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DieseArbeitsmappe"/>
  <mc:AlternateContent xmlns:mc="http://schemas.openxmlformats.org/markup-compatibility/2006">
    <mc:Choice Requires="x15">
      <x15ac:absPath xmlns:x15ac="http://schemas.microsoft.com/office/spreadsheetml/2010/11/ac" url="https://gaororg-my.sharepoint.com/personal/robert_gaor_org/Documents/EVENTS/FIFA/"/>
    </mc:Choice>
  </mc:AlternateContent>
  <xr:revisionPtr revIDLastSave="98" documentId="13_ncr:1_{ABF92F6E-FB15-422B-B11E-DB7421487160}" xr6:coauthVersionLast="47" xr6:coauthVersionMax="47" xr10:uidLastSave="{04D26FE4-7E3B-495C-A09E-63F99C195FFC}"/>
  <bookViews>
    <workbookView xWindow="-120" yWindow="-120" windowWidth="51840" windowHeight="21840" tabRatio="637" activeTab="11" xr2:uid="{00000000-000D-0000-FFFF-FFFF00000000}"/>
  </bookViews>
  <sheets>
    <sheet name="GAOR" sheetId="74" r:id="rId1"/>
    <sheet name="World Cup" sheetId="33" r:id="rId2"/>
    <sheet name="DailySchedule" sheetId="48" r:id="rId3"/>
    <sheet name="HeadToHeadComp" sheetId="73" r:id="rId4"/>
    <sheet name="Predictions_1" sheetId="28" state="hidden" r:id="rId5"/>
    <sheet name="Predictions_Ranking_1" sheetId="29" state="hidden" r:id="rId6"/>
    <sheet name="Predictions_2" sheetId="47" state="hidden" r:id="rId7"/>
    <sheet name="Predictions_Ranking_2" sheetId="32" state="hidden" r:id="rId8"/>
    <sheet name="PrSettings" sheetId="30" state="hidden" r:id="rId9"/>
    <sheet name="Language" sheetId="18" r:id="rId10"/>
    <sheet name="TimeZone" sheetId="19" r:id="rId11"/>
    <sheet name="Help" sheetId="17" r:id="rId12"/>
    <sheet name="Groups" sheetId="26" state="hidden" r:id="rId13"/>
    <sheet name="Matches" sheetId="22" state="hidden" r:id="rId14"/>
    <sheet name="AssignThird" sheetId="44" state="hidden" r:id="rId15"/>
    <sheet name="ThirdPlaced" sheetId="45" state="hidden" r:id="rId16"/>
    <sheet name="Distinctness" sheetId="16" state="hidden" r:id="rId17"/>
    <sheet name="CalcA" sheetId="61" state="hidden" r:id="rId18"/>
    <sheet name="CalcB" sheetId="62" state="hidden" r:id="rId19"/>
    <sheet name="CalcC" sheetId="63" state="hidden" r:id="rId20"/>
    <sheet name="CalcD" sheetId="70" state="hidden" r:id="rId21"/>
    <sheet name="CalcE" sheetId="72" state="hidden" r:id="rId22"/>
    <sheet name="CalcF" sheetId="71" state="hidden" r:id="rId23"/>
    <sheet name="CalcG" sheetId="64" state="hidden" r:id="rId24"/>
    <sheet name="CalcH" sheetId="65" state="hidden" r:id="rId25"/>
    <sheet name="CalcI" sheetId="69" state="hidden" r:id="rId26"/>
    <sheet name="CalcJ" sheetId="66" state="hidden" r:id="rId27"/>
    <sheet name="CalcK" sheetId="68" state="hidden" r:id="rId28"/>
    <sheet name="CalcL" sheetId="67" state="hidden" r:id="rId29"/>
  </sheets>
  <definedNames>
    <definedName name="_xlnm.Print_Area" localSheetId="14">AssignThird!$C$2:$K$502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3" i="48" l="1"/>
  <c r="AZ13" i="33" s="1"/>
  <c r="N12" i="48"/>
  <c r="AZ12" i="33" s="1"/>
  <c r="N11" i="48"/>
  <c r="AZ11" i="33" s="1"/>
  <c r="N14" i="48"/>
  <c r="AZ14" i="33" s="1"/>
  <c r="H30" i="48" l="1"/>
  <c r="G30" i="48"/>
  <c r="G40" i="48"/>
  <c r="H40" i="48"/>
  <c r="G41" i="48"/>
  <c r="H41" i="48"/>
  <c r="G45" i="48"/>
  <c r="H45" i="48"/>
  <c r="G46" i="48"/>
  <c r="H46" i="48"/>
  <c r="G50" i="48"/>
  <c r="H50" i="48"/>
  <c r="G51" i="48"/>
  <c r="H51" i="48"/>
  <c r="G55" i="48"/>
  <c r="H55" i="48"/>
  <c r="G56" i="48"/>
  <c r="H56" i="48"/>
  <c r="G60" i="48"/>
  <c r="H60" i="48"/>
  <c r="G61" i="48"/>
  <c r="H61" i="48"/>
  <c r="G86" i="48"/>
  <c r="H86" i="48"/>
  <c r="G87" i="48"/>
  <c r="H87" i="48"/>
  <c r="H23" i="48"/>
  <c r="G23" i="48"/>
  <c r="H10" i="48"/>
  <c r="G10" i="48"/>
  <c r="E16" i="19" l="1"/>
  <c r="E17" i="19"/>
  <c r="E18" i="19"/>
  <c r="E19" i="19"/>
  <c r="E20" i="19"/>
  <c r="E21" i="19"/>
  <c r="E22" i="19"/>
  <c r="E23" i="19"/>
  <c r="E24" i="19"/>
  <c r="E25" i="19"/>
  <c r="E26" i="19"/>
  <c r="E27" i="19"/>
  <c r="E28" i="19"/>
  <c r="E29" i="19"/>
  <c r="E30" i="19"/>
  <c r="E31" i="19"/>
  <c r="E32" i="19"/>
  <c r="E33" i="19"/>
  <c r="E34" i="19"/>
  <c r="E35" i="19"/>
  <c r="E36" i="19"/>
  <c r="E37" i="19"/>
  <c r="E38" i="19"/>
  <c r="E39" i="19"/>
  <c r="E40" i="19"/>
  <c r="C103" i="18" l="1"/>
  <c r="C104" i="18"/>
  <c r="C105" i="18"/>
  <c r="C106" i="18"/>
  <c r="C107" i="18"/>
  <c r="C108" i="18"/>
  <c r="R25" i="68"/>
  <c r="F79" i="28" s="1"/>
  <c r="S25" i="68"/>
  <c r="G79" i="47" s="1"/>
  <c r="R22" i="68"/>
  <c r="F76" i="47" s="1"/>
  <c r="S22" i="68"/>
  <c r="G76" i="28" s="1"/>
  <c r="R23" i="68"/>
  <c r="F77" i="47" s="1"/>
  <c r="R24" i="68"/>
  <c r="F78" i="47" s="1"/>
  <c r="R26" i="68"/>
  <c r="F80" i="47" s="1"/>
  <c r="R27" i="68"/>
  <c r="F81" i="28" s="1"/>
  <c r="S23" i="68"/>
  <c r="G77" i="47" s="1"/>
  <c r="S24" i="68"/>
  <c r="G78" i="28" s="1"/>
  <c r="S26" i="68"/>
  <c r="G80" i="47" s="1"/>
  <c r="S27" i="68"/>
  <c r="R25" i="66"/>
  <c r="F72" i="47" s="1"/>
  <c r="S25" i="66"/>
  <c r="G72" i="47" s="1"/>
  <c r="R22" i="66"/>
  <c r="F69" i="47" s="1"/>
  <c r="S22" i="66"/>
  <c r="R23" i="66"/>
  <c r="F70" i="47" s="1"/>
  <c r="R24" i="66"/>
  <c r="F71" i="28" s="1"/>
  <c r="R26" i="66"/>
  <c r="F73" i="47" s="1"/>
  <c r="R27" i="66"/>
  <c r="F74" i="47" s="1"/>
  <c r="S23" i="66"/>
  <c r="G70" i="28" s="1"/>
  <c r="S24" i="66"/>
  <c r="G71" i="47" s="1"/>
  <c r="S26" i="66"/>
  <c r="S27" i="66"/>
  <c r="G74" i="47" s="1"/>
  <c r="R25" i="69"/>
  <c r="S25" i="69"/>
  <c r="G65" i="28" s="1"/>
  <c r="R22" i="69"/>
  <c r="F62" i="47" s="1"/>
  <c r="S22" i="69"/>
  <c r="G62" i="47" s="1"/>
  <c r="R23" i="69"/>
  <c r="F63" i="28" s="1"/>
  <c r="R24" i="69"/>
  <c r="F64" i="28" s="1"/>
  <c r="R26" i="69"/>
  <c r="R27" i="69"/>
  <c r="F67" i="28" s="1"/>
  <c r="S23" i="69"/>
  <c r="S24" i="69"/>
  <c r="G64" i="47" s="1"/>
  <c r="S26" i="69"/>
  <c r="G66" i="47" s="1"/>
  <c r="S27" i="69"/>
  <c r="G67" i="28" s="1"/>
  <c r="R25" i="65"/>
  <c r="S25" i="65"/>
  <c r="G58" i="47" s="1"/>
  <c r="R22" i="65"/>
  <c r="F55" i="28" s="1"/>
  <c r="S22" i="65"/>
  <c r="G55" i="28" s="1"/>
  <c r="R23" i="65"/>
  <c r="F56" i="28" s="1"/>
  <c r="R24" i="65"/>
  <c r="R26" i="65"/>
  <c r="R27" i="65"/>
  <c r="F60" i="28" s="1"/>
  <c r="S23" i="65"/>
  <c r="S24" i="65"/>
  <c r="G57" i="47" s="1"/>
  <c r="S26" i="65"/>
  <c r="G59" i="28" s="1"/>
  <c r="S27" i="65"/>
  <c r="G60" i="28" s="1"/>
  <c r="R25" i="64"/>
  <c r="F51" i="47" s="1"/>
  <c r="S25" i="64"/>
  <c r="R22" i="64"/>
  <c r="F48" i="47" s="1"/>
  <c r="S22" i="64"/>
  <c r="G48" i="47" s="1"/>
  <c r="R23" i="64"/>
  <c r="R24" i="64"/>
  <c r="R26" i="64"/>
  <c r="F52" i="28" s="1"/>
  <c r="R27" i="64"/>
  <c r="S23" i="64"/>
  <c r="G49" i="47" s="1"/>
  <c r="S24" i="64"/>
  <c r="G50" i="47" s="1"/>
  <c r="S26" i="64"/>
  <c r="G52" i="28" s="1"/>
  <c r="S27" i="64"/>
  <c r="G53" i="47" s="1"/>
  <c r="R25" i="71"/>
  <c r="F44" i="47" s="1"/>
  <c r="S25" i="71"/>
  <c r="R22" i="71"/>
  <c r="F41" i="47" s="1"/>
  <c r="S22" i="71"/>
  <c r="G41" i="28" s="1"/>
  <c r="R23" i="71"/>
  <c r="F42" i="28" s="1"/>
  <c r="R24" i="71"/>
  <c r="R26" i="71"/>
  <c r="R27" i="71"/>
  <c r="F46" i="28" s="1"/>
  <c r="S23" i="71"/>
  <c r="S24" i="71"/>
  <c r="G43" i="47" s="1"/>
  <c r="S26" i="71"/>
  <c r="G45" i="47" s="1"/>
  <c r="S27" i="71"/>
  <c r="G46" i="47" s="1"/>
  <c r="R25" i="72"/>
  <c r="S25" i="72"/>
  <c r="G37" i="28" s="1"/>
  <c r="R22" i="72"/>
  <c r="F34" i="28" s="1"/>
  <c r="S22" i="72"/>
  <c r="G34" i="28" s="1"/>
  <c r="R23" i="72"/>
  <c r="F35" i="47" s="1"/>
  <c r="R24" i="72"/>
  <c r="R26" i="72"/>
  <c r="F38" i="47" s="1"/>
  <c r="R27" i="72"/>
  <c r="S23" i="72"/>
  <c r="G35" i="28" s="1"/>
  <c r="S24" i="72"/>
  <c r="S26" i="72"/>
  <c r="S27" i="72"/>
  <c r="G39" i="47" s="1"/>
  <c r="R25" i="70"/>
  <c r="S25" i="70"/>
  <c r="G30" i="47" s="1"/>
  <c r="R22" i="70"/>
  <c r="F27" i="47" s="1"/>
  <c r="S22" i="70"/>
  <c r="G27" i="28" s="1"/>
  <c r="R23" i="70"/>
  <c r="F28" i="47" s="1"/>
  <c r="R24" i="70"/>
  <c r="F29" i="28" s="1"/>
  <c r="R26" i="70"/>
  <c r="F31" i="28" s="1"/>
  <c r="R27" i="70"/>
  <c r="F32" i="28" s="1"/>
  <c r="S23" i="70"/>
  <c r="G28" i="47" s="1"/>
  <c r="S24" i="70"/>
  <c r="G29" i="47" s="1"/>
  <c r="S26" i="70"/>
  <c r="G31" i="28" s="1"/>
  <c r="S27" i="70"/>
  <c r="R25" i="63"/>
  <c r="S25" i="63"/>
  <c r="R22" i="63"/>
  <c r="F20" i="47" s="1"/>
  <c r="S22" i="63"/>
  <c r="G20" i="47" s="1"/>
  <c r="R23" i="63"/>
  <c r="F21" i="28" s="1"/>
  <c r="R24" i="63"/>
  <c r="R26" i="63"/>
  <c r="F24" i="28" s="1"/>
  <c r="R27" i="63"/>
  <c r="F25" i="28" s="1"/>
  <c r="S23" i="63"/>
  <c r="G21" i="47" s="1"/>
  <c r="S24" i="63"/>
  <c r="G22" i="47" s="1"/>
  <c r="S26" i="63"/>
  <c r="G24" i="47" s="1"/>
  <c r="S27" i="63"/>
  <c r="R25" i="62"/>
  <c r="F16" i="47" s="1"/>
  <c r="S25" i="62"/>
  <c r="R22" i="62"/>
  <c r="F13" i="47" s="1"/>
  <c r="S22" i="62"/>
  <c r="G13" i="47" s="1"/>
  <c r="R23" i="62"/>
  <c r="R24" i="62"/>
  <c r="F15" i="47" s="1"/>
  <c r="R26" i="62"/>
  <c r="R27" i="62"/>
  <c r="F18" i="47" s="1"/>
  <c r="S23" i="62"/>
  <c r="G14" i="47" s="1"/>
  <c r="S24" i="62"/>
  <c r="G15" i="47" s="1"/>
  <c r="S26" i="62"/>
  <c r="S27" i="62"/>
  <c r="S27" i="61"/>
  <c r="R27" i="61"/>
  <c r="F11" i="47" s="1"/>
  <c r="S26" i="61"/>
  <c r="G10" i="47" s="1"/>
  <c r="R26" i="61"/>
  <c r="F10" i="47" s="1"/>
  <c r="S25" i="61"/>
  <c r="R25" i="61"/>
  <c r="S24" i="61"/>
  <c r="R24" i="61"/>
  <c r="F8" i="47" s="1"/>
  <c r="S23" i="61"/>
  <c r="G7" i="47" s="1"/>
  <c r="R23" i="61"/>
  <c r="S22" i="61"/>
  <c r="G6" i="47" s="1"/>
  <c r="R22" i="61"/>
  <c r="F6" i="47" s="1"/>
  <c r="G126" i="47"/>
  <c r="F126" i="47"/>
  <c r="G124" i="47"/>
  <c r="JB124" i="47" s="1"/>
  <c r="JF124" i="47" s="1"/>
  <c r="F124" i="47"/>
  <c r="G122" i="47"/>
  <c r="F122" i="47"/>
  <c r="G121" i="47"/>
  <c r="F121" i="47"/>
  <c r="G119" i="47"/>
  <c r="F119" i="47"/>
  <c r="G118" i="47"/>
  <c r="F118" i="47"/>
  <c r="G117" i="47"/>
  <c r="F117" i="47"/>
  <c r="G116" i="47"/>
  <c r="F116" i="47"/>
  <c r="G114" i="47"/>
  <c r="F114" i="47"/>
  <c r="G113" i="47"/>
  <c r="F113" i="47"/>
  <c r="G112" i="47"/>
  <c r="F112" i="47"/>
  <c r="G111" i="47"/>
  <c r="F111" i="47"/>
  <c r="G110" i="47"/>
  <c r="F110" i="47"/>
  <c r="G109" i="47"/>
  <c r="F109" i="47"/>
  <c r="G108" i="47"/>
  <c r="F108" i="47"/>
  <c r="G107" i="47"/>
  <c r="F107" i="47"/>
  <c r="G105" i="47"/>
  <c r="F105" i="47"/>
  <c r="G104" i="47"/>
  <c r="IC104" i="47" s="1"/>
  <c r="F104" i="47"/>
  <c r="G103" i="47"/>
  <c r="F103" i="47"/>
  <c r="G102" i="47"/>
  <c r="F102" i="47"/>
  <c r="G101" i="47"/>
  <c r="F101" i="47"/>
  <c r="G100" i="47"/>
  <c r="F100" i="47"/>
  <c r="G99" i="47"/>
  <c r="F99" i="47"/>
  <c r="G98" i="47"/>
  <c r="F98" i="47"/>
  <c r="G97" i="47"/>
  <c r="F97" i="47"/>
  <c r="G96" i="47"/>
  <c r="KP96" i="47" s="1"/>
  <c r="KQ96" i="47" s="1"/>
  <c r="KR96" i="47" s="1"/>
  <c r="F96" i="47"/>
  <c r="G95" i="47"/>
  <c r="F95" i="47"/>
  <c r="G94" i="47"/>
  <c r="F94" i="47"/>
  <c r="G93" i="47"/>
  <c r="F93" i="47"/>
  <c r="G92" i="47"/>
  <c r="KP92" i="47" s="1"/>
  <c r="KQ92" i="47" s="1"/>
  <c r="KR92" i="47" s="1"/>
  <c r="F92" i="47"/>
  <c r="G91" i="47"/>
  <c r="F91" i="47"/>
  <c r="G90" i="47"/>
  <c r="F90" i="47"/>
  <c r="G126" i="28"/>
  <c r="F126" i="28"/>
  <c r="G124" i="28"/>
  <c r="F124" i="28"/>
  <c r="G122" i="28"/>
  <c r="F122" i="28"/>
  <c r="G121" i="28"/>
  <c r="F121" i="28"/>
  <c r="G119" i="28"/>
  <c r="F119" i="28"/>
  <c r="G118" i="28"/>
  <c r="F118" i="28"/>
  <c r="G117" i="28"/>
  <c r="F117" i="28"/>
  <c r="G116" i="28"/>
  <c r="F116" i="28"/>
  <c r="G114" i="28"/>
  <c r="F114" i="28"/>
  <c r="G113" i="28"/>
  <c r="F113" i="28"/>
  <c r="G112" i="28"/>
  <c r="F112" i="28"/>
  <c r="G111" i="28"/>
  <c r="F111" i="28"/>
  <c r="G110" i="28"/>
  <c r="F110" i="28"/>
  <c r="G109" i="28"/>
  <c r="F109" i="28"/>
  <c r="G108" i="28"/>
  <c r="F108" i="28"/>
  <c r="G107" i="28"/>
  <c r="F107" i="28"/>
  <c r="G105" i="28"/>
  <c r="F105" i="28"/>
  <c r="G104" i="28"/>
  <c r="F104" i="28"/>
  <c r="G103" i="28"/>
  <c r="F103" i="28"/>
  <c r="G102" i="28"/>
  <c r="F102" i="28"/>
  <c r="G101" i="28"/>
  <c r="F101" i="28"/>
  <c r="G100" i="28"/>
  <c r="F100" i="28"/>
  <c r="G99" i="28"/>
  <c r="F99" i="28"/>
  <c r="G98" i="28"/>
  <c r="F98" i="28"/>
  <c r="G97" i="28"/>
  <c r="F97" i="28"/>
  <c r="G96" i="28"/>
  <c r="F96" i="28"/>
  <c r="G95" i="28"/>
  <c r="F95" i="28"/>
  <c r="G94" i="28"/>
  <c r="F94" i="28"/>
  <c r="G93" i="28"/>
  <c r="F93" i="28"/>
  <c r="G92" i="28"/>
  <c r="F92" i="28"/>
  <c r="G91" i="28"/>
  <c r="F91" i="28"/>
  <c r="G90" i="28"/>
  <c r="F90" i="28"/>
  <c r="I103" i="32"/>
  <c r="J103" i="32" s="1"/>
  <c r="G103" i="32" s="1"/>
  <c r="H103" i="32"/>
  <c r="I102" i="32"/>
  <c r="J102" i="32" s="1"/>
  <c r="G102" i="32" s="1"/>
  <c r="H102" i="32"/>
  <c r="I101" i="32"/>
  <c r="J101" i="32" s="1"/>
  <c r="G101" i="32" s="1"/>
  <c r="H101" i="32"/>
  <c r="I100" i="32"/>
  <c r="J100" i="32" s="1"/>
  <c r="G100" i="32" s="1"/>
  <c r="H100" i="32"/>
  <c r="I99" i="32"/>
  <c r="J99" i="32" s="1"/>
  <c r="G99" i="32" s="1"/>
  <c r="H99" i="32"/>
  <c r="I98" i="32"/>
  <c r="J98" i="32" s="1"/>
  <c r="G98" i="32" s="1"/>
  <c r="H98" i="32"/>
  <c r="I97" i="32"/>
  <c r="J97" i="32" s="1"/>
  <c r="G97" i="32" s="1"/>
  <c r="H97" i="32"/>
  <c r="I96" i="32"/>
  <c r="J96" i="32" s="1"/>
  <c r="G96" i="32" s="1"/>
  <c r="H96" i="32"/>
  <c r="I95" i="32"/>
  <c r="J95" i="32" s="1"/>
  <c r="G95" i="32" s="1"/>
  <c r="H95" i="32"/>
  <c r="I94" i="32"/>
  <c r="J94" i="32" s="1"/>
  <c r="G94" i="32" s="1"/>
  <c r="H94" i="32"/>
  <c r="I93" i="32"/>
  <c r="J93" i="32" s="1"/>
  <c r="G93" i="32" s="1"/>
  <c r="H93" i="32"/>
  <c r="I92" i="32"/>
  <c r="J92" i="32" s="1"/>
  <c r="G92" i="32" s="1"/>
  <c r="H92" i="32"/>
  <c r="I91" i="32"/>
  <c r="J91" i="32" s="1"/>
  <c r="G91" i="32" s="1"/>
  <c r="H91" i="32"/>
  <c r="I90" i="32"/>
  <c r="J90" i="32" s="1"/>
  <c r="G90" i="32" s="1"/>
  <c r="H90" i="32"/>
  <c r="I89" i="32"/>
  <c r="J89" i="32" s="1"/>
  <c r="G89" i="32" s="1"/>
  <c r="H89" i="32"/>
  <c r="I88" i="32"/>
  <c r="J88" i="32" s="1"/>
  <c r="G88" i="32" s="1"/>
  <c r="H88" i="32"/>
  <c r="I87" i="32"/>
  <c r="J87" i="32" s="1"/>
  <c r="G87" i="32" s="1"/>
  <c r="H87" i="32"/>
  <c r="I86" i="32"/>
  <c r="J86" i="32" s="1"/>
  <c r="G86" i="32" s="1"/>
  <c r="H86" i="32"/>
  <c r="I85" i="32"/>
  <c r="J85" i="32" s="1"/>
  <c r="G85" i="32" s="1"/>
  <c r="H85" i="32"/>
  <c r="I84" i="32"/>
  <c r="J84" i="32" s="1"/>
  <c r="G84" i="32" s="1"/>
  <c r="H84" i="32"/>
  <c r="I83" i="32"/>
  <c r="J83" i="32" s="1"/>
  <c r="G83" i="32" s="1"/>
  <c r="H83" i="32"/>
  <c r="I82" i="32"/>
  <c r="J82" i="32" s="1"/>
  <c r="G82" i="32" s="1"/>
  <c r="H82" i="32"/>
  <c r="I81" i="32"/>
  <c r="J81" i="32" s="1"/>
  <c r="G81" i="32" s="1"/>
  <c r="H81" i="32"/>
  <c r="I80" i="32"/>
  <c r="J80" i="32" s="1"/>
  <c r="G80" i="32" s="1"/>
  <c r="H80" i="32"/>
  <c r="I79" i="32"/>
  <c r="J79" i="32" s="1"/>
  <c r="G79" i="32" s="1"/>
  <c r="H79" i="32"/>
  <c r="I78" i="32"/>
  <c r="J78" i="32" s="1"/>
  <c r="G78" i="32" s="1"/>
  <c r="H78" i="32"/>
  <c r="I77" i="32"/>
  <c r="J77" i="32" s="1"/>
  <c r="G77" i="32" s="1"/>
  <c r="H77" i="32"/>
  <c r="I76" i="32"/>
  <c r="J76" i="32" s="1"/>
  <c r="G76" i="32" s="1"/>
  <c r="H76" i="32"/>
  <c r="I75" i="32"/>
  <c r="J75" i="32" s="1"/>
  <c r="G75" i="32" s="1"/>
  <c r="H75" i="32"/>
  <c r="I74" i="32"/>
  <c r="J74" i="32" s="1"/>
  <c r="G74" i="32" s="1"/>
  <c r="H74" i="32"/>
  <c r="I73" i="32"/>
  <c r="J73" i="32" s="1"/>
  <c r="G73" i="32" s="1"/>
  <c r="H73" i="32"/>
  <c r="I72" i="32"/>
  <c r="J72" i="32" s="1"/>
  <c r="G72" i="32" s="1"/>
  <c r="H72" i="32"/>
  <c r="I71" i="32"/>
  <c r="J71" i="32" s="1"/>
  <c r="G71" i="32" s="1"/>
  <c r="H71" i="32"/>
  <c r="I70" i="32"/>
  <c r="J70" i="32" s="1"/>
  <c r="G70" i="32" s="1"/>
  <c r="H70" i="32"/>
  <c r="I69" i="32"/>
  <c r="J69" i="32" s="1"/>
  <c r="G69" i="32" s="1"/>
  <c r="H69" i="32"/>
  <c r="I68" i="32"/>
  <c r="J68" i="32" s="1"/>
  <c r="G68" i="32" s="1"/>
  <c r="H68" i="32"/>
  <c r="I67" i="32"/>
  <c r="J67" i="32" s="1"/>
  <c r="G67" i="32" s="1"/>
  <c r="H67" i="32"/>
  <c r="I66" i="32"/>
  <c r="J66" i="32" s="1"/>
  <c r="G66" i="32" s="1"/>
  <c r="H66" i="32"/>
  <c r="I65" i="32"/>
  <c r="J65" i="32" s="1"/>
  <c r="G65" i="32" s="1"/>
  <c r="H65" i="32"/>
  <c r="I64" i="32"/>
  <c r="J64" i="32" s="1"/>
  <c r="G64" i="32" s="1"/>
  <c r="H64" i="32"/>
  <c r="I63" i="32"/>
  <c r="J63" i="32" s="1"/>
  <c r="G63" i="32" s="1"/>
  <c r="H63" i="32"/>
  <c r="I62" i="32"/>
  <c r="J62" i="32" s="1"/>
  <c r="G62" i="32" s="1"/>
  <c r="H62" i="32"/>
  <c r="I61" i="32"/>
  <c r="J61" i="32" s="1"/>
  <c r="G61" i="32" s="1"/>
  <c r="H61" i="32"/>
  <c r="I60" i="32"/>
  <c r="J60" i="32" s="1"/>
  <c r="G60" i="32" s="1"/>
  <c r="H60" i="32"/>
  <c r="I59" i="32"/>
  <c r="J59" i="32" s="1"/>
  <c r="G59" i="32" s="1"/>
  <c r="H59" i="32"/>
  <c r="I58" i="32"/>
  <c r="J58" i="32" s="1"/>
  <c r="G58" i="32" s="1"/>
  <c r="H58" i="32"/>
  <c r="I57" i="32"/>
  <c r="J57" i="32" s="1"/>
  <c r="G57" i="32" s="1"/>
  <c r="H57" i="32"/>
  <c r="I56" i="32"/>
  <c r="J56" i="32" s="1"/>
  <c r="G56" i="32" s="1"/>
  <c r="H56" i="32"/>
  <c r="I55" i="32"/>
  <c r="J55" i="32" s="1"/>
  <c r="G55" i="32" s="1"/>
  <c r="H55" i="32"/>
  <c r="I54" i="32"/>
  <c r="J54" i="32" s="1"/>
  <c r="G54" i="32" s="1"/>
  <c r="H54" i="32"/>
  <c r="I53" i="32"/>
  <c r="J53" i="32" s="1"/>
  <c r="G53" i="32" s="1"/>
  <c r="H53" i="32"/>
  <c r="I52" i="32"/>
  <c r="J52" i="32" s="1"/>
  <c r="G52" i="32" s="1"/>
  <c r="H52" i="32"/>
  <c r="I51" i="32"/>
  <c r="J51" i="32" s="1"/>
  <c r="G51" i="32" s="1"/>
  <c r="H51" i="32"/>
  <c r="I50" i="32"/>
  <c r="J50" i="32" s="1"/>
  <c r="G50" i="32" s="1"/>
  <c r="H50" i="32"/>
  <c r="I49" i="32"/>
  <c r="J49" i="32" s="1"/>
  <c r="G49" i="32" s="1"/>
  <c r="H49" i="32"/>
  <c r="I48" i="32"/>
  <c r="J48" i="32" s="1"/>
  <c r="G48" i="32" s="1"/>
  <c r="H48" i="32"/>
  <c r="I47" i="32"/>
  <c r="J47" i="32" s="1"/>
  <c r="G47" i="32" s="1"/>
  <c r="H47" i="32"/>
  <c r="I46" i="32"/>
  <c r="J46" i="32" s="1"/>
  <c r="G46" i="32" s="1"/>
  <c r="H46" i="32"/>
  <c r="I45" i="32"/>
  <c r="J45" i="32" s="1"/>
  <c r="G45" i="32" s="1"/>
  <c r="H45" i="32"/>
  <c r="I44" i="32"/>
  <c r="J44" i="32" s="1"/>
  <c r="G44" i="32" s="1"/>
  <c r="H44" i="32"/>
  <c r="I43" i="32"/>
  <c r="J43" i="32" s="1"/>
  <c r="G43" i="32" s="1"/>
  <c r="H43" i="32"/>
  <c r="I42" i="32"/>
  <c r="J42" i="32" s="1"/>
  <c r="G42" i="32" s="1"/>
  <c r="H42" i="32"/>
  <c r="I41" i="32"/>
  <c r="J41" i="32" s="1"/>
  <c r="G41" i="32" s="1"/>
  <c r="H41" i="32"/>
  <c r="I40" i="32"/>
  <c r="J40" i="32" s="1"/>
  <c r="G40" i="32" s="1"/>
  <c r="H40" i="32"/>
  <c r="I39" i="32"/>
  <c r="J39" i="32" s="1"/>
  <c r="G39" i="32" s="1"/>
  <c r="H39" i="32"/>
  <c r="I38" i="32"/>
  <c r="J38" i="32" s="1"/>
  <c r="G38" i="32" s="1"/>
  <c r="H38" i="32"/>
  <c r="I37" i="32"/>
  <c r="J37" i="32" s="1"/>
  <c r="G37" i="32" s="1"/>
  <c r="H37" i="32"/>
  <c r="I36" i="32"/>
  <c r="J36" i="32" s="1"/>
  <c r="G36" i="32" s="1"/>
  <c r="H36" i="32"/>
  <c r="I35" i="32"/>
  <c r="J35" i="32" s="1"/>
  <c r="G35" i="32" s="1"/>
  <c r="H35" i="32"/>
  <c r="I34" i="32"/>
  <c r="J34" i="32" s="1"/>
  <c r="G34" i="32" s="1"/>
  <c r="H34" i="32"/>
  <c r="I33" i="32"/>
  <c r="J33" i="32" s="1"/>
  <c r="G33" i="32" s="1"/>
  <c r="H33" i="32"/>
  <c r="I32" i="32"/>
  <c r="J32" i="32" s="1"/>
  <c r="G32" i="32" s="1"/>
  <c r="H32" i="32"/>
  <c r="I31" i="32"/>
  <c r="J31" i="32" s="1"/>
  <c r="G31" i="32" s="1"/>
  <c r="H31" i="32"/>
  <c r="I30" i="32"/>
  <c r="J30" i="32" s="1"/>
  <c r="G30" i="32" s="1"/>
  <c r="H30" i="32"/>
  <c r="I29" i="32"/>
  <c r="J29" i="32" s="1"/>
  <c r="G29" i="32" s="1"/>
  <c r="H29" i="32"/>
  <c r="I28" i="32"/>
  <c r="J28" i="32" s="1"/>
  <c r="G28" i="32" s="1"/>
  <c r="H28" i="32"/>
  <c r="I27" i="32"/>
  <c r="J27" i="32" s="1"/>
  <c r="G27" i="32" s="1"/>
  <c r="H27" i="32"/>
  <c r="I26" i="32"/>
  <c r="J26" i="32" s="1"/>
  <c r="G26" i="32" s="1"/>
  <c r="H26" i="32"/>
  <c r="I25" i="32"/>
  <c r="J25" i="32" s="1"/>
  <c r="G25" i="32" s="1"/>
  <c r="H25" i="32"/>
  <c r="I24" i="32"/>
  <c r="J24" i="32" s="1"/>
  <c r="G24" i="32" s="1"/>
  <c r="H24" i="32"/>
  <c r="I23" i="32"/>
  <c r="J23" i="32" s="1"/>
  <c r="G23" i="32" s="1"/>
  <c r="H23" i="32"/>
  <c r="I22" i="32"/>
  <c r="J22" i="32" s="1"/>
  <c r="G22" i="32" s="1"/>
  <c r="H22" i="32"/>
  <c r="I21" i="32"/>
  <c r="J21" i="32" s="1"/>
  <c r="G21" i="32" s="1"/>
  <c r="H21" i="32"/>
  <c r="I20" i="32"/>
  <c r="J20" i="32" s="1"/>
  <c r="G20" i="32" s="1"/>
  <c r="H20" i="32"/>
  <c r="I19" i="32"/>
  <c r="J19" i="32" s="1"/>
  <c r="G19" i="32" s="1"/>
  <c r="H19" i="32"/>
  <c r="I18" i="32"/>
  <c r="J18" i="32" s="1"/>
  <c r="G18" i="32" s="1"/>
  <c r="H18" i="32"/>
  <c r="I17" i="32"/>
  <c r="J17" i="32" s="1"/>
  <c r="G17" i="32" s="1"/>
  <c r="H17" i="32"/>
  <c r="I16" i="32"/>
  <c r="J16" i="32" s="1"/>
  <c r="G16" i="32" s="1"/>
  <c r="H16" i="32"/>
  <c r="I15" i="32"/>
  <c r="J15" i="32" s="1"/>
  <c r="G15" i="32" s="1"/>
  <c r="H15" i="32"/>
  <c r="I14" i="32"/>
  <c r="J14" i="32" s="1"/>
  <c r="G14" i="32" s="1"/>
  <c r="H14" i="32"/>
  <c r="I13" i="32"/>
  <c r="J13" i="32" s="1"/>
  <c r="G13" i="32" s="1"/>
  <c r="H13" i="32"/>
  <c r="I12" i="32"/>
  <c r="J12" i="32" s="1"/>
  <c r="G12" i="32" s="1"/>
  <c r="H12" i="32"/>
  <c r="I11" i="32"/>
  <c r="J11" i="32" s="1"/>
  <c r="G11" i="32" s="1"/>
  <c r="H11" i="32"/>
  <c r="I10" i="32"/>
  <c r="J10" i="32" s="1"/>
  <c r="G10" i="32" s="1"/>
  <c r="H10" i="32"/>
  <c r="I9" i="32"/>
  <c r="J9" i="32" s="1"/>
  <c r="G9" i="32" s="1"/>
  <c r="H9" i="32"/>
  <c r="I8" i="32"/>
  <c r="J8" i="32" s="1"/>
  <c r="G8" i="32" s="1"/>
  <c r="H8" i="32"/>
  <c r="I7" i="32"/>
  <c r="J7" i="32" s="1"/>
  <c r="G7" i="32" s="1"/>
  <c r="H7" i="32"/>
  <c r="I6" i="32"/>
  <c r="J6" i="32" s="1"/>
  <c r="G6" i="32" s="1"/>
  <c r="H6" i="32"/>
  <c r="H5" i="32"/>
  <c r="H4" i="32"/>
  <c r="I103" i="29"/>
  <c r="J103" i="29" s="1"/>
  <c r="G103" i="29" s="1"/>
  <c r="H103" i="29"/>
  <c r="I102" i="29"/>
  <c r="J102" i="29" s="1"/>
  <c r="G102" i="29" s="1"/>
  <c r="H102" i="29"/>
  <c r="I101" i="29"/>
  <c r="J101" i="29" s="1"/>
  <c r="G101" i="29" s="1"/>
  <c r="H101" i="29"/>
  <c r="I100" i="29"/>
  <c r="J100" i="29" s="1"/>
  <c r="G100" i="29" s="1"/>
  <c r="H100" i="29"/>
  <c r="I99" i="29"/>
  <c r="J99" i="29" s="1"/>
  <c r="G99" i="29" s="1"/>
  <c r="H99" i="29"/>
  <c r="I98" i="29"/>
  <c r="J98" i="29" s="1"/>
  <c r="G98" i="29" s="1"/>
  <c r="H98" i="29"/>
  <c r="I97" i="29"/>
  <c r="J97" i="29" s="1"/>
  <c r="G97" i="29" s="1"/>
  <c r="H97" i="29"/>
  <c r="I96" i="29"/>
  <c r="J96" i="29" s="1"/>
  <c r="G96" i="29" s="1"/>
  <c r="H96" i="29"/>
  <c r="I95" i="29"/>
  <c r="J95" i="29" s="1"/>
  <c r="G95" i="29" s="1"/>
  <c r="H95" i="29"/>
  <c r="I94" i="29"/>
  <c r="J94" i="29" s="1"/>
  <c r="G94" i="29" s="1"/>
  <c r="H94" i="29"/>
  <c r="I93" i="29"/>
  <c r="J93" i="29" s="1"/>
  <c r="G93" i="29" s="1"/>
  <c r="H93" i="29"/>
  <c r="I92" i="29"/>
  <c r="J92" i="29" s="1"/>
  <c r="G92" i="29" s="1"/>
  <c r="H92" i="29"/>
  <c r="I91" i="29"/>
  <c r="J91" i="29" s="1"/>
  <c r="G91" i="29" s="1"/>
  <c r="H91" i="29"/>
  <c r="I90" i="29"/>
  <c r="J90" i="29" s="1"/>
  <c r="G90" i="29" s="1"/>
  <c r="H90" i="29"/>
  <c r="I89" i="29"/>
  <c r="J89" i="29" s="1"/>
  <c r="G89" i="29" s="1"/>
  <c r="H89" i="29"/>
  <c r="I88" i="29"/>
  <c r="J88" i="29" s="1"/>
  <c r="G88" i="29" s="1"/>
  <c r="H88" i="29"/>
  <c r="I87" i="29"/>
  <c r="J87" i="29" s="1"/>
  <c r="G87" i="29" s="1"/>
  <c r="H87" i="29"/>
  <c r="I86" i="29"/>
  <c r="J86" i="29" s="1"/>
  <c r="G86" i="29" s="1"/>
  <c r="H86" i="29"/>
  <c r="I85" i="29"/>
  <c r="J85" i="29" s="1"/>
  <c r="G85" i="29" s="1"/>
  <c r="H85" i="29"/>
  <c r="I84" i="29"/>
  <c r="J84" i="29" s="1"/>
  <c r="G84" i="29" s="1"/>
  <c r="H84" i="29"/>
  <c r="I83" i="29"/>
  <c r="J83" i="29" s="1"/>
  <c r="G83" i="29" s="1"/>
  <c r="H83" i="29"/>
  <c r="I82" i="29"/>
  <c r="J82" i="29" s="1"/>
  <c r="G82" i="29" s="1"/>
  <c r="H82" i="29"/>
  <c r="I81" i="29"/>
  <c r="J81" i="29" s="1"/>
  <c r="G81" i="29" s="1"/>
  <c r="H81" i="29"/>
  <c r="I80" i="29"/>
  <c r="J80" i="29" s="1"/>
  <c r="G80" i="29" s="1"/>
  <c r="H80" i="29"/>
  <c r="I79" i="29"/>
  <c r="J79" i="29" s="1"/>
  <c r="G79" i="29" s="1"/>
  <c r="H79" i="29"/>
  <c r="I78" i="29"/>
  <c r="J78" i="29" s="1"/>
  <c r="G78" i="29" s="1"/>
  <c r="H78" i="29"/>
  <c r="I77" i="29"/>
  <c r="J77" i="29" s="1"/>
  <c r="G77" i="29" s="1"/>
  <c r="H77" i="29"/>
  <c r="I76" i="29"/>
  <c r="J76" i="29" s="1"/>
  <c r="G76" i="29" s="1"/>
  <c r="H76" i="29"/>
  <c r="I75" i="29"/>
  <c r="J75" i="29" s="1"/>
  <c r="G75" i="29" s="1"/>
  <c r="H75" i="29"/>
  <c r="I74" i="29"/>
  <c r="J74" i="29" s="1"/>
  <c r="G74" i="29" s="1"/>
  <c r="H74" i="29"/>
  <c r="I73" i="29"/>
  <c r="J73" i="29" s="1"/>
  <c r="G73" i="29" s="1"/>
  <c r="H73" i="29"/>
  <c r="I72" i="29"/>
  <c r="J72" i="29" s="1"/>
  <c r="G72" i="29" s="1"/>
  <c r="H72" i="29"/>
  <c r="I71" i="29"/>
  <c r="J71" i="29" s="1"/>
  <c r="G71" i="29" s="1"/>
  <c r="H71" i="29"/>
  <c r="I70" i="29"/>
  <c r="J70" i="29" s="1"/>
  <c r="G70" i="29" s="1"/>
  <c r="H70" i="29"/>
  <c r="I69" i="29"/>
  <c r="J69" i="29" s="1"/>
  <c r="G69" i="29" s="1"/>
  <c r="H69" i="29"/>
  <c r="I68" i="29"/>
  <c r="J68" i="29" s="1"/>
  <c r="G68" i="29" s="1"/>
  <c r="H68" i="29"/>
  <c r="I67" i="29"/>
  <c r="J67" i="29" s="1"/>
  <c r="G67" i="29" s="1"/>
  <c r="H67" i="29"/>
  <c r="I66" i="29"/>
  <c r="J66" i="29" s="1"/>
  <c r="G66" i="29" s="1"/>
  <c r="H66" i="29"/>
  <c r="I65" i="29"/>
  <c r="J65" i="29" s="1"/>
  <c r="G65" i="29" s="1"/>
  <c r="H65" i="29"/>
  <c r="I64" i="29"/>
  <c r="J64" i="29" s="1"/>
  <c r="G64" i="29" s="1"/>
  <c r="H64" i="29"/>
  <c r="I63" i="29"/>
  <c r="J63" i="29" s="1"/>
  <c r="G63" i="29" s="1"/>
  <c r="H63" i="29"/>
  <c r="I62" i="29"/>
  <c r="J62" i="29" s="1"/>
  <c r="G62" i="29" s="1"/>
  <c r="H62" i="29"/>
  <c r="I61" i="29"/>
  <c r="J61" i="29" s="1"/>
  <c r="G61" i="29" s="1"/>
  <c r="H61" i="29"/>
  <c r="I60" i="29"/>
  <c r="J60" i="29" s="1"/>
  <c r="G60" i="29" s="1"/>
  <c r="H60" i="29"/>
  <c r="I59" i="29"/>
  <c r="J59" i="29" s="1"/>
  <c r="G59" i="29" s="1"/>
  <c r="H59" i="29"/>
  <c r="I58" i="29"/>
  <c r="J58" i="29" s="1"/>
  <c r="G58" i="29" s="1"/>
  <c r="H58" i="29"/>
  <c r="I57" i="29"/>
  <c r="J57" i="29" s="1"/>
  <c r="G57" i="29" s="1"/>
  <c r="H57" i="29"/>
  <c r="I56" i="29"/>
  <c r="J56" i="29" s="1"/>
  <c r="G56" i="29" s="1"/>
  <c r="H56" i="29"/>
  <c r="I55" i="29"/>
  <c r="J55" i="29" s="1"/>
  <c r="G55" i="29" s="1"/>
  <c r="H55" i="29"/>
  <c r="I54" i="29"/>
  <c r="J54" i="29" s="1"/>
  <c r="G54" i="29" s="1"/>
  <c r="H54" i="29"/>
  <c r="I53" i="29"/>
  <c r="J53" i="29" s="1"/>
  <c r="G53" i="29" s="1"/>
  <c r="H53" i="29"/>
  <c r="I52" i="29"/>
  <c r="J52" i="29" s="1"/>
  <c r="G52" i="29" s="1"/>
  <c r="H52" i="29"/>
  <c r="I51" i="29"/>
  <c r="J51" i="29" s="1"/>
  <c r="G51" i="29" s="1"/>
  <c r="H51" i="29"/>
  <c r="I50" i="29"/>
  <c r="J50" i="29" s="1"/>
  <c r="G50" i="29" s="1"/>
  <c r="H50" i="29"/>
  <c r="I49" i="29"/>
  <c r="J49" i="29" s="1"/>
  <c r="G49" i="29" s="1"/>
  <c r="H49" i="29"/>
  <c r="I48" i="29"/>
  <c r="J48" i="29" s="1"/>
  <c r="G48" i="29" s="1"/>
  <c r="H48" i="29"/>
  <c r="I47" i="29"/>
  <c r="J47" i="29" s="1"/>
  <c r="G47" i="29" s="1"/>
  <c r="H47" i="29"/>
  <c r="I46" i="29"/>
  <c r="J46" i="29" s="1"/>
  <c r="G46" i="29" s="1"/>
  <c r="H46" i="29"/>
  <c r="I45" i="29"/>
  <c r="J45" i="29" s="1"/>
  <c r="G45" i="29" s="1"/>
  <c r="H45" i="29"/>
  <c r="I44" i="29"/>
  <c r="J44" i="29" s="1"/>
  <c r="G44" i="29" s="1"/>
  <c r="H44" i="29"/>
  <c r="I43" i="29"/>
  <c r="J43" i="29" s="1"/>
  <c r="G43" i="29" s="1"/>
  <c r="H43" i="29"/>
  <c r="I42" i="29"/>
  <c r="J42" i="29" s="1"/>
  <c r="G42" i="29" s="1"/>
  <c r="H42" i="29"/>
  <c r="I41" i="29"/>
  <c r="J41" i="29" s="1"/>
  <c r="G41" i="29" s="1"/>
  <c r="H41" i="29"/>
  <c r="I40" i="29"/>
  <c r="J40" i="29" s="1"/>
  <c r="G40" i="29" s="1"/>
  <c r="H40" i="29"/>
  <c r="I39" i="29"/>
  <c r="J39" i="29" s="1"/>
  <c r="G39" i="29" s="1"/>
  <c r="H39" i="29"/>
  <c r="I38" i="29"/>
  <c r="J38" i="29" s="1"/>
  <c r="G38" i="29" s="1"/>
  <c r="H38" i="29"/>
  <c r="I37" i="29"/>
  <c r="J37" i="29" s="1"/>
  <c r="G37" i="29" s="1"/>
  <c r="H37" i="29"/>
  <c r="I36" i="29"/>
  <c r="J36" i="29" s="1"/>
  <c r="G36" i="29" s="1"/>
  <c r="H36" i="29"/>
  <c r="I35" i="29"/>
  <c r="J35" i="29" s="1"/>
  <c r="G35" i="29" s="1"/>
  <c r="H35" i="29"/>
  <c r="I34" i="29"/>
  <c r="J34" i="29" s="1"/>
  <c r="G34" i="29" s="1"/>
  <c r="H34" i="29"/>
  <c r="I33" i="29"/>
  <c r="J33" i="29" s="1"/>
  <c r="G33" i="29" s="1"/>
  <c r="H33" i="29"/>
  <c r="I32" i="29"/>
  <c r="J32" i="29" s="1"/>
  <c r="G32" i="29" s="1"/>
  <c r="H32" i="29"/>
  <c r="I31" i="29"/>
  <c r="J31" i="29" s="1"/>
  <c r="G31" i="29" s="1"/>
  <c r="H31" i="29"/>
  <c r="I30" i="29"/>
  <c r="J30" i="29" s="1"/>
  <c r="G30" i="29" s="1"/>
  <c r="H30" i="29"/>
  <c r="I29" i="29"/>
  <c r="J29" i="29" s="1"/>
  <c r="G29" i="29" s="1"/>
  <c r="H29" i="29"/>
  <c r="I28" i="29"/>
  <c r="J28" i="29" s="1"/>
  <c r="G28" i="29" s="1"/>
  <c r="H28" i="29"/>
  <c r="I27" i="29"/>
  <c r="J27" i="29" s="1"/>
  <c r="G27" i="29" s="1"/>
  <c r="H27" i="29"/>
  <c r="I26" i="29"/>
  <c r="J26" i="29" s="1"/>
  <c r="G26" i="29" s="1"/>
  <c r="H26" i="29"/>
  <c r="I25" i="29"/>
  <c r="J25" i="29" s="1"/>
  <c r="G25" i="29" s="1"/>
  <c r="H25" i="29"/>
  <c r="I24" i="29"/>
  <c r="J24" i="29" s="1"/>
  <c r="G24" i="29" s="1"/>
  <c r="H24" i="29"/>
  <c r="I23" i="29"/>
  <c r="J23" i="29" s="1"/>
  <c r="G23" i="29" s="1"/>
  <c r="H23" i="29"/>
  <c r="I22" i="29"/>
  <c r="J22" i="29" s="1"/>
  <c r="G22" i="29" s="1"/>
  <c r="H22" i="29"/>
  <c r="I21" i="29"/>
  <c r="J21" i="29" s="1"/>
  <c r="G21" i="29" s="1"/>
  <c r="H21" i="29"/>
  <c r="I20" i="29"/>
  <c r="J20" i="29" s="1"/>
  <c r="G20" i="29" s="1"/>
  <c r="H20" i="29"/>
  <c r="I19" i="29"/>
  <c r="J19" i="29" s="1"/>
  <c r="G19" i="29" s="1"/>
  <c r="H19" i="29"/>
  <c r="I18" i="29"/>
  <c r="J18" i="29" s="1"/>
  <c r="G18" i="29" s="1"/>
  <c r="H18" i="29"/>
  <c r="I17" i="29"/>
  <c r="J17" i="29" s="1"/>
  <c r="G17" i="29" s="1"/>
  <c r="H17" i="29"/>
  <c r="I16" i="29"/>
  <c r="J16" i="29" s="1"/>
  <c r="G16" i="29" s="1"/>
  <c r="H16" i="29"/>
  <c r="I15" i="29"/>
  <c r="J15" i="29" s="1"/>
  <c r="G15" i="29" s="1"/>
  <c r="H15" i="29"/>
  <c r="I14" i="29"/>
  <c r="J14" i="29" s="1"/>
  <c r="G14" i="29" s="1"/>
  <c r="H14" i="29"/>
  <c r="I13" i="29"/>
  <c r="J13" i="29" s="1"/>
  <c r="G13" i="29" s="1"/>
  <c r="H13" i="29"/>
  <c r="I12" i="29"/>
  <c r="J12" i="29" s="1"/>
  <c r="G12" i="29" s="1"/>
  <c r="H12" i="29"/>
  <c r="I11" i="29"/>
  <c r="J11" i="29" s="1"/>
  <c r="G11" i="29" s="1"/>
  <c r="H11" i="29"/>
  <c r="I10" i="29"/>
  <c r="J10" i="29" s="1"/>
  <c r="G10" i="29" s="1"/>
  <c r="H10" i="29"/>
  <c r="I9" i="29"/>
  <c r="J9" i="29" s="1"/>
  <c r="G9" i="29" s="1"/>
  <c r="H9" i="29"/>
  <c r="I8" i="29"/>
  <c r="J8" i="29" s="1"/>
  <c r="G8" i="29" s="1"/>
  <c r="H8" i="29"/>
  <c r="I7" i="29"/>
  <c r="J7" i="29" s="1"/>
  <c r="G7" i="29" s="1"/>
  <c r="H7" i="29"/>
  <c r="I6" i="29"/>
  <c r="J6" i="29" s="1"/>
  <c r="G6" i="29" s="1"/>
  <c r="H6" i="29"/>
  <c r="H5" i="29"/>
  <c r="H4" i="29"/>
  <c r="D91" i="22"/>
  <c r="D89" i="22"/>
  <c r="D86" i="22"/>
  <c r="D85" i="22"/>
  <c r="D84" i="22"/>
  <c r="D83" i="22"/>
  <c r="D81" i="22"/>
  <c r="D78" i="22"/>
  <c r="H96" i="48"/>
  <c r="MG90" i="28"/>
  <c r="MG91" i="28"/>
  <c r="MG92" i="28"/>
  <c r="MG93" i="28"/>
  <c r="MG94" i="28"/>
  <c r="MG95" i="28"/>
  <c r="MG96" i="28"/>
  <c r="MG97" i="28"/>
  <c r="MG98" i="28"/>
  <c r="MG99" i="28"/>
  <c r="MG100" i="28"/>
  <c r="MG101" i="28"/>
  <c r="MG102" i="28"/>
  <c r="MG103" i="28"/>
  <c r="MG104" i="28"/>
  <c r="MG105" i="28"/>
  <c r="MG107" i="28"/>
  <c r="MG108" i="28"/>
  <c r="MG109" i="28"/>
  <c r="MG110" i="28"/>
  <c r="MG111" i="28"/>
  <c r="MG112" i="28"/>
  <c r="MG113" i="28"/>
  <c r="MG114" i="28"/>
  <c r="MG116" i="28"/>
  <c r="MG117" i="28"/>
  <c r="MG118" i="28"/>
  <c r="MG119" i="28"/>
  <c r="MG121" i="28"/>
  <c r="MG122" i="28"/>
  <c r="MG124" i="28"/>
  <c r="LT90" i="28"/>
  <c r="LT91" i="28"/>
  <c r="LT92" i="28"/>
  <c r="LT93" i="28"/>
  <c r="LT94" i="28"/>
  <c r="LT95" i="28"/>
  <c r="LT96" i="28"/>
  <c r="LT97" i="28"/>
  <c r="LT98" i="28"/>
  <c r="LT99" i="28"/>
  <c r="LT100" i="28"/>
  <c r="LT101" i="28"/>
  <c r="LT102" i="28"/>
  <c r="LT103" i="28"/>
  <c r="LT104" i="28"/>
  <c r="LT105" i="28"/>
  <c r="LT107" i="28"/>
  <c r="LT108" i="28"/>
  <c r="LT109" i="28"/>
  <c r="LT110" i="28"/>
  <c r="LT111" i="28"/>
  <c r="LT112" i="28"/>
  <c r="LT113" i="28"/>
  <c r="LT114" i="28"/>
  <c r="LT116" i="28"/>
  <c r="LT117" i="28"/>
  <c r="LT118" i="28"/>
  <c r="LT119" i="28"/>
  <c r="LT121" i="28"/>
  <c r="LT122" i="28"/>
  <c r="LT124" i="28"/>
  <c r="LG90" i="28"/>
  <c r="LG91" i="28"/>
  <c r="LG92" i="28"/>
  <c r="LG93" i="28"/>
  <c r="LG94" i="28"/>
  <c r="LG95" i="28"/>
  <c r="LG96" i="28"/>
  <c r="LG97" i="28"/>
  <c r="LG98" i="28"/>
  <c r="LG99" i="28"/>
  <c r="LG100" i="28"/>
  <c r="LG101" i="28"/>
  <c r="LG102" i="28"/>
  <c r="LG103" i="28"/>
  <c r="LG104" i="28"/>
  <c r="LG105" i="28"/>
  <c r="LG107" i="28"/>
  <c r="LG108" i="28"/>
  <c r="LG109" i="28"/>
  <c r="LG110" i="28"/>
  <c r="LG111" i="28"/>
  <c r="LG112" i="28"/>
  <c r="LG113" i="28"/>
  <c r="LG114" i="28"/>
  <c r="LG116" i="28"/>
  <c r="LG117" i="28"/>
  <c r="LG118" i="28"/>
  <c r="LG119" i="28"/>
  <c r="LG121" i="28"/>
  <c r="LG122" i="28"/>
  <c r="LG124" i="28"/>
  <c r="KT90" i="28"/>
  <c r="KT91" i="28"/>
  <c r="KT92" i="28"/>
  <c r="KT93" i="28"/>
  <c r="KT94" i="28"/>
  <c r="KT95" i="28"/>
  <c r="KT96" i="28"/>
  <c r="KT97" i="28"/>
  <c r="KT98" i="28"/>
  <c r="KT99" i="28"/>
  <c r="KT100" i="28"/>
  <c r="KT101" i="28"/>
  <c r="KT102" i="28"/>
  <c r="KT103" i="28"/>
  <c r="KT104" i="28"/>
  <c r="KT105" i="28"/>
  <c r="KT107" i="28"/>
  <c r="KT108" i="28"/>
  <c r="KT109" i="28"/>
  <c r="KT110" i="28"/>
  <c r="KT111" i="28"/>
  <c r="KT112" i="28"/>
  <c r="KT113" i="28"/>
  <c r="KT114" i="28"/>
  <c r="KT116" i="28"/>
  <c r="KT117" i="28"/>
  <c r="KT118" i="28"/>
  <c r="KT119" i="28"/>
  <c r="KT121" i="28"/>
  <c r="KT122" i="28"/>
  <c r="KT124" i="28"/>
  <c r="KG90" i="28"/>
  <c r="KG91" i="28"/>
  <c r="KG92" i="28"/>
  <c r="KG93" i="28"/>
  <c r="KG94" i="28"/>
  <c r="KG95" i="28"/>
  <c r="KG96" i="28"/>
  <c r="KG97" i="28"/>
  <c r="KG98" i="28"/>
  <c r="KG99" i="28"/>
  <c r="KG100" i="28"/>
  <c r="KG101" i="28"/>
  <c r="KG102" i="28"/>
  <c r="KG103" i="28"/>
  <c r="KG104" i="28"/>
  <c r="KG105" i="28"/>
  <c r="KG107" i="28"/>
  <c r="KG108" i="28"/>
  <c r="KG109" i="28"/>
  <c r="KG110" i="28"/>
  <c r="KG111" i="28"/>
  <c r="KG112" i="28"/>
  <c r="KG113" i="28"/>
  <c r="KG114" i="28"/>
  <c r="KG116" i="28"/>
  <c r="KG117" i="28"/>
  <c r="KG118" i="28"/>
  <c r="KG119" i="28"/>
  <c r="KG121" i="28"/>
  <c r="KG122" i="28"/>
  <c r="KG124" i="28"/>
  <c r="JT90" i="28"/>
  <c r="JT91" i="28"/>
  <c r="JT92" i="28"/>
  <c r="JT93" i="28"/>
  <c r="JT94" i="28"/>
  <c r="JT95" i="28"/>
  <c r="JT96" i="28"/>
  <c r="JT97" i="28"/>
  <c r="JT98" i="28"/>
  <c r="JT99" i="28"/>
  <c r="JT100" i="28"/>
  <c r="JT101" i="28"/>
  <c r="JT102" i="28"/>
  <c r="JT103" i="28"/>
  <c r="JT104" i="28"/>
  <c r="JT105" i="28"/>
  <c r="JT107" i="28"/>
  <c r="JT108" i="28"/>
  <c r="JT109" i="28"/>
  <c r="JT110" i="28"/>
  <c r="JT111" i="28"/>
  <c r="JT112" i="28"/>
  <c r="JT113" i="28"/>
  <c r="JT114" i="28"/>
  <c r="JT116" i="28"/>
  <c r="JT117" i="28"/>
  <c r="JT118" i="28"/>
  <c r="JT119" i="28"/>
  <c r="JT121" i="28"/>
  <c r="JT122" i="28"/>
  <c r="JT124" i="28"/>
  <c r="JG90" i="28"/>
  <c r="JG91" i="28"/>
  <c r="JG92" i="28"/>
  <c r="JG93" i="28"/>
  <c r="JG94" i="28"/>
  <c r="JG95" i="28"/>
  <c r="JG96" i="28"/>
  <c r="JG97" i="28"/>
  <c r="JG98" i="28"/>
  <c r="JG99" i="28"/>
  <c r="JG100" i="28"/>
  <c r="JG101" i="28"/>
  <c r="JG102" i="28"/>
  <c r="JG103" i="28"/>
  <c r="JG104" i="28"/>
  <c r="JG105" i="28"/>
  <c r="JG107" i="28"/>
  <c r="JG108" i="28"/>
  <c r="JG109" i="28"/>
  <c r="JG110" i="28"/>
  <c r="JG111" i="28"/>
  <c r="JG112" i="28"/>
  <c r="JG113" i="28"/>
  <c r="JG114" i="28"/>
  <c r="JG116" i="28"/>
  <c r="JG117" i="28"/>
  <c r="JG118" i="28"/>
  <c r="JG119" i="28"/>
  <c r="JG121" i="28"/>
  <c r="JG122" i="28"/>
  <c r="JG124" i="28"/>
  <c r="IT90" i="28"/>
  <c r="IT91" i="28"/>
  <c r="IT92" i="28"/>
  <c r="IT93" i="28"/>
  <c r="IT94" i="28"/>
  <c r="IT95" i="28"/>
  <c r="IT96" i="28"/>
  <c r="IT97" i="28"/>
  <c r="IT98" i="28"/>
  <c r="IT99" i="28"/>
  <c r="IT100" i="28"/>
  <c r="IT101" i="28"/>
  <c r="IT102" i="28"/>
  <c r="IT103" i="28"/>
  <c r="IT104" i="28"/>
  <c r="IT105" i="28"/>
  <c r="IT107" i="28"/>
  <c r="IT108" i="28"/>
  <c r="IT109" i="28"/>
  <c r="IT110" i="28"/>
  <c r="IT111" i="28"/>
  <c r="IT112" i="28"/>
  <c r="IT113" i="28"/>
  <c r="IT114" i="28"/>
  <c r="IT116" i="28"/>
  <c r="IT117" i="28"/>
  <c r="IT118" i="28"/>
  <c r="IT119" i="28"/>
  <c r="IT121" i="28"/>
  <c r="IT122" i="28"/>
  <c r="IT124" i="28"/>
  <c r="IG90" i="28"/>
  <c r="IG91" i="28"/>
  <c r="IG92" i="28"/>
  <c r="IG93" i="28"/>
  <c r="IG94" i="28"/>
  <c r="IG95" i="28"/>
  <c r="IG96" i="28"/>
  <c r="IG97" i="28"/>
  <c r="IG98" i="28"/>
  <c r="IG99" i="28"/>
  <c r="IG100" i="28"/>
  <c r="IG101" i="28"/>
  <c r="IG102" i="28"/>
  <c r="IG103" i="28"/>
  <c r="IG104" i="28"/>
  <c r="IG105" i="28"/>
  <c r="IG107" i="28"/>
  <c r="IG108" i="28"/>
  <c r="IG109" i="28"/>
  <c r="IG110" i="28"/>
  <c r="IG111" i="28"/>
  <c r="IG112" i="28"/>
  <c r="IG113" i="28"/>
  <c r="IG114" i="28"/>
  <c r="IG116" i="28"/>
  <c r="IG117" i="28"/>
  <c r="IG118" i="28"/>
  <c r="IG119" i="28"/>
  <c r="IG121" i="28"/>
  <c r="IG122" i="28"/>
  <c r="IG124" i="28"/>
  <c r="HT90" i="28"/>
  <c r="HT91" i="28"/>
  <c r="HT92" i="28"/>
  <c r="HT93" i="28"/>
  <c r="HT94" i="28"/>
  <c r="HT95" i="28"/>
  <c r="HT96" i="28"/>
  <c r="HT97" i="28"/>
  <c r="HT98" i="28"/>
  <c r="HT99" i="28"/>
  <c r="HT100" i="28"/>
  <c r="HT101" i="28"/>
  <c r="HT102" i="28"/>
  <c r="HT103" i="28"/>
  <c r="HT104" i="28"/>
  <c r="HT105" i="28"/>
  <c r="HT107" i="28"/>
  <c r="HT108" i="28"/>
  <c r="HT109" i="28"/>
  <c r="HT110" i="28"/>
  <c r="HT111" i="28"/>
  <c r="HT112" i="28"/>
  <c r="HT113" i="28"/>
  <c r="HT114" i="28"/>
  <c r="HT116" i="28"/>
  <c r="HT117" i="28"/>
  <c r="HT118" i="28"/>
  <c r="HT119" i="28"/>
  <c r="HT121" i="28"/>
  <c r="HT122" i="28"/>
  <c r="HT124" i="28"/>
  <c r="HG90" i="28"/>
  <c r="HG91" i="28"/>
  <c r="HG92" i="28"/>
  <c r="HG93" i="28"/>
  <c r="HG94" i="28"/>
  <c r="HG95" i="28"/>
  <c r="HG96" i="28"/>
  <c r="HG97" i="28"/>
  <c r="HG98" i="28"/>
  <c r="HG99" i="28"/>
  <c r="HG100" i="28"/>
  <c r="HG101" i="28"/>
  <c r="HG102" i="28"/>
  <c r="HG103" i="28"/>
  <c r="HG104" i="28"/>
  <c r="HG105" i="28"/>
  <c r="HG107" i="28"/>
  <c r="HG108" i="28"/>
  <c r="HG109" i="28"/>
  <c r="HG110" i="28"/>
  <c r="HG111" i="28"/>
  <c r="HG112" i="28"/>
  <c r="HG113" i="28"/>
  <c r="HG114" i="28"/>
  <c r="HG116" i="28"/>
  <c r="HG117" i="28"/>
  <c r="HG118" i="28"/>
  <c r="HG119" i="28"/>
  <c r="HG121" i="28"/>
  <c r="HG122" i="28"/>
  <c r="HG124" i="28"/>
  <c r="GT90" i="28"/>
  <c r="GT91" i="28"/>
  <c r="GT92" i="28"/>
  <c r="GT93" i="28"/>
  <c r="GT94" i="28"/>
  <c r="GT95" i="28"/>
  <c r="GT96" i="28"/>
  <c r="GT97" i="28"/>
  <c r="GT98" i="28"/>
  <c r="GT99" i="28"/>
  <c r="GT100" i="28"/>
  <c r="GT101" i="28"/>
  <c r="GT102" i="28"/>
  <c r="GT103" i="28"/>
  <c r="GT104" i="28"/>
  <c r="GT105" i="28"/>
  <c r="GT107" i="28"/>
  <c r="GT108" i="28"/>
  <c r="GT109" i="28"/>
  <c r="GT110" i="28"/>
  <c r="GT111" i="28"/>
  <c r="GT112" i="28"/>
  <c r="GT113" i="28"/>
  <c r="GT114" i="28"/>
  <c r="GT116" i="28"/>
  <c r="GT117" i="28"/>
  <c r="GT118" i="28"/>
  <c r="GT119" i="28"/>
  <c r="GT121" i="28"/>
  <c r="GT122" i="28"/>
  <c r="GT124" i="28"/>
  <c r="GG90" i="28"/>
  <c r="GG91" i="28"/>
  <c r="GG92" i="28"/>
  <c r="GG93" i="28"/>
  <c r="GG94" i="28"/>
  <c r="GG95" i="28"/>
  <c r="GG96" i="28"/>
  <c r="GG97" i="28"/>
  <c r="GG98" i="28"/>
  <c r="GG99" i="28"/>
  <c r="GG100" i="28"/>
  <c r="GG101" i="28"/>
  <c r="GG102" i="28"/>
  <c r="GG103" i="28"/>
  <c r="GG104" i="28"/>
  <c r="GG105" i="28"/>
  <c r="GG107" i="28"/>
  <c r="GG108" i="28"/>
  <c r="GG109" i="28"/>
  <c r="GG110" i="28"/>
  <c r="GG111" i="28"/>
  <c r="GG112" i="28"/>
  <c r="GG113" i="28"/>
  <c r="GG114" i="28"/>
  <c r="GG116" i="28"/>
  <c r="GG117" i="28"/>
  <c r="GG118" i="28"/>
  <c r="GG119" i="28"/>
  <c r="GG121" i="28"/>
  <c r="GG122" i="28"/>
  <c r="GG124" i="28"/>
  <c r="FT90" i="28"/>
  <c r="FT91" i="28"/>
  <c r="FT92" i="28"/>
  <c r="FT93" i="28"/>
  <c r="FT94" i="28"/>
  <c r="FT95" i="28"/>
  <c r="FT96" i="28"/>
  <c r="FT97" i="28"/>
  <c r="FT98" i="28"/>
  <c r="FT99" i="28"/>
  <c r="FT100" i="28"/>
  <c r="FT101" i="28"/>
  <c r="FT102" i="28"/>
  <c r="FT103" i="28"/>
  <c r="FT104" i="28"/>
  <c r="FT105" i="28"/>
  <c r="FT107" i="28"/>
  <c r="FT108" i="28"/>
  <c r="FT109" i="28"/>
  <c r="FT110" i="28"/>
  <c r="FT111" i="28"/>
  <c r="FT112" i="28"/>
  <c r="FT113" i="28"/>
  <c r="FT114" i="28"/>
  <c r="FT116" i="28"/>
  <c r="FT117" i="28"/>
  <c r="FT118" i="28"/>
  <c r="FT119" i="28"/>
  <c r="FT121" i="28"/>
  <c r="FT122" i="28"/>
  <c r="FT124" i="28"/>
  <c r="FG90" i="28"/>
  <c r="FG91" i="28"/>
  <c r="FG92" i="28"/>
  <c r="FG93" i="28"/>
  <c r="FG94" i="28"/>
  <c r="FG95" i="28"/>
  <c r="FG96" i="28"/>
  <c r="FG97" i="28"/>
  <c r="FG98" i="28"/>
  <c r="FG99" i="28"/>
  <c r="FG100" i="28"/>
  <c r="FG101" i="28"/>
  <c r="FG102" i="28"/>
  <c r="FG103" i="28"/>
  <c r="FG104" i="28"/>
  <c r="FG105" i="28"/>
  <c r="FG107" i="28"/>
  <c r="FG108" i="28"/>
  <c r="FG109" i="28"/>
  <c r="FG110" i="28"/>
  <c r="FG111" i="28"/>
  <c r="FG112" i="28"/>
  <c r="FG113" i="28"/>
  <c r="FG114" i="28"/>
  <c r="FG116" i="28"/>
  <c r="FG117" i="28"/>
  <c r="FG118" i="28"/>
  <c r="FG119" i="28"/>
  <c r="FG121" i="28"/>
  <c r="FG122" i="28"/>
  <c r="FG124" i="28"/>
  <c r="ET90" i="28"/>
  <c r="ET91" i="28"/>
  <c r="ET92" i="28"/>
  <c r="ET93" i="28"/>
  <c r="ET94" i="28"/>
  <c r="ET95" i="28"/>
  <c r="ET96" i="28"/>
  <c r="ET97" i="28"/>
  <c r="ET98" i="28"/>
  <c r="ET99" i="28"/>
  <c r="ET100" i="28"/>
  <c r="ET101" i="28"/>
  <c r="ET102" i="28"/>
  <c r="ET103" i="28"/>
  <c r="ET104" i="28"/>
  <c r="ET105" i="28"/>
  <c r="ET107" i="28"/>
  <c r="ET108" i="28"/>
  <c r="ET109" i="28"/>
  <c r="ET110" i="28"/>
  <c r="ET111" i="28"/>
  <c r="ET112" i="28"/>
  <c r="ET113" i="28"/>
  <c r="ET114" i="28"/>
  <c r="ET116" i="28"/>
  <c r="ET117" i="28"/>
  <c r="ET118" i="28"/>
  <c r="ET119" i="28"/>
  <c r="ET121" i="28"/>
  <c r="ET122" i="28"/>
  <c r="ET124" i="28"/>
  <c r="EG90" i="28"/>
  <c r="EG91" i="28"/>
  <c r="EG92" i="28"/>
  <c r="EG93" i="28"/>
  <c r="EG94" i="28"/>
  <c r="EG95" i="28"/>
  <c r="EG96" i="28"/>
  <c r="EG97" i="28"/>
  <c r="EG98" i="28"/>
  <c r="EG99" i="28"/>
  <c r="EG100" i="28"/>
  <c r="EG101" i="28"/>
  <c r="EG102" i="28"/>
  <c r="EG103" i="28"/>
  <c r="EG104" i="28"/>
  <c r="EG105" i="28"/>
  <c r="EG107" i="28"/>
  <c r="EG108" i="28"/>
  <c r="EG109" i="28"/>
  <c r="EG110" i="28"/>
  <c r="EG111" i="28"/>
  <c r="EG112" i="28"/>
  <c r="EG113" i="28"/>
  <c r="EG114" i="28"/>
  <c r="EG116" i="28"/>
  <c r="EG117" i="28"/>
  <c r="EG118" i="28"/>
  <c r="EG119" i="28"/>
  <c r="EG121" i="28"/>
  <c r="EG122" i="28"/>
  <c r="EG124" i="28"/>
  <c r="DT90" i="28"/>
  <c r="DT91" i="28"/>
  <c r="DT92" i="28"/>
  <c r="DT93" i="28"/>
  <c r="DT94" i="28"/>
  <c r="DT95" i="28"/>
  <c r="DT96" i="28"/>
  <c r="DT97" i="28"/>
  <c r="DT98" i="28"/>
  <c r="DT99" i="28"/>
  <c r="DT100" i="28"/>
  <c r="DT101" i="28"/>
  <c r="DT102" i="28"/>
  <c r="DT103" i="28"/>
  <c r="DT104" i="28"/>
  <c r="DT105" i="28"/>
  <c r="DT107" i="28"/>
  <c r="DT108" i="28"/>
  <c r="DT109" i="28"/>
  <c r="DT110" i="28"/>
  <c r="DT111" i="28"/>
  <c r="DT112" i="28"/>
  <c r="DT113" i="28"/>
  <c r="DT114" i="28"/>
  <c r="DT116" i="28"/>
  <c r="DT117" i="28"/>
  <c r="DT118" i="28"/>
  <c r="DT119" i="28"/>
  <c r="DT121" i="28"/>
  <c r="DT122" i="28"/>
  <c r="DT124" i="28"/>
  <c r="DG90" i="28"/>
  <c r="DG91" i="28"/>
  <c r="DG92" i="28"/>
  <c r="DG93" i="28"/>
  <c r="DG94" i="28"/>
  <c r="DG95" i="28"/>
  <c r="DG96" i="28"/>
  <c r="DG97" i="28"/>
  <c r="DG98" i="28"/>
  <c r="DG99" i="28"/>
  <c r="DG100" i="28"/>
  <c r="DG101" i="28"/>
  <c r="DG102" i="28"/>
  <c r="DG103" i="28"/>
  <c r="DG104" i="28"/>
  <c r="DG105" i="28"/>
  <c r="DG107" i="28"/>
  <c r="DG108" i="28"/>
  <c r="DG109" i="28"/>
  <c r="DG110" i="28"/>
  <c r="DG111" i="28"/>
  <c r="DG112" i="28"/>
  <c r="DG113" i="28"/>
  <c r="DG114" i="28"/>
  <c r="DG116" i="28"/>
  <c r="DG117" i="28"/>
  <c r="DG118" i="28"/>
  <c r="DG119" i="28"/>
  <c r="DG121" i="28"/>
  <c r="DG122" i="28"/>
  <c r="DG124" i="28"/>
  <c r="CT90" i="28"/>
  <c r="CT91" i="28"/>
  <c r="CT92" i="28"/>
  <c r="CT93" i="28"/>
  <c r="CT94" i="28"/>
  <c r="CT95" i="28"/>
  <c r="CT96" i="28"/>
  <c r="CT97" i="28"/>
  <c r="CT98" i="28"/>
  <c r="CT99" i="28"/>
  <c r="CT100" i="28"/>
  <c r="CT101" i="28"/>
  <c r="CT102" i="28"/>
  <c r="CT103" i="28"/>
  <c r="CT104" i="28"/>
  <c r="CT105" i="28"/>
  <c r="CT107" i="28"/>
  <c r="CT108" i="28"/>
  <c r="CT109" i="28"/>
  <c r="CT110" i="28"/>
  <c r="CT111" i="28"/>
  <c r="CT112" i="28"/>
  <c r="CT113" i="28"/>
  <c r="CT114" i="28"/>
  <c r="CT116" i="28"/>
  <c r="CT117" i="28"/>
  <c r="CT118" i="28"/>
  <c r="CT119" i="28"/>
  <c r="CT121" i="28"/>
  <c r="CT122" i="28"/>
  <c r="CT124" i="28"/>
  <c r="CG90" i="28"/>
  <c r="CG91" i="28"/>
  <c r="CG92" i="28"/>
  <c r="CG93" i="28"/>
  <c r="CG94" i="28"/>
  <c r="CG95" i="28"/>
  <c r="CG96" i="28"/>
  <c r="CG97" i="28"/>
  <c r="CG98" i="28"/>
  <c r="CG99" i="28"/>
  <c r="CG100" i="28"/>
  <c r="CG101" i="28"/>
  <c r="CG102" i="28"/>
  <c r="CG103" i="28"/>
  <c r="CG104" i="28"/>
  <c r="CG105" i="28"/>
  <c r="CG107" i="28"/>
  <c r="CG108" i="28"/>
  <c r="CG109" i="28"/>
  <c r="CG110" i="28"/>
  <c r="CG111" i="28"/>
  <c r="CG112" i="28"/>
  <c r="CG113" i="28"/>
  <c r="CG114" i="28"/>
  <c r="CG116" i="28"/>
  <c r="CG117" i="28"/>
  <c r="CG118" i="28"/>
  <c r="CG119" i="28"/>
  <c r="CG121" i="28"/>
  <c r="CG122" i="28"/>
  <c r="CG124" i="28"/>
  <c r="BT90" i="28"/>
  <c r="BT91" i="28"/>
  <c r="BT92" i="28"/>
  <c r="BT93" i="28"/>
  <c r="BT94" i="28"/>
  <c r="BT95" i="28"/>
  <c r="BT96" i="28"/>
  <c r="BT97" i="28"/>
  <c r="BT98" i="28"/>
  <c r="BT99" i="28"/>
  <c r="BT100" i="28"/>
  <c r="BT101" i="28"/>
  <c r="BT102" i="28"/>
  <c r="BT103" i="28"/>
  <c r="BT104" i="28"/>
  <c r="BT105" i="28"/>
  <c r="BT107" i="28"/>
  <c r="BT108" i="28"/>
  <c r="BT109" i="28"/>
  <c r="BT110" i="28"/>
  <c r="BT111" i="28"/>
  <c r="BT112" i="28"/>
  <c r="BT113" i="28"/>
  <c r="BT114" i="28"/>
  <c r="BT116" i="28"/>
  <c r="BT117" i="28"/>
  <c r="BT118" i="28"/>
  <c r="BT119" i="28"/>
  <c r="BT121" i="28"/>
  <c r="BT122" i="28"/>
  <c r="BT124" i="28"/>
  <c r="BG90" i="28"/>
  <c r="BG91" i="28"/>
  <c r="BG92" i="28"/>
  <c r="BG93" i="28"/>
  <c r="BG94" i="28"/>
  <c r="BG95" i="28"/>
  <c r="BG96" i="28"/>
  <c r="BG97" i="28"/>
  <c r="BG98" i="28"/>
  <c r="BG99" i="28"/>
  <c r="BG100" i="28"/>
  <c r="BG101" i="28"/>
  <c r="BG102" i="28"/>
  <c r="BG103" i="28"/>
  <c r="BG104" i="28"/>
  <c r="BG105" i="28"/>
  <c r="BG107" i="28"/>
  <c r="BG108" i="28"/>
  <c r="BG109" i="28"/>
  <c r="BG110" i="28"/>
  <c r="BG111" i="28"/>
  <c r="BG112" i="28"/>
  <c r="BG113" i="28"/>
  <c r="BG114" i="28"/>
  <c r="BG116" i="28"/>
  <c r="BG117" i="28"/>
  <c r="BG118" i="28"/>
  <c r="BG119" i="28"/>
  <c r="BG121" i="28"/>
  <c r="BG122" i="28"/>
  <c r="BG124" i="28"/>
  <c r="AT90" i="28"/>
  <c r="AT91" i="28"/>
  <c r="AT92" i="28"/>
  <c r="AT93" i="28"/>
  <c r="AT94" i="28"/>
  <c r="AT95" i="28"/>
  <c r="AT96" i="28"/>
  <c r="AT97" i="28"/>
  <c r="AT98" i="28"/>
  <c r="AT99" i="28"/>
  <c r="AT100" i="28"/>
  <c r="AT101" i="28"/>
  <c r="AT102" i="28"/>
  <c r="AT103" i="28"/>
  <c r="AT104" i="28"/>
  <c r="AT105" i="28"/>
  <c r="AT107" i="28"/>
  <c r="AT108" i="28"/>
  <c r="AT109" i="28"/>
  <c r="AT110" i="28"/>
  <c r="AT111" i="28"/>
  <c r="AT112" i="28"/>
  <c r="AT113" i="28"/>
  <c r="AT114" i="28"/>
  <c r="AT116" i="28"/>
  <c r="AT117" i="28"/>
  <c r="AT118" i="28"/>
  <c r="AT119" i="28"/>
  <c r="AT121" i="28"/>
  <c r="AT122" i="28"/>
  <c r="AT124" i="28"/>
  <c r="AG90" i="28"/>
  <c r="AG91" i="28"/>
  <c r="AG92" i="28"/>
  <c r="AG93" i="28"/>
  <c r="AG94" i="28"/>
  <c r="AG95" i="28"/>
  <c r="AG96" i="28"/>
  <c r="AG97" i="28"/>
  <c r="AG98" i="28"/>
  <c r="AG99" i="28"/>
  <c r="AG100" i="28"/>
  <c r="AG101" i="28"/>
  <c r="AG102" i="28"/>
  <c r="AG103" i="28"/>
  <c r="AG104" i="28"/>
  <c r="AG105" i="28"/>
  <c r="AG107" i="28"/>
  <c r="AG108" i="28"/>
  <c r="AG109" i="28"/>
  <c r="AG110" i="28"/>
  <c r="AG111" i="28"/>
  <c r="AG112" i="28"/>
  <c r="AG113" i="28"/>
  <c r="AG114" i="28"/>
  <c r="AG116" i="28"/>
  <c r="AG117" i="28"/>
  <c r="AG118" i="28"/>
  <c r="AG119" i="28"/>
  <c r="AG121" i="28"/>
  <c r="AG122" i="28"/>
  <c r="AG124" i="28"/>
  <c r="LY126" i="47"/>
  <c r="LW126" i="47"/>
  <c r="LY124" i="47"/>
  <c r="LW124" i="47"/>
  <c r="MB122" i="47"/>
  <c r="LY122" i="47"/>
  <c r="LW122" i="47"/>
  <c r="MB121" i="47"/>
  <c r="LY121" i="47"/>
  <c r="LW121" i="47"/>
  <c r="MB119" i="47"/>
  <c r="LY119" i="47"/>
  <c r="LW119" i="47"/>
  <c r="MB118" i="47"/>
  <c r="LY118" i="47"/>
  <c r="LW118" i="47"/>
  <c r="MB117" i="47"/>
  <c r="LY117" i="47"/>
  <c r="LW117" i="47"/>
  <c r="MB116" i="47"/>
  <c r="LY116" i="47"/>
  <c r="LW116" i="47"/>
  <c r="MB114" i="47"/>
  <c r="LY114" i="47"/>
  <c r="LW114" i="47"/>
  <c r="MB113" i="47"/>
  <c r="LY113" i="47"/>
  <c r="LW113" i="47"/>
  <c r="MB112" i="47"/>
  <c r="LY112" i="47"/>
  <c r="LW112" i="47"/>
  <c r="MB111" i="47"/>
  <c r="LY111" i="47"/>
  <c r="LW111" i="47"/>
  <c r="MB110" i="47"/>
  <c r="LY110" i="47"/>
  <c r="LW110" i="47"/>
  <c r="MB109" i="47"/>
  <c r="LY109" i="47"/>
  <c r="LW109" i="47"/>
  <c r="LY108" i="47"/>
  <c r="LW108" i="47"/>
  <c r="LY107" i="47"/>
  <c r="LW107" i="47"/>
  <c r="MB105" i="47"/>
  <c r="MB104" i="47"/>
  <c r="MB103" i="47"/>
  <c r="MB102" i="47"/>
  <c r="MB101" i="47"/>
  <c r="MB100" i="47"/>
  <c r="MB99" i="47"/>
  <c r="MB98" i="47"/>
  <c r="MB97" i="47"/>
  <c r="MB96" i="47"/>
  <c r="MB95" i="47"/>
  <c r="MB94" i="47"/>
  <c r="MB93" i="47"/>
  <c r="MB92" i="47"/>
  <c r="MB91" i="47"/>
  <c r="MB90" i="47"/>
  <c r="LL126" i="47"/>
  <c r="LJ126" i="47"/>
  <c r="LL124" i="47"/>
  <c r="LJ124" i="47"/>
  <c r="LO122" i="47"/>
  <c r="LL122" i="47"/>
  <c r="LJ122" i="47"/>
  <c r="LO121" i="47"/>
  <c r="LL121" i="47"/>
  <c r="LJ121" i="47"/>
  <c r="LO119" i="47"/>
  <c r="LL119" i="47"/>
  <c r="LJ119" i="47"/>
  <c r="LO118" i="47"/>
  <c r="LL118" i="47"/>
  <c r="LJ118" i="47"/>
  <c r="LO117" i="47"/>
  <c r="LL117" i="47"/>
  <c r="LJ117" i="47"/>
  <c r="LO116" i="47"/>
  <c r="LL116" i="47"/>
  <c r="LJ116" i="47"/>
  <c r="LO114" i="47"/>
  <c r="LL114" i="47"/>
  <c r="LJ114" i="47"/>
  <c r="LO113" i="47"/>
  <c r="LL113" i="47"/>
  <c r="LJ113" i="47"/>
  <c r="LO112" i="47"/>
  <c r="LL112" i="47"/>
  <c r="LJ112" i="47"/>
  <c r="LO111" i="47"/>
  <c r="LL111" i="47"/>
  <c r="LJ111" i="47"/>
  <c r="LO110" i="47"/>
  <c r="LL110" i="47"/>
  <c r="LJ110" i="47"/>
  <c r="LO109" i="47"/>
  <c r="LL109" i="47"/>
  <c r="LJ109" i="47"/>
  <c r="LL108" i="47"/>
  <c r="LJ108" i="47"/>
  <c r="LL107" i="47"/>
  <c r="LJ107" i="47"/>
  <c r="LO105" i="47"/>
  <c r="LO104" i="47"/>
  <c r="LO103" i="47"/>
  <c r="LO102" i="47"/>
  <c r="LO101" i="47"/>
  <c r="LO100" i="47"/>
  <c r="LO99" i="47"/>
  <c r="LO98" i="47"/>
  <c r="LO97" i="47"/>
  <c r="LO96" i="47"/>
  <c r="LO95" i="47"/>
  <c r="LO94" i="47"/>
  <c r="LO93" i="47"/>
  <c r="LO92" i="47"/>
  <c r="LO91" i="47"/>
  <c r="LO90" i="47"/>
  <c r="KY126" i="47"/>
  <c r="KW126" i="47"/>
  <c r="KY124" i="47"/>
  <c r="KW124" i="47"/>
  <c r="LB122" i="47"/>
  <c r="KY122" i="47"/>
  <c r="KW122" i="47"/>
  <c r="LB121" i="47"/>
  <c r="KY121" i="47"/>
  <c r="KW121" i="47"/>
  <c r="LB119" i="47"/>
  <c r="KY119" i="47"/>
  <c r="KW119" i="47"/>
  <c r="LB118" i="47"/>
  <c r="KY118" i="47"/>
  <c r="KW118" i="47"/>
  <c r="LB117" i="47"/>
  <c r="KY117" i="47"/>
  <c r="KW117" i="47"/>
  <c r="LB116" i="47"/>
  <c r="KY116" i="47"/>
  <c r="KW116" i="47"/>
  <c r="LB114" i="47"/>
  <c r="KY114" i="47"/>
  <c r="KW114" i="47"/>
  <c r="LB113" i="47"/>
  <c r="KY113" i="47"/>
  <c r="KW113" i="47"/>
  <c r="LB112" i="47"/>
  <c r="KY112" i="47"/>
  <c r="KW112" i="47"/>
  <c r="LB111" i="47"/>
  <c r="KY111" i="47"/>
  <c r="KW111" i="47"/>
  <c r="LB110" i="47"/>
  <c r="KY110" i="47"/>
  <c r="KW110" i="47"/>
  <c r="LB109" i="47"/>
  <c r="KY109" i="47"/>
  <c r="KW109" i="47"/>
  <c r="KY108" i="47"/>
  <c r="KW108" i="47"/>
  <c r="KY107" i="47"/>
  <c r="KW107" i="47"/>
  <c r="LB105" i="47"/>
  <c r="LB104" i="47"/>
  <c r="LB103" i="47"/>
  <c r="LB102" i="47"/>
  <c r="LB101" i="47"/>
  <c r="LB100" i="47"/>
  <c r="LB99" i="47"/>
  <c r="LB98" i="47"/>
  <c r="LB97" i="47"/>
  <c r="LB96" i="47"/>
  <c r="LB95" i="47"/>
  <c r="LB94" i="47"/>
  <c r="LB93" i="47"/>
  <c r="LB92" i="47"/>
  <c r="LB91" i="47"/>
  <c r="LB90" i="47"/>
  <c r="KL126" i="47"/>
  <c r="KJ126" i="47"/>
  <c r="KL124" i="47"/>
  <c r="KJ124" i="47"/>
  <c r="KO122" i="47"/>
  <c r="KL122" i="47"/>
  <c r="KJ122" i="47"/>
  <c r="KO121" i="47"/>
  <c r="KL121" i="47"/>
  <c r="KJ121" i="47"/>
  <c r="KO119" i="47"/>
  <c r="KL119" i="47"/>
  <c r="KJ119" i="47"/>
  <c r="KO118" i="47"/>
  <c r="KL118" i="47"/>
  <c r="KJ118" i="47"/>
  <c r="KO117" i="47"/>
  <c r="KL117" i="47"/>
  <c r="KJ117" i="47"/>
  <c r="KO116" i="47"/>
  <c r="KL116" i="47"/>
  <c r="KJ116" i="47"/>
  <c r="KO114" i="47"/>
  <c r="KL114" i="47"/>
  <c r="KJ114" i="47"/>
  <c r="KO113" i="47"/>
  <c r="KL113" i="47"/>
  <c r="KJ113" i="47"/>
  <c r="KO112" i="47"/>
  <c r="KL112" i="47"/>
  <c r="KJ112" i="47"/>
  <c r="KO111" i="47"/>
  <c r="KL111" i="47"/>
  <c r="KJ111" i="47"/>
  <c r="KO110" i="47"/>
  <c r="KL110" i="47"/>
  <c r="KJ110" i="47"/>
  <c r="KO109" i="47"/>
  <c r="KL109" i="47"/>
  <c r="KJ109" i="47"/>
  <c r="KL108" i="47"/>
  <c r="KJ108" i="47"/>
  <c r="KL107" i="47"/>
  <c r="KJ107" i="47"/>
  <c r="KO105" i="47"/>
  <c r="KO104" i="47"/>
  <c r="KO103" i="47"/>
  <c r="KO102" i="47"/>
  <c r="KO101" i="47"/>
  <c r="KO100" i="47"/>
  <c r="KO99" i="47"/>
  <c r="KO98" i="47"/>
  <c r="KO97" i="47"/>
  <c r="KO96" i="47"/>
  <c r="KO95" i="47"/>
  <c r="KO94" i="47"/>
  <c r="KO93" i="47"/>
  <c r="KO92" i="47"/>
  <c r="KO91" i="47"/>
  <c r="KO90" i="47"/>
  <c r="JY126" i="47"/>
  <c r="JW126" i="47"/>
  <c r="JY124" i="47"/>
  <c r="JW124" i="47"/>
  <c r="KB122" i="47"/>
  <c r="JY122" i="47"/>
  <c r="JW122" i="47"/>
  <c r="KB121" i="47"/>
  <c r="JY121" i="47"/>
  <c r="JW121" i="47"/>
  <c r="KB119" i="47"/>
  <c r="JY119" i="47"/>
  <c r="JW119" i="47"/>
  <c r="KB118" i="47"/>
  <c r="JY118" i="47"/>
  <c r="JW118" i="47"/>
  <c r="KB117" i="47"/>
  <c r="JY117" i="47"/>
  <c r="JW117" i="47"/>
  <c r="KB116" i="47"/>
  <c r="JY116" i="47"/>
  <c r="JW116" i="47"/>
  <c r="KB114" i="47"/>
  <c r="JY114" i="47"/>
  <c r="JW114" i="47"/>
  <c r="KB113" i="47"/>
  <c r="JY113" i="47"/>
  <c r="JW113" i="47"/>
  <c r="KB112" i="47"/>
  <c r="JY112" i="47"/>
  <c r="JW112" i="47"/>
  <c r="KB111" i="47"/>
  <c r="JY111" i="47"/>
  <c r="JW111" i="47"/>
  <c r="KB110" i="47"/>
  <c r="JY110" i="47"/>
  <c r="JW110" i="47"/>
  <c r="KB109" i="47"/>
  <c r="JY109" i="47"/>
  <c r="JW109" i="47"/>
  <c r="JY108" i="47"/>
  <c r="JW108" i="47"/>
  <c r="JY107" i="47"/>
  <c r="JW107" i="47"/>
  <c r="KB105" i="47"/>
  <c r="KB104" i="47"/>
  <c r="KB103" i="47"/>
  <c r="KB102" i="47"/>
  <c r="KB101" i="47"/>
  <c r="KB100" i="47"/>
  <c r="KB99" i="47"/>
  <c r="KB98" i="47"/>
  <c r="KB97" i="47"/>
  <c r="KB96" i="47"/>
  <c r="KB95" i="47"/>
  <c r="KB94" i="47"/>
  <c r="KB93" i="47"/>
  <c r="KB92" i="47"/>
  <c r="KB91" i="47"/>
  <c r="KB90" i="47"/>
  <c r="JL126" i="47"/>
  <c r="JJ126" i="47"/>
  <c r="JL124" i="47"/>
  <c r="JJ124" i="47"/>
  <c r="JO122" i="47"/>
  <c r="JL122" i="47"/>
  <c r="JJ122" i="47"/>
  <c r="JO121" i="47"/>
  <c r="JL121" i="47"/>
  <c r="JJ121" i="47"/>
  <c r="JO119" i="47"/>
  <c r="JL119" i="47"/>
  <c r="JJ119" i="47"/>
  <c r="JO118" i="47"/>
  <c r="JL118" i="47"/>
  <c r="JJ118" i="47"/>
  <c r="JO117" i="47"/>
  <c r="JL117" i="47"/>
  <c r="JJ117" i="47"/>
  <c r="JO116" i="47"/>
  <c r="JL116" i="47"/>
  <c r="JJ116" i="47"/>
  <c r="JO114" i="47"/>
  <c r="JL114" i="47"/>
  <c r="JJ114" i="47"/>
  <c r="JO113" i="47"/>
  <c r="JL113" i="47"/>
  <c r="JJ113" i="47"/>
  <c r="JO112" i="47"/>
  <c r="JL112" i="47"/>
  <c r="JJ112" i="47"/>
  <c r="JO111" i="47"/>
  <c r="JL111" i="47"/>
  <c r="JJ111" i="47"/>
  <c r="JO110" i="47"/>
  <c r="JL110" i="47"/>
  <c r="JJ110" i="47"/>
  <c r="JO109" i="47"/>
  <c r="JL109" i="47"/>
  <c r="JJ109" i="47"/>
  <c r="JL108" i="47"/>
  <c r="JJ108" i="47"/>
  <c r="JL107" i="47"/>
  <c r="JJ107" i="47"/>
  <c r="JO105" i="47"/>
  <c r="JO104" i="47"/>
  <c r="JO103" i="47"/>
  <c r="JO102" i="47"/>
  <c r="JO101" i="47"/>
  <c r="JO100" i="47"/>
  <c r="JO99" i="47"/>
  <c r="JO98" i="47"/>
  <c r="JO97" i="47"/>
  <c r="JO96" i="47"/>
  <c r="JO95" i="47"/>
  <c r="JO94" i="47"/>
  <c r="JO93" i="47"/>
  <c r="JO92" i="47"/>
  <c r="JO91" i="47"/>
  <c r="JO90" i="47"/>
  <c r="IY126" i="47"/>
  <c r="IW126" i="47"/>
  <c r="IY124" i="47"/>
  <c r="IW124" i="47"/>
  <c r="JB122" i="47"/>
  <c r="IY122" i="47"/>
  <c r="IW122" i="47"/>
  <c r="JB121" i="47"/>
  <c r="IY121" i="47"/>
  <c r="IW121" i="47"/>
  <c r="JB119" i="47"/>
  <c r="IY119" i="47"/>
  <c r="IW119" i="47"/>
  <c r="JB118" i="47"/>
  <c r="IY118" i="47"/>
  <c r="IW118" i="47"/>
  <c r="JB117" i="47"/>
  <c r="IY117" i="47"/>
  <c r="IW117" i="47"/>
  <c r="JB116" i="47"/>
  <c r="IY116" i="47"/>
  <c r="IW116" i="47"/>
  <c r="JB114" i="47"/>
  <c r="IY114" i="47"/>
  <c r="IW114" i="47"/>
  <c r="JB113" i="47"/>
  <c r="IY113" i="47"/>
  <c r="IW113" i="47"/>
  <c r="JB112" i="47"/>
  <c r="IY112" i="47"/>
  <c r="IW112" i="47"/>
  <c r="JB111" i="47"/>
  <c r="IY111" i="47"/>
  <c r="IW111" i="47"/>
  <c r="JB110" i="47"/>
  <c r="IY110" i="47"/>
  <c r="IW110" i="47"/>
  <c r="JB109" i="47"/>
  <c r="IY109" i="47"/>
  <c r="IW109" i="47"/>
  <c r="IY108" i="47"/>
  <c r="IW108" i="47"/>
  <c r="IY107" i="47"/>
  <c r="IW107" i="47"/>
  <c r="JB105" i="47"/>
  <c r="JB104" i="47"/>
  <c r="JB103" i="47"/>
  <c r="JB102" i="47"/>
  <c r="JB101" i="47"/>
  <c r="JB100" i="47"/>
  <c r="JB99" i="47"/>
  <c r="JB98" i="47"/>
  <c r="JB97" i="47"/>
  <c r="JB96" i="47"/>
  <c r="JB95" i="47"/>
  <c r="JB94" i="47"/>
  <c r="JB93" i="47"/>
  <c r="JB92" i="47"/>
  <c r="JB91" i="47"/>
  <c r="JB90" i="47"/>
  <c r="IL126" i="47"/>
  <c r="IJ126" i="47"/>
  <c r="IL124" i="47"/>
  <c r="IJ124" i="47"/>
  <c r="IO122" i="47"/>
  <c r="IL122" i="47"/>
  <c r="IJ122" i="47"/>
  <c r="IO121" i="47"/>
  <c r="IL121" i="47"/>
  <c r="IJ121" i="47"/>
  <c r="IO119" i="47"/>
  <c r="IL119" i="47"/>
  <c r="IJ119" i="47"/>
  <c r="IO118" i="47"/>
  <c r="IL118" i="47"/>
  <c r="IJ118" i="47"/>
  <c r="IO117" i="47"/>
  <c r="IL117" i="47"/>
  <c r="IJ117" i="47"/>
  <c r="IO116" i="47"/>
  <c r="IL116" i="47"/>
  <c r="IJ116" i="47"/>
  <c r="IO114" i="47"/>
  <c r="IL114" i="47"/>
  <c r="IJ114" i="47"/>
  <c r="IO113" i="47"/>
  <c r="IL113" i="47"/>
  <c r="IJ113" i="47"/>
  <c r="IO112" i="47"/>
  <c r="IL112" i="47"/>
  <c r="IJ112" i="47"/>
  <c r="IO111" i="47"/>
  <c r="IL111" i="47"/>
  <c r="IJ111" i="47"/>
  <c r="IO110" i="47"/>
  <c r="IL110" i="47"/>
  <c r="IJ110" i="47"/>
  <c r="IO109" i="47"/>
  <c r="IL109" i="47"/>
  <c r="IJ109" i="47"/>
  <c r="IL108" i="47"/>
  <c r="IJ108" i="47"/>
  <c r="IL107" i="47"/>
  <c r="IJ107" i="47"/>
  <c r="IO105" i="47"/>
  <c r="IO104" i="47"/>
  <c r="IO103" i="47"/>
  <c r="IO102" i="47"/>
  <c r="IO101" i="47"/>
  <c r="IO100" i="47"/>
  <c r="IO99" i="47"/>
  <c r="IO98" i="47"/>
  <c r="IO97" i="47"/>
  <c r="IO96" i="47"/>
  <c r="IO95" i="47"/>
  <c r="IO94" i="47"/>
  <c r="IO93" i="47"/>
  <c r="IO92" i="47"/>
  <c r="IO91" i="47"/>
  <c r="IO90" i="47"/>
  <c r="HY126" i="47"/>
  <c r="HW126" i="47"/>
  <c r="HY124" i="47"/>
  <c r="HW124" i="47"/>
  <c r="IB122" i="47"/>
  <c r="HY122" i="47"/>
  <c r="HW122" i="47"/>
  <c r="IB121" i="47"/>
  <c r="HY121" i="47"/>
  <c r="HW121" i="47"/>
  <c r="IB119" i="47"/>
  <c r="HY119" i="47"/>
  <c r="HW119" i="47"/>
  <c r="IB118" i="47"/>
  <c r="HY118" i="47"/>
  <c r="HW118" i="47"/>
  <c r="IB117" i="47"/>
  <c r="HY117" i="47"/>
  <c r="HW117" i="47"/>
  <c r="IB116" i="47"/>
  <c r="HY116" i="47"/>
  <c r="HW116" i="47"/>
  <c r="IB114" i="47"/>
  <c r="HY114" i="47"/>
  <c r="HW114" i="47"/>
  <c r="IB113" i="47"/>
  <c r="HY113" i="47"/>
  <c r="HW113" i="47"/>
  <c r="IB112" i="47"/>
  <c r="HY112" i="47"/>
  <c r="HW112" i="47"/>
  <c r="IB111" i="47"/>
  <c r="HY111" i="47"/>
  <c r="HW111" i="47"/>
  <c r="IB110" i="47"/>
  <c r="HY110" i="47"/>
  <c r="HW110" i="47"/>
  <c r="IB109" i="47"/>
  <c r="HY109" i="47"/>
  <c r="HW109" i="47"/>
  <c r="HY108" i="47"/>
  <c r="HW108" i="47"/>
  <c r="HY107" i="47"/>
  <c r="HW107" i="47"/>
  <c r="IB105" i="47"/>
  <c r="IB104" i="47"/>
  <c r="IB103" i="47"/>
  <c r="IB102" i="47"/>
  <c r="IB101" i="47"/>
  <c r="IB100" i="47"/>
  <c r="IB99" i="47"/>
  <c r="IB98" i="47"/>
  <c r="IB97" i="47"/>
  <c r="IB96" i="47"/>
  <c r="IB95" i="47"/>
  <c r="IB94" i="47"/>
  <c r="IB93" i="47"/>
  <c r="IB92" i="47"/>
  <c r="IB91" i="47"/>
  <c r="IB90" i="47"/>
  <c r="HL126" i="47"/>
  <c r="HJ126" i="47"/>
  <c r="HL124" i="47"/>
  <c r="HJ124" i="47"/>
  <c r="HO122" i="47"/>
  <c r="HL122" i="47"/>
  <c r="HJ122" i="47"/>
  <c r="HO121" i="47"/>
  <c r="HL121" i="47"/>
  <c r="HJ121" i="47"/>
  <c r="HO119" i="47"/>
  <c r="HL119" i="47"/>
  <c r="HJ119" i="47"/>
  <c r="HO118" i="47"/>
  <c r="HL118" i="47"/>
  <c r="HJ118" i="47"/>
  <c r="HO117" i="47"/>
  <c r="HL117" i="47"/>
  <c r="HJ117" i="47"/>
  <c r="HO116" i="47"/>
  <c r="HL116" i="47"/>
  <c r="HJ116" i="47"/>
  <c r="HO114" i="47"/>
  <c r="HL114" i="47"/>
  <c r="HJ114" i="47"/>
  <c r="HO113" i="47"/>
  <c r="HL113" i="47"/>
  <c r="HJ113" i="47"/>
  <c r="HO112" i="47"/>
  <c r="HL112" i="47"/>
  <c r="HJ112" i="47"/>
  <c r="HO111" i="47"/>
  <c r="HL111" i="47"/>
  <c r="HJ111" i="47"/>
  <c r="HO110" i="47"/>
  <c r="HL110" i="47"/>
  <c r="HJ110" i="47"/>
  <c r="HO109" i="47"/>
  <c r="HL109" i="47"/>
  <c r="HJ109" i="47"/>
  <c r="HL108" i="47"/>
  <c r="HJ108" i="47"/>
  <c r="HL107" i="47"/>
  <c r="HJ107" i="47"/>
  <c r="HO105" i="47"/>
  <c r="HO104" i="47"/>
  <c r="HO103" i="47"/>
  <c r="HO102" i="47"/>
  <c r="HO101" i="47"/>
  <c r="HO100" i="47"/>
  <c r="HO99" i="47"/>
  <c r="HO98" i="47"/>
  <c r="HO97" i="47"/>
  <c r="HO96" i="47"/>
  <c r="HO95" i="47"/>
  <c r="HO94" i="47"/>
  <c r="HO93" i="47"/>
  <c r="HO92" i="47"/>
  <c r="HO91" i="47"/>
  <c r="HO90" i="47"/>
  <c r="GY126" i="47"/>
  <c r="GW126" i="47"/>
  <c r="GY124" i="47"/>
  <c r="GW124" i="47"/>
  <c r="HB122" i="47"/>
  <c r="GY122" i="47"/>
  <c r="GW122" i="47"/>
  <c r="HB121" i="47"/>
  <c r="GY121" i="47"/>
  <c r="GW121" i="47"/>
  <c r="HB119" i="47"/>
  <c r="GY119" i="47"/>
  <c r="GW119" i="47"/>
  <c r="HB118" i="47"/>
  <c r="GY118" i="47"/>
  <c r="GW118" i="47"/>
  <c r="HB117" i="47"/>
  <c r="GY117" i="47"/>
  <c r="GW117" i="47"/>
  <c r="HB116" i="47"/>
  <c r="GY116" i="47"/>
  <c r="GW116" i="47"/>
  <c r="HB114" i="47"/>
  <c r="GY114" i="47"/>
  <c r="GW114" i="47"/>
  <c r="HB113" i="47"/>
  <c r="GY113" i="47"/>
  <c r="GW113" i="47"/>
  <c r="HB112" i="47"/>
  <c r="GY112" i="47"/>
  <c r="GW112" i="47"/>
  <c r="HB111" i="47"/>
  <c r="GY111" i="47"/>
  <c r="GW111" i="47"/>
  <c r="HB110" i="47"/>
  <c r="GY110" i="47"/>
  <c r="GW110" i="47"/>
  <c r="HB109" i="47"/>
  <c r="GY109" i="47"/>
  <c r="GW109" i="47"/>
  <c r="GY108" i="47"/>
  <c r="GW108" i="47"/>
  <c r="GY107" i="47"/>
  <c r="GW107" i="47"/>
  <c r="HB105" i="47"/>
  <c r="HB104" i="47"/>
  <c r="HB103" i="47"/>
  <c r="HB102" i="47"/>
  <c r="HB101" i="47"/>
  <c r="HB100" i="47"/>
  <c r="HB99" i="47"/>
  <c r="HB98" i="47"/>
  <c r="HB97" i="47"/>
  <c r="HB96" i="47"/>
  <c r="HB95" i="47"/>
  <c r="HB94" i="47"/>
  <c r="HB93" i="47"/>
  <c r="HB92" i="47"/>
  <c r="HB91" i="47"/>
  <c r="HB90" i="47"/>
  <c r="GL126" i="47"/>
  <c r="GJ126" i="47"/>
  <c r="GL124" i="47"/>
  <c r="GJ124" i="47"/>
  <c r="GO122" i="47"/>
  <c r="GL122" i="47"/>
  <c r="GJ122" i="47"/>
  <c r="GO121" i="47"/>
  <c r="GL121" i="47"/>
  <c r="GJ121" i="47"/>
  <c r="GO119" i="47"/>
  <c r="GL119" i="47"/>
  <c r="GJ119" i="47"/>
  <c r="GO118" i="47"/>
  <c r="GL118" i="47"/>
  <c r="GJ118" i="47"/>
  <c r="GO117" i="47"/>
  <c r="GL117" i="47"/>
  <c r="GJ117" i="47"/>
  <c r="GO116" i="47"/>
  <c r="GL116" i="47"/>
  <c r="GJ116" i="47"/>
  <c r="GO114" i="47"/>
  <c r="GL114" i="47"/>
  <c r="GJ114" i="47"/>
  <c r="GO113" i="47"/>
  <c r="GL113" i="47"/>
  <c r="GJ113" i="47"/>
  <c r="GO112" i="47"/>
  <c r="GL112" i="47"/>
  <c r="GJ112" i="47"/>
  <c r="GO111" i="47"/>
  <c r="GL111" i="47"/>
  <c r="GJ111" i="47"/>
  <c r="GO110" i="47"/>
  <c r="GL110" i="47"/>
  <c r="GJ110" i="47"/>
  <c r="GO109" i="47"/>
  <c r="GL109" i="47"/>
  <c r="GJ109" i="47"/>
  <c r="GL108" i="47"/>
  <c r="GJ108" i="47"/>
  <c r="GL107" i="47"/>
  <c r="GJ107" i="47"/>
  <c r="GO105" i="47"/>
  <c r="GO104" i="47"/>
  <c r="GO103" i="47"/>
  <c r="GO102" i="47"/>
  <c r="GO101" i="47"/>
  <c r="GO100" i="47"/>
  <c r="GO99" i="47"/>
  <c r="GO98" i="47"/>
  <c r="GO97" i="47"/>
  <c r="GO96" i="47"/>
  <c r="GO95" i="47"/>
  <c r="GO94" i="47"/>
  <c r="GO93" i="47"/>
  <c r="GO92" i="47"/>
  <c r="GO91" i="47"/>
  <c r="GO90" i="47"/>
  <c r="FY126" i="47"/>
  <c r="FW126" i="47"/>
  <c r="FY124" i="47"/>
  <c r="FW124" i="47"/>
  <c r="GB122" i="47"/>
  <c r="FY122" i="47"/>
  <c r="FW122" i="47"/>
  <c r="GB121" i="47"/>
  <c r="FY121" i="47"/>
  <c r="FW121" i="47"/>
  <c r="GB119" i="47"/>
  <c r="FY119" i="47"/>
  <c r="FW119" i="47"/>
  <c r="GB118" i="47"/>
  <c r="FY118" i="47"/>
  <c r="FW118" i="47"/>
  <c r="GB117" i="47"/>
  <c r="FY117" i="47"/>
  <c r="FW117" i="47"/>
  <c r="GB116" i="47"/>
  <c r="FY116" i="47"/>
  <c r="FW116" i="47"/>
  <c r="GB114" i="47"/>
  <c r="FY114" i="47"/>
  <c r="FW114" i="47"/>
  <c r="GB113" i="47"/>
  <c r="FY113" i="47"/>
  <c r="FW113" i="47"/>
  <c r="GB112" i="47"/>
  <c r="FY112" i="47"/>
  <c r="FW112" i="47"/>
  <c r="GB111" i="47"/>
  <c r="FY111" i="47"/>
  <c r="FW111" i="47"/>
  <c r="GB110" i="47"/>
  <c r="FY110" i="47"/>
  <c r="FW110" i="47"/>
  <c r="GB109" i="47"/>
  <c r="FY109" i="47"/>
  <c r="FW109" i="47"/>
  <c r="FY108" i="47"/>
  <c r="FW108" i="47"/>
  <c r="FY107" i="47"/>
  <c r="FW107" i="47"/>
  <c r="GB105" i="47"/>
  <c r="GB104" i="47"/>
  <c r="GB103" i="47"/>
  <c r="GB102" i="47"/>
  <c r="GB101" i="47"/>
  <c r="GB100" i="47"/>
  <c r="GB99" i="47"/>
  <c r="GB98" i="47"/>
  <c r="GB97" i="47"/>
  <c r="GB96" i="47"/>
  <c r="GB95" i="47"/>
  <c r="GB94" i="47"/>
  <c r="GB93" i="47"/>
  <c r="GB92" i="47"/>
  <c r="GB91" i="47"/>
  <c r="GB90" i="47"/>
  <c r="FL126" i="47"/>
  <c r="FJ126" i="47"/>
  <c r="FL124" i="47"/>
  <c r="FJ124" i="47"/>
  <c r="FO122" i="47"/>
  <c r="FL122" i="47"/>
  <c r="FJ122" i="47"/>
  <c r="FO121" i="47"/>
  <c r="FL121" i="47"/>
  <c r="FJ121" i="47"/>
  <c r="FO119" i="47"/>
  <c r="FL119" i="47"/>
  <c r="FJ119" i="47"/>
  <c r="FO118" i="47"/>
  <c r="FL118" i="47"/>
  <c r="FJ118" i="47"/>
  <c r="FO117" i="47"/>
  <c r="FL117" i="47"/>
  <c r="FJ117" i="47"/>
  <c r="FO116" i="47"/>
  <c r="FL116" i="47"/>
  <c r="FJ116" i="47"/>
  <c r="FO114" i="47"/>
  <c r="FL114" i="47"/>
  <c r="FJ114" i="47"/>
  <c r="FO113" i="47"/>
  <c r="FL113" i="47"/>
  <c r="FJ113" i="47"/>
  <c r="FO112" i="47"/>
  <c r="FL112" i="47"/>
  <c r="FJ112" i="47"/>
  <c r="FO111" i="47"/>
  <c r="FL111" i="47"/>
  <c r="FJ111" i="47"/>
  <c r="FO110" i="47"/>
  <c r="FL110" i="47"/>
  <c r="FJ110" i="47"/>
  <c r="FO109" i="47"/>
  <c r="FL109" i="47"/>
  <c r="FJ109" i="47"/>
  <c r="FL108" i="47"/>
  <c r="FJ108" i="47"/>
  <c r="FL107" i="47"/>
  <c r="FJ107" i="47"/>
  <c r="FO105" i="47"/>
  <c r="FO104" i="47"/>
  <c r="FO103" i="47"/>
  <c r="FO102" i="47"/>
  <c r="FO101" i="47"/>
  <c r="FO100" i="47"/>
  <c r="FO99" i="47"/>
  <c r="FO98" i="47"/>
  <c r="FO97" i="47"/>
  <c r="FO96" i="47"/>
  <c r="FO95" i="47"/>
  <c r="FO94" i="47"/>
  <c r="FO93" i="47"/>
  <c r="FO92" i="47"/>
  <c r="FO91" i="47"/>
  <c r="FO90" i="47"/>
  <c r="EY126" i="47"/>
  <c r="EW126" i="47"/>
  <c r="EY124" i="47"/>
  <c r="EW124" i="47"/>
  <c r="FB122" i="47"/>
  <c r="EY122" i="47"/>
  <c r="EW122" i="47"/>
  <c r="FB121" i="47"/>
  <c r="EY121" i="47"/>
  <c r="EW121" i="47"/>
  <c r="FB119" i="47"/>
  <c r="EY119" i="47"/>
  <c r="EW119" i="47"/>
  <c r="FB118" i="47"/>
  <c r="EY118" i="47"/>
  <c r="EW118" i="47"/>
  <c r="FB117" i="47"/>
  <c r="EY117" i="47"/>
  <c r="EW117" i="47"/>
  <c r="FB116" i="47"/>
  <c r="EY116" i="47"/>
  <c r="EW116" i="47"/>
  <c r="FB114" i="47"/>
  <c r="EY114" i="47"/>
  <c r="EW114" i="47"/>
  <c r="FB113" i="47"/>
  <c r="EY113" i="47"/>
  <c r="EW113" i="47"/>
  <c r="FB112" i="47"/>
  <c r="EY112" i="47"/>
  <c r="EW112" i="47"/>
  <c r="FB111" i="47"/>
  <c r="EY111" i="47"/>
  <c r="EW111" i="47"/>
  <c r="FB110" i="47"/>
  <c r="EY110" i="47"/>
  <c r="EW110" i="47"/>
  <c r="FB109" i="47"/>
  <c r="EY109" i="47"/>
  <c r="EW109" i="47"/>
  <c r="EY108" i="47"/>
  <c r="EW108" i="47"/>
  <c r="EY107" i="47"/>
  <c r="EW107" i="47"/>
  <c r="FB105" i="47"/>
  <c r="FB104" i="47"/>
  <c r="FB103" i="47"/>
  <c r="FB102" i="47"/>
  <c r="FB101" i="47"/>
  <c r="FB100" i="47"/>
  <c r="FB99" i="47"/>
  <c r="FB98" i="47"/>
  <c r="FB97" i="47"/>
  <c r="FB96" i="47"/>
  <c r="FB95" i="47"/>
  <c r="FB94" i="47"/>
  <c r="FB93" i="47"/>
  <c r="FB92" i="47"/>
  <c r="FB91" i="47"/>
  <c r="FB90" i="47"/>
  <c r="EL126" i="47"/>
  <c r="EJ126" i="47"/>
  <c r="EL124" i="47"/>
  <c r="EJ124" i="47"/>
  <c r="EO122" i="47"/>
  <c r="EL122" i="47"/>
  <c r="EJ122" i="47"/>
  <c r="EO121" i="47"/>
  <c r="EL121" i="47"/>
  <c r="EJ121" i="47"/>
  <c r="EO119" i="47"/>
  <c r="EL119" i="47"/>
  <c r="EJ119" i="47"/>
  <c r="EO118" i="47"/>
  <c r="EL118" i="47"/>
  <c r="EJ118" i="47"/>
  <c r="EO117" i="47"/>
  <c r="EL117" i="47"/>
  <c r="EJ117" i="47"/>
  <c r="EO116" i="47"/>
  <c r="EL116" i="47"/>
  <c r="EJ116" i="47"/>
  <c r="EO114" i="47"/>
  <c r="EL114" i="47"/>
  <c r="EJ114" i="47"/>
  <c r="EO113" i="47"/>
  <c r="EL113" i="47"/>
  <c r="EJ113" i="47"/>
  <c r="EO112" i="47"/>
  <c r="EL112" i="47"/>
  <c r="EJ112" i="47"/>
  <c r="EO111" i="47"/>
  <c r="EL111" i="47"/>
  <c r="EJ111" i="47"/>
  <c r="EO110" i="47"/>
  <c r="EL110" i="47"/>
  <c r="EJ110" i="47"/>
  <c r="EO109" i="47"/>
  <c r="EL109" i="47"/>
  <c r="EJ109" i="47"/>
  <c r="EL108" i="47"/>
  <c r="EJ108" i="47"/>
  <c r="EL107" i="47"/>
  <c r="EJ107" i="47"/>
  <c r="EO105" i="47"/>
  <c r="EO104" i="47"/>
  <c r="EO103" i="47"/>
  <c r="EO102" i="47"/>
  <c r="EO101" i="47"/>
  <c r="EO100" i="47"/>
  <c r="EO99" i="47"/>
  <c r="EO98" i="47"/>
  <c r="EO97" i="47"/>
  <c r="EO96" i="47"/>
  <c r="EO95" i="47"/>
  <c r="EO94" i="47"/>
  <c r="EO93" i="47"/>
  <c r="EO92" i="47"/>
  <c r="EO91" i="47"/>
  <c r="EO90" i="47"/>
  <c r="DY126" i="47"/>
  <c r="DW126" i="47"/>
  <c r="DY124" i="47"/>
  <c r="DW124" i="47"/>
  <c r="EB122" i="47"/>
  <c r="DY122" i="47"/>
  <c r="DW122" i="47"/>
  <c r="EB121" i="47"/>
  <c r="DY121" i="47"/>
  <c r="DW121" i="47"/>
  <c r="EB119" i="47"/>
  <c r="DY119" i="47"/>
  <c r="DW119" i="47"/>
  <c r="EB118" i="47"/>
  <c r="DY118" i="47"/>
  <c r="DW118" i="47"/>
  <c r="EB117" i="47"/>
  <c r="DY117" i="47"/>
  <c r="DW117" i="47"/>
  <c r="EB116" i="47"/>
  <c r="DY116" i="47"/>
  <c r="DW116" i="47"/>
  <c r="EB114" i="47"/>
  <c r="DY114" i="47"/>
  <c r="DW114" i="47"/>
  <c r="EB113" i="47"/>
  <c r="DY113" i="47"/>
  <c r="DW113" i="47"/>
  <c r="EB112" i="47"/>
  <c r="DY112" i="47"/>
  <c r="DW112" i="47"/>
  <c r="EB111" i="47"/>
  <c r="DY111" i="47"/>
  <c r="DW111" i="47"/>
  <c r="EB110" i="47"/>
  <c r="DY110" i="47"/>
  <c r="DW110" i="47"/>
  <c r="EB109" i="47"/>
  <c r="DY109" i="47"/>
  <c r="DW109" i="47"/>
  <c r="DY108" i="47"/>
  <c r="DW108" i="47"/>
  <c r="DY107" i="47"/>
  <c r="DW107" i="47"/>
  <c r="EB105" i="47"/>
  <c r="EB104" i="47"/>
  <c r="EB103" i="47"/>
  <c r="EB102" i="47"/>
  <c r="EB101" i="47"/>
  <c r="EB100" i="47"/>
  <c r="EB99" i="47"/>
  <c r="EB98" i="47"/>
  <c r="EB97" i="47"/>
  <c r="EB96" i="47"/>
  <c r="EB95" i="47"/>
  <c r="EB94" i="47"/>
  <c r="EB93" i="47"/>
  <c r="EB92" i="47"/>
  <c r="EB91" i="47"/>
  <c r="EB90" i="47"/>
  <c r="DL126" i="47"/>
  <c r="DJ126" i="47"/>
  <c r="DL124" i="47"/>
  <c r="DJ124" i="47"/>
  <c r="DO122" i="47"/>
  <c r="DL122" i="47"/>
  <c r="DJ122" i="47"/>
  <c r="DO121" i="47"/>
  <c r="DL121" i="47"/>
  <c r="DJ121" i="47"/>
  <c r="DO119" i="47"/>
  <c r="DL119" i="47"/>
  <c r="DJ119" i="47"/>
  <c r="DO118" i="47"/>
  <c r="DL118" i="47"/>
  <c r="DJ118" i="47"/>
  <c r="DO117" i="47"/>
  <c r="DL117" i="47"/>
  <c r="DJ117" i="47"/>
  <c r="DO116" i="47"/>
  <c r="DL116" i="47"/>
  <c r="DJ116" i="47"/>
  <c r="DO114" i="47"/>
  <c r="DL114" i="47"/>
  <c r="DJ114" i="47"/>
  <c r="DO113" i="47"/>
  <c r="DL113" i="47"/>
  <c r="DJ113" i="47"/>
  <c r="DO112" i="47"/>
  <c r="DL112" i="47"/>
  <c r="DJ112" i="47"/>
  <c r="DO111" i="47"/>
  <c r="DL111" i="47"/>
  <c r="DJ111" i="47"/>
  <c r="DO110" i="47"/>
  <c r="DL110" i="47"/>
  <c r="DJ110" i="47"/>
  <c r="DO109" i="47"/>
  <c r="DL109" i="47"/>
  <c r="DJ109" i="47"/>
  <c r="DL108" i="47"/>
  <c r="DJ108" i="47"/>
  <c r="DL107" i="47"/>
  <c r="DJ107" i="47"/>
  <c r="DO105" i="47"/>
  <c r="DO104" i="47"/>
  <c r="DO103" i="47"/>
  <c r="DO102" i="47"/>
  <c r="DO101" i="47"/>
  <c r="DO100" i="47"/>
  <c r="DO99" i="47"/>
  <c r="DO98" i="47"/>
  <c r="DO97" i="47"/>
  <c r="DO96" i="47"/>
  <c r="DO95" i="47"/>
  <c r="DO94" i="47"/>
  <c r="DO93" i="47"/>
  <c r="DO92" i="47"/>
  <c r="DO91" i="47"/>
  <c r="DO90" i="47"/>
  <c r="CY126" i="47"/>
  <c r="CW126" i="47"/>
  <c r="CY124" i="47"/>
  <c r="CW124" i="47"/>
  <c r="DB122" i="47"/>
  <c r="CY122" i="47"/>
  <c r="CW122" i="47"/>
  <c r="DB121" i="47"/>
  <c r="CY121" i="47"/>
  <c r="CW121" i="47"/>
  <c r="DB119" i="47"/>
  <c r="CY119" i="47"/>
  <c r="CW119" i="47"/>
  <c r="DB118" i="47"/>
  <c r="CY118" i="47"/>
  <c r="CW118" i="47"/>
  <c r="DB117" i="47"/>
  <c r="CY117" i="47"/>
  <c r="CW117" i="47"/>
  <c r="DB116" i="47"/>
  <c r="CY116" i="47"/>
  <c r="CW116" i="47"/>
  <c r="DB114" i="47"/>
  <c r="CY114" i="47"/>
  <c r="CW114" i="47"/>
  <c r="DB113" i="47"/>
  <c r="CY113" i="47"/>
  <c r="CW113" i="47"/>
  <c r="DB112" i="47"/>
  <c r="CY112" i="47"/>
  <c r="CW112" i="47"/>
  <c r="DB111" i="47"/>
  <c r="CY111" i="47"/>
  <c r="CW111" i="47"/>
  <c r="DB110" i="47"/>
  <c r="CY110" i="47"/>
  <c r="CW110" i="47"/>
  <c r="DB109" i="47"/>
  <c r="CY109" i="47"/>
  <c r="CW109" i="47"/>
  <c r="CY108" i="47"/>
  <c r="CW108" i="47"/>
  <c r="CY107" i="47"/>
  <c r="CW107" i="47"/>
  <c r="DB105" i="47"/>
  <c r="DB104" i="47"/>
  <c r="DB103" i="47"/>
  <c r="DB102" i="47"/>
  <c r="DB101" i="47"/>
  <c r="DB100" i="47"/>
  <c r="DB99" i="47"/>
  <c r="DB98" i="47"/>
  <c r="DB97" i="47"/>
  <c r="DB96" i="47"/>
  <c r="DB95" i="47"/>
  <c r="DB94" i="47"/>
  <c r="DB93" i="47"/>
  <c r="DB92" i="47"/>
  <c r="DB91" i="47"/>
  <c r="DB90" i="47"/>
  <c r="CL126" i="47"/>
  <c r="CJ126" i="47"/>
  <c r="CL124" i="47"/>
  <c r="CJ124" i="47"/>
  <c r="CO122" i="47"/>
  <c r="CL122" i="47"/>
  <c r="CJ122" i="47"/>
  <c r="CO121" i="47"/>
  <c r="CL121" i="47"/>
  <c r="CJ121" i="47"/>
  <c r="CO119" i="47"/>
  <c r="CL119" i="47"/>
  <c r="CJ119" i="47"/>
  <c r="CO118" i="47"/>
  <c r="CL118" i="47"/>
  <c r="CJ118" i="47"/>
  <c r="CO117" i="47"/>
  <c r="CL117" i="47"/>
  <c r="CJ117" i="47"/>
  <c r="CO116" i="47"/>
  <c r="CL116" i="47"/>
  <c r="CJ116" i="47"/>
  <c r="CO114" i="47"/>
  <c r="CL114" i="47"/>
  <c r="CJ114" i="47"/>
  <c r="CO113" i="47"/>
  <c r="CL113" i="47"/>
  <c r="CJ113" i="47"/>
  <c r="CO112" i="47"/>
  <c r="CL112" i="47"/>
  <c r="CJ112" i="47"/>
  <c r="CO111" i="47"/>
  <c r="CL111" i="47"/>
  <c r="CJ111" i="47"/>
  <c r="CO110" i="47"/>
  <c r="CL110" i="47"/>
  <c r="CJ110" i="47"/>
  <c r="CO109" i="47"/>
  <c r="CL109" i="47"/>
  <c r="CJ109" i="47"/>
  <c r="CL108" i="47"/>
  <c r="CJ108" i="47"/>
  <c r="CL107" i="47"/>
  <c r="CJ107" i="47"/>
  <c r="CO105" i="47"/>
  <c r="CO104" i="47"/>
  <c r="CO103" i="47"/>
  <c r="CO102" i="47"/>
  <c r="CO101" i="47"/>
  <c r="CO100" i="47"/>
  <c r="CO99" i="47"/>
  <c r="CO98" i="47"/>
  <c r="CO97" i="47"/>
  <c r="CO96" i="47"/>
  <c r="CO95" i="47"/>
  <c r="CO94" i="47"/>
  <c r="CO93" i="47"/>
  <c r="CO92" i="47"/>
  <c r="CO91" i="47"/>
  <c r="CO90" i="47"/>
  <c r="BY126" i="47"/>
  <c r="BW126" i="47"/>
  <c r="BY124" i="47"/>
  <c r="BW124" i="47"/>
  <c r="CB122" i="47"/>
  <c r="BY122" i="47"/>
  <c r="BW122" i="47"/>
  <c r="CB121" i="47"/>
  <c r="BY121" i="47"/>
  <c r="BW121" i="47"/>
  <c r="CB119" i="47"/>
  <c r="BY119" i="47"/>
  <c r="BW119" i="47"/>
  <c r="CB118" i="47"/>
  <c r="BY118" i="47"/>
  <c r="BW118" i="47"/>
  <c r="CB117" i="47"/>
  <c r="BY117" i="47"/>
  <c r="BW117" i="47"/>
  <c r="CB116" i="47"/>
  <c r="BY116" i="47"/>
  <c r="BW116" i="47"/>
  <c r="CB114" i="47"/>
  <c r="BY114" i="47"/>
  <c r="BW114" i="47"/>
  <c r="CB113" i="47"/>
  <c r="BY113" i="47"/>
  <c r="BW113" i="47"/>
  <c r="CB112" i="47"/>
  <c r="BY112" i="47"/>
  <c r="BW112" i="47"/>
  <c r="CB111" i="47"/>
  <c r="BY111" i="47"/>
  <c r="BW111" i="47"/>
  <c r="CB110" i="47"/>
  <c r="BY110" i="47"/>
  <c r="BW110" i="47"/>
  <c r="CB109" i="47"/>
  <c r="BY109" i="47"/>
  <c r="BW109" i="47"/>
  <c r="BY108" i="47"/>
  <c r="BW108" i="47"/>
  <c r="BY107" i="47"/>
  <c r="BW107" i="47"/>
  <c r="CB105" i="47"/>
  <c r="CB104" i="47"/>
  <c r="CB103" i="47"/>
  <c r="CB102" i="47"/>
  <c r="CB101" i="47"/>
  <c r="CB100" i="47"/>
  <c r="CB99" i="47"/>
  <c r="CB98" i="47"/>
  <c r="CB97" i="47"/>
  <c r="CB96" i="47"/>
  <c r="CB95" i="47"/>
  <c r="CB94" i="47"/>
  <c r="CB93" i="47"/>
  <c r="CB92" i="47"/>
  <c r="CB91" i="47"/>
  <c r="CB90" i="47"/>
  <c r="BL126" i="47"/>
  <c r="BJ126" i="47"/>
  <c r="BL124" i="47"/>
  <c r="BJ124" i="47"/>
  <c r="BO122" i="47"/>
  <c r="BL122" i="47"/>
  <c r="BJ122" i="47"/>
  <c r="BO121" i="47"/>
  <c r="BL121" i="47"/>
  <c r="BJ121" i="47"/>
  <c r="BO119" i="47"/>
  <c r="BL119" i="47"/>
  <c r="BJ119" i="47"/>
  <c r="BO118" i="47"/>
  <c r="BL118" i="47"/>
  <c r="BJ118" i="47"/>
  <c r="BO117" i="47"/>
  <c r="BL117" i="47"/>
  <c r="BJ117" i="47"/>
  <c r="BO116" i="47"/>
  <c r="BL116" i="47"/>
  <c r="BJ116" i="47"/>
  <c r="BO114" i="47"/>
  <c r="BL114" i="47"/>
  <c r="BJ114" i="47"/>
  <c r="BO113" i="47"/>
  <c r="BL113" i="47"/>
  <c r="BJ113" i="47"/>
  <c r="BO112" i="47"/>
  <c r="BL112" i="47"/>
  <c r="BJ112" i="47"/>
  <c r="BO111" i="47"/>
  <c r="BL111" i="47"/>
  <c r="BJ111" i="47"/>
  <c r="BO110" i="47"/>
  <c r="BL110" i="47"/>
  <c r="BJ110" i="47"/>
  <c r="BO109" i="47"/>
  <c r="BL109" i="47"/>
  <c r="BJ109" i="47"/>
  <c r="BL108" i="47"/>
  <c r="BJ108" i="47"/>
  <c r="BL107" i="47"/>
  <c r="BJ107" i="47"/>
  <c r="BO105" i="47"/>
  <c r="BO104" i="47"/>
  <c r="BO103" i="47"/>
  <c r="BO102" i="47"/>
  <c r="BO101" i="47"/>
  <c r="BO100" i="47"/>
  <c r="BO99" i="47"/>
  <c r="BO98" i="47"/>
  <c r="BO97" i="47"/>
  <c r="BO96" i="47"/>
  <c r="BO95" i="47"/>
  <c r="BO94" i="47"/>
  <c r="BO93" i="47"/>
  <c r="BO92" i="47"/>
  <c r="BO91" i="47"/>
  <c r="BO90" i="47"/>
  <c r="AY126" i="47"/>
  <c r="AW126" i="47"/>
  <c r="AY124" i="47"/>
  <c r="AW124" i="47"/>
  <c r="BB122" i="47"/>
  <c r="AY122" i="47"/>
  <c r="AW122" i="47"/>
  <c r="BB121" i="47"/>
  <c r="AY121" i="47"/>
  <c r="AW121" i="47"/>
  <c r="BB119" i="47"/>
  <c r="AY119" i="47"/>
  <c r="AW119" i="47"/>
  <c r="BB118" i="47"/>
  <c r="AY118" i="47"/>
  <c r="AW118" i="47"/>
  <c r="BB117" i="47"/>
  <c r="AY117" i="47"/>
  <c r="AW117" i="47"/>
  <c r="BB116" i="47"/>
  <c r="AY116" i="47"/>
  <c r="AW116" i="47"/>
  <c r="BB114" i="47"/>
  <c r="AY114" i="47"/>
  <c r="AW114" i="47"/>
  <c r="BB113" i="47"/>
  <c r="AY113" i="47"/>
  <c r="AW113" i="47"/>
  <c r="BB112" i="47"/>
  <c r="AY112" i="47"/>
  <c r="AW112" i="47"/>
  <c r="BB111" i="47"/>
  <c r="AY111" i="47"/>
  <c r="AW111" i="47"/>
  <c r="BB110" i="47"/>
  <c r="AY110" i="47"/>
  <c r="AW110" i="47"/>
  <c r="BB109" i="47"/>
  <c r="AY109" i="47"/>
  <c r="AW109" i="47"/>
  <c r="AY108" i="47"/>
  <c r="AW108" i="47"/>
  <c r="AY107" i="47"/>
  <c r="AW107" i="47"/>
  <c r="BB105" i="47"/>
  <c r="BB104" i="47"/>
  <c r="BB103" i="47"/>
  <c r="BB102" i="47"/>
  <c r="BB101" i="47"/>
  <c r="BB100" i="47"/>
  <c r="BB99" i="47"/>
  <c r="BB98" i="47"/>
  <c r="BB97" i="47"/>
  <c r="BB96" i="47"/>
  <c r="BB95" i="47"/>
  <c r="BB94" i="47"/>
  <c r="BB93" i="47"/>
  <c r="BB92" i="47"/>
  <c r="BB91" i="47"/>
  <c r="BB90" i="47"/>
  <c r="AL126" i="47"/>
  <c r="AJ126" i="47"/>
  <c r="AL124" i="47"/>
  <c r="AJ124" i="47"/>
  <c r="AO122" i="47"/>
  <c r="AL122" i="47"/>
  <c r="AJ122" i="47"/>
  <c r="AO121" i="47"/>
  <c r="AL121" i="47"/>
  <c r="AJ121" i="47"/>
  <c r="AO119" i="47"/>
  <c r="AL119" i="47"/>
  <c r="AJ119" i="47"/>
  <c r="AO118" i="47"/>
  <c r="AL118" i="47"/>
  <c r="AJ118" i="47"/>
  <c r="AO117" i="47"/>
  <c r="AL117" i="47"/>
  <c r="AJ117" i="47"/>
  <c r="AO116" i="47"/>
  <c r="AL116" i="47"/>
  <c r="AJ116" i="47"/>
  <c r="AO114" i="47"/>
  <c r="AL114" i="47"/>
  <c r="AJ114" i="47"/>
  <c r="AO113" i="47"/>
  <c r="AL113" i="47"/>
  <c r="AJ113" i="47"/>
  <c r="AO112" i="47"/>
  <c r="AL112" i="47"/>
  <c r="AJ112" i="47"/>
  <c r="AO111" i="47"/>
  <c r="AL111" i="47"/>
  <c r="AJ111" i="47"/>
  <c r="AO110" i="47"/>
  <c r="AL110" i="47"/>
  <c r="AJ110" i="47"/>
  <c r="AO109" i="47"/>
  <c r="AL109" i="47"/>
  <c r="AJ109" i="47"/>
  <c r="AL108" i="47"/>
  <c r="AJ108" i="47"/>
  <c r="AL107" i="47"/>
  <c r="AJ107" i="47"/>
  <c r="AO105" i="47"/>
  <c r="AO104" i="47"/>
  <c r="AO103" i="47"/>
  <c r="AO102" i="47"/>
  <c r="AO101" i="47"/>
  <c r="AO100" i="47"/>
  <c r="AO99" i="47"/>
  <c r="AO98" i="47"/>
  <c r="AO97" i="47"/>
  <c r="AO96" i="47"/>
  <c r="AO95" i="47"/>
  <c r="AO94" i="47"/>
  <c r="AO93" i="47"/>
  <c r="AO92" i="47"/>
  <c r="AO91" i="47"/>
  <c r="AO90" i="47"/>
  <c r="Y126" i="47"/>
  <c r="W126" i="47"/>
  <c r="Y124" i="47"/>
  <c r="W124" i="47"/>
  <c r="AB122" i="47"/>
  <c r="Y122" i="47"/>
  <c r="W122" i="47"/>
  <c r="AB121" i="47"/>
  <c r="Y121" i="47"/>
  <c r="W121" i="47"/>
  <c r="AB119" i="47"/>
  <c r="Y119" i="47"/>
  <c r="W119" i="47"/>
  <c r="AB118" i="47"/>
  <c r="Y118" i="47"/>
  <c r="W118" i="47"/>
  <c r="AB117" i="47"/>
  <c r="Y117" i="47"/>
  <c r="W117" i="47"/>
  <c r="AB116" i="47"/>
  <c r="Y116" i="47"/>
  <c r="W116" i="47"/>
  <c r="AB114" i="47"/>
  <c r="Y114" i="47"/>
  <c r="W114" i="47"/>
  <c r="AB113" i="47"/>
  <c r="Y113" i="47"/>
  <c r="W113" i="47"/>
  <c r="AB112" i="47"/>
  <c r="Y112" i="47"/>
  <c r="W112" i="47"/>
  <c r="AB111" i="47"/>
  <c r="Y111" i="47"/>
  <c r="W111" i="47"/>
  <c r="AB110" i="47"/>
  <c r="Y110" i="47"/>
  <c r="W110" i="47"/>
  <c r="AB109" i="47"/>
  <c r="Y109" i="47"/>
  <c r="W109" i="47"/>
  <c r="Y108" i="47"/>
  <c r="W108" i="47"/>
  <c r="Y107" i="47"/>
  <c r="W107" i="47"/>
  <c r="H146" i="48"/>
  <c r="G146" i="48"/>
  <c r="H143" i="48"/>
  <c r="G143" i="48"/>
  <c r="H140" i="48"/>
  <c r="G140" i="48"/>
  <c r="H138" i="48"/>
  <c r="G138" i="48"/>
  <c r="H135" i="48"/>
  <c r="G135" i="48"/>
  <c r="H134" i="48"/>
  <c r="G134" i="48"/>
  <c r="H132" i="48"/>
  <c r="G132" i="48"/>
  <c r="H130" i="48"/>
  <c r="G130" i="48"/>
  <c r="H127" i="48"/>
  <c r="G127" i="48"/>
  <c r="H126" i="48"/>
  <c r="G126" i="48"/>
  <c r="H124" i="48"/>
  <c r="G124" i="48"/>
  <c r="H123" i="48"/>
  <c r="G123" i="48"/>
  <c r="H121" i="48"/>
  <c r="G121" i="48"/>
  <c r="H120" i="48"/>
  <c r="G120" i="48"/>
  <c r="H118" i="48"/>
  <c r="G118" i="48"/>
  <c r="H117" i="48"/>
  <c r="G117" i="48"/>
  <c r="H114" i="48"/>
  <c r="G114" i="48"/>
  <c r="H113" i="48"/>
  <c r="G113" i="48"/>
  <c r="H112" i="48"/>
  <c r="G112" i="48"/>
  <c r="H110" i="48"/>
  <c r="G110" i="48"/>
  <c r="H109" i="48"/>
  <c r="G109" i="48"/>
  <c r="H108" i="48"/>
  <c r="G108" i="48"/>
  <c r="H106" i="48"/>
  <c r="G106" i="48"/>
  <c r="H105" i="48"/>
  <c r="G105" i="48"/>
  <c r="H104" i="48"/>
  <c r="G104" i="48"/>
  <c r="H102" i="48"/>
  <c r="G102" i="48"/>
  <c r="H101" i="48"/>
  <c r="G101" i="48"/>
  <c r="H100" i="48"/>
  <c r="G100" i="48"/>
  <c r="H98" i="48"/>
  <c r="G98" i="48"/>
  <c r="H97" i="48"/>
  <c r="G97" i="48"/>
  <c r="G96" i="48"/>
  <c r="H94" i="48"/>
  <c r="G94" i="48"/>
  <c r="H91" i="48"/>
  <c r="G91" i="48"/>
  <c r="H90" i="48"/>
  <c r="G90" i="48"/>
  <c r="H89" i="48"/>
  <c r="G89" i="48"/>
  <c r="H88" i="48"/>
  <c r="G88" i="48"/>
  <c r="H84" i="48"/>
  <c r="G84" i="48"/>
  <c r="H83" i="48"/>
  <c r="G83" i="48"/>
  <c r="H82" i="48"/>
  <c r="G82" i="48"/>
  <c r="H81" i="48"/>
  <c r="G81" i="48"/>
  <c r="H80" i="48"/>
  <c r="G80" i="48"/>
  <c r="H79" i="48"/>
  <c r="G79" i="48"/>
  <c r="H77" i="48"/>
  <c r="G77" i="48"/>
  <c r="H76" i="48"/>
  <c r="G76" i="48"/>
  <c r="H75" i="48"/>
  <c r="G75" i="48"/>
  <c r="H74" i="48"/>
  <c r="G74" i="48"/>
  <c r="H73" i="48"/>
  <c r="G73" i="48"/>
  <c r="H72" i="48"/>
  <c r="G72" i="48"/>
  <c r="H70" i="48"/>
  <c r="G70" i="48"/>
  <c r="H69" i="48"/>
  <c r="G69" i="48"/>
  <c r="H68" i="48"/>
  <c r="G68" i="48"/>
  <c r="H67" i="48"/>
  <c r="G67" i="48"/>
  <c r="H66" i="48"/>
  <c r="G66" i="48"/>
  <c r="H65" i="48"/>
  <c r="G65" i="48"/>
  <c r="H63" i="48"/>
  <c r="G63" i="48"/>
  <c r="H62" i="48"/>
  <c r="G62" i="48"/>
  <c r="H58" i="48"/>
  <c r="G58" i="48"/>
  <c r="H57" i="48"/>
  <c r="G57" i="48"/>
  <c r="H53" i="48"/>
  <c r="G53" i="48"/>
  <c r="H52" i="48"/>
  <c r="G52" i="48"/>
  <c r="H48" i="48"/>
  <c r="G48" i="48"/>
  <c r="H47" i="48"/>
  <c r="G47" i="48"/>
  <c r="H43" i="48"/>
  <c r="G43" i="48"/>
  <c r="H42" i="48"/>
  <c r="G42" i="48"/>
  <c r="H38" i="48"/>
  <c r="G38" i="48"/>
  <c r="H37" i="48"/>
  <c r="G37" i="48"/>
  <c r="H36" i="48"/>
  <c r="G36" i="48"/>
  <c r="H35" i="48"/>
  <c r="G35" i="48"/>
  <c r="H33" i="48"/>
  <c r="G33" i="48"/>
  <c r="H32" i="48"/>
  <c r="G32" i="48"/>
  <c r="H31" i="48"/>
  <c r="G31" i="48"/>
  <c r="H28" i="48"/>
  <c r="G28" i="48"/>
  <c r="H27" i="48"/>
  <c r="G27" i="48"/>
  <c r="H26" i="48"/>
  <c r="G26" i="48"/>
  <c r="H25" i="48"/>
  <c r="G25" i="48"/>
  <c r="H22" i="48"/>
  <c r="G22" i="48"/>
  <c r="H21" i="48"/>
  <c r="G21" i="48"/>
  <c r="H20" i="48"/>
  <c r="G20" i="48"/>
  <c r="H18" i="48"/>
  <c r="G18" i="48"/>
  <c r="H17" i="48"/>
  <c r="G17" i="48"/>
  <c r="H16" i="48"/>
  <c r="G16" i="48"/>
  <c r="H15" i="48"/>
  <c r="G15" i="48"/>
  <c r="H13" i="48"/>
  <c r="G13" i="48"/>
  <c r="H12" i="48"/>
  <c r="G12" i="48"/>
  <c r="H11" i="48"/>
  <c r="G11" i="48"/>
  <c r="H8" i="48"/>
  <c r="G8" i="48"/>
  <c r="H7" i="48"/>
  <c r="G7" i="48"/>
  <c r="H5" i="48"/>
  <c r="G5" i="48"/>
  <c r="H4" i="48"/>
  <c r="G4" i="48"/>
  <c r="AB105" i="47"/>
  <c r="AB104" i="47"/>
  <c r="AB103" i="47"/>
  <c r="AB102" i="47"/>
  <c r="AB101" i="47"/>
  <c r="AB100" i="47"/>
  <c r="AB99" i="47"/>
  <c r="AB98" i="47"/>
  <c r="AB97" i="47"/>
  <c r="AB96" i="47"/>
  <c r="AB95" i="47"/>
  <c r="AB94" i="47"/>
  <c r="AB93" i="47"/>
  <c r="AB92" i="47"/>
  <c r="AB91" i="47"/>
  <c r="AB90" i="47"/>
  <c r="LW128" i="28"/>
  <c r="ME126" i="28"/>
  <c r="MD126" i="28"/>
  <c r="LW126" i="28"/>
  <c r="ME124" i="28"/>
  <c r="MD124" i="28"/>
  <c r="LY124" i="28"/>
  <c r="LW124" i="28"/>
  <c r="ME122" i="28"/>
  <c r="MD122" i="28"/>
  <c r="LY122" i="28"/>
  <c r="LW122" i="28"/>
  <c r="ME121" i="28"/>
  <c r="MD121" i="28"/>
  <c r="LY121" i="28"/>
  <c r="LW121" i="28"/>
  <c r="ME119" i="28"/>
  <c r="MD119" i="28"/>
  <c r="LY119" i="28"/>
  <c r="LW119" i="28"/>
  <c r="ME118" i="28"/>
  <c r="MD118" i="28"/>
  <c r="LY118" i="28"/>
  <c r="LW118" i="28"/>
  <c r="ME117" i="28"/>
  <c r="MD117" i="28"/>
  <c r="LY117" i="28"/>
  <c r="LW117" i="28"/>
  <c r="ME116" i="28"/>
  <c r="MD116" i="28"/>
  <c r="LY116" i="28"/>
  <c r="LW116" i="28"/>
  <c r="ME114" i="28"/>
  <c r="MD114" i="28"/>
  <c r="LY114" i="28"/>
  <c r="LW114" i="28"/>
  <c r="ME113" i="28"/>
  <c r="MD113" i="28"/>
  <c r="LY113" i="28"/>
  <c r="LW113" i="28"/>
  <c r="ME112" i="28"/>
  <c r="MD112" i="28"/>
  <c r="LY112" i="28"/>
  <c r="LW112" i="28"/>
  <c r="ME111" i="28"/>
  <c r="MD111" i="28"/>
  <c r="LY111" i="28"/>
  <c r="LW111" i="28"/>
  <c r="ME110" i="28"/>
  <c r="MD110" i="28"/>
  <c r="LY110" i="28"/>
  <c r="LW110" i="28"/>
  <c r="ME109" i="28"/>
  <c r="MD109" i="28"/>
  <c r="LY109" i="28"/>
  <c r="LW109" i="28"/>
  <c r="ME108" i="28"/>
  <c r="MD108" i="28"/>
  <c r="LY108" i="28"/>
  <c r="LW108" i="28"/>
  <c r="ME107" i="28"/>
  <c r="MD107" i="28"/>
  <c r="LY107" i="28"/>
  <c r="LW107" i="28"/>
  <c r="ME105" i="28"/>
  <c r="MD105" i="28"/>
  <c r="LY105" i="28"/>
  <c r="LW105" i="28"/>
  <c r="ME104" i="28"/>
  <c r="MD104" i="28"/>
  <c r="LY104" i="28"/>
  <c r="LW104" i="28"/>
  <c r="ME103" i="28"/>
  <c r="MD103" i="28"/>
  <c r="LY103" i="28"/>
  <c r="LW103" i="28"/>
  <c r="ME102" i="28"/>
  <c r="MD102" i="28"/>
  <c r="LY102" i="28"/>
  <c r="LW102" i="28"/>
  <c r="ME101" i="28"/>
  <c r="MD101" i="28"/>
  <c r="LY101" i="28"/>
  <c r="LW101" i="28"/>
  <c r="ME100" i="28"/>
  <c r="MD100" i="28"/>
  <c r="LY100" i="28"/>
  <c r="LW100" i="28"/>
  <c r="ME99" i="28"/>
  <c r="MD99" i="28"/>
  <c r="LY99" i="28"/>
  <c r="LW99" i="28"/>
  <c r="ME98" i="28"/>
  <c r="MD98" i="28"/>
  <c r="LY98" i="28"/>
  <c r="LW98" i="28"/>
  <c r="ME97" i="28"/>
  <c r="MD97" i="28"/>
  <c r="LY97" i="28"/>
  <c r="LW97" i="28"/>
  <c r="ME96" i="28"/>
  <c r="MD96" i="28"/>
  <c r="LY96" i="28"/>
  <c r="LW96" i="28"/>
  <c r="ME95" i="28"/>
  <c r="MD95" i="28"/>
  <c r="LY95" i="28"/>
  <c r="LW95" i="28"/>
  <c r="ME94" i="28"/>
  <c r="MD94" i="28"/>
  <c r="LY94" i="28"/>
  <c r="LW94" i="28"/>
  <c r="ME93" i="28"/>
  <c r="MD93" i="28"/>
  <c r="LY93" i="28"/>
  <c r="LW93" i="28"/>
  <c r="ME92" i="28"/>
  <c r="MD92" i="28"/>
  <c r="LY92" i="28"/>
  <c r="LW92" i="28"/>
  <c r="ME91" i="28"/>
  <c r="MD91" i="28"/>
  <c r="LY91" i="28"/>
  <c r="LW91" i="28"/>
  <c r="ME90" i="28"/>
  <c r="MD90" i="28"/>
  <c r="LY90" i="28"/>
  <c r="LW90" i="28"/>
  <c r="LJ128" i="28"/>
  <c r="KW128" i="28"/>
  <c r="KJ128" i="28"/>
  <c r="JW128" i="28"/>
  <c r="JJ128" i="28"/>
  <c r="IW128" i="28"/>
  <c r="IJ128" i="28"/>
  <c r="HW128" i="28"/>
  <c r="LR126" i="28"/>
  <c r="LQ126" i="28"/>
  <c r="LJ126" i="28"/>
  <c r="LE126" i="28"/>
  <c r="LD126" i="28"/>
  <c r="KW126" i="28"/>
  <c r="KR126" i="28"/>
  <c r="KQ126" i="28"/>
  <c r="KJ126" i="28"/>
  <c r="KE126" i="28"/>
  <c r="KD126" i="28"/>
  <c r="JW126" i="28"/>
  <c r="JR126" i="28"/>
  <c r="JQ126" i="28"/>
  <c r="JJ126" i="28"/>
  <c r="JE126" i="28"/>
  <c r="JD126" i="28"/>
  <c r="IW126" i="28"/>
  <c r="IR126" i="28"/>
  <c r="IQ126" i="28"/>
  <c r="IJ126" i="28"/>
  <c r="IE126" i="28"/>
  <c r="ID126" i="28"/>
  <c r="HW126" i="28"/>
  <c r="LR124" i="28"/>
  <c r="LQ124" i="28"/>
  <c r="LL124" i="28"/>
  <c r="LJ124" i="28"/>
  <c r="LE124" i="28"/>
  <c r="LD124" i="28"/>
  <c r="KY124" i="28"/>
  <c r="KW124" i="28"/>
  <c r="KR124" i="28"/>
  <c r="KQ124" i="28"/>
  <c r="KL124" i="28"/>
  <c r="KJ124" i="28"/>
  <c r="KE124" i="28"/>
  <c r="KD124" i="28"/>
  <c r="JY124" i="28"/>
  <c r="JW124" i="28"/>
  <c r="JR124" i="28"/>
  <c r="JQ124" i="28"/>
  <c r="JL124" i="28"/>
  <c r="JJ124" i="28"/>
  <c r="JE124" i="28"/>
  <c r="JD124" i="28"/>
  <c r="IY124" i="28"/>
  <c r="IW124" i="28"/>
  <c r="IR124" i="28"/>
  <c r="IQ124" i="28"/>
  <c r="IL124" i="28"/>
  <c r="IJ124" i="28"/>
  <c r="IE124" i="28"/>
  <c r="ID124" i="28"/>
  <c r="HY124" i="28"/>
  <c r="HW124" i="28"/>
  <c r="LR122" i="28"/>
  <c r="LQ122" i="28"/>
  <c r="LL122" i="28"/>
  <c r="LJ122" i="28"/>
  <c r="LE122" i="28"/>
  <c r="LD122" i="28"/>
  <c r="KY122" i="28"/>
  <c r="KW122" i="28"/>
  <c r="KR122" i="28"/>
  <c r="KQ122" i="28"/>
  <c r="KL122" i="28"/>
  <c r="KJ122" i="28"/>
  <c r="KE122" i="28"/>
  <c r="KD122" i="28"/>
  <c r="JY122" i="28"/>
  <c r="JW122" i="28"/>
  <c r="JR122" i="28"/>
  <c r="JQ122" i="28"/>
  <c r="JL122" i="28"/>
  <c r="JJ122" i="28"/>
  <c r="JE122" i="28"/>
  <c r="JD122" i="28"/>
  <c r="IY122" i="28"/>
  <c r="IW122" i="28"/>
  <c r="IR122" i="28"/>
  <c r="IQ122" i="28"/>
  <c r="IL122" i="28"/>
  <c r="IJ122" i="28"/>
  <c r="IE122" i="28"/>
  <c r="ID122" i="28"/>
  <c r="HY122" i="28"/>
  <c r="HW122" i="28"/>
  <c r="LR121" i="28"/>
  <c r="LQ121" i="28"/>
  <c r="LL121" i="28"/>
  <c r="LJ121" i="28"/>
  <c r="LE121" i="28"/>
  <c r="LD121" i="28"/>
  <c r="KY121" i="28"/>
  <c r="KW121" i="28"/>
  <c r="KR121" i="28"/>
  <c r="KQ121" i="28"/>
  <c r="KL121" i="28"/>
  <c r="KJ121" i="28"/>
  <c r="KE121" i="28"/>
  <c r="KD121" i="28"/>
  <c r="JY121" i="28"/>
  <c r="JW121" i="28"/>
  <c r="JR121" i="28"/>
  <c r="JQ121" i="28"/>
  <c r="JL121" i="28"/>
  <c r="JJ121" i="28"/>
  <c r="JE121" i="28"/>
  <c r="JD121" i="28"/>
  <c r="IY121" i="28"/>
  <c r="IW121" i="28"/>
  <c r="IR121" i="28"/>
  <c r="IQ121" i="28"/>
  <c r="IL121" i="28"/>
  <c r="IJ121" i="28"/>
  <c r="IE121" i="28"/>
  <c r="ID121" i="28"/>
  <c r="HY121" i="28"/>
  <c r="HW121" i="28"/>
  <c r="LR119" i="28"/>
  <c r="LQ119" i="28"/>
  <c r="LL119" i="28"/>
  <c r="LJ119" i="28"/>
  <c r="LE119" i="28"/>
  <c r="LD119" i="28"/>
  <c r="KY119" i="28"/>
  <c r="KW119" i="28"/>
  <c r="KR119" i="28"/>
  <c r="KQ119" i="28"/>
  <c r="KL119" i="28"/>
  <c r="KJ119" i="28"/>
  <c r="KE119" i="28"/>
  <c r="KD119" i="28"/>
  <c r="JY119" i="28"/>
  <c r="JW119" i="28"/>
  <c r="JR119" i="28"/>
  <c r="JQ119" i="28"/>
  <c r="JL119" i="28"/>
  <c r="JJ119" i="28"/>
  <c r="JE119" i="28"/>
  <c r="JD119" i="28"/>
  <c r="IY119" i="28"/>
  <c r="IW119" i="28"/>
  <c r="IR119" i="28"/>
  <c r="IQ119" i="28"/>
  <c r="IL119" i="28"/>
  <c r="IJ119" i="28"/>
  <c r="IE119" i="28"/>
  <c r="ID119" i="28"/>
  <c r="HY119" i="28"/>
  <c r="HW119" i="28"/>
  <c r="LR118" i="28"/>
  <c r="LQ118" i="28"/>
  <c r="LL118" i="28"/>
  <c r="LJ118" i="28"/>
  <c r="LE118" i="28"/>
  <c r="LD118" i="28"/>
  <c r="KY118" i="28"/>
  <c r="KW118" i="28"/>
  <c r="KR118" i="28"/>
  <c r="KQ118" i="28"/>
  <c r="KL118" i="28"/>
  <c r="KJ118" i="28"/>
  <c r="KE118" i="28"/>
  <c r="KD118" i="28"/>
  <c r="JY118" i="28"/>
  <c r="JW118" i="28"/>
  <c r="JR118" i="28"/>
  <c r="JQ118" i="28"/>
  <c r="JL118" i="28"/>
  <c r="JJ118" i="28"/>
  <c r="JE118" i="28"/>
  <c r="JD118" i="28"/>
  <c r="IY118" i="28"/>
  <c r="IW118" i="28"/>
  <c r="IR118" i="28"/>
  <c r="IQ118" i="28"/>
  <c r="IL118" i="28"/>
  <c r="IJ118" i="28"/>
  <c r="IE118" i="28"/>
  <c r="ID118" i="28"/>
  <c r="HY118" i="28"/>
  <c r="HW118" i="28"/>
  <c r="LR117" i="28"/>
  <c r="LQ117" i="28"/>
  <c r="LL117" i="28"/>
  <c r="LJ117" i="28"/>
  <c r="LE117" i="28"/>
  <c r="LD117" i="28"/>
  <c r="KY117" i="28"/>
  <c r="KW117" i="28"/>
  <c r="KR117" i="28"/>
  <c r="KQ117" i="28"/>
  <c r="KL117" i="28"/>
  <c r="KJ117" i="28"/>
  <c r="KE117" i="28"/>
  <c r="KD117" i="28"/>
  <c r="JY117" i="28"/>
  <c r="JW117" i="28"/>
  <c r="JR117" i="28"/>
  <c r="JQ117" i="28"/>
  <c r="JL117" i="28"/>
  <c r="JJ117" i="28"/>
  <c r="JE117" i="28"/>
  <c r="JD117" i="28"/>
  <c r="IY117" i="28"/>
  <c r="IW117" i="28"/>
  <c r="IR117" i="28"/>
  <c r="IQ117" i="28"/>
  <c r="IL117" i="28"/>
  <c r="IJ117" i="28"/>
  <c r="IE117" i="28"/>
  <c r="ID117" i="28"/>
  <c r="HY117" i="28"/>
  <c r="HW117" i="28"/>
  <c r="LR116" i="28"/>
  <c r="LQ116" i="28"/>
  <c r="LL116" i="28"/>
  <c r="LJ116" i="28"/>
  <c r="LE116" i="28"/>
  <c r="LD116" i="28"/>
  <c r="KY116" i="28"/>
  <c r="KW116" i="28"/>
  <c r="KR116" i="28"/>
  <c r="KQ116" i="28"/>
  <c r="KL116" i="28"/>
  <c r="KJ116" i="28"/>
  <c r="KE116" i="28"/>
  <c r="KD116" i="28"/>
  <c r="JY116" i="28"/>
  <c r="JW116" i="28"/>
  <c r="JR116" i="28"/>
  <c r="JQ116" i="28"/>
  <c r="JL116" i="28"/>
  <c r="JJ116" i="28"/>
  <c r="JE116" i="28"/>
  <c r="JD116" i="28"/>
  <c r="IY116" i="28"/>
  <c r="IW116" i="28"/>
  <c r="IR116" i="28"/>
  <c r="IQ116" i="28"/>
  <c r="IL116" i="28"/>
  <c r="IJ116" i="28"/>
  <c r="IE116" i="28"/>
  <c r="ID116" i="28"/>
  <c r="HY116" i="28"/>
  <c r="HW116" i="28"/>
  <c r="LR114" i="28"/>
  <c r="LQ114" i="28"/>
  <c r="LL114" i="28"/>
  <c r="LJ114" i="28"/>
  <c r="LE114" i="28"/>
  <c r="LD114" i="28"/>
  <c r="KY114" i="28"/>
  <c r="KW114" i="28"/>
  <c r="KR114" i="28"/>
  <c r="KQ114" i="28"/>
  <c r="KL114" i="28"/>
  <c r="KJ114" i="28"/>
  <c r="KE114" i="28"/>
  <c r="KD114" i="28"/>
  <c r="JY114" i="28"/>
  <c r="JW114" i="28"/>
  <c r="JR114" i="28"/>
  <c r="JQ114" i="28"/>
  <c r="JL114" i="28"/>
  <c r="JJ114" i="28"/>
  <c r="JE114" i="28"/>
  <c r="JD114" i="28"/>
  <c r="IY114" i="28"/>
  <c r="IW114" i="28"/>
  <c r="IR114" i="28"/>
  <c r="IQ114" i="28"/>
  <c r="IL114" i="28"/>
  <c r="IJ114" i="28"/>
  <c r="IE114" i="28"/>
  <c r="ID114" i="28"/>
  <c r="HY114" i="28"/>
  <c r="HW114" i="28"/>
  <c r="LR113" i="28"/>
  <c r="LQ113" i="28"/>
  <c r="LL113" i="28"/>
  <c r="LJ113" i="28"/>
  <c r="LE113" i="28"/>
  <c r="LD113" i="28"/>
  <c r="KY113" i="28"/>
  <c r="KW113" i="28"/>
  <c r="KR113" i="28"/>
  <c r="KQ113" i="28"/>
  <c r="KL113" i="28"/>
  <c r="KJ113" i="28"/>
  <c r="KE113" i="28"/>
  <c r="KD113" i="28"/>
  <c r="JY113" i="28"/>
  <c r="JW113" i="28"/>
  <c r="JR113" i="28"/>
  <c r="JQ113" i="28"/>
  <c r="JL113" i="28"/>
  <c r="JJ113" i="28"/>
  <c r="JE113" i="28"/>
  <c r="JD113" i="28"/>
  <c r="IY113" i="28"/>
  <c r="IW113" i="28"/>
  <c r="IR113" i="28"/>
  <c r="IQ113" i="28"/>
  <c r="IL113" i="28"/>
  <c r="IJ113" i="28"/>
  <c r="IE113" i="28"/>
  <c r="ID113" i="28"/>
  <c r="HY113" i="28"/>
  <c r="HW113" i="28"/>
  <c r="LR112" i="28"/>
  <c r="LQ112" i="28"/>
  <c r="LL112" i="28"/>
  <c r="LJ112" i="28"/>
  <c r="LE112" i="28"/>
  <c r="LD112" i="28"/>
  <c r="KY112" i="28"/>
  <c r="KW112" i="28"/>
  <c r="KR112" i="28"/>
  <c r="KQ112" i="28"/>
  <c r="KL112" i="28"/>
  <c r="KJ112" i="28"/>
  <c r="KE112" i="28"/>
  <c r="KD112" i="28"/>
  <c r="JY112" i="28"/>
  <c r="JW112" i="28"/>
  <c r="JR112" i="28"/>
  <c r="JQ112" i="28"/>
  <c r="JL112" i="28"/>
  <c r="JJ112" i="28"/>
  <c r="JE112" i="28"/>
  <c r="JD112" i="28"/>
  <c r="IY112" i="28"/>
  <c r="IW112" i="28"/>
  <c r="IR112" i="28"/>
  <c r="IQ112" i="28"/>
  <c r="IL112" i="28"/>
  <c r="IJ112" i="28"/>
  <c r="IE112" i="28"/>
  <c r="ID112" i="28"/>
  <c r="HY112" i="28"/>
  <c r="HW112" i="28"/>
  <c r="LR111" i="28"/>
  <c r="LQ111" i="28"/>
  <c r="LL111" i="28"/>
  <c r="LJ111" i="28"/>
  <c r="LE111" i="28"/>
  <c r="LD111" i="28"/>
  <c r="KY111" i="28"/>
  <c r="KW111" i="28"/>
  <c r="KR111" i="28"/>
  <c r="KQ111" i="28"/>
  <c r="KL111" i="28"/>
  <c r="KJ111" i="28"/>
  <c r="KE111" i="28"/>
  <c r="KD111" i="28"/>
  <c r="JY111" i="28"/>
  <c r="JW111" i="28"/>
  <c r="JR111" i="28"/>
  <c r="JQ111" i="28"/>
  <c r="JL111" i="28"/>
  <c r="JJ111" i="28"/>
  <c r="JE111" i="28"/>
  <c r="JD111" i="28"/>
  <c r="IY111" i="28"/>
  <c r="IW111" i="28"/>
  <c r="IR111" i="28"/>
  <c r="IQ111" i="28"/>
  <c r="IL111" i="28"/>
  <c r="IJ111" i="28"/>
  <c r="IE111" i="28"/>
  <c r="ID111" i="28"/>
  <c r="HY111" i="28"/>
  <c r="HW111" i="28"/>
  <c r="LR110" i="28"/>
  <c r="LQ110" i="28"/>
  <c r="LL110" i="28"/>
  <c r="LJ110" i="28"/>
  <c r="LE110" i="28"/>
  <c r="LD110" i="28"/>
  <c r="KY110" i="28"/>
  <c r="KW110" i="28"/>
  <c r="KR110" i="28"/>
  <c r="KQ110" i="28"/>
  <c r="KL110" i="28"/>
  <c r="KJ110" i="28"/>
  <c r="KE110" i="28"/>
  <c r="KD110" i="28"/>
  <c r="JY110" i="28"/>
  <c r="JW110" i="28"/>
  <c r="JR110" i="28"/>
  <c r="JQ110" i="28"/>
  <c r="JL110" i="28"/>
  <c r="JJ110" i="28"/>
  <c r="JE110" i="28"/>
  <c r="JD110" i="28"/>
  <c r="IY110" i="28"/>
  <c r="IW110" i="28"/>
  <c r="IR110" i="28"/>
  <c r="IQ110" i="28"/>
  <c r="IL110" i="28"/>
  <c r="IJ110" i="28"/>
  <c r="IE110" i="28"/>
  <c r="ID110" i="28"/>
  <c r="HY110" i="28"/>
  <c r="HW110" i="28"/>
  <c r="LR109" i="28"/>
  <c r="LQ109" i="28"/>
  <c r="LL109" i="28"/>
  <c r="LJ109" i="28"/>
  <c r="LE109" i="28"/>
  <c r="LD109" i="28"/>
  <c r="KY109" i="28"/>
  <c r="KW109" i="28"/>
  <c r="KR109" i="28"/>
  <c r="KQ109" i="28"/>
  <c r="KL109" i="28"/>
  <c r="KJ109" i="28"/>
  <c r="KE109" i="28"/>
  <c r="KD109" i="28"/>
  <c r="JY109" i="28"/>
  <c r="JW109" i="28"/>
  <c r="JR109" i="28"/>
  <c r="JQ109" i="28"/>
  <c r="JL109" i="28"/>
  <c r="JJ109" i="28"/>
  <c r="JE109" i="28"/>
  <c r="JD109" i="28"/>
  <c r="IY109" i="28"/>
  <c r="IW109" i="28"/>
  <c r="IR109" i="28"/>
  <c r="IQ109" i="28"/>
  <c r="IL109" i="28"/>
  <c r="IJ109" i="28"/>
  <c r="IE109" i="28"/>
  <c r="ID109" i="28"/>
  <c r="HY109" i="28"/>
  <c r="HW109" i="28"/>
  <c r="LR108" i="28"/>
  <c r="LQ108" i="28"/>
  <c r="LL108" i="28"/>
  <c r="LJ108" i="28"/>
  <c r="LE108" i="28"/>
  <c r="LD108" i="28"/>
  <c r="KY108" i="28"/>
  <c r="KW108" i="28"/>
  <c r="KR108" i="28"/>
  <c r="KQ108" i="28"/>
  <c r="KL108" i="28"/>
  <c r="KJ108" i="28"/>
  <c r="KE108" i="28"/>
  <c r="KD108" i="28"/>
  <c r="JY108" i="28"/>
  <c r="JW108" i="28"/>
  <c r="JR108" i="28"/>
  <c r="JQ108" i="28"/>
  <c r="JL108" i="28"/>
  <c r="JJ108" i="28"/>
  <c r="JE108" i="28"/>
  <c r="JD108" i="28"/>
  <c r="IY108" i="28"/>
  <c r="IW108" i="28"/>
  <c r="IR108" i="28"/>
  <c r="IQ108" i="28"/>
  <c r="IL108" i="28"/>
  <c r="IJ108" i="28"/>
  <c r="IE108" i="28"/>
  <c r="ID108" i="28"/>
  <c r="HY108" i="28"/>
  <c r="HW108" i="28"/>
  <c r="LR107" i="28"/>
  <c r="LQ107" i="28"/>
  <c r="LL107" i="28"/>
  <c r="LJ107" i="28"/>
  <c r="LE107" i="28"/>
  <c r="LD107" i="28"/>
  <c r="KY107" i="28"/>
  <c r="KW107" i="28"/>
  <c r="KR107" i="28"/>
  <c r="KQ107" i="28"/>
  <c r="KL107" i="28"/>
  <c r="KJ107" i="28"/>
  <c r="KE107" i="28"/>
  <c r="KD107" i="28"/>
  <c r="JY107" i="28"/>
  <c r="JW107" i="28"/>
  <c r="JR107" i="28"/>
  <c r="JQ107" i="28"/>
  <c r="JL107" i="28"/>
  <c r="JJ107" i="28"/>
  <c r="JE107" i="28"/>
  <c r="JD107" i="28"/>
  <c r="IY107" i="28"/>
  <c r="IW107" i="28"/>
  <c r="IR107" i="28"/>
  <c r="IQ107" i="28"/>
  <c r="IL107" i="28"/>
  <c r="IJ107" i="28"/>
  <c r="IE107" i="28"/>
  <c r="ID107" i="28"/>
  <c r="HY107" i="28"/>
  <c r="HW107" i="28"/>
  <c r="LR105" i="28"/>
  <c r="LQ105" i="28"/>
  <c r="LL105" i="28"/>
  <c r="LJ105" i="28"/>
  <c r="LE105" i="28"/>
  <c r="LD105" i="28"/>
  <c r="KY105" i="28"/>
  <c r="KW105" i="28"/>
  <c r="KR105" i="28"/>
  <c r="KQ105" i="28"/>
  <c r="KL105" i="28"/>
  <c r="KJ105" i="28"/>
  <c r="KE105" i="28"/>
  <c r="KD105" i="28"/>
  <c r="JY105" i="28"/>
  <c r="JW105" i="28"/>
  <c r="JR105" i="28"/>
  <c r="JQ105" i="28"/>
  <c r="JL105" i="28"/>
  <c r="JJ105" i="28"/>
  <c r="JE105" i="28"/>
  <c r="JD105" i="28"/>
  <c r="IY105" i="28"/>
  <c r="IW105" i="28"/>
  <c r="IR105" i="28"/>
  <c r="IQ105" i="28"/>
  <c r="IL105" i="28"/>
  <c r="IJ105" i="28"/>
  <c r="IE105" i="28"/>
  <c r="ID105" i="28"/>
  <c r="HY105" i="28"/>
  <c r="HW105" i="28"/>
  <c r="LR104" i="28"/>
  <c r="LQ104" i="28"/>
  <c r="LL104" i="28"/>
  <c r="LJ104" i="28"/>
  <c r="LE104" i="28"/>
  <c r="LD104" i="28"/>
  <c r="KY104" i="28"/>
  <c r="KW104" i="28"/>
  <c r="KR104" i="28"/>
  <c r="KQ104" i="28"/>
  <c r="KL104" i="28"/>
  <c r="KJ104" i="28"/>
  <c r="KE104" i="28"/>
  <c r="KD104" i="28"/>
  <c r="JY104" i="28"/>
  <c r="JW104" i="28"/>
  <c r="JR104" i="28"/>
  <c r="JQ104" i="28"/>
  <c r="JL104" i="28"/>
  <c r="JJ104" i="28"/>
  <c r="JE104" i="28"/>
  <c r="JD104" i="28"/>
  <c r="IY104" i="28"/>
  <c r="IW104" i="28"/>
  <c r="IR104" i="28"/>
  <c r="IQ104" i="28"/>
  <c r="IL104" i="28"/>
  <c r="IJ104" i="28"/>
  <c r="IE104" i="28"/>
  <c r="ID104" i="28"/>
  <c r="HY104" i="28"/>
  <c r="HW104" i="28"/>
  <c r="LR103" i="28"/>
  <c r="LQ103" i="28"/>
  <c r="LL103" i="28"/>
  <c r="LJ103" i="28"/>
  <c r="LE103" i="28"/>
  <c r="LD103" i="28"/>
  <c r="KY103" i="28"/>
  <c r="KW103" i="28"/>
  <c r="KR103" i="28"/>
  <c r="KQ103" i="28"/>
  <c r="KL103" i="28"/>
  <c r="KJ103" i="28"/>
  <c r="KE103" i="28"/>
  <c r="KD103" i="28"/>
  <c r="JY103" i="28"/>
  <c r="JW103" i="28"/>
  <c r="JR103" i="28"/>
  <c r="JQ103" i="28"/>
  <c r="JL103" i="28"/>
  <c r="JJ103" i="28"/>
  <c r="JE103" i="28"/>
  <c r="JD103" i="28"/>
  <c r="IY103" i="28"/>
  <c r="IW103" i="28"/>
  <c r="IR103" i="28"/>
  <c r="IQ103" i="28"/>
  <c r="IL103" i="28"/>
  <c r="IJ103" i="28"/>
  <c r="IE103" i="28"/>
  <c r="ID103" i="28"/>
  <c r="HY103" i="28"/>
  <c r="HW103" i="28"/>
  <c r="LR102" i="28"/>
  <c r="LQ102" i="28"/>
  <c r="LL102" i="28"/>
  <c r="LJ102" i="28"/>
  <c r="LE102" i="28"/>
  <c r="LD102" i="28"/>
  <c r="KY102" i="28"/>
  <c r="KW102" i="28"/>
  <c r="KR102" i="28"/>
  <c r="KQ102" i="28"/>
  <c r="KL102" i="28"/>
  <c r="KJ102" i="28"/>
  <c r="KE102" i="28"/>
  <c r="KD102" i="28"/>
  <c r="JY102" i="28"/>
  <c r="JW102" i="28"/>
  <c r="JR102" i="28"/>
  <c r="JQ102" i="28"/>
  <c r="JL102" i="28"/>
  <c r="JJ102" i="28"/>
  <c r="JE102" i="28"/>
  <c r="JD102" i="28"/>
  <c r="IY102" i="28"/>
  <c r="IW102" i="28"/>
  <c r="IR102" i="28"/>
  <c r="IQ102" i="28"/>
  <c r="IL102" i="28"/>
  <c r="IJ102" i="28"/>
  <c r="IE102" i="28"/>
  <c r="ID102" i="28"/>
  <c r="HY102" i="28"/>
  <c r="HW102" i="28"/>
  <c r="LR101" i="28"/>
  <c r="LQ101" i="28"/>
  <c r="LL101" i="28"/>
  <c r="LJ101" i="28"/>
  <c r="LE101" i="28"/>
  <c r="LD101" i="28"/>
  <c r="KY101" i="28"/>
  <c r="KW101" i="28"/>
  <c r="KR101" i="28"/>
  <c r="KQ101" i="28"/>
  <c r="KL101" i="28"/>
  <c r="KJ101" i="28"/>
  <c r="KE101" i="28"/>
  <c r="KD101" i="28"/>
  <c r="JY101" i="28"/>
  <c r="JW101" i="28"/>
  <c r="JR101" i="28"/>
  <c r="JQ101" i="28"/>
  <c r="JL101" i="28"/>
  <c r="JJ101" i="28"/>
  <c r="JE101" i="28"/>
  <c r="JD101" i="28"/>
  <c r="IY101" i="28"/>
  <c r="IW101" i="28"/>
  <c r="IR101" i="28"/>
  <c r="IQ101" i="28"/>
  <c r="IL101" i="28"/>
  <c r="IJ101" i="28"/>
  <c r="IE101" i="28"/>
  <c r="ID101" i="28"/>
  <c r="HY101" i="28"/>
  <c r="HW101" i="28"/>
  <c r="LR100" i="28"/>
  <c r="LQ100" i="28"/>
  <c r="LL100" i="28"/>
  <c r="LJ100" i="28"/>
  <c r="LE100" i="28"/>
  <c r="LD100" i="28"/>
  <c r="KY100" i="28"/>
  <c r="KW100" i="28"/>
  <c r="KR100" i="28"/>
  <c r="KQ100" i="28"/>
  <c r="KL100" i="28"/>
  <c r="KJ100" i="28"/>
  <c r="KE100" i="28"/>
  <c r="KD100" i="28"/>
  <c r="JY100" i="28"/>
  <c r="JW100" i="28"/>
  <c r="JR100" i="28"/>
  <c r="JQ100" i="28"/>
  <c r="JL100" i="28"/>
  <c r="JJ100" i="28"/>
  <c r="JE100" i="28"/>
  <c r="JD100" i="28"/>
  <c r="IY100" i="28"/>
  <c r="IW100" i="28"/>
  <c r="IR100" i="28"/>
  <c r="IQ100" i="28"/>
  <c r="IL100" i="28"/>
  <c r="IJ100" i="28"/>
  <c r="IE100" i="28"/>
  <c r="ID100" i="28"/>
  <c r="HY100" i="28"/>
  <c r="HW100" i="28"/>
  <c r="LR99" i="28"/>
  <c r="LQ99" i="28"/>
  <c r="LL99" i="28"/>
  <c r="LJ99" i="28"/>
  <c r="LE99" i="28"/>
  <c r="LD99" i="28"/>
  <c r="KY99" i="28"/>
  <c r="KW99" i="28"/>
  <c r="KR99" i="28"/>
  <c r="KQ99" i="28"/>
  <c r="KL99" i="28"/>
  <c r="KJ99" i="28"/>
  <c r="KE99" i="28"/>
  <c r="KD99" i="28"/>
  <c r="JY99" i="28"/>
  <c r="JW99" i="28"/>
  <c r="JR99" i="28"/>
  <c r="JQ99" i="28"/>
  <c r="JL99" i="28"/>
  <c r="JJ99" i="28"/>
  <c r="JE99" i="28"/>
  <c r="JD99" i="28"/>
  <c r="IY99" i="28"/>
  <c r="IW99" i="28"/>
  <c r="IR99" i="28"/>
  <c r="IQ99" i="28"/>
  <c r="IL99" i="28"/>
  <c r="IJ99" i="28"/>
  <c r="IE99" i="28"/>
  <c r="ID99" i="28"/>
  <c r="HY99" i="28"/>
  <c r="HW99" i="28"/>
  <c r="LR98" i="28"/>
  <c r="LQ98" i="28"/>
  <c r="LL98" i="28"/>
  <c r="LJ98" i="28"/>
  <c r="LE98" i="28"/>
  <c r="LD98" i="28"/>
  <c r="KY98" i="28"/>
  <c r="KW98" i="28"/>
  <c r="KR98" i="28"/>
  <c r="KQ98" i="28"/>
  <c r="KL98" i="28"/>
  <c r="KJ98" i="28"/>
  <c r="KE98" i="28"/>
  <c r="KD98" i="28"/>
  <c r="JY98" i="28"/>
  <c r="JW98" i="28"/>
  <c r="JR98" i="28"/>
  <c r="JQ98" i="28"/>
  <c r="JL98" i="28"/>
  <c r="JJ98" i="28"/>
  <c r="JE98" i="28"/>
  <c r="JD98" i="28"/>
  <c r="IY98" i="28"/>
  <c r="IW98" i="28"/>
  <c r="IR98" i="28"/>
  <c r="IQ98" i="28"/>
  <c r="IL98" i="28"/>
  <c r="IJ98" i="28"/>
  <c r="IE98" i="28"/>
  <c r="ID98" i="28"/>
  <c r="HY98" i="28"/>
  <c r="HW98" i="28"/>
  <c r="LR97" i="28"/>
  <c r="LQ97" i="28"/>
  <c r="LL97" i="28"/>
  <c r="LJ97" i="28"/>
  <c r="LE97" i="28"/>
  <c r="LD97" i="28"/>
  <c r="KY97" i="28"/>
  <c r="KW97" i="28"/>
  <c r="KR97" i="28"/>
  <c r="KQ97" i="28"/>
  <c r="KL97" i="28"/>
  <c r="KJ97" i="28"/>
  <c r="KE97" i="28"/>
  <c r="KD97" i="28"/>
  <c r="JY97" i="28"/>
  <c r="JW97" i="28"/>
  <c r="JR97" i="28"/>
  <c r="JQ97" i="28"/>
  <c r="JL97" i="28"/>
  <c r="JJ97" i="28"/>
  <c r="JE97" i="28"/>
  <c r="JD97" i="28"/>
  <c r="IY97" i="28"/>
  <c r="IW97" i="28"/>
  <c r="IR97" i="28"/>
  <c r="IQ97" i="28"/>
  <c r="IL97" i="28"/>
  <c r="IJ97" i="28"/>
  <c r="IE97" i="28"/>
  <c r="ID97" i="28"/>
  <c r="HY97" i="28"/>
  <c r="HW97" i="28"/>
  <c r="LR96" i="28"/>
  <c r="LQ96" i="28"/>
  <c r="LL96" i="28"/>
  <c r="LJ96" i="28"/>
  <c r="LE96" i="28"/>
  <c r="LD96" i="28"/>
  <c r="KY96" i="28"/>
  <c r="KW96" i="28"/>
  <c r="KR96" i="28"/>
  <c r="KQ96" i="28"/>
  <c r="KL96" i="28"/>
  <c r="KJ96" i="28"/>
  <c r="KE96" i="28"/>
  <c r="KD96" i="28"/>
  <c r="JY96" i="28"/>
  <c r="JW96" i="28"/>
  <c r="JR96" i="28"/>
  <c r="JQ96" i="28"/>
  <c r="JL96" i="28"/>
  <c r="JJ96" i="28"/>
  <c r="JE96" i="28"/>
  <c r="JD96" i="28"/>
  <c r="IY96" i="28"/>
  <c r="IW96" i="28"/>
  <c r="IR96" i="28"/>
  <c r="IQ96" i="28"/>
  <c r="IL96" i="28"/>
  <c r="IJ96" i="28"/>
  <c r="IE96" i="28"/>
  <c r="ID96" i="28"/>
  <c r="HY96" i="28"/>
  <c r="HW96" i="28"/>
  <c r="LR95" i="28"/>
  <c r="LQ95" i="28"/>
  <c r="LL95" i="28"/>
  <c r="LJ95" i="28"/>
  <c r="LE95" i="28"/>
  <c r="LD95" i="28"/>
  <c r="KY95" i="28"/>
  <c r="KW95" i="28"/>
  <c r="KR95" i="28"/>
  <c r="KQ95" i="28"/>
  <c r="KL95" i="28"/>
  <c r="KJ95" i="28"/>
  <c r="KE95" i="28"/>
  <c r="KD95" i="28"/>
  <c r="JY95" i="28"/>
  <c r="JW95" i="28"/>
  <c r="JR95" i="28"/>
  <c r="JQ95" i="28"/>
  <c r="JL95" i="28"/>
  <c r="JJ95" i="28"/>
  <c r="JE95" i="28"/>
  <c r="JD95" i="28"/>
  <c r="IY95" i="28"/>
  <c r="IW95" i="28"/>
  <c r="IR95" i="28"/>
  <c r="IQ95" i="28"/>
  <c r="IL95" i="28"/>
  <c r="IJ95" i="28"/>
  <c r="IE95" i="28"/>
  <c r="ID95" i="28"/>
  <c r="HY95" i="28"/>
  <c r="HW95" i="28"/>
  <c r="LR94" i="28"/>
  <c r="LQ94" i="28"/>
  <c r="LL94" i="28"/>
  <c r="LJ94" i="28"/>
  <c r="LE94" i="28"/>
  <c r="LD94" i="28"/>
  <c r="KY94" i="28"/>
  <c r="KW94" i="28"/>
  <c r="KR94" i="28"/>
  <c r="KQ94" i="28"/>
  <c r="KL94" i="28"/>
  <c r="KJ94" i="28"/>
  <c r="KE94" i="28"/>
  <c r="KD94" i="28"/>
  <c r="JY94" i="28"/>
  <c r="JW94" i="28"/>
  <c r="JR94" i="28"/>
  <c r="JQ94" i="28"/>
  <c r="JL94" i="28"/>
  <c r="JJ94" i="28"/>
  <c r="JE94" i="28"/>
  <c r="JD94" i="28"/>
  <c r="IY94" i="28"/>
  <c r="IW94" i="28"/>
  <c r="IR94" i="28"/>
  <c r="IQ94" i="28"/>
  <c r="IL94" i="28"/>
  <c r="IJ94" i="28"/>
  <c r="IE94" i="28"/>
  <c r="ID94" i="28"/>
  <c r="HY94" i="28"/>
  <c r="HW94" i="28"/>
  <c r="LR93" i="28"/>
  <c r="LQ93" i="28"/>
  <c r="LL93" i="28"/>
  <c r="LJ93" i="28"/>
  <c r="LE93" i="28"/>
  <c r="LD93" i="28"/>
  <c r="KY93" i="28"/>
  <c r="KW93" i="28"/>
  <c r="KR93" i="28"/>
  <c r="KQ93" i="28"/>
  <c r="KL93" i="28"/>
  <c r="KJ93" i="28"/>
  <c r="KE93" i="28"/>
  <c r="KD93" i="28"/>
  <c r="JY93" i="28"/>
  <c r="JW93" i="28"/>
  <c r="JR93" i="28"/>
  <c r="JQ93" i="28"/>
  <c r="JL93" i="28"/>
  <c r="JJ93" i="28"/>
  <c r="JE93" i="28"/>
  <c r="JD93" i="28"/>
  <c r="IY93" i="28"/>
  <c r="IW93" i="28"/>
  <c r="IR93" i="28"/>
  <c r="IQ93" i="28"/>
  <c r="IL93" i="28"/>
  <c r="IJ93" i="28"/>
  <c r="IE93" i="28"/>
  <c r="ID93" i="28"/>
  <c r="HY93" i="28"/>
  <c r="HW93" i="28"/>
  <c r="LR92" i="28"/>
  <c r="LQ92" i="28"/>
  <c r="LL92" i="28"/>
  <c r="LJ92" i="28"/>
  <c r="LE92" i="28"/>
  <c r="LD92" i="28"/>
  <c r="KY92" i="28"/>
  <c r="KW92" i="28"/>
  <c r="KR92" i="28"/>
  <c r="KQ92" i="28"/>
  <c r="KL92" i="28"/>
  <c r="KJ92" i="28"/>
  <c r="KE92" i="28"/>
  <c r="KD92" i="28"/>
  <c r="JY92" i="28"/>
  <c r="JW92" i="28"/>
  <c r="JR92" i="28"/>
  <c r="JQ92" i="28"/>
  <c r="JL92" i="28"/>
  <c r="JJ92" i="28"/>
  <c r="JE92" i="28"/>
  <c r="JD92" i="28"/>
  <c r="IY92" i="28"/>
  <c r="IW92" i="28"/>
  <c r="IR92" i="28"/>
  <c r="IQ92" i="28"/>
  <c r="IL92" i="28"/>
  <c r="IJ92" i="28"/>
  <c r="IE92" i="28"/>
  <c r="ID92" i="28"/>
  <c r="HY92" i="28"/>
  <c r="HW92" i="28"/>
  <c r="LR91" i="28"/>
  <c r="LQ91" i="28"/>
  <c r="LL91" i="28"/>
  <c r="LJ91" i="28"/>
  <c r="LE91" i="28"/>
  <c r="LD91" i="28"/>
  <c r="KY91" i="28"/>
  <c r="KW91" i="28"/>
  <c r="KR91" i="28"/>
  <c r="KQ91" i="28"/>
  <c r="KL91" i="28"/>
  <c r="KJ91" i="28"/>
  <c r="KE91" i="28"/>
  <c r="KD91" i="28"/>
  <c r="JY91" i="28"/>
  <c r="JW91" i="28"/>
  <c r="JR91" i="28"/>
  <c r="JQ91" i="28"/>
  <c r="JL91" i="28"/>
  <c r="JJ91" i="28"/>
  <c r="JE91" i="28"/>
  <c r="JD91" i="28"/>
  <c r="IY91" i="28"/>
  <c r="IW91" i="28"/>
  <c r="IR91" i="28"/>
  <c r="IQ91" i="28"/>
  <c r="IL91" i="28"/>
  <c r="IJ91" i="28"/>
  <c r="IE91" i="28"/>
  <c r="ID91" i="28"/>
  <c r="HY91" i="28"/>
  <c r="HW91" i="28"/>
  <c r="LR90" i="28"/>
  <c r="LQ90" i="28"/>
  <c r="LL90" i="28"/>
  <c r="LJ90" i="28"/>
  <c r="LE90" i="28"/>
  <c r="LD90" i="28"/>
  <c r="KY90" i="28"/>
  <c r="KW90" i="28"/>
  <c r="KR90" i="28"/>
  <c r="KQ90" i="28"/>
  <c r="KL90" i="28"/>
  <c r="KJ90" i="28"/>
  <c r="KE90" i="28"/>
  <c r="KD90" i="28"/>
  <c r="JY90" i="28"/>
  <c r="JW90" i="28"/>
  <c r="JR90" i="28"/>
  <c r="JQ90" i="28"/>
  <c r="JL90" i="28"/>
  <c r="JJ90" i="28"/>
  <c r="JE90" i="28"/>
  <c r="JD90" i="28"/>
  <c r="IY90" i="28"/>
  <c r="IW90" i="28"/>
  <c r="IR90" i="28"/>
  <c r="IQ90" i="28"/>
  <c r="IL90" i="28"/>
  <c r="IJ90" i="28"/>
  <c r="IE90" i="28"/>
  <c r="ID90" i="28"/>
  <c r="HY90" i="28"/>
  <c r="HW90" i="28"/>
  <c r="HJ128" i="28"/>
  <c r="GW128" i="28"/>
  <c r="GJ128" i="28"/>
  <c r="FW128" i="28"/>
  <c r="FJ128" i="28"/>
  <c r="EW128" i="28"/>
  <c r="EJ128" i="28"/>
  <c r="DW128" i="28"/>
  <c r="HR126" i="28"/>
  <c r="HQ126" i="28"/>
  <c r="HJ126" i="28"/>
  <c r="HE126" i="28"/>
  <c r="HD126" i="28"/>
  <c r="GW126" i="28"/>
  <c r="GR126" i="28"/>
  <c r="GQ126" i="28"/>
  <c r="GJ126" i="28"/>
  <c r="GE126" i="28"/>
  <c r="GD126" i="28"/>
  <c r="FW126" i="28"/>
  <c r="FR126" i="28"/>
  <c r="FQ126" i="28"/>
  <c r="FJ126" i="28"/>
  <c r="FE126" i="28"/>
  <c r="FD126" i="28"/>
  <c r="EW126" i="28"/>
  <c r="ER126" i="28"/>
  <c r="EQ126" i="28"/>
  <c r="EJ126" i="28"/>
  <c r="EE126" i="28"/>
  <c r="ED126" i="28"/>
  <c r="DW126" i="28"/>
  <c r="HR124" i="28"/>
  <c r="HQ124" i="28"/>
  <c r="HL124" i="28"/>
  <c r="HJ124" i="28"/>
  <c r="HE124" i="28"/>
  <c r="HD124" i="28"/>
  <c r="GY124" i="28"/>
  <c r="GW124" i="28"/>
  <c r="GR124" i="28"/>
  <c r="GQ124" i="28"/>
  <c r="GL124" i="28"/>
  <c r="GJ124" i="28"/>
  <c r="GE124" i="28"/>
  <c r="GD124" i="28"/>
  <c r="FY124" i="28"/>
  <c r="FW124" i="28"/>
  <c r="FR124" i="28"/>
  <c r="FQ124" i="28"/>
  <c r="FL124" i="28"/>
  <c r="FJ124" i="28"/>
  <c r="FE124" i="28"/>
  <c r="FD124" i="28"/>
  <c r="EY124" i="28"/>
  <c r="EW124" i="28"/>
  <c r="ER124" i="28"/>
  <c r="EQ124" i="28"/>
  <c r="EL124" i="28"/>
  <c r="EJ124" i="28"/>
  <c r="EE124" i="28"/>
  <c r="ED124" i="28"/>
  <c r="DY124" i="28"/>
  <c r="DW124" i="28"/>
  <c r="HR122" i="28"/>
  <c r="HQ122" i="28"/>
  <c r="HL122" i="28"/>
  <c r="HJ122" i="28"/>
  <c r="HE122" i="28"/>
  <c r="HD122" i="28"/>
  <c r="GY122" i="28"/>
  <c r="GW122" i="28"/>
  <c r="GR122" i="28"/>
  <c r="GQ122" i="28"/>
  <c r="GL122" i="28"/>
  <c r="GJ122" i="28"/>
  <c r="GE122" i="28"/>
  <c r="GD122" i="28"/>
  <c r="FY122" i="28"/>
  <c r="FW122" i="28"/>
  <c r="FR122" i="28"/>
  <c r="FQ122" i="28"/>
  <c r="FL122" i="28"/>
  <c r="FJ122" i="28"/>
  <c r="FE122" i="28"/>
  <c r="FD122" i="28"/>
  <c r="EY122" i="28"/>
  <c r="EW122" i="28"/>
  <c r="ER122" i="28"/>
  <c r="EQ122" i="28"/>
  <c r="EL122" i="28"/>
  <c r="EJ122" i="28"/>
  <c r="EE122" i="28"/>
  <c r="ED122" i="28"/>
  <c r="DY122" i="28"/>
  <c r="DW122" i="28"/>
  <c r="HR121" i="28"/>
  <c r="HQ121" i="28"/>
  <c r="HL121" i="28"/>
  <c r="HJ121" i="28"/>
  <c r="HE121" i="28"/>
  <c r="HD121" i="28"/>
  <c r="GY121" i="28"/>
  <c r="GW121" i="28"/>
  <c r="GR121" i="28"/>
  <c r="GQ121" i="28"/>
  <c r="GL121" i="28"/>
  <c r="GJ121" i="28"/>
  <c r="GE121" i="28"/>
  <c r="GD121" i="28"/>
  <c r="FY121" i="28"/>
  <c r="FW121" i="28"/>
  <c r="FR121" i="28"/>
  <c r="FQ121" i="28"/>
  <c r="FL121" i="28"/>
  <c r="FJ121" i="28"/>
  <c r="FE121" i="28"/>
  <c r="FD121" i="28"/>
  <c r="EY121" i="28"/>
  <c r="EW121" i="28"/>
  <c r="ER121" i="28"/>
  <c r="EQ121" i="28"/>
  <c r="EL121" i="28"/>
  <c r="EJ121" i="28"/>
  <c r="EE121" i="28"/>
  <c r="ED121" i="28"/>
  <c r="DY121" i="28"/>
  <c r="DW121" i="28"/>
  <c r="HR119" i="28"/>
  <c r="HQ119" i="28"/>
  <c r="HL119" i="28"/>
  <c r="HJ119" i="28"/>
  <c r="HE119" i="28"/>
  <c r="HD119" i="28"/>
  <c r="GY119" i="28"/>
  <c r="GW119" i="28"/>
  <c r="GR119" i="28"/>
  <c r="GQ119" i="28"/>
  <c r="GL119" i="28"/>
  <c r="GJ119" i="28"/>
  <c r="GE119" i="28"/>
  <c r="GD119" i="28"/>
  <c r="FY119" i="28"/>
  <c r="FW119" i="28"/>
  <c r="FR119" i="28"/>
  <c r="FQ119" i="28"/>
  <c r="FL119" i="28"/>
  <c r="FJ119" i="28"/>
  <c r="FE119" i="28"/>
  <c r="FD119" i="28"/>
  <c r="EY119" i="28"/>
  <c r="EW119" i="28"/>
  <c r="ER119" i="28"/>
  <c r="EQ119" i="28"/>
  <c r="EL119" i="28"/>
  <c r="EJ119" i="28"/>
  <c r="EE119" i="28"/>
  <c r="ED119" i="28"/>
  <c r="DY119" i="28"/>
  <c r="DW119" i="28"/>
  <c r="HR118" i="28"/>
  <c r="HQ118" i="28"/>
  <c r="HL118" i="28"/>
  <c r="HJ118" i="28"/>
  <c r="HE118" i="28"/>
  <c r="HD118" i="28"/>
  <c r="GY118" i="28"/>
  <c r="GW118" i="28"/>
  <c r="GR118" i="28"/>
  <c r="GQ118" i="28"/>
  <c r="GL118" i="28"/>
  <c r="GJ118" i="28"/>
  <c r="GE118" i="28"/>
  <c r="GD118" i="28"/>
  <c r="FY118" i="28"/>
  <c r="FW118" i="28"/>
  <c r="FR118" i="28"/>
  <c r="FQ118" i="28"/>
  <c r="FL118" i="28"/>
  <c r="FJ118" i="28"/>
  <c r="FE118" i="28"/>
  <c r="FD118" i="28"/>
  <c r="EY118" i="28"/>
  <c r="EW118" i="28"/>
  <c r="ER118" i="28"/>
  <c r="EQ118" i="28"/>
  <c r="EL118" i="28"/>
  <c r="EJ118" i="28"/>
  <c r="EE118" i="28"/>
  <c r="ED118" i="28"/>
  <c r="DY118" i="28"/>
  <c r="DW118" i="28"/>
  <c r="HR117" i="28"/>
  <c r="HQ117" i="28"/>
  <c r="HL117" i="28"/>
  <c r="HJ117" i="28"/>
  <c r="HE117" i="28"/>
  <c r="HD117" i="28"/>
  <c r="GY117" i="28"/>
  <c r="GW117" i="28"/>
  <c r="GR117" i="28"/>
  <c r="GQ117" i="28"/>
  <c r="GL117" i="28"/>
  <c r="GJ117" i="28"/>
  <c r="GE117" i="28"/>
  <c r="GD117" i="28"/>
  <c r="FY117" i="28"/>
  <c r="FW117" i="28"/>
  <c r="FR117" i="28"/>
  <c r="FQ117" i="28"/>
  <c r="FL117" i="28"/>
  <c r="FJ117" i="28"/>
  <c r="FE117" i="28"/>
  <c r="FD117" i="28"/>
  <c r="EY117" i="28"/>
  <c r="EW117" i="28"/>
  <c r="ER117" i="28"/>
  <c r="EQ117" i="28"/>
  <c r="EL117" i="28"/>
  <c r="EJ117" i="28"/>
  <c r="EE117" i="28"/>
  <c r="ED117" i="28"/>
  <c r="DY117" i="28"/>
  <c r="DW117" i="28"/>
  <c r="HR116" i="28"/>
  <c r="HQ116" i="28"/>
  <c r="HL116" i="28"/>
  <c r="HJ116" i="28"/>
  <c r="HE116" i="28"/>
  <c r="HD116" i="28"/>
  <c r="GY116" i="28"/>
  <c r="GW116" i="28"/>
  <c r="GR116" i="28"/>
  <c r="GQ116" i="28"/>
  <c r="GL116" i="28"/>
  <c r="GJ116" i="28"/>
  <c r="GE116" i="28"/>
  <c r="GD116" i="28"/>
  <c r="FY116" i="28"/>
  <c r="FW116" i="28"/>
  <c r="FR116" i="28"/>
  <c r="FQ116" i="28"/>
  <c r="FL116" i="28"/>
  <c r="FJ116" i="28"/>
  <c r="FE116" i="28"/>
  <c r="FD116" i="28"/>
  <c r="EY116" i="28"/>
  <c r="EW116" i="28"/>
  <c r="ER116" i="28"/>
  <c r="EQ116" i="28"/>
  <c r="EL116" i="28"/>
  <c r="EJ116" i="28"/>
  <c r="EE116" i="28"/>
  <c r="ED116" i="28"/>
  <c r="DY116" i="28"/>
  <c r="DW116" i="28"/>
  <c r="HR114" i="28"/>
  <c r="HQ114" i="28"/>
  <c r="HL114" i="28"/>
  <c r="HJ114" i="28"/>
  <c r="HE114" i="28"/>
  <c r="HD114" i="28"/>
  <c r="GY114" i="28"/>
  <c r="GW114" i="28"/>
  <c r="GR114" i="28"/>
  <c r="GQ114" i="28"/>
  <c r="GL114" i="28"/>
  <c r="GJ114" i="28"/>
  <c r="GE114" i="28"/>
  <c r="GD114" i="28"/>
  <c r="FY114" i="28"/>
  <c r="FW114" i="28"/>
  <c r="FR114" i="28"/>
  <c r="FQ114" i="28"/>
  <c r="FL114" i="28"/>
  <c r="FJ114" i="28"/>
  <c r="FE114" i="28"/>
  <c r="FD114" i="28"/>
  <c r="EY114" i="28"/>
  <c r="EW114" i="28"/>
  <c r="ER114" i="28"/>
  <c r="EQ114" i="28"/>
  <c r="EL114" i="28"/>
  <c r="EJ114" i="28"/>
  <c r="EE114" i="28"/>
  <c r="ED114" i="28"/>
  <c r="DY114" i="28"/>
  <c r="DW114" i="28"/>
  <c r="HR113" i="28"/>
  <c r="HQ113" i="28"/>
  <c r="HL113" i="28"/>
  <c r="HJ113" i="28"/>
  <c r="HE113" i="28"/>
  <c r="HD113" i="28"/>
  <c r="GY113" i="28"/>
  <c r="GW113" i="28"/>
  <c r="GR113" i="28"/>
  <c r="GQ113" i="28"/>
  <c r="GL113" i="28"/>
  <c r="GJ113" i="28"/>
  <c r="GE113" i="28"/>
  <c r="GD113" i="28"/>
  <c r="FY113" i="28"/>
  <c r="FW113" i="28"/>
  <c r="FR113" i="28"/>
  <c r="FQ113" i="28"/>
  <c r="FL113" i="28"/>
  <c r="FJ113" i="28"/>
  <c r="FE113" i="28"/>
  <c r="FD113" i="28"/>
  <c r="EY113" i="28"/>
  <c r="EW113" i="28"/>
  <c r="ER113" i="28"/>
  <c r="EQ113" i="28"/>
  <c r="EL113" i="28"/>
  <c r="EJ113" i="28"/>
  <c r="EE113" i="28"/>
  <c r="ED113" i="28"/>
  <c r="DY113" i="28"/>
  <c r="DW113" i="28"/>
  <c r="HR112" i="28"/>
  <c r="HQ112" i="28"/>
  <c r="HL112" i="28"/>
  <c r="HJ112" i="28"/>
  <c r="HE112" i="28"/>
  <c r="HD112" i="28"/>
  <c r="GY112" i="28"/>
  <c r="GW112" i="28"/>
  <c r="GR112" i="28"/>
  <c r="GQ112" i="28"/>
  <c r="GL112" i="28"/>
  <c r="GJ112" i="28"/>
  <c r="GE112" i="28"/>
  <c r="GD112" i="28"/>
  <c r="FY112" i="28"/>
  <c r="FW112" i="28"/>
  <c r="FR112" i="28"/>
  <c r="FQ112" i="28"/>
  <c r="FL112" i="28"/>
  <c r="FJ112" i="28"/>
  <c r="FE112" i="28"/>
  <c r="FD112" i="28"/>
  <c r="EY112" i="28"/>
  <c r="EW112" i="28"/>
  <c r="ER112" i="28"/>
  <c r="EQ112" i="28"/>
  <c r="EL112" i="28"/>
  <c r="EJ112" i="28"/>
  <c r="EE112" i="28"/>
  <c r="ED112" i="28"/>
  <c r="DY112" i="28"/>
  <c r="DW112" i="28"/>
  <c r="HR111" i="28"/>
  <c r="HQ111" i="28"/>
  <c r="HL111" i="28"/>
  <c r="HJ111" i="28"/>
  <c r="HE111" i="28"/>
  <c r="HD111" i="28"/>
  <c r="GY111" i="28"/>
  <c r="GW111" i="28"/>
  <c r="GR111" i="28"/>
  <c r="GQ111" i="28"/>
  <c r="GL111" i="28"/>
  <c r="GJ111" i="28"/>
  <c r="GE111" i="28"/>
  <c r="GD111" i="28"/>
  <c r="FY111" i="28"/>
  <c r="FW111" i="28"/>
  <c r="FR111" i="28"/>
  <c r="FQ111" i="28"/>
  <c r="FL111" i="28"/>
  <c r="FJ111" i="28"/>
  <c r="FE111" i="28"/>
  <c r="FD111" i="28"/>
  <c r="EY111" i="28"/>
  <c r="EW111" i="28"/>
  <c r="ER111" i="28"/>
  <c r="EQ111" i="28"/>
  <c r="EL111" i="28"/>
  <c r="EJ111" i="28"/>
  <c r="EE111" i="28"/>
  <c r="ED111" i="28"/>
  <c r="DY111" i="28"/>
  <c r="DW111" i="28"/>
  <c r="HR110" i="28"/>
  <c r="HQ110" i="28"/>
  <c r="HL110" i="28"/>
  <c r="HJ110" i="28"/>
  <c r="HE110" i="28"/>
  <c r="HD110" i="28"/>
  <c r="GY110" i="28"/>
  <c r="GW110" i="28"/>
  <c r="GR110" i="28"/>
  <c r="GQ110" i="28"/>
  <c r="GL110" i="28"/>
  <c r="GJ110" i="28"/>
  <c r="GE110" i="28"/>
  <c r="GD110" i="28"/>
  <c r="FY110" i="28"/>
  <c r="FW110" i="28"/>
  <c r="FR110" i="28"/>
  <c r="FQ110" i="28"/>
  <c r="FL110" i="28"/>
  <c r="FJ110" i="28"/>
  <c r="FE110" i="28"/>
  <c r="FD110" i="28"/>
  <c r="EY110" i="28"/>
  <c r="EW110" i="28"/>
  <c r="ER110" i="28"/>
  <c r="EQ110" i="28"/>
  <c r="EL110" i="28"/>
  <c r="EJ110" i="28"/>
  <c r="EE110" i="28"/>
  <c r="ED110" i="28"/>
  <c r="DY110" i="28"/>
  <c r="DW110" i="28"/>
  <c r="HR109" i="28"/>
  <c r="HQ109" i="28"/>
  <c r="HL109" i="28"/>
  <c r="HJ109" i="28"/>
  <c r="HE109" i="28"/>
  <c r="HD109" i="28"/>
  <c r="GY109" i="28"/>
  <c r="GW109" i="28"/>
  <c r="GR109" i="28"/>
  <c r="GQ109" i="28"/>
  <c r="GL109" i="28"/>
  <c r="GJ109" i="28"/>
  <c r="GE109" i="28"/>
  <c r="GD109" i="28"/>
  <c r="FY109" i="28"/>
  <c r="FW109" i="28"/>
  <c r="FR109" i="28"/>
  <c r="FQ109" i="28"/>
  <c r="FL109" i="28"/>
  <c r="FJ109" i="28"/>
  <c r="FE109" i="28"/>
  <c r="FD109" i="28"/>
  <c r="EY109" i="28"/>
  <c r="EW109" i="28"/>
  <c r="ER109" i="28"/>
  <c r="EQ109" i="28"/>
  <c r="EL109" i="28"/>
  <c r="EJ109" i="28"/>
  <c r="EE109" i="28"/>
  <c r="ED109" i="28"/>
  <c r="DY109" i="28"/>
  <c r="DW109" i="28"/>
  <c r="HR108" i="28"/>
  <c r="HQ108" i="28"/>
  <c r="HL108" i="28"/>
  <c r="HJ108" i="28"/>
  <c r="HE108" i="28"/>
  <c r="HD108" i="28"/>
  <c r="GY108" i="28"/>
  <c r="GW108" i="28"/>
  <c r="GR108" i="28"/>
  <c r="GQ108" i="28"/>
  <c r="GL108" i="28"/>
  <c r="GJ108" i="28"/>
  <c r="GE108" i="28"/>
  <c r="GD108" i="28"/>
  <c r="FY108" i="28"/>
  <c r="FW108" i="28"/>
  <c r="FR108" i="28"/>
  <c r="FQ108" i="28"/>
  <c r="FL108" i="28"/>
  <c r="FJ108" i="28"/>
  <c r="FE108" i="28"/>
  <c r="FD108" i="28"/>
  <c r="EY108" i="28"/>
  <c r="EW108" i="28"/>
  <c r="ER108" i="28"/>
  <c r="EQ108" i="28"/>
  <c r="EL108" i="28"/>
  <c r="EJ108" i="28"/>
  <c r="EE108" i="28"/>
  <c r="ED108" i="28"/>
  <c r="DY108" i="28"/>
  <c r="DW108" i="28"/>
  <c r="HR107" i="28"/>
  <c r="HQ107" i="28"/>
  <c r="HL107" i="28"/>
  <c r="HJ107" i="28"/>
  <c r="HE107" i="28"/>
  <c r="HD107" i="28"/>
  <c r="GY107" i="28"/>
  <c r="GW107" i="28"/>
  <c r="GR107" i="28"/>
  <c r="GQ107" i="28"/>
  <c r="GL107" i="28"/>
  <c r="GJ107" i="28"/>
  <c r="GE107" i="28"/>
  <c r="GD107" i="28"/>
  <c r="FY107" i="28"/>
  <c r="FW107" i="28"/>
  <c r="FR107" i="28"/>
  <c r="FQ107" i="28"/>
  <c r="FL107" i="28"/>
  <c r="FJ107" i="28"/>
  <c r="FE107" i="28"/>
  <c r="FD107" i="28"/>
  <c r="EY107" i="28"/>
  <c r="EW107" i="28"/>
  <c r="ER107" i="28"/>
  <c r="EQ107" i="28"/>
  <c r="EL107" i="28"/>
  <c r="EJ107" i="28"/>
  <c r="EE107" i="28"/>
  <c r="ED107" i="28"/>
  <c r="DY107" i="28"/>
  <c r="DW107" i="28"/>
  <c r="HR105" i="28"/>
  <c r="HQ105" i="28"/>
  <c r="HL105" i="28"/>
  <c r="HJ105" i="28"/>
  <c r="HE105" i="28"/>
  <c r="HD105" i="28"/>
  <c r="GY105" i="28"/>
  <c r="GW105" i="28"/>
  <c r="GR105" i="28"/>
  <c r="GQ105" i="28"/>
  <c r="GL105" i="28"/>
  <c r="GJ105" i="28"/>
  <c r="GE105" i="28"/>
  <c r="GD105" i="28"/>
  <c r="FY105" i="28"/>
  <c r="FW105" i="28"/>
  <c r="FR105" i="28"/>
  <c r="FQ105" i="28"/>
  <c r="FL105" i="28"/>
  <c r="FJ105" i="28"/>
  <c r="FE105" i="28"/>
  <c r="FD105" i="28"/>
  <c r="EY105" i="28"/>
  <c r="EW105" i="28"/>
  <c r="ER105" i="28"/>
  <c r="EQ105" i="28"/>
  <c r="EL105" i="28"/>
  <c r="EJ105" i="28"/>
  <c r="EE105" i="28"/>
  <c r="ED105" i="28"/>
  <c r="DY105" i="28"/>
  <c r="DW105" i="28"/>
  <c r="HR104" i="28"/>
  <c r="HQ104" i="28"/>
  <c r="HL104" i="28"/>
  <c r="HJ104" i="28"/>
  <c r="HE104" i="28"/>
  <c r="HD104" i="28"/>
  <c r="GY104" i="28"/>
  <c r="GW104" i="28"/>
  <c r="GR104" i="28"/>
  <c r="GQ104" i="28"/>
  <c r="GL104" i="28"/>
  <c r="GJ104" i="28"/>
  <c r="GE104" i="28"/>
  <c r="GD104" i="28"/>
  <c r="FY104" i="28"/>
  <c r="FW104" i="28"/>
  <c r="FR104" i="28"/>
  <c r="FQ104" i="28"/>
  <c r="FL104" i="28"/>
  <c r="FJ104" i="28"/>
  <c r="FE104" i="28"/>
  <c r="FD104" i="28"/>
  <c r="EY104" i="28"/>
  <c r="EW104" i="28"/>
  <c r="ER104" i="28"/>
  <c r="EQ104" i="28"/>
  <c r="EL104" i="28"/>
  <c r="EJ104" i="28"/>
  <c r="EE104" i="28"/>
  <c r="ED104" i="28"/>
  <c r="DY104" i="28"/>
  <c r="DW104" i="28"/>
  <c r="HR103" i="28"/>
  <c r="HQ103" i="28"/>
  <c r="HL103" i="28"/>
  <c r="HJ103" i="28"/>
  <c r="HE103" i="28"/>
  <c r="HD103" i="28"/>
  <c r="GY103" i="28"/>
  <c r="GW103" i="28"/>
  <c r="GR103" i="28"/>
  <c r="GQ103" i="28"/>
  <c r="GL103" i="28"/>
  <c r="GJ103" i="28"/>
  <c r="GE103" i="28"/>
  <c r="GD103" i="28"/>
  <c r="FY103" i="28"/>
  <c r="FW103" i="28"/>
  <c r="FR103" i="28"/>
  <c r="FQ103" i="28"/>
  <c r="FL103" i="28"/>
  <c r="FJ103" i="28"/>
  <c r="FE103" i="28"/>
  <c r="FD103" i="28"/>
  <c r="EY103" i="28"/>
  <c r="EW103" i="28"/>
  <c r="ER103" i="28"/>
  <c r="EQ103" i="28"/>
  <c r="EL103" i="28"/>
  <c r="EJ103" i="28"/>
  <c r="EE103" i="28"/>
  <c r="ED103" i="28"/>
  <c r="DY103" i="28"/>
  <c r="DW103" i="28"/>
  <c r="HR102" i="28"/>
  <c r="HQ102" i="28"/>
  <c r="HL102" i="28"/>
  <c r="HJ102" i="28"/>
  <c r="HE102" i="28"/>
  <c r="HD102" i="28"/>
  <c r="GY102" i="28"/>
  <c r="GW102" i="28"/>
  <c r="GR102" i="28"/>
  <c r="GQ102" i="28"/>
  <c r="GL102" i="28"/>
  <c r="GJ102" i="28"/>
  <c r="GE102" i="28"/>
  <c r="GD102" i="28"/>
  <c r="FY102" i="28"/>
  <c r="FW102" i="28"/>
  <c r="FR102" i="28"/>
  <c r="FQ102" i="28"/>
  <c r="FL102" i="28"/>
  <c r="FJ102" i="28"/>
  <c r="FE102" i="28"/>
  <c r="FD102" i="28"/>
  <c r="EY102" i="28"/>
  <c r="EW102" i="28"/>
  <c r="ER102" i="28"/>
  <c r="EQ102" i="28"/>
  <c r="EL102" i="28"/>
  <c r="EJ102" i="28"/>
  <c r="EE102" i="28"/>
  <c r="ED102" i="28"/>
  <c r="DY102" i="28"/>
  <c r="DW102" i="28"/>
  <c r="HR101" i="28"/>
  <c r="HQ101" i="28"/>
  <c r="HL101" i="28"/>
  <c r="HJ101" i="28"/>
  <c r="HE101" i="28"/>
  <c r="HD101" i="28"/>
  <c r="GY101" i="28"/>
  <c r="GW101" i="28"/>
  <c r="GR101" i="28"/>
  <c r="GQ101" i="28"/>
  <c r="GL101" i="28"/>
  <c r="GJ101" i="28"/>
  <c r="GE101" i="28"/>
  <c r="GD101" i="28"/>
  <c r="FY101" i="28"/>
  <c r="FW101" i="28"/>
  <c r="FR101" i="28"/>
  <c r="FQ101" i="28"/>
  <c r="FL101" i="28"/>
  <c r="FJ101" i="28"/>
  <c r="FE101" i="28"/>
  <c r="FD101" i="28"/>
  <c r="EY101" i="28"/>
  <c r="EW101" i="28"/>
  <c r="ER101" i="28"/>
  <c r="EQ101" i="28"/>
  <c r="EL101" i="28"/>
  <c r="EJ101" i="28"/>
  <c r="EE101" i="28"/>
  <c r="ED101" i="28"/>
  <c r="DY101" i="28"/>
  <c r="DW101" i="28"/>
  <c r="HR100" i="28"/>
  <c r="HQ100" i="28"/>
  <c r="HL100" i="28"/>
  <c r="HJ100" i="28"/>
  <c r="HE100" i="28"/>
  <c r="HD100" i="28"/>
  <c r="GY100" i="28"/>
  <c r="GW100" i="28"/>
  <c r="GR100" i="28"/>
  <c r="GQ100" i="28"/>
  <c r="GL100" i="28"/>
  <c r="GJ100" i="28"/>
  <c r="GE100" i="28"/>
  <c r="GD100" i="28"/>
  <c r="FY100" i="28"/>
  <c r="FW100" i="28"/>
  <c r="FR100" i="28"/>
  <c r="FQ100" i="28"/>
  <c r="FL100" i="28"/>
  <c r="FJ100" i="28"/>
  <c r="FE100" i="28"/>
  <c r="FD100" i="28"/>
  <c r="EY100" i="28"/>
  <c r="EW100" i="28"/>
  <c r="ER100" i="28"/>
  <c r="EQ100" i="28"/>
  <c r="EL100" i="28"/>
  <c r="EJ100" i="28"/>
  <c r="EE100" i="28"/>
  <c r="ED100" i="28"/>
  <c r="DY100" i="28"/>
  <c r="DW100" i="28"/>
  <c r="HR99" i="28"/>
  <c r="HQ99" i="28"/>
  <c r="HL99" i="28"/>
  <c r="HJ99" i="28"/>
  <c r="HE99" i="28"/>
  <c r="HD99" i="28"/>
  <c r="GY99" i="28"/>
  <c r="GW99" i="28"/>
  <c r="GR99" i="28"/>
  <c r="GQ99" i="28"/>
  <c r="GL99" i="28"/>
  <c r="GJ99" i="28"/>
  <c r="GE99" i="28"/>
  <c r="GD99" i="28"/>
  <c r="FY99" i="28"/>
  <c r="FW99" i="28"/>
  <c r="FR99" i="28"/>
  <c r="FQ99" i="28"/>
  <c r="FL99" i="28"/>
  <c r="FJ99" i="28"/>
  <c r="FE99" i="28"/>
  <c r="FD99" i="28"/>
  <c r="EY99" i="28"/>
  <c r="EW99" i="28"/>
  <c r="ER99" i="28"/>
  <c r="EQ99" i="28"/>
  <c r="EL99" i="28"/>
  <c r="EJ99" i="28"/>
  <c r="EE99" i="28"/>
  <c r="ED99" i="28"/>
  <c r="DY99" i="28"/>
  <c r="DW99" i="28"/>
  <c r="HR98" i="28"/>
  <c r="HQ98" i="28"/>
  <c r="HL98" i="28"/>
  <c r="HJ98" i="28"/>
  <c r="HE98" i="28"/>
  <c r="HD98" i="28"/>
  <c r="GY98" i="28"/>
  <c r="GW98" i="28"/>
  <c r="GR98" i="28"/>
  <c r="GQ98" i="28"/>
  <c r="GL98" i="28"/>
  <c r="GJ98" i="28"/>
  <c r="GE98" i="28"/>
  <c r="GD98" i="28"/>
  <c r="FY98" i="28"/>
  <c r="FW98" i="28"/>
  <c r="FR98" i="28"/>
  <c r="FQ98" i="28"/>
  <c r="FL98" i="28"/>
  <c r="FJ98" i="28"/>
  <c r="FE98" i="28"/>
  <c r="FD98" i="28"/>
  <c r="EY98" i="28"/>
  <c r="EW98" i="28"/>
  <c r="ER98" i="28"/>
  <c r="EQ98" i="28"/>
  <c r="EL98" i="28"/>
  <c r="EJ98" i="28"/>
  <c r="EE98" i="28"/>
  <c r="ED98" i="28"/>
  <c r="DY98" i="28"/>
  <c r="DW98" i="28"/>
  <c r="HR97" i="28"/>
  <c r="HQ97" i="28"/>
  <c r="HL97" i="28"/>
  <c r="HJ97" i="28"/>
  <c r="HE97" i="28"/>
  <c r="HD97" i="28"/>
  <c r="GY97" i="28"/>
  <c r="GW97" i="28"/>
  <c r="GR97" i="28"/>
  <c r="GQ97" i="28"/>
  <c r="GL97" i="28"/>
  <c r="GJ97" i="28"/>
  <c r="GE97" i="28"/>
  <c r="GD97" i="28"/>
  <c r="FY97" i="28"/>
  <c r="FW97" i="28"/>
  <c r="FR97" i="28"/>
  <c r="FQ97" i="28"/>
  <c r="FL97" i="28"/>
  <c r="FJ97" i="28"/>
  <c r="FE97" i="28"/>
  <c r="FD97" i="28"/>
  <c r="EY97" i="28"/>
  <c r="EW97" i="28"/>
  <c r="ER97" i="28"/>
  <c r="EQ97" i="28"/>
  <c r="EL97" i="28"/>
  <c r="EJ97" i="28"/>
  <c r="EE97" i="28"/>
  <c r="ED97" i="28"/>
  <c r="DY97" i="28"/>
  <c r="DW97" i="28"/>
  <c r="HR96" i="28"/>
  <c r="HQ96" i="28"/>
  <c r="HL96" i="28"/>
  <c r="HJ96" i="28"/>
  <c r="HE96" i="28"/>
  <c r="HD96" i="28"/>
  <c r="GY96" i="28"/>
  <c r="GW96" i="28"/>
  <c r="GR96" i="28"/>
  <c r="GQ96" i="28"/>
  <c r="GL96" i="28"/>
  <c r="GJ96" i="28"/>
  <c r="GE96" i="28"/>
  <c r="GD96" i="28"/>
  <c r="FY96" i="28"/>
  <c r="FW96" i="28"/>
  <c r="FR96" i="28"/>
  <c r="FQ96" i="28"/>
  <c r="FL96" i="28"/>
  <c r="FJ96" i="28"/>
  <c r="FE96" i="28"/>
  <c r="FD96" i="28"/>
  <c r="EY96" i="28"/>
  <c r="EW96" i="28"/>
  <c r="ER96" i="28"/>
  <c r="EQ96" i="28"/>
  <c r="EL96" i="28"/>
  <c r="EJ96" i="28"/>
  <c r="EE96" i="28"/>
  <c r="ED96" i="28"/>
  <c r="DY96" i="28"/>
  <c r="DW96" i="28"/>
  <c r="HR95" i="28"/>
  <c r="HQ95" i="28"/>
  <c r="HL95" i="28"/>
  <c r="HJ95" i="28"/>
  <c r="HE95" i="28"/>
  <c r="HD95" i="28"/>
  <c r="GY95" i="28"/>
  <c r="GW95" i="28"/>
  <c r="GR95" i="28"/>
  <c r="GQ95" i="28"/>
  <c r="GL95" i="28"/>
  <c r="GJ95" i="28"/>
  <c r="GE95" i="28"/>
  <c r="GD95" i="28"/>
  <c r="FY95" i="28"/>
  <c r="FW95" i="28"/>
  <c r="FR95" i="28"/>
  <c r="FQ95" i="28"/>
  <c r="FL95" i="28"/>
  <c r="FJ95" i="28"/>
  <c r="FE95" i="28"/>
  <c r="FD95" i="28"/>
  <c r="EY95" i="28"/>
  <c r="EW95" i="28"/>
  <c r="ER95" i="28"/>
  <c r="EQ95" i="28"/>
  <c r="EL95" i="28"/>
  <c r="EJ95" i="28"/>
  <c r="EE95" i="28"/>
  <c r="ED95" i="28"/>
  <c r="DY95" i="28"/>
  <c r="DW95" i="28"/>
  <c r="HR94" i="28"/>
  <c r="HQ94" i="28"/>
  <c r="HL94" i="28"/>
  <c r="HJ94" i="28"/>
  <c r="HE94" i="28"/>
  <c r="HD94" i="28"/>
  <c r="GY94" i="28"/>
  <c r="GW94" i="28"/>
  <c r="GR94" i="28"/>
  <c r="GQ94" i="28"/>
  <c r="GL94" i="28"/>
  <c r="GJ94" i="28"/>
  <c r="GE94" i="28"/>
  <c r="GD94" i="28"/>
  <c r="FY94" i="28"/>
  <c r="FW94" i="28"/>
  <c r="FR94" i="28"/>
  <c r="FQ94" i="28"/>
  <c r="FL94" i="28"/>
  <c r="FJ94" i="28"/>
  <c r="FE94" i="28"/>
  <c r="FD94" i="28"/>
  <c r="EY94" i="28"/>
  <c r="EW94" i="28"/>
  <c r="ER94" i="28"/>
  <c r="EQ94" i="28"/>
  <c r="EL94" i="28"/>
  <c r="EJ94" i="28"/>
  <c r="EE94" i="28"/>
  <c r="ED94" i="28"/>
  <c r="DY94" i="28"/>
  <c r="DW94" i="28"/>
  <c r="HR93" i="28"/>
  <c r="HQ93" i="28"/>
  <c r="HL93" i="28"/>
  <c r="HJ93" i="28"/>
  <c r="HE93" i="28"/>
  <c r="HD93" i="28"/>
  <c r="GY93" i="28"/>
  <c r="GW93" i="28"/>
  <c r="GR93" i="28"/>
  <c r="GQ93" i="28"/>
  <c r="GL93" i="28"/>
  <c r="GJ93" i="28"/>
  <c r="GE93" i="28"/>
  <c r="GD93" i="28"/>
  <c r="FY93" i="28"/>
  <c r="FW93" i="28"/>
  <c r="FR93" i="28"/>
  <c r="FQ93" i="28"/>
  <c r="FL93" i="28"/>
  <c r="FJ93" i="28"/>
  <c r="FE93" i="28"/>
  <c r="FD93" i="28"/>
  <c r="EY93" i="28"/>
  <c r="EW93" i="28"/>
  <c r="ER93" i="28"/>
  <c r="EQ93" i="28"/>
  <c r="EL93" i="28"/>
  <c r="EJ93" i="28"/>
  <c r="EE93" i="28"/>
  <c r="ED93" i="28"/>
  <c r="DY93" i="28"/>
  <c r="DW93" i="28"/>
  <c r="HR92" i="28"/>
  <c r="HQ92" i="28"/>
  <c r="HL92" i="28"/>
  <c r="HJ92" i="28"/>
  <c r="HE92" i="28"/>
  <c r="HD92" i="28"/>
  <c r="GY92" i="28"/>
  <c r="GW92" i="28"/>
  <c r="GR92" i="28"/>
  <c r="GQ92" i="28"/>
  <c r="GL92" i="28"/>
  <c r="GJ92" i="28"/>
  <c r="GE92" i="28"/>
  <c r="GD92" i="28"/>
  <c r="FY92" i="28"/>
  <c r="FW92" i="28"/>
  <c r="FR92" i="28"/>
  <c r="FQ92" i="28"/>
  <c r="FL92" i="28"/>
  <c r="FJ92" i="28"/>
  <c r="FE92" i="28"/>
  <c r="FD92" i="28"/>
  <c r="EY92" i="28"/>
  <c r="EW92" i="28"/>
  <c r="ER92" i="28"/>
  <c r="EQ92" i="28"/>
  <c r="EL92" i="28"/>
  <c r="EJ92" i="28"/>
  <c r="EE92" i="28"/>
  <c r="ED92" i="28"/>
  <c r="DY92" i="28"/>
  <c r="DW92" i="28"/>
  <c r="HR91" i="28"/>
  <c r="HQ91" i="28"/>
  <c r="HL91" i="28"/>
  <c r="HJ91" i="28"/>
  <c r="HE91" i="28"/>
  <c r="HD91" i="28"/>
  <c r="GY91" i="28"/>
  <c r="GW91" i="28"/>
  <c r="GR91" i="28"/>
  <c r="GQ91" i="28"/>
  <c r="GL91" i="28"/>
  <c r="GJ91" i="28"/>
  <c r="GE91" i="28"/>
  <c r="GD91" i="28"/>
  <c r="FY91" i="28"/>
  <c r="FW91" i="28"/>
  <c r="FR91" i="28"/>
  <c r="FQ91" i="28"/>
  <c r="FL91" i="28"/>
  <c r="FJ91" i="28"/>
  <c r="FE91" i="28"/>
  <c r="FD91" i="28"/>
  <c r="EY91" i="28"/>
  <c r="EW91" i="28"/>
  <c r="ER91" i="28"/>
  <c r="EQ91" i="28"/>
  <c r="EL91" i="28"/>
  <c r="EJ91" i="28"/>
  <c r="EE91" i="28"/>
  <c r="ED91" i="28"/>
  <c r="DY91" i="28"/>
  <c r="DW91" i="28"/>
  <c r="HR90" i="28"/>
  <c r="HQ90" i="28"/>
  <c r="HL90" i="28"/>
  <c r="HJ90" i="28"/>
  <c r="HE90" i="28"/>
  <c r="HD90" i="28"/>
  <c r="GY90" i="28"/>
  <c r="GW90" i="28"/>
  <c r="GR90" i="28"/>
  <c r="GQ90" i="28"/>
  <c r="GL90" i="28"/>
  <c r="GJ90" i="28"/>
  <c r="GE90" i="28"/>
  <c r="GD90" i="28"/>
  <c r="FY90" i="28"/>
  <c r="FW90" i="28"/>
  <c r="FR90" i="28"/>
  <c r="FQ90" i="28"/>
  <c r="FL90" i="28"/>
  <c r="FJ90" i="28"/>
  <c r="FE90" i="28"/>
  <c r="FD90" i="28"/>
  <c r="EY90" i="28"/>
  <c r="EW90" i="28"/>
  <c r="ER90" i="28"/>
  <c r="EQ90" i="28"/>
  <c r="EL90" i="28"/>
  <c r="EJ90" i="28"/>
  <c r="EE90" i="28"/>
  <c r="ED90" i="28"/>
  <c r="DY90" i="28"/>
  <c r="DW90" i="28"/>
  <c r="DJ128" i="28"/>
  <c r="CW128" i="28"/>
  <c r="CJ128" i="28"/>
  <c r="BW128" i="28"/>
  <c r="DR126" i="28"/>
  <c r="DQ126" i="28"/>
  <c r="DJ126" i="28"/>
  <c r="DE126" i="28"/>
  <c r="DD126" i="28"/>
  <c r="CW126" i="28"/>
  <c r="CR126" i="28"/>
  <c r="CQ126" i="28"/>
  <c r="CJ126" i="28"/>
  <c r="CE126" i="28"/>
  <c r="CD126" i="28"/>
  <c r="BW126" i="28"/>
  <c r="DR124" i="28"/>
  <c r="DQ124" i="28"/>
  <c r="DL124" i="28"/>
  <c r="DJ124" i="28"/>
  <c r="DE124" i="28"/>
  <c r="DD124" i="28"/>
  <c r="CY124" i="28"/>
  <c r="CW124" i="28"/>
  <c r="CR124" i="28"/>
  <c r="CQ124" i="28"/>
  <c r="CL124" i="28"/>
  <c r="CJ124" i="28"/>
  <c r="CE124" i="28"/>
  <c r="CD124" i="28"/>
  <c r="BY124" i="28"/>
  <c r="BW124" i="28"/>
  <c r="DR122" i="28"/>
  <c r="DQ122" i="28"/>
  <c r="DL122" i="28"/>
  <c r="DJ122" i="28"/>
  <c r="DE122" i="28"/>
  <c r="DD122" i="28"/>
  <c r="CY122" i="28"/>
  <c r="CW122" i="28"/>
  <c r="CR122" i="28"/>
  <c r="CQ122" i="28"/>
  <c r="CL122" i="28"/>
  <c r="CJ122" i="28"/>
  <c r="CE122" i="28"/>
  <c r="CD122" i="28"/>
  <c r="BY122" i="28"/>
  <c r="BW122" i="28"/>
  <c r="DR121" i="28"/>
  <c r="DQ121" i="28"/>
  <c r="DL121" i="28"/>
  <c r="DJ121" i="28"/>
  <c r="DE121" i="28"/>
  <c r="DD121" i="28"/>
  <c r="CY121" i="28"/>
  <c r="CW121" i="28"/>
  <c r="CR121" i="28"/>
  <c r="CQ121" i="28"/>
  <c r="CL121" i="28"/>
  <c r="CJ121" i="28"/>
  <c r="CE121" i="28"/>
  <c r="CD121" i="28"/>
  <c r="BY121" i="28"/>
  <c r="BW121" i="28"/>
  <c r="DR119" i="28"/>
  <c r="DQ119" i="28"/>
  <c r="DL119" i="28"/>
  <c r="DJ119" i="28"/>
  <c r="DE119" i="28"/>
  <c r="DD119" i="28"/>
  <c r="CY119" i="28"/>
  <c r="CW119" i="28"/>
  <c r="CR119" i="28"/>
  <c r="CQ119" i="28"/>
  <c r="CL119" i="28"/>
  <c r="CJ119" i="28"/>
  <c r="CE119" i="28"/>
  <c r="CD119" i="28"/>
  <c r="BY119" i="28"/>
  <c r="BW119" i="28"/>
  <c r="DR118" i="28"/>
  <c r="DQ118" i="28"/>
  <c r="DL118" i="28"/>
  <c r="DJ118" i="28"/>
  <c r="DE118" i="28"/>
  <c r="DD118" i="28"/>
  <c r="CY118" i="28"/>
  <c r="CW118" i="28"/>
  <c r="CR118" i="28"/>
  <c r="CQ118" i="28"/>
  <c r="CL118" i="28"/>
  <c r="CJ118" i="28"/>
  <c r="CE118" i="28"/>
  <c r="CD118" i="28"/>
  <c r="BY118" i="28"/>
  <c r="BW118" i="28"/>
  <c r="DR117" i="28"/>
  <c r="DQ117" i="28"/>
  <c r="DL117" i="28"/>
  <c r="DJ117" i="28"/>
  <c r="DE117" i="28"/>
  <c r="DD117" i="28"/>
  <c r="CY117" i="28"/>
  <c r="CW117" i="28"/>
  <c r="CR117" i="28"/>
  <c r="CQ117" i="28"/>
  <c r="CL117" i="28"/>
  <c r="CJ117" i="28"/>
  <c r="CE117" i="28"/>
  <c r="CD117" i="28"/>
  <c r="BY117" i="28"/>
  <c r="BW117" i="28"/>
  <c r="DR116" i="28"/>
  <c r="DQ116" i="28"/>
  <c r="DL116" i="28"/>
  <c r="DJ116" i="28"/>
  <c r="DE116" i="28"/>
  <c r="DD116" i="28"/>
  <c r="CY116" i="28"/>
  <c r="CW116" i="28"/>
  <c r="CR116" i="28"/>
  <c r="CQ116" i="28"/>
  <c r="CL116" i="28"/>
  <c r="CJ116" i="28"/>
  <c r="CE116" i="28"/>
  <c r="CD116" i="28"/>
  <c r="BY116" i="28"/>
  <c r="BW116" i="28"/>
  <c r="DR114" i="28"/>
  <c r="DQ114" i="28"/>
  <c r="DL114" i="28"/>
  <c r="DJ114" i="28"/>
  <c r="DE114" i="28"/>
  <c r="DD114" i="28"/>
  <c r="CY114" i="28"/>
  <c r="CW114" i="28"/>
  <c r="CR114" i="28"/>
  <c r="CQ114" i="28"/>
  <c r="CL114" i="28"/>
  <c r="CJ114" i="28"/>
  <c r="CE114" i="28"/>
  <c r="CD114" i="28"/>
  <c r="BY114" i="28"/>
  <c r="BW114" i="28"/>
  <c r="DR113" i="28"/>
  <c r="DQ113" i="28"/>
  <c r="DL113" i="28"/>
  <c r="DJ113" i="28"/>
  <c r="DE113" i="28"/>
  <c r="DD113" i="28"/>
  <c r="CY113" i="28"/>
  <c r="CW113" i="28"/>
  <c r="CR113" i="28"/>
  <c r="CQ113" i="28"/>
  <c r="CL113" i="28"/>
  <c r="CJ113" i="28"/>
  <c r="CE113" i="28"/>
  <c r="CD113" i="28"/>
  <c r="BY113" i="28"/>
  <c r="BW113" i="28"/>
  <c r="DR112" i="28"/>
  <c r="DQ112" i="28"/>
  <c r="DL112" i="28"/>
  <c r="DJ112" i="28"/>
  <c r="DE112" i="28"/>
  <c r="DD112" i="28"/>
  <c r="CY112" i="28"/>
  <c r="CW112" i="28"/>
  <c r="CR112" i="28"/>
  <c r="CQ112" i="28"/>
  <c r="CL112" i="28"/>
  <c r="CJ112" i="28"/>
  <c r="CE112" i="28"/>
  <c r="CD112" i="28"/>
  <c r="BY112" i="28"/>
  <c r="BW112" i="28"/>
  <c r="DR111" i="28"/>
  <c r="DQ111" i="28"/>
  <c r="DL111" i="28"/>
  <c r="DJ111" i="28"/>
  <c r="DE111" i="28"/>
  <c r="DD111" i="28"/>
  <c r="CY111" i="28"/>
  <c r="CW111" i="28"/>
  <c r="CR111" i="28"/>
  <c r="CQ111" i="28"/>
  <c r="CL111" i="28"/>
  <c r="CJ111" i="28"/>
  <c r="CE111" i="28"/>
  <c r="CD111" i="28"/>
  <c r="BY111" i="28"/>
  <c r="BW111" i="28"/>
  <c r="DR110" i="28"/>
  <c r="DQ110" i="28"/>
  <c r="DL110" i="28"/>
  <c r="DJ110" i="28"/>
  <c r="DE110" i="28"/>
  <c r="DD110" i="28"/>
  <c r="CY110" i="28"/>
  <c r="CW110" i="28"/>
  <c r="CR110" i="28"/>
  <c r="CQ110" i="28"/>
  <c r="CL110" i="28"/>
  <c r="CJ110" i="28"/>
  <c r="CE110" i="28"/>
  <c r="CD110" i="28"/>
  <c r="BY110" i="28"/>
  <c r="BW110" i="28"/>
  <c r="DR109" i="28"/>
  <c r="DQ109" i="28"/>
  <c r="DL109" i="28"/>
  <c r="DJ109" i="28"/>
  <c r="DE109" i="28"/>
  <c r="DD109" i="28"/>
  <c r="CY109" i="28"/>
  <c r="CW109" i="28"/>
  <c r="CR109" i="28"/>
  <c r="CQ109" i="28"/>
  <c r="CL109" i="28"/>
  <c r="CJ109" i="28"/>
  <c r="CE109" i="28"/>
  <c r="CD109" i="28"/>
  <c r="BY109" i="28"/>
  <c r="BW109" i="28"/>
  <c r="DR108" i="28"/>
  <c r="DQ108" i="28"/>
  <c r="DL108" i="28"/>
  <c r="DJ108" i="28"/>
  <c r="DE108" i="28"/>
  <c r="DD108" i="28"/>
  <c r="CY108" i="28"/>
  <c r="CW108" i="28"/>
  <c r="CR108" i="28"/>
  <c r="CQ108" i="28"/>
  <c r="CL108" i="28"/>
  <c r="CJ108" i="28"/>
  <c r="CE108" i="28"/>
  <c r="CD108" i="28"/>
  <c r="BY108" i="28"/>
  <c r="BW108" i="28"/>
  <c r="DR107" i="28"/>
  <c r="DQ107" i="28"/>
  <c r="DL107" i="28"/>
  <c r="DJ107" i="28"/>
  <c r="DE107" i="28"/>
  <c r="DD107" i="28"/>
  <c r="CY107" i="28"/>
  <c r="CW107" i="28"/>
  <c r="CR107" i="28"/>
  <c r="CQ107" i="28"/>
  <c r="CL107" i="28"/>
  <c r="CJ107" i="28"/>
  <c r="CE107" i="28"/>
  <c r="CD107" i="28"/>
  <c r="BY107" i="28"/>
  <c r="BW107" i="28"/>
  <c r="DR105" i="28"/>
  <c r="DQ105" i="28"/>
  <c r="DL105" i="28"/>
  <c r="DJ105" i="28"/>
  <c r="DE105" i="28"/>
  <c r="DD105" i="28"/>
  <c r="CY105" i="28"/>
  <c r="CW105" i="28"/>
  <c r="CR105" i="28"/>
  <c r="CQ105" i="28"/>
  <c r="CL105" i="28"/>
  <c r="CJ105" i="28"/>
  <c r="CE105" i="28"/>
  <c r="CD105" i="28"/>
  <c r="BY105" i="28"/>
  <c r="BW105" i="28"/>
  <c r="DR104" i="28"/>
  <c r="DQ104" i="28"/>
  <c r="DL104" i="28"/>
  <c r="DJ104" i="28"/>
  <c r="DE104" i="28"/>
  <c r="DD104" i="28"/>
  <c r="CY104" i="28"/>
  <c r="CW104" i="28"/>
  <c r="CR104" i="28"/>
  <c r="CQ104" i="28"/>
  <c r="CL104" i="28"/>
  <c r="CJ104" i="28"/>
  <c r="CE104" i="28"/>
  <c r="CD104" i="28"/>
  <c r="BY104" i="28"/>
  <c r="BW104" i="28"/>
  <c r="DR103" i="28"/>
  <c r="DQ103" i="28"/>
  <c r="DL103" i="28"/>
  <c r="DJ103" i="28"/>
  <c r="DE103" i="28"/>
  <c r="DD103" i="28"/>
  <c r="CY103" i="28"/>
  <c r="CW103" i="28"/>
  <c r="CR103" i="28"/>
  <c r="CQ103" i="28"/>
  <c r="CL103" i="28"/>
  <c r="CJ103" i="28"/>
  <c r="CE103" i="28"/>
  <c r="CD103" i="28"/>
  <c r="BY103" i="28"/>
  <c r="BW103" i="28"/>
  <c r="DR102" i="28"/>
  <c r="DQ102" i="28"/>
  <c r="DL102" i="28"/>
  <c r="DJ102" i="28"/>
  <c r="DE102" i="28"/>
  <c r="DD102" i="28"/>
  <c r="CY102" i="28"/>
  <c r="CW102" i="28"/>
  <c r="CR102" i="28"/>
  <c r="CQ102" i="28"/>
  <c r="CL102" i="28"/>
  <c r="CJ102" i="28"/>
  <c r="CE102" i="28"/>
  <c r="CD102" i="28"/>
  <c r="BY102" i="28"/>
  <c r="BW102" i="28"/>
  <c r="DR101" i="28"/>
  <c r="DQ101" i="28"/>
  <c r="DL101" i="28"/>
  <c r="DJ101" i="28"/>
  <c r="DE101" i="28"/>
  <c r="DD101" i="28"/>
  <c r="CY101" i="28"/>
  <c r="CW101" i="28"/>
  <c r="CR101" i="28"/>
  <c r="CQ101" i="28"/>
  <c r="CL101" i="28"/>
  <c r="CJ101" i="28"/>
  <c r="CE101" i="28"/>
  <c r="CD101" i="28"/>
  <c r="BY101" i="28"/>
  <c r="BW101" i="28"/>
  <c r="DR100" i="28"/>
  <c r="DQ100" i="28"/>
  <c r="DL100" i="28"/>
  <c r="DJ100" i="28"/>
  <c r="DE100" i="28"/>
  <c r="DD100" i="28"/>
  <c r="CY100" i="28"/>
  <c r="CW100" i="28"/>
  <c r="CR100" i="28"/>
  <c r="CQ100" i="28"/>
  <c r="CL100" i="28"/>
  <c r="CJ100" i="28"/>
  <c r="CE100" i="28"/>
  <c r="CD100" i="28"/>
  <c r="BY100" i="28"/>
  <c r="BW100" i="28"/>
  <c r="DR99" i="28"/>
  <c r="DQ99" i="28"/>
  <c r="DL99" i="28"/>
  <c r="DJ99" i="28"/>
  <c r="DE99" i="28"/>
  <c r="DD99" i="28"/>
  <c r="CY99" i="28"/>
  <c r="CW99" i="28"/>
  <c r="CR99" i="28"/>
  <c r="CQ99" i="28"/>
  <c r="CL99" i="28"/>
  <c r="CJ99" i="28"/>
  <c r="CE99" i="28"/>
  <c r="CD99" i="28"/>
  <c r="BY99" i="28"/>
  <c r="BW99" i="28"/>
  <c r="DR98" i="28"/>
  <c r="DQ98" i="28"/>
  <c r="DL98" i="28"/>
  <c r="DJ98" i="28"/>
  <c r="DE98" i="28"/>
  <c r="DD98" i="28"/>
  <c r="CY98" i="28"/>
  <c r="CW98" i="28"/>
  <c r="CR98" i="28"/>
  <c r="CQ98" i="28"/>
  <c r="CL98" i="28"/>
  <c r="CJ98" i="28"/>
  <c r="CE98" i="28"/>
  <c r="CD98" i="28"/>
  <c r="BY98" i="28"/>
  <c r="BW98" i="28"/>
  <c r="DR97" i="28"/>
  <c r="DQ97" i="28"/>
  <c r="DL97" i="28"/>
  <c r="DJ97" i="28"/>
  <c r="DE97" i="28"/>
  <c r="DD97" i="28"/>
  <c r="CY97" i="28"/>
  <c r="CW97" i="28"/>
  <c r="CR97" i="28"/>
  <c r="CQ97" i="28"/>
  <c r="CL97" i="28"/>
  <c r="CJ97" i="28"/>
  <c r="CE97" i="28"/>
  <c r="CD97" i="28"/>
  <c r="BY97" i="28"/>
  <c r="BW97" i="28"/>
  <c r="DR96" i="28"/>
  <c r="DQ96" i="28"/>
  <c r="DL96" i="28"/>
  <c r="DJ96" i="28"/>
  <c r="DE96" i="28"/>
  <c r="DD96" i="28"/>
  <c r="CY96" i="28"/>
  <c r="CW96" i="28"/>
  <c r="CR96" i="28"/>
  <c r="CQ96" i="28"/>
  <c r="CL96" i="28"/>
  <c r="CJ96" i="28"/>
  <c r="CE96" i="28"/>
  <c r="CD96" i="28"/>
  <c r="BY96" i="28"/>
  <c r="BW96" i="28"/>
  <c r="DR95" i="28"/>
  <c r="DQ95" i="28"/>
  <c r="DL95" i="28"/>
  <c r="DJ95" i="28"/>
  <c r="DE95" i="28"/>
  <c r="DD95" i="28"/>
  <c r="CY95" i="28"/>
  <c r="CW95" i="28"/>
  <c r="CR95" i="28"/>
  <c r="CQ95" i="28"/>
  <c r="CL95" i="28"/>
  <c r="CJ95" i="28"/>
  <c r="CE95" i="28"/>
  <c r="CD95" i="28"/>
  <c r="BY95" i="28"/>
  <c r="BW95" i="28"/>
  <c r="DR94" i="28"/>
  <c r="DQ94" i="28"/>
  <c r="DL94" i="28"/>
  <c r="DJ94" i="28"/>
  <c r="DE94" i="28"/>
  <c r="DD94" i="28"/>
  <c r="CY94" i="28"/>
  <c r="CW94" i="28"/>
  <c r="CR94" i="28"/>
  <c r="CQ94" i="28"/>
  <c r="CL94" i="28"/>
  <c r="CJ94" i="28"/>
  <c r="CE94" i="28"/>
  <c r="CD94" i="28"/>
  <c r="BY94" i="28"/>
  <c r="BW94" i="28"/>
  <c r="DR93" i="28"/>
  <c r="DQ93" i="28"/>
  <c r="DL93" i="28"/>
  <c r="DJ93" i="28"/>
  <c r="DE93" i="28"/>
  <c r="DD93" i="28"/>
  <c r="CY93" i="28"/>
  <c r="CW93" i="28"/>
  <c r="CR93" i="28"/>
  <c r="CQ93" i="28"/>
  <c r="CL93" i="28"/>
  <c r="CJ93" i="28"/>
  <c r="CE93" i="28"/>
  <c r="CD93" i="28"/>
  <c r="BY93" i="28"/>
  <c r="BW93" i="28"/>
  <c r="DR92" i="28"/>
  <c r="DQ92" i="28"/>
  <c r="DL92" i="28"/>
  <c r="DJ92" i="28"/>
  <c r="DE92" i="28"/>
  <c r="DD92" i="28"/>
  <c r="CY92" i="28"/>
  <c r="CW92" i="28"/>
  <c r="CR92" i="28"/>
  <c r="CQ92" i="28"/>
  <c r="CL92" i="28"/>
  <c r="CJ92" i="28"/>
  <c r="CE92" i="28"/>
  <c r="CD92" i="28"/>
  <c r="BY92" i="28"/>
  <c r="BW92" i="28"/>
  <c r="DR91" i="28"/>
  <c r="DQ91" i="28"/>
  <c r="DL91" i="28"/>
  <c r="DJ91" i="28"/>
  <c r="DE91" i="28"/>
  <c r="DD91" i="28"/>
  <c r="CY91" i="28"/>
  <c r="CW91" i="28"/>
  <c r="CR91" i="28"/>
  <c r="CQ91" i="28"/>
  <c r="CL91" i="28"/>
  <c r="CJ91" i="28"/>
  <c r="CE91" i="28"/>
  <c r="CD91" i="28"/>
  <c r="BY91" i="28"/>
  <c r="BW91" i="28"/>
  <c r="DR90" i="28"/>
  <c r="DQ90" i="28"/>
  <c r="DL90" i="28"/>
  <c r="DJ90" i="28"/>
  <c r="DE90" i="28"/>
  <c r="DD90" i="28"/>
  <c r="CY90" i="28"/>
  <c r="CW90" i="28"/>
  <c r="CR90" i="28"/>
  <c r="CQ90" i="28"/>
  <c r="CL90" i="28"/>
  <c r="CJ90" i="28"/>
  <c r="CE90" i="28"/>
  <c r="CD90" i="28"/>
  <c r="BY90" i="28"/>
  <c r="BW90" i="28"/>
  <c r="BJ128" i="28"/>
  <c r="AW128" i="28"/>
  <c r="BR126" i="28"/>
  <c r="BQ126" i="28"/>
  <c r="BJ126" i="28"/>
  <c r="BE126" i="28"/>
  <c r="BD126" i="28"/>
  <c r="AW126" i="28"/>
  <c r="BR124" i="28"/>
  <c r="BQ124" i="28"/>
  <c r="BL124" i="28"/>
  <c r="BJ124" i="28"/>
  <c r="BE124" i="28"/>
  <c r="BD124" i="28"/>
  <c r="AY124" i="28"/>
  <c r="AW124" i="28"/>
  <c r="BR122" i="28"/>
  <c r="BQ122" i="28"/>
  <c r="BL122" i="28"/>
  <c r="BJ122" i="28"/>
  <c r="BE122" i="28"/>
  <c r="BD122" i="28"/>
  <c r="AY122" i="28"/>
  <c r="AW122" i="28"/>
  <c r="BR121" i="28"/>
  <c r="BQ121" i="28"/>
  <c r="BL121" i="28"/>
  <c r="BJ121" i="28"/>
  <c r="BE121" i="28"/>
  <c r="BD121" i="28"/>
  <c r="AY121" i="28"/>
  <c r="AW121" i="28"/>
  <c r="BR119" i="28"/>
  <c r="BQ119" i="28"/>
  <c r="BL119" i="28"/>
  <c r="BJ119" i="28"/>
  <c r="BE119" i="28"/>
  <c r="BD119" i="28"/>
  <c r="AY119" i="28"/>
  <c r="AW119" i="28"/>
  <c r="BR118" i="28"/>
  <c r="BQ118" i="28"/>
  <c r="BL118" i="28"/>
  <c r="BJ118" i="28"/>
  <c r="BE118" i="28"/>
  <c r="BD118" i="28"/>
  <c r="AY118" i="28"/>
  <c r="AW118" i="28"/>
  <c r="BR117" i="28"/>
  <c r="BQ117" i="28"/>
  <c r="BL117" i="28"/>
  <c r="BJ117" i="28"/>
  <c r="BE117" i="28"/>
  <c r="BD117" i="28"/>
  <c r="AY117" i="28"/>
  <c r="AW117" i="28"/>
  <c r="BR116" i="28"/>
  <c r="BQ116" i="28"/>
  <c r="BL116" i="28"/>
  <c r="BJ116" i="28"/>
  <c r="BE116" i="28"/>
  <c r="BD116" i="28"/>
  <c r="AY116" i="28"/>
  <c r="AW116" i="28"/>
  <c r="BR114" i="28"/>
  <c r="BQ114" i="28"/>
  <c r="BL114" i="28"/>
  <c r="BJ114" i="28"/>
  <c r="BE114" i="28"/>
  <c r="BD114" i="28"/>
  <c r="AY114" i="28"/>
  <c r="AW114" i="28"/>
  <c r="BR113" i="28"/>
  <c r="BQ113" i="28"/>
  <c r="BL113" i="28"/>
  <c r="BJ113" i="28"/>
  <c r="BE113" i="28"/>
  <c r="BD113" i="28"/>
  <c r="AY113" i="28"/>
  <c r="AW113" i="28"/>
  <c r="BR112" i="28"/>
  <c r="BQ112" i="28"/>
  <c r="BL112" i="28"/>
  <c r="BJ112" i="28"/>
  <c r="BE112" i="28"/>
  <c r="BD112" i="28"/>
  <c r="AY112" i="28"/>
  <c r="AW112" i="28"/>
  <c r="BR111" i="28"/>
  <c r="BQ111" i="28"/>
  <c r="BL111" i="28"/>
  <c r="BJ111" i="28"/>
  <c r="BE111" i="28"/>
  <c r="BD111" i="28"/>
  <c r="AY111" i="28"/>
  <c r="AW111" i="28"/>
  <c r="BR110" i="28"/>
  <c r="BQ110" i="28"/>
  <c r="BL110" i="28"/>
  <c r="BJ110" i="28"/>
  <c r="BE110" i="28"/>
  <c r="BD110" i="28"/>
  <c r="AY110" i="28"/>
  <c r="AW110" i="28"/>
  <c r="BR109" i="28"/>
  <c r="BQ109" i="28"/>
  <c r="BL109" i="28"/>
  <c r="BJ109" i="28"/>
  <c r="BE109" i="28"/>
  <c r="BD109" i="28"/>
  <c r="AY109" i="28"/>
  <c r="AW109" i="28"/>
  <c r="BR108" i="28"/>
  <c r="BQ108" i="28"/>
  <c r="BL108" i="28"/>
  <c r="BJ108" i="28"/>
  <c r="BE108" i="28"/>
  <c r="BD108" i="28"/>
  <c r="AY108" i="28"/>
  <c r="AW108" i="28"/>
  <c r="BR107" i="28"/>
  <c r="BQ107" i="28"/>
  <c r="BL107" i="28"/>
  <c r="BJ107" i="28"/>
  <c r="BE107" i="28"/>
  <c r="BD107" i="28"/>
  <c r="AY107" i="28"/>
  <c r="AW107" i="28"/>
  <c r="BR105" i="28"/>
  <c r="BQ105" i="28"/>
  <c r="BL105" i="28"/>
  <c r="BJ105" i="28"/>
  <c r="BE105" i="28"/>
  <c r="BD105" i="28"/>
  <c r="AY105" i="28"/>
  <c r="AW105" i="28"/>
  <c r="BR104" i="28"/>
  <c r="BQ104" i="28"/>
  <c r="BL104" i="28"/>
  <c r="BJ104" i="28"/>
  <c r="BE104" i="28"/>
  <c r="BD104" i="28"/>
  <c r="AY104" i="28"/>
  <c r="AW104" i="28"/>
  <c r="BR103" i="28"/>
  <c r="BQ103" i="28"/>
  <c r="BL103" i="28"/>
  <c r="BJ103" i="28"/>
  <c r="BE103" i="28"/>
  <c r="BD103" i="28"/>
  <c r="AY103" i="28"/>
  <c r="AW103" i="28"/>
  <c r="BR102" i="28"/>
  <c r="BQ102" i="28"/>
  <c r="BL102" i="28"/>
  <c r="BJ102" i="28"/>
  <c r="BE102" i="28"/>
  <c r="BD102" i="28"/>
  <c r="AY102" i="28"/>
  <c r="AW102" i="28"/>
  <c r="BR101" i="28"/>
  <c r="BQ101" i="28"/>
  <c r="BL101" i="28"/>
  <c r="BJ101" i="28"/>
  <c r="BE101" i="28"/>
  <c r="BD101" i="28"/>
  <c r="AY101" i="28"/>
  <c r="AW101" i="28"/>
  <c r="BR100" i="28"/>
  <c r="BQ100" i="28"/>
  <c r="BL100" i="28"/>
  <c r="BJ100" i="28"/>
  <c r="BE100" i="28"/>
  <c r="BD100" i="28"/>
  <c r="AY100" i="28"/>
  <c r="AW100" i="28"/>
  <c r="BR99" i="28"/>
  <c r="BQ99" i="28"/>
  <c r="BL99" i="28"/>
  <c r="BJ99" i="28"/>
  <c r="BE99" i="28"/>
  <c r="BD99" i="28"/>
  <c r="AY99" i="28"/>
  <c r="AW99" i="28"/>
  <c r="BR98" i="28"/>
  <c r="BQ98" i="28"/>
  <c r="BL98" i="28"/>
  <c r="BJ98" i="28"/>
  <c r="BE98" i="28"/>
  <c r="BD98" i="28"/>
  <c r="AY98" i="28"/>
  <c r="AW98" i="28"/>
  <c r="BR97" i="28"/>
  <c r="BQ97" i="28"/>
  <c r="BL97" i="28"/>
  <c r="BJ97" i="28"/>
  <c r="BE97" i="28"/>
  <c r="BD97" i="28"/>
  <c r="AY97" i="28"/>
  <c r="AW97" i="28"/>
  <c r="BR96" i="28"/>
  <c r="BQ96" i="28"/>
  <c r="BL96" i="28"/>
  <c r="BJ96" i="28"/>
  <c r="BE96" i="28"/>
  <c r="BD96" i="28"/>
  <c r="AY96" i="28"/>
  <c r="AW96" i="28"/>
  <c r="BR95" i="28"/>
  <c r="BQ95" i="28"/>
  <c r="BL95" i="28"/>
  <c r="BJ95" i="28"/>
  <c r="BE95" i="28"/>
  <c r="BD95" i="28"/>
  <c r="AY95" i="28"/>
  <c r="AW95" i="28"/>
  <c r="BR94" i="28"/>
  <c r="BQ94" i="28"/>
  <c r="BL94" i="28"/>
  <c r="BJ94" i="28"/>
  <c r="BE94" i="28"/>
  <c r="BD94" i="28"/>
  <c r="AY94" i="28"/>
  <c r="AW94" i="28"/>
  <c r="BR93" i="28"/>
  <c r="BQ93" i="28"/>
  <c r="BL93" i="28"/>
  <c r="BJ93" i="28"/>
  <c r="BE93" i="28"/>
  <c r="BD93" i="28"/>
  <c r="AY93" i="28"/>
  <c r="AW93" i="28"/>
  <c r="BR92" i="28"/>
  <c r="BQ92" i="28"/>
  <c r="BL92" i="28"/>
  <c r="BJ92" i="28"/>
  <c r="BE92" i="28"/>
  <c r="BD92" i="28"/>
  <c r="AY92" i="28"/>
  <c r="AW92" i="28"/>
  <c r="BR91" i="28"/>
  <c r="BQ91" i="28"/>
  <c r="BL91" i="28"/>
  <c r="BJ91" i="28"/>
  <c r="BE91" i="28"/>
  <c r="BD91" i="28"/>
  <c r="AY91" i="28"/>
  <c r="AW91" i="28"/>
  <c r="BR90" i="28"/>
  <c r="BQ90" i="28"/>
  <c r="BL90" i="28"/>
  <c r="BJ90" i="28"/>
  <c r="BE90" i="28"/>
  <c r="BD90" i="28"/>
  <c r="AY90" i="28"/>
  <c r="AW90" i="28"/>
  <c r="AJ128" i="28"/>
  <c r="AR126" i="28"/>
  <c r="AQ126" i="28"/>
  <c r="AJ126" i="28"/>
  <c r="AR124" i="28"/>
  <c r="AQ124" i="28"/>
  <c r="AL124" i="28"/>
  <c r="AJ124" i="28"/>
  <c r="AR122" i="28"/>
  <c r="AQ122" i="28"/>
  <c r="AL122" i="28"/>
  <c r="AJ122" i="28"/>
  <c r="AR121" i="28"/>
  <c r="AQ121" i="28"/>
  <c r="AL121" i="28"/>
  <c r="AJ121" i="28"/>
  <c r="AR119" i="28"/>
  <c r="AQ119" i="28"/>
  <c r="AL119" i="28"/>
  <c r="AJ119" i="28"/>
  <c r="AR118" i="28"/>
  <c r="AQ118" i="28"/>
  <c r="AL118" i="28"/>
  <c r="AJ118" i="28"/>
  <c r="AR117" i="28"/>
  <c r="AQ117" i="28"/>
  <c r="AL117" i="28"/>
  <c r="AJ117" i="28"/>
  <c r="AR116" i="28"/>
  <c r="AQ116" i="28"/>
  <c r="AL116" i="28"/>
  <c r="AJ116" i="28"/>
  <c r="AR114" i="28"/>
  <c r="AQ114" i="28"/>
  <c r="AL114" i="28"/>
  <c r="AJ114" i="28"/>
  <c r="AR113" i="28"/>
  <c r="AQ113" i="28"/>
  <c r="AL113" i="28"/>
  <c r="AJ113" i="28"/>
  <c r="AR112" i="28"/>
  <c r="AQ112" i="28"/>
  <c r="AL112" i="28"/>
  <c r="AJ112" i="28"/>
  <c r="AR111" i="28"/>
  <c r="AQ111" i="28"/>
  <c r="AL111" i="28"/>
  <c r="AJ111" i="28"/>
  <c r="AR110" i="28"/>
  <c r="AQ110" i="28"/>
  <c r="AL110" i="28"/>
  <c r="AJ110" i="28"/>
  <c r="AR109" i="28"/>
  <c r="AQ109" i="28"/>
  <c r="AL109" i="28"/>
  <c r="AJ109" i="28"/>
  <c r="AR108" i="28"/>
  <c r="AQ108" i="28"/>
  <c r="AL108" i="28"/>
  <c r="AJ108" i="28"/>
  <c r="AR107" i="28"/>
  <c r="AQ107" i="28"/>
  <c r="AL107" i="28"/>
  <c r="AJ107" i="28"/>
  <c r="AR105" i="28"/>
  <c r="AQ105" i="28"/>
  <c r="AL105" i="28"/>
  <c r="AJ105" i="28"/>
  <c r="AR104" i="28"/>
  <c r="AQ104" i="28"/>
  <c r="AL104" i="28"/>
  <c r="AJ104" i="28"/>
  <c r="AR103" i="28"/>
  <c r="AQ103" i="28"/>
  <c r="AL103" i="28"/>
  <c r="AJ103" i="28"/>
  <c r="AR102" i="28"/>
  <c r="AQ102" i="28"/>
  <c r="AL102" i="28"/>
  <c r="AJ102" i="28"/>
  <c r="AR101" i="28"/>
  <c r="AQ101" i="28"/>
  <c r="AL101" i="28"/>
  <c r="AJ101" i="28"/>
  <c r="AR100" i="28"/>
  <c r="AQ100" i="28"/>
  <c r="AL100" i="28"/>
  <c r="AJ100" i="28"/>
  <c r="AR99" i="28"/>
  <c r="AQ99" i="28"/>
  <c r="AL99" i="28"/>
  <c r="AJ99" i="28"/>
  <c r="AR98" i="28"/>
  <c r="AQ98" i="28"/>
  <c r="AL98" i="28"/>
  <c r="AJ98" i="28"/>
  <c r="AR97" i="28"/>
  <c r="AQ97" i="28"/>
  <c r="AL97" i="28"/>
  <c r="AJ97" i="28"/>
  <c r="AR96" i="28"/>
  <c r="AQ96" i="28"/>
  <c r="AL96" i="28"/>
  <c r="AJ96" i="28"/>
  <c r="AR95" i="28"/>
  <c r="AQ95" i="28"/>
  <c r="AL95" i="28"/>
  <c r="AJ95" i="28"/>
  <c r="AR94" i="28"/>
  <c r="AQ94" i="28"/>
  <c r="AL94" i="28"/>
  <c r="AJ94" i="28"/>
  <c r="AR93" i="28"/>
  <c r="AQ93" i="28"/>
  <c r="AL93" i="28"/>
  <c r="AJ93" i="28"/>
  <c r="AR92" i="28"/>
  <c r="AQ92" i="28"/>
  <c r="AL92" i="28"/>
  <c r="AJ92" i="28"/>
  <c r="AR91" i="28"/>
  <c r="AQ91" i="28"/>
  <c r="AL91" i="28"/>
  <c r="AJ91" i="28"/>
  <c r="AR90" i="28"/>
  <c r="AQ90" i="28"/>
  <c r="AL90" i="28"/>
  <c r="AJ90" i="28"/>
  <c r="W128" i="28"/>
  <c r="AE126" i="28"/>
  <c r="AD126" i="28"/>
  <c r="W126" i="28"/>
  <c r="AE124" i="28"/>
  <c r="AD124" i="28"/>
  <c r="Y124" i="28"/>
  <c r="W124" i="28"/>
  <c r="AE122" i="28"/>
  <c r="AD122" i="28"/>
  <c r="Y122" i="28"/>
  <c r="W122" i="28"/>
  <c r="AE121" i="28"/>
  <c r="AD121" i="28"/>
  <c r="Y121" i="28"/>
  <c r="W121" i="28"/>
  <c r="AE119" i="28"/>
  <c r="AD119" i="28"/>
  <c r="Y119" i="28"/>
  <c r="W119" i="28"/>
  <c r="AE118" i="28"/>
  <c r="AD118" i="28"/>
  <c r="Y118" i="28"/>
  <c r="W118" i="28"/>
  <c r="AE117" i="28"/>
  <c r="AD117" i="28"/>
  <c r="Y117" i="28"/>
  <c r="W117" i="28"/>
  <c r="AE116" i="28"/>
  <c r="AD116" i="28"/>
  <c r="Y116" i="28"/>
  <c r="W116" i="28"/>
  <c r="AE114" i="28"/>
  <c r="AD114" i="28"/>
  <c r="Y114" i="28"/>
  <c r="W114" i="28"/>
  <c r="AE113" i="28"/>
  <c r="AD113" i="28"/>
  <c r="Y113" i="28"/>
  <c r="W113" i="28"/>
  <c r="AE112" i="28"/>
  <c r="AD112" i="28"/>
  <c r="Y112" i="28"/>
  <c r="W112" i="28"/>
  <c r="AE111" i="28"/>
  <c r="AD111" i="28"/>
  <c r="Y111" i="28"/>
  <c r="W111" i="28"/>
  <c r="AE110" i="28"/>
  <c r="AD110" i="28"/>
  <c r="Y110" i="28"/>
  <c r="W110" i="28"/>
  <c r="AE109" i="28"/>
  <c r="AD109" i="28"/>
  <c r="Y109" i="28"/>
  <c r="W109" i="28"/>
  <c r="AE108" i="28"/>
  <c r="AD108" i="28"/>
  <c r="Y108" i="28"/>
  <c r="W108" i="28"/>
  <c r="AE107" i="28"/>
  <c r="AD107" i="28"/>
  <c r="Y107" i="28"/>
  <c r="W107" i="28"/>
  <c r="AE105" i="28"/>
  <c r="AD105" i="28"/>
  <c r="Y105" i="28"/>
  <c r="W105" i="28"/>
  <c r="AE104" i="28"/>
  <c r="AD104" i="28"/>
  <c r="Y104" i="28"/>
  <c r="W104" i="28"/>
  <c r="AE103" i="28"/>
  <c r="AD103" i="28"/>
  <c r="Y103" i="28"/>
  <c r="W103" i="28"/>
  <c r="AE102" i="28"/>
  <c r="AD102" i="28"/>
  <c r="Y102" i="28"/>
  <c r="W102" i="28"/>
  <c r="AE101" i="28"/>
  <c r="AD101" i="28"/>
  <c r="Y101" i="28"/>
  <c r="W101" i="28"/>
  <c r="AE100" i="28"/>
  <c r="AD100" i="28"/>
  <c r="Y100" i="28"/>
  <c r="W100" i="28"/>
  <c r="AE99" i="28"/>
  <c r="AD99" i="28"/>
  <c r="Y99" i="28"/>
  <c r="W99" i="28"/>
  <c r="AE98" i="28"/>
  <c r="AD98" i="28"/>
  <c r="Y98" i="28"/>
  <c r="W98" i="28"/>
  <c r="AE97" i="28"/>
  <c r="AD97" i="28"/>
  <c r="Y97" i="28"/>
  <c r="W97" i="28"/>
  <c r="AE96" i="28"/>
  <c r="AD96" i="28"/>
  <c r="Y96" i="28"/>
  <c r="W96" i="28"/>
  <c r="AE95" i="28"/>
  <c r="AD95" i="28"/>
  <c r="Y95" i="28"/>
  <c r="W95" i="28"/>
  <c r="AE94" i="28"/>
  <c r="AD94" i="28"/>
  <c r="Y94" i="28"/>
  <c r="W94" i="28"/>
  <c r="AE93" i="28"/>
  <c r="AD93" i="28"/>
  <c r="Y93" i="28"/>
  <c r="W93" i="28"/>
  <c r="AE92" i="28"/>
  <c r="AD92" i="28"/>
  <c r="Y92" i="28"/>
  <c r="W92" i="28"/>
  <c r="AE91" i="28"/>
  <c r="AD91" i="28"/>
  <c r="Y91" i="28"/>
  <c r="W91" i="28"/>
  <c r="AE90" i="28"/>
  <c r="AD90" i="28"/>
  <c r="Y90" i="28"/>
  <c r="W90" i="28"/>
  <c r="L126" i="47"/>
  <c r="J126" i="47"/>
  <c r="L124" i="47"/>
  <c r="J124" i="47"/>
  <c r="L122" i="47"/>
  <c r="J122" i="47"/>
  <c r="L121" i="47"/>
  <c r="J121" i="47"/>
  <c r="L119" i="47"/>
  <c r="J119" i="47"/>
  <c r="L118" i="47"/>
  <c r="J118" i="47"/>
  <c r="L117" i="47"/>
  <c r="J117" i="47"/>
  <c r="L116" i="47"/>
  <c r="J116" i="47"/>
  <c r="L114" i="47"/>
  <c r="J114" i="47"/>
  <c r="L113" i="47"/>
  <c r="J113" i="47"/>
  <c r="L112" i="47"/>
  <c r="J112" i="47"/>
  <c r="L111" i="47"/>
  <c r="J111" i="47"/>
  <c r="L110" i="47"/>
  <c r="J110" i="47"/>
  <c r="L109" i="47"/>
  <c r="J109" i="47"/>
  <c r="L108" i="47"/>
  <c r="J108" i="47"/>
  <c r="L107" i="47"/>
  <c r="J107" i="47"/>
  <c r="O122" i="47"/>
  <c r="O121" i="47"/>
  <c r="O119" i="47"/>
  <c r="O118" i="47"/>
  <c r="O117" i="47"/>
  <c r="O116" i="47"/>
  <c r="O114" i="47"/>
  <c r="O113" i="47"/>
  <c r="O112" i="47"/>
  <c r="O111" i="47"/>
  <c r="O110" i="47"/>
  <c r="O109" i="47"/>
  <c r="R124" i="28"/>
  <c r="Q124" i="28"/>
  <c r="MC105" i="47"/>
  <c r="MD105" i="47" s="1"/>
  <c r="ME105" i="47" s="1"/>
  <c r="MC92" i="47"/>
  <c r="MC94" i="47"/>
  <c r="MD94" i="47" s="1"/>
  <c r="ME94" i="47" s="1"/>
  <c r="MC103" i="47"/>
  <c r="MF103" i="47" s="1"/>
  <c r="MC98" i="47"/>
  <c r="LP105" i="47"/>
  <c r="LQ105" i="47" s="1"/>
  <c r="LR105" i="47" s="1"/>
  <c r="LP94" i="47"/>
  <c r="LP103" i="47"/>
  <c r="LQ103" i="47" s="1"/>
  <c r="LR103" i="47" s="1"/>
  <c r="LP98" i="47"/>
  <c r="LS98" i="47" s="1"/>
  <c r="LC105" i="47"/>
  <c r="LC94" i="47"/>
  <c r="LF94" i="47" s="1"/>
  <c r="LC103" i="47"/>
  <c r="LF103" i="47" s="1"/>
  <c r="LC98" i="47"/>
  <c r="KP105" i="47"/>
  <c r="KP94" i="47"/>
  <c r="KP103" i="47"/>
  <c r="KP98" i="47"/>
  <c r="KS98" i="47" s="1"/>
  <c r="KC105" i="47"/>
  <c r="KC92" i="47"/>
  <c r="KF92" i="47" s="1"/>
  <c r="KC94" i="47"/>
  <c r="KD94" i="47" s="1"/>
  <c r="KE94" i="47" s="1"/>
  <c r="KC103" i="47"/>
  <c r="KC98" i="47"/>
  <c r="KD98" i="47" s="1"/>
  <c r="KE98" i="47" s="1"/>
  <c r="JP105" i="47"/>
  <c r="JS105" i="47" s="1"/>
  <c r="JP94" i="47"/>
  <c r="JS94" i="47" s="1"/>
  <c r="JP103" i="47"/>
  <c r="JP98" i="47"/>
  <c r="JC105" i="47"/>
  <c r="JD105" i="47" s="1"/>
  <c r="JE105" i="47" s="1"/>
  <c r="JC94" i="47"/>
  <c r="JF94" i="47" s="1"/>
  <c r="JC103" i="47"/>
  <c r="JD103" i="47" s="1"/>
  <c r="JE103" i="47" s="1"/>
  <c r="JC98" i="47"/>
  <c r="IP105" i="47"/>
  <c r="IS105" i="47" s="1"/>
  <c r="IP94" i="47"/>
  <c r="IS94" i="47" s="1"/>
  <c r="IP103" i="47"/>
  <c r="IS103" i="47" s="1"/>
  <c r="IP98" i="47"/>
  <c r="IC105" i="47"/>
  <c r="IC92" i="47"/>
  <c r="IC94" i="47"/>
  <c r="IC103" i="47"/>
  <c r="IF103" i="47" s="1"/>
  <c r="IC98" i="47"/>
  <c r="HP105" i="47"/>
  <c r="HP94" i="47"/>
  <c r="HQ94" i="47" s="1"/>
  <c r="HR94" i="47" s="1"/>
  <c r="HP103" i="47"/>
  <c r="HS103" i="47" s="1"/>
  <c r="HP98" i="47"/>
  <c r="HQ98" i="47" s="1"/>
  <c r="HR98" i="47" s="1"/>
  <c r="HC105" i="47"/>
  <c r="HF105" i="47" s="1"/>
  <c r="HC94" i="47"/>
  <c r="HC103" i="47"/>
  <c r="HC98" i="47"/>
  <c r="HD98" i="47" s="1"/>
  <c r="HE98" i="47" s="1"/>
  <c r="GP105" i="47"/>
  <c r="GQ105" i="47" s="1"/>
  <c r="GR105" i="47" s="1"/>
  <c r="GP94" i="47"/>
  <c r="GQ94" i="47" s="1"/>
  <c r="GR94" i="47" s="1"/>
  <c r="GP103" i="47"/>
  <c r="GS103" i="47" s="1"/>
  <c r="GP98" i="47"/>
  <c r="GS98" i="47" s="1"/>
  <c r="GC105" i="47"/>
  <c r="GF105" i="47" s="1"/>
  <c r="GC92" i="47"/>
  <c r="GD92" i="47" s="1"/>
  <c r="GE92" i="47" s="1"/>
  <c r="GC94" i="47"/>
  <c r="GF94" i="47" s="1"/>
  <c r="GC103" i="47"/>
  <c r="GF103" i="47" s="1"/>
  <c r="GC98" i="47"/>
  <c r="FP105" i="47"/>
  <c r="FP94" i="47"/>
  <c r="FS94" i="47" s="1"/>
  <c r="FP103" i="47"/>
  <c r="FP98" i="47"/>
  <c r="FQ98" i="47" s="1"/>
  <c r="FR98" i="47" s="1"/>
  <c r="FC105" i="47"/>
  <c r="FD105" i="47" s="1"/>
  <c r="FE105" i="47" s="1"/>
  <c r="FC94" i="47"/>
  <c r="FC103" i="47"/>
  <c r="FD103" i="47" s="1"/>
  <c r="FE103" i="47" s="1"/>
  <c r="FC98" i="47"/>
  <c r="EP105" i="47"/>
  <c r="ES105" i="47" s="1"/>
  <c r="EP94" i="47"/>
  <c r="EP103" i="47"/>
  <c r="ES103" i="47" s="1"/>
  <c r="EP98" i="47"/>
  <c r="EQ98" i="47" s="1"/>
  <c r="ER98" i="47" s="1"/>
  <c r="EC105" i="47"/>
  <c r="EC92" i="47"/>
  <c r="EF92" i="47" s="1"/>
  <c r="EC94" i="47"/>
  <c r="EF94" i="47" s="1"/>
  <c r="EC103" i="47"/>
  <c r="EC98" i="47"/>
  <c r="DP105" i="47"/>
  <c r="DS105" i="47" s="1"/>
  <c r="DP94" i="47"/>
  <c r="DP103" i="47"/>
  <c r="DS103" i="47" s="1"/>
  <c r="DP98" i="47"/>
  <c r="DQ98" i="47" s="1"/>
  <c r="DR98" i="47" s="1"/>
  <c r="DC105" i="47"/>
  <c r="DD105" i="47" s="1"/>
  <c r="DE105" i="47" s="1"/>
  <c r="DC94" i="47"/>
  <c r="DF94" i="47" s="1"/>
  <c r="DC103" i="47"/>
  <c r="DF103" i="47" s="1"/>
  <c r="DC98" i="47"/>
  <c r="DD98" i="47" s="1"/>
  <c r="DE98" i="47" s="1"/>
  <c r="CP105" i="47"/>
  <c r="CS105" i="47" s="1"/>
  <c r="CP94" i="47"/>
  <c r="CQ94" i="47" s="1"/>
  <c r="CR94" i="47" s="1"/>
  <c r="CP103" i="47"/>
  <c r="CQ103" i="47" s="1"/>
  <c r="CR103" i="47" s="1"/>
  <c r="CP98" i="47"/>
  <c r="CS98" i="47" s="1"/>
  <c r="CC105" i="47"/>
  <c r="CD105" i="47" s="1"/>
  <c r="CE105" i="47" s="1"/>
  <c r="CC92" i="47"/>
  <c r="CD92" i="47" s="1"/>
  <c r="CE92" i="47" s="1"/>
  <c r="CC94" i="47"/>
  <c r="CD94" i="47" s="1"/>
  <c r="CE94" i="47" s="1"/>
  <c r="CC103" i="47"/>
  <c r="CF103" i="47" s="1"/>
  <c r="CC98" i="47"/>
  <c r="CD98" i="47" s="1"/>
  <c r="CE98" i="47" s="1"/>
  <c r="BP105" i="47"/>
  <c r="BQ105" i="47" s="1"/>
  <c r="BR105" i="47" s="1"/>
  <c r="BP94" i="47"/>
  <c r="BQ94" i="47" s="1"/>
  <c r="BR94" i="47" s="1"/>
  <c r="BP103" i="47"/>
  <c r="BS103" i="47" s="1"/>
  <c r="BP98" i="47"/>
  <c r="BS98" i="47" s="1"/>
  <c r="BC105" i="47"/>
  <c r="BC94" i="47"/>
  <c r="BD94" i="47" s="1"/>
  <c r="BE94" i="47" s="1"/>
  <c r="BC103" i="47"/>
  <c r="BF103" i="47" s="1"/>
  <c r="BC98" i="47"/>
  <c r="AP105" i="47"/>
  <c r="AQ105" i="47" s="1"/>
  <c r="AR105" i="47" s="1"/>
  <c r="AP94" i="47"/>
  <c r="AS94" i="47" s="1"/>
  <c r="AP103" i="47"/>
  <c r="AS103" i="47" s="1"/>
  <c r="AP98" i="47"/>
  <c r="AQ98" i="47" s="1"/>
  <c r="AR98" i="47" s="1"/>
  <c r="AC98" i="47"/>
  <c r="AD98" i="47" s="1"/>
  <c r="AE98" i="47" s="1"/>
  <c r="AC105" i="47"/>
  <c r="AF105" i="47" s="1"/>
  <c r="AC94" i="47"/>
  <c r="AF94" i="47" s="1"/>
  <c r="AC103" i="47"/>
  <c r="AF103" i="47" s="1"/>
  <c r="O105" i="47"/>
  <c r="O104" i="47"/>
  <c r="O103" i="47"/>
  <c r="O102" i="47"/>
  <c r="O101" i="47"/>
  <c r="O100" i="47"/>
  <c r="O99" i="47"/>
  <c r="O98" i="47"/>
  <c r="O97" i="47"/>
  <c r="O96" i="47"/>
  <c r="O95" i="47"/>
  <c r="O94" i="47"/>
  <c r="O93" i="47"/>
  <c r="O92" i="47"/>
  <c r="O91" i="47"/>
  <c r="O90" i="47"/>
  <c r="JO124" i="47"/>
  <c r="FO124" i="47"/>
  <c r="FS124" i="47" s="1"/>
  <c r="BO124" i="47"/>
  <c r="BS124" i="47" s="1"/>
  <c r="MB126" i="28"/>
  <c r="LO126" i="28"/>
  <c r="KO126" i="28"/>
  <c r="JO126" i="28"/>
  <c r="IO126" i="28"/>
  <c r="LB126" i="28"/>
  <c r="KB126" i="28"/>
  <c r="JB126" i="28"/>
  <c r="IB126" i="28"/>
  <c r="HO126" i="28"/>
  <c r="GO126" i="28"/>
  <c r="FO126" i="28"/>
  <c r="EO126" i="28"/>
  <c r="HB126" i="28"/>
  <c r="GB126" i="28"/>
  <c r="FB126" i="28"/>
  <c r="EB126" i="28"/>
  <c r="DO126" i="28"/>
  <c r="CO126" i="28"/>
  <c r="DB126" i="28"/>
  <c r="CB126" i="28"/>
  <c r="BO126" i="28"/>
  <c r="BB126" i="28"/>
  <c r="AO126" i="28"/>
  <c r="AB126" i="28"/>
  <c r="P94" i="47"/>
  <c r="P98" i="47"/>
  <c r="S98" i="47" s="1"/>
  <c r="P103" i="47"/>
  <c r="Q103" i="47" s="1"/>
  <c r="R103" i="47" s="1"/>
  <c r="P105" i="47"/>
  <c r="S105" i="47" s="1"/>
  <c r="P92" i="47"/>
  <c r="S92" i="47" s="1"/>
  <c r="M108" i="22"/>
  <c r="M76" i="22" s="1"/>
  <c r="M107" i="22"/>
  <c r="M75" i="22" s="1"/>
  <c r="M106" i="22"/>
  <c r="M74" i="22"/>
  <c r="M105" i="22"/>
  <c r="M73" i="22"/>
  <c r="M104" i="22"/>
  <c r="M72" i="22" s="1"/>
  <c r="M103" i="22"/>
  <c r="M71" i="22" s="1"/>
  <c r="M102" i="22"/>
  <c r="M70" i="22"/>
  <c r="M101" i="22"/>
  <c r="M69" i="22" s="1"/>
  <c r="AV1" i="33"/>
  <c r="AL55" i="33"/>
  <c r="AO55" i="33"/>
  <c r="AR55" i="33"/>
  <c r="AU55" i="33"/>
  <c r="J128" i="28"/>
  <c r="J126" i="28"/>
  <c r="L124" i="28"/>
  <c r="J124" i="28"/>
  <c r="R126" i="28"/>
  <c r="Q126" i="28"/>
  <c r="T98" i="28"/>
  <c r="T99" i="28"/>
  <c r="T100" i="28"/>
  <c r="T101" i="28"/>
  <c r="T102" i="28"/>
  <c r="T103" i="28"/>
  <c r="T104" i="28"/>
  <c r="Q91" i="28"/>
  <c r="R91" i="28"/>
  <c r="Q92" i="28"/>
  <c r="R92" i="28"/>
  <c r="Q93" i="28"/>
  <c r="R93" i="28"/>
  <c r="Q94" i="28"/>
  <c r="R94" i="28"/>
  <c r="Q95" i="28"/>
  <c r="T95" i="28"/>
  <c r="R95" i="28"/>
  <c r="Q96" i="28"/>
  <c r="T96" i="28"/>
  <c r="R96" i="28"/>
  <c r="Q97" i="28"/>
  <c r="R97" i="28"/>
  <c r="Q98" i="28"/>
  <c r="R98" i="28"/>
  <c r="Q99" i="28"/>
  <c r="R99" i="28"/>
  <c r="Q100" i="28"/>
  <c r="R100" i="28"/>
  <c r="Q101" i="28"/>
  <c r="R101" i="28"/>
  <c r="Q102" i="28"/>
  <c r="R102" i="28"/>
  <c r="Q103" i="28"/>
  <c r="R103" i="28"/>
  <c r="Q104" i="28"/>
  <c r="R104" i="28"/>
  <c r="Q105" i="28"/>
  <c r="T105" i="28"/>
  <c r="R105" i="28"/>
  <c r="R90" i="28"/>
  <c r="Q90" i="28"/>
  <c r="J92" i="28"/>
  <c r="J93" i="28"/>
  <c r="J94" i="28"/>
  <c r="J95" i="28"/>
  <c r="J96" i="28"/>
  <c r="J97" i="28"/>
  <c r="J98" i="28"/>
  <c r="J99" i="28"/>
  <c r="J100" i="28"/>
  <c r="J101" i="28"/>
  <c r="J102" i="28"/>
  <c r="J103" i="28"/>
  <c r="J104" i="28"/>
  <c r="J105" i="28"/>
  <c r="L92" i="28"/>
  <c r="L93" i="28"/>
  <c r="L94" i="28"/>
  <c r="L95" i="28"/>
  <c r="L96" i="28"/>
  <c r="L97" i="28"/>
  <c r="L98" i="28"/>
  <c r="L99" i="28"/>
  <c r="L100" i="28"/>
  <c r="L101" i="28"/>
  <c r="L102" i="28"/>
  <c r="L103" i="28"/>
  <c r="L104" i="28"/>
  <c r="L105" i="28"/>
  <c r="AI55" i="33"/>
  <c r="AF55" i="33"/>
  <c r="AC55" i="33"/>
  <c r="Z55" i="33"/>
  <c r="W55" i="33"/>
  <c r="T55" i="33"/>
  <c r="Q55" i="33"/>
  <c r="N55" i="33"/>
  <c r="K55" i="33"/>
  <c r="H55" i="33"/>
  <c r="E55" i="33"/>
  <c r="B55" i="33"/>
  <c r="L103" i="33"/>
  <c r="N102" i="33"/>
  <c r="L102" i="33"/>
  <c r="L93" i="33"/>
  <c r="N92" i="33"/>
  <c r="L92" i="33"/>
  <c r="R85" i="33"/>
  <c r="F85" i="33"/>
  <c r="T84" i="33"/>
  <c r="T68" i="33" s="1"/>
  <c r="R84" i="33"/>
  <c r="N68" i="33" s="1"/>
  <c r="H84" i="33"/>
  <c r="H68" i="33" s="1"/>
  <c r="F84" i="33"/>
  <c r="B68" i="33" s="1"/>
  <c r="U75" i="33"/>
  <c r="O75" i="33"/>
  <c r="I75" i="33"/>
  <c r="C75" i="33"/>
  <c r="W65" i="33"/>
  <c r="T65" i="33"/>
  <c r="Q65" i="33"/>
  <c r="N65" i="33"/>
  <c r="K65" i="33"/>
  <c r="H65" i="33"/>
  <c r="E65" i="33"/>
  <c r="B65" i="33"/>
  <c r="C109" i="18"/>
  <c r="T118" i="28"/>
  <c r="R122" i="28"/>
  <c r="Q122" i="28"/>
  <c r="L122" i="28"/>
  <c r="J122" i="28"/>
  <c r="R121" i="28"/>
  <c r="Q121" i="28"/>
  <c r="L121" i="28"/>
  <c r="J121" i="28"/>
  <c r="R119" i="28"/>
  <c r="Q119" i="28"/>
  <c r="L119" i="28"/>
  <c r="J119" i="28"/>
  <c r="R118" i="28"/>
  <c r="Q118" i="28"/>
  <c r="L118" i="28"/>
  <c r="J118" i="28"/>
  <c r="R117" i="28"/>
  <c r="Q117" i="28"/>
  <c r="L117" i="28"/>
  <c r="J117" i="28"/>
  <c r="R116" i="28"/>
  <c r="Q116" i="28"/>
  <c r="L116" i="28"/>
  <c r="J116" i="28"/>
  <c r="R114" i="28"/>
  <c r="Q114" i="28"/>
  <c r="L114" i="28"/>
  <c r="J114" i="28"/>
  <c r="R113" i="28"/>
  <c r="Q113" i="28"/>
  <c r="L113" i="28"/>
  <c r="J113" i="28"/>
  <c r="R112" i="28"/>
  <c r="Q112" i="28"/>
  <c r="L112" i="28"/>
  <c r="J112" i="28"/>
  <c r="R111" i="28"/>
  <c r="Q111" i="28"/>
  <c r="L111" i="28"/>
  <c r="J111" i="28"/>
  <c r="R110" i="28"/>
  <c r="Q110" i="28"/>
  <c r="L110" i="28"/>
  <c r="J110" i="28"/>
  <c r="R109" i="28"/>
  <c r="Q109" i="28"/>
  <c r="L109" i="28"/>
  <c r="J109" i="28"/>
  <c r="R108" i="28"/>
  <c r="Q108" i="28"/>
  <c r="J108" i="28"/>
  <c r="R107" i="28"/>
  <c r="Q107" i="28"/>
  <c r="E5" i="19"/>
  <c r="E6" i="19"/>
  <c r="E7" i="19"/>
  <c r="E8" i="19"/>
  <c r="E9" i="19"/>
  <c r="E10" i="19"/>
  <c r="E11" i="19"/>
  <c r="E12" i="19"/>
  <c r="O17" i="19" s="1"/>
  <c r="E13" i="19"/>
  <c r="E14" i="19"/>
  <c r="E15" i="19"/>
  <c r="E4" i="19"/>
  <c r="T111" i="28"/>
  <c r="T112" i="28"/>
  <c r="T113" i="28"/>
  <c r="T119" i="28"/>
  <c r="J91" i="28"/>
  <c r="L108" i="28"/>
  <c r="L107" i="28"/>
  <c r="L90" i="28"/>
  <c r="J107" i="28"/>
  <c r="J90" i="28"/>
  <c r="L91" i="28"/>
  <c r="T92" i="28"/>
  <c r="T93" i="28"/>
  <c r="T114" i="28"/>
  <c r="T108" i="28"/>
  <c r="T109" i="28"/>
  <c r="T110" i="28"/>
  <c r="T94" i="28"/>
  <c r="T97" i="28"/>
  <c r="T90" i="28"/>
  <c r="T91" i="28"/>
  <c r="T107" i="28"/>
  <c r="T116" i="28"/>
  <c r="T117" i="28"/>
  <c r="T124" i="28"/>
  <c r="T121" i="28"/>
  <c r="T122" i="28"/>
  <c r="O126" i="28"/>
  <c r="E111" i="18"/>
  <c r="H94" i="22" s="1"/>
  <c r="I118" i="48" s="1"/>
  <c r="E262" i="18"/>
  <c r="M3" i="48" s="1"/>
  <c r="E243" i="18"/>
  <c r="H8" i="30" s="1"/>
  <c r="E160" i="18"/>
  <c r="E189" i="18"/>
  <c r="E143" i="18"/>
  <c r="E110" i="18"/>
  <c r="H7" i="22" s="1"/>
  <c r="I8" i="48" s="1"/>
  <c r="E222" i="18"/>
  <c r="B3" i="30" s="1"/>
  <c r="E235" i="18"/>
  <c r="B9" i="30" s="1"/>
  <c r="E193" i="18"/>
  <c r="E244" i="18"/>
  <c r="B136" i="47" s="1"/>
  <c r="E171" i="18"/>
  <c r="K109" i="22" s="1"/>
  <c r="R77" i="33" s="1"/>
  <c r="E154" i="18"/>
  <c r="E245" i="18"/>
  <c r="GY130" i="28" s="1"/>
  <c r="E104" i="18"/>
  <c r="H6" i="22" s="1"/>
  <c r="E11" i="33" s="1"/>
  <c r="E194" i="18"/>
  <c r="G1" i="19" s="1"/>
  <c r="E163" i="18"/>
  <c r="E126" i="18"/>
  <c r="F1" i="18" s="1"/>
  <c r="E210" i="18"/>
  <c r="CC4" i="47" s="1"/>
  <c r="E252" i="18"/>
  <c r="G3" i="48" s="1"/>
  <c r="E142" i="18"/>
  <c r="E208" i="18"/>
  <c r="AY130" i="47" s="1"/>
  <c r="E114" i="18"/>
  <c r="H33" i="22" s="1"/>
  <c r="E176" i="18"/>
  <c r="E134" i="18"/>
  <c r="AG2" i="33" s="1"/>
  <c r="E158" i="18"/>
  <c r="E240" i="18"/>
  <c r="H7" i="30" s="1"/>
  <c r="E145" i="18"/>
  <c r="E116" i="18"/>
  <c r="H97" i="22" s="1"/>
  <c r="I121" i="48" s="1"/>
  <c r="E159" i="18"/>
  <c r="E255" i="18"/>
  <c r="E3" i="48" s="1"/>
  <c r="E182" i="18"/>
  <c r="AL44" i="33" s="1"/>
  <c r="E136" i="18"/>
  <c r="IB128" i="28"/>
  <c r="JO128" i="28"/>
  <c r="HO128" i="28"/>
  <c r="LO128" i="28"/>
  <c r="AB128" i="28"/>
  <c r="BB128" i="28"/>
  <c r="DB128" i="28"/>
  <c r="EB128" i="28"/>
  <c r="AJ2" i="33"/>
  <c r="KO128" i="28"/>
  <c r="GO128" i="28"/>
  <c r="CO128" i="28"/>
  <c r="DO128" i="28"/>
  <c r="GB128" i="28"/>
  <c r="KB128" i="28"/>
  <c r="BO128" i="28"/>
  <c r="O128" i="28"/>
  <c r="LB128" i="28"/>
  <c r="HB128" i="28"/>
  <c r="MB128" i="28"/>
  <c r="JB128" i="28"/>
  <c r="IO128" i="28"/>
  <c r="FB128" i="28"/>
  <c r="EO128" i="28"/>
  <c r="FO128" i="28"/>
  <c r="AO128" i="28"/>
  <c r="CB128" i="28"/>
  <c r="MC91" i="47"/>
  <c r="MD91" i="47" s="1"/>
  <c r="ME91" i="47" s="1"/>
  <c r="LP99" i="47"/>
  <c r="P91" i="47"/>
  <c r="S91" i="47" s="1"/>
  <c r="AC91" i="47"/>
  <c r="AF91" i="47" s="1"/>
  <c r="AP91" i="47"/>
  <c r="AS91" i="47" s="1"/>
  <c r="EC91" i="47"/>
  <c r="ED91" i="47" s="1"/>
  <c r="EE91" i="47" s="1"/>
  <c r="EP91" i="47"/>
  <c r="ES91" i="47" s="1"/>
  <c r="IC91" i="47"/>
  <c r="IP91" i="47"/>
  <c r="LP91" i="47"/>
  <c r="LS91" i="47" s="1"/>
  <c r="BC91" i="47"/>
  <c r="BF91" i="47" s="1"/>
  <c r="FC91" i="47"/>
  <c r="FF91" i="47" s="1"/>
  <c r="JC91" i="47"/>
  <c r="JD91" i="47" s="1"/>
  <c r="JE91" i="47" s="1"/>
  <c r="BP91" i="47"/>
  <c r="BS91" i="47" s="1"/>
  <c r="FP91" i="47"/>
  <c r="FS91" i="47" s="1"/>
  <c r="JP91" i="47"/>
  <c r="JQ91" i="47" s="1"/>
  <c r="JR91" i="47" s="1"/>
  <c r="CC91" i="47"/>
  <c r="CD91" i="47" s="1"/>
  <c r="CE91" i="47" s="1"/>
  <c r="GC91" i="47"/>
  <c r="GD91" i="47" s="1"/>
  <c r="GE91" i="47" s="1"/>
  <c r="KC91" i="47"/>
  <c r="CP91" i="47"/>
  <c r="CQ91" i="47" s="1"/>
  <c r="CR91" i="47" s="1"/>
  <c r="GP91" i="47"/>
  <c r="KP91" i="47"/>
  <c r="DC91" i="47"/>
  <c r="DD91" i="47" s="1"/>
  <c r="DE91" i="47" s="1"/>
  <c r="HC91" i="47"/>
  <c r="HD91" i="47" s="1"/>
  <c r="HE91" i="47" s="1"/>
  <c r="LC91" i="47"/>
  <c r="DP91" i="47"/>
  <c r="DS91" i="47" s="1"/>
  <c r="HP91" i="47"/>
  <c r="HS91" i="47" s="1"/>
  <c r="FC99" i="47"/>
  <c r="FF99" i="47" s="1"/>
  <c r="KP99" i="47"/>
  <c r="KQ99" i="47" s="1"/>
  <c r="KR99" i="47" s="1"/>
  <c r="EC99" i="47"/>
  <c r="ED99" i="47" s="1"/>
  <c r="EE99" i="47" s="1"/>
  <c r="IP99" i="47"/>
  <c r="IQ99" i="47" s="1"/>
  <c r="IR99" i="47" s="1"/>
  <c r="HP99" i="47"/>
  <c r="HQ99" i="47" s="1"/>
  <c r="HR99" i="47" s="1"/>
  <c r="GP99" i="47"/>
  <c r="GQ99" i="47" s="1"/>
  <c r="GR99" i="47" s="1"/>
  <c r="KC99" i="47"/>
  <c r="BC99" i="47"/>
  <c r="EP99" i="47"/>
  <c r="EQ99" i="47" s="1"/>
  <c r="ER99" i="47" s="1"/>
  <c r="AC99" i="47"/>
  <c r="AF99" i="47" s="1"/>
  <c r="DP99" i="47"/>
  <c r="CP99" i="47"/>
  <c r="CS99" i="47" s="1"/>
  <c r="GC99" i="47"/>
  <c r="GF99" i="47" s="1"/>
  <c r="AP99" i="47"/>
  <c r="P99" i="47"/>
  <c r="Q99" i="47" s="1"/>
  <c r="R99" i="47" s="1"/>
  <c r="CC99" i="47"/>
  <c r="CD99" i="47" s="1"/>
  <c r="CE99" i="47" s="1"/>
  <c r="MC99" i="47"/>
  <c r="MF99" i="47" s="1"/>
  <c r="LC99" i="47"/>
  <c r="LF99" i="47" s="1"/>
  <c r="JP99" i="47"/>
  <c r="HC99" i="47"/>
  <c r="FP99" i="47"/>
  <c r="FQ99" i="47" s="1"/>
  <c r="FR99" i="47" s="1"/>
  <c r="DC99" i="47"/>
  <c r="DD99" i="47" s="1"/>
  <c r="DE99" i="47" s="1"/>
  <c r="BP99" i="47"/>
  <c r="JC99" i="47"/>
  <c r="JD99" i="47" s="1"/>
  <c r="JE99" i="47" s="1"/>
  <c r="IC99" i="47"/>
  <c r="ID99" i="47" s="1"/>
  <c r="IE99" i="47" s="1"/>
  <c r="LC102" i="47"/>
  <c r="LF102" i="47" s="1"/>
  <c r="HC102" i="47"/>
  <c r="HF102" i="47" s="1"/>
  <c r="DC102" i="47"/>
  <c r="DD102" i="47" s="1"/>
  <c r="DE102" i="47" s="1"/>
  <c r="KP102" i="47"/>
  <c r="KS102" i="47" s="1"/>
  <c r="GP102" i="47"/>
  <c r="GS102" i="47" s="1"/>
  <c r="CP102" i="47"/>
  <c r="CQ102" i="47" s="1"/>
  <c r="CR102" i="47" s="1"/>
  <c r="KC102" i="47"/>
  <c r="KD102" i="47" s="1"/>
  <c r="KE102" i="47" s="1"/>
  <c r="GC102" i="47"/>
  <c r="CC102" i="47"/>
  <c r="CF102" i="47" s="1"/>
  <c r="MC102" i="47"/>
  <c r="MF102" i="47" s="1"/>
  <c r="JP102" i="47"/>
  <c r="JS102" i="47" s="1"/>
  <c r="FP102" i="47"/>
  <c r="FS102" i="47" s="1"/>
  <c r="BP102" i="47"/>
  <c r="BS102" i="47" s="1"/>
  <c r="EC102" i="47"/>
  <c r="JC102" i="47"/>
  <c r="JF102" i="47" s="1"/>
  <c r="FC102" i="47"/>
  <c r="BC102" i="47"/>
  <c r="BF102" i="47" s="1"/>
  <c r="IP102" i="47"/>
  <c r="IQ102" i="47" s="1"/>
  <c r="IR102" i="47" s="1"/>
  <c r="EP102" i="47"/>
  <c r="EQ102" i="47" s="1"/>
  <c r="ER102" i="47" s="1"/>
  <c r="AP102" i="47"/>
  <c r="AS102" i="47" s="1"/>
  <c r="LP102" i="47"/>
  <c r="LS102" i="47" s="1"/>
  <c r="HP102" i="47"/>
  <c r="HS102" i="47" s="1"/>
  <c r="DP102" i="47"/>
  <c r="DQ102" i="47" s="1"/>
  <c r="DR102" i="47" s="1"/>
  <c r="P102" i="47"/>
  <c r="IC102" i="47"/>
  <c r="IF102" i="47" s="1"/>
  <c r="AC102" i="47"/>
  <c r="AD102" i="47" s="1"/>
  <c r="AE102" i="47" s="1"/>
  <c r="LC95" i="47"/>
  <c r="LF95" i="47" s="1"/>
  <c r="HC95" i="47"/>
  <c r="DC95" i="47"/>
  <c r="DD95" i="47" s="1"/>
  <c r="DE95" i="47" s="1"/>
  <c r="KP95" i="47"/>
  <c r="KS95" i="47" s="1"/>
  <c r="GP95" i="47"/>
  <c r="GQ95" i="47" s="1"/>
  <c r="GR95" i="47" s="1"/>
  <c r="CP95" i="47"/>
  <c r="CQ95" i="47" s="1"/>
  <c r="CR95" i="47" s="1"/>
  <c r="KC95" i="47"/>
  <c r="KD95" i="47" s="1"/>
  <c r="KE95" i="47" s="1"/>
  <c r="GC95" i="47"/>
  <c r="GD95" i="47" s="1"/>
  <c r="GE95" i="47" s="1"/>
  <c r="CC95" i="47"/>
  <c r="CD95" i="47" s="1"/>
  <c r="CE95" i="47" s="1"/>
  <c r="JP95" i="47"/>
  <c r="FP95" i="47"/>
  <c r="FS95" i="47" s="1"/>
  <c r="BP95" i="47"/>
  <c r="BQ95" i="47" s="1"/>
  <c r="BR95" i="47" s="1"/>
  <c r="JC95" i="47"/>
  <c r="JD95" i="47" s="1"/>
  <c r="JE95" i="47" s="1"/>
  <c r="FC95" i="47"/>
  <c r="FF95" i="47" s="1"/>
  <c r="BC95" i="47"/>
  <c r="BF95" i="47" s="1"/>
  <c r="AC95" i="47"/>
  <c r="AF95" i="47" s="1"/>
  <c r="IP95" i="47"/>
  <c r="IQ95" i="47" s="1"/>
  <c r="IR95" i="47" s="1"/>
  <c r="EP95" i="47"/>
  <c r="AP95" i="47"/>
  <c r="AQ95" i="47" s="1"/>
  <c r="AR95" i="47" s="1"/>
  <c r="MC95" i="47"/>
  <c r="MF95" i="47" s="1"/>
  <c r="IC95" i="47"/>
  <c r="IF95" i="47" s="1"/>
  <c r="EC95" i="47"/>
  <c r="ED95" i="47" s="1"/>
  <c r="EE95" i="47" s="1"/>
  <c r="P95" i="47"/>
  <c r="S95" i="47" s="1"/>
  <c r="LP95" i="47"/>
  <c r="LQ95" i="47" s="1"/>
  <c r="LR95" i="47" s="1"/>
  <c r="HP95" i="47"/>
  <c r="HS95" i="47" s="1"/>
  <c r="DP95" i="47"/>
  <c r="EC100" i="47"/>
  <c r="BC100" i="47"/>
  <c r="BF100" i="47" s="1"/>
  <c r="JP100" i="47"/>
  <c r="JS100" i="47" s="1"/>
  <c r="JC90" i="47"/>
  <c r="JD90" i="47" s="1"/>
  <c r="JE90" i="47" s="1"/>
  <c r="FC90" i="47"/>
  <c r="FD90" i="47" s="1"/>
  <c r="FE90" i="47" s="1"/>
  <c r="BC90" i="47"/>
  <c r="BF90" i="47" s="1"/>
  <c r="IP90" i="47"/>
  <c r="IS90" i="47" s="1"/>
  <c r="EP90" i="47"/>
  <c r="ES90" i="47" s="1"/>
  <c r="AP90" i="47"/>
  <c r="AQ90" i="47" s="1"/>
  <c r="AR90" i="47" s="1"/>
  <c r="HP90" i="47"/>
  <c r="HS90" i="47" s="1"/>
  <c r="IC90" i="47"/>
  <c r="LC90" i="47"/>
  <c r="LF90" i="47" s="1"/>
  <c r="HC90" i="47"/>
  <c r="HD90" i="47" s="1"/>
  <c r="HE90" i="47" s="1"/>
  <c r="DC90" i="47"/>
  <c r="DD90" i="47" s="1"/>
  <c r="DE90" i="47" s="1"/>
  <c r="KC90" i="47"/>
  <c r="KF90" i="47" s="1"/>
  <c r="GC90" i="47"/>
  <c r="GD90" i="47" s="1"/>
  <c r="GE90" i="47" s="1"/>
  <c r="CC90" i="47"/>
  <c r="CD90" i="47" s="1"/>
  <c r="CE90" i="47" s="1"/>
  <c r="KP90" i="47"/>
  <c r="KQ90" i="47" s="1"/>
  <c r="KR90" i="47" s="1"/>
  <c r="GP90" i="47"/>
  <c r="GQ90" i="47" s="1"/>
  <c r="GR90" i="47" s="1"/>
  <c r="CP90" i="47"/>
  <c r="CS90" i="47" s="1"/>
  <c r="DP90" i="47"/>
  <c r="DS90" i="47" s="1"/>
  <c r="JP90" i="47"/>
  <c r="JS90" i="47" s="1"/>
  <c r="FP90" i="47"/>
  <c r="FS90" i="47" s="1"/>
  <c r="BP90" i="47"/>
  <c r="BQ90" i="47" s="1"/>
  <c r="BR90" i="47" s="1"/>
  <c r="MC90" i="47"/>
  <c r="MF90" i="47" s="1"/>
  <c r="EC90" i="47"/>
  <c r="ED90" i="47" s="1"/>
  <c r="EE90" i="47" s="1"/>
  <c r="AC90" i="47"/>
  <c r="LP90" i="47"/>
  <c r="LQ90" i="47" s="1"/>
  <c r="LR90" i="47" s="1"/>
  <c r="P90" i="47"/>
  <c r="S90" i="47" s="1"/>
  <c r="DC97" i="47"/>
  <c r="DD97" i="47" s="1"/>
  <c r="DE97" i="47" s="1"/>
  <c r="FC97" i="47"/>
  <c r="FF97" i="47" s="1"/>
  <c r="KP97" i="47"/>
  <c r="KS97" i="47" s="1"/>
  <c r="KC97" i="47"/>
  <c r="KD97" i="47" s="1"/>
  <c r="KE97" i="47" s="1"/>
  <c r="BC97" i="47"/>
  <c r="BF97" i="47" s="1"/>
  <c r="MC97" i="47"/>
  <c r="MD97" i="47" s="1"/>
  <c r="ME97" i="47" s="1"/>
  <c r="AC97" i="47"/>
  <c r="AF97" i="47" s="1"/>
  <c r="GC97" i="47"/>
  <c r="GD97" i="47" s="1"/>
  <c r="GE97" i="47" s="1"/>
  <c r="EP97" i="47"/>
  <c r="ES97" i="47" s="1"/>
  <c r="CP97" i="47"/>
  <c r="CQ97" i="47" s="1"/>
  <c r="CR97" i="47" s="1"/>
  <c r="LP97" i="47"/>
  <c r="LQ97" i="47" s="1"/>
  <c r="LR97" i="47" s="1"/>
  <c r="AP97" i="47"/>
  <c r="AS97" i="47" s="1"/>
  <c r="HP97" i="47"/>
  <c r="HS97" i="47" s="1"/>
  <c r="JP97" i="47"/>
  <c r="P97" i="47"/>
  <c r="S97" i="47" s="1"/>
  <c r="DP97" i="47"/>
  <c r="DS97" i="47" s="1"/>
  <c r="FP97" i="47"/>
  <c r="FQ97" i="47" s="1"/>
  <c r="FR97" i="47" s="1"/>
  <c r="GP97" i="47"/>
  <c r="GS97" i="47" s="1"/>
  <c r="EC97" i="47"/>
  <c r="ED97" i="47" s="1"/>
  <c r="EE97" i="47" s="1"/>
  <c r="LC97" i="47"/>
  <c r="LF97" i="47" s="1"/>
  <c r="BP97" i="47"/>
  <c r="BQ97" i="47" s="1"/>
  <c r="BR97" i="47" s="1"/>
  <c r="IP97" i="47"/>
  <c r="IQ97" i="47" s="1"/>
  <c r="IR97" i="47" s="1"/>
  <c r="JC97" i="47"/>
  <c r="JD97" i="47" s="1"/>
  <c r="JE97" i="47" s="1"/>
  <c r="HC97" i="47"/>
  <c r="HF97" i="47" s="1"/>
  <c r="IC97" i="47"/>
  <c r="IF97" i="47" s="1"/>
  <c r="CC97" i="47"/>
  <c r="CD97" i="47" s="1"/>
  <c r="CE97" i="47" s="1"/>
  <c r="IP104" i="47"/>
  <c r="IS104" i="47" s="1"/>
  <c r="DC104" i="47"/>
  <c r="DD104" i="47" s="1"/>
  <c r="DE104" i="47" s="1"/>
  <c r="BC104" i="47"/>
  <c r="BD104" i="47" s="1"/>
  <c r="BE104" i="47" s="1"/>
  <c r="MC93" i="47"/>
  <c r="MF93" i="47" s="1"/>
  <c r="LP93" i="47"/>
  <c r="LS93" i="47" s="1"/>
  <c r="LC93" i="47"/>
  <c r="LD93" i="47" s="1"/>
  <c r="LE93" i="47" s="1"/>
  <c r="KP93" i="47"/>
  <c r="KQ93" i="47" s="1"/>
  <c r="KR93" i="47" s="1"/>
  <c r="KC93" i="47"/>
  <c r="KF93" i="47" s="1"/>
  <c r="JP93" i="47"/>
  <c r="JC93" i="47"/>
  <c r="JD93" i="47" s="1"/>
  <c r="JE93" i="47" s="1"/>
  <c r="IP93" i="47"/>
  <c r="IQ93" i="47" s="1"/>
  <c r="IR93" i="47" s="1"/>
  <c r="IC93" i="47"/>
  <c r="IF93" i="47" s="1"/>
  <c r="HP93" i="47"/>
  <c r="HS93" i="47" s="1"/>
  <c r="HC93" i="47"/>
  <c r="HD93" i="47" s="1"/>
  <c r="HE93" i="47" s="1"/>
  <c r="GP93" i="47"/>
  <c r="GQ93" i="47" s="1"/>
  <c r="GR93" i="47" s="1"/>
  <c r="GC93" i="47"/>
  <c r="GD93" i="47" s="1"/>
  <c r="GE93" i="47" s="1"/>
  <c r="FP93" i="47"/>
  <c r="FQ93" i="47" s="1"/>
  <c r="FR93" i="47" s="1"/>
  <c r="FC93" i="47"/>
  <c r="FD93" i="47" s="1"/>
  <c r="FE93" i="47" s="1"/>
  <c r="EP93" i="47"/>
  <c r="EQ93" i="47" s="1"/>
  <c r="ER93" i="47" s="1"/>
  <c r="EC93" i="47"/>
  <c r="ED93" i="47" s="1"/>
  <c r="EE93" i="47" s="1"/>
  <c r="DP93" i="47"/>
  <c r="DS93" i="47" s="1"/>
  <c r="DC93" i="47"/>
  <c r="DD93" i="47" s="1"/>
  <c r="DE93" i="47" s="1"/>
  <c r="CP93" i="47"/>
  <c r="CS93" i="47" s="1"/>
  <c r="CC93" i="47"/>
  <c r="CD93" i="47" s="1"/>
  <c r="CE93" i="47" s="1"/>
  <c r="BP93" i="47"/>
  <c r="BC93" i="47"/>
  <c r="BF93" i="47" s="1"/>
  <c r="AP93" i="47"/>
  <c r="AS93" i="47" s="1"/>
  <c r="AC93" i="47"/>
  <c r="AD93" i="47" s="1"/>
  <c r="AE93" i="47" s="1"/>
  <c r="P93" i="47"/>
  <c r="S93" i="47" s="1"/>
  <c r="LP101" i="47"/>
  <c r="LS101" i="47" s="1"/>
  <c r="HP101" i="47"/>
  <c r="HS101" i="47" s="1"/>
  <c r="DP101" i="47"/>
  <c r="DQ101" i="47" s="1"/>
  <c r="DR101" i="47" s="1"/>
  <c r="MC101" i="47"/>
  <c r="IC101" i="47"/>
  <c r="ID101" i="47" s="1"/>
  <c r="IE101" i="47" s="1"/>
  <c r="LC101" i="47"/>
  <c r="LD101" i="47" s="1"/>
  <c r="LE101" i="47" s="1"/>
  <c r="HC101" i="47"/>
  <c r="HD101" i="47" s="1"/>
  <c r="HE101" i="47" s="1"/>
  <c r="DC101" i="47"/>
  <c r="DF101" i="47" s="1"/>
  <c r="JP101" i="47"/>
  <c r="JQ101" i="47" s="1"/>
  <c r="JR101" i="47" s="1"/>
  <c r="BP101" i="47"/>
  <c r="BS101" i="47" s="1"/>
  <c r="KP101" i="47"/>
  <c r="KS101" i="47" s="1"/>
  <c r="GP101" i="47"/>
  <c r="GS101" i="47" s="1"/>
  <c r="CP101" i="47"/>
  <c r="CQ101" i="47" s="1"/>
  <c r="CR101" i="47" s="1"/>
  <c r="KC101" i="47"/>
  <c r="KF101" i="47" s="1"/>
  <c r="GC101" i="47"/>
  <c r="GD101" i="47" s="1"/>
  <c r="GE101" i="47" s="1"/>
  <c r="CC101" i="47"/>
  <c r="CF101" i="47" s="1"/>
  <c r="FP101" i="47"/>
  <c r="FS101" i="47" s="1"/>
  <c r="AP101" i="47"/>
  <c r="AQ101" i="47" s="1"/>
  <c r="AR101" i="47" s="1"/>
  <c r="P101" i="47"/>
  <c r="Q101" i="47" s="1"/>
  <c r="R101" i="47" s="1"/>
  <c r="JC101" i="47"/>
  <c r="FC101" i="47"/>
  <c r="FD101" i="47" s="1"/>
  <c r="FE101" i="47" s="1"/>
  <c r="BC101" i="47"/>
  <c r="BF101" i="47" s="1"/>
  <c r="EC101" i="47"/>
  <c r="EF101" i="47" s="1"/>
  <c r="AC101" i="47"/>
  <c r="AF101" i="47" s="1"/>
  <c r="IP101" i="47"/>
  <c r="IQ101" i="47" s="1"/>
  <c r="IR101" i="47" s="1"/>
  <c r="EP101" i="47"/>
  <c r="ES101" i="47" s="1"/>
  <c r="I60" i="33"/>
  <c r="F60" i="33"/>
  <c r="E117" i="48" s="1"/>
  <c r="B60" i="33"/>
  <c r="U60" i="33"/>
  <c r="E113" i="47" s="1"/>
  <c r="D113" i="47" s="1"/>
  <c r="L60" i="33"/>
  <c r="E124" i="48" s="1"/>
  <c r="T60" i="33"/>
  <c r="D126" i="48" s="1"/>
  <c r="C60" i="33"/>
  <c r="E118" i="48" s="1"/>
  <c r="N60" i="33"/>
  <c r="O60" i="33"/>
  <c r="E120" i="48" s="1"/>
  <c r="H60" i="33"/>
  <c r="K60" i="33"/>
  <c r="K70" i="33"/>
  <c r="E117" i="47" s="1"/>
  <c r="D117" i="47" s="1"/>
  <c r="I70" i="33"/>
  <c r="C117" i="28" s="1"/>
  <c r="B117" i="28" s="1"/>
  <c r="O70" i="33"/>
  <c r="C118" i="28" s="1"/>
  <c r="B118" i="28" s="1"/>
  <c r="C70" i="33"/>
  <c r="C116" i="28" s="1"/>
  <c r="B116" i="28" s="1"/>
  <c r="U70" i="33"/>
  <c r="D135" i="48" s="1"/>
  <c r="Q60" i="33"/>
  <c r="E60" i="33"/>
  <c r="D117" i="48" s="1"/>
  <c r="MB126" i="47"/>
  <c r="MF126" i="47" s="1"/>
  <c r="KB126" i="47"/>
  <c r="KF126" i="47" s="1"/>
  <c r="IB126" i="47"/>
  <c r="LO126" i="47"/>
  <c r="LS126" i="47" s="1"/>
  <c r="JO126" i="47"/>
  <c r="JS126" i="47" s="1"/>
  <c r="HO126" i="47"/>
  <c r="HS126" i="47" s="1"/>
  <c r="GO126" i="47"/>
  <c r="GS126" i="47" s="1"/>
  <c r="EO126" i="47"/>
  <c r="CO126" i="47"/>
  <c r="AO126" i="47"/>
  <c r="AS126" i="47" s="1"/>
  <c r="GB126" i="47"/>
  <c r="GF126" i="47" s="1"/>
  <c r="EB126" i="47"/>
  <c r="CB126" i="47"/>
  <c r="CF126" i="47" s="1"/>
  <c r="LB126" i="47"/>
  <c r="FO126" i="47"/>
  <c r="DO126" i="47"/>
  <c r="DS126" i="47" s="1"/>
  <c r="BO126" i="47"/>
  <c r="BS126" i="47" s="1"/>
  <c r="HB126" i="47"/>
  <c r="IO126" i="47"/>
  <c r="IS126" i="47" s="1"/>
  <c r="DB126" i="47"/>
  <c r="DF126" i="47" s="1"/>
  <c r="BB126" i="47"/>
  <c r="FB126" i="47"/>
  <c r="JB126" i="47"/>
  <c r="JF126" i="47" s="1"/>
  <c r="KO126" i="47"/>
  <c r="O126" i="47"/>
  <c r="S126" i="47" s="1"/>
  <c r="AB126" i="47"/>
  <c r="AF126" i="47" s="1"/>
  <c r="H80" i="33"/>
  <c r="E138" i="48" s="1"/>
  <c r="F80" i="33"/>
  <c r="E70" i="33"/>
  <c r="E116" i="47" s="1"/>
  <c r="Q70" i="33"/>
  <c r="E134" i="48" s="1"/>
  <c r="L98" i="33"/>
  <c r="C126" i="28" s="1"/>
  <c r="B126" i="28" s="1"/>
  <c r="R80" i="33"/>
  <c r="D140" i="48" s="1"/>
  <c r="L88" i="33"/>
  <c r="C124" i="47" s="1"/>
  <c r="B124" i="47" s="1"/>
  <c r="N98" i="33"/>
  <c r="E126" i="28" s="1"/>
  <c r="D126" i="28" s="1"/>
  <c r="R98" i="33"/>
  <c r="W60" i="33"/>
  <c r="C114" i="28" s="1"/>
  <c r="B114" i="28" s="1"/>
  <c r="R60" i="33"/>
  <c r="E121" i="48" s="1"/>
  <c r="W70" i="33"/>
  <c r="E119" i="47" s="1"/>
  <c r="D119" i="47" s="1"/>
  <c r="X60" i="33"/>
  <c r="E114" i="28" s="1"/>
  <c r="D114" i="28" s="1"/>
  <c r="T80" i="33"/>
  <c r="E122" i="47" s="1"/>
  <c r="D122" i="47" s="1"/>
  <c r="N88" i="33"/>
  <c r="E124" i="47" s="1"/>
  <c r="R22" i="67"/>
  <c r="R23" i="67"/>
  <c r="F84" i="47" s="1"/>
  <c r="R24" i="67"/>
  <c r="F85" i="47" s="1"/>
  <c r="R25" i="67"/>
  <c r="F86" i="47" s="1"/>
  <c r="R26" i="67"/>
  <c r="F87" i="47" s="1"/>
  <c r="R27" i="67"/>
  <c r="F88" i="47" s="1"/>
  <c r="S22" i="67"/>
  <c r="G83" i="47" s="1"/>
  <c r="S23" i="67"/>
  <c r="G84" i="47" s="1"/>
  <c r="S24" i="67"/>
  <c r="G85" i="47" s="1"/>
  <c r="S25" i="67"/>
  <c r="G86" i="47" s="1"/>
  <c r="S26" i="67"/>
  <c r="G87" i="28" s="1"/>
  <c r="S27" i="67"/>
  <c r="G88" i="47" s="1"/>
  <c r="F27" i="22" l="1"/>
  <c r="F56" i="22"/>
  <c r="F83" i="22"/>
  <c r="F97" i="22"/>
  <c r="B121" i="48" s="1"/>
  <c r="F4" i="22"/>
  <c r="C4" i="48" s="1"/>
  <c r="KP4" i="28"/>
  <c r="O16" i="19"/>
  <c r="O15" i="19"/>
  <c r="AC127" i="47"/>
  <c r="O14" i="19"/>
  <c r="EC127" i="47"/>
  <c r="O13" i="19"/>
  <c r="O12" i="19"/>
  <c r="O11" i="19"/>
  <c r="O10" i="19"/>
  <c r="O9" i="19"/>
  <c r="LP4" i="28"/>
  <c r="O8" i="19"/>
  <c r="O7" i="19"/>
  <c r="O6" i="19"/>
  <c r="FC100" i="47"/>
  <c r="FF100" i="47" s="1"/>
  <c r="O5" i="19"/>
  <c r="O4" i="19"/>
  <c r="O19" i="19"/>
  <c r="O18" i="19"/>
  <c r="BL128" i="47"/>
  <c r="CL128" i="47"/>
  <c r="EL128" i="47"/>
  <c r="G78" i="47"/>
  <c r="LP78" i="47" s="1"/>
  <c r="F71" i="47"/>
  <c r="JC71" i="47" s="1"/>
  <c r="JD71" i="47" s="1"/>
  <c r="HL128" i="47"/>
  <c r="E183" i="18"/>
  <c r="IY130" i="47"/>
  <c r="Y130" i="47"/>
  <c r="AA2" i="33"/>
  <c r="AL130" i="28"/>
  <c r="FL130" i="28"/>
  <c r="CL130" i="28"/>
  <c r="DL130" i="28"/>
  <c r="I2" i="33"/>
  <c r="H29" i="22"/>
  <c r="CC4" i="28"/>
  <c r="KP4" i="47"/>
  <c r="E112" i="18"/>
  <c r="H86" i="22" s="1"/>
  <c r="E258" i="18"/>
  <c r="B129" i="48" s="1"/>
  <c r="E153" i="18"/>
  <c r="E242" i="18"/>
  <c r="H14" i="30" s="1"/>
  <c r="E161" i="18"/>
  <c r="E211" i="18"/>
  <c r="E156" i="18"/>
  <c r="E151" i="18"/>
  <c r="E236" i="18"/>
  <c r="H4" i="30" s="1"/>
  <c r="E175" i="18"/>
  <c r="E233" i="18"/>
  <c r="JL128" i="47"/>
  <c r="IL128" i="47"/>
  <c r="E238" i="18"/>
  <c r="E141" i="18"/>
  <c r="R96" i="33" s="1"/>
  <c r="E178" i="18"/>
  <c r="K5" i="44" s="1"/>
  <c r="EL130" i="28"/>
  <c r="HL130" i="28"/>
  <c r="E187" i="18"/>
  <c r="E107" i="18"/>
  <c r="E254" i="18"/>
  <c r="D3" i="48" s="1"/>
  <c r="E215" i="18"/>
  <c r="B106" i="47" s="1"/>
  <c r="EI106" i="47" s="1"/>
  <c r="EY128" i="47"/>
  <c r="FY128" i="47"/>
  <c r="GY128" i="47"/>
  <c r="DY128" i="47"/>
  <c r="LL130" i="28"/>
  <c r="AD2" i="33"/>
  <c r="H8" i="22"/>
  <c r="H16" i="33" s="1"/>
  <c r="LP129" i="28"/>
  <c r="E168" i="18"/>
  <c r="E115" i="18"/>
  <c r="M4" i="19" s="1" a="1"/>
  <c r="E148" i="18"/>
  <c r="E239" i="18"/>
  <c r="H6" i="30" s="1"/>
  <c r="E216" i="18"/>
  <c r="E125" i="18"/>
  <c r="B1" i="22" s="1"/>
  <c r="E256" i="18"/>
  <c r="B93" i="48" s="1"/>
  <c r="E234" i="18"/>
  <c r="E259" i="18"/>
  <c r="B137" i="48" s="1"/>
  <c r="E172" i="18"/>
  <c r="E118" i="18"/>
  <c r="BL130" i="28"/>
  <c r="CY128" i="47"/>
  <c r="Y128" i="47"/>
  <c r="FC129" i="28"/>
  <c r="E165" i="18"/>
  <c r="E246" i="18"/>
  <c r="E257" i="18"/>
  <c r="B116" i="48" s="1"/>
  <c r="E207" i="18"/>
  <c r="IY128" i="47"/>
  <c r="JY128" i="47"/>
  <c r="KY128" i="47"/>
  <c r="LY128" i="47"/>
  <c r="LY132" i="28"/>
  <c r="DC4" i="28"/>
  <c r="E192" i="18"/>
  <c r="E223" i="18"/>
  <c r="H3" i="30" s="1"/>
  <c r="E190" i="18"/>
  <c r="J5" i="16" s="1"/>
  <c r="E155" i="18"/>
  <c r="E195" i="18"/>
  <c r="E217" i="18"/>
  <c r="B120" i="28" s="1"/>
  <c r="E135" i="18"/>
  <c r="E206" i="18"/>
  <c r="F4" i="28" s="1"/>
  <c r="E204" i="18"/>
  <c r="E128" i="18"/>
  <c r="C2" i="44" s="1"/>
  <c r="E219" i="18"/>
  <c r="IB127" i="47" s="1"/>
  <c r="Y130" i="28"/>
  <c r="CY130" i="28"/>
  <c r="LL128" i="47"/>
  <c r="EY130" i="28"/>
  <c r="JY130" i="28"/>
  <c r="IL132" i="28"/>
  <c r="HP4" i="47"/>
  <c r="LY130" i="28"/>
  <c r="IY130" i="28"/>
  <c r="L128" i="47"/>
  <c r="JP129" i="28"/>
  <c r="E152" i="18"/>
  <c r="E117" i="18"/>
  <c r="H5" i="22" s="1"/>
  <c r="I5" i="48" s="1"/>
  <c r="E127" i="18"/>
  <c r="B1" i="29" s="1"/>
  <c r="E218" i="18"/>
  <c r="B123" i="28" s="1"/>
  <c r="E181" i="18"/>
  <c r="AN31" i="33" s="1"/>
  <c r="E261" i="18"/>
  <c r="M2" i="48" s="1"/>
  <c r="E162" i="18"/>
  <c r="E113" i="18"/>
  <c r="E230" i="18"/>
  <c r="E201" i="18"/>
  <c r="HI106" i="47"/>
  <c r="FV106" i="47"/>
  <c r="LV106" i="47"/>
  <c r="HV106" i="47"/>
  <c r="KI106" i="47"/>
  <c r="CV106" i="47"/>
  <c r="E139" i="18"/>
  <c r="AK3" i="73" s="1"/>
  <c r="E149" i="18"/>
  <c r="E247" i="18"/>
  <c r="E124" i="18"/>
  <c r="A1" i="19" s="1"/>
  <c r="E177" i="18"/>
  <c r="C5" i="44" s="1"/>
  <c r="E231" i="18"/>
  <c r="B138" i="28" s="1"/>
  <c r="E212" i="18"/>
  <c r="BR4" i="47" s="1"/>
  <c r="E150" i="18"/>
  <c r="E220" i="18"/>
  <c r="B127" i="28" s="1"/>
  <c r="E251" i="18"/>
  <c r="F3" i="48" s="1"/>
  <c r="E237" i="18"/>
  <c r="O4" i="30" s="1"/>
  <c r="E250" i="18"/>
  <c r="B1" i="48" s="1"/>
  <c r="E144" i="18"/>
  <c r="E108" i="18"/>
  <c r="E184" i="18"/>
  <c r="J3" i="48" s="1"/>
  <c r="E198" i="18"/>
  <c r="G4" i="19" s="1"/>
  <c r="E179" i="18"/>
  <c r="E103" i="18"/>
  <c r="H43" i="22" s="1"/>
  <c r="T26" i="33" s="1"/>
  <c r="E123" i="18"/>
  <c r="AV85" i="73" s="1"/>
  <c r="E138" i="18"/>
  <c r="Z3" i="73" s="1"/>
  <c r="E173" i="18"/>
  <c r="E213" i="18"/>
  <c r="E221" i="18"/>
  <c r="E229" i="18"/>
  <c r="B8" i="30" s="1"/>
  <c r="E146" i="18"/>
  <c r="E196" i="18"/>
  <c r="L1" i="18" s="1"/>
  <c r="E191" i="18"/>
  <c r="E232" i="18"/>
  <c r="E241" i="18"/>
  <c r="H20" i="30" s="1"/>
  <c r="E214" i="18"/>
  <c r="E105" i="18"/>
  <c r="E121" i="18"/>
  <c r="E1" i="33" s="1"/>
  <c r="E253" i="18"/>
  <c r="C3" i="48" s="1"/>
  <c r="E157" i="18"/>
  <c r="E164" i="18"/>
  <c r="E147" i="18"/>
  <c r="E133" i="18"/>
  <c r="E137" i="18"/>
  <c r="O3" i="73" s="1"/>
  <c r="E132" i="18"/>
  <c r="AB37" i="73" s="1"/>
  <c r="E140" i="18"/>
  <c r="D3" i="73" s="1"/>
  <c r="E122" i="18"/>
  <c r="D1" i="73" s="1"/>
  <c r="E131" i="18"/>
  <c r="E174" i="18"/>
  <c r="E199" i="18"/>
  <c r="D99" i="73" s="1"/>
  <c r="E130" i="18"/>
  <c r="E263" i="18"/>
  <c r="E169" i="18"/>
  <c r="E260" i="18"/>
  <c r="B3" i="48" s="1"/>
  <c r="E109" i="18"/>
  <c r="E209" i="18"/>
  <c r="E205" i="18"/>
  <c r="B3" i="47" s="1"/>
  <c r="E180" i="18"/>
  <c r="E227" i="18"/>
  <c r="B7" i="30" s="1"/>
  <c r="E228" i="18"/>
  <c r="B6" i="30" s="1"/>
  <c r="E225" i="18"/>
  <c r="B4" i="30" s="1"/>
  <c r="E167" i="18"/>
  <c r="E106" i="18"/>
  <c r="E226" i="18"/>
  <c r="B5" i="30" s="1"/>
  <c r="E185" i="18"/>
  <c r="I3" i="48" s="1"/>
  <c r="E166" i="18"/>
  <c r="E170" i="18"/>
  <c r="K108" i="22" s="1"/>
  <c r="F77" i="33" s="1"/>
  <c r="E224" i="18"/>
  <c r="HF127" i="47" s="1"/>
  <c r="E200" i="18"/>
  <c r="H24" i="22"/>
  <c r="B135" i="28"/>
  <c r="B133" i="47"/>
  <c r="E72" i="18"/>
  <c r="B106" i="28"/>
  <c r="CL131" i="28"/>
  <c r="HD129" i="28"/>
  <c r="AD129" i="28"/>
  <c r="EQ4" i="28"/>
  <c r="CD129" i="28"/>
  <c r="AD4" i="47"/>
  <c r="KQ4" i="47"/>
  <c r="LD4" i="47"/>
  <c r="ED4" i="47"/>
  <c r="F2" i="33"/>
  <c r="L2" i="33"/>
  <c r="O2" i="33"/>
  <c r="CY132" i="28"/>
  <c r="JY130" i="47"/>
  <c r="GY132" i="28"/>
  <c r="MC4" i="47"/>
  <c r="DP4" i="47"/>
  <c r="P127" i="47"/>
  <c r="IP127" i="47"/>
  <c r="HC4" i="28"/>
  <c r="GC4" i="47"/>
  <c r="BC4" i="28"/>
  <c r="AL128" i="47"/>
  <c r="KL130" i="28"/>
  <c r="FY130" i="28"/>
  <c r="KL128" i="47"/>
  <c r="BY128" i="47"/>
  <c r="HY130" i="28"/>
  <c r="KY130" i="28"/>
  <c r="GL130" i="28"/>
  <c r="BY130" i="28"/>
  <c r="GL128" i="47"/>
  <c r="IL130" i="28"/>
  <c r="DY130" i="28"/>
  <c r="L130" i="28"/>
  <c r="HY128" i="47"/>
  <c r="DL128" i="47"/>
  <c r="JL130" i="28"/>
  <c r="AY130" i="28"/>
  <c r="FL128" i="47"/>
  <c r="AY128" i="47"/>
  <c r="H34" i="22"/>
  <c r="H23" i="22"/>
  <c r="CQ129" i="28"/>
  <c r="KQ4" i="28"/>
  <c r="LQ4" i="28"/>
  <c r="AQ4" i="28"/>
  <c r="AD127" i="47"/>
  <c r="MD127" i="47"/>
  <c r="BQ4" i="47"/>
  <c r="H4" i="22"/>
  <c r="H27" i="22"/>
  <c r="AF16" i="33" s="1"/>
  <c r="H46" i="22"/>
  <c r="I55" i="48" s="1"/>
  <c r="H73" i="22"/>
  <c r="AC36" i="33" s="1"/>
  <c r="ID4" i="47"/>
  <c r="JQ4" i="47"/>
  <c r="KQ127" i="47"/>
  <c r="CQ127" i="47"/>
  <c r="GQ4" i="47"/>
  <c r="JQ129" i="28"/>
  <c r="GD129" i="28"/>
  <c r="DD129" i="28"/>
  <c r="EQ129" i="28"/>
  <c r="JD4" i="28"/>
  <c r="ID4" i="28"/>
  <c r="MD4" i="28"/>
  <c r="HQ127" i="47"/>
  <c r="HQ4" i="47"/>
  <c r="JD4" i="47"/>
  <c r="BD4" i="47"/>
  <c r="GD127" i="47"/>
  <c r="ED4" i="28"/>
  <c r="MD129" i="28"/>
  <c r="BD4" i="28"/>
  <c r="HD4" i="28"/>
  <c r="GD4" i="28"/>
  <c r="IQ129" i="28"/>
  <c r="ED129" i="28"/>
  <c r="MD4" i="47"/>
  <c r="CD4" i="47"/>
  <c r="DD127" i="47"/>
  <c r="FD4" i="47"/>
  <c r="KD127" i="47"/>
  <c r="CD127" i="47"/>
  <c r="AD4" i="28"/>
  <c r="DQ129" i="28"/>
  <c r="LD129" i="28"/>
  <c r="BD129" i="28"/>
  <c r="FD4" i="28"/>
  <c r="JQ4" i="28"/>
  <c r="CD4" i="28"/>
  <c r="U72" i="33"/>
  <c r="B52" i="33"/>
  <c r="N62" i="33"/>
  <c r="H47" i="22"/>
  <c r="BY129" i="47"/>
  <c r="Y131" i="28"/>
  <c r="HL129" i="47"/>
  <c r="FY131" i="28"/>
  <c r="GL131" i="28"/>
  <c r="H56" i="22"/>
  <c r="B31" i="33" s="1"/>
  <c r="I7" i="48"/>
  <c r="FL129" i="47"/>
  <c r="W52" i="33"/>
  <c r="LD4" i="28"/>
  <c r="BQ129" i="28"/>
  <c r="KQ129" i="28"/>
  <c r="HQ4" i="28"/>
  <c r="ED127" i="47"/>
  <c r="EQ127" i="47"/>
  <c r="HD127" i="47"/>
  <c r="H83" i="22"/>
  <c r="I102" i="48" s="1"/>
  <c r="H85" i="22"/>
  <c r="I106" i="48" s="1"/>
  <c r="EP127" i="47"/>
  <c r="H57" i="22"/>
  <c r="H79" i="22"/>
  <c r="CY131" i="28"/>
  <c r="AL52" i="33"/>
  <c r="KD129" i="28"/>
  <c r="HQ129" i="28"/>
  <c r="ID129" i="28"/>
  <c r="BQ4" i="28"/>
  <c r="EQ4" i="47"/>
  <c r="GQ127" i="47"/>
  <c r="LD127" i="47"/>
  <c r="C3" i="29"/>
  <c r="C3" i="32"/>
  <c r="FO4" i="47"/>
  <c r="HB4" i="28"/>
  <c r="O4" i="47"/>
  <c r="BO129" i="28"/>
  <c r="KB4" i="28"/>
  <c r="E81" i="18"/>
  <c r="HI125" i="28"/>
  <c r="II125" i="28"/>
  <c r="CV125" i="28"/>
  <c r="FV125" i="28"/>
  <c r="LI125" i="28"/>
  <c r="EI125" i="28"/>
  <c r="JV125" i="28"/>
  <c r="BI125" i="28"/>
  <c r="GI125" i="28"/>
  <c r="KV125" i="28"/>
  <c r="FI125" i="28"/>
  <c r="LV125" i="28"/>
  <c r="CI125" i="28"/>
  <c r="V125" i="28"/>
  <c r="JI125" i="28"/>
  <c r="EV125" i="28"/>
  <c r="BV125" i="28"/>
  <c r="I125" i="28"/>
  <c r="DI125" i="28"/>
  <c r="KI125" i="28"/>
  <c r="GV125" i="28"/>
  <c r="AV125" i="28"/>
  <c r="IV125" i="28"/>
  <c r="DV125" i="28"/>
  <c r="AI125" i="28"/>
  <c r="HV125" i="28"/>
  <c r="I41" i="48"/>
  <c r="H21" i="33"/>
  <c r="MF127" i="47"/>
  <c r="IF4" i="47"/>
  <c r="ES4" i="28"/>
  <c r="GS4" i="28"/>
  <c r="JF129" i="28"/>
  <c r="S4" i="28"/>
  <c r="GF4" i="47"/>
  <c r="GS129" i="28"/>
  <c r="GF4" i="28"/>
  <c r="IF4" i="28"/>
  <c r="FS129" i="28"/>
  <c r="IS127" i="47"/>
  <c r="LF4" i="28"/>
  <c r="HS129" i="28"/>
  <c r="EF4" i="28"/>
  <c r="LS4" i="47"/>
  <c r="ES127" i="47"/>
  <c r="AS4" i="47"/>
  <c r="AF129" i="28"/>
  <c r="FS4" i="28"/>
  <c r="LY130" i="47"/>
  <c r="EL130" i="47"/>
  <c r="HL130" i="47"/>
  <c r="EY132" i="28"/>
  <c r="Y132" i="28"/>
  <c r="CL130" i="47"/>
  <c r="FL130" i="47"/>
  <c r="KY132" i="28"/>
  <c r="DL132" i="28"/>
  <c r="HY130" i="47"/>
  <c r="GY130" i="47"/>
  <c r="HY132" i="28"/>
  <c r="GL132" i="28"/>
  <c r="BY130" i="47"/>
  <c r="CY130" i="47"/>
  <c r="CL132" i="28"/>
  <c r="AY132" i="28"/>
  <c r="Q62" i="33"/>
  <c r="F82" i="33"/>
  <c r="T62" i="33"/>
  <c r="L100" i="33"/>
  <c r="H62" i="33"/>
  <c r="AO52" i="33"/>
  <c r="H52" i="33"/>
  <c r="AU52" i="33"/>
  <c r="I72" i="33"/>
  <c r="AR52" i="33"/>
  <c r="O72" i="33"/>
  <c r="E62" i="33"/>
  <c r="K62" i="33"/>
  <c r="AI52" i="33"/>
  <c r="T52" i="33"/>
  <c r="C72" i="33"/>
  <c r="H19" i="22"/>
  <c r="T11" i="33" s="1"/>
  <c r="H35" i="22"/>
  <c r="H55" i="22"/>
  <c r="H66" i="22"/>
  <c r="H69" i="22"/>
  <c r="W36" i="33" s="1"/>
  <c r="H51" i="22"/>
  <c r="H62" i="22"/>
  <c r="H42" i="22"/>
  <c r="H104" i="22"/>
  <c r="I132" i="48" s="1"/>
  <c r="H77" i="22"/>
  <c r="I94" i="48" s="1"/>
  <c r="Y129" i="47"/>
  <c r="LL129" i="47"/>
  <c r="HL131" i="28"/>
  <c r="CL129" i="47"/>
  <c r="JL129" i="47"/>
  <c r="KY131" i="28"/>
  <c r="GY131" i="28"/>
  <c r="EL129" i="47"/>
  <c r="DY129" i="47"/>
  <c r="AL131" i="28"/>
  <c r="EL131" i="28"/>
  <c r="IL131" i="28"/>
  <c r="KY129" i="47"/>
  <c r="L129" i="47"/>
  <c r="GY129" i="47"/>
  <c r="GL129" i="47"/>
  <c r="KL129" i="47"/>
  <c r="EY129" i="47"/>
  <c r="L131" i="28"/>
  <c r="EY131" i="28"/>
  <c r="BL129" i="47"/>
  <c r="IY129" i="47"/>
  <c r="FL131" i="28"/>
  <c r="DL131" i="28"/>
  <c r="JY131" i="28"/>
  <c r="AY131" i="28"/>
  <c r="KV106" i="28"/>
  <c r="II106" i="28"/>
  <c r="GV106" i="28"/>
  <c r="FL132" i="28"/>
  <c r="AL130" i="47"/>
  <c r="JL131" i="28"/>
  <c r="LL131" i="28"/>
  <c r="LY131" i="28"/>
  <c r="FY129" i="47"/>
  <c r="E7" i="44"/>
  <c r="AF52" i="33"/>
  <c r="N52" i="33"/>
  <c r="DB4" i="28"/>
  <c r="O127" i="47"/>
  <c r="IO129" i="28"/>
  <c r="FB4" i="47"/>
  <c r="JO4" i="47"/>
  <c r="AO4" i="47"/>
  <c r="H31" i="22"/>
  <c r="H103" i="22"/>
  <c r="I130" i="48" s="1"/>
  <c r="CP4" i="28"/>
  <c r="EP129" i="28"/>
  <c r="DP4" i="28"/>
  <c r="JC4" i="47"/>
  <c r="IC4" i="47"/>
  <c r="DS4" i="28"/>
  <c r="JS4" i="28"/>
  <c r="JS127" i="47"/>
  <c r="HS4" i="47"/>
  <c r="IM4" i="47"/>
  <c r="FZ4" i="47"/>
  <c r="BM4" i="47"/>
  <c r="FZ4" i="28"/>
  <c r="IM4" i="28"/>
  <c r="GZ4" i="28"/>
  <c r="KZ4" i="47"/>
  <c r="GM4" i="47"/>
  <c r="DZ4" i="47"/>
  <c r="KM4" i="28"/>
  <c r="EM4" i="28"/>
  <c r="AM4" i="28"/>
  <c r="Z4" i="28"/>
  <c r="EZ4" i="47"/>
  <c r="AM4" i="47"/>
  <c r="JM4" i="47"/>
  <c r="M4" i="47"/>
  <c r="FM4" i="28"/>
  <c r="JZ4" i="28"/>
  <c r="HZ4" i="28"/>
  <c r="CZ4" i="47"/>
  <c r="LZ4" i="47"/>
  <c r="HM4" i="47"/>
  <c r="LM4" i="28"/>
  <c r="LZ4" i="28"/>
  <c r="EZ4" i="28"/>
  <c r="JM4" i="28"/>
  <c r="H28" i="22"/>
  <c r="H100" i="22"/>
  <c r="I126" i="48" s="1"/>
  <c r="H53" i="22"/>
  <c r="K11" i="33"/>
  <c r="IV106" i="28"/>
  <c r="AV106" i="28"/>
  <c r="B16" i="33"/>
  <c r="KL132" i="28"/>
  <c r="KL130" i="47"/>
  <c r="KL131" i="28"/>
  <c r="LY129" i="47"/>
  <c r="JY129" i="47"/>
  <c r="L90" i="33"/>
  <c r="AC52" i="33"/>
  <c r="BB129" i="28"/>
  <c r="FO129" i="28"/>
  <c r="JB4" i="28"/>
  <c r="LB4" i="28"/>
  <c r="IO127" i="47"/>
  <c r="BO127" i="47"/>
  <c r="H99" i="22"/>
  <c r="I124" i="48" s="1"/>
  <c r="EP4" i="28"/>
  <c r="KC129" i="28"/>
  <c r="IC4" i="28"/>
  <c r="BP4" i="47"/>
  <c r="BS129" i="28"/>
  <c r="AS4" i="28"/>
  <c r="AF127" i="47"/>
  <c r="JF127" i="47"/>
  <c r="H49" i="22"/>
  <c r="AI26" i="33" s="1"/>
  <c r="H65" i="22"/>
  <c r="H36" i="22"/>
  <c r="H87" i="22"/>
  <c r="I32" i="48"/>
  <c r="FF129" i="28"/>
  <c r="DF4" i="28"/>
  <c r="ES4" i="47"/>
  <c r="B115" i="47"/>
  <c r="B115" i="28"/>
  <c r="IC127" i="47"/>
  <c r="KC4" i="47"/>
  <c r="LP4" i="47"/>
  <c r="BC127" i="47"/>
  <c r="BC4" i="47"/>
  <c r="CC129" i="28"/>
  <c r="LC4" i="28"/>
  <c r="BP4" i="28"/>
  <c r="LC129" i="28"/>
  <c r="KP129" i="28"/>
  <c r="GP4" i="47"/>
  <c r="JP127" i="47"/>
  <c r="JP4" i="47"/>
  <c r="LC4" i="47"/>
  <c r="AP127" i="47"/>
  <c r="JC129" i="28"/>
  <c r="EC4" i="28"/>
  <c r="IC129" i="28"/>
  <c r="HP4" i="28"/>
  <c r="KC4" i="28"/>
  <c r="CP4" i="47"/>
  <c r="FP127" i="47"/>
  <c r="FP4" i="47"/>
  <c r="HC4" i="47"/>
  <c r="CP129" i="28"/>
  <c r="EC129" i="28"/>
  <c r="DP129" i="28"/>
  <c r="GC129" i="28"/>
  <c r="P4" i="47"/>
  <c r="MC127" i="47"/>
  <c r="AP4" i="47"/>
  <c r="EC4" i="47"/>
  <c r="FC127" i="47"/>
  <c r="FC4" i="47"/>
  <c r="GP4" i="28"/>
  <c r="GP129" i="28"/>
  <c r="HC129" i="28"/>
  <c r="FP4" i="28"/>
  <c r="P4" i="28"/>
  <c r="GO4" i="47"/>
  <c r="MB4" i="47"/>
  <c r="EB4" i="47"/>
  <c r="HO4" i="47"/>
  <c r="LB4" i="47"/>
  <c r="DB4" i="47"/>
  <c r="CO129" i="28"/>
  <c r="AO4" i="28"/>
  <c r="HB129" i="28"/>
  <c r="AB4" i="47"/>
  <c r="LO129" i="28"/>
  <c r="AB129" i="28"/>
  <c r="O129" i="28"/>
  <c r="GB127" i="47"/>
  <c r="LO127" i="47"/>
  <c r="DO127" i="47"/>
  <c r="HB127" i="47"/>
  <c r="KO127" i="47"/>
  <c r="CO127" i="47"/>
  <c r="CO4" i="28"/>
  <c r="LB129" i="28"/>
  <c r="LO4" i="28"/>
  <c r="DO4" i="28"/>
  <c r="KO129" i="28"/>
  <c r="CB129" i="28"/>
  <c r="HO4" i="28"/>
  <c r="KO4" i="47"/>
  <c r="CO4" i="47"/>
  <c r="IB4" i="47"/>
  <c r="LO4" i="47"/>
  <c r="DO4" i="47"/>
  <c r="HB4" i="47"/>
  <c r="FB129" i="28"/>
  <c r="DO129" i="28"/>
  <c r="EO4" i="28"/>
  <c r="FO4" i="28"/>
  <c r="EO129" i="28"/>
  <c r="GB4" i="28"/>
  <c r="GO129" i="28"/>
  <c r="JB129" i="28"/>
  <c r="KB127" i="47"/>
  <c r="CB127" i="47"/>
  <c r="HO127" i="47"/>
  <c r="LB127" i="47"/>
  <c r="DB127" i="47"/>
  <c r="GO127" i="47"/>
  <c r="HO129" i="28"/>
  <c r="EB129" i="28"/>
  <c r="JO4" i="28"/>
  <c r="CB4" i="28"/>
  <c r="BB4" i="28"/>
  <c r="IB4" i="28"/>
  <c r="O4" i="28"/>
  <c r="FV106" i="28"/>
  <c r="BV106" i="28"/>
  <c r="H101" i="22"/>
  <c r="I127" i="48" s="1"/>
  <c r="H89" i="22"/>
  <c r="I110" i="48" s="1"/>
  <c r="H30" i="22"/>
  <c r="I7" i="44"/>
  <c r="J7" i="44"/>
  <c r="D7" i="44"/>
  <c r="G7" i="44"/>
  <c r="H64" i="22"/>
  <c r="H21" i="22"/>
  <c r="H78" i="22"/>
  <c r="H48" i="22"/>
  <c r="LI106" i="28"/>
  <c r="DI106" i="28"/>
  <c r="AI106" i="28"/>
  <c r="JL132" i="28"/>
  <c r="KY130" i="47"/>
  <c r="BY131" i="28"/>
  <c r="HY131" i="28"/>
  <c r="AL129" i="47"/>
  <c r="B123" i="47"/>
  <c r="Q52" i="33"/>
  <c r="B62" i="33"/>
  <c r="DB129" i="28"/>
  <c r="IO4" i="28"/>
  <c r="AO129" i="28"/>
  <c r="IB129" i="28"/>
  <c r="BO4" i="47"/>
  <c r="GB4" i="47"/>
  <c r="IO4" i="47"/>
  <c r="H88" i="22"/>
  <c r="I109" i="48" s="1"/>
  <c r="JC4" i="28"/>
  <c r="GC4" i="28"/>
  <c r="FP129" i="28"/>
  <c r="JC127" i="47"/>
  <c r="EP4" i="47"/>
  <c r="CF129" i="28"/>
  <c r="EF129" i="28"/>
  <c r="CS127" i="47"/>
  <c r="EV106" i="28"/>
  <c r="CI106" i="28"/>
  <c r="HI106" i="28"/>
  <c r="LL132" i="28"/>
  <c r="LL130" i="47"/>
  <c r="DY131" i="28"/>
  <c r="IL129" i="47"/>
  <c r="HY129" i="47"/>
  <c r="R82" i="33"/>
  <c r="Z52" i="33"/>
  <c r="GO4" i="28"/>
  <c r="EB4" i="28"/>
  <c r="MB4" i="28"/>
  <c r="AO127" i="47"/>
  <c r="FB127" i="47"/>
  <c r="JO127" i="47"/>
  <c r="MB127" i="47"/>
  <c r="H18" i="22"/>
  <c r="AC4" i="47"/>
  <c r="P129" i="28"/>
  <c r="DC4" i="47"/>
  <c r="BP127" i="47"/>
  <c r="IP4" i="47"/>
  <c r="GF129" i="28"/>
  <c r="KS4" i="28"/>
  <c r="DF4" i="47"/>
  <c r="R4" i="28"/>
  <c r="I105" i="48"/>
  <c r="AA61" i="73"/>
  <c r="AA85" i="73"/>
  <c r="E48" i="18"/>
  <c r="B33" i="47"/>
  <c r="BV33" i="47" s="1"/>
  <c r="AB85" i="73"/>
  <c r="E40" i="18"/>
  <c r="E28" i="18"/>
  <c r="D54" i="26" s="1"/>
  <c r="I23" i="22" s="1"/>
  <c r="AC18" i="33" s="1"/>
  <c r="P23" i="66" s="1"/>
  <c r="C70" i="47" s="1"/>
  <c r="AW70" i="47" s="1"/>
  <c r="E10" i="18"/>
  <c r="E8" i="18"/>
  <c r="D62" i="26" s="1"/>
  <c r="D5" i="67" s="1"/>
  <c r="Q45" i="73"/>
  <c r="E69" i="73"/>
  <c r="AL93" i="73"/>
  <c r="MC104" i="47"/>
  <c r="MD104" i="47" s="1"/>
  <c r="ME104" i="47" s="1"/>
  <c r="GC104" i="47"/>
  <c r="GD104" i="47" s="1"/>
  <c r="GE104" i="47" s="1"/>
  <c r="CP104" i="47"/>
  <c r="CQ104" i="47" s="1"/>
  <c r="CR104" i="47" s="1"/>
  <c r="JC100" i="47"/>
  <c r="JD100" i="47" s="1"/>
  <c r="JE100" i="47" s="1"/>
  <c r="CC100" i="47"/>
  <c r="CF100" i="47" s="1"/>
  <c r="LP100" i="47"/>
  <c r="LQ100" i="47" s="1"/>
  <c r="LR100" i="47" s="1"/>
  <c r="KC100" i="47"/>
  <c r="KD100" i="47" s="1"/>
  <c r="KE100" i="47" s="1"/>
  <c r="AB124" i="47"/>
  <c r="AB128" i="47" s="1"/>
  <c r="AB129" i="47" s="1"/>
  <c r="CB124" i="47"/>
  <c r="CF124" i="47" s="1"/>
  <c r="GB124" i="47"/>
  <c r="GF124" i="47" s="1"/>
  <c r="KB124" i="47"/>
  <c r="KF124" i="47" s="1"/>
  <c r="CC96" i="47"/>
  <c r="CD96" i="47" s="1"/>
  <c r="CE96" i="47" s="1"/>
  <c r="EC96" i="47"/>
  <c r="ED96" i="47" s="1"/>
  <c r="EE96" i="47" s="1"/>
  <c r="GC96" i="47"/>
  <c r="GD96" i="47" s="1"/>
  <c r="GE96" i="47" s="1"/>
  <c r="IC96" i="47"/>
  <c r="IF96" i="47" s="1"/>
  <c r="KC96" i="47"/>
  <c r="KF96" i="47" s="1"/>
  <c r="MC96" i="47"/>
  <c r="MF96" i="47" s="1"/>
  <c r="LP104" i="47"/>
  <c r="LS104" i="47" s="1"/>
  <c r="AP104" i="47"/>
  <c r="AQ104" i="47" s="1"/>
  <c r="AR104" i="47" s="1"/>
  <c r="FP104" i="47"/>
  <c r="FQ104" i="47" s="1"/>
  <c r="FR104" i="47" s="1"/>
  <c r="DP100" i="47"/>
  <c r="DS100" i="47" s="1"/>
  <c r="GC100" i="47"/>
  <c r="GD100" i="47" s="1"/>
  <c r="GE100" i="47" s="1"/>
  <c r="MC100" i="47"/>
  <c r="MF100" i="47" s="1"/>
  <c r="CO124" i="47"/>
  <c r="CS124" i="47" s="1"/>
  <c r="GO124" i="47"/>
  <c r="GS124" i="47" s="1"/>
  <c r="KO124" i="47"/>
  <c r="KS124" i="47" s="1"/>
  <c r="AC92" i="47"/>
  <c r="AD92" i="47" s="1"/>
  <c r="AE92" i="47" s="1"/>
  <c r="BP92" i="47"/>
  <c r="BS92" i="47" s="1"/>
  <c r="DP92" i="47"/>
  <c r="DS92" i="47" s="1"/>
  <c r="FP92" i="47"/>
  <c r="FQ92" i="47" s="1"/>
  <c r="FR92" i="47" s="1"/>
  <c r="HP92" i="47"/>
  <c r="HS92" i="47" s="1"/>
  <c r="JP92" i="47"/>
  <c r="JQ92" i="47" s="1"/>
  <c r="JR92" i="47" s="1"/>
  <c r="LP92" i="47"/>
  <c r="LS92" i="47" s="1"/>
  <c r="P104" i="47"/>
  <c r="Q104" i="47" s="1"/>
  <c r="R104" i="47" s="1"/>
  <c r="HC104" i="47"/>
  <c r="HD104" i="47" s="1"/>
  <c r="HE104" i="47" s="1"/>
  <c r="EC104" i="47"/>
  <c r="ED104" i="47" s="1"/>
  <c r="EE104" i="47" s="1"/>
  <c r="EP100" i="47"/>
  <c r="ES100" i="47" s="1"/>
  <c r="IP100" i="47"/>
  <c r="P100" i="47"/>
  <c r="S100" i="47" s="1"/>
  <c r="O124" i="47"/>
  <c r="S124" i="47" s="1"/>
  <c r="DB124" i="47"/>
  <c r="DF124" i="47" s="1"/>
  <c r="HB124" i="47"/>
  <c r="HF124" i="47" s="1"/>
  <c r="LB124" i="47"/>
  <c r="LD124" i="47" s="1"/>
  <c r="LE124" i="47" s="1"/>
  <c r="BP96" i="47"/>
  <c r="BS96" i="47" s="1"/>
  <c r="DP96" i="47"/>
  <c r="DS96" i="47" s="1"/>
  <c r="FP96" i="47"/>
  <c r="FQ96" i="47" s="1"/>
  <c r="FR96" i="47" s="1"/>
  <c r="HP96" i="47"/>
  <c r="HS96" i="47" s="1"/>
  <c r="JP96" i="47"/>
  <c r="JQ96" i="47" s="1"/>
  <c r="JR96" i="47" s="1"/>
  <c r="LP96" i="47"/>
  <c r="LS96" i="47" s="1"/>
  <c r="FC104" i="47"/>
  <c r="FF104" i="47" s="1"/>
  <c r="KC104" i="47"/>
  <c r="KD104" i="47" s="1"/>
  <c r="KE104" i="47" s="1"/>
  <c r="DP104" i="47"/>
  <c r="DS104" i="47" s="1"/>
  <c r="AC100" i="47"/>
  <c r="AF100" i="47" s="1"/>
  <c r="KP100" i="47"/>
  <c r="KQ100" i="47" s="1"/>
  <c r="KR100" i="47" s="1"/>
  <c r="LC100" i="47"/>
  <c r="LD100" i="47" s="1"/>
  <c r="LE100" i="47" s="1"/>
  <c r="HP100" i="47"/>
  <c r="HQ100" i="47" s="1"/>
  <c r="HR100" i="47" s="1"/>
  <c r="AC96" i="47"/>
  <c r="AF96" i="47" s="1"/>
  <c r="DO124" i="47"/>
  <c r="DS124" i="47" s="1"/>
  <c r="HO124" i="47"/>
  <c r="HS124" i="47" s="1"/>
  <c r="LO124" i="47"/>
  <c r="LQ124" i="47" s="1"/>
  <c r="LR124" i="47" s="1"/>
  <c r="BC92" i="47"/>
  <c r="BF92" i="47" s="1"/>
  <c r="DC92" i="47"/>
  <c r="DF92" i="47" s="1"/>
  <c r="FC92" i="47"/>
  <c r="FF92" i="47" s="1"/>
  <c r="HC92" i="47"/>
  <c r="HD92" i="47" s="1"/>
  <c r="HE92" i="47" s="1"/>
  <c r="JC92" i="47"/>
  <c r="JF92" i="47" s="1"/>
  <c r="LC92" i="47"/>
  <c r="LD92" i="47" s="1"/>
  <c r="LE92" i="47" s="1"/>
  <c r="V33" i="47"/>
  <c r="AC104" i="47"/>
  <c r="AD104" i="47" s="1"/>
  <c r="AE104" i="47" s="1"/>
  <c r="EP104" i="47"/>
  <c r="EQ104" i="47" s="1"/>
  <c r="ER104" i="47" s="1"/>
  <c r="GP104" i="47"/>
  <c r="GS104" i="47" s="1"/>
  <c r="FP100" i="47"/>
  <c r="FQ100" i="47" s="1"/>
  <c r="FR100" i="47" s="1"/>
  <c r="HC100" i="47"/>
  <c r="HF100" i="47" s="1"/>
  <c r="AP100" i="47"/>
  <c r="AS100" i="47" s="1"/>
  <c r="P96" i="47"/>
  <c r="Q96" i="47" s="1"/>
  <c r="R96" i="47" s="1"/>
  <c r="EB124" i="47"/>
  <c r="EF124" i="47" s="1"/>
  <c r="IB124" i="47"/>
  <c r="IF124" i="47" s="1"/>
  <c r="MB124" i="47"/>
  <c r="MF124" i="47" s="1"/>
  <c r="BC96" i="47"/>
  <c r="BD96" i="47" s="1"/>
  <c r="BE96" i="47" s="1"/>
  <c r="DC96" i="47"/>
  <c r="DF96" i="47" s="1"/>
  <c r="FC96" i="47"/>
  <c r="FF96" i="47" s="1"/>
  <c r="HC96" i="47"/>
  <c r="HD96" i="47" s="1"/>
  <c r="HE96" i="47" s="1"/>
  <c r="JC96" i="47"/>
  <c r="JF96" i="47" s="1"/>
  <c r="LC96" i="47"/>
  <c r="LD96" i="47" s="1"/>
  <c r="LE96" i="47" s="1"/>
  <c r="HP104" i="47"/>
  <c r="HS104" i="47" s="1"/>
  <c r="CC104" i="47"/>
  <c r="CF104" i="47" s="1"/>
  <c r="LC104" i="47"/>
  <c r="LD104" i="47" s="1"/>
  <c r="LE104" i="47" s="1"/>
  <c r="JP104" i="47"/>
  <c r="JQ104" i="47" s="1"/>
  <c r="JR104" i="47" s="1"/>
  <c r="IC100" i="47"/>
  <c r="ID100" i="47" s="1"/>
  <c r="IE100" i="47" s="1"/>
  <c r="BP100" i="47"/>
  <c r="BQ100" i="47" s="1"/>
  <c r="BR100" i="47" s="1"/>
  <c r="DC100" i="47"/>
  <c r="DF100" i="47" s="1"/>
  <c r="AO124" i="47"/>
  <c r="AS124" i="47" s="1"/>
  <c r="EO124" i="47"/>
  <c r="ES124" i="47" s="1"/>
  <c r="IO124" i="47"/>
  <c r="IS124" i="47" s="1"/>
  <c r="AP92" i="47"/>
  <c r="AS92" i="47" s="1"/>
  <c r="CP92" i="47"/>
  <c r="CQ92" i="47" s="1"/>
  <c r="CR92" i="47" s="1"/>
  <c r="EP92" i="47"/>
  <c r="ES92" i="47" s="1"/>
  <c r="GP92" i="47"/>
  <c r="GS92" i="47" s="1"/>
  <c r="IP92" i="47"/>
  <c r="IS92" i="47" s="1"/>
  <c r="KP104" i="47"/>
  <c r="KS104" i="47" s="1"/>
  <c r="JC104" i="47"/>
  <c r="JF104" i="47" s="1"/>
  <c r="BP104" i="47"/>
  <c r="BS104" i="47" s="1"/>
  <c r="CP100" i="47"/>
  <c r="CQ100" i="47" s="1"/>
  <c r="CR100" i="47" s="1"/>
  <c r="GP100" i="47"/>
  <c r="GQ100" i="47" s="1"/>
  <c r="GR100" i="47" s="1"/>
  <c r="BB124" i="47"/>
  <c r="BD124" i="47" s="1"/>
  <c r="BE124" i="47" s="1"/>
  <c r="FB124" i="47"/>
  <c r="FF124" i="47" s="1"/>
  <c r="AP96" i="47"/>
  <c r="AQ96" i="47" s="1"/>
  <c r="AR96" i="47" s="1"/>
  <c r="CP96" i="47"/>
  <c r="CQ96" i="47" s="1"/>
  <c r="CR96" i="47" s="1"/>
  <c r="EP96" i="47"/>
  <c r="EQ96" i="47" s="1"/>
  <c r="ER96" i="47" s="1"/>
  <c r="GP96" i="47"/>
  <c r="GQ96" i="47" s="1"/>
  <c r="GR96" i="47" s="1"/>
  <c r="IP96" i="47"/>
  <c r="IQ96" i="47" s="1"/>
  <c r="IR96" i="47" s="1"/>
  <c r="CQ126" i="47"/>
  <c r="CR126" i="47" s="1"/>
  <c r="CS126" i="47"/>
  <c r="FQ126" i="47"/>
  <c r="FR126" i="47" s="1"/>
  <c r="FS126" i="47"/>
  <c r="JQ124" i="47"/>
  <c r="JR124" i="47" s="1"/>
  <c r="JS124" i="47"/>
  <c r="ED126" i="47"/>
  <c r="EE126" i="47" s="1"/>
  <c r="EF126" i="47"/>
  <c r="ID126" i="47"/>
  <c r="IE126" i="47" s="1"/>
  <c r="IF126" i="47"/>
  <c r="LD126" i="47"/>
  <c r="LE126" i="47" s="1"/>
  <c r="LF126" i="47"/>
  <c r="BD126" i="47"/>
  <c r="BE126" i="47" s="1"/>
  <c r="BF126" i="47"/>
  <c r="HD126" i="47"/>
  <c r="HE126" i="47" s="1"/>
  <c r="HF126" i="47"/>
  <c r="FD126" i="47"/>
  <c r="FE126" i="47" s="1"/>
  <c r="FF126" i="47"/>
  <c r="KQ126" i="47"/>
  <c r="KR126" i="47" s="1"/>
  <c r="KS126" i="47"/>
  <c r="EQ126" i="47"/>
  <c r="ER126" i="47" s="1"/>
  <c r="ES126" i="47"/>
  <c r="C107" i="28"/>
  <c r="B107" i="28" s="1"/>
  <c r="D118" i="48"/>
  <c r="T130" i="28"/>
  <c r="T131" i="28" s="1"/>
  <c r="ET130" i="28"/>
  <c r="ET131" i="28" s="1"/>
  <c r="F69" i="28"/>
  <c r="F80" i="28"/>
  <c r="DO130" i="28"/>
  <c r="DO131" i="28" s="1"/>
  <c r="HO130" i="28"/>
  <c r="HO131" i="28" s="1"/>
  <c r="LO130" i="28"/>
  <c r="LO131" i="28" s="1"/>
  <c r="AG130" i="28"/>
  <c r="AG131" i="28" s="1"/>
  <c r="EG130" i="28"/>
  <c r="EG131" i="28" s="1"/>
  <c r="IG130" i="28"/>
  <c r="IG131" i="28" s="1"/>
  <c r="MG130" i="28"/>
  <c r="MG131" i="28" s="1"/>
  <c r="AB130" i="28"/>
  <c r="AB131" i="28" s="1"/>
  <c r="EB130" i="28"/>
  <c r="EB131" i="28" s="1"/>
  <c r="IB130" i="28"/>
  <c r="IB131" i="28" s="1"/>
  <c r="MB130" i="28"/>
  <c r="MB131" i="28" s="1"/>
  <c r="DT130" i="28"/>
  <c r="DT131" i="28" s="1"/>
  <c r="HT130" i="28"/>
  <c r="HT131" i="28" s="1"/>
  <c r="LT130" i="28"/>
  <c r="LT131" i="28" s="1"/>
  <c r="CO130" i="28"/>
  <c r="CO131" i="28" s="1"/>
  <c r="AO130" i="28"/>
  <c r="AO131" i="28" s="1"/>
  <c r="FB130" i="28"/>
  <c r="FB131" i="28" s="1"/>
  <c r="JB130" i="28"/>
  <c r="JB131" i="28" s="1"/>
  <c r="DG130" i="28"/>
  <c r="DG131" i="28" s="1"/>
  <c r="HG130" i="28"/>
  <c r="HG131" i="28" s="1"/>
  <c r="LG130" i="28"/>
  <c r="LG131" i="28" s="1"/>
  <c r="KO130" i="28"/>
  <c r="KO131" i="28" s="1"/>
  <c r="BB130" i="28"/>
  <c r="BB131" i="28" s="1"/>
  <c r="GB130" i="28"/>
  <c r="GB131" i="28" s="1"/>
  <c r="KB130" i="28"/>
  <c r="KB131" i="28" s="1"/>
  <c r="CT130" i="28"/>
  <c r="CT131" i="28" s="1"/>
  <c r="GT130" i="28"/>
  <c r="GT131" i="28" s="1"/>
  <c r="KT130" i="28"/>
  <c r="KT131" i="28" s="1"/>
  <c r="BO130" i="28"/>
  <c r="BO131" i="28" s="1"/>
  <c r="HB130" i="28"/>
  <c r="HB131" i="28" s="1"/>
  <c r="LB130" i="28"/>
  <c r="LB131" i="28" s="1"/>
  <c r="CG130" i="28"/>
  <c r="CG131" i="28" s="1"/>
  <c r="GG130" i="28"/>
  <c r="GG131" i="28" s="1"/>
  <c r="KG130" i="28"/>
  <c r="KG131" i="28" s="1"/>
  <c r="AT130" i="28"/>
  <c r="AT131" i="28" s="1"/>
  <c r="CB130" i="28"/>
  <c r="CB131" i="28" s="1"/>
  <c r="EO130" i="28"/>
  <c r="EO131" i="28" s="1"/>
  <c r="IO130" i="28"/>
  <c r="IO131" i="28" s="1"/>
  <c r="BT130" i="28"/>
  <c r="BT131" i="28" s="1"/>
  <c r="FT130" i="28"/>
  <c r="FT131" i="28" s="1"/>
  <c r="JT130" i="28"/>
  <c r="JT131" i="28" s="1"/>
  <c r="GO130" i="28"/>
  <c r="GO131" i="28" s="1"/>
  <c r="IT130" i="28"/>
  <c r="IT131" i="28" s="1"/>
  <c r="O130" i="28"/>
  <c r="O131" i="28" s="1"/>
  <c r="DB130" i="28"/>
  <c r="DB131" i="28" s="1"/>
  <c r="FO130" i="28"/>
  <c r="FO131" i="28" s="1"/>
  <c r="JO130" i="28"/>
  <c r="JO131" i="28" s="1"/>
  <c r="BG130" i="28"/>
  <c r="BG131" i="28" s="1"/>
  <c r="FG130" i="28"/>
  <c r="FG131" i="28" s="1"/>
  <c r="JG130" i="28"/>
  <c r="JG131" i="28" s="1"/>
  <c r="C69" i="48"/>
  <c r="G59" i="47"/>
  <c r="CC13" i="47"/>
  <c r="CE13" i="47" s="1"/>
  <c r="IP13" i="47"/>
  <c r="IR13" i="47" s="1"/>
  <c r="HP13" i="47"/>
  <c r="HQ13" i="47" s="1"/>
  <c r="KC13" i="47"/>
  <c r="KD13" i="47" s="1"/>
  <c r="HC13" i="47"/>
  <c r="HD13" i="47" s="1"/>
  <c r="F81" i="47"/>
  <c r="G50" i="28"/>
  <c r="F41" i="28"/>
  <c r="BC41" i="28" s="1"/>
  <c r="BD41" i="28" s="1"/>
  <c r="G64" i="28"/>
  <c r="JC64" i="28" s="1"/>
  <c r="G79" i="28"/>
  <c r="CC79" i="28" s="1"/>
  <c r="CE79" i="28" s="1"/>
  <c r="F27" i="28"/>
  <c r="GP27" i="28" s="1"/>
  <c r="GQ27" i="28" s="1"/>
  <c r="G45" i="28"/>
  <c r="P6" i="47"/>
  <c r="Q6" i="47" s="1"/>
  <c r="G72" i="28"/>
  <c r="BP10" i="47"/>
  <c r="BQ10" i="47" s="1"/>
  <c r="AP6" i="47"/>
  <c r="AQ6" i="47" s="1"/>
  <c r="CC10" i="47"/>
  <c r="CE10" i="47" s="1"/>
  <c r="JC10" i="47"/>
  <c r="JD10" i="47" s="1"/>
  <c r="AC6" i="47"/>
  <c r="AD6" i="47" s="1"/>
  <c r="FC6" i="47"/>
  <c r="FE6" i="47" s="1"/>
  <c r="MC6" i="47"/>
  <c r="MF6" i="47" s="1"/>
  <c r="GC10" i="47"/>
  <c r="GE10" i="47" s="1"/>
  <c r="IC6" i="47"/>
  <c r="IE6" i="47" s="1"/>
  <c r="FP10" i="47"/>
  <c r="FR10" i="47" s="1"/>
  <c r="LP10" i="47"/>
  <c r="LS10" i="47" s="1"/>
  <c r="KC10" i="47"/>
  <c r="KD10" i="47" s="1"/>
  <c r="CP6" i="47"/>
  <c r="CS6" i="47" s="1"/>
  <c r="GP6" i="47"/>
  <c r="GR6" i="47" s="1"/>
  <c r="BC6" i="47"/>
  <c r="BD6" i="47" s="1"/>
  <c r="HP6" i="47"/>
  <c r="HR6" i="47" s="1"/>
  <c r="MC10" i="47"/>
  <c r="ME10" i="47" s="1"/>
  <c r="EC6" i="47"/>
  <c r="EF6" i="47" s="1"/>
  <c r="KP6" i="47"/>
  <c r="KR6" i="47" s="1"/>
  <c r="AC10" i="47"/>
  <c r="AD10" i="47" s="1"/>
  <c r="DP10" i="47"/>
  <c r="DQ10" i="47" s="1"/>
  <c r="BP6" i="47"/>
  <c r="BQ6" i="47" s="1"/>
  <c r="JP6" i="47"/>
  <c r="JS6" i="47" s="1"/>
  <c r="P10" i="47"/>
  <c r="Q10" i="47" s="1"/>
  <c r="JC6" i="47"/>
  <c r="JE6" i="47" s="1"/>
  <c r="CP10" i="47"/>
  <c r="CR10" i="47" s="1"/>
  <c r="JP10" i="47"/>
  <c r="JR10" i="47" s="1"/>
  <c r="LC6" i="47"/>
  <c r="LE6" i="47" s="1"/>
  <c r="EP10" i="47"/>
  <c r="ES10" i="47" s="1"/>
  <c r="EC10" i="47"/>
  <c r="EF10" i="47" s="1"/>
  <c r="CC6" i="47"/>
  <c r="CF6" i="47" s="1"/>
  <c r="GC6" i="47"/>
  <c r="GE6" i="47" s="1"/>
  <c r="BC10" i="47"/>
  <c r="BF10" i="47" s="1"/>
  <c r="HC6" i="47"/>
  <c r="HF6" i="47" s="1"/>
  <c r="GP10" i="47"/>
  <c r="GS10" i="47" s="1"/>
  <c r="KP10" i="47"/>
  <c r="KR10" i="47" s="1"/>
  <c r="FP6" i="47"/>
  <c r="FQ6" i="47" s="1"/>
  <c r="IP6" i="47"/>
  <c r="IQ6" i="47" s="1"/>
  <c r="FC10" i="47"/>
  <c r="FF10" i="47" s="1"/>
  <c r="HC10" i="47"/>
  <c r="HE10" i="47" s="1"/>
  <c r="HP10" i="47"/>
  <c r="HR10" i="47" s="1"/>
  <c r="KC6" i="47"/>
  <c r="KF6" i="47" s="1"/>
  <c r="DC10" i="47"/>
  <c r="DF10" i="47" s="1"/>
  <c r="IC10" i="47"/>
  <c r="ID10" i="47" s="1"/>
  <c r="DP6" i="47"/>
  <c r="DQ6" i="47" s="1"/>
  <c r="LP6" i="47"/>
  <c r="LQ6" i="47" s="1"/>
  <c r="AP10" i="47"/>
  <c r="AR10" i="47" s="1"/>
  <c r="LC10" i="47"/>
  <c r="LD10" i="47" s="1"/>
  <c r="IP10" i="47"/>
  <c r="IQ10" i="47" s="1"/>
  <c r="DC6" i="47"/>
  <c r="DD6" i="47" s="1"/>
  <c r="EP6" i="47"/>
  <c r="EQ6" i="47" s="1"/>
  <c r="G43" i="28"/>
  <c r="G57" i="28"/>
  <c r="G71" i="28"/>
  <c r="HP71" i="28" s="1"/>
  <c r="G15" i="28"/>
  <c r="G29" i="28"/>
  <c r="EC29" i="28" s="1"/>
  <c r="KC34" i="28"/>
  <c r="KF34" i="28" s="1"/>
  <c r="CC80" i="47"/>
  <c r="CD80" i="47" s="1"/>
  <c r="G80" i="28"/>
  <c r="HP34" i="28"/>
  <c r="HS34" i="28" s="1"/>
  <c r="F74" i="28"/>
  <c r="G67" i="47"/>
  <c r="G20" i="28"/>
  <c r="F32" i="47"/>
  <c r="G48" i="28"/>
  <c r="G62" i="28"/>
  <c r="GC34" i="28"/>
  <c r="GF34" i="28" s="1"/>
  <c r="EP60" i="28"/>
  <c r="EQ60" i="28" s="1"/>
  <c r="GC80" i="47"/>
  <c r="GF80" i="47" s="1"/>
  <c r="FP80" i="47"/>
  <c r="FR80" i="47" s="1"/>
  <c r="LP48" i="47"/>
  <c r="LR48" i="47" s="1"/>
  <c r="F76" i="28"/>
  <c r="LC76" i="28" s="1"/>
  <c r="P80" i="47"/>
  <c r="Q80" i="47" s="1"/>
  <c r="F20" i="28"/>
  <c r="F73" i="28"/>
  <c r="G24" i="28"/>
  <c r="IC24" i="28" s="1"/>
  <c r="ID24" i="28" s="1"/>
  <c r="BC28" i="47"/>
  <c r="BF28" i="47" s="1"/>
  <c r="BP28" i="47"/>
  <c r="BQ28" i="47" s="1"/>
  <c r="JC28" i="47"/>
  <c r="JF28" i="47" s="1"/>
  <c r="P28" i="47"/>
  <c r="Q28" i="47" s="1"/>
  <c r="JP28" i="47"/>
  <c r="JR28" i="47" s="1"/>
  <c r="LC28" i="47"/>
  <c r="LD28" i="47" s="1"/>
  <c r="AP28" i="47"/>
  <c r="AS28" i="47" s="1"/>
  <c r="HP28" i="47"/>
  <c r="HS28" i="47" s="1"/>
  <c r="HC28" i="47"/>
  <c r="HE28" i="47" s="1"/>
  <c r="GP28" i="47"/>
  <c r="GQ28" i="47" s="1"/>
  <c r="LP28" i="47"/>
  <c r="LR28" i="47" s="1"/>
  <c r="EP28" i="47"/>
  <c r="ER28" i="47" s="1"/>
  <c r="IC28" i="47"/>
  <c r="ID28" i="47" s="1"/>
  <c r="FP28" i="47"/>
  <c r="FQ28" i="47" s="1"/>
  <c r="IP28" i="47"/>
  <c r="IQ28" i="47" s="1"/>
  <c r="KP28" i="47"/>
  <c r="KS28" i="47" s="1"/>
  <c r="GC28" i="47"/>
  <c r="GE28" i="47" s="1"/>
  <c r="KC28" i="47"/>
  <c r="KD28" i="47" s="1"/>
  <c r="CP28" i="47"/>
  <c r="CS28" i="47" s="1"/>
  <c r="EC28" i="47"/>
  <c r="EF28" i="47" s="1"/>
  <c r="AC28" i="47"/>
  <c r="AF28" i="47" s="1"/>
  <c r="KP72" i="47"/>
  <c r="KS72" i="47" s="1"/>
  <c r="FC72" i="47"/>
  <c r="FF72" i="47" s="1"/>
  <c r="CC72" i="47"/>
  <c r="CD72" i="47" s="1"/>
  <c r="BP72" i="47"/>
  <c r="BQ72" i="47" s="1"/>
  <c r="C110" i="28"/>
  <c r="B110" i="28" s="1"/>
  <c r="D124" i="48"/>
  <c r="F72" i="28"/>
  <c r="G70" i="47"/>
  <c r="AP70" i="47" s="1"/>
  <c r="AQ70" i="47" s="1"/>
  <c r="HC34" i="28"/>
  <c r="HF34" i="28" s="1"/>
  <c r="JC62" i="47"/>
  <c r="JD62" i="47" s="1"/>
  <c r="G14" i="28"/>
  <c r="C112" i="47"/>
  <c r="B112" i="47" s="1"/>
  <c r="D121" i="48"/>
  <c r="E109" i="47"/>
  <c r="D109" i="47" s="1"/>
  <c r="E123" i="48"/>
  <c r="G28" i="28"/>
  <c r="G39" i="28"/>
  <c r="C111" i="47"/>
  <c r="B111" i="47" s="1"/>
  <c r="D120" i="48"/>
  <c r="C109" i="28"/>
  <c r="B109" i="28" s="1"/>
  <c r="D123" i="48"/>
  <c r="FC13" i="47"/>
  <c r="FD13" i="47" s="1"/>
  <c r="F35" i="28"/>
  <c r="IP35" i="28" s="1"/>
  <c r="IQ35" i="28" s="1"/>
  <c r="G13" i="28"/>
  <c r="AC21" i="33"/>
  <c r="CI123" i="47"/>
  <c r="HI123" i="47"/>
  <c r="GV123" i="47"/>
  <c r="FI115" i="47"/>
  <c r="CV115" i="47"/>
  <c r="HV115" i="47"/>
  <c r="EL132" i="28"/>
  <c r="JY132" i="28"/>
  <c r="L132" i="28"/>
  <c r="DY132" i="28"/>
  <c r="BL130" i="47"/>
  <c r="DY130" i="47"/>
  <c r="GL130" i="47"/>
  <c r="R2" i="33"/>
  <c r="U2" i="33"/>
  <c r="AV127" i="28"/>
  <c r="LV127" i="28"/>
  <c r="IR4" i="47"/>
  <c r="H82" i="22"/>
  <c r="H67" i="22"/>
  <c r="I84" i="48" s="1"/>
  <c r="CG129" i="28"/>
  <c r="IG4" i="28"/>
  <c r="JG4" i="28"/>
  <c r="HG4" i="28"/>
  <c r="DG4" i="28"/>
  <c r="EG127" i="47"/>
  <c r="KT127" i="47"/>
  <c r="MF129" i="28"/>
  <c r="BF129" i="28"/>
  <c r="HS4" i="28"/>
  <c r="AF4" i="47"/>
  <c r="BS4" i="28"/>
  <c r="KF129" i="28"/>
  <c r="KF4" i="47"/>
  <c r="IF127" i="47"/>
  <c r="GS127" i="47"/>
  <c r="FF127" i="47"/>
  <c r="GC127" i="47"/>
  <c r="LP127" i="47"/>
  <c r="DP127" i="47"/>
  <c r="HC127" i="47"/>
  <c r="KP127" i="47"/>
  <c r="CP127" i="47"/>
  <c r="BC129" i="28"/>
  <c r="HP129" i="28"/>
  <c r="FC4" i="28"/>
  <c r="IP129" i="28"/>
  <c r="AC4" i="28"/>
  <c r="AC129" i="28"/>
  <c r="DC129" i="28"/>
  <c r="KC127" i="47"/>
  <c r="CC127" i="47"/>
  <c r="HP127" i="47"/>
  <c r="LC127" i="47"/>
  <c r="DC127" i="47"/>
  <c r="GP127" i="47"/>
  <c r="IP4" i="28"/>
  <c r="JP4" i="28"/>
  <c r="BP129" i="28"/>
  <c r="MC129" i="28"/>
  <c r="AP129" i="28"/>
  <c r="AP4" i="28"/>
  <c r="MC4" i="28"/>
  <c r="H11" i="22"/>
  <c r="I10" i="48" s="1"/>
  <c r="H63" i="22"/>
  <c r="CV123" i="47"/>
  <c r="IV123" i="47"/>
  <c r="AI123" i="47"/>
  <c r="AV115" i="47"/>
  <c r="JI115" i="47"/>
  <c r="GV115" i="47"/>
  <c r="LV115" i="47"/>
  <c r="FY132" i="28"/>
  <c r="HL132" i="28"/>
  <c r="L130" i="47"/>
  <c r="BY132" i="28"/>
  <c r="DL130" i="47"/>
  <c r="FY130" i="47"/>
  <c r="IL130" i="47"/>
  <c r="C2" i="33"/>
  <c r="X2" i="33"/>
  <c r="CV127" i="28"/>
  <c r="KV127" i="28"/>
  <c r="H54" i="22"/>
  <c r="I65" i="48" s="1"/>
  <c r="KG4" i="28"/>
  <c r="BT129" i="28"/>
  <c r="AG4" i="28"/>
  <c r="JT4" i="28"/>
  <c r="EG4" i="47"/>
  <c r="GT4" i="47"/>
  <c r="AS129" i="28"/>
  <c r="HF4" i="28"/>
  <c r="LF129" i="28"/>
  <c r="MF4" i="28"/>
  <c r="CF4" i="28"/>
  <c r="BS127" i="47"/>
  <c r="MF4" i="47"/>
  <c r="IS4" i="47"/>
  <c r="HF4" i="47"/>
  <c r="EI115" i="47"/>
  <c r="BV115" i="47"/>
  <c r="KV115" i="47"/>
  <c r="I115" i="47"/>
  <c r="JI127" i="28"/>
  <c r="CI127" i="28"/>
  <c r="ER127" i="47"/>
  <c r="JS4" i="47"/>
  <c r="BS4" i="47"/>
  <c r="FF4" i="47"/>
  <c r="KF127" i="47"/>
  <c r="CF127" i="47"/>
  <c r="HS127" i="47"/>
  <c r="JF4" i="28"/>
  <c r="LS4" i="28"/>
  <c r="IF129" i="28"/>
  <c r="CS4" i="28"/>
  <c r="S127" i="47"/>
  <c r="IS129" i="28"/>
  <c r="DF129" i="28"/>
  <c r="FS4" i="47"/>
  <c r="JF4" i="47"/>
  <c r="BF4" i="47"/>
  <c r="GF127" i="47"/>
  <c r="LS127" i="47"/>
  <c r="DS127" i="47"/>
  <c r="KS129" i="28"/>
  <c r="KF4" i="28"/>
  <c r="BF4" i="28"/>
  <c r="S129" i="28"/>
  <c r="S4" i="47"/>
  <c r="LS129" i="28"/>
  <c r="IS4" i="28"/>
  <c r="H50" i="22"/>
  <c r="I60" i="48" s="1"/>
  <c r="H13" i="22"/>
  <c r="FQ127" i="47"/>
  <c r="JD127" i="47"/>
  <c r="BD127" i="47"/>
  <c r="JQ127" i="47"/>
  <c r="BQ127" i="47"/>
  <c r="FD127" i="47"/>
  <c r="H17" i="22"/>
  <c r="H75" i="22"/>
  <c r="I89" i="48" s="1"/>
  <c r="II115" i="47"/>
  <c r="FV115" i="47"/>
  <c r="DI115" i="47"/>
  <c r="JV127" i="28"/>
  <c r="II127" i="28"/>
  <c r="BR129" i="28"/>
  <c r="AI16" i="33"/>
  <c r="JI123" i="47"/>
  <c r="HV123" i="47"/>
  <c r="BI115" i="47"/>
  <c r="JV115" i="47"/>
  <c r="HI115" i="47"/>
  <c r="IY132" i="28"/>
  <c r="AL132" i="28"/>
  <c r="BL132" i="28"/>
  <c r="EY130" i="47"/>
  <c r="JL130" i="47"/>
  <c r="AI127" i="28"/>
  <c r="GR129" i="28"/>
  <c r="H9" i="22"/>
  <c r="I13" i="48" s="1"/>
  <c r="CS4" i="47"/>
  <c r="AS127" i="47"/>
  <c r="LF4" i="47"/>
  <c r="LF127" i="47"/>
  <c r="IV115" i="47"/>
  <c r="GI115" i="47"/>
  <c r="AI115" i="47"/>
  <c r="LI127" i="28"/>
  <c r="GV127" i="28"/>
  <c r="JE127" i="47"/>
  <c r="IV127" i="28"/>
  <c r="H60" i="22"/>
  <c r="H25" i="22"/>
  <c r="I31" i="48" s="1"/>
  <c r="H14" i="22"/>
  <c r="I16" i="48" s="1"/>
  <c r="V115" i="47"/>
  <c r="KI115" i="47"/>
  <c r="FV127" i="28"/>
  <c r="JR4" i="47"/>
  <c r="JT4" i="47"/>
  <c r="HG4" i="47"/>
  <c r="IG127" i="47"/>
  <c r="IG4" i="47"/>
  <c r="IG129" i="28"/>
  <c r="MG4" i="28"/>
  <c r="BG129" i="28"/>
  <c r="CT4" i="28"/>
  <c r="T4" i="28"/>
  <c r="JG129" i="28"/>
  <c r="DG127" i="47"/>
  <c r="CT127" i="47"/>
  <c r="CG127" i="47"/>
  <c r="BT127" i="47"/>
  <c r="EG129" i="28"/>
  <c r="FT4" i="28"/>
  <c r="EG4" i="28"/>
  <c r="DT4" i="28"/>
  <c r="KT129" i="28"/>
  <c r="GG129" i="28"/>
  <c r="H106" i="22"/>
  <c r="I135" i="48" s="1"/>
  <c r="F48" i="28"/>
  <c r="G76" i="47"/>
  <c r="CC76" i="47" s="1"/>
  <c r="Q5" i="73"/>
  <c r="P13" i="73"/>
  <c r="P29" i="73"/>
  <c r="P45" i="73"/>
  <c r="E53" i="73"/>
  <c r="AL53" i="73"/>
  <c r="AB61" i="73"/>
  <c r="AA69" i="73"/>
  <c r="R85" i="73"/>
  <c r="AA93" i="73"/>
  <c r="E79" i="18"/>
  <c r="E46" i="18"/>
  <c r="E7" i="18"/>
  <c r="F62" i="28"/>
  <c r="F34" i="47"/>
  <c r="G52" i="47"/>
  <c r="W22" i="68"/>
  <c r="E70" i="18"/>
  <c r="E38" i="18"/>
  <c r="F18" i="28"/>
  <c r="AA13" i="73"/>
  <c r="AM21" i="73"/>
  <c r="AA29" i="73"/>
  <c r="AM37" i="73"/>
  <c r="AA45" i="73"/>
  <c r="Q53" i="73"/>
  <c r="E61" i="73"/>
  <c r="AL69" i="73"/>
  <c r="AL77" i="73"/>
  <c r="AM93" i="73"/>
  <c r="E64" i="18"/>
  <c r="D8" i="26" s="1"/>
  <c r="J4" i="22" s="1"/>
  <c r="E31" i="18"/>
  <c r="D24" i="26" s="1"/>
  <c r="I9" i="22" s="1"/>
  <c r="K18" i="33" s="1"/>
  <c r="P23" i="70" s="1"/>
  <c r="E62" i="18"/>
  <c r="E29" i="18"/>
  <c r="G66" i="28"/>
  <c r="B19" i="47"/>
  <c r="KI19" i="47" s="1"/>
  <c r="F5" i="73"/>
  <c r="AL5" i="73"/>
  <c r="F13" i="73"/>
  <c r="Q21" i="73"/>
  <c r="E29" i="73"/>
  <c r="E45" i="73"/>
  <c r="AA53" i="73"/>
  <c r="P61" i="73"/>
  <c r="E77" i="73"/>
  <c r="E85" i="73"/>
  <c r="F93" i="73"/>
  <c r="E89" i="18"/>
  <c r="D40" i="26" s="1"/>
  <c r="D8" i="64" s="1"/>
  <c r="E56" i="18"/>
  <c r="E22" i="18"/>
  <c r="DC15" i="47"/>
  <c r="DF15" i="47" s="1"/>
  <c r="AM5" i="73"/>
  <c r="E13" i="73"/>
  <c r="AL13" i="73"/>
  <c r="F29" i="73"/>
  <c r="AL29" i="73"/>
  <c r="AL45" i="73"/>
  <c r="AB53" i="73"/>
  <c r="Q61" i="73"/>
  <c r="P69" i="73"/>
  <c r="F77" i="73"/>
  <c r="P93" i="73"/>
  <c r="E87" i="18"/>
  <c r="D19" i="26" s="1"/>
  <c r="I8" i="22" s="1"/>
  <c r="E54" i="18"/>
  <c r="E19" i="18"/>
  <c r="G22" i="28"/>
  <c r="AP31" i="28"/>
  <c r="AS31" i="28" s="1"/>
  <c r="BC31" i="28"/>
  <c r="BF31" i="28" s="1"/>
  <c r="FC31" i="28"/>
  <c r="FD31" i="28" s="1"/>
  <c r="MC31" i="28"/>
  <c r="MF31" i="28" s="1"/>
  <c r="LC31" i="28"/>
  <c r="LF31" i="28" s="1"/>
  <c r="GC31" i="28"/>
  <c r="GE31" i="28" s="1"/>
  <c r="BP31" i="28"/>
  <c r="BR31" i="28" s="1"/>
  <c r="KP31" i="28"/>
  <c r="KR31" i="28" s="1"/>
  <c r="KC31" i="28"/>
  <c r="KF31" i="28" s="1"/>
  <c r="DP31" i="28"/>
  <c r="DQ31" i="28" s="1"/>
  <c r="AC31" i="28"/>
  <c r="AD31" i="28" s="1"/>
  <c r="GP31" i="28"/>
  <c r="GS31" i="28" s="1"/>
  <c r="CC31" i="28"/>
  <c r="CF31" i="28" s="1"/>
  <c r="JC31" i="28"/>
  <c r="P31" i="28"/>
  <c r="R31" i="28" s="1"/>
  <c r="JP31" i="28"/>
  <c r="JQ31" i="28" s="1"/>
  <c r="IC31" i="28"/>
  <c r="ID31" i="28" s="1"/>
  <c r="LP31" i="28"/>
  <c r="LR31" i="28" s="1"/>
  <c r="EC31" i="28"/>
  <c r="EE31" i="28" s="1"/>
  <c r="FP31" i="28"/>
  <c r="FR31" i="28" s="1"/>
  <c r="HC31" i="28"/>
  <c r="HF31" i="28" s="1"/>
  <c r="EP31" i="28"/>
  <c r="ES31" i="28" s="1"/>
  <c r="IP31" i="28"/>
  <c r="IQ31" i="28" s="1"/>
  <c r="DC31" i="28"/>
  <c r="DD31" i="28" s="1"/>
  <c r="CP31" i="28"/>
  <c r="CQ31" i="28" s="1"/>
  <c r="HP31" i="28"/>
  <c r="HS31" i="28" s="1"/>
  <c r="KC55" i="28"/>
  <c r="KE55" i="28" s="1"/>
  <c r="FP55" i="28"/>
  <c r="FQ55" i="28" s="1"/>
  <c r="DP55" i="28"/>
  <c r="DQ55" i="28" s="1"/>
  <c r="GC55" i="28"/>
  <c r="GF55" i="28" s="1"/>
  <c r="AP55" i="28"/>
  <c r="AS55" i="28" s="1"/>
  <c r="EC55" i="28"/>
  <c r="EF55" i="28" s="1"/>
  <c r="P55" i="28"/>
  <c r="S55" i="28" s="1"/>
  <c r="CP55" i="28"/>
  <c r="CR55" i="28" s="1"/>
  <c r="GP55" i="28"/>
  <c r="GS55" i="28" s="1"/>
  <c r="JP55" i="28"/>
  <c r="JQ55" i="28" s="1"/>
  <c r="CC55" i="28"/>
  <c r="CD55" i="28" s="1"/>
  <c r="FC55" i="28"/>
  <c r="FE55" i="28" s="1"/>
  <c r="KP55" i="28"/>
  <c r="KS55" i="28" s="1"/>
  <c r="HP55" i="28"/>
  <c r="HQ55" i="28" s="1"/>
  <c r="JC55" i="28"/>
  <c r="JE55" i="28" s="1"/>
  <c r="AC55" i="28"/>
  <c r="AD55" i="28" s="1"/>
  <c r="LP55" i="28"/>
  <c r="LS55" i="28" s="1"/>
  <c r="LC13" i="47"/>
  <c r="LD13" i="47" s="1"/>
  <c r="F13" i="28"/>
  <c r="G49" i="28"/>
  <c r="G27" i="47"/>
  <c r="G41" i="47"/>
  <c r="MC41" i="47" s="1"/>
  <c r="G55" i="47"/>
  <c r="FP13" i="47"/>
  <c r="FR13" i="47" s="1"/>
  <c r="AC13" i="47"/>
  <c r="AE13" i="47" s="1"/>
  <c r="F79" i="47"/>
  <c r="AC79" i="47" s="1"/>
  <c r="G77" i="28"/>
  <c r="G31" i="47"/>
  <c r="G60" i="47"/>
  <c r="G21" i="28"/>
  <c r="BP21" i="28" s="1"/>
  <c r="BR21" i="28" s="1"/>
  <c r="G46" i="28"/>
  <c r="JC46" i="28" s="1"/>
  <c r="G35" i="47"/>
  <c r="BI120" i="28"/>
  <c r="CV120" i="28"/>
  <c r="BV120" i="28"/>
  <c r="AV120" i="28"/>
  <c r="KV120" i="28"/>
  <c r="LV120" i="28"/>
  <c r="EV120" i="28"/>
  <c r="HI120" i="28"/>
  <c r="DV120" i="28"/>
  <c r="JV120" i="28"/>
  <c r="KI120" i="28"/>
  <c r="FI120" i="28"/>
  <c r="I120" i="28"/>
  <c r="EI120" i="28"/>
  <c r="AI120" i="28"/>
  <c r="IV120" i="28"/>
  <c r="HV120" i="28"/>
  <c r="JI120" i="28"/>
  <c r="LI120" i="28"/>
  <c r="GV120" i="28"/>
  <c r="FV120" i="28"/>
  <c r="CI120" i="28"/>
  <c r="V120" i="28"/>
  <c r="GI120" i="28"/>
  <c r="II120" i="28"/>
  <c r="DI120" i="28"/>
  <c r="H45" i="22"/>
  <c r="I56" i="48" s="1"/>
  <c r="DE129" i="28"/>
  <c r="ME129" i="28"/>
  <c r="EE129" i="28"/>
  <c r="R4" i="47"/>
  <c r="CE4" i="28"/>
  <c r="LE4" i="28"/>
  <c r="CR129" i="28"/>
  <c r="ER4" i="47"/>
  <c r="AR127" i="47"/>
  <c r="IR127" i="47"/>
  <c r="FE127" i="47"/>
  <c r="BR127" i="47"/>
  <c r="JR127" i="47"/>
  <c r="B120" i="47"/>
  <c r="H12" i="22"/>
  <c r="EE4" i="28"/>
  <c r="LR129" i="28"/>
  <c r="BE129" i="28"/>
  <c r="AR4" i="28"/>
  <c r="HE4" i="28"/>
  <c r="GE4" i="28"/>
  <c r="DE4" i="28"/>
  <c r="GE127" i="47"/>
  <c r="BE4" i="47"/>
  <c r="JE4" i="47"/>
  <c r="FR4" i="47"/>
  <c r="CE4" i="47"/>
  <c r="KE4" i="47"/>
  <c r="HI127" i="28"/>
  <c r="GI127" i="28"/>
  <c r="KI127" i="28"/>
  <c r="DI127" i="28"/>
  <c r="V127" i="28"/>
  <c r="C121" i="48"/>
  <c r="H58" i="22"/>
  <c r="I72" i="48" s="1"/>
  <c r="B1" i="30"/>
  <c r="JE129" i="28"/>
  <c r="GE129" i="28"/>
  <c r="KR4" i="28"/>
  <c r="LR4" i="28"/>
  <c r="LE129" i="28"/>
  <c r="IR129" i="28"/>
  <c r="IR4" i="28"/>
  <c r="GR4" i="47"/>
  <c r="CR127" i="47"/>
  <c r="KR127" i="47"/>
  <c r="HE127" i="47"/>
  <c r="DR127" i="47"/>
  <c r="LR127" i="47"/>
  <c r="H71" i="22"/>
  <c r="I87" i="48" s="1"/>
  <c r="BE4" i="28"/>
  <c r="HR4" i="28"/>
  <c r="JE4" i="28"/>
  <c r="HE129" i="28"/>
  <c r="JR4" i="28"/>
  <c r="ER4" i="28"/>
  <c r="AE127" i="47"/>
  <c r="IE127" i="47"/>
  <c r="DE4" i="47"/>
  <c r="LE4" i="47"/>
  <c r="HR4" i="47"/>
  <c r="EE4" i="47"/>
  <c r="ME4" i="47"/>
  <c r="B142" i="48"/>
  <c r="K111" i="22"/>
  <c r="L85" i="33" s="1"/>
  <c r="AF17" i="33"/>
  <c r="EF97" i="47"/>
  <c r="H32" i="22"/>
  <c r="I42" i="48" s="1"/>
  <c r="FR129" i="28"/>
  <c r="KR129" i="28"/>
  <c r="AE4" i="28"/>
  <c r="ER129" i="28"/>
  <c r="IE129" i="28"/>
  <c r="BR4" i="28"/>
  <c r="HR129" i="28"/>
  <c r="CR4" i="47"/>
  <c r="KR4" i="47"/>
  <c r="GR127" i="47"/>
  <c r="DE127" i="47"/>
  <c r="LE127" i="47"/>
  <c r="HR127" i="47"/>
  <c r="FT4" i="47"/>
  <c r="JG4" i="47"/>
  <c r="BG4" i="47"/>
  <c r="GG127" i="47"/>
  <c r="LT127" i="47"/>
  <c r="DT127" i="47"/>
  <c r="AT4" i="28"/>
  <c r="FG127" i="47"/>
  <c r="IT127" i="47"/>
  <c r="AT127" i="47"/>
  <c r="ET4" i="47"/>
  <c r="KG4" i="47"/>
  <c r="CG4" i="47"/>
  <c r="T127" i="47"/>
  <c r="LG129" i="28"/>
  <c r="JG127" i="47"/>
  <c r="BG127" i="47"/>
  <c r="ET127" i="47"/>
  <c r="IT4" i="47"/>
  <c r="AT4" i="47"/>
  <c r="GG4" i="47"/>
  <c r="FG129" i="28"/>
  <c r="DT129" i="28"/>
  <c r="R129" i="28"/>
  <c r="CR4" i="28"/>
  <c r="GR4" i="28"/>
  <c r="KE129" i="28"/>
  <c r="AR129" i="28"/>
  <c r="DR129" i="28"/>
  <c r="FE129" i="28"/>
  <c r="EE127" i="47"/>
  <c r="ME127" i="47"/>
  <c r="HE4" i="47"/>
  <c r="DR4" i="47"/>
  <c r="LR4" i="47"/>
  <c r="B12" i="47"/>
  <c r="KV33" i="47"/>
  <c r="FV33" i="47"/>
  <c r="CV33" i="47"/>
  <c r="EI33" i="47"/>
  <c r="DI33" i="47"/>
  <c r="I33" i="47"/>
  <c r="AV19" i="47"/>
  <c r="GV33" i="47"/>
  <c r="B40" i="47"/>
  <c r="BI40" i="47" s="1"/>
  <c r="B33" i="28"/>
  <c r="F46" i="47"/>
  <c r="MC46" i="47" s="1"/>
  <c r="IV33" i="47"/>
  <c r="B47" i="47"/>
  <c r="AV53" i="73"/>
  <c r="B40" i="28"/>
  <c r="B68" i="28"/>
  <c r="DP48" i="47"/>
  <c r="DR48" i="47" s="1"/>
  <c r="LP72" i="47"/>
  <c r="LR72" i="47" s="1"/>
  <c r="IC80" i="47"/>
  <c r="IF80" i="47" s="1"/>
  <c r="AV33" i="47"/>
  <c r="B61" i="47"/>
  <c r="B75" i="47"/>
  <c r="JI75" i="47" s="1"/>
  <c r="B68" i="47"/>
  <c r="B26" i="47"/>
  <c r="GV26" i="47" s="1"/>
  <c r="AI33" i="47"/>
  <c r="B5" i="47"/>
  <c r="IV5" i="47" s="1"/>
  <c r="N10" i="48"/>
  <c r="AZ10" i="33" s="1"/>
  <c r="J46" i="22"/>
  <c r="E55" i="48" s="1"/>
  <c r="J72" i="22"/>
  <c r="D7" i="66"/>
  <c r="AM45" i="73"/>
  <c r="G61" i="73"/>
  <c r="AM61" i="73"/>
  <c r="G77" i="73"/>
  <c r="AM77" i="73"/>
  <c r="G93" i="73"/>
  <c r="E88" i="18"/>
  <c r="E80" i="18"/>
  <c r="E71" i="18"/>
  <c r="E63" i="18"/>
  <c r="E55" i="18"/>
  <c r="E47" i="18"/>
  <c r="E39" i="18"/>
  <c r="E30" i="18"/>
  <c r="E20" i="18"/>
  <c r="D7" i="26" s="1"/>
  <c r="I31" i="22" s="1"/>
  <c r="B28" i="33" s="1"/>
  <c r="P25" i="61" s="1"/>
  <c r="E9" i="18"/>
  <c r="D17" i="26" s="1"/>
  <c r="D5" i="63" s="1"/>
  <c r="E197" i="18"/>
  <c r="E21" i="18"/>
  <c r="D45" i="26" s="1"/>
  <c r="D8" i="65" s="1"/>
  <c r="E100" i="18"/>
  <c r="E86" i="18"/>
  <c r="E78" i="18"/>
  <c r="E69" i="18"/>
  <c r="E61" i="18"/>
  <c r="E53" i="18"/>
  <c r="E45" i="18"/>
  <c r="E37" i="18"/>
  <c r="D65" i="26" s="1"/>
  <c r="J24" i="22" s="1"/>
  <c r="E27" i="18"/>
  <c r="D30" i="26" s="1"/>
  <c r="I37" i="22" s="1"/>
  <c r="E18" i="18"/>
  <c r="E6" i="18"/>
  <c r="E14" i="18"/>
  <c r="D27" i="26" s="1"/>
  <c r="E186" i="18"/>
  <c r="E11" i="18"/>
  <c r="D32" i="26" s="1"/>
  <c r="D5" i="71" s="1"/>
  <c r="F53" i="73"/>
  <c r="R61" i="73"/>
  <c r="F69" i="73"/>
  <c r="R77" i="73"/>
  <c r="F85" i="73"/>
  <c r="R93" i="73"/>
  <c r="AN93" i="73"/>
  <c r="E93" i="18"/>
  <c r="E85" i="18"/>
  <c r="E77" i="18"/>
  <c r="E68" i="18"/>
  <c r="E60" i="18"/>
  <c r="E52" i="18"/>
  <c r="E44" i="18"/>
  <c r="D23" i="26" s="1"/>
  <c r="J34" i="22" s="1"/>
  <c r="E36" i="18"/>
  <c r="E26" i="18"/>
  <c r="D9" i="26" s="1"/>
  <c r="J31" i="22" s="1"/>
  <c r="E17" i="18"/>
  <c r="E5" i="18"/>
  <c r="AM69" i="73"/>
  <c r="AM85" i="73"/>
  <c r="E92" i="18"/>
  <c r="E84" i="18"/>
  <c r="E75" i="18"/>
  <c r="E67" i="18"/>
  <c r="E59" i="18"/>
  <c r="E51" i="18"/>
  <c r="D35" i="26" s="1"/>
  <c r="E43" i="18"/>
  <c r="E35" i="18"/>
  <c r="E25" i="18"/>
  <c r="E16" i="18"/>
  <c r="E34" i="18"/>
  <c r="E13" i="18"/>
  <c r="D37" i="26" s="1"/>
  <c r="J67" i="22" s="1"/>
  <c r="AB77" i="73"/>
  <c r="AN85" i="73"/>
  <c r="AB93" i="73"/>
  <c r="E91" i="18"/>
  <c r="E83" i="18"/>
  <c r="E74" i="18"/>
  <c r="E66" i="18"/>
  <c r="E58" i="18"/>
  <c r="E50" i="18"/>
  <c r="E42" i="18"/>
  <c r="E33" i="18"/>
  <c r="E24" i="18"/>
  <c r="E15" i="18"/>
  <c r="D63" i="26" s="1"/>
  <c r="D6" i="67" s="1"/>
  <c r="E76" i="18"/>
  <c r="D64" i="26" s="1"/>
  <c r="I24" i="22" s="1"/>
  <c r="Q69" i="73"/>
  <c r="E90" i="18"/>
  <c r="E82" i="18"/>
  <c r="E73" i="18"/>
  <c r="E65" i="18"/>
  <c r="D44" i="26" s="1"/>
  <c r="J41" i="22" s="1"/>
  <c r="E50" i="48" s="1"/>
  <c r="E57" i="18"/>
  <c r="E49" i="18"/>
  <c r="E41" i="18"/>
  <c r="D29" i="26" s="1"/>
  <c r="J58" i="22" s="1"/>
  <c r="E32" i="18"/>
  <c r="D53" i="26" s="1"/>
  <c r="J22" i="22" s="1"/>
  <c r="AD13" i="33" s="1"/>
  <c r="Q22" i="66" s="1"/>
  <c r="E69" i="47" s="1"/>
  <c r="E23" i="18"/>
  <c r="D33" i="26" s="1"/>
  <c r="J14" i="22" s="1"/>
  <c r="R13" i="33" s="1"/>
  <c r="Q22" i="71" s="1"/>
  <c r="E41" i="47" s="1"/>
  <c r="E12" i="18"/>
  <c r="D18" i="26" s="1"/>
  <c r="D6" i="63" s="1"/>
  <c r="E96" i="18"/>
  <c r="D49" i="26" s="1"/>
  <c r="J45" i="22" s="1"/>
  <c r="E56" i="48" s="1"/>
  <c r="E97" i="18"/>
  <c r="E99" i="18"/>
  <c r="E94" i="18"/>
  <c r="E95" i="18"/>
  <c r="D58" i="26" s="1"/>
  <c r="E98" i="18"/>
  <c r="CP72" i="47"/>
  <c r="CQ72" i="47" s="1"/>
  <c r="EP80" i="47"/>
  <c r="ES80" i="47" s="1"/>
  <c r="JP72" i="47"/>
  <c r="JQ72" i="47" s="1"/>
  <c r="HC80" i="47"/>
  <c r="HE80" i="47" s="1"/>
  <c r="HP80" i="47"/>
  <c r="HS80" i="47" s="1"/>
  <c r="GP72" i="47"/>
  <c r="GS72" i="47" s="1"/>
  <c r="AC80" i="47"/>
  <c r="AD80" i="47" s="1"/>
  <c r="P72" i="47"/>
  <c r="R72" i="47" s="1"/>
  <c r="KC72" i="47"/>
  <c r="KD72" i="47" s="1"/>
  <c r="AP80" i="47"/>
  <c r="IP80" i="47"/>
  <c r="IQ80" i="47" s="1"/>
  <c r="AC62" i="47"/>
  <c r="AE62" i="47" s="1"/>
  <c r="DP72" i="47"/>
  <c r="DQ72" i="47" s="1"/>
  <c r="JF97" i="47"/>
  <c r="JF90" i="47"/>
  <c r="HF90" i="47"/>
  <c r="GS95" i="47"/>
  <c r="FD91" i="47"/>
  <c r="FE91" i="47" s="1"/>
  <c r="X24" i="61"/>
  <c r="AC20" i="47"/>
  <c r="AD20" i="47" s="1"/>
  <c r="EP20" i="47"/>
  <c r="ES20" i="47" s="1"/>
  <c r="DP20" i="47"/>
  <c r="DC20" i="47"/>
  <c r="DD20" i="47" s="1"/>
  <c r="FP20" i="47"/>
  <c r="KP20" i="47"/>
  <c r="KQ20" i="47" s="1"/>
  <c r="CP20" i="47"/>
  <c r="CR20" i="47" s="1"/>
  <c r="LP20" i="47"/>
  <c r="JC20" i="47"/>
  <c r="JE20" i="47" s="1"/>
  <c r="HP20" i="47"/>
  <c r="JP20" i="47"/>
  <c r="JQ20" i="47" s="1"/>
  <c r="IC20" i="47"/>
  <c r="IE20" i="47" s="1"/>
  <c r="GP20" i="47"/>
  <c r="GR20" i="47" s="1"/>
  <c r="KC20" i="47"/>
  <c r="GC20" i="47"/>
  <c r="GF20" i="47" s="1"/>
  <c r="CC20" i="47"/>
  <c r="CD20" i="47" s="1"/>
  <c r="IP20" i="47"/>
  <c r="IR20" i="47" s="1"/>
  <c r="FC20" i="47"/>
  <c r="BP20" i="47"/>
  <c r="EC20" i="47"/>
  <c r="EE20" i="47" s="1"/>
  <c r="HC20" i="47"/>
  <c r="HE20" i="47" s="1"/>
  <c r="MC20" i="47"/>
  <c r="MD20" i="47" s="1"/>
  <c r="P20" i="47"/>
  <c r="Q20" i="47" s="1"/>
  <c r="BC20" i="47"/>
  <c r="LC20" i="47"/>
  <c r="AP20" i="47"/>
  <c r="AQ20" i="47" s="1"/>
  <c r="P48" i="47"/>
  <c r="S48" i="47" s="1"/>
  <c r="GC72" i="47"/>
  <c r="LC80" i="47"/>
  <c r="LD80" i="47" s="1"/>
  <c r="MF91" i="47"/>
  <c r="JQ94" i="47"/>
  <c r="JR94" i="47" s="1"/>
  <c r="MF94" i="47"/>
  <c r="DC55" i="28"/>
  <c r="HC55" i="28"/>
  <c r="EP55" i="28"/>
  <c r="IC55" i="28"/>
  <c r="MC55" i="28"/>
  <c r="BP55" i="28"/>
  <c r="IP55" i="28"/>
  <c r="LC55" i="28"/>
  <c r="BC55" i="28"/>
  <c r="JO128" i="47"/>
  <c r="JO129" i="47" s="1"/>
  <c r="EC72" i="47"/>
  <c r="EE72" i="47" s="1"/>
  <c r="JC72" i="47"/>
  <c r="JD72" i="47" s="1"/>
  <c r="LP80" i="47"/>
  <c r="F8" i="28"/>
  <c r="LC72" i="47"/>
  <c r="KC80" i="47"/>
  <c r="FC80" i="47"/>
  <c r="MC72" i="47"/>
  <c r="MF72" i="47" s="1"/>
  <c r="HC62" i="47"/>
  <c r="HD62" i="47" s="1"/>
  <c r="DC72" i="47"/>
  <c r="CP80" i="47"/>
  <c r="CR80" i="47" s="1"/>
  <c r="LC48" i="47"/>
  <c r="LE48" i="47" s="1"/>
  <c r="KC48" i="47"/>
  <c r="JP48" i="47"/>
  <c r="CC48" i="47"/>
  <c r="FP48" i="47"/>
  <c r="EC48" i="47"/>
  <c r="FC48" i="47"/>
  <c r="P62" i="47"/>
  <c r="BP62" i="47"/>
  <c r="BQ62" i="47" s="1"/>
  <c r="FP62" i="47"/>
  <c r="DP62" i="47"/>
  <c r="FC62" i="47"/>
  <c r="IC62" i="47"/>
  <c r="AP62" i="47"/>
  <c r="LC62" i="47"/>
  <c r="CP62" i="47"/>
  <c r="CQ62" i="47" s="1"/>
  <c r="LP62" i="47"/>
  <c r="GP62" i="47"/>
  <c r="IP62" i="47"/>
  <c r="EC62" i="47"/>
  <c r="ED62" i="47" s="1"/>
  <c r="EP62" i="47"/>
  <c r="KC62" i="47"/>
  <c r="KP62" i="47"/>
  <c r="CC62" i="47"/>
  <c r="CD62" i="47" s="1"/>
  <c r="GC62" i="47"/>
  <c r="HP62" i="47"/>
  <c r="MC62" i="47"/>
  <c r="MF62" i="47" s="1"/>
  <c r="HC72" i="47"/>
  <c r="HP72" i="47"/>
  <c r="BC72" i="47"/>
  <c r="EP72" i="47"/>
  <c r="AP72" i="47"/>
  <c r="AC72" i="47"/>
  <c r="IP72" i="47"/>
  <c r="FP72" i="47"/>
  <c r="IC72" i="47"/>
  <c r="MC80" i="47"/>
  <c r="JC80" i="47"/>
  <c r="BC80" i="47"/>
  <c r="DC80" i="47"/>
  <c r="KP80" i="47"/>
  <c r="JP80" i="47"/>
  <c r="DP80" i="47"/>
  <c r="GP80" i="47"/>
  <c r="EC80" i="47"/>
  <c r="BP80" i="47"/>
  <c r="JP62" i="47"/>
  <c r="F9" i="47"/>
  <c r="F9" i="28"/>
  <c r="MC13" i="47"/>
  <c r="MD13" i="47" s="1"/>
  <c r="JP13" i="47"/>
  <c r="JQ13" i="47" s="1"/>
  <c r="LP13" i="47"/>
  <c r="CP13" i="47"/>
  <c r="EP13" i="47"/>
  <c r="BC62" i="47"/>
  <c r="DC62" i="47"/>
  <c r="DF62" i="47" s="1"/>
  <c r="Q90" i="47"/>
  <c r="R90" i="47" s="1"/>
  <c r="LQ104" i="47"/>
  <c r="LR104" i="47" s="1"/>
  <c r="GF97" i="47"/>
  <c r="FF90" i="47"/>
  <c r="F14" i="47"/>
  <c r="F14" i="28"/>
  <c r="F22" i="47"/>
  <c r="F22" i="28"/>
  <c r="F39" i="47"/>
  <c r="JP39" i="47" s="1"/>
  <c r="F39" i="28"/>
  <c r="G42" i="28"/>
  <c r="MC42" i="28" s="1"/>
  <c r="G42" i="47"/>
  <c r="G44" i="47"/>
  <c r="KP44" i="47" s="1"/>
  <c r="G44" i="28"/>
  <c r="F53" i="47"/>
  <c r="HC53" i="47" s="1"/>
  <c r="F53" i="28"/>
  <c r="G51" i="28"/>
  <c r="G51" i="47"/>
  <c r="G56" i="47"/>
  <c r="G56" i="28"/>
  <c r="G63" i="28"/>
  <c r="BC63" i="28" s="1"/>
  <c r="G63" i="47"/>
  <c r="F29" i="47"/>
  <c r="CC29" i="47" s="1"/>
  <c r="G8" i="47"/>
  <c r="G8" i="28"/>
  <c r="Y26" i="61"/>
  <c r="DP28" i="47"/>
  <c r="DQ28" i="47" s="1"/>
  <c r="Y22" i="61"/>
  <c r="Q93" i="47"/>
  <c r="R93" i="47" s="1"/>
  <c r="JC52" i="28"/>
  <c r="BC52" i="28"/>
  <c r="BF52" i="28" s="1"/>
  <c r="AP52" i="28"/>
  <c r="IP52" i="28"/>
  <c r="IS52" i="28" s="1"/>
  <c r="CP52" i="28"/>
  <c r="CS52" i="28" s="1"/>
  <c r="KC52" i="28"/>
  <c r="EP52" i="28"/>
  <c r="KP52" i="28"/>
  <c r="HP52" i="28"/>
  <c r="LP52" i="28"/>
  <c r="F86" i="28"/>
  <c r="DQ97" i="47"/>
  <c r="DR97" i="47" s="1"/>
  <c r="G18" i="28"/>
  <c r="G18" i="47"/>
  <c r="JP18" i="47" s="1"/>
  <c r="MC60" i="28"/>
  <c r="FP60" i="28"/>
  <c r="FS60" i="28" s="1"/>
  <c r="DP60" i="28"/>
  <c r="DS60" i="28" s="1"/>
  <c r="KC60" i="28"/>
  <c r="IP60" i="28"/>
  <c r="IQ60" i="28" s="1"/>
  <c r="IC60" i="28"/>
  <c r="CC60" i="28"/>
  <c r="LC60" i="28"/>
  <c r="JP60" i="28"/>
  <c r="HP60" i="28"/>
  <c r="BC60" i="28"/>
  <c r="FC60" i="28"/>
  <c r="GP60" i="28"/>
  <c r="DC60" i="28"/>
  <c r="P60" i="28"/>
  <c r="HC60" i="28"/>
  <c r="JC60" i="28"/>
  <c r="AC60" i="28"/>
  <c r="CP60" i="28"/>
  <c r="CQ60" i="28" s="1"/>
  <c r="EC60" i="28"/>
  <c r="AP60" i="28"/>
  <c r="KP60" i="28"/>
  <c r="BP60" i="28"/>
  <c r="LP60" i="28"/>
  <c r="GC60" i="28"/>
  <c r="LP67" i="28"/>
  <c r="AC67" i="28"/>
  <c r="BP67" i="28"/>
  <c r="KP67" i="28"/>
  <c r="DP67" i="28"/>
  <c r="FP67" i="28"/>
  <c r="GP67" i="28"/>
  <c r="KC67" i="28"/>
  <c r="IP67" i="28"/>
  <c r="CC67" i="28"/>
  <c r="JC67" i="28"/>
  <c r="DC67" i="28"/>
  <c r="EC67" i="28"/>
  <c r="CP67" i="28"/>
  <c r="GC67" i="28"/>
  <c r="IC67" i="28"/>
  <c r="LC67" i="28"/>
  <c r="EP67" i="28"/>
  <c r="AP67" i="28"/>
  <c r="JP67" i="28"/>
  <c r="BC67" i="28"/>
  <c r="MC67" i="28"/>
  <c r="P67" i="28"/>
  <c r="HC67" i="28"/>
  <c r="HP67" i="28"/>
  <c r="HQ101" i="47"/>
  <c r="HR101" i="47" s="1"/>
  <c r="Q95" i="47"/>
  <c r="R95" i="47" s="1"/>
  <c r="DF95" i="47"/>
  <c r="FC67" i="28"/>
  <c r="HS105" i="47"/>
  <c r="HQ105" i="47"/>
  <c r="HR105" i="47" s="1"/>
  <c r="KS103" i="47"/>
  <c r="KQ103" i="47"/>
  <c r="KR103" i="47" s="1"/>
  <c r="HQ93" i="47"/>
  <c r="HR93" i="47" s="1"/>
  <c r="LQ91" i="47"/>
  <c r="LR91" i="47" s="1"/>
  <c r="LQ93" i="47"/>
  <c r="LR93" i="47" s="1"/>
  <c r="AS95" i="47"/>
  <c r="CF97" i="47"/>
  <c r="EF98" i="47"/>
  <c r="ED98" i="47"/>
  <c r="EE98" i="47" s="1"/>
  <c r="DC28" i="47"/>
  <c r="FC28" i="47"/>
  <c r="CC28" i="47"/>
  <c r="MC28" i="47"/>
  <c r="F44" i="28"/>
  <c r="W26" i="61"/>
  <c r="F6" i="28"/>
  <c r="F70" i="28"/>
  <c r="F51" i="28"/>
  <c r="G7" i="28"/>
  <c r="G58" i="28"/>
  <c r="F21" i="47"/>
  <c r="G65" i="47"/>
  <c r="X22" i="61"/>
  <c r="F67" i="47"/>
  <c r="W24" i="68"/>
  <c r="F10" i="28"/>
  <c r="F60" i="47"/>
  <c r="X26" i="61"/>
  <c r="F38" i="28"/>
  <c r="G37" i="47"/>
  <c r="F52" i="47"/>
  <c r="F28" i="28"/>
  <c r="F78" i="28"/>
  <c r="HP86" i="47"/>
  <c r="HS86" i="47" s="1"/>
  <c r="GS90" i="47"/>
  <c r="DQ90" i="47"/>
  <c r="DR90" i="47" s="1"/>
  <c r="F58" i="28"/>
  <c r="F58" i="47"/>
  <c r="BC58" i="47" s="1"/>
  <c r="HD97" i="47"/>
  <c r="HE97" i="47" s="1"/>
  <c r="F45" i="47"/>
  <c r="F45" i="28"/>
  <c r="G88" i="28"/>
  <c r="D28" i="48"/>
  <c r="F37" i="47"/>
  <c r="F37" i="28"/>
  <c r="F50" i="28"/>
  <c r="F50" i="47"/>
  <c r="CP50" i="47" s="1"/>
  <c r="F66" i="47"/>
  <c r="F66" i="28"/>
  <c r="F59" i="47"/>
  <c r="F59" i="28"/>
  <c r="F65" i="28"/>
  <c r="F65" i="47"/>
  <c r="LF93" i="47"/>
  <c r="G17" i="28"/>
  <c r="G17" i="47"/>
  <c r="F36" i="28"/>
  <c r="F36" i="47"/>
  <c r="G25" i="28"/>
  <c r="G25" i="47"/>
  <c r="G32" i="28"/>
  <c r="G32" i="47"/>
  <c r="C108" i="47"/>
  <c r="B108" i="47" s="1"/>
  <c r="JS101" i="47"/>
  <c r="ID98" i="47"/>
  <c r="IE98" i="47" s="1"/>
  <c r="IF98" i="47"/>
  <c r="KS94" i="47"/>
  <c r="KQ94" i="47"/>
  <c r="KR94" i="47" s="1"/>
  <c r="MF98" i="47"/>
  <c r="MD98" i="47"/>
  <c r="ME98" i="47" s="1"/>
  <c r="DP52" i="28"/>
  <c r="EC52" i="28"/>
  <c r="IC52" i="28"/>
  <c r="DC52" i="28"/>
  <c r="BP52" i="28"/>
  <c r="JP52" i="28"/>
  <c r="MC52" i="28"/>
  <c r="HC52" i="28"/>
  <c r="GC52" i="28"/>
  <c r="FC52" i="28"/>
  <c r="CC52" i="28"/>
  <c r="AC52" i="28"/>
  <c r="FP52" i="28"/>
  <c r="LC52" i="28"/>
  <c r="P52" i="28"/>
  <c r="EC13" i="47"/>
  <c r="BP13" i="47"/>
  <c r="AP13" i="47"/>
  <c r="DP13" i="47"/>
  <c r="JC13" i="47"/>
  <c r="GP13" i="47"/>
  <c r="BC13" i="47"/>
  <c r="IC13" i="47"/>
  <c r="GC13" i="47"/>
  <c r="DC13" i="47"/>
  <c r="KP13" i="47"/>
  <c r="P13" i="47"/>
  <c r="IP15" i="47"/>
  <c r="HC15" i="47"/>
  <c r="KP15" i="47"/>
  <c r="G9" i="47"/>
  <c r="Y25" i="61"/>
  <c r="W25" i="61"/>
  <c r="X25" i="61"/>
  <c r="HC48" i="47"/>
  <c r="BC48" i="47"/>
  <c r="DC48" i="47"/>
  <c r="AP48" i="47"/>
  <c r="CP48" i="47"/>
  <c r="IC48" i="47"/>
  <c r="BP48" i="47"/>
  <c r="MC48" i="47"/>
  <c r="KP48" i="47"/>
  <c r="JC48" i="47"/>
  <c r="EP48" i="47"/>
  <c r="IP48" i="47"/>
  <c r="GP48" i="47"/>
  <c r="HP48" i="47"/>
  <c r="GC48" i="47"/>
  <c r="AC48" i="47"/>
  <c r="W24" i="61"/>
  <c r="Y24" i="61"/>
  <c r="GP52" i="28"/>
  <c r="IC74" i="47"/>
  <c r="IP74" i="47"/>
  <c r="LP74" i="47"/>
  <c r="LR74" i="47" s="1"/>
  <c r="GP74" i="47"/>
  <c r="JC74" i="47"/>
  <c r="HP74" i="47"/>
  <c r="FP74" i="47"/>
  <c r="AP74" i="47"/>
  <c r="DP74" i="47"/>
  <c r="MC74" i="47"/>
  <c r="AC74" i="47"/>
  <c r="AF74" i="47" s="1"/>
  <c r="JP74" i="47"/>
  <c r="CP74" i="47"/>
  <c r="KC74" i="47"/>
  <c r="EC74" i="47"/>
  <c r="BP74" i="47"/>
  <c r="KP74" i="47"/>
  <c r="EP74" i="47"/>
  <c r="LC74" i="47"/>
  <c r="DC74" i="47"/>
  <c r="HC74" i="47"/>
  <c r="FC74" i="47"/>
  <c r="CC74" i="47"/>
  <c r="BC74" i="47"/>
  <c r="GC74" i="47"/>
  <c r="LS97" i="47"/>
  <c r="GF90" i="47"/>
  <c r="FD100" i="47"/>
  <c r="FE100" i="47" s="1"/>
  <c r="KF95" i="47"/>
  <c r="F43" i="28"/>
  <c r="F43" i="47"/>
  <c r="F49" i="47"/>
  <c r="F49" i="28"/>
  <c r="F57" i="28"/>
  <c r="F57" i="47"/>
  <c r="G73" i="47"/>
  <c r="G73" i="28"/>
  <c r="G69" i="28"/>
  <c r="Y22" i="66"/>
  <c r="G69" i="47"/>
  <c r="G81" i="28"/>
  <c r="G81" i="47"/>
  <c r="JS91" i="47"/>
  <c r="AS101" i="47"/>
  <c r="IQ104" i="47"/>
  <c r="IR104" i="47" s="1"/>
  <c r="CF95" i="47"/>
  <c r="HF91" i="47"/>
  <c r="KQ101" i="47"/>
  <c r="KR101" i="47" s="1"/>
  <c r="HQ95" i="47"/>
  <c r="HR95" i="47" s="1"/>
  <c r="HQ126" i="47"/>
  <c r="HR126" i="47" s="1"/>
  <c r="GS93" i="47"/>
  <c r="EQ90" i="47"/>
  <c r="ER90" i="47" s="1"/>
  <c r="JQ102" i="47"/>
  <c r="JR102" i="47" s="1"/>
  <c r="P74" i="47"/>
  <c r="FS99" i="47"/>
  <c r="CC77" i="47"/>
  <c r="P77" i="47"/>
  <c r="GP77" i="47"/>
  <c r="IP77" i="47"/>
  <c r="LP77" i="47"/>
  <c r="HP77" i="47"/>
  <c r="KF102" i="47"/>
  <c r="GD124" i="47"/>
  <c r="GE124" i="47" s="1"/>
  <c r="FD98" i="47"/>
  <c r="FE98" i="47" s="1"/>
  <c r="FF98" i="47"/>
  <c r="JS103" i="47"/>
  <c r="JQ103" i="47"/>
  <c r="JR103" i="47" s="1"/>
  <c r="G38" i="28"/>
  <c r="G38" i="47"/>
  <c r="G11" i="47"/>
  <c r="HP11" i="47" s="1"/>
  <c r="G11" i="28"/>
  <c r="F17" i="47"/>
  <c r="F17" i="28"/>
  <c r="G16" i="47"/>
  <c r="KP16" i="47" s="1"/>
  <c r="G16" i="28"/>
  <c r="G23" i="47"/>
  <c r="G23" i="28"/>
  <c r="G36" i="47"/>
  <c r="G36" i="28"/>
  <c r="IP34" i="28"/>
  <c r="DP34" i="28"/>
  <c r="EP15" i="47"/>
  <c r="FP15" i="47"/>
  <c r="F23" i="47"/>
  <c r="F23" i="28"/>
  <c r="F30" i="28"/>
  <c r="F30" i="47"/>
  <c r="F25" i="47"/>
  <c r="G30" i="28"/>
  <c r="F7" i="47"/>
  <c r="F7" i="28"/>
  <c r="KS90" i="47"/>
  <c r="JF95" i="47"/>
  <c r="S99" i="47"/>
  <c r="JD102" i="47"/>
  <c r="JE102" i="47" s="1"/>
  <c r="IF99" i="47"/>
  <c r="FF93" i="47"/>
  <c r="HQ97" i="47"/>
  <c r="HR97" i="47" s="1"/>
  <c r="DS102" i="47"/>
  <c r="GF101" i="47"/>
  <c r="ES93" i="47"/>
  <c r="KQ97" i="47"/>
  <c r="KR97" i="47" s="1"/>
  <c r="IS97" i="47"/>
  <c r="E132" i="48"/>
  <c r="ED101" i="47"/>
  <c r="EE101" i="47" s="1"/>
  <c r="AQ93" i="47"/>
  <c r="AR93" i="47" s="1"/>
  <c r="BF104" i="47"/>
  <c r="ES99" i="47"/>
  <c r="AD91" i="47"/>
  <c r="AE91" i="47" s="1"/>
  <c r="IC77" i="47"/>
  <c r="GC77" i="47"/>
  <c r="AC77" i="47"/>
  <c r="FC77" i="47"/>
  <c r="KC77" i="47"/>
  <c r="BC77" i="47"/>
  <c r="LC77" i="47"/>
  <c r="EP77" i="47"/>
  <c r="HC77" i="47"/>
  <c r="KP77" i="47"/>
  <c r="MC77" i="47"/>
  <c r="DP77" i="47"/>
  <c r="AP77" i="47"/>
  <c r="FP77" i="47"/>
  <c r="DC77" i="47"/>
  <c r="CP77" i="47"/>
  <c r="JP77" i="47"/>
  <c r="EC77" i="47"/>
  <c r="JC77" i="47"/>
  <c r="BP77" i="47"/>
  <c r="DP15" i="47"/>
  <c r="IC15" i="47"/>
  <c r="BC15" i="47"/>
  <c r="MC15" i="47"/>
  <c r="BP15" i="47"/>
  <c r="LP15" i="47"/>
  <c r="GC15" i="47"/>
  <c r="LC15" i="47"/>
  <c r="KC15" i="47"/>
  <c r="GP15" i="47"/>
  <c r="JC15" i="47"/>
  <c r="EC15" i="47"/>
  <c r="JP15" i="47"/>
  <c r="AC15" i="47"/>
  <c r="CC15" i="47"/>
  <c r="HP15" i="47"/>
  <c r="CP15" i="47"/>
  <c r="P15" i="47"/>
  <c r="AP15" i="47"/>
  <c r="FC15" i="47"/>
  <c r="BC34" i="28"/>
  <c r="AP34" i="28"/>
  <c r="CC34" i="28"/>
  <c r="LP34" i="28"/>
  <c r="FP34" i="28"/>
  <c r="KP34" i="28"/>
  <c r="GP34" i="28"/>
  <c r="P34" i="28"/>
  <c r="EC34" i="28"/>
  <c r="BP34" i="28"/>
  <c r="JC34" i="28"/>
  <c r="FC34" i="28"/>
  <c r="DC34" i="28"/>
  <c r="AC34" i="28"/>
  <c r="JP34" i="28"/>
  <c r="LC34" i="28"/>
  <c r="EP34" i="28"/>
  <c r="CP34" i="28"/>
  <c r="MC34" i="28"/>
  <c r="IC34" i="28"/>
  <c r="S96" i="47"/>
  <c r="ED105" i="47"/>
  <c r="EE105" i="47" s="1"/>
  <c r="EF105" i="47"/>
  <c r="JD98" i="47"/>
  <c r="JE98" i="47" s="1"/>
  <c r="JF98" i="47"/>
  <c r="LD98" i="47"/>
  <c r="LE98" i="47" s="1"/>
  <c r="LF98" i="47"/>
  <c r="LS94" i="47"/>
  <c r="LQ94" i="47"/>
  <c r="LR94" i="47" s="1"/>
  <c r="MF92" i="47"/>
  <c r="MD92" i="47"/>
  <c r="ME92" i="47" s="1"/>
  <c r="GD105" i="47"/>
  <c r="GE105" i="47" s="1"/>
  <c r="Y23" i="61"/>
  <c r="Y27" i="61"/>
  <c r="F16" i="28"/>
  <c r="G34" i="47"/>
  <c r="F64" i="47"/>
  <c r="G53" i="28"/>
  <c r="F24" i="47"/>
  <c r="BQ103" i="47"/>
  <c r="BR103" i="47" s="1"/>
  <c r="W27" i="61"/>
  <c r="F77" i="28"/>
  <c r="F31" i="47"/>
  <c r="F15" i="28"/>
  <c r="F11" i="28"/>
  <c r="G74" i="28"/>
  <c r="W23" i="61"/>
  <c r="X23" i="61"/>
  <c r="X27" i="61"/>
  <c r="W22" i="61"/>
  <c r="Y24" i="64"/>
  <c r="X26" i="66"/>
  <c r="G6" i="28"/>
  <c r="G9" i="28"/>
  <c r="HS98" i="47"/>
  <c r="G10" i="28"/>
  <c r="W24" i="66"/>
  <c r="X22" i="64"/>
  <c r="BQ101" i="47"/>
  <c r="BR101" i="47" s="1"/>
  <c r="BD93" i="47"/>
  <c r="BE93" i="47" s="1"/>
  <c r="EF90" i="47"/>
  <c r="LD99" i="47"/>
  <c r="LE99" i="47" s="1"/>
  <c r="FS98" i="47"/>
  <c r="BI33" i="47"/>
  <c r="CV19" i="47"/>
  <c r="CV68" i="47"/>
  <c r="FI61" i="47"/>
  <c r="II19" i="47"/>
  <c r="W27" i="63"/>
  <c r="X22" i="66"/>
  <c r="E116" i="28"/>
  <c r="D116" i="28" s="1"/>
  <c r="LS90" i="47"/>
  <c r="FQ124" i="47"/>
  <c r="FR124" i="47" s="1"/>
  <c r="CI33" i="47"/>
  <c r="EV33" i="47"/>
  <c r="FV19" i="47"/>
  <c r="GV68" i="47"/>
  <c r="JI61" i="47"/>
  <c r="E130" i="48"/>
  <c r="KQ102" i="47"/>
  <c r="KR102" i="47" s="1"/>
  <c r="KD101" i="47"/>
  <c r="KE101" i="47" s="1"/>
  <c r="GS99" i="47"/>
  <c r="II68" i="47"/>
  <c r="LI68" i="47"/>
  <c r="LV19" i="47"/>
  <c r="F87" i="28"/>
  <c r="CP87" i="28" s="1"/>
  <c r="CR87" i="28" s="1"/>
  <c r="CF94" i="47"/>
  <c r="JF93" i="47"/>
  <c r="Q92" i="47"/>
  <c r="R92" i="47" s="1"/>
  <c r="GD94" i="47"/>
  <c r="GE94" i="47" s="1"/>
  <c r="DV33" i="47"/>
  <c r="FI33" i="47"/>
  <c r="FI68" i="47"/>
  <c r="FV68" i="47"/>
  <c r="HI33" i="47"/>
  <c r="JI68" i="47"/>
  <c r="DQ126" i="47"/>
  <c r="DR126" i="47" s="1"/>
  <c r="W23" i="69"/>
  <c r="F63" i="47"/>
  <c r="W22" i="65"/>
  <c r="F55" i="47"/>
  <c r="X26" i="67"/>
  <c r="D127" i="48"/>
  <c r="KO128" i="47"/>
  <c r="KO129" i="47" s="1"/>
  <c r="C108" i="28"/>
  <c r="B108" i="28" s="1"/>
  <c r="E109" i="28"/>
  <c r="D109" i="28" s="1"/>
  <c r="IS101" i="47"/>
  <c r="BS90" i="47"/>
  <c r="LD102" i="47"/>
  <c r="LE102" i="47" s="1"/>
  <c r="EF91" i="47"/>
  <c r="DQ103" i="47"/>
  <c r="DR103" i="47" s="1"/>
  <c r="FV68" i="28"/>
  <c r="GV68" i="28"/>
  <c r="LI68" i="28"/>
  <c r="HV68" i="28"/>
  <c r="FI68" i="28"/>
  <c r="DI68" i="28"/>
  <c r="KI68" i="28"/>
  <c r="JV68" i="28"/>
  <c r="DV68" i="28"/>
  <c r="KV68" i="28"/>
  <c r="IV68" i="28"/>
  <c r="GI68" i="28"/>
  <c r="EI68" i="28"/>
  <c r="II68" i="28"/>
  <c r="HI68" i="28"/>
  <c r="EV68" i="28"/>
  <c r="W24" i="67"/>
  <c r="G83" i="28"/>
  <c r="CF93" i="47"/>
  <c r="IS102" i="47"/>
  <c r="GS105" i="47"/>
  <c r="CQ105" i="47"/>
  <c r="CR105" i="47" s="1"/>
  <c r="LQ126" i="47"/>
  <c r="LR126" i="47" s="1"/>
  <c r="KS92" i="47"/>
  <c r="AQ103" i="47"/>
  <c r="AR103" i="47" s="1"/>
  <c r="LD94" i="47"/>
  <c r="LE94" i="47" s="1"/>
  <c r="FF101" i="47"/>
  <c r="DV12" i="47"/>
  <c r="GI12" i="47"/>
  <c r="X26" i="70"/>
  <c r="EI47" i="47"/>
  <c r="X27" i="71"/>
  <c r="Y24" i="65"/>
  <c r="DV47" i="47"/>
  <c r="X26" i="69"/>
  <c r="FV12" i="47"/>
  <c r="GV12" i="47"/>
  <c r="GV47" i="47"/>
  <c r="HV47" i="47"/>
  <c r="Y22" i="62"/>
  <c r="X24" i="63"/>
  <c r="Y24" i="72"/>
  <c r="EV47" i="47"/>
  <c r="FI12" i="47"/>
  <c r="FV47" i="47"/>
  <c r="HI47" i="47"/>
  <c r="II47" i="47"/>
  <c r="O74" i="33"/>
  <c r="M58" i="33" s="1"/>
  <c r="Q74" i="33"/>
  <c r="P58" i="33" s="1"/>
  <c r="Q57" i="33" s="1"/>
  <c r="C113" i="28"/>
  <c r="B113" i="28" s="1"/>
  <c r="Y22" i="67"/>
  <c r="C114" i="47"/>
  <c r="B114" i="47" s="1"/>
  <c r="KD126" i="47"/>
  <c r="KE126" i="47" s="1"/>
  <c r="C113" i="47"/>
  <c r="B113" i="47" s="1"/>
  <c r="LQ101" i="47"/>
  <c r="LR101" i="47" s="1"/>
  <c r="CQ93" i="47"/>
  <c r="CR93" i="47" s="1"/>
  <c r="IS93" i="47"/>
  <c r="IQ90" i="47"/>
  <c r="IR90" i="47" s="1"/>
  <c r="FD95" i="47"/>
  <c r="FE95" i="47" s="1"/>
  <c r="BD102" i="47"/>
  <c r="BE102" i="47" s="1"/>
  <c r="F84" i="28"/>
  <c r="W26" i="67"/>
  <c r="Y26" i="67"/>
  <c r="G85" i="28"/>
  <c r="E121" i="47"/>
  <c r="D121" i="47" s="1"/>
  <c r="CY133" i="47" s="1"/>
  <c r="E108" i="28"/>
  <c r="D108" i="28" s="1"/>
  <c r="LF101" i="47"/>
  <c r="CS97" i="47"/>
  <c r="KD90" i="47"/>
  <c r="KE90" i="47" s="1"/>
  <c r="EF95" i="47"/>
  <c r="ID102" i="47"/>
  <c r="IE102" i="47" s="1"/>
  <c r="W27" i="67"/>
  <c r="E143" i="48"/>
  <c r="E112" i="47"/>
  <c r="D112" i="47" s="1"/>
  <c r="E121" i="28"/>
  <c r="D121" i="28" s="1"/>
  <c r="AQ126" i="47"/>
  <c r="AR126" i="47" s="1"/>
  <c r="D130" i="48"/>
  <c r="C109" i="47"/>
  <c r="B109" i="47" s="1"/>
  <c r="IF101" i="47"/>
  <c r="JC88" i="47"/>
  <c r="FQ101" i="47"/>
  <c r="FR101" i="47" s="1"/>
  <c r="C119" i="28"/>
  <c r="B119" i="28" s="1"/>
  <c r="C116" i="47"/>
  <c r="B116" i="47" s="1"/>
  <c r="E107" i="47"/>
  <c r="D107" i="47" s="1"/>
  <c r="CS101" i="47"/>
  <c r="BD101" i="47"/>
  <c r="BE101" i="47" s="1"/>
  <c r="DF104" i="47"/>
  <c r="BD95" i="47"/>
  <c r="BE95" i="47" s="1"/>
  <c r="FQ95" i="47"/>
  <c r="FR95" i="47" s="1"/>
  <c r="LQ102" i="47"/>
  <c r="LR102" i="47" s="1"/>
  <c r="IS99" i="47"/>
  <c r="AD126" i="47"/>
  <c r="AE126" i="47" s="1"/>
  <c r="KS93" i="47"/>
  <c r="MF97" i="47"/>
  <c r="CS95" i="47"/>
  <c r="JF99" i="47"/>
  <c r="LV40" i="47"/>
  <c r="CI40" i="47"/>
  <c r="FI40" i="47"/>
  <c r="EV40" i="47"/>
  <c r="AV40" i="47"/>
  <c r="JV40" i="47"/>
  <c r="II40" i="47"/>
  <c r="GV40" i="47"/>
  <c r="DI40" i="47"/>
  <c r="I40" i="47"/>
  <c r="JI40" i="47"/>
  <c r="IV40" i="47"/>
  <c r="BV40" i="47"/>
  <c r="AI40" i="47"/>
  <c r="KV40" i="47"/>
  <c r="HI40" i="47"/>
  <c r="EI40" i="47"/>
  <c r="CV40" i="47"/>
  <c r="HV40" i="47"/>
  <c r="DV40" i="47"/>
  <c r="V40" i="47"/>
  <c r="FV40" i="47"/>
  <c r="X23" i="65"/>
  <c r="F56" i="47"/>
  <c r="W23" i="71"/>
  <c r="F42" i="47"/>
  <c r="BS94" i="47"/>
  <c r="Q98" i="47"/>
  <c r="R98" i="47" s="1"/>
  <c r="DF105" i="47"/>
  <c r="AS98" i="47"/>
  <c r="HD105" i="47"/>
  <c r="HE105" i="47" s="1"/>
  <c r="HV12" i="47"/>
  <c r="IV47" i="47"/>
  <c r="JI47" i="47"/>
  <c r="X25" i="64"/>
  <c r="W26" i="64"/>
  <c r="W22" i="69"/>
  <c r="Y22" i="68"/>
  <c r="W24" i="72"/>
  <c r="X24" i="72"/>
  <c r="Y22" i="64"/>
  <c r="Y22" i="65"/>
  <c r="Y26" i="69"/>
  <c r="HV33" i="47"/>
  <c r="W24" i="70"/>
  <c r="W23" i="64"/>
  <c r="W22" i="66"/>
  <c r="X24" i="68"/>
  <c r="X27" i="72"/>
  <c r="W27" i="68"/>
  <c r="X24" i="66"/>
  <c r="E146" i="48"/>
  <c r="DF93" i="47"/>
  <c r="CQ90" i="47"/>
  <c r="CR90" i="47" s="1"/>
  <c r="Q97" i="47"/>
  <c r="R97" i="47" s="1"/>
  <c r="BS95" i="47"/>
  <c r="LD95" i="47"/>
  <c r="LE95" i="47" s="1"/>
  <c r="DF102" i="47"/>
  <c r="DF99" i="47"/>
  <c r="EQ94" i="47"/>
  <c r="ER94" i="47" s="1"/>
  <c r="ES94" i="47"/>
  <c r="KD105" i="47"/>
  <c r="KE105" i="47" s="1"/>
  <c r="KF105" i="47"/>
  <c r="E118" i="28"/>
  <c r="D118" i="28" s="1"/>
  <c r="W23" i="67"/>
  <c r="W22" i="67"/>
  <c r="E126" i="47"/>
  <c r="D126" i="47" s="1"/>
  <c r="DQ91" i="47"/>
  <c r="DR91" i="47" s="1"/>
  <c r="BQ91" i="47"/>
  <c r="BR91" i="47" s="1"/>
  <c r="CS94" i="47"/>
  <c r="BD105" i="47"/>
  <c r="BE105" i="47" s="1"/>
  <c r="BF105" i="47"/>
  <c r="ED103" i="47"/>
  <c r="EE103" i="47" s="1"/>
  <c r="EF103" i="47"/>
  <c r="IQ98" i="47"/>
  <c r="IR98" i="47" s="1"/>
  <c r="IS98" i="47"/>
  <c r="Y23" i="67"/>
  <c r="S101" i="47"/>
  <c r="FS93" i="47"/>
  <c r="IS95" i="47"/>
  <c r="ES102" i="47"/>
  <c r="DV127" i="28"/>
  <c r="BI127" i="28"/>
  <c r="FS103" i="47"/>
  <c r="FQ103" i="47"/>
  <c r="FR103" i="47" s="1"/>
  <c r="X23" i="67"/>
  <c r="X22" i="67"/>
  <c r="LD97" i="47"/>
  <c r="LE97" i="47" s="1"/>
  <c r="BD103" i="47"/>
  <c r="BE103" i="47" s="1"/>
  <c r="DS94" i="47"/>
  <c r="DQ94" i="47"/>
  <c r="DR94" i="47" s="1"/>
  <c r="LD105" i="47"/>
  <c r="LE105" i="47" s="1"/>
  <c r="LF105" i="47"/>
  <c r="LD103" i="47"/>
  <c r="LE103" i="47" s="1"/>
  <c r="X27" i="67"/>
  <c r="E122" i="28"/>
  <c r="D122" i="28" s="1"/>
  <c r="HF93" i="47"/>
  <c r="S104" i="47"/>
  <c r="CF90" i="47"/>
  <c r="LD90" i="47"/>
  <c r="LE90" i="47" s="1"/>
  <c r="AD97" i="47"/>
  <c r="AE97" i="47" s="1"/>
  <c r="CF98" i="47"/>
  <c r="HF103" i="47"/>
  <c r="HD103" i="47"/>
  <c r="HE103" i="47" s="1"/>
  <c r="ID92" i="47"/>
  <c r="IE92" i="47" s="1"/>
  <c r="IF92" i="47"/>
  <c r="F83" i="28"/>
  <c r="F83" i="47"/>
  <c r="KP83" i="47" s="1"/>
  <c r="JC86" i="47"/>
  <c r="E118" i="47"/>
  <c r="D118" i="47" s="1"/>
  <c r="MD90" i="47"/>
  <c r="ME90" i="47" s="1"/>
  <c r="KS99" i="47"/>
  <c r="CQ99" i="47"/>
  <c r="CR99" i="47" s="1"/>
  <c r="FS105" i="47"/>
  <c r="FQ105" i="47"/>
  <c r="FR105" i="47" s="1"/>
  <c r="GS94" i="47"/>
  <c r="LV40" i="28"/>
  <c r="KI40" i="28"/>
  <c r="II40" i="28"/>
  <c r="HI40" i="28"/>
  <c r="FV40" i="28"/>
  <c r="JI40" i="28"/>
  <c r="GI40" i="28"/>
  <c r="HV40" i="28"/>
  <c r="IV40" i="28"/>
  <c r="GV40" i="28"/>
  <c r="FI40" i="28"/>
  <c r="EI40" i="28"/>
  <c r="JV40" i="28"/>
  <c r="JI68" i="28"/>
  <c r="LV68" i="28"/>
  <c r="X23" i="68"/>
  <c r="W23" i="68"/>
  <c r="EV61" i="47"/>
  <c r="HV61" i="47"/>
  <c r="II61" i="47"/>
  <c r="KV61" i="47"/>
  <c r="X23" i="62"/>
  <c r="W26" i="70"/>
  <c r="X26" i="71"/>
  <c r="JV61" i="47"/>
  <c r="X22" i="72"/>
  <c r="JV12" i="47"/>
  <c r="W23" i="63"/>
  <c r="Y23" i="71"/>
  <c r="W27" i="71"/>
  <c r="Y26" i="64"/>
  <c r="W22" i="64"/>
  <c r="W26" i="65"/>
  <c r="X25" i="70"/>
  <c r="X23" i="71"/>
  <c r="X24" i="64"/>
  <c r="J65" i="22"/>
  <c r="X22" i="68"/>
  <c r="GI33" i="47"/>
  <c r="GI40" i="47"/>
  <c r="II33" i="47"/>
  <c r="KI12" i="47"/>
  <c r="X27" i="62"/>
  <c r="X25" i="63"/>
  <c r="Y24" i="70"/>
  <c r="X26" i="64"/>
  <c r="Y24" i="69"/>
  <c r="HI61" i="47"/>
  <c r="II12" i="47"/>
  <c r="JI12" i="47"/>
  <c r="KI40" i="47"/>
  <c r="Y24" i="63"/>
  <c r="X27" i="65"/>
  <c r="X22" i="65"/>
  <c r="DP84" i="47"/>
  <c r="DQ84" i="47" s="1"/>
  <c r="BP84" i="47"/>
  <c r="BS84" i="47" s="1"/>
  <c r="KC84" i="47"/>
  <c r="CC84" i="47"/>
  <c r="CE84" i="47" s="1"/>
  <c r="EC84" i="47"/>
  <c r="EE84" i="47" s="1"/>
  <c r="EP84" i="47"/>
  <c r="ER84" i="47" s="1"/>
  <c r="IP84" i="47"/>
  <c r="IQ84" i="47" s="1"/>
  <c r="LC85" i="47"/>
  <c r="LE85" i="47" s="1"/>
  <c r="MC85" i="47"/>
  <c r="AC85" i="47"/>
  <c r="AF85" i="47" s="1"/>
  <c r="FC85" i="47"/>
  <c r="FE85" i="47" s="1"/>
  <c r="IC84" i="47"/>
  <c r="ID84" i="47" s="1"/>
  <c r="Y25" i="67"/>
  <c r="G86" i="28"/>
  <c r="G84" i="28"/>
  <c r="CP84" i="47"/>
  <c r="CR84" i="47" s="1"/>
  <c r="E124" i="28"/>
  <c r="D124" i="28" s="1"/>
  <c r="E119" i="28"/>
  <c r="D119" i="28" s="1"/>
  <c r="GD126" i="47"/>
  <c r="GE126" i="47" s="1"/>
  <c r="DD126" i="47"/>
  <c r="DE126" i="47" s="1"/>
  <c r="C119" i="47"/>
  <c r="B119" i="47" s="1"/>
  <c r="E110" i="47"/>
  <c r="D110" i="47" s="1"/>
  <c r="DS101" i="47"/>
  <c r="GF93" i="47"/>
  <c r="AF93" i="47"/>
  <c r="BD97" i="47"/>
  <c r="BE97" i="47" s="1"/>
  <c r="KQ95" i="47"/>
  <c r="KR95" i="47" s="1"/>
  <c r="HD102" i="47"/>
  <c r="HE102" i="47" s="1"/>
  <c r="AQ91" i="47"/>
  <c r="AR91" i="47" s="1"/>
  <c r="BD99" i="47"/>
  <c r="BE99" i="47" s="1"/>
  <c r="BF99" i="47"/>
  <c r="JC85" i="47"/>
  <c r="JD85" i="47" s="1"/>
  <c r="W25" i="67"/>
  <c r="X25" i="67"/>
  <c r="Y27" i="67"/>
  <c r="C118" i="47"/>
  <c r="B118" i="47" s="1"/>
  <c r="MD102" i="47"/>
  <c r="ME102" i="47" s="1"/>
  <c r="AQ99" i="47"/>
  <c r="AR99" i="47" s="1"/>
  <c r="AS99" i="47"/>
  <c r="KF99" i="47"/>
  <c r="KD99" i="47"/>
  <c r="KE99" i="47" s="1"/>
  <c r="KD91" i="47"/>
  <c r="KE91" i="47" s="1"/>
  <c r="KF91" i="47"/>
  <c r="X24" i="67"/>
  <c r="IQ126" i="47"/>
  <c r="IR126" i="47" s="1"/>
  <c r="E113" i="28"/>
  <c r="D113" i="28" s="1"/>
  <c r="DF97" i="47"/>
  <c r="BS97" i="47"/>
  <c r="AF102" i="47"/>
  <c r="HQ102" i="47"/>
  <c r="HR102" i="47" s="1"/>
  <c r="IQ91" i="47"/>
  <c r="IR91" i="47" s="1"/>
  <c r="IS91" i="47"/>
  <c r="E74" i="33"/>
  <c r="D58" i="33" s="1"/>
  <c r="C74" i="33"/>
  <c r="A58" i="33" s="1"/>
  <c r="C64" i="33" s="1"/>
  <c r="D48" i="33" s="1"/>
  <c r="C68" i="33"/>
  <c r="Y24" i="67"/>
  <c r="F88" i="28"/>
  <c r="MC88" i="47"/>
  <c r="ME88" i="47" s="1"/>
  <c r="E140" i="48"/>
  <c r="C112" i="28"/>
  <c r="B112" i="28" s="1"/>
  <c r="HQ90" i="47"/>
  <c r="HR90" i="47" s="1"/>
  <c r="MD95" i="47"/>
  <c r="ME95" i="47" s="1"/>
  <c r="GF95" i="47"/>
  <c r="MD99" i="47"/>
  <c r="ME99" i="47" s="1"/>
  <c r="JS99" i="47"/>
  <c r="JQ99" i="47"/>
  <c r="JR99" i="47" s="1"/>
  <c r="F85" i="28"/>
  <c r="E127" i="48"/>
  <c r="C111" i="28"/>
  <c r="B111" i="28" s="1"/>
  <c r="BD90" i="47"/>
  <c r="BE90" i="47" s="1"/>
  <c r="DS99" i="47"/>
  <c r="DQ99" i="47"/>
  <c r="DR99" i="47" s="1"/>
  <c r="LS95" i="47"/>
  <c r="EF102" i="47"/>
  <c r="ED102" i="47"/>
  <c r="EE102" i="47" s="1"/>
  <c r="E114" i="47"/>
  <c r="D114" i="47" s="1"/>
  <c r="KD93" i="47"/>
  <c r="KE93" i="47" s="1"/>
  <c r="DF90" i="47"/>
  <c r="GQ91" i="47"/>
  <c r="GR91" i="47" s="1"/>
  <c r="GS91" i="47"/>
  <c r="EF99" i="47"/>
  <c r="FI127" i="28"/>
  <c r="KD92" i="47"/>
  <c r="KE92" i="47" s="1"/>
  <c r="ID103" i="47"/>
  <c r="IE103" i="47" s="1"/>
  <c r="MD103" i="47"/>
  <c r="ME103" i="47" s="1"/>
  <c r="BV127" i="28"/>
  <c r="ED92" i="47"/>
  <c r="EE92" i="47" s="1"/>
  <c r="BQ98" i="47"/>
  <c r="BR98" i="47" s="1"/>
  <c r="GD103" i="47"/>
  <c r="GE103" i="47" s="1"/>
  <c r="DQ105" i="47"/>
  <c r="DR105" i="47" s="1"/>
  <c r="IQ105" i="47"/>
  <c r="IR105" i="47" s="1"/>
  <c r="DD94" i="47"/>
  <c r="DE94" i="47" s="1"/>
  <c r="HS94" i="47"/>
  <c r="CF99" i="47"/>
  <c r="HV127" i="28"/>
  <c r="LQ98" i="47"/>
  <c r="LR98" i="47" s="1"/>
  <c r="AD105" i="47"/>
  <c r="AE105" i="47" s="1"/>
  <c r="MF105" i="47"/>
  <c r="CQ98" i="47"/>
  <c r="CR98" i="47" s="1"/>
  <c r="GF92" i="47"/>
  <c r="EI127" i="28"/>
  <c r="O67" i="33"/>
  <c r="Q105" i="47"/>
  <c r="R105" i="47" s="1"/>
  <c r="KS96" i="47"/>
  <c r="KI33" i="28"/>
  <c r="LI40" i="28"/>
  <c r="KV33" i="28"/>
  <c r="LI12" i="47"/>
  <c r="X25" i="71"/>
  <c r="W24" i="65"/>
  <c r="Y24" i="66"/>
  <c r="X25" i="66"/>
  <c r="Y23" i="68"/>
  <c r="X25" i="68"/>
  <c r="IV12" i="47"/>
  <c r="X23" i="63"/>
  <c r="W24" i="64"/>
  <c r="KV12" i="47"/>
  <c r="Y27" i="62"/>
  <c r="X23" i="70"/>
  <c r="Y26" i="65"/>
  <c r="X24" i="65"/>
  <c r="W24" i="69"/>
  <c r="Y24" i="68"/>
  <c r="HI12" i="47"/>
  <c r="KV26" i="47"/>
  <c r="KV68" i="47"/>
  <c r="LI33" i="47"/>
  <c r="W27" i="70"/>
  <c r="Y27" i="71"/>
  <c r="W23" i="65"/>
  <c r="X24" i="69"/>
  <c r="W23" i="66"/>
  <c r="LI5" i="47"/>
  <c r="Y23" i="62"/>
  <c r="Y23" i="63"/>
  <c r="X27" i="63"/>
  <c r="X24" i="70"/>
  <c r="X22" i="70"/>
  <c r="LI26" i="47"/>
  <c r="P86" i="47"/>
  <c r="R86" i="47" s="1"/>
  <c r="LC86" i="47"/>
  <c r="HC86" i="47"/>
  <c r="GP86" i="47"/>
  <c r="AC86" i="47"/>
  <c r="DC86" i="47"/>
  <c r="EP86" i="47"/>
  <c r="IC86" i="47"/>
  <c r="KC86" i="47"/>
  <c r="CC86" i="47"/>
  <c r="IP86" i="47"/>
  <c r="EC86" i="47"/>
  <c r="CP86" i="47"/>
  <c r="BP86" i="47"/>
  <c r="LP86" i="47"/>
  <c r="JP86" i="47"/>
  <c r="KP86" i="47"/>
  <c r="AP86" i="47"/>
  <c r="BC86" i="47"/>
  <c r="DP86" i="47"/>
  <c r="FP86" i="47"/>
  <c r="FQ86" i="47" s="1"/>
  <c r="T124" i="47"/>
  <c r="IT124" i="47"/>
  <c r="LT124" i="47"/>
  <c r="FG124" i="47"/>
  <c r="KG124" i="47"/>
  <c r="BG124" i="47"/>
  <c r="AT124" i="47"/>
  <c r="MG124" i="47"/>
  <c r="HT124" i="47"/>
  <c r="JG124" i="47"/>
  <c r="CG124" i="47"/>
  <c r="CT124" i="47"/>
  <c r="JT124" i="47"/>
  <c r="HG124" i="47"/>
  <c r="BT124" i="47"/>
  <c r="GT124" i="47"/>
  <c r="AG124" i="47"/>
  <c r="KT124" i="47"/>
  <c r="ET124" i="47"/>
  <c r="DT124" i="47"/>
  <c r="FT124" i="47"/>
  <c r="GG124" i="47"/>
  <c r="IG124" i="47"/>
  <c r="D124" i="47"/>
  <c r="EG124" i="47"/>
  <c r="LG124" i="47"/>
  <c r="DG124" i="47"/>
  <c r="AP88" i="47"/>
  <c r="KP88" i="47"/>
  <c r="JP88" i="47"/>
  <c r="G87" i="47"/>
  <c r="LC87" i="47" s="1"/>
  <c r="LF87" i="47" s="1"/>
  <c r="C117" i="47"/>
  <c r="E126" i="48"/>
  <c r="GQ101" i="47"/>
  <c r="GR101" i="47" s="1"/>
  <c r="EF93" i="47"/>
  <c r="JF91" i="47"/>
  <c r="BP88" i="47"/>
  <c r="CP88" i="47"/>
  <c r="EC88" i="47"/>
  <c r="IP88" i="47"/>
  <c r="CC88" i="47"/>
  <c r="KC88" i="47"/>
  <c r="IC88" i="47"/>
  <c r="EP88" i="47"/>
  <c r="DC88" i="47"/>
  <c r="GC85" i="47"/>
  <c r="Q126" i="47"/>
  <c r="R126" i="47" s="1"/>
  <c r="C107" i="47"/>
  <c r="B107" i="47" s="1"/>
  <c r="IF91" i="47"/>
  <c r="ID91" i="47"/>
  <c r="IE91" i="47" s="1"/>
  <c r="U74" i="33"/>
  <c r="S58" i="33" s="1"/>
  <c r="W74" i="33"/>
  <c r="V58" i="33" s="1"/>
  <c r="U68" i="33"/>
  <c r="U67" i="33"/>
  <c r="DP85" i="47"/>
  <c r="DS85" i="47" s="1"/>
  <c r="BC85" i="47"/>
  <c r="CD102" i="47"/>
  <c r="CE102" i="47" s="1"/>
  <c r="FQ91" i="47"/>
  <c r="FR91" i="47" s="1"/>
  <c r="BD91" i="47"/>
  <c r="BE91" i="47" s="1"/>
  <c r="AP85" i="47"/>
  <c r="HP88" i="47"/>
  <c r="KP85" i="47"/>
  <c r="KS85" i="47" s="1"/>
  <c r="JP85" i="47"/>
  <c r="LP85" i="47"/>
  <c r="LS85" i="47" s="1"/>
  <c r="D146" i="48"/>
  <c r="D134" i="48"/>
  <c r="DD101" i="47"/>
  <c r="DE101" i="47" s="1"/>
  <c r="GQ102" i="47"/>
  <c r="GR102" i="47" s="1"/>
  <c r="BP85" i="47"/>
  <c r="CP85" i="47"/>
  <c r="EC85" i="47"/>
  <c r="IP85" i="47"/>
  <c r="CC85" i="47"/>
  <c r="KC85" i="47"/>
  <c r="IC85" i="47"/>
  <c r="EP85" i="47"/>
  <c r="GP88" i="47"/>
  <c r="DC85" i="47"/>
  <c r="DF85" i="47" s="1"/>
  <c r="FP85" i="47"/>
  <c r="FQ85" i="47" s="1"/>
  <c r="P85" i="47"/>
  <c r="Q85" i="47" s="1"/>
  <c r="C126" i="47"/>
  <c r="E107" i="28"/>
  <c r="D107" i="28" s="1"/>
  <c r="AD101" i="47"/>
  <c r="AE101" i="47" s="1"/>
  <c r="FS97" i="47"/>
  <c r="BD100" i="47"/>
  <c r="BE100" i="47" s="1"/>
  <c r="HQ91" i="47"/>
  <c r="HR91" i="47" s="1"/>
  <c r="CS91" i="47"/>
  <c r="HP85" i="47"/>
  <c r="E112" i="28"/>
  <c r="D112" i="28" s="1"/>
  <c r="D132" i="48"/>
  <c r="E110" i="28"/>
  <c r="D110" i="28" s="1"/>
  <c r="C110" i="47"/>
  <c r="B110" i="47" s="1"/>
  <c r="MD93" i="47"/>
  <c r="ME93" i="47" s="1"/>
  <c r="GF104" i="47"/>
  <c r="ID97" i="47"/>
  <c r="IE97" i="47" s="1"/>
  <c r="BQ102" i="47"/>
  <c r="BR102" i="47" s="1"/>
  <c r="N64" i="33"/>
  <c r="Y48" i="33" s="1"/>
  <c r="Q64" i="33"/>
  <c r="AE48" i="33" s="1"/>
  <c r="I67" i="33"/>
  <c r="I68" i="33"/>
  <c r="I74" i="33"/>
  <c r="G58" i="33" s="1"/>
  <c r="K74" i="33"/>
  <c r="J58" i="33" s="1"/>
  <c r="DP88" i="47"/>
  <c r="BC88" i="47"/>
  <c r="GP85" i="47"/>
  <c r="HC85" i="47"/>
  <c r="HD85" i="47" s="1"/>
  <c r="ID93" i="47"/>
  <c r="IE93" i="47" s="1"/>
  <c r="DF91" i="47"/>
  <c r="AF98" i="47"/>
  <c r="IQ103" i="47"/>
  <c r="IR103" i="47" s="1"/>
  <c r="FQ94" i="47"/>
  <c r="FR94" i="47" s="1"/>
  <c r="C67" i="33"/>
  <c r="KF98" i="47"/>
  <c r="HF98" i="47"/>
  <c r="HQ103" i="47"/>
  <c r="HR103" i="47" s="1"/>
  <c r="KQ98" i="47"/>
  <c r="KR98" i="47" s="1"/>
  <c r="IQ94" i="47"/>
  <c r="IR94" i="47" s="1"/>
  <c r="EQ105" i="47"/>
  <c r="ER105" i="47" s="1"/>
  <c r="JF103" i="47"/>
  <c r="LS103" i="47"/>
  <c r="S103" i="47"/>
  <c r="AS105" i="47"/>
  <c r="CS103" i="47"/>
  <c r="DF98" i="47"/>
  <c r="DS98" i="47"/>
  <c r="JQ105" i="47"/>
  <c r="JR105" i="47" s="1"/>
  <c r="BS105" i="47"/>
  <c r="ES98" i="47"/>
  <c r="FF105" i="47"/>
  <c r="BQ124" i="47"/>
  <c r="BR124" i="47" s="1"/>
  <c r="LS105" i="47"/>
  <c r="ED94" i="47"/>
  <c r="EE94" i="47" s="1"/>
  <c r="MD96" i="47"/>
  <c r="ME96" i="47" s="1"/>
  <c r="AQ94" i="47"/>
  <c r="AR94" i="47" s="1"/>
  <c r="FF103" i="47"/>
  <c r="IV61" i="47"/>
  <c r="JI33" i="47"/>
  <c r="KI47" i="47"/>
  <c r="JV47" i="47"/>
  <c r="X27" i="69"/>
  <c r="Y27" i="69"/>
  <c r="W27" i="69"/>
  <c r="X27" i="66"/>
  <c r="Y27" i="66"/>
  <c r="W27" i="66"/>
  <c r="LV33" i="47"/>
  <c r="KI33" i="47"/>
  <c r="X27" i="64"/>
  <c r="Y27" i="64"/>
  <c r="W27" i="64"/>
  <c r="JV33" i="47"/>
  <c r="KI61" i="47"/>
  <c r="LI40" i="47"/>
  <c r="LV61" i="47"/>
  <c r="W25" i="72"/>
  <c r="X25" i="72"/>
  <c r="Y25" i="72"/>
  <c r="LV47" i="47"/>
  <c r="LI47" i="47"/>
  <c r="Y26" i="68"/>
  <c r="W26" i="68"/>
  <c r="X26" i="68"/>
  <c r="X22" i="69"/>
  <c r="Y22" i="69"/>
  <c r="W22" i="72"/>
  <c r="Y22" i="72"/>
  <c r="X22" i="63"/>
  <c r="Y22" i="63"/>
  <c r="Y27" i="65"/>
  <c r="W27" i="65"/>
  <c r="X26" i="72"/>
  <c r="Y26" i="72"/>
  <c r="X25" i="62"/>
  <c r="Y23" i="69"/>
  <c r="W22" i="63"/>
  <c r="W22" i="70"/>
  <c r="X23" i="64"/>
  <c r="W26" i="69"/>
  <c r="Y26" i="66"/>
  <c r="W27" i="62"/>
  <c r="Y22" i="70"/>
  <c r="W27" i="72"/>
  <c r="W23" i="72"/>
  <c r="J63" i="22"/>
  <c r="X27" i="68"/>
  <c r="Y24" i="62"/>
  <c r="W26" i="63"/>
  <c r="X27" i="70"/>
  <c r="W26" i="72"/>
  <c r="W23" i="62"/>
  <c r="W24" i="63"/>
  <c r="Y25" i="63"/>
  <c r="Y26" i="70"/>
  <c r="X23" i="66"/>
  <c r="FC84" i="47"/>
  <c r="HC84" i="47"/>
  <c r="JC84" i="47"/>
  <c r="BC84" i="47"/>
  <c r="P84" i="47"/>
  <c r="GC84" i="47"/>
  <c r="JP84" i="47"/>
  <c r="GP84" i="47"/>
  <c r="MC84" i="47"/>
  <c r="LC84" i="47"/>
  <c r="KP84" i="47"/>
  <c r="HP84" i="47"/>
  <c r="AC84" i="47"/>
  <c r="FP84" i="47"/>
  <c r="LP84" i="47"/>
  <c r="DC84" i="47"/>
  <c r="AP84" i="47"/>
  <c r="GC88" i="47"/>
  <c r="MC86" i="47"/>
  <c r="P88" i="47"/>
  <c r="HC88" i="47"/>
  <c r="GC86" i="47"/>
  <c r="FC88" i="47"/>
  <c r="LP88" i="47"/>
  <c r="FC86" i="47"/>
  <c r="FP88" i="47"/>
  <c r="AC88" i="47"/>
  <c r="LC88" i="47"/>
  <c r="JD101" i="47"/>
  <c r="JE101" i="47" s="1"/>
  <c r="JF101" i="47"/>
  <c r="MD101" i="47"/>
  <c r="ME101" i="47" s="1"/>
  <c r="MF101" i="47"/>
  <c r="BQ99" i="47"/>
  <c r="BR99" i="47" s="1"/>
  <c r="BS99" i="47"/>
  <c r="C122" i="28"/>
  <c r="B122" i="28" s="1"/>
  <c r="C122" i="47"/>
  <c r="B122" i="47" s="1"/>
  <c r="BQ126" i="47"/>
  <c r="BR126" i="47" s="1"/>
  <c r="BO128" i="47"/>
  <c r="BO129" i="47" s="1"/>
  <c r="MD126" i="47"/>
  <c r="ME126" i="47" s="1"/>
  <c r="E111" i="47"/>
  <c r="D111" i="47" s="1"/>
  <c r="E111" i="28"/>
  <c r="D111" i="28" s="1"/>
  <c r="ED100" i="47"/>
  <c r="EE100" i="47" s="1"/>
  <c r="EF100" i="47"/>
  <c r="KQ91" i="47"/>
  <c r="KR91" i="47" s="1"/>
  <c r="KS91" i="47"/>
  <c r="LS99" i="47"/>
  <c r="LQ99" i="47"/>
  <c r="LR99" i="47" s="1"/>
  <c r="C121" i="28"/>
  <c r="B121" i="28" s="1"/>
  <c r="D138" i="48"/>
  <c r="JD126" i="47"/>
  <c r="JE126" i="47" s="1"/>
  <c r="JB128" i="47"/>
  <c r="JB129" i="47" s="1"/>
  <c r="FO128" i="47"/>
  <c r="FO129" i="47" s="1"/>
  <c r="GQ126" i="47"/>
  <c r="GR126" i="47" s="1"/>
  <c r="BS93" i="47"/>
  <c r="BQ93" i="47"/>
  <c r="BR93" i="47" s="1"/>
  <c r="JS93" i="47"/>
  <c r="JQ93" i="47"/>
  <c r="JR93" i="47" s="1"/>
  <c r="S102" i="47"/>
  <c r="Q102" i="47"/>
  <c r="R102" i="47" s="1"/>
  <c r="FF102" i="47"/>
  <c r="FD102" i="47"/>
  <c r="FE102" i="47" s="1"/>
  <c r="GD102" i="47"/>
  <c r="GE102" i="47" s="1"/>
  <c r="GF102" i="47"/>
  <c r="JS97" i="47"/>
  <c r="JQ97" i="47"/>
  <c r="JR97" i="47" s="1"/>
  <c r="AD90" i="47"/>
  <c r="AE90" i="47" s="1"/>
  <c r="AF90" i="47"/>
  <c r="ID90" i="47"/>
  <c r="IE90" i="47" s="1"/>
  <c r="IF90" i="47"/>
  <c r="DS95" i="47"/>
  <c r="DQ95" i="47"/>
  <c r="DR95" i="47" s="1"/>
  <c r="ES95" i="47"/>
  <c r="EQ95" i="47"/>
  <c r="ER95" i="47" s="1"/>
  <c r="JS95" i="47"/>
  <c r="JQ95" i="47"/>
  <c r="JR95" i="47" s="1"/>
  <c r="HF95" i="47"/>
  <c r="HD95" i="47"/>
  <c r="HE95" i="47" s="1"/>
  <c r="LF91" i="47"/>
  <c r="LD91" i="47"/>
  <c r="LE91" i="47" s="1"/>
  <c r="C121" i="47"/>
  <c r="CD126" i="47"/>
  <c r="CE126" i="47" s="1"/>
  <c r="JQ126" i="47"/>
  <c r="JR126" i="47" s="1"/>
  <c r="C124" i="28"/>
  <c r="B124" i="28" s="1"/>
  <c r="D143" i="48"/>
  <c r="D116" i="47"/>
  <c r="ID104" i="47"/>
  <c r="IE104" i="47" s="1"/>
  <c r="IF104" i="47"/>
  <c r="HF99" i="47"/>
  <c r="HD99" i="47"/>
  <c r="HE99" i="47" s="1"/>
  <c r="E135" i="48"/>
  <c r="HF101" i="47"/>
  <c r="EQ101" i="47"/>
  <c r="ER101" i="47" s="1"/>
  <c r="AS90" i="47"/>
  <c r="FD97" i="47"/>
  <c r="FE97" i="47" s="1"/>
  <c r="KF97" i="47"/>
  <c r="FQ90" i="47"/>
  <c r="FR90" i="47" s="1"/>
  <c r="AQ102" i="47"/>
  <c r="AR102" i="47" s="1"/>
  <c r="GD99" i="47"/>
  <c r="GE99" i="47" s="1"/>
  <c r="AD99" i="47"/>
  <c r="AE99" i="47" s="1"/>
  <c r="FD99" i="47"/>
  <c r="FE99" i="47" s="1"/>
  <c r="GF91" i="47"/>
  <c r="E117" i="28"/>
  <c r="D117" i="28" s="1"/>
  <c r="E108" i="47"/>
  <c r="CS102" i="47"/>
  <c r="HS99" i="47"/>
  <c r="CF91" i="47"/>
  <c r="EQ91" i="47"/>
  <c r="ER91" i="47" s="1"/>
  <c r="CD101" i="47"/>
  <c r="CE101" i="47" s="1"/>
  <c r="AQ97" i="47"/>
  <c r="AR97" i="47" s="1"/>
  <c r="FQ102" i="47"/>
  <c r="FR102" i="47" s="1"/>
  <c r="DQ93" i="47"/>
  <c r="DR93" i="47" s="1"/>
  <c r="EQ97" i="47"/>
  <c r="ER97" i="47" s="1"/>
  <c r="GQ97" i="47"/>
  <c r="GR97" i="47" s="1"/>
  <c r="JQ90" i="47"/>
  <c r="JR90" i="47" s="1"/>
  <c r="JQ100" i="47"/>
  <c r="JR100" i="47" s="1"/>
  <c r="ID95" i="47"/>
  <c r="IE95" i="47" s="1"/>
  <c r="AD95" i="47"/>
  <c r="AE95" i="47" s="1"/>
  <c r="Q91" i="47"/>
  <c r="R91" i="47" s="1"/>
  <c r="BF98" i="47"/>
  <c r="BD98" i="47"/>
  <c r="BE98" i="47" s="1"/>
  <c r="S94" i="47"/>
  <c r="Q94" i="47"/>
  <c r="R94" i="47" s="1"/>
  <c r="FD94" i="47"/>
  <c r="FE94" i="47" s="1"/>
  <c r="FF94" i="47"/>
  <c r="ID105" i="47"/>
  <c r="IE105" i="47" s="1"/>
  <c r="IF105" i="47"/>
  <c r="JD124" i="47"/>
  <c r="JE124" i="47" s="1"/>
  <c r="HD94" i="47"/>
  <c r="HE94" i="47" s="1"/>
  <c r="HF94" i="47"/>
  <c r="ID94" i="47"/>
  <c r="IE94" i="47" s="1"/>
  <c r="IF94" i="47"/>
  <c r="GF98" i="47"/>
  <c r="GD98" i="47"/>
  <c r="GE98" i="47" s="1"/>
  <c r="JS98" i="47"/>
  <c r="JQ98" i="47"/>
  <c r="JR98" i="47" s="1"/>
  <c r="KS105" i="47"/>
  <c r="KQ105" i="47"/>
  <c r="KR105" i="47" s="1"/>
  <c r="KD103" i="47"/>
  <c r="KE103" i="47" s="1"/>
  <c r="KF103" i="47"/>
  <c r="CD103" i="47"/>
  <c r="CE103" i="47" s="1"/>
  <c r="CF105" i="47"/>
  <c r="KF94" i="47"/>
  <c r="AD103" i="47"/>
  <c r="AE103" i="47" s="1"/>
  <c r="JF105" i="47"/>
  <c r="GQ98" i="47"/>
  <c r="GR98" i="47" s="1"/>
  <c r="BF94" i="47"/>
  <c r="CF92" i="47"/>
  <c r="EQ103" i="47"/>
  <c r="ER103" i="47" s="1"/>
  <c r="GQ103" i="47"/>
  <c r="GR103" i="47" s="1"/>
  <c r="DD103" i="47"/>
  <c r="DE103" i="47" s="1"/>
  <c r="JD94" i="47"/>
  <c r="JE94" i="47" s="1"/>
  <c r="AD94" i="47"/>
  <c r="AE94" i="47" s="1"/>
  <c r="Y26" i="62"/>
  <c r="W26" i="62"/>
  <c r="X26" i="62"/>
  <c r="W22" i="62"/>
  <c r="X22" i="62"/>
  <c r="Y25" i="62"/>
  <c r="W23" i="70"/>
  <c r="Y23" i="72"/>
  <c r="Y25" i="70"/>
  <c r="X23" i="72"/>
  <c r="W24" i="71"/>
  <c r="X24" i="71"/>
  <c r="Y24" i="71"/>
  <c r="Y23" i="70"/>
  <c r="W24" i="62"/>
  <c r="X24" i="62"/>
  <c r="Y26" i="63"/>
  <c r="X26" i="63"/>
  <c r="X25" i="69"/>
  <c r="Y25" i="69"/>
  <c r="W25" i="69"/>
  <c r="Y22" i="71"/>
  <c r="X26" i="65"/>
  <c r="W25" i="62"/>
  <c r="W25" i="63"/>
  <c r="W25" i="70"/>
  <c r="Y25" i="71"/>
  <c r="W25" i="71"/>
  <c r="Y23" i="64"/>
  <c r="Y23" i="65"/>
  <c r="X25" i="65"/>
  <c r="Y25" i="65"/>
  <c r="W25" i="65"/>
  <c r="X23" i="69"/>
  <c r="Y27" i="63"/>
  <c r="Y27" i="70"/>
  <c r="Y27" i="72"/>
  <c r="Y26" i="71"/>
  <c r="W26" i="71"/>
  <c r="Y25" i="64"/>
  <c r="W25" i="64"/>
  <c r="W22" i="71"/>
  <c r="X22" i="71"/>
  <c r="Y23" i="66"/>
  <c r="W25" i="66"/>
  <c r="W25" i="68"/>
  <c r="W26" i="66"/>
  <c r="Y27" i="68"/>
  <c r="Y25" i="66"/>
  <c r="Y25" i="68"/>
  <c r="HD124" i="47" l="1"/>
  <c r="HE124" i="47" s="1"/>
  <c r="CS100" i="47"/>
  <c r="KQ124" i="47"/>
  <c r="KR124" i="47" s="1"/>
  <c r="AS96" i="47"/>
  <c r="FC71" i="47"/>
  <c r="AP71" i="47"/>
  <c r="HP71" i="47"/>
  <c r="HR71" i="47" s="1"/>
  <c r="HB128" i="47"/>
  <c r="HB129" i="47" s="1"/>
  <c r="DD100" i="47"/>
  <c r="DE100" i="47" s="1"/>
  <c r="JD96" i="47"/>
  <c r="JE96" i="47" s="1"/>
  <c r="FD104" i="47"/>
  <c r="FE104" i="47" s="1"/>
  <c r="KC41" i="28"/>
  <c r="KD41" i="28" s="1"/>
  <c r="BF96" i="47"/>
  <c r="JP78" i="47"/>
  <c r="JS78" i="47" s="1"/>
  <c r="HC78" i="47"/>
  <c r="HD78" i="47" s="1"/>
  <c r="AP78" i="47"/>
  <c r="CP78" i="47"/>
  <c r="CC78" i="47"/>
  <c r="FP71" i="47"/>
  <c r="FS71" i="47" s="1"/>
  <c r="EC78" i="47"/>
  <c r="DD92" i="47"/>
  <c r="DE92" i="47" s="1"/>
  <c r="DC78" i="47"/>
  <c r="FP78" i="47"/>
  <c r="FQ78" i="47" s="1"/>
  <c r="FC78" i="47"/>
  <c r="GP78" i="47"/>
  <c r="GS78" i="47" s="1"/>
  <c r="DP78" i="47"/>
  <c r="DR78" i="47" s="1"/>
  <c r="BC78" i="47"/>
  <c r="BF78" i="47" s="1"/>
  <c r="HP78" i="47"/>
  <c r="HQ78" i="47" s="1"/>
  <c r="BP78" i="47"/>
  <c r="KP78" i="47"/>
  <c r="KQ78" i="47" s="1"/>
  <c r="AC78" i="47"/>
  <c r="P78" i="47"/>
  <c r="S78" i="47" s="1"/>
  <c r="MC78" i="47"/>
  <c r="IC78" i="47"/>
  <c r="JC78" i="47"/>
  <c r="JF78" i="47" s="1"/>
  <c r="GB128" i="47"/>
  <c r="GB129" i="47" s="1"/>
  <c r="EP78" i="47"/>
  <c r="LC78" i="47"/>
  <c r="LE78" i="47" s="1"/>
  <c r="IP78" i="47"/>
  <c r="IQ78" i="47" s="1"/>
  <c r="KC78" i="47"/>
  <c r="KE78" i="47" s="1"/>
  <c r="GC78" i="47"/>
  <c r="GD78" i="47" s="1"/>
  <c r="AV29" i="73"/>
  <c r="F75" i="22"/>
  <c r="AF37" i="33" s="1"/>
  <c r="F17" i="22"/>
  <c r="F109" i="22"/>
  <c r="F41" i="22"/>
  <c r="F28" i="22"/>
  <c r="F53" i="22"/>
  <c r="F84" i="22"/>
  <c r="F100" i="22"/>
  <c r="IV75" i="47"/>
  <c r="AV93" i="73"/>
  <c r="F42" i="22"/>
  <c r="F7" i="22"/>
  <c r="F29" i="22"/>
  <c r="E22" i="33" s="1"/>
  <c r="F62" i="22"/>
  <c r="K32" i="33" s="1"/>
  <c r="F88" i="22"/>
  <c r="F18" i="22"/>
  <c r="F104" i="22"/>
  <c r="F77" i="22"/>
  <c r="AV45" i="73"/>
  <c r="EB127" i="47"/>
  <c r="F58" i="22"/>
  <c r="F71" i="22"/>
  <c r="F45" i="22"/>
  <c r="F12" i="22"/>
  <c r="B17" i="48" s="1"/>
  <c r="F32" i="22"/>
  <c r="C42" i="48" s="1"/>
  <c r="F94" i="22"/>
  <c r="KI75" i="47"/>
  <c r="AV61" i="73"/>
  <c r="LI75" i="47"/>
  <c r="LV75" i="47"/>
  <c r="AV5" i="73"/>
  <c r="F51" i="22"/>
  <c r="F69" i="22"/>
  <c r="F5" i="22"/>
  <c r="F31" i="22"/>
  <c r="C38" i="48" s="1"/>
  <c r="F11" i="22"/>
  <c r="F23" i="22"/>
  <c r="F47" i="22"/>
  <c r="B58" i="48" s="1"/>
  <c r="F63" i="22"/>
  <c r="F85" i="22"/>
  <c r="F34" i="22"/>
  <c r="K27" i="33" s="1"/>
  <c r="F55" i="22"/>
  <c r="E37" i="33" s="1"/>
  <c r="F35" i="22"/>
  <c r="F66" i="22"/>
  <c r="F19" i="22"/>
  <c r="F86" i="22"/>
  <c r="F99" i="22"/>
  <c r="AV69" i="73"/>
  <c r="AV13" i="73"/>
  <c r="F57" i="22"/>
  <c r="B37" i="33" s="1"/>
  <c r="F39" i="22"/>
  <c r="Q27" i="33" s="1"/>
  <c r="F15" i="22"/>
  <c r="Q17" i="33" s="1"/>
  <c r="F79" i="22"/>
  <c r="F48" i="22"/>
  <c r="F8" i="22"/>
  <c r="F33" i="22"/>
  <c r="F78" i="22"/>
  <c r="F21" i="22"/>
  <c r="Z17" i="33" s="1"/>
  <c r="F103" i="22"/>
  <c r="F64" i="22"/>
  <c r="KV75" i="47"/>
  <c r="AV77" i="73"/>
  <c r="B3" i="28"/>
  <c r="AB4" i="28"/>
  <c r="F43" i="22"/>
  <c r="F101" i="22"/>
  <c r="F9" i="22"/>
  <c r="C13" i="48" s="1"/>
  <c r="F89" i="22"/>
  <c r="F67" i="22"/>
  <c r="F54" i="22"/>
  <c r="F30" i="22"/>
  <c r="F111" i="22"/>
  <c r="F74" i="22"/>
  <c r="F90" i="22"/>
  <c r="F40" i="22"/>
  <c r="W27" i="33" s="1"/>
  <c r="F105" i="22"/>
  <c r="O69" i="33" s="1"/>
  <c r="F52" i="22"/>
  <c r="F16" i="22"/>
  <c r="W17" i="33" s="1"/>
  <c r="AV21" i="73"/>
  <c r="G5" i="44"/>
  <c r="F5" i="44"/>
  <c r="FB4" i="28"/>
  <c r="F24" i="22"/>
  <c r="AI17" i="33" s="1"/>
  <c r="F87" i="22"/>
  <c r="F36" i="22"/>
  <c r="F65" i="22"/>
  <c r="B80" i="48" s="1"/>
  <c r="F6" i="22"/>
  <c r="F49" i="22"/>
  <c r="AI27" i="33" s="1"/>
  <c r="HV75" i="47"/>
  <c r="D52" i="26"/>
  <c r="I46" i="22" s="1"/>
  <c r="D55" i="48" s="1"/>
  <c r="H5" i="44"/>
  <c r="D5" i="44"/>
  <c r="FO127" i="47"/>
  <c r="E5" i="44"/>
  <c r="F113" i="22"/>
  <c r="B146" i="48" s="1"/>
  <c r="F59" i="22"/>
  <c r="N37" i="33" s="1"/>
  <c r="F10" i="22"/>
  <c r="F20" i="22"/>
  <c r="F44" i="22"/>
  <c r="F70" i="22"/>
  <c r="F81" i="22"/>
  <c r="F96" i="22"/>
  <c r="I5" i="44"/>
  <c r="F91" i="22"/>
  <c r="B114" i="48" s="1"/>
  <c r="F61" i="22"/>
  <c r="F72" i="22"/>
  <c r="F22" i="22"/>
  <c r="C27" i="48" s="1"/>
  <c r="F106" i="22"/>
  <c r="F37" i="22"/>
  <c r="BB127" i="47"/>
  <c r="F92" i="22"/>
  <c r="F73" i="22"/>
  <c r="F25" i="22"/>
  <c r="B31" i="48" s="1"/>
  <c r="F14" i="22"/>
  <c r="C16" i="48" s="1"/>
  <c r="F108" i="22"/>
  <c r="B138" i="48" s="1"/>
  <c r="F82" i="22"/>
  <c r="F46" i="22"/>
  <c r="F98" i="22"/>
  <c r="F60" i="22"/>
  <c r="F26" i="22"/>
  <c r="F38" i="22"/>
  <c r="F80" i="22"/>
  <c r="F68" i="22"/>
  <c r="F13" i="22"/>
  <c r="B15" i="48" s="1"/>
  <c r="F50" i="22"/>
  <c r="F95" i="22"/>
  <c r="B117" i="48" s="1"/>
  <c r="GF100" i="47"/>
  <c r="GF96" i="47"/>
  <c r="KS100" i="47"/>
  <c r="GC71" i="47"/>
  <c r="GE71" i="47" s="1"/>
  <c r="HC71" i="47"/>
  <c r="HE71" i="47" s="1"/>
  <c r="LS100" i="47"/>
  <c r="IC71" i="47"/>
  <c r="ID71" i="47" s="1"/>
  <c r="CP71" i="47"/>
  <c r="CQ71" i="47" s="1"/>
  <c r="AC71" i="47"/>
  <c r="AD71" i="47" s="1"/>
  <c r="BP71" i="47"/>
  <c r="BQ71" i="47" s="1"/>
  <c r="IP71" i="47"/>
  <c r="IS71" i="47" s="1"/>
  <c r="MC71" i="47"/>
  <c r="MD71" i="47" s="1"/>
  <c r="JP71" i="47"/>
  <c r="JQ71" i="47" s="1"/>
  <c r="EP71" i="47"/>
  <c r="ER71" i="47" s="1"/>
  <c r="FS92" i="47"/>
  <c r="KC71" i="47"/>
  <c r="KE71" i="47" s="1"/>
  <c r="DP71" i="47"/>
  <c r="CC71" i="47"/>
  <c r="CE71" i="47" s="1"/>
  <c r="BC71" i="47"/>
  <c r="BF71" i="47" s="1"/>
  <c r="P71" i="47"/>
  <c r="S71" i="47" s="1"/>
  <c r="LC71" i="47"/>
  <c r="LF71" i="47" s="1"/>
  <c r="FS96" i="47"/>
  <c r="GQ104" i="47"/>
  <c r="GR104" i="47" s="1"/>
  <c r="KP71" i="47"/>
  <c r="GP71" i="47"/>
  <c r="EC71" i="47"/>
  <c r="EE71" i="47" s="1"/>
  <c r="AQ92" i="47"/>
  <c r="AR92" i="47" s="1"/>
  <c r="DC71" i="47"/>
  <c r="DF71" i="47" s="1"/>
  <c r="LP71" i="47"/>
  <c r="LR71" i="47" s="1"/>
  <c r="JS96" i="47"/>
  <c r="O128" i="47"/>
  <c r="O129" i="47" s="1"/>
  <c r="CO128" i="47"/>
  <c r="CO129" i="47" s="1"/>
  <c r="HF92" i="47"/>
  <c r="IF100" i="47"/>
  <c r="AF124" i="47"/>
  <c r="FD96" i="47"/>
  <c r="FE96" i="47" s="1"/>
  <c r="KD96" i="47"/>
  <c r="KE96" i="47" s="1"/>
  <c r="HS100" i="47"/>
  <c r="AD124" i="47"/>
  <c r="AE124" i="47" s="1"/>
  <c r="JS92" i="47"/>
  <c r="EQ92" i="47"/>
  <c r="ER92" i="47" s="1"/>
  <c r="HD100" i="47"/>
  <c r="HE100" i="47" s="1"/>
  <c r="BB128" i="47"/>
  <c r="BB129" i="47" s="1"/>
  <c r="CQ124" i="47"/>
  <c r="CR124" i="47" s="1"/>
  <c r="AD96" i="47"/>
  <c r="AE96" i="47" s="1"/>
  <c r="JD92" i="47"/>
  <c r="JE92" i="47" s="1"/>
  <c r="DD124" i="47"/>
  <c r="DE124" i="47" s="1"/>
  <c r="HF96" i="47"/>
  <c r="FD124" i="47"/>
  <c r="FE124" i="47" s="1"/>
  <c r="BS100" i="47"/>
  <c r="CB128" i="47"/>
  <c r="CB129" i="47" s="1"/>
  <c r="LQ96" i="47"/>
  <c r="LR96" i="47" s="1"/>
  <c r="AQ100" i="47"/>
  <c r="AR100" i="47" s="1"/>
  <c r="DB128" i="47"/>
  <c r="DB129" i="47" s="1"/>
  <c r="MF104" i="47"/>
  <c r="GQ92" i="47"/>
  <c r="GR92" i="47" s="1"/>
  <c r="FB128" i="47"/>
  <c r="FB129" i="47" s="1"/>
  <c r="Q8" i="64"/>
  <c r="Q7" i="66"/>
  <c r="Q5" i="67"/>
  <c r="HP69" i="28"/>
  <c r="HS69" i="28" s="1"/>
  <c r="HW70" i="47"/>
  <c r="D17" i="65"/>
  <c r="Q8" i="65"/>
  <c r="I25" i="22"/>
  <c r="D15" i="63"/>
  <c r="Q6" i="63"/>
  <c r="D14" i="71"/>
  <c r="Q5" i="71"/>
  <c r="D14" i="63"/>
  <c r="Q5" i="63"/>
  <c r="J70" i="22"/>
  <c r="E86" i="48" s="1"/>
  <c r="D14" i="67"/>
  <c r="I48" i="22"/>
  <c r="D61" i="48" s="1"/>
  <c r="D15" i="67"/>
  <c r="Q6" i="67"/>
  <c r="Q100" i="47"/>
  <c r="R100" i="47" s="1"/>
  <c r="MD100" i="47"/>
  <c r="ME100" i="47" s="1"/>
  <c r="HQ92" i="47"/>
  <c r="HR92" i="47" s="1"/>
  <c r="GS100" i="47"/>
  <c r="ID96" i="47"/>
  <c r="IE96" i="47" s="1"/>
  <c r="JS104" i="47"/>
  <c r="HQ96" i="47"/>
  <c r="HR96" i="47" s="1"/>
  <c r="FD92" i="47"/>
  <c r="FE92" i="47" s="1"/>
  <c r="FS100" i="47"/>
  <c r="LF100" i="47"/>
  <c r="CS92" i="47"/>
  <c r="BD92" i="47"/>
  <c r="BE92" i="47" s="1"/>
  <c r="LS124" i="47"/>
  <c r="JF100" i="47"/>
  <c r="ID124" i="47"/>
  <c r="IE124" i="47" s="1"/>
  <c r="CS96" i="47"/>
  <c r="AF92" i="47"/>
  <c r="IJ70" i="47"/>
  <c r="HQ124" i="47"/>
  <c r="HR124" i="47" s="1"/>
  <c r="CJ70" i="47"/>
  <c r="W70" i="47"/>
  <c r="HO128" i="47"/>
  <c r="HO129" i="47" s="1"/>
  <c r="BJ70" i="47"/>
  <c r="IW70" i="47"/>
  <c r="CD124" i="47"/>
  <c r="CE124" i="47" s="1"/>
  <c r="KE13" i="47"/>
  <c r="KF13" i="47"/>
  <c r="EF96" i="47"/>
  <c r="BQ104" i="47"/>
  <c r="BR104" i="47" s="1"/>
  <c r="CD100" i="47"/>
  <c r="CE100" i="47" s="1"/>
  <c r="DQ104" i="47"/>
  <c r="DR104" i="47" s="1"/>
  <c r="HF104" i="47"/>
  <c r="LB128" i="47"/>
  <c r="LB129" i="47" s="1"/>
  <c r="GJ70" i="47"/>
  <c r="GW70" i="47"/>
  <c r="LW70" i="47"/>
  <c r="FW70" i="47"/>
  <c r="JD104" i="47"/>
  <c r="JE104" i="47" s="1"/>
  <c r="LO128" i="47"/>
  <c r="LO129" i="47" s="1"/>
  <c r="EO128" i="47"/>
  <c r="EO129" i="47" s="1"/>
  <c r="EJ70" i="47"/>
  <c r="DJ70" i="47"/>
  <c r="KW70" i="47"/>
  <c r="BQ92" i="47"/>
  <c r="BR92" i="47" s="1"/>
  <c r="KQ104" i="47"/>
  <c r="KR104" i="47" s="1"/>
  <c r="CS104" i="47"/>
  <c r="EB128" i="47"/>
  <c r="EB129" i="47" s="1"/>
  <c r="FJ70" i="47"/>
  <c r="HJ70" i="47"/>
  <c r="KB128" i="47"/>
  <c r="KB129" i="47" s="1"/>
  <c r="ES96" i="47"/>
  <c r="JJ70" i="47"/>
  <c r="AQ124" i="47"/>
  <c r="AR124" i="47" s="1"/>
  <c r="KF104" i="47"/>
  <c r="KJ70" i="47"/>
  <c r="AJ70" i="47"/>
  <c r="C70" i="28"/>
  <c r="DJ70" i="28" s="1"/>
  <c r="KD124" i="47"/>
  <c r="KE124" i="47" s="1"/>
  <c r="LF96" i="47"/>
  <c r="AS104" i="47"/>
  <c r="HQ104" i="47"/>
  <c r="HR104" i="47" s="1"/>
  <c r="LJ70" i="47"/>
  <c r="J70" i="47"/>
  <c r="DW70" i="47"/>
  <c r="JW70" i="47"/>
  <c r="AF104" i="47"/>
  <c r="EQ124" i="47"/>
  <c r="ER124" i="47" s="1"/>
  <c r="AO128" i="47"/>
  <c r="AO129" i="47" s="1"/>
  <c r="BQ96" i="47"/>
  <c r="BR96" i="47" s="1"/>
  <c r="ED124" i="47"/>
  <c r="EE124" i="47" s="1"/>
  <c r="IB128" i="47"/>
  <c r="IB129" i="47" s="1"/>
  <c r="BW70" i="47"/>
  <c r="CW70" i="47"/>
  <c r="EW70" i="47"/>
  <c r="EF104" i="47"/>
  <c r="MB128" i="47"/>
  <c r="MB129" i="47" s="1"/>
  <c r="MD124" i="47"/>
  <c r="ME124" i="47" s="1"/>
  <c r="IO128" i="47"/>
  <c r="IO129" i="47" s="1"/>
  <c r="IQ124" i="47"/>
  <c r="IR124" i="47" s="1"/>
  <c r="EQ100" i="47"/>
  <c r="ER100" i="47" s="1"/>
  <c r="DQ100" i="47"/>
  <c r="DR100" i="47" s="1"/>
  <c r="ES104" i="47"/>
  <c r="GS96" i="47"/>
  <c r="DQ92" i="47"/>
  <c r="DR92" i="47" s="1"/>
  <c r="CD104" i="47"/>
  <c r="CE104" i="47" s="1"/>
  <c r="EV106" i="47"/>
  <c r="KV106" i="47"/>
  <c r="JV106" i="47"/>
  <c r="GI106" i="47"/>
  <c r="BI106" i="47"/>
  <c r="JI106" i="47"/>
  <c r="II106" i="47"/>
  <c r="V106" i="47"/>
  <c r="BV106" i="47"/>
  <c r="CI106" i="47"/>
  <c r="I106" i="47"/>
  <c r="IV106" i="47"/>
  <c r="GV106" i="47"/>
  <c r="AV106" i="47"/>
  <c r="DV106" i="47"/>
  <c r="FI106" i="47"/>
  <c r="DI106" i="47"/>
  <c r="AI106" i="47"/>
  <c r="LI106" i="47"/>
  <c r="LF124" i="47"/>
  <c r="B1" i="28"/>
  <c r="B1" i="47"/>
  <c r="H40" i="22"/>
  <c r="H74" i="22"/>
  <c r="Q77" i="73"/>
  <c r="AB21" i="73"/>
  <c r="CE127" i="47"/>
  <c r="AR4" i="47"/>
  <c r="CE129" i="28"/>
  <c r="GE4" i="47"/>
  <c r="FR4" i="28"/>
  <c r="AB45" i="73"/>
  <c r="Q29" i="73"/>
  <c r="AE129" i="28"/>
  <c r="J5" i="44"/>
  <c r="D20" i="26"/>
  <c r="D42" i="26"/>
  <c r="D5" i="65" s="1"/>
  <c r="Q5" i="65" s="1"/>
  <c r="F45" i="73"/>
  <c r="Q37" i="73"/>
  <c r="AB5" i="73"/>
  <c r="JR129" i="28"/>
  <c r="R127" i="47"/>
  <c r="DR4" i="28"/>
  <c r="KE127" i="47"/>
  <c r="KE4" i="28"/>
  <c r="AB29" i="73"/>
  <c r="Q13" i="73"/>
  <c r="IE4" i="47"/>
  <c r="B1" i="32"/>
  <c r="D3" i="29"/>
  <c r="D3" i="32"/>
  <c r="GD4" i="47"/>
  <c r="HD4" i="47"/>
  <c r="JD129" i="28"/>
  <c r="Q129" i="28"/>
  <c r="LQ127" i="47"/>
  <c r="DD4" i="47"/>
  <c r="DQ4" i="28"/>
  <c r="AQ4" i="47"/>
  <c r="DD4" i="28"/>
  <c r="Q4" i="28"/>
  <c r="KD4" i="47"/>
  <c r="AQ127" i="47"/>
  <c r="GQ4" i="28"/>
  <c r="FQ129" i="28"/>
  <c r="ID127" i="47"/>
  <c r="Q127" i="47"/>
  <c r="KD4" i="28"/>
  <c r="DQ127" i="47"/>
  <c r="IQ4" i="47"/>
  <c r="FQ4" i="28"/>
  <c r="FD129" i="28"/>
  <c r="LQ129" i="28"/>
  <c r="LQ4" i="47"/>
  <c r="IQ4" i="28"/>
  <c r="IQ127" i="47"/>
  <c r="FQ4" i="47"/>
  <c r="CQ4" i="47"/>
  <c r="CQ4" i="28"/>
  <c r="Q4" i="47"/>
  <c r="DQ4" i="47"/>
  <c r="GQ129" i="28"/>
  <c r="AQ129" i="28"/>
  <c r="E21" i="33"/>
  <c r="I36" i="48"/>
  <c r="FE4" i="28"/>
  <c r="AB13" i="73"/>
  <c r="BE127" i="47"/>
  <c r="FE4" i="47"/>
  <c r="AE4" i="47"/>
  <c r="F37" i="73"/>
  <c r="H92" i="22"/>
  <c r="H98" i="22"/>
  <c r="I123" i="48" s="1"/>
  <c r="H108" i="22"/>
  <c r="D50" i="26"/>
  <c r="J21" i="22" s="1"/>
  <c r="ME4" i="28"/>
  <c r="IE4" i="28"/>
  <c r="AM53" i="73"/>
  <c r="AM29" i="73"/>
  <c r="H105" i="22"/>
  <c r="I134" i="48" s="1"/>
  <c r="D48" i="26"/>
  <c r="J44" i="22" s="1"/>
  <c r="AA28" i="33" s="1"/>
  <c r="Q25" i="69" s="1"/>
  <c r="E65" i="28" s="1"/>
  <c r="Q93" i="73"/>
  <c r="AM13" i="73"/>
  <c r="H16" i="22"/>
  <c r="H111" i="22"/>
  <c r="AB127" i="47"/>
  <c r="BO4" i="28"/>
  <c r="KB4" i="47"/>
  <c r="KB129" i="28"/>
  <c r="MB129" i="28"/>
  <c r="CB4" i="47"/>
  <c r="JO129" i="28"/>
  <c r="JB4" i="47"/>
  <c r="B125" i="47"/>
  <c r="B125" i="28"/>
  <c r="JB127" i="47"/>
  <c r="KO4" i="28"/>
  <c r="BB4" i="47"/>
  <c r="EO127" i="47"/>
  <c r="GB129" i="28"/>
  <c r="EO4" i="47"/>
  <c r="E52" i="33"/>
  <c r="K52" i="33"/>
  <c r="W62" i="33"/>
  <c r="FR127" i="47"/>
  <c r="H90" i="22"/>
  <c r="I113" i="48" s="1"/>
  <c r="Q124" i="47"/>
  <c r="R124" i="47" s="1"/>
  <c r="H52" i="22"/>
  <c r="H31" i="33" s="1"/>
  <c r="IY131" i="28"/>
  <c r="AY129" i="47"/>
  <c r="CY129" i="47"/>
  <c r="BL131" i="28"/>
  <c r="DL129" i="47"/>
  <c r="H39" i="22"/>
  <c r="H15" i="22"/>
  <c r="Q16" i="33" s="1"/>
  <c r="D28" i="26"/>
  <c r="D6" i="72" s="1"/>
  <c r="Q6" i="72" s="1"/>
  <c r="B54" i="47"/>
  <c r="B61" i="28"/>
  <c r="N9" i="33"/>
  <c r="N41" i="33" s="1"/>
  <c r="B54" i="28"/>
  <c r="AF9" i="33"/>
  <c r="AF41" i="33" s="1"/>
  <c r="B47" i="28"/>
  <c r="B26" i="28"/>
  <c r="B19" i="28"/>
  <c r="B12" i="28"/>
  <c r="K9" i="33"/>
  <c r="K41" i="33" s="1"/>
  <c r="AI9" i="33"/>
  <c r="AI41" i="33" s="1"/>
  <c r="B82" i="28"/>
  <c r="B5" i="28"/>
  <c r="B9" i="33"/>
  <c r="B41" i="33" s="1"/>
  <c r="AC9" i="33"/>
  <c r="AC41" i="33" s="1"/>
  <c r="H9" i="33"/>
  <c r="H41" i="33" s="1"/>
  <c r="W9" i="33"/>
  <c r="W41" i="33" s="1"/>
  <c r="E9" i="33"/>
  <c r="E41" i="33" s="1"/>
  <c r="T9" i="33"/>
  <c r="T41" i="33" s="1"/>
  <c r="B75" i="28"/>
  <c r="Z9" i="33"/>
  <c r="Z41" i="33" s="1"/>
  <c r="Q9" i="33"/>
  <c r="Q41" i="33" s="1"/>
  <c r="B82" i="47"/>
  <c r="AC93" i="73"/>
  <c r="G85" i="73"/>
  <c r="R69" i="73"/>
  <c r="R53" i="73"/>
  <c r="AC29" i="73"/>
  <c r="AN77" i="73"/>
  <c r="G69" i="73"/>
  <c r="AC37" i="73"/>
  <c r="R29" i="73"/>
  <c r="G21" i="73"/>
  <c r="G5" i="73"/>
  <c r="AC77" i="73"/>
  <c r="AN61" i="73"/>
  <c r="G53" i="73"/>
  <c r="G29" i="73"/>
  <c r="AN45" i="73"/>
  <c r="R37" i="73"/>
  <c r="AN21" i="73"/>
  <c r="AC61" i="73"/>
  <c r="AC45" i="73"/>
  <c r="AN13" i="73"/>
  <c r="AN5" i="73"/>
  <c r="AN69" i="73"/>
  <c r="R45" i="73"/>
  <c r="G37" i="73"/>
  <c r="AC21" i="73"/>
  <c r="AC13" i="73"/>
  <c r="AC5" i="73"/>
  <c r="AC85" i="73"/>
  <c r="AC69" i="73"/>
  <c r="AN53" i="73"/>
  <c r="G45" i="73"/>
  <c r="R13" i="73"/>
  <c r="AC53" i="73"/>
  <c r="AN37" i="73"/>
  <c r="AN29" i="73"/>
  <c r="R21" i="73"/>
  <c r="G13" i="73"/>
  <c r="R5" i="73"/>
  <c r="B145" i="48"/>
  <c r="K113" i="22"/>
  <c r="L95" i="33" s="1"/>
  <c r="AL31" i="33"/>
  <c r="C1" i="45"/>
  <c r="B141" i="28"/>
  <c r="B139" i="47"/>
  <c r="W16" i="33"/>
  <c r="I22" i="48"/>
  <c r="AV37" i="73"/>
  <c r="BF124" i="47"/>
  <c r="B11" i="33"/>
  <c r="I4" i="48"/>
  <c r="JZ4" i="47"/>
  <c r="IZ4" i="28"/>
  <c r="KZ4" i="28"/>
  <c r="HZ4" i="47"/>
  <c r="BZ4" i="28"/>
  <c r="BM4" i="28"/>
  <c r="KM4" i="47"/>
  <c r="DM4" i="47"/>
  <c r="M4" i="28"/>
  <c r="BZ4" i="47"/>
  <c r="Z4" i="47"/>
  <c r="LM4" i="47"/>
  <c r="F4" i="47"/>
  <c r="CM4" i="47"/>
  <c r="FM4" i="47"/>
  <c r="CZ4" i="28"/>
  <c r="IZ4" i="47"/>
  <c r="DZ4" i="28"/>
  <c r="GM4" i="28"/>
  <c r="GZ4" i="47"/>
  <c r="AZ4" i="28"/>
  <c r="EM4" i="47"/>
  <c r="AZ4" i="47"/>
  <c r="CM4" i="28"/>
  <c r="HM4" i="28"/>
  <c r="DM4" i="28"/>
  <c r="AL85" i="73"/>
  <c r="AL37" i="73"/>
  <c r="P21" i="73"/>
  <c r="P5" i="73"/>
  <c r="P53" i="73"/>
  <c r="AA37" i="73"/>
  <c r="E5" i="73"/>
  <c r="AA77" i="73"/>
  <c r="AL61" i="73"/>
  <c r="E21" i="73"/>
  <c r="P77" i="73"/>
  <c r="P37" i="73"/>
  <c r="AL21" i="73"/>
  <c r="E93" i="73"/>
  <c r="E37" i="73"/>
  <c r="AA21" i="73"/>
  <c r="AA5" i="73"/>
  <c r="P85" i="73"/>
  <c r="B36" i="33"/>
  <c r="I70" i="48"/>
  <c r="O68" i="33"/>
  <c r="I28" i="48"/>
  <c r="AC16" i="33"/>
  <c r="H22" i="22"/>
  <c r="H61" i="22"/>
  <c r="H91" i="22"/>
  <c r="I114" i="48" s="1"/>
  <c r="H37" i="22"/>
  <c r="H72" i="22"/>
  <c r="H109" i="22"/>
  <c r="H84" i="22"/>
  <c r="I104" i="48" s="1"/>
  <c r="H41" i="22"/>
  <c r="H7" i="44"/>
  <c r="F7" i="44"/>
  <c r="K7" i="44"/>
  <c r="I127" i="28"/>
  <c r="EV127" i="28"/>
  <c r="D25" i="26"/>
  <c r="J9" i="22" s="1"/>
  <c r="D39" i="26"/>
  <c r="D7" i="64" s="1"/>
  <c r="D38" i="26"/>
  <c r="I66" i="22" s="1"/>
  <c r="T33" i="33" s="1"/>
  <c r="P26" i="64" s="1"/>
  <c r="C52" i="47" s="1"/>
  <c r="JJ52" i="47" s="1"/>
  <c r="I69" i="48"/>
  <c r="DS129" i="28"/>
  <c r="CF4" i="47"/>
  <c r="KS4" i="47"/>
  <c r="DS4" i="47"/>
  <c r="AC26" i="33"/>
  <c r="I58" i="48"/>
  <c r="K26" i="33"/>
  <c r="I43" i="48"/>
  <c r="ES129" i="28"/>
  <c r="EF127" i="47"/>
  <c r="DF127" i="47"/>
  <c r="Q85" i="73"/>
  <c r="F21" i="73"/>
  <c r="F61" i="73"/>
  <c r="AB69" i="73"/>
  <c r="H44" i="22"/>
  <c r="H70" i="22"/>
  <c r="H113" i="22"/>
  <c r="H10" i="22"/>
  <c r="H11" i="33" s="1"/>
  <c r="H96" i="22"/>
  <c r="I120" i="48" s="1"/>
  <c r="H20" i="22"/>
  <c r="H59" i="22"/>
  <c r="N36" i="33" s="1"/>
  <c r="H81" i="22"/>
  <c r="I101" i="48" s="1"/>
  <c r="B134" i="28"/>
  <c r="H12" i="30"/>
  <c r="B132" i="47"/>
  <c r="LV106" i="28"/>
  <c r="FI106" i="28"/>
  <c r="HV106" i="28"/>
  <c r="KI106" i="28"/>
  <c r="I106" i="28"/>
  <c r="BI106" i="28"/>
  <c r="CV106" i="28"/>
  <c r="JV106" i="28"/>
  <c r="EI106" i="28"/>
  <c r="DV106" i="28"/>
  <c r="V106" i="28"/>
  <c r="JI106" i="28"/>
  <c r="GI106" i="28"/>
  <c r="CS129" i="28"/>
  <c r="BF127" i="47"/>
  <c r="FF4" i="28"/>
  <c r="EF4" i="47"/>
  <c r="JS129" i="28"/>
  <c r="AF4" i="28"/>
  <c r="KS127" i="47"/>
  <c r="FS127" i="47"/>
  <c r="GS4" i="47"/>
  <c r="HF129" i="28"/>
  <c r="B89" i="47"/>
  <c r="B89" i="28"/>
  <c r="LG4" i="47"/>
  <c r="BT4" i="47"/>
  <c r="AG127" i="47"/>
  <c r="GG4" i="28"/>
  <c r="KG129" i="28"/>
  <c r="AT129" i="28"/>
  <c r="T4" i="47"/>
  <c r="GT127" i="47"/>
  <c r="MG4" i="47"/>
  <c r="LG4" i="28"/>
  <c r="KT4" i="28"/>
  <c r="FT129" i="28"/>
  <c r="GT129" i="28"/>
  <c r="HT4" i="47"/>
  <c r="KT4" i="47"/>
  <c r="CT129" i="28"/>
  <c r="FG4" i="28"/>
  <c r="AG4" i="47"/>
  <c r="AG129" i="28"/>
  <c r="MG127" i="47"/>
  <c r="BG4" i="28"/>
  <c r="DG129" i="28"/>
  <c r="DG4" i="47"/>
  <c r="KG127" i="47"/>
  <c r="ET4" i="28"/>
  <c r="GT4" i="28"/>
  <c r="LT4" i="47"/>
  <c r="CT4" i="47"/>
  <c r="BT4" i="28"/>
  <c r="MG129" i="28"/>
  <c r="LG127" i="47"/>
  <c r="JT127" i="47"/>
  <c r="HG129" i="28"/>
  <c r="HT4" i="28"/>
  <c r="HG127" i="47"/>
  <c r="HT127" i="47"/>
  <c r="LT4" i="28"/>
  <c r="IT4" i="28"/>
  <c r="HT129" i="28"/>
  <c r="ET129" i="28"/>
  <c r="LT129" i="28"/>
  <c r="IT129" i="28"/>
  <c r="DT4" i="47"/>
  <c r="FT127" i="47"/>
  <c r="CG4" i="28"/>
  <c r="T129" i="28"/>
  <c r="JT129" i="28"/>
  <c r="FG4" i="47"/>
  <c r="H26" i="22"/>
  <c r="H68" i="22"/>
  <c r="H80" i="22"/>
  <c r="I98" i="48" s="1"/>
  <c r="H95" i="22"/>
  <c r="I117" i="48" s="1"/>
  <c r="H38" i="22"/>
  <c r="I21" i="48"/>
  <c r="I23" i="48"/>
  <c r="T16" i="33"/>
  <c r="I76" i="48"/>
  <c r="K31" i="33"/>
  <c r="D43" i="26"/>
  <c r="J40" i="22" s="1"/>
  <c r="I61" i="48"/>
  <c r="AI21" i="33"/>
  <c r="E26" i="33"/>
  <c r="I37" i="48"/>
  <c r="I108" i="48"/>
  <c r="B21" i="33"/>
  <c r="I35" i="48"/>
  <c r="I63" i="48"/>
  <c r="AF26" i="33"/>
  <c r="D15" i="26"/>
  <c r="D47" i="26"/>
  <c r="D5" i="69" s="1"/>
  <c r="Q5" i="69" s="1"/>
  <c r="GI115" i="28"/>
  <c r="JV115" i="28"/>
  <c r="LI115" i="28"/>
  <c r="IV115" i="28"/>
  <c r="KI115" i="28"/>
  <c r="GV115" i="28"/>
  <c r="V115" i="28"/>
  <c r="I115" i="28"/>
  <c r="DV115" i="28"/>
  <c r="FI115" i="28"/>
  <c r="KV115" i="28"/>
  <c r="EV115" i="28"/>
  <c r="HV115" i="28"/>
  <c r="FV115" i="28"/>
  <c r="BI115" i="28"/>
  <c r="BV115" i="28"/>
  <c r="CV115" i="28"/>
  <c r="LV115" i="28"/>
  <c r="CI115" i="28"/>
  <c r="JI115" i="28"/>
  <c r="HI115" i="28"/>
  <c r="DI115" i="28"/>
  <c r="EI115" i="28"/>
  <c r="AI115" i="28"/>
  <c r="II115" i="28"/>
  <c r="AV115" i="28"/>
  <c r="I46" i="48"/>
  <c r="N21" i="33"/>
  <c r="D34" i="26"/>
  <c r="D7" i="71" s="1"/>
  <c r="Q7" i="71" s="1"/>
  <c r="D59" i="26"/>
  <c r="J50" i="22" s="1"/>
  <c r="E60" i="48" s="1"/>
  <c r="I97" i="48"/>
  <c r="Z16" i="33"/>
  <c r="I26" i="48"/>
  <c r="DV115" i="47"/>
  <c r="LI115" i="47"/>
  <c r="CI115" i="47"/>
  <c r="EV115" i="47"/>
  <c r="I80" i="48"/>
  <c r="Z36" i="33"/>
  <c r="I83" i="48"/>
  <c r="T31" i="33"/>
  <c r="I39" i="22"/>
  <c r="I100" i="48"/>
  <c r="I79" i="48"/>
  <c r="Z31" i="33"/>
  <c r="I66" i="48"/>
  <c r="E36" i="33"/>
  <c r="I49" i="22"/>
  <c r="D22" i="26"/>
  <c r="I7" i="22" s="1"/>
  <c r="I40" i="48"/>
  <c r="K21" i="33"/>
  <c r="D14" i="26"/>
  <c r="J30" i="22" s="1"/>
  <c r="F28" i="33" s="1"/>
  <c r="Q25" i="62" s="1"/>
  <c r="E16" i="47" s="1"/>
  <c r="HY16" i="47" s="1"/>
  <c r="D60" i="26"/>
  <c r="EV123" i="47"/>
  <c r="FV123" i="47"/>
  <c r="BI123" i="47"/>
  <c r="LV123" i="47"/>
  <c r="LI123" i="47"/>
  <c r="EI123" i="47"/>
  <c r="AV123" i="47"/>
  <c r="DV123" i="47"/>
  <c r="V123" i="47"/>
  <c r="KV123" i="47"/>
  <c r="KI123" i="47"/>
  <c r="FI123" i="47"/>
  <c r="BV123" i="47"/>
  <c r="GI123" i="47"/>
  <c r="JV123" i="47"/>
  <c r="DI123" i="47"/>
  <c r="II123" i="47"/>
  <c r="I123" i="47"/>
  <c r="D12" i="26"/>
  <c r="D55" i="26"/>
  <c r="D8" i="66" s="1"/>
  <c r="Q8" i="66" s="1"/>
  <c r="D57" i="26"/>
  <c r="H36" i="33"/>
  <c r="I68" i="48"/>
  <c r="B26" i="33"/>
  <c r="I38" i="48"/>
  <c r="I51" i="48"/>
  <c r="T21" i="33"/>
  <c r="IS96" i="47"/>
  <c r="LF92" i="47"/>
  <c r="DD96" i="47"/>
  <c r="DE96" i="47" s="1"/>
  <c r="CF96" i="47"/>
  <c r="AD100" i="47"/>
  <c r="AE100" i="47" s="1"/>
  <c r="KV5" i="47"/>
  <c r="II5" i="47"/>
  <c r="IV19" i="47"/>
  <c r="GQ124" i="47"/>
  <c r="GR124" i="47" s="1"/>
  <c r="DQ124" i="47"/>
  <c r="DR124" i="47" s="1"/>
  <c r="GO128" i="47"/>
  <c r="GO129" i="47" s="1"/>
  <c r="KI26" i="47"/>
  <c r="LQ92" i="47"/>
  <c r="LR92" i="47" s="1"/>
  <c r="IQ92" i="47"/>
  <c r="IR92" i="47" s="1"/>
  <c r="GI19" i="47"/>
  <c r="BV19" i="47"/>
  <c r="KV19" i="47"/>
  <c r="GV19" i="47"/>
  <c r="JV26" i="47"/>
  <c r="IV26" i="47"/>
  <c r="HI26" i="47"/>
  <c r="JI5" i="47"/>
  <c r="FS104" i="47"/>
  <c r="CI19" i="47"/>
  <c r="BI19" i="47"/>
  <c r="HV26" i="47"/>
  <c r="JI26" i="47"/>
  <c r="JI19" i="47"/>
  <c r="KI5" i="47"/>
  <c r="FI19" i="47"/>
  <c r="V19" i="47"/>
  <c r="JV19" i="47"/>
  <c r="IS100" i="47"/>
  <c r="IQ100" i="47"/>
  <c r="IR100" i="47" s="1"/>
  <c r="DQ96" i="47"/>
  <c r="DR96" i="47" s="1"/>
  <c r="HV19" i="47"/>
  <c r="HI19" i="47"/>
  <c r="LI19" i="47"/>
  <c r="DI19" i="47"/>
  <c r="DO128" i="47"/>
  <c r="DO129" i="47" s="1"/>
  <c r="HI5" i="47"/>
  <c r="DV19" i="47"/>
  <c r="LF104" i="47"/>
  <c r="EI19" i="47"/>
  <c r="II26" i="47"/>
  <c r="KF100" i="47"/>
  <c r="AI19" i="47"/>
  <c r="JP79" i="28"/>
  <c r="JR79" i="28" s="1"/>
  <c r="HF13" i="47"/>
  <c r="MC80" i="28"/>
  <c r="MF80" i="28" s="1"/>
  <c r="HE13" i="47"/>
  <c r="CF13" i="47"/>
  <c r="CD13" i="47"/>
  <c r="JC79" i="28"/>
  <c r="JE79" i="28" s="1"/>
  <c r="IC79" i="28"/>
  <c r="ID79" i="28" s="1"/>
  <c r="IP79" i="28"/>
  <c r="IR79" i="28" s="1"/>
  <c r="AP41" i="28"/>
  <c r="AQ41" i="28" s="1"/>
  <c r="HR13" i="47"/>
  <c r="HC50" i="28"/>
  <c r="HD50" i="28" s="1"/>
  <c r="IP41" i="28"/>
  <c r="IS41" i="28" s="1"/>
  <c r="IC41" i="28"/>
  <c r="ID41" i="28" s="1"/>
  <c r="Q58" i="33"/>
  <c r="R64" i="33"/>
  <c r="AH48" i="33" s="1"/>
  <c r="AI49" i="33" s="1"/>
  <c r="GP41" i="28"/>
  <c r="GQ41" i="28" s="1"/>
  <c r="HS13" i="47"/>
  <c r="JP27" i="28"/>
  <c r="JQ27" i="28" s="1"/>
  <c r="B38" i="48"/>
  <c r="HP64" i="28"/>
  <c r="HQ64" i="28" s="1"/>
  <c r="DC29" i="28"/>
  <c r="DF29" i="28" s="1"/>
  <c r="GC64" i="28"/>
  <c r="GD64" i="28" s="1"/>
  <c r="H22" i="33"/>
  <c r="AC79" i="28"/>
  <c r="AE79" i="28" s="1"/>
  <c r="Q59" i="33"/>
  <c r="MC64" i="28"/>
  <c r="MF64" i="28" s="1"/>
  <c r="MC79" i="28"/>
  <c r="MF79" i="28" s="1"/>
  <c r="C58" i="48"/>
  <c r="KC79" i="28"/>
  <c r="KF79" i="28" s="1"/>
  <c r="FP79" i="28"/>
  <c r="FR79" i="28" s="1"/>
  <c r="C110" i="48"/>
  <c r="B110" i="48"/>
  <c r="C17" i="48"/>
  <c r="B22" i="33"/>
  <c r="C36" i="48"/>
  <c r="B36" i="48"/>
  <c r="C127" i="48"/>
  <c r="B127" i="48"/>
  <c r="E17" i="33"/>
  <c r="DC79" i="28"/>
  <c r="DF79" i="28" s="1"/>
  <c r="B12" i="33"/>
  <c r="LC79" i="28"/>
  <c r="LE79" i="28" s="1"/>
  <c r="CP79" i="28"/>
  <c r="CS79" i="28" s="1"/>
  <c r="B26" i="48"/>
  <c r="C120" i="48"/>
  <c r="B120" i="48"/>
  <c r="C102" i="48"/>
  <c r="B102" i="48"/>
  <c r="Q22" i="33"/>
  <c r="CC29" i="28"/>
  <c r="CF29" i="28" s="1"/>
  <c r="BC79" i="28"/>
  <c r="BF79" i="28" s="1"/>
  <c r="B4" i="48"/>
  <c r="HP79" i="28"/>
  <c r="HQ79" i="28" s="1"/>
  <c r="EP79" i="28"/>
  <c r="ES79" i="28" s="1"/>
  <c r="C81" i="48"/>
  <c r="AI37" i="33"/>
  <c r="K37" i="33"/>
  <c r="B77" i="48"/>
  <c r="C77" i="48"/>
  <c r="B27" i="48"/>
  <c r="LP79" i="28"/>
  <c r="LQ79" i="28" s="1"/>
  <c r="AC12" i="33"/>
  <c r="FC79" i="28"/>
  <c r="FD79" i="28" s="1"/>
  <c r="EC79" i="28"/>
  <c r="EF79" i="28" s="1"/>
  <c r="C48" i="48"/>
  <c r="T12" i="33"/>
  <c r="B20" i="48"/>
  <c r="W12" i="33"/>
  <c r="C20" i="48"/>
  <c r="B105" i="48"/>
  <c r="C105" i="48"/>
  <c r="H37" i="33"/>
  <c r="C66" i="48"/>
  <c r="P79" i="28"/>
  <c r="S79" i="28" s="1"/>
  <c r="C143" i="48"/>
  <c r="AP79" i="28"/>
  <c r="AQ79" i="28" s="1"/>
  <c r="IS13" i="47"/>
  <c r="GC79" i="28"/>
  <c r="GD79" i="28" s="1"/>
  <c r="BP79" i="28"/>
  <c r="BQ79" i="28" s="1"/>
  <c r="C91" i="48"/>
  <c r="B91" i="48"/>
  <c r="B62" i="48"/>
  <c r="AF22" i="33"/>
  <c r="C73" i="48"/>
  <c r="GP79" i="28"/>
  <c r="GS79" i="28" s="1"/>
  <c r="H12" i="33"/>
  <c r="KP79" i="28"/>
  <c r="KS79" i="28" s="1"/>
  <c r="HC79" i="28"/>
  <c r="HF79" i="28" s="1"/>
  <c r="B7" i="48"/>
  <c r="C52" i="48"/>
  <c r="Z27" i="33"/>
  <c r="B52" i="48"/>
  <c r="AI32" i="33"/>
  <c r="N59" i="33"/>
  <c r="B73" i="48"/>
  <c r="IQ13" i="47"/>
  <c r="DP79" i="28"/>
  <c r="DQ79" i="28" s="1"/>
  <c r="C31" i="48"/>
  <c r="C26" i="48"/>
  <c r="K22" i="33"/>
  <c r="B42" i="48"/>
  <c r="B43" i="48"/>
  <c r="N22" i="33"/>
  <c r="C43" i="48"/>
  <c r="C109" i="48"/>
  <c r="B109" i="48"/>
  <c r="Z37" i="33"/>
  <c r="C80" i="48"/>
  <c r="Z12" i="33"/>
  <c r="B25" i="48"/>
  <c r="C25" i="48"/>
  <c r="B32" i="33"/>
  <c r="B70" i="48"/>
  <c r="AP27" i="28"/>
  <c r="AR27" i="28" s="1"/>
  <c r="KS10" i="47"/>
  <c r="EC27" i="28"/>
  <c r="EE27" i="28" s="1"/>
  <c r="EP27" i="28"/>
  <c r="EQ27" i="28" s="1"/>
  <c r="BP27" i="28"/>
  <c r="BQ27" i="28" s="1"/>
  <c r="IC27" i="28"/>
  <c r="IE27" i="28" s="1"/>
  <c r="KP27" i="28"/>
  <c r="KS27" i="28" s="1"/>
  <c r="FC27" i="28"/>
  <c r="FE27" i="28" s="1"/>
  <c r="LF6" i="47"/>
  <c r="CF80" i="47"/>
  <c r="CC27" i="28"/>
  <c r="CF27" i="28" s="1"/>
  <c r="IF10" i="47"/>
  <c r="AF10" i="47"/>
  <c r="Q12" i="33"/>
  <c r="B18" i="48"/>
  <c r="N17" i="33"/>
  <c r="B11" i="48"/>
  <c r="C11" i="48"/>
  <c r="DC27" i="28"/>
  <c r="DE27" i="28" s="1"/>
  <c r="HC27" i="28"/>
  <c r="HF27" i="28" s="1"/>
  <c r="AC27" i="28"/>
  <c r="AD27" i="28" s="1"/>
  <c r="DP27" i="28"/>
  <c r="DQ27" i="28" s="1"/>
  <c r="LD6" i="47"/>
  <c r="LP27" i="28"/>
  <c r="LR27" i="28" s="1"/>
  <c r="C74" i="48"/>
  <c r="Q32" i="33"/>
  <c r="B74" i="48"/>
  <c r="CP27" i="28"/>
  <c r="CQ27" i="28" s="1"/>
  <c r="LC27" i="28"/>
  <c r="LD27" i="28" s="1"/>
  <c r="MC27" i="28"/>
  <c r="ME27" i="28" s="1"/>
  <c r="KC27" i="28"/>
  <c r="KE27" i="28" s="1"/>
  <c r="B89" i="48"/>
  <c r="AC37" i="33"/>
  <c r="AC27" i="33"/>
  <c r="GC27" i="28"/>
  <c r="GF27" i="28" s="1"/>
  <c r="B64" i="33"/>
  <c r="A48" i="33" s="1"/>
  <c r="B49" i="33" s="1"/>
  <c r="B69" i="48"/>
  <c r="FP27" i="28"/>
  <c r="FS27" i="28" s="1"/>
  <c r="P27" i="28"/>
  <c r="S27" i="28" s="1"/>
  <c r="BC27" i="28"/>
  <c r="BD27" i="28" s="1"/>
  <c r="HP27" i="28"/>
  <c r="HQ27" i="28" s="1"/>
  <c r="AF6" i="47"/>
  <c r="B16" i="48"/>
  <c r="H27" i="33"/>
  <c r="B57" i="33"/>
  <c r="IP27" i="28"/>
  <c r="IR27" i="28" s="1"/>
  <c r="JC27" i="28"/>
  <c r="JF27" i="28" s="1"/>
  <c r="CE80" i="47"/>
  <c r="KE10" i="47"/>
  <c r="KF10" i="47"/>
  <c r="C33" i="48"/>
  <c r="B33" i="48"/>
  <c r="F64" i="33"/>
  <c r="J48" i="33" s="1"/>
  <c r="K49" i="33" s="1"/>
  <c r="O64" i="33"/>
  <c r="AB48" i="33" s="1"/>
  <c r="AC47" i="33" s="1"/>
  <c r="N57" i="33"/>
  <c r="N58" i="33"/>
  <c r="BC64" i="28"/>
  <c r="BD64" i="28" s="1"/>
  <c r="JP64" i="28"/>
  <c r="JR64" i="28" s="1"/>
  <c r="DC64" i="28"/>
  <c r="DF64" i="28" s="1"/>
  <c r="AC64" i="28"/>
  <c r="AD64" i="28" s="1"/>
  <c r="KP64" i="28"/>
  <c r="KR64" i="28" s="1"/>
  <c r="IP64" i="28"/>
  <c r="IQ64" i="28" s="1"/>
  <c r="DP64" i="28"/>
  <c r="DS64" i="28" s="1"/>
  <c r="LP64" i="28"/>
  <c r="LS64" i="28" s="1"/>
  <c r="KC64" i="28"/>
  <c r="KE64" i="28" s="1"/>
  <c r="P64" i="28"/>
  <c r="R64" i="28" s="1"/>
  <c r="HC64" i="28"/>
  <c r="HE64" i="28" s="1"/>
  <c r="IC64" i="28"/>
  <c r="ID64" i="28" s="1"/>
  <c r="LC64" i="28"/>
  <c r="LF64" i="28" s="1"/>
  <c r="EP64" i="28"/>
  <c r="ES64" i="28" s="1"/>
  <c r="GP64" i="28"/>
  <c r="GR64" i="28" s="1"/>
  <c r="FP64" i="28"/>
  <c r="FQ64" i="28" s="1"/>
  <c r="EC64" i="28"/>
  <c r="EF64" i="28" s="1"/>
  <c r="HE6" i="47"/>
  <c r="AP64" i="28"/>
  <c r="AS64" i="28" s="1"/>
  <c r="BP64" i="28"/>
  <c r="BR64" i="28" s="1"/>
  <c r="FC64" i="28"/>
  <c r="FD64" i="28" s="1"/>
  <c r="KC29" i="28"/>
  <c r="KD29" i="28" s="1"/>
  <c r="CP64" i="28"/>
  <c r="CS64" i="28" s="1"/>
  <c r="CC64" i="28"/>
  <c r="CE64" i="28" s="1"/>
  <c r="BP29" i="28"/>
  <c r="BS29" i="28" s="1"/>
  <c r="JC29" i="28"/>
  <c r="JD29" i="28" s="1"/>
  <c r="JP41" i="28"/>
  <c r="JQ41" i="28" s="1"/>
  <c r="HC41" i="28"/>
  <c r="HF41" i="28" s="1"/>
  <c r="JC41" i="28"/>
  <c r="JD41" i="28" s="1"/>
  <c r="DC41" i="28"/>
  <c r="DF41" i="28" s="1"/>
  <c r="DP41" i="28"/>
  <c r="DQ41" i="28" s="1"/>
  <c r="BP41" i="28"/>
  <c r="BR41" i="28" s="1"/>
  <c r="FC41" i="28"/>
  <c r="FE41" i="28" s="1"/>
  <c r="LC41" i="28"/>
  <c r="LE41" i="28" s="1"/>
  <c r="AC41" i="28"/>
  <c r="AE41" i="28" s="1"/>
  <c r="HP41" i="28"/>
  <c r="HR41" i="28" s="1"/>
  <c r="P41" i="28"/>
  <c r="Q41" i="28" s="1"/>
  <c r="EC41" i="28"/>
  <c r="EE41" i="28" s="1"/>
  <c r="EP41" i="28"/>
  <c r="ES41" i="28" s="1"/>
  <c r="FP41" i="28"/>
  <c r="FR41" i="28" s="1"/>
  <c r="KF28" i="47"/>
  <c r="LP41" i="28"/>
  <c r="LQ41" i="28" s="1"/>
  <c r="GC41" i="28"/>
  <c r="GD41" i="28" s="1"/>
  <c r="KP41" i="28"/>
  <c r="KQ41" i="28" s="1"/>
  <c r="CP41" i="28"/>
  <c r="CR41" i="28" s="1"/>
  <c r="MC41" i="28"/>
  <c r="MD41" i="28" s="1"/>
  <c r="CC41" i="28"/>
  <c r="CE41" i="28" s="1"/>
  <c r="GS6" i="47"/>
  <c r="IR6" i="47"/>
  <c r="S6" i="47"/>
  <c r="R6" i="47"/>
  <c r="I27" i="22"/>
  <c r="AF18" i="33" s="1"/>
  <c r="P23" i="68" s="1"/>
  <c r="D7" i="68"/>
  <c r="J75" i="22"/>
  <c r="AG38" i="33" s="1"/>
  <c r="Q27" i="68" s="1"/>
  <c r="AR6" i="47"/>
  <c r="AS6" i="47"/>
  <c r="HQ10" i="47"/>
  <c r="BD10" i="47"/>
  <c r="IS10" i="47"/>
  <c r="HS10" i="47"/>
  <c r="MD10" i="47"/>
  <c r="BE10" i="47"/>
  <c r="LD71" i="47"/>
  <c r="ID6" i="47"/>
  <c r="IR10" i="47"/>
  <c r="IF6" i="47"/>
  <c r="JD6" i="47"/>
  <c r="JF6" i="47"/>
  <c r="GC72" i="28"/>
  <c r="GE72" i="28" s="1"/>
  <c r="BR10" i="47"/>
  <c r="BS10" i="47"/>
  <c r="D10" i="26"/>
  <c r="D8" i="61" s="1"/>
  <c r="JP29" i="28"/>
  <c r="JS29" i="28" s="1"/>
  <c r="GP29" i="28"/>
  <c r="GR29" i="28" s="1"/>
  <c r="MC29" i="28"/>
  <c r="MD29" i="28" s="1"/>
  <c r="FP29" i="28"/>
  <c r="FS29" i="28" s="1"/>
  <c r="P29" i="28"/>
  <c r="R29" i="28" s="1"/>
  <c r="DF6" i="47"/>
  <c r="DD10" i="47"/>
  <c r="KD6" i="47"/>
  <c r="ES6" i="47"/>
  <c r="KE6" i="47"/>
  <c r="EE6" i="47"/>
  <c r="FC29" i="28"/>
  <c r="FE29" i="28" s="1"/>
  <c r="IP29" i="28"/>
  <c r="IR29" i="28" s="1"/>
  <c r="BC29" i="28"/>
  <c r="BD29" i="28" s="1"/>
  <c r="KP29" i="28"/>
  <c r="KS29" i="28" s="1"/>
  <c r="CD10" i="47"/>
  <c r="AP29" i="28"/>
  <c r="AQ29" i="28" s="1"/>
  <c r="HP29" i="28"/>
  <c r="HS29" i="28" s="1"/>
  <c r="JF10" i="47"/>
  <c r="CQ10" i="47"/>
  <c r="LP29" i="28"/>
  <c r="LS29" i="28" s="1"/>
  <c r="GC29" i="28"/>
  <c r="GE29" i="28" s="1"/>
  <c r="CP29" i="28"/>
  <c r="CQ29" i="28" s="1"/>
  <c r="DE6" i="47"/>
  <c r="HC29" i="28"/>
  <c r="HD29" i="28" s="1"/>
  <c r="JQ10" i="47"/>
  <c r="KD34" i="28"/>
  <c r="EP29" i="28"/>
  <c r="ES29" i="28" s="1"/>
  <c r="DP29" i="28"/>
  <c r="DS29" i="28" s="1"/>
  <c r="IC29" i="28"/>
  <c r="ID29" i="28" s="1"/>
  <c r="KS6" i="47"/>
  <c r="LC29" i="28"/>
  <c r="LF29" i="28" s="1"/>
  <c r="ED6" i="47"/>
  <c r="AC29" i="28"/>
  <c r="AE29" i="28" s="1"/>
  <c r="HD6" i="47"/>
  <c r="CF10" i="47"/>
  <c r="CS10" i="47"/>
  <c r="JS10" i="47"/>
  <c r="JP80" i="28"/>
  <c r="JS80" i="28" s="1"/>
  <c r="IS6" i="47"/>
  <c r="GP57" i="28"/>
  <c r="GQ57" i="28" s="1"/>
  <c r="ER6" i="47"/>
  <c r="GQ10" i="47"/>
  <c r="EE10" i="47"/>
  <c r="D7" i="63"/>
  <c r="ED10" i="47"/>
  <c r="KQ6" i="47"/>
  <c r="GQ6" i="47"/>
  <c r="IQ52" i="28"/>
  <c r="BS6" i="47"/>
  <c r="LQ10" i="47"/>
  <c r="IC80" i="28"/>
  <c r="IF80" i="28" s="1"/>
  <c r="IR52" i="28"/>
  <c r="ME6" i="47"/>
  <c r="BR6" i="47"/>
  <c r="JE10" i="47"/>
  <c r="KR55" i="28"/>
  <c r="LR10" i="47"/>
  <c r="LR6" i="47"/>
  <c r="FR71" i="47"/>
  <c r="MD6" i="47"/>
  <c r="DE10" i="47"/>
  <c r="LS6" i="47"/>
  <c r="FQ71" i="47"/>
  <c r="AP80" i="28"/>
  <c r="AQ80" i="28" s="1"/>
  <c r="DC80" i="28"/>
  <c r="DE80" i="28" s="1"/>
  <c r="CP80" i="28"/>
  <c r="CR80" i="28" s="1"/>
  <c r="EQ10" i="47"/>
  <c r="EC80" i="28"/>
  <c r="ED80" i="28" s="1"/>
  <c r="ER10" i="47"/>
  <c r="DS6" i="47"/>
  <c r="KP80" i="28"/>
  <c r="KQ80" i="28" s="1"/>
  <c r="FC80" i="28"/>
  <c r="FE80" i="28" s="1"/>
  <c r="FR6" i="47"/>
  <c r="DR6" i="47"/>
  <c r="FF6" i="47"/>
  <c r="JC80" i="28"/>
  <c r="JD80" i="28" s="1"/>
  <c r="CQ6" i="47"/>
  <c r="FP80" i="28"/>
  <c r="FR80" i="28" s="1"/>
  <c r="HC80" i="28"/>
  <c r="HD80" i="28" s="1"/>
  <c r="GP80" i="28"/>
  <c r="GQ80" i="28" s="1"/>
  <c r="CR6" i="47"/>
  <c r="GC80" i="28"/>
  <c r="GD80" i="28" s="1"/>
  <c r="R55" i="28"/>
  <c r="IP43" i="28"/>
  <c r="IR43" i="28" s="1"/>
  <c r="DR10" i="47"/>
  <c r="LC80" i="28"/>
  <c r="LE80" i="28" s="1"/>
  <c r="P80" i="28"/>
  <c r="R80" i="28" s="1"/>
  <c r="LP80" i="28"/>
  <c r="LS80" i="28" s="1"/>
  <c r="EP80" i="28"/>
  <c r="EQ80" i="28" s="1"/>
  <c r="FS6" i="47"/>
  <c r="FD6" i="47"/>
  <c r="CC80" i="28"/>
  <c r="CF80" i="28" s="1"/>
  <c r="AC80" i="28"/>
  <c r="AD80" i="28" s="1"/>
  <c r="BC80" i="28"/>
  <c r="BF80" i="28" s="1"/>
  <c r="BP80" i="28"/>
  <c r="BQ80" i="28" s="1"/>
  <c r="KC80" i="28"/>
  <c r="KF80" i="28" s="1"/>
  <c r="BE6" i="47"/>
  <c r="ER60" i="28"/>
  <c r="S10" i="47"/>
  <c r="ES60" i="28"/>
  <c r="EC24" i="28"/>
  <c r="ED24" i="28" s="1"/>
  <c r="GP24" i="28"/>
  <c r="GQ24" i="28" s="1"/>
  <c r="AS10" i="47"/>
  <c r="J42" i="22"/>
  <c r="D8" i="70"/>
  <c r="J43" i="22"/>
  <c r="U28" i="33" s="1"/>
  <c r="Q25" i="64" s="1"/>
  <c r="D6" i="64"/>
  <c r="CD6" i="47"/>
  <c r="AQ10" i="47"/>
  <c r="I18" i="22"/>
  <c r="FE10" i="47"/>
  <c r="D7" i="62"/>
  <c r="Q7" i="62" s="1"/>
  <c r="JR6" i="47"/>
  <c r="GF10" i="47"/>
  <c r="JF71" i="47"/>
  <c r="BF6" i="47"/>
  <c r="FD10" i="47"/>
  <c r="I34" i="22"/>
  <c r="I11" i="22"/>
  <c r="JE71" i="47"/>
  <c r="CE6" i="47"/>
  <c r="JQ6" i="47"/>
  <c r="J55" i="22"/>
  <c r="F38" i="33" s="1"/>
  <c r="Q27" i="62" s="1"/>
  <c r="J19" i="22"/>
  <c r="JP71" i="28"/>
  <c r="JS71" i="28" s="1"/>
  <c r="DP71" i="28"/>
  <c r="DQ71" i="28" s="1"/>
  <c r="AC71" i="28"/>
  <c r="AD71" i="28" s="1"/>
  <c r="IP80" i="28"/>
  <c r="IQ80" i="28" s="1"/>
  <c r="KP71" i="28"/>
  <c r="KQ71" i="28" s="1"/>
  <c r="LC71" i="28"/>
  <c r="LE71" i="28" s="1"/>
  <c r="EP71" i="28"/>
  <c r="ER71" i="28" s="1"/>
  <c r="IC71" i="28"/>
  <c r="ID71" i="28" s="1"/>
  <c r="FP71" i="28"/>
  <c r="FR71" i="28" s="1"/>
  <c r="GP71" i="28"/>
  <c r="GR71" i="28" s="1"/>
  <c r="DC71" i="28"/>
  <c r="DD71" i="28" s="1"/>
  <c r="FS10" i="47"/>
  <c r="AE6" i="47"/>
  <c r="IE10" i="47"/>
  <c r="AE10" i="47"/>
  <c r="DS10" i="47"/>
  <c r="KQ10" i="47"/>
  <c r="GR10" i="47"/>
  <c r="GD10" i="47"/>
  <c r="P71" i="28"/>
  <c r="R71" i="28" s="1"/>
  <c r="HP80" i="28"/>
  <c r="HS80" i="28" s="1"/>
  <c r="FQ10" i="47"/>
  <c r="MF10" i="47"/>
  <c r="R10" i="47"/>
  <c r="HF10" i="47"/>
  <c r="GD6" i="47"/>
  <c r="LP71" i="28"/>
  <c r="I53" i="22"/>
  <c r="H38" i="33" s="1"/>
  <c r="P27" i="63" s="1"/>
  <c r="GF6" i="47"/>
  <c r="HS6" i="47"/>
  <c r="LF10" i="47"/>
  <c r="IP71" i="28"/>
  <c r="J33" i="22"/>
  <c r="LE10" i="47"/>
  <c r="HQ6" i="47"/>
  <c r="HD10" i="47"/>
  <c r="BC71" i="28"/>
  <c r="FC71" i="28"/>
  <c r="FD71" i="28" s="1"/>
  <c r="BP71" i="28"/>
  <c r="BQ71" i="28" s="1"/>
  <c r="CP71" i="28"/>
  <c r="CS71" i="28" s="1"/>
  <c r="CC71" i="28"/>
  <c r="CE71" i="28" s="1"/>
  <c r="JC71" i="28"/>
  <c r="JF71" i="28" s="1"/>
  <c r="KC71" i="28"/>
  <c r="KD71" i="28" s="1"/>
  <c r="GC71" i="28"/>
  <c r="GF71" i="28" s="1"/>
  <c r="HC71" i="28"/>
  <c r="HD71" i="28" s="1"/>
  <c r="HQ71" i="28"/>
  <c r="HS71" i="28"/>
  <c r="HR71" i="28"/>
  <c r="AP71" i="28"/>
  <c r="EC71" i="28"/>
  <c r="MC71" i="28"/>
  <c r="HC48" i="28"/>
  <c r="HD48" i="28" s="1"/>
  <c r="N8" i="48"/>
  <c r="AZ8" i="33" s="1"/>
  <c r="J52" i="22"/>
  <c r="I33" i="33" s="1"/>
  <c r="Q26" i="63" s="1"/>
  <c r="DC24" i="28"/>
  <c r="DF24" i="28" s="1"/>
  <c r="KE34" i="28"/>
  <c r="KQ55" i="28"/>
  <c r="KR28" i="47"/>
  <c r="HP67" i="47"/>
  <c r="HQ67" i="47" s="1"/>
  <c r="CP24" i="28"/>
  <c r="CR24" i="28" s="1"/>
  <c r="S31" i="28"/>
  <c r="BS31" i="28"/>
  <c r="EP24" i="28"/>
  <c r="ES24" i="28" s="1"/>
  <c r="LS48" i="47"/>
  <c r="AQ55" i="28"/>
  <c r="IF24" i="28"/>
  <c r="BC24" i="28"/>
  <c r="BE24" i="28" s="1"/>
  <c r="BQ31" i="28"/>
  <c r="CC24" i="28"/>
  <c r="CE24" i="28" s="1"/>
  <c r="AR55" i="28"/>
  <c r="HR28" i="47"/>
  <c r="AP83" i="28"/>
  <c r="AR83" i="28" s="1"/>
  <c r="LC24" i="28"/>
  <c r="LD24" i="28" s="1"/>
  <c r="Q31" i="28"/>
  <c r="AC24" i="28"/>
  <c r="AF24" i="28" s="1"/>
  <c r="I62" i="22"/>
  <c r="K33" i="33" s="1"/>
  <c r="P26" i="70" s="1"/>
  <c r="J66" i="22"/>
  <c r="U33" i="33" s="1"/>
  <c r="Q26" i="64" s="1"/>
  <c r="GE20" i="47"/>
  <c r="AP48" i="28"/>
  <c r="AS48" i="28" s="1"/>
  <c r="FC20" i="28"/>
  <c r="FE20" i="28" s="1"/>
  <c r="AF62" i="47"/>
  <c r="CP13" i="28"/>
  <c r="CQ13" i="28" s="1"/>
  <c r="EC48" i="28"/>
  <c r="EF48" i="28" s="1"/>
  <c r="FS28" i="47"/>
  <c r="DP80" i="28"/>
  <c r="DQ80" i="28" s="1"/>
  <c r="HR34" i="28"/>
  <c r="HQ34" i="28"/>
  <c r="FC76" i="47"/>
  <c r="FF76" i="47" s="1"/>
  <c r="LC62" i="28"/>
  <c r="LE62" i="28" s="1"/>
  <c r="GE34" i="28"/>
  <c r="LC13" i="28"/>
  <c r="LF13" i="28" s="1"/>
  <c r="DC62" i="28"/>
  <c r="DE62" i="28" s="1"/>
  <c r="D8" i="72"/>
  <c r="Q8" i="72" s="1"/>
  <c r="FP53" i="47"/>
  <c r="FQ53" i="47" s="1"/>
  <c r="IE80" i="47"/>
  <c r="D17" i="66"/>
  <c r="JQ28" i="47"/>
  <c r="IC79" i="47"/>
  <c r="IF79" i="47" s="1"/>
  <c r="I70" i="22"/>
  <c r="D7" i="69"/>
  <c r="Q7" i="69" s="1"/>
  <c r="IP76" i="47"/>
  <c r="IR76" i="47" s="1"/>
  <c r="LC76" i="47"/>
  <c r="LD76" i="47" s="1"/>
  <c r="D8" i="63"/>
  <c r="Q8" i="63" s="1"/>
  <c r="I69" i="22"/>
  <c r="I61" i="22"/>
  <c r="D75" i="48" s="1"/>
  <c r="P53" i="28"/>
  <c r="R53" i="28" s="1"/>
  <c r="EC76" i="47"/>
  <c r="EF76" i="47" s="1"/>
  <c r="IC76" i="47"/>
  <c r="IF76" i="47" s="1"/>
  <c r="J32" i="22"/>
  <c r="BP72" i="28"/>
  <c r="BR72" i="28" s="1"/>
  <c r="J69" i="22"/>
  <c r="E84" i="48" s="1"/>
  <c r="KC76" i="47"/>
  <c r="KF76" i="47" s="1"/>
  <c r="KP76" i="47"/>
  <c r="KQ76" i="47" s="1"/>
  <c r="FC72" i="28"/>
  <c r="FE72" i="28" s="1"/>
  <c r="AP72" i="28"/>
  <c r="AR72" i="28" s="1"/>
  <c r="J8" i="22"/>
  <c r="MC76" i="47"/>
  <c r="MD76" i="47" s="1"/>
  <c r="GC76" i="47"/>
  <c r="GF76" i="47" s="1"/>
  <c r="R80" i="47"/>
  <c r="CS55" i="28"/>
  <c r="EC72" i="28"/>
  <c r="EE72" i="28" s="1"/>
  <c r="CP72" i="28"/>
  <c r="CQ72" i="28" s="1"/>
  <c r="I33" i="22"/>
  <c r="I52" i="22"/>
  <c r="AP76" i="47"/>
  <c r="AR76" i="47" s="1"/>
  <c r="FP76" i="47"/>
  <c r="FS76" i="47" s="1"/>
  <c r="D8" i="71"/>
  <c r="IF28" i="47"/>
  <c r="JS28" i="47"/>
  <c r="AD28" i="47"/>
  <c r="AE28" i="47"/>
  <c r="DC72" i="28"/>
  <c r="JC72" i="28"/>
  <c r="J53" i="22"/>
  <c r="I38" i="33" s="1"/>
  <c r="Q27" i="63" s="1"/>
  <c r="HP76" i="47"/>
  <c r="HQ76" i="47" s="1"/>
  <c r="AC76" i="47"/>
  <c r="AF76" i="47" s="1"/>
  <c r="J15" i="22"/>
  <c r="E16" i="48" s="1"/>
  <c r="IE28" i="47"/>
  <c r="BD31" i="28"/>
  <c r="HQ31" i="28"/>
  <c r="S80" i="47"/>
  <c r="I58" i="22"/>
  <c r="N33" i="33" s="1"/>
  <c r="P26" i="72" s="1"/>
  <c r="J37" i="22"/>
  <c r="LC46" i="47"/>
  <c r="LE46" i="47" s="1"/>
  <c r="J13" i="22"/>
  <c r="J10" i="22"/>
  <c r="I13" i="33" s="1"/>
  <c r="Q22" i="63" s="1"/>
  <c r="LF85" i="47"/>
  <c r="BF41" i="28"/>
  <c r="DS48" i="47"/>
  <c r="DQ48" i="47"/>
  <c r="EP88" i="28"/>
  <c r="ES88" i="28" s="1"/>
  <c r="EC46" i="28"/>
  <c r="ED46" i="28" s="1"/>
  <c r="EP46" i="28"/>
  <c r="EQ46" i="28" s="1"/>
  <c r="BS72" i="47"/>
  <c r="BP46" i="28"/>
  <c r="BR46" i="28" s="1"/>
  <c r="GF28" i="47"/>
  <c r="BE28" i="47"/>
  <c r="HD28" i="47"/>
  <c r="GD28" i="47"/>
  <c r="BR72" i="47"/>
  <c r="BD28" i="47"/>
  <c r="EQ20" i="47"/>
  <c r="HF28" i="47"/>
  <c r="FD55" i="28"/>
  <c r="I38" i="22"/>
  <c r="BE41" i="28"/>
  <c r="Q55" i="28"/>
  <c r="ES28" i="47"/>
  <c r="CS31" i="28"/>
  <c r="GD34" i="28"/>
  <c r="CR31" i="28"/>
  <c r="KD31" i="28"/>
  <c r="IE31" i="28"/>
  <c r="AQ31" i="28"/>
  <c r="I32" i="22"/>
  <c r="D5" i="64"/>
  <c r="Q5" i="64" s="1"/>
  <c r="I14" i="22"/>
  <c r="JD55" i="28"/>
  <c r="J39" i="22"/>
  <c r="D7" i="61"/>
  <c r="Q7" i="61" s="1"/>
  <c r="FS13" i="47"/>
  <c r="AR31" i="28"/>
  <c r="IF31" i="28"/>
  <c r="JF55" i="28"/>
  <c r="KE31" i="28"/>
  <c r="J60" i="22"/>
  <c r="E74" i="48" s="1"/>
  <c r="D8" i="69"/>
  <c r="HS55" i="28"/>
  <c r="I44" i="22"/>
  <c r="Z28" i="33" s="1"/>
  <c r="P25" i="69" s="1"/>
  <c r="I64" i="22"/>
  <c r="Z33" i="33" s="1"/>
  <c r="P26" i="69" s="1"/>
  <c r="JS72" i="47"/>
  <c r="D6" i="66"/>
  <c r="Q6" i="66" s="1"/>
  <c r="J47" i="22"/>
  <c r="AD28" i="33" s="1"/>
  <c r="Q25" i="66" s="1"/>
  <c r="I72" i="22"/>
  <c r="J38" i="22"/>
  <c r="J56" i="22"/>
  <c r="C33" i="33" s="1"/>
  <c r="Q26" i="61" s="1"/>
  <c r="CF62" i="47"/>
  <c r="JR72" i="47"/>
  <c r="LE13" i="47"/>
  <c r="JR31" i="28"/>
  <c r="R48" i="47"/>
  <c r="LF13" i="47"/>
  <c r="J57" i="22"/>
  <c r="I10" i="22"/>
  <c r="H13" i="33" s="1"/>
  <c r="P22" i="63" s="1"/>
  <c r="D6" i="71"/>
  <c r="AP24" i="28"/>
  <c r="AQ24" i="28" s="1"/>
  <c r="FC24" i="28"/>
  <c r="FE24" i="28" s="1"/>
  <c r="CE72" i="47"/>
  <c r="DP13" i="28"/>
  <c r="DR13" i="28" s="1"/>
  <c r="I5" i="22"/>
  <c r="B18" i="33" s="1"/>
  <c r="P23" i="61" s="1"/>
  <c r="LQ48" i="47"/>
  <c r="HP79" i="47"/>
  <c r="HS79" i="47" s="1"/>
  <c r="IE24" i="28"/>
  <c r="LP24" i="28"/>
  <c r="LS24" i="28" s="1"/>
  <c r="ER20" i="47"/>
  <c r="J23" i="22"/>
  <c r="AD18" i="33" s="1"/>
  <c r="Q23" i="66" s="1"/>
  <c r="JD28" i="47"/>
  <c r="JE28" i="47"/>
  <c r="J54" i="22"/>
  <c r="F33" i="33" s="1"/>
  <c r="Q26" i="62" s="1"/>
  <c r="J35" i="22"/>
  <c r="D7" i="70"/>
  <c r="Q7" i="70" s="1"/>
  <c r="D7" i="65"/>
  <c r="Q7" i="65" s="1"/>
  <c r="J68" i="22"/>
  <c r="X33" i="33" s="1"/>
  <c r="Q26" i="65" s="1"/>
  <c r="D5" i="62"/>
  <c r="P24" i="28"/>
  <c r="S24" i="28" s="1"/>
  <c r="IP24" i="28"/>
  <c r="IR24" i="28" s="1"/>
  <c r="CF72" i="47"/>
  <c r="HR55" i="28"/>
  <c r="LP79" i="47"/>
  <c r="LQ79" i="47" s="1"/>
  <c r="HC24" i="28"/>
  <c r="HE24" i="28" s="1"/>
  <c r="JS31" i="28"/>
  <c r="KP24" i="28"/>
  <c r="KR24" i="28" s="1"/>
  <c r="D12" i="48"/>
  <c r="KC62" i="28"/>
  <c r="KE62" i="28" s="1"/>
  <c r="AD62" i="47"/>
  <c r="HC79" i="47"/>
  <c r="HF79" i="47" s="1"/>
  <c r="KC24" i="28"/>
  <c r="KE24" i="28" s="1"/>
  <c r="KQ31" i="28"/>
  <c r="MC79" i="47"/>
  <c r="ME79" i="47" s="1"/>
  <c r="J61" i="22"/>
  <c r="R38" i="33" s="1"/>
  <c r="Q27" i="71" s="1"/>
  <c r="I47" i="22"/>
  <c r="I59" i="22"/>
  <c r="N38" i="33" s="1"/>
  <c r="P27" i="72" s="1"/>
  <c r="HQ28" i="47"/>
  <c r="BP24" i="28"/>
  <c r="BR24" i="28" s="1"/>
  <c r="JP24" i="28"/>
  <c r="JR24" i="28" s="1"/>
  <c r="P13" i="28"/>
  <c r="R13" i="28" s="1"/>
  <c r="CP79" i="47"/>
  <c r="CQ79" i="47" s="1"/>
  <c r="S72" i="47"/>
  <c r="KS31" i="28"/>
  <c r="LP48" i="28"/>
  <c r="LR48" i="28" s="1"/>
  <c r="CR28" i="47"/>
  <c r="J12" i="22"/>
  <c r="O18" i="33" s="1"/>
  <c r="Q23" i="72" s="1"/>
  <c r="I73" i="22"/>
  <c r="AC38" i="33" s="1"/>
  <c r="P27" i="66" s="1"/>
  <c r="I19" i="22"/>
  <c r="T13" i="33" s="1"/>
  <c r="P22" i="64" s="1"/>
  <c r="I30" i="22"/>
  <c r="I6" i="22"/>
  <c r="E13" i="33" s="1"/>
  <c r="P22" i="62" s="1"/>
  <c r="MC24" i="28"/>
  <c r="ME24" i="28" s="1"/>
  <c r="FP24" i="28"/>
  <c r="FS24" i="28" s="1"/>
  <c r="GC24" i="28"/>
  <c r="GE24" i="28" s="1"/>
  <c r="BC62" i="28"/>
  <c r="BF62" i="28" s="1"/>
  <c r="GP79" i="47"/>
  <c r="GQ79" i="47" s="1"/>
  <c r="LS28" i="47"/>
  <c r="Q72" i="47"/>
  <c r="JF62" i="47"/>
  <c r="JE62" i="47"/>
  <c r="JC88" i="28"/>
  <c r="JE88" i="28" s="1"/>
  <c r="I60" i="22"/>
  <c r="Q33" i="33" s="1"/>
  <c r="P26" i="71" s="1"/>
  <c r="JC24" i="28"/>
  <c r="JE24" i="28" s="1"/>
  <c r="HP24" i="28"/>
  <c r="HQ24" i="28" s="1"/>
  <c r="DP24" i="28"/>
  <c r="DQ24" i="28" s="1"/>
  <c r="ID80" i="47"/>
  <c r="AC13" i="28"/>
  <c r="AE13" i="28" s="1"/>
  <c r="AC62" i="28"/>
  <c r="AD62" i="28" s="1"/>
  <c r="LQ28" i="47"/>
  <c r="KQ28" i="47"/>
  <c r="CQ28" i="47"/>
  <c r="CC83" i="47"/>
  <c r="CD83" i="47" s="1"/>
  <c r="AC20" i="28"/>
  <c r="AE20" i="28" s="1"/>
  <c r="DP83" i="28"/>
  <c r="DR83" i="28" s="1"/>
  <c r="GD80" i="47"/>
  <c r="JC20" i="28"/>
  <c r="JF20" i="28" s="1"/>
  <c r="BC20" i="28"/>
  <c r="BE20" i="28" s="1"/>
  <c r="D13" i="26"/>
  <c r="HQ71" i="47"/>
  <c r="EP70" i="47"/>
  <c r="ES70" i="47" s="1"/>
  <c r="LF28" i="47"/>
  <c r="ME62" i="47"/>
  <c r="CP70" i="47"/>
  <c r="CR70" i="47" s="1"/>
  <c r="GE80" i="47"/>
  <c r="MC20" i="28"/>
  <c r="ME20" i="28" s="1"/>
  <c r="DP20" i="28"/>
  <c r="KC20" i="28"/>
  <c r="KF20" i="28" s="1"/>
  <c r="AC70" i="47"/>
  <c r="AF70" i="47" s="1"/>
  <c r="FF13" i="47"/>
  <c r="FR28" i="47"/>
  <c r="LP70" i="47"/>
  <c r="LR70" i="47" s="1"/>
  <c r="LP20" i="28"/>
  <c r="LR20" i="28" s="1"/>
  <c r="IC20" i="28"/>
  <c r="IF20" i="28" s="1"/>
  <c r="HC20" i="28"/>
  <c r="HF20" i="28" s="1"/>
  <c r="LC70" i="47"/>
  <c r="LE70" i="47" s="1"/>
  <c r="CP20" i="28"/>
  <c r="CR20" i="28" s="1"/>
  <c r="CC20" i="28"/>
  <c r="CD20" i="28" s="1"/>
  <c r="IC70" i="47"/>
  <c r="IE70" i="47" s="1"/>
  <c r="DP70" i="47"/>
  <c r="DR70" i="47" s="1"/>
  <c r="KQ72" i="47"/>
  <c r="KP20" i="28"/>
  <c r="KQ20" i="28" s="1"/>
  <c r="FP20" i="28"/>
  <c r="FS20" i="28" s="1"/>
  <c r="EC20" i="28"/>
  <c r="EE20" i="28" s="1"/>
  <c r="IP70" i="47"/>
  <c r="IQ70" i="47" s="1"/>
  <c r="KR72" i="47"/>
  <c r="GR55" i="28"/>
  <c r="GP20" i="28"/>
  <c r="GR20" i="28" s="1"/>
  <c r="AP20" i="28"/>
  <c r="AQ20" i="28" s="1"/>
  <c r="LC20" i="28"/>
  <c r="LD20" i="28" s="1"/>
  <c r="DC70" i="47"/>
  <c r="DE70" i="47" s="1"/>
  <c r="KP70" i="47"/>
  <c r="KQ70" i="47" s="1"/>
  <c r="BC70" i="47"/>
  <c r="BE70" i="47" s="1"/>
  <c r="HC70" i="47"/>
  <c r="HF70" i="47" s="1"/>
  <c r="GC70" i="47"/>
  <c r="GE70" i="47" s="1"/>
  <c r="DC20" i="28"/>
  <c r="DF20" i="28" s="1"/>
  <c r="HP20" i="28"/>
  <c r="HS20" i="28" s="1"/>
  <c r="P20" i="28"/>
  <c r="R20" i="28" s="1"/>
  <c r="AF13" i="47"/>
  <c r="P70" i="47"/>
  <c r="S70" i="47" s="1"/>
  <c r="Q48" i="47"/>
  <c r="HP70" i="47"/>
  <c r="HS70" i="47" s="1"/>
  <c r="GC20" i="28"/>
  <c r="GD20" i="28" s="1"/>
  <c r="EP20" i="28"/>
  <c r="EQ20" i="28" s="1"/>
  <c r="AD13" i="47"/>
  <c r="BP70" i="47"/>
  <c r="BQ70" i="47" s="1"/>
  <c r="JP70" i="47"/>
  <c r="JQ70" i="47" s="1"/>
  <c r="LE28" i="47"/>
  <c r="HS71" i="47"/>
  <c r="JR13" i="47"/>
  <c r="IC7" i="28"/>
  <c r="IE7" i="28" s="1"/>
  <c r="EP84" i="28"/>
  <c r="ES84" i="28" s="1"/>
  <c r="JS13" i="47"/>
  <c r="JE85" i="47"/>
  <c r="GP21" i="28"/>
  <c r="GQ21" i="28" s="1"/>
  <c r="DE62" i="47"/>
  <c r="KP21" i="28"/>
  <c r="KS21" i="28" s="1"/>
  <c r="DD62" i="47"/>
  <c r="HC7" i="28"/>
  <c r="HE7" i="28" s="1"/>
  <c r="P21" i="28"/>
  <c r="R21" i="28" s="1"/>
  <c r="I57" i="22"/>
  <c r="B38" i="33" s="1"/>
  <c r="P27" i="61" s="1"/>
  <c r="J51" i="22"/>
  <c r="AG28" i="33" s="1"/>
  <c r="Q25" i="68" s="1"/>
  <c r="IR60" i="28"/>
  <c r="AR20" i="47"/>
  <c r="IS60" i="28"/>
  <c r="D6" i="68"/>
  <c r="I12" i="22"/>
  <c r="N18" i="33" s="1"/>
  <c r="P23" i="72" s="1"/>
  <c r="HC21" i="28"/>
  <c r="HF21" i="28" s="1"/>
  <c r="MC21" i="28"/>
  <c r="ME21" i="28" s="1"/>
  <c r="CC21" i="28"/>
  <c r="CD21" i="28" s="1"/>
  <c r="J36" i="22"/>
  <c r="J26" i="22"/>
  <c r="E52" i="48"/>
  <c r="AS20" i="47"/>
  <c r="CP21" i="28"/>
  <c r="CS21" i="28" s="1"/>
  <c r="FC21" i="28"/>
  <c r="FF21" i="28" s="1"/>
  <c r="IP21" i="28"/>
  <c r="IS21" i="28" s="1"/>
  <c r="I63" i="22"/>
  <c r="K38" i="33" s="1"/>
  <c r="P27" i="70" s="1"/>
  <c r="I75" i="22"/>
  <c r="AF38" i="33" s="1"/>
  <c r="P27" i="68" s="1"/>
  <c r="LC53" i="47"/>
  <c r="LF53" i="47" s="1"/>
  <c r="BP53" i="47"/>
  <c r="BS53" i="47" s="1"/>
  <c r="AR70" i="47"/>
  <c r="LP21" i="28"/>
  <c r="LS21" i="28" s="1"/>
  <c r="D6" i="70"/>
  <c r="JP53" i="47"/>
  <c r="JS53" i="47" s="1"/>
  <c r="BC21" i="28"/>
  <c r="BD21" i="28" s="1"/>
  <c r="DC21" i="28"/>
  <c r="DE21" i="28" s="1"/>
  <c r="HP21" i="28"/>
  <c r="HS21" i="28" s="1"/>
  <c r="AE20" i="47"/>
  <c r="HY133" i="47"/>
  <c r="J7" i="22"/>
  <c r="L13" i="33" s="1"/>
  <c r="Q22" i="70" s="1"/>
  <c r="AP53" i="47"/>
  <c r="AQ53" i="47" s="1"/>
  <c r="AS70" i="47"/>
  <c r="EC21" i="28"/>
  <c r="EE21" i="28" s="1"/>
  <c r="AC21" i="28"/>
  <c r="AE21" i="28" s="1"/>
  <c r="FP21" i="28"/>
  <c r="FQ21" i="28" s="1"/>
  <c r="JC21" i="28"/>
  <c r="JD21" i="28" s="1"/>
  <c r="LN132" i="47"/>
  <c r="J71" i="22"/>
  <c r="E87" i="48" s="1"/>
  <c r="D7" i="72"/>
  <c r="Q7" i="72" s="1"/>
  <c r="HP53" i="47"/>
  <c r="HQ53" i="47" s="1"/>
  <c r="HP35" i="28"/>
  <c r="HS35" i="28" s="1"/>
  <c r="KC21" i="28"/>
  <c r="KD21" i="28" s="1"/>
  <c r="AF20" i="47"/>
  <c r="LP7" i="28"/>
  <c r="LS7" i="28" s="1"/>
  <c r="GC21" i="28"/>
  <c r="GF21" i="28" s="1"/>
  <c r="EP21" i="28"/>
  <c r="EQ21" i="28" s="1"/>
  <c r="JP21" i="28"/>
  <c r="JR21" i="28" s="1"/>
  <c r="LL132" i="47"/>
  <c r="IC53" i="47"/>
  <c r="ID53" i="47" s="1"/>
  <c r="IP53" i="47"/>
  <c r="IR53" i="47" s="1"/>
  <c r="IC21" i="28"/>
  <c r="IE21" i="28" s="1"/>
  <c r="AP21" i="28"/>
  <c r="AR21" i="28" s="1"/>
  <c r="DP21" i="28"/>
  <c r="DR21" i="28" s="1"/>
  <c r="DC53" i="47"/>
  <c r="DE53" i="47" s="1"/>
  <c r="GC35" i="28"/>
  <c r="GF35" i="28" s="1"/>
  <c r="D17" i="64"/>
  <c r="D16" i="66"/>
  <c r="I20" i="22"/>
  <c r="Z13" i="33" s="1"/>
  <c r="P22" i="69" s="1"/>
  <c r="D6" i="61"/>
  <c r="Q6" i="61" s="1"/>
  <c r="J64" i="22"/>
  <c r="AA33" i="33" s="1"/>
  <c r="Q26" i="69" s="1"/>
  <c r="AC73" i="28"/>
  <c r="AF73" i="28" s="1"/>
  <c r="LP39" i="47"/>
  <c r="LQ39" i="47" s="1"/>
  <c r="JC35" i="28"/>
  <c r="JF35" i="28" s="1"/>
  <c r="DP35" i="28"/>
  <c r="FP35" i="28"/>
  <c r="FQ35" i="28" s="1"/>
  <c r="I45" i="22"/>
  <c r="KC35" i="28"/>
  <c r="KD35" i="28" s="1"/>
  <c r="DC35" i="28"/>
  <c r="DD35" i="28" s="1"/>
  <c r="AR28" i="47"/>
  <c r="AC35" i="28"/>
  <c r="AD35" i="28" s="1"/>
  <c r="HC35" i="28"/>
  <c r="HE35" i="28" s="1"/>
  <c r="AQ28" i="47"/>
  <c r="I43" i="22"/>
  <c r="T28" i="33" s="1"/>
  <c r="P25" i="64" s="1"/>
  <c r="J18" i="22"/>
  <c r="AP35" i="28"/>
  <c r="AQ35" i="28" s="1"/>
  <c r="JP35" i="28"/>
  <c r="JR35" i="28" s="1"/>
  <c r="J62" i="22"/>
  <c r="L33" i="33" s="1"/>
  <c r="Q26" i="70" s="1"/>
  <c r="I67" i="22"/>
  <c r="T38" i="33" s="1"/>
  <c r="P27" i="64" s="1"/>
  <c r="LP50" i="28"/>
  <c r="LQ50" i="28" s="1"/>
  <c r="BC35" i="28"/>
  <c r="BD35" i="28" s="1"/>
  <c r="P35" i="28"/>
  <c r="S35" i="28" s="1"/>
  <c r="D5" i="70"/>
  <c r="Q5" i="70" s="1"/>
  <c r="J28" i="22"/>
  <c r="C23" i="33" s="1"/>
  <c r="Q24" i="61" s="1"/>
  <c r="CP35" i="28"/>
  <c r="CQ35" i="28" s="1"/>
  <c r="GP35" i="28"/>
  <c r="GR35" i="28" s="1"/>
  <c r="LD48" i="47"/>
  <c r="I35" i="22"/>
  <c r="BE52" i="28"/>
  <c r="KP35" i="28"/>
  <c r="KS35" i="28" s="1"/>
  <c r="EC35" i="28"/>
  <c r="EE35" i="28" s="1"/>
  <c r="LF48" i="47"/>
  <c r="BP35" i="28"/>
  <c r="BQ35" i="28" s="1"/>
  <c r="EP83" i="28"/>
  <c r="EQ83" i="28" s="1"/>
  <c r="HC13" i="28"/>
  <c r="HE13" i="28" s="1"/>
  <c r="HP13" i="28"/>
  <c r="HS13" i="28" s="1"/>
  <c r="GP13" i="28"/>
  <c r="GR13" i="28" s="1"/>
  <c r="EP13" i="28"/>
  <c r="ES13" i="28" s="1"/>
  <c r="LC21" i="28"/>
  <c r="LD21" i="28" s="1"/>
  <c r="BE31" i="28"/>
  <c r="AE80" i="47"/>
  <c r="LC35" i="28"/>
  <c r="LF35" i="28" s="1"/>
  <c r="IC35" i="28"/>
  <c r="ID35" i="28" s="1"/>
  <c r="DS31" i="28"/>
  <c r="LP35" i="28"/>
  <c r="LS35" i="28" s="1"/>
  <c r="GR28" i="47"/>
  <c r="CQ55" i="28"/>
  <c r="MC13" i="28"/>
  <c r="MD13" i="28" s="1"/>
  <c r="LP13" i="28"/>
  <c r="LQ13" i="28" s="1"/>
  <c r="JP13" i="28"/>
  <c r="JS13" i="28" s="1"/>
  <c r="CF55" i="28"/>
  <c r="IC13" i="28"/>
  <c r="MD62" i="47"/>
  <c r="DR55" i="28"/>
  <c r="AF80" i="47"/>
  <c r="LS31" i="28"/>
  <c r="LS72" i="47"/>
  <c r="CD31" i="28"/>
  <c r="LD31" i="28"/>
  <c r="KC13" i="28"/>
  <c r="KE13" i="28" s="1"/>
  <c r="EC13" i="28"/>
  <c r="ED13" i="28" s="1"/>
  <c r="KP13" i="28"/>
  <c r="KQ13" i="28" s="1"/>
  <c r="CE55" i="28"/>
  <c r="BC13" i="28"/>
  <c r="BF13" i="28" s="1"/>
  <c r="BS28" i="47"/>
  <c r="I68" i="22"/>
  <c r="W33" i="33" s="1"/>
  <c r="P26" i="65" s="1"/>
  <c r="DC13" i="28"/>
  <c r="DD13" i="28" s="1"/>
  <c r="FC13" i="28"/>
  <c r="FE13" i="28" s="1"/>
  <c r="LQ31" i="28"/>
  <c r="HE31" i="28"/>
  <c r="FP13" i="28"/>
  <c r="FR13" i="28" s="1"/>
  <c r="BP13" i="28"/>
  <c r="BR13" i="28" s="1"/>
  <c r="MF13" i="47"/>
  <c r="DR31" i="28"/>
  <c r="FE72" i="47"/>
  <c r="MC35" i="28"/>
  <c r="FP83" i="28"/>
  <c r="FS83" i="28" s="1"/>
  <c r="D6" i="65"/>
  <c r="CC13" i="28"/>
  <c r="CF13" i="28" s="1"/>
  <c r="GC13" i="28"/>
  <c r="GD13" i="28" s="1"/>
  <c r="KE28" i="47"/>
  <c r="ME20" i="47"/>
  <c r="IS20" i="47"/>
  <c r="HR31" i="28"/>
  <c r="AE55" i="28"/>
  <c r="HD31" i="28"/>
  <c r="LQ72" i="47"/>
  <c r="CE31" i="28"/>
  <c r="EP35" i="28"/>
  <c r="J17" i="22"/>
  <c r="X13" i="33" s="1"/>
  <c r="Q22" i="65" s="1"/>
  <c r="JC13" i="28"/>
  <c r="JF13" i="28" s="1"/>
  <c r="AP13" i="28"/>
  <c r="AQ13" i="28" s="1"/>
  <c r="IP13" i="28"/>
  <c r="IR13" i="28" s="1"/>
  <c r="FQ13" i="47"/>
  <c r="AF55" i="28"/>
  <c r="DS55" i="28"/>
  <c r="FC35" i="28"/>
  <c r="FF35" i="28" s="1"/>
  <c r="CC35" i="28"/>
  <c r="CE35" i="28" s="1"/>
  <c r="LE31" i="28"/>
  <c r="BR28" i="47"/>
  <c r="GS28" i="47"/>
  <c r="MC53" i="47"/>
  <c r="MD53" i="47" s="1"/>
  <c r="DP46" i="28"/>
  <c r="DR46" i="28" s="1"/>
  <c r="DC46" i="28"/>
  <c r="DD46" i="28" s="1"/>
  <c r="GD20" i="47"/>
  <c r="LC39" i="47"/>
  <c r="LF39" i="47" s="1"/>
  <c r="IP46" i="28"/>
  <c r="IQ46" i="28" s="1"/>
  <c r="S28" i="47"/>
  <c r="BD52" i="28"/>
  <c r="D5" i="66"/>
  <c r="Q5" i="66" s="1"/>
  <c r="CC46" i="28"/>
  <c r="CD46" i="28" s="1"/>
  <c r="LP46" i="28"/>
  <c r="LQ46" i="28" s="1"/>
  <c r="MC46" i="28"/>
  <c r="MD46" i="28" s="1"/>
  <c r="EQ28" i="47"/>
  <c r="FR55" i="28"/>
  <c r="FQ31" i="28"/>
  <c r="R28" i="47"/>
  <c r="GC76" i="28"/>
  <c r="JC76" i="28"/>
  <c r="DC76" i="28"/>
  <c r="FP76" i="28"/>
  <c r="HC76" i="28"/>
  <c r="EP76" i="28"/>
  <c r="AC76" i="28"/>
  <c r="IC76" i="28"/>
  <c r="HP76" i="28"/>
  <c r="FC76" i="28"/>
  <c r="AP76" i="28"/>
  <c r="GP76" i="28"/>
  <c r="BP76" i="28"/>
  <c r="EC76" i="28"/>
  <c r="KC76" i="28"/>
  <c r="P76" i="28"/>
  <c r="CC76" i="28"/>
  <c r="KP76" i="28"/>
  <c r="DP76" i="28"/>
  <c r="LP76" i="28"/>
  <c r="JP76" i="28"/>
  <c r="MC76" i="28"/>
  <c r="IP76" i="28"/>
  <c r="CP76" i="28"/>
  <c r="BC76" i="28"/>
  <c r="I71" i="22"/>
  <c r="HC46" i="28"/>
  <c r="HE46" i="28" s="1"/>
  <c r="AP46" i="28"/>
  <c r="AR46" i="28" s="1"/>
  <c r="FP46" i="28"/>
  <c r="FR46" i="28" s="1"/>
  <c r="S20" i="47"/>
  <c r="ME31" i="28"/>
  <c r="J25" i="22"/>
  <c r="AJ13" i="33" s="1"/>
  <c r="Q22" i="67" s="1"/>
  <c r="EC50" i="47"/>
  <c r="EE50" i="47" s="1"/>
  <c r="BC53" i="47"/>
  <c r="BF53" i="47" s="1"/>
  <c r="AC53" i="47"/>
  <c r="AE53" i="47" s="1"/>
  <c r="KC46" i="28"/>
  <c r="KE46" i="28" s="1"/>
  <c r="KP46" i="28"/>
  <c r="KR46" i="28" s="1"/>
  <c r="IC46" i="28"/>
  <c r="IE46" i="28" s="1"/>
  <c r="MC67" i="47"/>
  <c r="MD67" i="47" s="1"/>
  <c r="FC46" i="28"/>
  <c r="FE46" i="28" s="1"/>
  <c r="GQ20" i="47"/>
  <c r="FS55" i="28"/>
  <c r="J49" i="22"/>
  <c r="AJ28" i="33" s="1"/>
  <c r="Q25" i="67" s="1"/>
  <c r="HC50" i="47"/>
  <c r="HE50" i="47" s="1"/>
  <c r="EC53" i="47"/>
  <c r="EE53" i="47" s="1"/>
  <c r="GP53" i="47"/>
  <c r="GR53" i="47" s="1"/>
  <c r="AC46" i="28"/>
  <c r="AD46" i="28" s="1"/>
  <c r="BC46" i="28"/>
  <c r="BD46" i="28" s="1"/>
  <c r="CP46" i="28"/>
  <c r="CQ46" i="28" s="1"/>
  <c r="KP67" i="47"/>
  <c r="KS67" i="47" s="1"/>
  <c r="J73" i="22"/>
  <c r="AD38" i="33" s="1"/>
  <c r="Q27" i="66" s="1"/>
  <c r="LC46" i="28"/>
  <c r="LF46" i="28" s="1"/>
  <c r="JR55" i="28"/>
  <c r="EE28" i="47"/>
  <c r="BP50" i="47"/>
  <c r="BS50" i="47" s="1"/>
  <c r="GC53" i="47"/>
  <c r="GF53" i="47" s="1"/>
  <c r="DP53" i="47"/>
  <c r="DS53" i="47" s="1"/>
  <c r="HP46" i="28"/>
  <c r="HQ46" i="28" s="1"/>
  <c r="JP46" i="28"/>
  <c r="JR46" i="28" s="1"/>
  <c r="GP46" i="28"/>
  <c r="GQ46" i="28" s="1"/>
  <c r="KR20" i="47"/>
  <c r="ED28" i="47"/>
  <c r="HD20" i="47"/>
  <c r="MD31" i="28"/>
  <c r="FS80" i="47"/>
  <c r="FQ80" i="47"/>
  <c r="GP50" i="28"/>
  <c r="GR50" i="28" s="1"/>
  <c r="AC50" i="47"/>
  <c r="AD50" i="47" s="1"/>
  <c r="CP53" i="47"/>
  <c r="CR53" i="47" s="1"/>
  <c r="P46" i="28"/>
  <c r="R46" i="28" s="1"/>
  <c r="GC46" i="28"/>
  <c r="GE46" i="28" s="1"/>
  <c r="MC39" i="47"/>
  <c r="MF39" i="47" s="1"/>
  <c r="HF20" i="47"/>
  <c r="FS31" i="28"/>
  <c r="JS55" i="28"/>
  <c r="CF79" i="28"/>
  <c r="JP20" i="28"/>
  <c r="IP20" i="28"/>
  <c r="BP20" i="28"/>
  <c r="GL69" i="47"/>
  <c r="KY69" i="47"/>
  <c r="FP62" i="28"/>
  <c r="FR62" i="28" s="1"/>
  <c r="GQ55" i="28"/>
  <c r="BC48" i="28"/>
  <c r="BE48" i="28" s="1"/>
  <c r="FC39" i="47"/>
  <c r="FD39" i="47" s="1"/>
  <c r="GP62" i="28"/>
  <c r="GQ62" i="28" s="1"/>
  <c r="IP62" i="28"/>
  <c r="IR62" i="28" s="1"/>
  <c r="LQ55" i="28"/>
  <c r="FE13" i="47"/>
  <c r="ED31" i="28"/>
  <c r="DP48" i="28"/>
  <c r="CP48" i="28"/>
  <c r="FD72" i="47"/>
  <c r="DP62" i="28"/>
  <c r="DQ62" i="28" s="1"/>
  <c r="KP62" i="28"/>
  <c r="KR62" i="28" s="1"/>
  <c r="DE15" i="47"/>
  <c r="EP48" i="28"/>
  <c r="ER48" i="28" s="1"/>
  <c r="HP62" i="28"/>
  <c r="HQ62" i="28" s="1"/>
  <c r="JP62" i="28"/>
  <c r="JS62" i="28" s="1"/>
  <c r="KD55" i="28"/>
  <c r="EF31" i="28"/>
  <c r="P48" i="28"/>
  <c r="FP70" i="47"/>
  <c r="FC70" i="47"/>
  <c r="MC70" i="47"/>
  <c r="KC70" i="47"/>
  <c r="JC70" i="47"/>
  <c r="GP70" i="47"/>
  <c r="CC70" i="47"/>
  <c r="EC70" i="47"/>
  <c r="HC62" i="28"/>
  <c r="HE62" i="28" s="1"/>
  <c r="DD15" i="47"/>
  <c r="CP60" i="47"/>
  <c r="CQ60" i="47" s="1"/>
  <c r="FC48" i="28"/>
  <c r="FF48" i="28" s="1"/>
  <c r="CC48" i="28"/>
  <c r="CE48" i="28" s="1"/>
  <c r="JC39" i="47"/>
  <c r="JE39" i="47" s="1"/>
  <c r="BP62" i="28"/>
  <c r="BR62" i="28" s="1"/>
  <c r="FC62" i="28"/>
  <c r="FD62" i="28" s="1"/>
  <c r="KF55" i="28"/>
  <c r="HE34" i="28"/>
  <c r="LC72" i="28"/>
  <c r="KP72" i="28"/>
  <c r="FP72" i="28"/>
  <c r="LP72" i="28"/>
  <c r="JP72" i="28"/>
  <c r="HP72" i="28"/>
  <c r="BC72" i="28"/>
  <c r="KC72" i="28"/>
  <c r="CC72" i="28"/>
  <c r="P72" i="28"/>
  <c r="IP72" i="28"/>
  <c r="MC72" i="28"/>
  <c r="DP72" i="28"/>
  <c r="GP72" i="28"/>
  <c r="IC72" i="28"/>
  <c r="EP72" i="28"/>
  <c r="AC72" i="28"/>
  <c r="HC72" i="28"/>
  <c r="JC62" i="28"/>
  <c r="JD62" i="28" s="1"/>
  <c r="FP48" i="28"/>
  <c r="FR48" i="28" s="1"/>
  <c r="IC48" i="28"/>
  <c r="EC62" i="28"/>
  <c r="EF62" i="28" s="1"/>
  <c r="CP62" i="28"/>
  <c r="CQ62" i="28" s="1"/>
  <c r="IR28" i="47"/>
  <c r="KC48" i="28"/>
  <c r="IS28" i="47"/>
  <c r="E69" i="28"/>
  <c r="IC62" i="28"/>
  <c r="ID62" i="28" s="1"/>
  <c r="BP48" i="28"/>
  <c r="BQ48" i="28" s="1"/>
  <c r="JC48" i="28"/>
  <c r="EC39" i="47"/>
  <c r="ED39" i="47" s="1"/>
  <c r="AP62" i="28"/>
  <c r="AS62" i="28" s="1"/>
  <c r="P62" i="28"/>
  <c r="S62" i="28" s="1"/>
  <c r="CD79" i="28"/>
  <c r="HQ80" i="47"/>
  <c r="KP48" i="28"/>
  <c r="AC48" i="28"/>
  <c r="EP62" i="28"/>
  <c r="ER62" i="28" s="1"/>
  <c r="LC48" i="28"/>
  <c r="LE48" i="28" s="1"/>
  <c r="DC39" i="47"/>
  <c r="DD39" i="47" s="1"/>
  <c r="GC62" i="28"/>
  <c r="GF62" i="28" s="1"/>
  <c r="AE31" i="28"/>
  <c r="GQ72" i="47"/>
  <c r="GP48" i="28"/>
  <c r="GS48" i="28" s="1"/>
  <c r="DC86" i="28"/>
  <c r="DD86" i="28" s="1"/>
  <c r="MC62" i="28"/>
  <c r="MF62" i="28" s="1"/>
  <c r="DC48" i="28"/>
  <c r="DF48" i="28" s="1"/>
  <c r="LP62" i="28"/>
  <c r="LQ62" i="28" s="1"/>
  <c r="CC62" i="28"/>
  <c r="LR55" i="28"/>
  <c r="AF31" i="28"/>
  <c r="HR80" i="47"/>
  <c r="HP48" i="28"/>
  <c r="JP48" i="28"/>
  <c r="JS48" i="28" s="1"/>
  <c r="HD34" i="28"/>
  <c r="B58" i="33"/>
  <c r="LP29" i="47"/>
  <c r="LR29" i="47" s="1"/>
  <c r="GS20" i="47"/>
  <c r="AI11" i="33"/>
  <c r="I33" i="48"/>
  <c r="K16" i="33"/>
  <c r="I12" i="48"/>
  <c r="B59" i="33"/>
  <c r="EC11" i="47"/>
  <c r="EE11" i="47" s="1"/>
  <c r="IR80" i="47"/>
  <c r="GR72" i="47"/>
  <c r="E35" i="48"/>
  <c r="EV19" i="47"/>
  <c r="I19" i="47"/>
  <c r="I74" i="48"/>
  <c r="Q31" i="33"/>
  <c r="MC48" i="28"/>
  <c r="IP48" i="28"/>
  <c r="GC48" i="28"/>
  <c r="K13" i="33"/>
  <c r="P22" i="70" s="1"/>
  <c r="D7" i="48"/>
  <c r="I82" i="48"/>
  <c r="T36" i="33"/>
  <c r="BC76" i="47"/>
  <c r="HC76" i="47"/>
  <c r="DC76" i="47"/>
  <c r="P76" i="47"/>
  <c r="GP76" i="47"/>
  <c r="JC76" i="47"/>
  <c r="LP76" i="47"/>
  <c r="EP76" i="47"/>
  <c r="CP76" i="47"/>
  <c r="BP76" i="47"/>
  <c r="DP76" i="47"/>
  <c r="JP76" i="47"/>
  <c r="I91" i="48"/>
  <c r="AF36" i="33"/>
  <c r="I17" i="48"/>
  <c r="N11" i="33"/>
  <c r="I20" i="48"/>
  <c r="W11" i="33"/>
  <c r="I62" i="48"/>
  <c r="AF21" i="33"/>
  <c r="I77" i="48"/>
  <c r="K36" i="33"/>
  <c r="IS80" i="47"/>
  <c r="Q11" i="33"/>
  <c r="I18" i="48"/>
  <c r="I67" i="48"/>
  <c r="E31" i="33"/>
  <c r="I15" i="48"/>
  <c r="E16" i="33"/>
  <c r="LL41" i="47"/>
  <c r="LY41" i="47"/>
  <c r="JF31" i="28"/>
  <c r="JD31" i="28"/>
  <c r="JE31" i="28"/>
  <c r="DQ85" i="47"/>
  <c r="E41" i="28"/>
  <c r="I4" i="22"/>
  <c r="B13" i="33" s="1"/>
  <c r="P22" i="61" s="1"/>
  <c r="FC53" i="28"/>
  <c r="FE53" i="28" s="1"/>
  <c r="FC7" i="28"/>
  <c r="FF7" i="28" s="1"/>
  <c r="FC50" i="47"/>
  <c r="FF50" i="47" s="1"/>
  <c r="JP50" i="47"/>
  <c r="JQ50" i="47" s="1"/>
  <c r="HP50" i="47"/>
  <c r="HQ50" i="47" s="1"/>
  <c r="JP29" i="47"/>
  <c r="JQ29" i="47" s="1"/>
  <c r="KS20" i="47"/>
  <c r="GD55" i="28"/>
  <c r="FF55" i="28"/>
  <c r="CC79" i="47"/>
  <c r="EC79" i="47"/>
  <c r="AP79" i="47"/>
  <c r="GC79" i="47"/>
  <c r="KC79" i="47"/>
  <c r="LC79" i="47"/>
  <c r="IP79" i="47"/>
  <c r="EP79" i="47"/>
  <c r="BP79" i="47"/>
  <c r="DC79" i="47"/>
  <c r="P79" i="47"/>
  <c r="KP79" i="47"/>
  <c r="JC79" i="47"/>
  <c r="FP79" i="47"/>
  <c r="BC79" i="47"/>
  <c r="DP79" i="47"/>
  <c r="JP79" i="47"/>
  <c r="FC79" i="47"/>
  <c r="D5" i="61"/>
  <c r="CR62" i="47"/>
  <c r="LP50" i="47"/>
  <c r="LR50" i="47" s="1"/>
  <c r="MC50" i="47"/>
  <c r="MF50" i="47" s="1"/>
  <c r="JC50" i="47"/>
  <c r="JE50" i="47" s="1"/>
  <c r="DP29" i="47"/>
  <c r="DR29" i="47" s="1"/>
  <c r="EF62" i="47"/>
  <c r="DR72" i="47"/>
  <c r="GR31" i="28"/>
  <c r="GQ31" i="28"/>
  <c r="ES84" i="47"/>
  <c r="CS62" i="47"/>
  <c r="LP36" i="47"/>
  <c r="LQ36" i="47" s="1"/>
  <c r="EP50" i="47"/>
  <c r="EQ50" i="47" s="1"/>
  <c r="CC50" i="47"/>
  <c r="CF50" i="47" s="1"/>
  <c r="P50" i="47"/>
  <c r="R50" i="47" s="1"/>
  <c r="P29" i="47"/>
  <c r="R29" i="47" s="1"/>
  <c r="EE62" i="47"/>
  <c r="DF20" i="47"/>
  <c r="EQ31" i="28"/>
  <c r="DS72" i="47"/>
  <c r="LP41" i="47"/>
  <c r="HC41" i="47"/>
  <c r="GP41" i="47"/>
  <c r="DC41" i="47"/>
  <c r="JP41" i="47"/>
  <c r="FP41" i="47"/>
  <c r="DP41" i="47"/>
  <c r="AP41" i="47"/>
  <c r="JC41" i="47"/>
  <c r="EP41" i="47"/>
  <c r="KP41" i="47"/>
  <c r="BC41" i="47"/>
  <c r="KC41" i="47"/>
  <c r="FC41" i="47"/>
  <c r="IC41" i="47"/>
  <c r="CC41" i="47"/>
  <c r="P41" i="47"/>
  <c r="HP41" i="47"/>
  <c r="CP41" i="47"/>
  <c r="LC41" i="47"/>
  <c r="IP41" i="47"/>
  <c r="BP41" i="47"/>
  <c r="AC41" i="47"/>
  <c r="GC41" i="47"/>
  <c r="EC41" i="47"/>
  <c r="FE31" i="28"/>
  <c r="FF31" i="28"/>
  <c r="EQ84" i="47"/>
  <c r="CE62" i="47"/>
  <c r="BC50" i="47"/>
  <c r="BF50" i="47" s="1"/>
  <c r="AP50" i="47"/>
  <c r="AR50" i="47" s="1"/>
  <c r="GC50" i="47"/>
  <c r="GD50" i="47" s="1"/>
  <c r="AC29" i="47"/>
  <c r="AE29" i="47" s="1"/>
  <c r="DE20" i="47"/>
  <c r="GE55" i="28"/>
  <c r="ME72" i="47"/>
  <c r="GF31" i="28"/>
  <c r="GP27" i="47"/>
  <c r="CC27" i="47"/>
  <c r="BP27" i="47"/>
  <c r="JP27" i="47"/>
  <c r="LC27" i="47"/>
  <c r="FC27" i="47"/>
  <c r="IC27" i="47"/>
  <c r="P27" i="47"/>
  <c r="KC27" i="47"/>
  <c r="FP27" i="47"/>
  <c r="EP27" i="47"/>
  <c r="LP27" i="47"/>
  <c r="HP27" i="47"/>
  <c r="AP27" i="47"/>
  <c r="HC27" i="47"/>
  <c r="DC27" i="47"/>
  <c r="JC27" i="47"/>
  <c r="CP27" i="47"/>
  <c r="EC27" i="47"/>
  <c r="BC27" i="47"/>
  <c r="IP27" i="47"/>
  <c r="KP27" i="47"/>
  <c r="DP27" i="47"/>
  <c r="MC27" i="47"/>
  <c r="AC27" i="47"/>
  <c r="GC27" i="47"/>
  <c r="IC50" i="47"/>
  <c r="IF50" i="47" s="1"/>
  <c r="DP50" i="47"/>
  <c r="DR50" i="47" s="1"/>
  <c r="KP50" i="47"/>
  <c r="KS50" i="47" s="1"/>
  <c r="FP29" i="47"/>
  <c r="FS29" i="47" s="1"/>
  <c r="AE71" i="47"/>
  <c r="EF20" i="47"/>
  <c r="ME13" i="47"/>
  <c r="MD72" i="47"/>
  <c r="GD31" i="28"/>
  <c r="BC29" i="47"/>
  <c r="BE29" i="47" s="1"/>
  <c r="AF71" i="47"/>
  <c r="ED20" i="47"/>
  <c r="EP35" i="47"/>
  <c r="DC35" i="47"/>
  <c r="BP35" i="47"/>
  <c r="GC35" i="47"/>
  <c r="EC35" i="47"/>
  <c r="JP35" i="47"/>
  <c r="BC35" i="47"/>
  <c r="CC35" i="47"/>
  <c r="KP35" i="47"/>
  <c r="AC35" i="47"/>
  <c r="CP35" i="47"/>
  <c r="AP35" i="47"/>
  <c r="DP35" i="47"/>
  <c r="HC35" i="47"/>
  <c r="HP35" i="47"/>
  <c r="GP35" i="47"/>
  <c r="LC35" i="47"/>
  <c r="KC35" i="47"/>
  <c r="P35" i="47"/>
  <c r="JC35" i="47"/>
  <c r="FC35" i="47"/>
  <c r="IC35" i="47"/>
  <c r="FP35" i="47"/>
  <c r="IP35" i="47"/>
  <c r="MC35" i="47"/>
  <c r="LP35" i="47"/>
  <c r="ED55" i="28"/>
  <c r="EE55" i="28"/>
  <c r="DF31" i="28"/>
  <c r="DE31" i="28"/>
  <c r="GP50" i="47"/>
  <c r="GQ50" i="47" s="1"/>
  <c r="KC50" i="47"/>
  <c r="KD50" i="47" s="1"/>
  <c r="MF20" i="47"/>
  <c r="ER31" i="28"/>
  <c r="IS31" i="28"/>
  <c r="IR31" i="28"/>
  <c r="KC53" i="47"/>
  <c r="KD53" i="47" s="1"/>
  <c r="IR78" i="47"/>
  <c r="IQ20" i="47"/>
  <c r="AD96" i="73"/>
  <c r="AD94" i="73"/>
  <c r="S88" i="73"/>
  <c r="S86" i="73"/>
  <c r="S81" i="73"/>
  <c r="S79" i="73"/>
  <c r="S72" i="73"/>
  <c r="S70" i="73"/>
  <c r="S65" i="73"/>
  <c r="S63" i="73"/>
  <c r="S56" i="73"/>
  <c r="S54" i="73"/>
  <c r="S49" i="73"/>
  <c r="S47" i="73"/>
  <c r="S40" i="73"/>
  <c r="S38" i="73"/>
  <c r="S33" i="73"/>
  <c r="S31" i="73"/>
  <c r="S24" i="73"/>
  <c r="S22" i="73"/>
  <c r="S96" i="73"/>
  <c r="S94" i="73"/>
  <c r="H88" i="73"/>
  <c r="H86" i="73"/>
  <c r="H81" i="73"/>
  <c r="H79" i="73"/>
  <c r="H72" i="73"/>
  <c r="H70" i="73"/>
  <c r="H65" i="73"/>
  <c r="H63" i="73"/>
  <c r="H56" i="73"/>
  <c r="H54" i="73"/>
  <c r="H49" i="73"/>
  <c r="H47" i="73"/>
  <c r="H40" i="73"/>
  <c r="H38" i="73"/>
  <c r="H33" i="73"/>
  <c r="H31" i="73"/>
  <c r="H24" i="73"/>
  <c r="H22" i="73"/>
  <c r="H17" i="73"/>
  <c r="AO15" i="73"/>
  <c r="AD7" i="73"/>
  <c r="H96" i="73"/>
  <c r="H94" i="73"/>
  <c r="AO89" i="73"/>
  <c r="AO87" i="73"/>
  <c r="AO80" i="73"/>
  <c r="AO78" i="73"/>
  <c r="AO73" i="73"/>
  <c r="AO71" i="73"/>
  <c r="AO64" i="73"/>
  <c r="AO62" i="73"/>
  <c r="AO57" i="73"/>
  <c r="AO55" i="73"/>
  <c r="AO48" i="73"/>
  <c r="AO46" i="73"/>
  <c r="AO41" i="73"/>
  <c r="AO39" i="73"/>
  <c r="AO32" i="73"/>
  <c r="AO30" i="73"/>
  <c r="AO25" i="73"/>
  <c r="AO23" i="73"/>
  <c r="AD15" i="73"/>
  <c r="AO9" i="73"/>
  <c r="AD6" i="73"/>
  <c r="H7" i="73"/>
  <c r="AO97" i="73"/>
  <c r="AO95" i="73"/>
  <c r="AD89" i="73"/>
  <c r="AD87" i="73"/>
  <c r="AD80" i="73"/>
  <c r="AD78" i="73"/>
  <c r="AD73" i="73"/>
  <c r="AD71" i="73"/>
  <c r="AD64" i="73"/>
  <c r="AD62" i="73"/>
  <c r="AD57" i="73"/>
  <c r="AD55" i="73"/>
  <c r="AD48" i="73"/>
  <c r="AD46" i="73"/>
  <c r="AD41" i="73"/>
  <c r="AD39" i="73"/>
  <c r="AD32" i="73"/>
  <c r="AD30" i="73"/>
  <c r="AD25" i="73"/>
  <c r="AD23" i="73"/>
  <c r="S15" i="73"/>
  <c r="AO8" i="73"/>
  <c r="S9" i="73"/>
  <c r="H8" i="73"/>
  <c r="AD97" i="73"/>
  <c r="AD95" i="73"/>
  <c r="S89" i="73"/>
  <c r="S87" i="73"/>
  <c r="S80" i="73"/>
  <c r="S78" i="73"/>
  <c r="S73" i="73"/>
  <c r="S71" i="73"/>
  <c r="S64" i="73"/>
  <c r="S62" i="73"/>
  <c r="S57" i="73"/>
  <c r="S55" i="73"/>
  <c r="S48" i="73"/>
  <c r="S46" i="73"/>
  <c r="S41" i="73"/>
  <c r="S39" i="73"/>
  <c r="S32" i="73"/>
  <c r="S30" i="73"/>
  <c r="S25" i="73"/>
  <c r="S23" i="73"/>
  <c r="H15" i="73"/>
  <c r="AO7" i="73"/>
  <c r="S8" i="73"/>
  <c r="H9" i="73"/>
  <c r="S97" i="73"/>
  <c r="S95" i="73"/>
  <c r="H89" i="73"/>
  <c r="H87" i="73"/>
  <c r="H80" i="73"/>
  <c r="H78" i="73"/>
  <c r="H73" i="73"/>
  <c r="H71" i="73"/>
  <c r="H64" i="73"/>
  <c r="H62" i="73"/>
  <c r="H57" i="73"/>
  <c r="H55" i="73"/>
  <c r="H48" i="73"/>
  <c r="H46" i="73"/>
  <c r="H41" i="73"/>
  <c r="H39" i="73"/>
  <c r="H32" i="73"/>
  <c r="H30" i="73"/>
  <c r="H25" i="73"/>
  <c r="H23" i="73"/>
  <c r="AO16" i="73"/>
  <c r="AO14" i="73"/>
  <c r="AO6" i="73"/>
  <c r="S7" i="73"/>
  <c r="H6" i="73"/>
  <c r="AO96" i="73"/>
  <c r="AO94" i="73"/>
  <c r="AD88" i="73"/>
  <c r="AD86" i="73"/>
  <c r="AD81" i="73"/>
  <c r="AD79" i="73"/>
  <c r="AD72" i="73"/>
  <c r="AD70" i="73"/>
  <c r="AD65" i="73"/>
  <c r="AD63" i="73"/>
  <c r="AD56" i="73"/>
  <c r="AD54" i="73"/>
  <c r="AD49" i="73"/>
  <c r="AD47" i="73"/>
  <c r="AD40" i="73"/>
  <c r="AD38" i="73"/>
  <c r="AD33" i="73"/>
  <c r="AD31" i="73"/>
  <c r="AD24" i="73"/>
  <c r="AD22" i="73"/>
  <c r="AD17" i="73"/>
  <c r="S16" i="73"/>
  <c r="S14" i="73"/>
  <c r="AD9" i="73"/>
  <c r="AO63" i="73"/>
  <c r="AO47" i="73"/>
  <c r="AO24" i="73"/>
  <c r="AO88" i="73"/>
  <c r="AO22" i="73"/>
  <c r="AO86" i="73"/>
  <c r="AO81" i="73"/>
  <c r="AO56" i="73"/>
  <c r="AO33" i="73"/>
  <c r="AO79" i="73"/>
  <c r="AO54" i="73"/>
  <c r="AO31" i="73"/>
  <c r="AD16" i="73"/>
  <c r="AO72" i="73"/>
  <c r="AO40" i="73"/>
  <c r="H16" i="73"/>
  <c r="H97" i="73"/>
  <c r="AO70" i="73"/>
  <c r="AO38" i="73"/>
  <c r="AD14" i="73"/>
  <c r="H95" i="73"/>
  <c r="AO17" i="73"/>
  <c r="H14" i="73"/>
  <c r="AD8" i="73"/>
  <c r="AO65" i="73"/>
  <c r="AO49" i="73"/>
  <c r="S17" i="73"/>
  <c r="S6" i="73"/>
  <c r="LV5" i="47"/>
  <c r="HV5" i="47"/>
  <c r="GI5" i="47"/>
  <c r="EI5" i="47"/>
  <c r="DI5" i="47"/>
  <c r="CI5" i="47"/>
  <c r="BV5" i="47"/>
  <c r="I5" i="47"/>
  <c r="EV5" i="47"/>
  <c r="FI5" i="47"/>
  <c r="DV5" i="47"/>
  <c r="BI5" i="47"/>
  <c r="V5" i="47"/>
  <c r="FV5" i="47"/>
  <c r="AI5" i="47"/>
  <c r="CV5" i="47"/>
  <c r="GV5" i="47"/>
  <c r="AV5" i="47"/>
  <c r="JV5" i="47"/>
  <c r="LV26" i="47"/>
  <c r="EV26" i="47"/>
  <c r="EI26" i="47"/>
  <c r="BI26" i="47"/>
  <c r="FI26" i="47"/>
  <c r="DV26" i="47"/>
  <c r="AI26" i="47"/>
  <c r="DI26" i="47"/>
  <c r="FV26" i="47"/>
  <c r="CV26" i="47"/>
  <c r="AV26" i="47"/>
  <c r="GI26" i="47"/>
  <c r="CI26" i="47"/>
  <c r="I26" i="47"/>
  <c r="BV26" i="47"/>
  <c r="V26" i="47"/>
  <c r="KV47" i="47"/>
  <c r="BV47" i="47"/>
  <c r="FI47" i="47"/>
  <c r="DI47" i="47"/>
  <c r="AV47" i="47"/>
  <c r="CV47" i="47"/>
  <c r="GI47" i="47"/>
  <c r="I47" i="47"/>
  <c r="CI47" i="47"/>
  <c r="V47" i="47"/>
  <c r="BI47" i="47"/>
  <c r="AI47" i="47"/>
  <c r="I73" i="48"/>
  <c r="N31" i="33"/>
  <c r="IS78" i="47"/>
  <c r="I42" i="22"/>
  <c r="D51" i="48" s="1"/>
  <c r="LV68" i="47"/>
  <c r="BI68" i="47"/>
  <c r="IV68" i="47"/>
  <c r="BV68" i="47"/>
  <c r="AI68" i="47"/>
  <c r="KI68" i="47"/>
  <c r="EI68" i="47"/>
  <c r="EV68" i="47"/>
  <c r="DI68" i="47"/>
  <c r="AV68" i="47"/>
  <c r="HI68" i="47"/>
  <c r="DV68" i="47"/>
  <c r="I68" i="47"/>
  <c r="JV68" i="47"/>
  <c r="HV68" i="47"/>
  <c r="GI68" i="47"/>
  <c r="CI68" i="47"/>
  <c r="V68" i="47"/>
  <c r="LI61" i="47"/>
  <c r="EI61" i="47"/>
  <c r="CI61" i="47"/>
  <c r="FV61" i="47"/>
  <c r="CV61" i="47"/>
  <c r="GV61" i="47"/>
  <c r="GI61" i="47"/>
  <c r="V61" i="47"/>
  <c r="BV61" i="47"/>
  <c r="AI61" i="47"/>
  <c r="BI61" i="47"/>
  <c r="DV61" i="47"/>
  <c r="DI61" i="47"/>
  <c r="AV61" i="47"/>
  <c r="I61" i="47"/>
  <c r="CC46" i="47"/>
  <c r="FC46" i="47"/>
  <c r="HC46" i="47"/>
  <c r="BP46" i="47"/>
  <c r="EC46" i="47"/>
  <c r="DC46" i="47"/>
  <c r="GC46" i="47"/>
  <c r="AC46" i="47"/>
  <c r="BC46" i="47"/>
  <c r="CP46" i="47"/>
  <c r="JP46" i="47"/>
  <c r="DP46" i="47"/>
  <c r="GP46" i="47"/>
  <c r="FP46" i="47"/>
  <c r="LP46" i="47"/>
  <c r="AP46" i="47"/>
  <c r="EP46" i="47"/>
  <c r="HP46" i="47"/>
  <c r="IP46" i="47"/>
  <c r="KC46" i="47"/>
  <c r="P46" i="47"/>
  <c r="KP46" i="47"/>
  <c r="JC46" i="47"/>
  <c r="IC46" i="47"/>
  <c r="DR85" i="47"/>
  <c r="FC36" i="47"/>
  <c r="FE36" i="47" s="1"/>
  <c r="EP53" i="47"/>
  <c r="ES53" i="47" s="1"/>
  <c r="GS27" i="28"/>
  <c r="JF20" i="47"/>
  <c r="I15" i="22"/>
  <c r="AW77" i="73"/>
  <c r="AW13" i="73"/>
  <c r="AW69" i="73"/>
  <c r="AW61" i="73"/>
  <c r="AW5" i="73"/>
  <c r="AW53" i="73"/>
  <c r="AW45" i="73"/>
  <c r="AW37" i="73"/>
  <c r="AW85" i="73"/>
  <c r="AW21" i="73"/>
  <c r="AW93" i="73"/>
  <c r="AW29" i="73"/>
  <c r="BV68" i="28"/>
  <c r="AV68" i="28"/>
  <c r="V68" i="28"/>
  <c r="CV68" i="28"/>
  <c r="CI68" i="28"/>
  <c r="BI68" i="28"/>
  <c r="AI68" i="28"/>
  <c r="I68" i="28"/>
  <c r="LV33" i="28"/>
  <c r="JV33" i="28"/>
  <c r="GV33" i="28"/>
  <c r="DV33" i="28"/>
  <c r="CI33" i="28"/>
  <c r="BI33" i="28"/>
  <c r="AI33" i="28"/>
  <c r="LI33" i="28"/>
  <c r="GI33" i="28"/>
  <c r="FV33" i="28"/>
  <c r="DI33" i="28"/>
  <c r="FI33" i="28"/>
  <c r="BV33" i="28"/>
  <c r="AV33" i="28"/>
  <c r="V33" i="28"/>
  <c r="IV33" i="28"/>
  <c r="EV33" i="28"/>
  <c r="CV33" i="28"/>
  <c r="JI33" i="28"/>
  <c r="II33" i="28"/>
  <c r="HV33" i="28"/>
  <c r="HI33" i="28"/>
  <c r="EI33" i="28"/>
  <c r="I33" i="28"/>
  <c r="FC60" i="47"/>
  <c r="FD60" i="47" s="1"/>
  <c r="GR27" i="28"/>
  <c r="JD20" i="47"/>
  <c r="J48" i="22"/>
  <c r="E61" i="48" s="1"/>
  <c r="D7" i="67"/>
  <c r="Q7" i="67" s="1"/>
  <c r="N7" i="48"/>
  <c r="AZ7" i="33" s="1"/>
  <c r="I36" i="22"/>
  <c r="D46" i="48" s="1"/>
  <c r="J59" i="22"/>
  <c r="D5" i="72"/>
  <c r="Q5" i="72" s="1"/>
  <c r="I13" i="22"/>
  <c r="DV40" i="28"/>
  <c r="CI40" i="28"/>
  <c r="BI40" i="28"/>
  <c r="AI40" i="28"/>
  <c r="DI40" i="28"/>
  <c r="BV40" i="28"/>
  <c r="AV40" i="28"/>
  <c r="V40" i="28"/>
  <c r="KV40" i="28"/>
  <c r="EV40" i="28"/>
  <c r="CV40" i="28"/>
  <c r="I40" i="28"/>
  <c r="I22" i="22"/>
  <c r="LV12" i="47"/>
  <c r="BV12" i="47"/>
  <c r="EV12" i="47"/>
  <c r="BI12" i="47"/>
  <c r="V12" i="47"/>
  <c r="EI12" i="47"/>
  <c r="AI12" i="47"/>
  <c r="DI12" i="47"/>
  <c r="CV12" i="47"/>
  <c r="AV12" i="47"/>
  <c r="CI12" i="47"/>
  <c r="I12" i="47"/>
  <c r="H26" i="33"/>
  <c r="AI36" i="33"/>
  <c r="I11" i="48"/>
  <c r="N16" i="33"/>
  <c r="D8" i="68"/>
  <c r="Q8" i="68" s="1"/>
  <c r="J27" i="22"/>
  <c r="AD33" i="33"/>
  <c r="Q26" i="66" s="1"/>
  <c r="JV75" i="47"/>
  <c r="GI75" i="47"/>
  <c r="EV75" i="47"/>
  <c r="DI75" i="47"/>
  <c r="AV75" i="47"/>
  <c r="GV75" i="47"/>
  <c r="BV75" i="47"/>
  <c r="AI75" i="47"/>
  <c r="EI75" i="47"/>
  <c r="BI75" i="47"/>
  <c r="II75" i="47"/>
  <c r="HI75" i="47"/>
  <c r="DV75" i="47"/>
  <c r="I75" i="47"/>
  <c r="FI75" i="47"/>
  <c r="FV75" i="47"/>
  <c r="CV75" i="47"/>
  <c r="CI75" i="47"/>
  <c r="V75" i="47"/>
  <c r="GV120" i="47"/>
  <c r="JI120" i="47"/>
  <c r="BV120" i="47"/>
  <c r="I120" i="47"/>
  <c r="CV120" i="47"/>
  <c r="FI120" i="47"/>
  <c r="HV120" i="47"/>
  <c r="KI120" i="47"/>
  <c r="V120" i="47"/>
  <c r="IV120" i="47"/>
  <c r="DV120" i="47"/>
  <c r="LI120" i="47"/>
  <c r="GI120" i="47"/>
  <c r="EV120" i="47"/>
  <c r="HI120" i="47"/>
  <c r="CI120" i="47"/>
  <c r="AI120" i="47"/>
  <c r="DI120" i="47"/>
  <c r="JV120" i="47"/>
  <c r="LV120" i="47"/>
  <c r="AV120" i="47"/>
  <c r="FV120" i="47"/>
  <c r="II120" i="47"/>
  <c r="KV120" i="47"/>
  <c r="BI120" i="47"/>
  <c r="EI120" i="47"/>
  <c r="I16" i="22"/>
  <c r="AD23" i="33"/>
  <c r="Q24" i="66" s="1"/>
  <c r="I53" i="48"/>
  <c r="Z21" i="33"/>
  <c r="I21" i="22"/>
  <c r="D8" i="67"/>
  <c r="Q8" i="67" s="1"/>
  <c r="I40" i="22"/>
  <c r="J16" i="22"/>
  <c r="M4" i="19"/>
  <c r="M13" i="19"/>
  <c r="M14" i="19"/>
  <c r="M19" i="19"/>
  <c r="M18" i="19"/>
  <c r="M5" i="19"/>
  <c r="M12" i="19"/>
  <c r="M10" i="19"/>
  <c r="M17" i="19"/>
  <c r="M8" i="19"/>
  <c r="M11" i="19"/>
  <c r="M6" i="19"/>
  <c r="M15" i="19"/>
  <c r="M16" i="19"/>
  <c r="M9" i="19"/>
  <c r="M7" i="19"/>
  <c r="KQ85" i="47"/>
  <c r="CQ20" i="47"/>
  <c r="CE20" i="47"/>
  <c r="DC50" i="47"/>
  <c r="DD50" i="47" s="1"/>
  <c r="FP50" i="47"/>
  <c r="FQ50" i="47" s="1"/>
  <c r="LC50" i="47"/>
  <c r="LD50" i="47" s="1"/>
  <c r="IP50" i="47"/>
  <c r="IS50" i="47" s="1"/>
  <c r="KD71" i="47"/>
  <c r="R20" i="47"/>
  <c r="CF20" i="47"/>
  <c r="AS80" i="47"/>
  <c r="AQ80" i="47"/>
  <c r="AR80" i="47"/>
  <c r="R78" i="47"/>
  <c r="KF72" i="47"/>
  <c r="KE72" i="47"/>
  <c r="Q78" i="47"/>
  <c r="JC69" i="28"/>
  <c r="JF69" i="28" s="1"/>
  <c r="AP44" i="47"/>
  <c r="AS44" i="47" s="1"/>
  <c r="HF62" i="47"/>
  <c r="CS20" i="47"/>
  <c r="HF80" i="47"/>
  <c r="HD80" i="47"/>
  <c r="ER80" i="47"/>
  <c r="EQ80" i="47"/>
  <c r="KR85" i="47"/>
  <c r="CS84" i="47"/>
  <c r="HE62" i="47"/>
  <c r="CR72" i="47"/>
  <c r="CS72" i="47"/>
  <c r="LD85" i="47"/>
  <c r="CQ84" i="47"/>
  <c r="BE20" i="47"/>
  <c r="BF20" i="47"/>
  <c r="BD20" i="47"/>
  <c r="LR20" i="47"/>
  <c r="LQ20" i="47"/>
  <c r="LS20" i="47"/>
  <c r="LR78" i="47"/>
  <c r="LS78" i="47"/>
  <c r="LQ78" i="47"/>
  <c r="KD20" i="47"/>
  <c r="KE20" i="47"/>
  <c r="KF20" i="47"/>
  <c r="AE85" i="47"/>
  <c r="BQ84" i="47"/>
  <c r="LF80" i="47"/>
  <c r="LE80" i="47"/>
  <c r="FS20" i="47"/>
  <c r="FR20" i="47"/>
  <c r="FQ20" i="47"/>
  <c r="GD72" i="47"/>
  <c r="GE72" i="47"/>
  <c r="GF72" i="47"/>
  <c r="IF20" i="47"/>
  <c r="ID20" i="47"/>
  <c r="BQ20" i="47"/>
  <c r="BS20" i="47"/>
  <c r="BR20" i="47"/>
  <c r="JS20" i="47"/>
  <c r="JR20" i="47"/>
  <c r="DS20" i="47"/>
  <c r="DR20" i="47"/>
  <c r="DQ20" i="47"/>
  <c r="HC17" i="28"/>
  <c r="HF17" i="28" s="1"/>
  <c r="FD20" i="47"/>
  <c r="FE20" i="47"/>
  <c r="FF20" i="47"/>
  <c r="HS20" i="47"/>
  <c r="HQ20" i="47"/>
  <c r="HR20" i="47"/>
  <c r="LD20" i="47"/>
  <c r="LE20" i="47"/>
  <c r="LF20" i="47"/>
  <c r="MD55" i="28"/>
  <c r="ME55" i="28"/>
  <c r="MF55" i="28"/>
  <c r="IC50" i="28"/>
  <c r="ID50" i="28" s="1"/>
  <c r="DF72" i="47"/>
  <c r="DE72" i="47"/>
  <c r="DD72" i="47"/>
  <c r="IE55" i="28"/>
  <c r="ID55" i="28"/>
  <c r="IF55" i="28"/>
  <c r="LC63" i="28"/>
  <c r="LD63" i="28" s="1"/>
  <c r="CD84" i="47"/>
  <c r="JF85" i="47"/>
  <c r="BN132" i="47"/>
  <c r="BP50" i="28"/>
  <c r="BR50" i="28" s="1"/>
  <c r="DC50" i="28"/>
  <c r="DD50" i="28" s="1"/>
  <c r="GQ78" i="47"/>
  <c r="LQ80" i="47"/>
  <c r="LR80" i="47"/>
  <c r="LS80" i="47"/>
  <c r="EQ55" i="28"/>
  <c r="ES55" i="28"/>
  <c r="ER55" i="28"/>
  <c r="LP44" i="47"/>
  <c r="LS44" i="47" s="1"/>
  <c r="KP30" i="28"/>
  <c r="KS30" i="28" s="1"/>
  <c r="P17" i="28"/>
  <c r="Q17" i="28" s="1"/>
  <c r="CC50" i="28"/>
  <c r="CF50" i="28" s="1"/>
  <c r="AP50" i="28"/>
  <c r="AR50" i="28" s="1"/>
  <c r="GR78" i="47"/>
  <c r="JF72" i="47"/>
  <c r="JE72" i="47"/>
  <c r="HD55" i="28"/>
  <c r="HE55" i="28"/>
  <c r="HF55" i="28"/>
  <c r="FN133" i="47"/>
  <c r="AD85" i="47"/>
  <c r="HQ86" i="47"/>
  <c r="KL132" i="47"/>
  <c r="MA133" i="47"/>
  <c r="CS80" i="47"/>
  <c r="EC50" i="28"/>
  <c r="ED50" i="28" s="1"/>
  <c r="EP50" i="28"/>
  <c r="ER50" i="28" s="1"/>
  <c r="CC58" i="47"/>
  <c r="CE58" i="47" s="1"/>
  <c r="IS35" i="28"/>
  <c r="FD80" i="47"/>
  <c r="FF80" i="47"/>
  <c r="FE80" i="47"/>
  <c r="EF72" i="47"/>
  <c r="ED72" i="47"/>
  <c r="BD55" i="28"/>
  <c r="BF55" i="28"/>
  <c r="BE55" i="28"/>
  <c r="DE55" i="28"/>
  <c r="DD55" i="28"/>
  <c r="DF55" i="28"/>
  <c r="IP63" i="28"/>
  <c r="IR63" i="28" s="1"/>
  <c r="KY132" i="47"/>
  <c r="BC17" i="28"/>
  <c r="BE17" i="28" s="1"/>
  <c r="HR86" i="47"/>
  <c r="CL133" i="47"/>
  <c r="CQ80" i="47"/>
  <c r="BC50" i="28"/>
  <c r="BF50" i="28" s="1"/>
  <c r="JP58" i="47"/>
  <c r="JQ58" i="47" s="1"/>
  <c r="IR35" i="28"/>
  <c r="KD80" i="47"/>
  <c r="KE80" i="47"/>
  <c r="KF80" i="47"/>
  <c r="LE55" i="28"/>
  <c r="LF55" i="28"/>
  <c r="LD55" i="28"/>
  <c r="CF84" i="47"/>
  <c r="BP85" i="28"/>
  <c r="BR85" i="28" s="1"/>
  <c r="GC63" i="28"/>
  <c r="GF63" i="28" s="1"/>
  <c r="EP17" i="28"/>
  <c r="ES17" i="28" s="1"/>
  <c r="CA133" i="47"/>
  <c r="LC50" i="28"/>
  <c r="LD50" i="28" s="1"/>
  <c r="LP58" i="47"/>
  <c r="LR58" i="47" s="1"/>
  <c r="CP18" i="47"/>
  <c r="CQ18" i="47" s="1"/>
  <c r="DS28" i="47"/>
  <c r="LE72" i="47"/>
  <c r="LF72" i="47"/>
  <c r="LD72" i="47"/>
  <c r="IR55" i="28"/>
  <c r="IQ55" i="28"/>
  <c r="IS55" i="28"/>
  <c r="JP69" i="28"/>
  <c r="JQ69" i="28" s="1"/>
  <c r="GC50" i="28"/>
  <c r="GE50" i="28" s="1"/>
  <c r="HF78" i="47"/>
  <c r="CC88" i="28"/>
  <c r="CD88" i="28" s="1"/>
  <c r="KC50" i="28"/>
  <c r="KE50" i="28" s="1"/>
  <c r="GC67" i="47"/>
  <c r="GE67" i="47" s="1"/>
  <c r="BS55" i="28"/>
  <c r="BQ55" i="28"/>
  <c r="BR55" i="28"/>
  <c r="FS48" i="47"/>
  <c r="FR48" i="47"/>
  <c r="FQ48" i="47"/>
  <c r="EP7" i="28"/>
  <c r="EQ7" i="28" s="1"/>
  <c r="CC63" i="28"/>
  <c r="CF63" i="28" s="1"/>
  <c r="JP63" i="28"/>
  <c r="JS63" i="28" s="1"/>
  <c r="IP7" i="28"/>
  <c r="IS7" i="28" s="1"/>
  <c r="KP7" i="28"/>
  <c r="KQ7" i="28" s="1"/>
  <c r="KC7" i="28"/>
  <c r="KF7" i="28" s="1"/>
  <c r="P87" i="47"/>
  <c r="R87" i="47" s="1"/>
  <c r="D16" i="71"/>
  <c r="GP44" i="47"/>
  <c r="GR44" i="47" s="1"/>
  <c r="HP44" i="47"/>
  <c r="HR44" i="47" s="1"/>
  <c r="KP58" i="47"/>
  <c r="KQ58" i="47" s="1"/>
  <c r="BP58" i="47"/>
  <c r="BR58" i="47" s="1"/>
  <c r="JC18" i="47"/>
  <c r="JE18" i="47" s="1"/>
  <c r="CC67" i="47"/>
  <c r="CE67" i="47" s="1"/>
  <c r="JP67" i="47"/>
  <c r="JR67" i="47" s="1"/>
  <c r="KC67" i="47"/>
  <c r="KF67" i="47" s="1"/>
  <c r="DC44" i="47"/>
  <c r="DD44" i="47" s="1"/>
  <c r="BR80" i="47"/>
  <c r="BS80" i="47"/>
  <c r="BQ80" i="47"/>
  <c r="JE80" i="47"/>
  <c r="JF80" i="47"/>
  <c r="JD80" i="47"/>
  <c r="BE72" i="47"/>
  <c r="BD72" i="47"/>
  <c r="BF72" i="47"/>
  <c r="KF62" i="47"/>
  <c r="KE62" i="47"/>
  <c r="KD62" i="47"/>
  <c r="AQ62" i="47"/>
  <c r="AR62" i="47"/>
  <c r="AS62" i="47"/>
  <c r="EF48" i="47"/>
  <c r="ED48" i="47"/>
  <c r="EE48" i="47"/>
  <c r="ED80" i="47"/>
  <c r="EF80" i="47"/>
  <c r="EE80" i="47"/>
  <c r="HR72" i="47"/>
  <c r="HS72" i="47"/>
  <c r="HQ72" i="47"/>
  <c r="ER62" i="47"/>
  <c r="ES62" i="47"/>
  <c r="EQ62" i="47"/>
  <c r="CP63" i="28"/>
  <c r="CS63" i="28" s="1"/>
  <c r="AC44" i="47"/>
  <c r="AF44" i="47" s="1"/>
  <c r="IC44" i="47"/>
  <c r="IF44" i="47" s="1"/>
  <c r="DP44" i="47"/>
  <c r="DR44" i="47" s="1"/>
  <c r="AC58" i="47"/>
  <c r="AE58" i="47" s="1"/>
  <c r="EC58" i="47"/>
  <c r="ED58" i="47" s="1"/>
  <c r="GC58" i="47"/>
  <c r="GE58" i="47" s="1"/>
  <c r="CP67" i="47"/>
  <c r="AP67" i="47"/>
  <c r="AR67" i="47" s="1"/>
  <c r="HE78" i="47"/>
  <c r="GS80" i="47"/>
  <c r="GR80" i="47"/>
  <c r="GQ80" i="47"/>
  <c r="ID72" i="47"/>
  <c r="IF72" i="47"/>
  <c r="IE72" i="47"/>
  <c r="HE72" i="47"/>
  <c r="HF72" i="47"/>
  <c r="HD72" i="47"/>
  <c r="FF62" i="47"/>
  <c r="FE62" i="47"/>
  <c r="FD62" i="47"/>
  <c r="CE48" i="47"/>
  <c r="CF48" i="47"/>
  <c r="CD48" i="47"/>
  <c r="LP63" i="28"/>
  <c r="LQ63" i="28" s="1"/>
  <c r="JC63" i="28"/>
  <c r="JF63" i="28" s="1"/>
  <c r="DP7" i="28"/>
  <c r="DR7" i="28" s="1"/>
  <c r="GP7" i="28"/>
  <c r="GQ7" i="28" s="1"/>
  <c r="EC7" i="28"/>
  <c r="ED7" i="28" s="1"/>
  <c r="CS71" i="47"/>
  <c r="MC63" i="28"/>
  <c r="MD63" i="28" s="1"/>
  <c r="GP63" i="28"/>
  <c r="GS63" i="28" s="1"/>
  <c r="DC63" i="28"/>
  <c r="DD63" i="28" s="1"/>
  <c r="BP7" i="28"/>
  <c r="BS7" i="28" s="1"/>
  <c r="AP7" i="28"/>
  <c r="AS7" i="28" s="1"/>
  <c r="JP7" i="28"/>
  <c r="JR7" i="28" s="1"/>
  <c r="FP84" i="28"/>
  <c r="FR84" i="28" s="1"/>
  <c r="IP44" i="47"/>
  <c r="IS44" i="47" s="1"/>
  <c r="P44" i="47"/>
  <c r="S44" i="47" s="1"/>
  <c r="BC44" i="47"/>
  <c r="BE44" i="47" s="1"/>
  <c r="CP58" i="47"/>
  <c r="CR58" i="47" s="1"/>
  <c r="KC58" i="47"/>
  <c r="KF58" i="47" s="1"/>
  <c r="HP58" i="47"/>
  <c r="FP67" i="47"/>
  <c r="FQ67" i="47" s="1"/>
  <c r="HC67" i="47"/>
  <c r="HF67" i="47" s="1"/>
  <c r="EQ13" i="47"/>
  <c r="ER13" i="47"/>
  <c r="ES13" i="47"/>
  <c r="DR80" i="47"/>
  <c r="DQ80" i="47"/>
  <c r="DS80" i="47"/>
  <c r="FQ72" i="47"/>
  <c r="FS72" i="47"/>
  <c r="FR72" i="47"/>
  <c r="IR62" i="47"/>
  <c r="IQ62" i="47"/>
  <c r="IS62" i="47"/>
  <c r="DR62" i="47"/>
  <c r="DS62" i="47"/>
  <c r="DQ62" i="47"/>
  <c r="JS48" i="47"/>
  <c r="JR48" i="47"/>
  <c r="JQ48" i="47"/>
  <c r="AP63" i="28"/>
  <c r="AQ63" i="28" s="1"/>
  <c r="CC44" i="47"/>
  <c r="CD44" i="47" s="1"/>
  <c r="HC44" i="47"/>
  <c r="HF44" i="47" s="1"/>
  <c r="FC44" i="47"/>
  <c r="FF44" i="47" s="1"/>
  <c r="GP58" i="47"/>
  <c r="GR58" i="47" s="1"/>
  <c r="FP58" i="47"/>
  <c r="FS58" i="47" s="1"/>
  <c r="IP58" i="47"/>
  <c r="IQ58" i="47" s="1"/>
  <c r="P63" i="28"/>
  <c r="IP67" i="47"/>
  <c r="IR67" i="47" s="1"/>
  <c r="BC67" i="47"/>
  <c r="BF67" i="47" s="1"/>
  <c r="CS60" i="28"/>
  <c r="CP44" i="47"/>
  <c r="CR44" i="47" s="1"/>
  <c r="CS13" i="47"/>
  <c r="CQ13" i="47"/>
  <c r="CR13" i="47"/>
  <c r="JS62" i="47"/>
  <c r="JR62" i="47"/>
  <c r="JQ62" i="47"/>
  <c r="JQ80" i="47"/>
  <c r="JR80" i="47"/>
  <c r="JS80" i="47"/>
  <c r="IR72" i="47"/>
  <c r="IQ72" i="47"/>
  <c r="IS72" i="47"/>
  <c r="HS62" i="47"/>
  <c r="HR62" i="47"/>
  <c r="HQ62" i="47"/>
  <c r="GR62" i="47"/>
  <c r="GS62" i="47"/>
  <c r="GQ62" i="47"/>
  <c r="FR62" i="47"/>
  <c r="FS62" i="47"/>
  <c r="FQ62" i="47"/>
  <c r="KF48" i="47"/>
  <c r="KD48" i="47"/>
  <c r="KE48" i="47"/>
  <c r="EC63" i="28"/>
  <c r="EF63" i="28" s="1"/>
  <c r="AC63" i="28"/>
  <c r="AF63" i="28" s="1"/>
  <c r="IC63" i="28"/>
  <c r="ID63" i="28" s="1"/>
  <c r="P7" i="28"/>
  <c r="Q7" i="28" s="1"/>
  <c r="CP7" i="28"/>
  <c r="CQ7" i="28" s="1"/>
  <c r="DQ60" i="28"/>
  <c r="IE84" i="47"/>
  <c r="KC44" i="47"/>
  <c r="KF44" i="47" s="1"/>
  <c r="FP44" i="47"/>
  <c r="FQ44" i="47" s="1"/>
  <c r="LC44" i="47"/>
  <c r="LF44" i="47" s="1"/>
  <c r="HC58" i="47"/>
  <c r="HF58" i="47" s="1"/>
  <c r="AP58" i="47"/>
  <c r="AS58" i="47" s="1"/>
  <c r="DP58" i="47"/>
  <c r="DS58" i="47" s="1"/>
  <c r="EP63" i="28"/>
  <c r="ER63" i="28" s="1"/>
  <c r="P67" i="47"/>
  <c r="S67" i="47" s="1"/>
  <c r="IC67" i="47"/>
  <c r="IF67" i="47" s="1"/>
  <c r="CR60" i="28"/>
  <c r="GC44" i="47"/>
  <c r="GE44" i="47" s="1"/>
  <c r="BF62" i="47"/>
  <c r="BE62" i="47"/>
  <c r="BD62" i="47"/>
  <c r="LQ13" i="47"/>
  <c r="LR13" i="47"/>
  <c r="LS13" i="47"/>
  <c r="KR80" i="47"/>
  <c r="KQ80" i="47"/>
  <c r="KS80" i="47"/>
  <c r="AF72" i="47"/>
  <c r="AE72" i="47"/>
  <c r="AD72" i="47"/>
  <c r="GF62" i="47"/>
  <c r="GE62" i="47"/>
  <c r="GD62" i="47"/>
  <c r="LS62" i="47"/>
  <c r="LR62" i="47"/>
  <c r="LQ62" i="47"/>
  <c r="BS62" i="47"/>
  <c r="BR62" i="47"/>
  <c r="LE76" i="28"/>
  <c r="LF76" i="28"/>
  <c r="LD76" i="28"/>
  <c r="MD80" i="47"/>
  <c r="ME80" i="47"/>
  <c r="MF80" i="47"/>
  <c r="IF62" i="47"/>
  <c r="IE62" i="47"/>
  <c r="ID62" i="47"/>
  <c r="HC63" i="28"/>
  <c r="HF63" i="28" s="1"/>
  <c r="FP7" i="28"/>
  <c r="FS7" i="28" s="1"/>
  <c r="HP63" i="28"/>
  <c r="HR63" i="28" s="1"/>
  <c r="KP63" i="28"/>
  <c r="KS63" i="28" s="1"/>
  <c r="FP63" i="28"/>
  <c r="FR63" i="28" s="1"/>
  <c r="CC7" i="28"/>
  <c r="CD7" i="28" s="1"/>
  <c r="DC7" i="28"/>
  <c r="DE7" i="28" s="1"/>
  <c r="DR60" i="28"/>
  <c r="IF84" i="47"/>
  <c r="EP44" i="47"/>
  <c r="ER44" i="47" s="1"/>
  <c r="BP44" i="47"/>
  <c r="BS44" i="47" s="1"/>
  <c r="JP44" i="47"/>
  <c r="JQ44" i="47" s="1"/>
  <c r="IC58" i="47"/>
  <c r="IE58" i="47" s="1"/>
  <c r="LC58" i="47"/>
  <c r="LF58" i="47" s="1"/>
  <c r="DC58" i="47"/>
  <c r="DE58" i="47" s="1"/>
  <c r="BP63" i="28"/>
  <c r="BS63" i="28" s="1"/>
  <c r="DP67" i="47"/>
  <c r="DS67" i="47" s="1"/>
  <c r="EP67" i="47"/>
  <c r="ES67" i="47" s="1"/>
  <c r="JC67" i="47"/>
  <c r="JF67" i="47" s="1"/>
  <c r="GC88" i="28"/>
  <c r="GF88" i="28" s="1"/>
  <c r="JC44" i="47"/>
  <c r="DR28" i="47"/>
  <c r="DF80" i="47"/>
  <c r="DE80" i="47"/>
  <c r="DD80" i="47"/>
  <c r="AS72" i="47"/>
  <c r="AQ72" i="47"/>
  <c r="AR72" i="47"/>
  <c r="Q62" i="47"/>
  <c r="S62" i="47"/>
  <c r="R62" i="47"/>
  <c r="FC63" i="28"/>
  <c r="FF63" i="28" s="1"/>
  <c r="DP63" i="28"/>
  <c r="DS63" i="28" s="1"/>
  <c r="KC63" i="28"/>
  <c r="KD63" i="28" s="1"/>
  <c r="LC7" i="28"/>
  <c r="LE7" i="28" s="1"/>
  <c r="JC7" i="28"/>
  <c r="JE7" i="28" s="1"/>
  <c r="EC44" i="47"/>
  <c r="EE44" i="47" s="1"/>
  <c r="MC44" i="47"/>
  <c r="MF44" i="47" s="1"/>
  <c r="FC58" i="47"/>
  <c r="EP58" i="47"/>
  <c r="ES58" i="47" s="1"/>
  <c r="GP67" i="47"/>
  <c r="GR67" i="47" s="1"/>
  <c r="LP67" i="47"/>
  <c r="LR67" i="47" s="1"/>
  <c r="BE80" i="47"/>
  <c r="BF80" i="47"/>
  <c r="BD80" i="47"/>
  <c r="ER72" i="47"/>
  <c r="ES72" i="47"/>
  <c r="EQ72" i="47"/>
  <c r="KS62" i="47"/>
  <c r="KR62" i="47"/>
  <c r="KQ62" i="47"/>
  <c r="LD62" i="47"/>
  <c r="LF62" i="47"/>
  <c r="LE62" i="47"/>
  <c r="FE48" i="47"/>
  <c r="FF48" i="47"/>
  <c r="FD48" i="47"/>
  <c r="KP53" i="28"/>
  <c r="KS53" i="28" s="1"/>
  <c r="IC17" i="28"/>
  <c r="IE17" i="28" s="1"/>
  <c r="KC17" i="28"/>
  <c r="KD17" i="28" s="1"/>
  <c r="KP17" i="28"/>
  <c r="KS17" i="28" s="1"/>
  <c r="DP88" i="28"/>
  <c r="DS88" i="28" s="1"/>
  <c r="AC88" i="28"/>
  <c r="AD88" i="28" s="1"/>
  <c r="GC87" i="28"/>
  <c r="GE87" i="28" s="1"/>
  <c r="JP87" i="28"/>
  <c r="JS87" i="28" s="1"/>
  <c r="KP88" i="28"/>
  <c r="EP60" i="47"/>
  <c r="ES60" i="47" s="1"/>
  <c r="Q71" i="47"/>
  <c r="R71" i="47"/>
  <c r="JC8" i="47"/>
  <c r="EC8" i="47"/>
  <c r="AC8" i="47"/>
  <c r="EP8" i="47"/>
  <c r="DP8" i="47"/>
  <c r="CC8" i="47"/>
  <c r="FC8" i="47"/>
  <c r="GC8" i="47"/>
  <c r="MC8" i="47"/>
  <c r="P8" i="47"/>
  <c r="LC8" i="47"/>
  <c r="BP8" i="47"/>
  <c r="HC8" i="47"/>
  <c r="CP8" i="47"/>
  <c r="FP8" i="47"/>
  <c r="IC8" i="47"/>
  <c r="AP8" i="47"/>
  <c r="GP8" i="47"/>
  <c r="KC8" i="47"/>
  <c r="HP8" i="47"/>
  <c r="JP8" i="47"/>
  <c r="KP8" i="47"/>
  <c r="DC8" i="47"/>
  <c r="BC8" i="47"/>
  <c r="LP8" i="47"/>
  <c r="IP8" i="47"/>
  <c r="IF78" i="47"/>
  <c r="IE78" i="47"/>
  <c r="ID78" i="47"/>
  <c r="GF78" i="47"/>
  <c r="GE78" i="47"/>
  <c r="CC53" i="47"/>
  <c r="LP53" i="47"/>
  <c r="JC53" i="47"/>
  <c r="KP53" i="47"/>
  <c r="FC53" i="47"/>
  <c r="P53" i="47"/>
  <c r="AP39" i="47"/>
  <c r="EP39" i="47"/>
  <c r="DP39" i="47"/>
  <c r="FP39" i="47"/>
  <c r="HC39" i="47"/>
  <c r="P39" i="47"/>
  <c r="BC39" i="47"/>
  <c r="CC39" i="47"/>
  <c r="GC39" i="47"/>
  <c r="IP39" i="47"/>
  <c r="CP39" i="47"/>
  <c r="KP39" i="47"/>
  <c r="AC39" i="47"/>
  <c r="IC39" i="47"/>
  <c r="KC39" i="47"/>
  <c r="HP39" i="47"/>
  <c r="BP39" i="47"/>
  <c r="GP39" i="47"/>
  <c r="EF29" i="28"/>
  <c r="EE29" i="28"/>
  <c r="ED29" i="28"/>
  <c r="GQ71" i="47"/>
  <c r="GR71" i="47"/>
  <c r="GS71" i="47"/>
  <c r="IC53" i="28"/>
  <c r="IE53" i="28" s="1"/>
  <c r="MC17" i="28"/>
  <c r="MD17" i="28" s="1"/>
  <c r="CC17" i="28"/>
  <c r="CE17" i="28" s="1"/>
  <c r="BP17" i="28"/>
  <c r="BR17" i="28" s="1"/>
  <c r="CR71" i="47"/>
  <c r="HG126" i="47"/>
  <c r="BP88" i="28"/>
  <c r="BS88" i="28" s="1"/>
  <c r="IP88" i="28"/>
  <c r="IS88" i="28" s="1"/>
  <c r="DC88" i="28"/>
  <c r="DE88" i="28" s="1"/>
  <c r="CP88" i="28"/>
  <c r="P88" i="28"/>
  <c r="BC88" i="28"/>
  <c r="BD88" i="28" s="1"/>
  <c r="GC60" i="47"/>
  <c r="GF60" i="47" s="1"/>
  <c r="L28" i="33"/>
  <c r="Q25" i="70" s="1"/>
  <c r="EP14" i="28"/>
  <c r="KC14" i="28"/>
  <c r="LC14" i="28"/>
  <c r="LP14" i="28"/>
  <c r="CP14" i="28"/>
  <c r="GC14" i="28"/>
  <c r="FC14" i="28"/>
  <c r="BC14" i="28"/>
  <c r="CC14" i="28"/>
  <c r="JP14" i="28"/>
  <c r="DP14" i="28"/>
  <c r="AC14" i="28"/>
  <c r="BP14" i="28"/>
  <c r="JC14" i="28"/>
  <c r="KP14" i="28"/>
  <c r="AP14" i="28"/>
  <c r="GP14" i="28"/>
  <c r="HP14" i="28"/>
  <c r="IP14" i="28"/>
  <c r="MC14" i="28"/>
  <c r="FP14" i="28"/>
  <c r="DC14" i="28"/>
  <c r="IC14" i="28"/>
  <c r="HC14" i="28"/>
  <c r="EC14" i="28"/>
  <c r="P14" i="28"/>
  <c r="AP17" i="28"/>
  <c r="AR17" i="28" s="1"/>
  <c r="GC17" i="28"/>
  <c r="GE17" i="28" s="1"/>
  <c r="HP17" i="28"/>
  <c r="HQ17" i="28" s="1"/>
  <c r="HP88" i="28"/>
  <c r="HR88" i="28" s="1"/>
  <c r="FP88" i="28"/>
  <c r="FR88" i="28" s="1"/>
  <c r="JP88" i="28"/>
  <c r="JQ88" i="28" s="1"/>
  <c r="BQ21" i="28"/>
  <c r="HP60" i="47"/>
  <c r="HQ60" i="47" s="1"/>
  <c r="P60" i="47"/>
  <c r="R60" i="47" s="1"/>
  <c r="CQ52" i="28"/>
  <c r="AE79" i="47"/>
  <c r="AF79" i="47"/>
  <c r="AD79" i="47"/>
  <c r="DP56" i="28"/>
  <c r="IP56" i="28"/>
  <c r="CC56" i="28"/>
  <c r="AC56" i="28"/>
  <c r="FP56" i="28"/>
  <c r="AP56" i="28"/>
  <c r="JP56" i="28"/>
  <c r="LC56" i="28"/>
  <c r="KC56" i="28"/>
  <c r="MC56" i="28"/>
  <c r="GP56" i="28"/>
  <c r="FC56" i="28"/>
  <c r="LP56" i="28"/>
  <c r="EC56" i="28"/>
  <c r="IC56" i="28"/>
  <c r="P56" i="28"/>
  <c r="KP56" i="28"/>
  <c r="BP56" i="28"/>
  <c r="HC56" i="28"/>
  <c r="DC56" i="28"/>
  <c r="GC56" i="28"/>
  <c r="CP56" i="28"/>
  <c r="BC56" i="28"/>
  <c r="JC56" i="28"/>
  <c r="EP56" i="28"/>
  <c r="HP56" i="28"/>
  <c r="HP14" i="47"/>
  <c r="KC14" i="47"/>
  <c r="EP14" i="47"/>
  <c r="CP14" i="47"/>
  <c r="FC14" i="47"/>
  <c r="BP14" i="47"/>
  <c r="LC14" i="47"/>
  <c r="FP14" i="47"/>
  <c r="AC14" i="47"/>
  <c r="MC14" i="47"/>
  <c r="IC14" i="47"/>
  <c r="GP14" i="47"/>
  <c r="LP14" i="47"/>
  <c r="CC14" i="47"/>
  <c r="GC14" i="47"/>
  <c r="IP14" i="47"/>
  <c r="P14" i="47"/>
  <c r="HC14" i="47"/>
  <c r="DP14" i="47"/>
  <c r="EC14" i="47"/>
  <c r="KP14" i="47"/>
  <c r="AP14" i="47"/>
  <c r="BC14" i="47"/>
  <c r="JC14" i="47"/>
  <c r="DC14" i="47"/>
  <c r="JP14" i="47"/>
  <c r="LP17" i="28"/>
  <c r="LR17" i="28" s="1"/>
  <c r="JC17" i="28"/>
  <c r="JF17" i="28" s="1"/>
  <c r="DC17" i="28"/>
  <c r="DF17" i="28" s="1"/>
  <c r="FQ60" i="28"/>
  <c r="AP88" i="28"/>
  <c r="AQ88" i="28" s="1"/>
  <c r="IC87" i="28"/>
  <c r="IF87" i="28" s="1"/>
  <c r="IC88" i="28"/>
  <c r="IF88" i="28" s="1"/>
  <c r="MC30" i="28"/>
  <c r="MF30" i="28" s="1"/>
  <c r="BS21" i="28"/>
  <c r="DP60" i="47"/>
  <c r="DR60" i="47" s="1"/>
  <c r="LC60" i="47"/>
  <c r="LE60" i="47" s="1"/>
  <c r="CR52" i="28"/>
  <c r="GP42" i="28"/>
  <c r="KP42" i="28"/>
  <c r="P42" i="28"/>
  <c r="JC42" i="28"/>
  <c r="KC42" i="28"/>
  <c r="LC42" i="28"/>
  <c r="HP42" i="28"/>
  <c r="LP42" i="28"/>
  <c r="EC42" i="28"/>
  <c r="AP42" i="28"/>
  <c r="IC42" i="28"/>
  <c r="CP42" i="28"/>
  <c r="GC42" i="28"/>
  <c r="JP42" i="28"/>
  <c r="AC42" i="28"/>
  <c r="BC42" i="28"/>
  <c r="DP42" i="28"/>
  <c r="CC42" i="28"/>
  <c r="FC42" i="28"/>
  <c r="BP42" i="28"/>
  <c r="IP42" i="28"/>
  <c r="FP42" i="28"/>
  <c r="EP42" i="28"/>
  <c r="DC42" i="28"/>
  <c r="HC42" i="28"/>
  <c r="LC17" i="28"/>
  <c r="LD17" i="28" s="1"/>
  <c r="JP17" i="28"/>
  <c r="JQ17" i="28" s="1"/>
  <c r="AC17" i="28"/>
  <c r="AE17" i="28" s="1"/>
  <c r="FR60" i="28"/>
  <c r="MC88" i="28"/>
  <c r="MD88" i="28" s="1"/>
  <c r="GP30" i="28"/>
  <c r="GQ30" i="28" s="1"/>
  <c r="FP60" i="47"/>
  <c r="FQ60" i="47" s="1"/>
  <c r="CC60" i="47"/>
  <c r="CE60" i="47" s="1"/>
  <c r="FR78" i="47"/>
  <c r="MC29" i="47"/>
  <c r="GP29" i="47"/>
  <c r="EC29" i="47"/>
  <c r="JC29" i="47"/>
  <c r="AP29" i="47"/>
  <c r="CP29" i="47"/>
  <c r="HP29" i="47"/>
  <c r="DC29" i="47"/>
  <c r="KP29" i="47"/>
  <c r="IP29" i="47"/>
  <c r="BP29" i="47"/>
  <c r="LC29" i="47"/>
  <c r="KC29" i="47"/>
  <c r="GC29" i="47"/>
  <c r="FC29" i="47"/>
  <c r="IC29" i="47"/>
  <c r="HC29" i="47"/>
  <c r="EP29" i="47"/>
  <c r="IC51" i="47"/>
  <c r="HP51" i="47"/>
  <c r="GP51" i="47"/>
  <c r="HC51" i="47"/>
  <c r="LP51" i="47"/>
  <c r="BC51" i="47"/>
  <c r="JP51" i="47"/>
  <c r="JC51" i="47"/>
  <c r="P51" i="47"/>
  <c r="DC51" i="47"/>
  <c r="CC51" i="47"/>
  <c r="LC51" i="47"/>
  <c r="EP51" i="47"/>
  <c r="AP51" i="47"/>
  <c r="EC51" i="47"/>
  <c r="MC51" i="47"/>
  <c r="FC51" i="47"/>
  <c r="IP51" i="47"/>
  <c r="GC51" i="47"/>
  <c r="CP51" i="47"/>
  <c r="DP51" i="47"/>
  <c r="AC51" i="47"/>
  <c r="KC51" i="47"/>
  <c r="FP51" i="47"/>
  <c r="KP51" i="47"/>
  <c r="BP51" i="47"/>
  <c r="I28" i="33"/>
  <c r="Q25" i="63" s="1"/>
  <c r="GP17" i="28"/>
  <c r="GQ17" i="28" s="1"/>
  <c r="IP17" i="28"/>
  <c r="IQ17" i="28" s="1"/>
  <c r="FC17" i="28"/>
  <c r="FE17" i="28" s="1"/>
  <c r="LC88" i="28"/>
  <c r="LD88" i="28" s="1"/>
  <c r="GP87" i="28"/>
  <c r="GQ87" i="28" s="1"/>
  <c r="LP88" i="28"/>
  <c r="LR88" i="28" s="1"/>
  <c r="FD85" i="47"/>
  <c r="HC88" i="28"/>
  <c r="HF88" i="28" s="1"/>
  <c r="HC60" i="47"/>
  <c r="HD60" i="47" s="1"/>
  <c r="IP60" i="47"/>
  <c r="IQ60" i="47" s="1"/>
  <c r="FS78" i="47"/>
  <c r="AS71" i="47"/>
  <c r="AQ71" i="47"/>
  <c r="AR71" i="47"/>
  <c r="AR78" i="47"/>
  <c r="AS78" i="47"/>
  <c r="AQ78" i="47"/>
  <c r="DP22" i="28"/>
  <c r="P22" i="28"/>
  <c r="MC22" i="28"/>
  <c r="AP22" i="28"/>
  <c r="LP22" i="28"/>
  <c r="FP22" i="28"/>
  <c r="HP22" i="28"/>
  <c r="KC22" i="28"/>
  <c r="JP22" i="28"/>
  <c r="HC22" i="28"/>
  <c r="CP22" i="28"/>
  <c r="EC22" i="28"/>
  <c r="KP22" i="28"/>
  <c r="AC22" i="28"/>
  <c r="EP22" i="28"/>
  <c r="IP22" i="28"/>
  <c r="DC22" i="28"/>
  <c r="GP22" i="28"/>
  <c r="BC22" i="28"/>
  <c r="BP22" i="28"/>
  <c r="GC22" i="28"/>
  <c r="LC22" i="28"/>
  <c r="JC22" i="28"/>
  <c r="CC22" i="28"/>
  <c r="FC22" i="28"/>
  <c r="IC22" i="28"/>
  <c r="DP17" i="28"/>
  <c r="DS17" i="28" s="1"/>
  <c r="EC17" i="28"/>
  <c r="EE17" i="28" s="1"/>
  <c r="EC88" i="28"/>
  <c r="ED88" i="28" s="1"/>
  <c r="GP88" i="28"/>
  <c r="GQ88" i="28" s="1"/>
  <c r="BC87" i="28"/>
  <c r="BD87" i="28" s="1"/>
  <c r="KC88" i="28"/>
  <c r="KE88" i="28" s="1"/>
  <c r="DR71" i="47"/>
  <c r="DS71" i="47"/>
  <c r="DQ71" i="47"/>
  <c r="GP8" i="28"/>
  <c r="FP8" i="28"/>
  <c r="HC8" i="28"/>
  <c r="CP8" i="28"/>
  <c r="LC8" i="28"/>
  <c r="EP8" i="28"/>
  <c r="BC8" i="28"/>
  <c r="FC8" i="28"/>
  <c r="JC8" i="28"/>
  <c r="HP8" i="28"/>
  <c r="IC8" i="28"/>
  <c r="EC8" i="28"/>
  <c r="BP8" i="28"/>
  <c r="CC8" i="28"/>
  <c r="GC8" i="28"/>
  <c r="DC8" i="28"/>
  <c r="DP8" i="28"/>
  <c r="P8" i="28"/>
  <c r="AP8" i="28"/>
  <c r="MC8" i="28"/>
  <c r="KP8" i="28"/>
  <c r="AC8" i="28"/>
  <c r="LP8" i="28"/>
  <c r="KC8" i="28"/>
  <c r="IP8" i="28"/>
  <c r="JP8" i="28"/>
  <c r="DP39" i="28"/>
  <c r="IP39" i="28"/>
  <c r="IC39" i="28"/>
  <c r="AP39" i="28"/>
  <c r="BP39" i="28"/>
  <c r="JC39" i="28"/>
  <c r="AC39" i="28"/>
  <c r="GC39" i="28"/>
  <c r="BC39" i="28"/>
  <c r="P39" i="28"/>
  <c r="EP39" i="28"/>
  <c r="FP39" i="28"/>
  <c r="LP39" i="28"/>
  <c r="HC39" i="28"/>
  <c r="FC39" i="28"/>
  <c r="KP39" i="28"/>
  <c r="GP39" i="28"/>
  <c r="CP39" i="28"/>
  <c r="EC39" i="28"/>
  <c r="CC39" i="28"/>
  <c r="HP39" i="28"/>
  <c r="DC39" i="28"/>
  <c r="LC39" i="28"/>
  <c r="KC39" i="28"/>
  <c r="JP39" i="28"/>
  <c r="MC39" i="28"/>
  <c r="LP22" i="47"/>
  <c r="HC22" i="47"/>
  <c r="BC22" i="47"/>
  <c r="DP22" i="47"/>
  <c r="AP22" i="47"/>
  <c r="IC22" i="47"/>
  <c r="MC22" i="47"/>
  <c r="CC22" i="47"/>
  <c r="IP22" i="47"/>
  <c r="JC22" i="47"/>
  <c r="CP22" i="47"/>
  <c r="KC22" i="47"/>
  <c r="JP22" i="47"/>
  <c r="FC22" i="47"/>
  <c r="BP22" i="47"/>
  <c r="EC22" i="47"/>
  <c r="EP22" i="47"/>
  <c r="LC22" i="47"/>
  <c r="HP22" i="47"/>
  <c r="DC22" i="47"/>
  <c r="KP22" i="47"/>
  <c r="GC22" i="47"/>
  <c r="FP22" i="47"/>
  <c r="AC22" i="47"/>
  <c r="GP22" i="47"/>
  <c r="P22" i="47"/>
  <c r="FF85" i="47"/>
  <c r="LC30" i="28"/>
  <c r="LD30" i="28" s="1"/>
  <c r="GC78" i="28"/>
  <c r="KP78" i="28"/>
  <c r="DP78" i="28"/>
  <c r="IP78" i="28"/>
  <c r="BC78" i="28"/>
  <c r="LP78" i="28"/>
  <c r="CC78" i="28"/>
  <c r="FP78" i="28"/>
  <c r="AP78" i="28"/>
  <c r="IC78" i="28"/>
  <c r="EC78" i="28"/>
  <c r="KC78" i="28"/>
  <c r="BP78" i="28"/>
  <c r="JP78" i="28"/>
  <c r="P78" i="28"/>
  <c r="JC78" i="28"/>
  <c r="HC78" i="28"/>
  <c r="MC78" i="28"/>
  <c r="HP78" i="28"/>
  <c r="CP78" i="28"/>
  <c r="LC78" i="28"/>
  <c r="GP78" i="28"/>
  <c r="AC78" i="28"/>
  <c r="DC78" i="28"/>
  <c r="EP78" i="28"/>
  <c r="FC78" i="28"/>
  <c r="DC67" i="47"/>
  <c r="FC67" i="47"/>
  <c r="EC67" i="47"/>
  <c r="AC67" i="47"/>
  <c r="BP67" i="47"/>
  <c r="LC67" i="47"/>
  <c r="GP21" i="47"/>
  <c r="KC21" i="47"/>
  <c r="EC21" i="47"/>
  <c r="AP21" i="47"/>
  <c r="DC21" i="47"/>
  <c r="HC21" i="47"/>
  <c r="CP21" i="47"/>
  <c r="LP21" i="47"/>
  <c r="MC21" i="47"/>
  <c r="GC21" i="47"/>
  <c r="P21" i="47"/>
  <c r="JC21" i="47"/>
  <c r="BP21" i="47"/>
  <c r="HP21" i="47"/>
  <c r="KP21" i="47"/>
  <c r="DP21" i="47"/>
  <c r="FP21" i="47"/>
  <c r="IP21" i="47"/>
  <c r="BC21" i="47"/>
  <c r="JP21" i="47"/>
  <c r="CC21" i="47"/>
  <c r="IC21" i="47"/>
  <c r="LC21" i="47"/>
  <c r="FC21" i="47"/>
  <c r="AC21" i="47"/>
  <c r="EP21" i="47"/>
  <c r="LP70" i="28"/>
  <c r="CP70" i="28"/>
  <c r="AC70" i="28"/>
  <c r="IC70" i="28"/>
  <c r="GP70" i="28"/>
  <c r="HP70" i="28"/>
  <c r="FC70" i="28"/>
  <c r="CC70" i="28"/>
  <c r="P70" i="28"/>
  <c r="JP70" i="28"/>
  <c r="IP70" i="28"/>
  <c r="HC70" i="28"/>
  <c r="DP70" i="28"/>
  <c r="MC70" i="28"/>
  <c r="EP70" i="28"/>
  <c r="EC70" i="28"/>
  <c r="BC70" i="28"/>
  <c r="JC70" i="28"/>
  <c r="DC70" i="28"/>
  <c r="BP70" i="28"/>
  <c r="KP70" i="28"/>
  <c r="FP70" i="28"/>
  <c r="GC70" i="28"/>
  <c r="KC70" i="28"/>
  <c r="AP70" i="28"/>
  <c r="LC70" i="28"/>
  <c r="ME28" i="47"/>
  <c r="MD28" i="47"/>
  <c r="MF28" i="47"/>
  <c r="KR71" i="47"/>
  <c r="KS71" i="47"/>
  <c r="KQ71" i="47"/>
  <c r="ME78" i="47"/>
  <c r="MF78" i="47"/>
  <c r="MD78" i="47"/>
  <c r="JQ67" i="28"/>
  <c r="JS67" i="28"/>
  <c r="JR67" i="28"/>
  <c r="DE67" i="28"/>
  <c r="DF67" i="28"/>
  <c r="DD67" i="28"/>
  <c r="KS67" i="28"/>
  <c r="KR67" i="28"/>
  <c r="KQ67" i="28"/>
  <c r="AQ60" i="28"/>
  <c r="AS60" i="28"/>
  <c r="AR60" i="28"/>
  <c r="GS60" i="28"/>
  <c r="GR60" i="28"/>
  <c r="GQ60" i="28"/>
  <c r="KQ44" i="47"/>
  <c r="KS44" i="47"/>
  <c r="KR44" i="47"/>
  <c r="KS52" i="28"/>
  <c r="KR52" i="28"/>
  <c r="KQ52" i="28"/>
  <c r="HP28" i="28"/>
  <c r="FC28" i="28"/>
  <c r="DP28" i="28"/>
  <c r="JP28" i="28"/>
  <c r="CP28" i="28"/>
  <c r="EP28" i="28"/>
  <c r="HC28" i="28"/>
  <c r="BP28" i="28"/>
  <c r="CC28" i="28"/>
  <c r="LC28" i="28"/>
  <c r="BC28" i="28"/>
  <c r="IC28" i="28"/>
  <c r="GC28" i="28"/>
  <c r="GP28" i="28"/>
  <c r="AP28" i="28"/>
  <c r="LP28" i="28"/>
  <c r="DC28" i="28"/>
  <c r="P28" i="28"/>
  <c r="AC28" i="28"/>
  <c r="IP28" i="28"/>
  <c r="KP28" i="28"/>
  <c r="KC28" i="28"/>
  <c r="JC28" i="28"/>
  <c r="FP28" i="28"/>
  <c r="EC28" i="28"/>
  <c r="MC28" i="28"/>
  <c r="CF28" i="47"/>
  <c r="CD28" i="47"/>
  <c r="CE28" i="47"/>
  <c r="DD71" i="47"/>
  <c r="JQ39" i="47"/>
  <c r="JS39" i="47"/>
  <c r="JR39" i="47"/>
  <c r="HF53" i="47"/>
  <c r="HE53" i="47"/>
  <c r="HD53" i="47"/>
  <c r="ES78" i="47"/>
  <c r="ER78" i="47"/>
  <c r="EQ78" i="47"/>
  <c r="BQ67" i="28"/>
  <c r="BR67" i="28"/>
  <c r="BS67" i="28"/>
  <c r="FD60" i="28"/>
  <c r="FE60" i="28"/>
  <c r="FF60" i="28"/>
  <c r="KD60" i="28"/>
  <c r="KF60" i="28"/>
  <c r="KE60" i="28"/>
  <c r="ES52" i="28"/>
  <c r="EQ52" i="28"/>
  <c r="ER52" i="28"/>
  <c r="FD28" i="47"/>
  <c r="FF28" i="47"/>
  <c r="FE28" i="47"/>
  <c r="KD78" i="47"/>
  <c r="KF78" i="47"/>
  <c r="ES67" i="28"/>
  <c r="EQ67" i="28"/>
  <c r="ER67" i="28"/>
  <c r="CE67" i="28"/>
  <c r="CD67" i="28"/>
  <c r="CF67" i="28"/>
  <c r="AF67" i="28"/>
  <c r="AD67" i="28"/>
  <c r="AE67" i="28"/>
  <c r="BD60" i="28"/>
  <c r="BE60" i="28"/>
  <c r="BF60" i="28"/>
  <c r="HP18" i="47"/>
  <c r="IC18" i="47"/>
  <c r="IP18" i="47"/>
  <c r="EP18" i="47"/>
  <c r="FC18" i="47"/>
  <c r="LC18" i="47"/>
  <c r="KC18" i="47"/>
  <c r="AP18" i="47"/>
  <c r="GC18" i="47"/>
  <c r="DP18" i="47"/>
  <c r="MC18" i="47"/>
  <c r="KP18" i="47"/>
  <c r="CC18" i="47"/>
  <c r="EC18" i="47"/>
  <c r="LP18" i="47"/>
  <c r="HC18" i="47"/>
  <c r="P18" i="47"/>
  <c r="AC18" i="47"/>
  <c r="DC18" i="47"/>
  <c r="GP18" i="47"/>
  <c r="BP18" i="47"/>
  <c r="FP18" i="47"/>
  <c r="BC18" i="47"/>
  <c r="KE52" i="28"/>
  <c r="KF52" i="28"/>
  <c r="KD52" i="28"/>
  <c r="FP52" i="47"/>
  <c r="LP52" i="47"/>
  <c r="IP52" i="47"/>
  <c r="CC52" i="47"/>
  <c r="MC52" i="47"/>
  <c r="LC52" i="47"/>
  <c r="HP52" i="47"/>
  <c r="KC52" i="47"/>
  <c r="CP52" i="47"/>
  <c r="EC52" i="47"/>
  <c r="DP52" i="47"/>
  <c r="GC52" i="47"/>
  <c r="HC52" i="47"/>
  <c r="GP52" i="47"/>
  <c r="BP52" i="47"/>
  <c r="JC52" i="47"/>
  <c r="KP52" i="47"/>
  <c r="JP52" i="47"/>
  <c r="BC52" i="47"/>
  <c r="DC52" i="47"/>
  <c r="P52" i="47"/>
  <c r="EP52" i="47"/>
  <c r="AP52" i="47"/>
  <c r="IC52" i="47"/>
  <c r="FC52" i="47"/>
  <c r="AC52" i="47"/>
  <c r="DC60" i="47"/>
  <c r="MC60" i="47"/>
  <c r="BP60" i="47"/>
  <c r="KC60" i="47"/>
  <c r="IC60" i="47"/>
  <c r="GP60" i="47"/>
  <c r="AC60" i="47"/>
  <c r="AP60" i="47"/>
  <c r="BC60" i="47"/>
  <c r="JP60" i="47"/>
  <c r="KP60" i="47"/>
  <c r="EC60" i="47"/>
  <c r="JC60" i="47"/>
  <c r="LP60" i="47"/>
  <c r="DF28" i="47"/>
  <c r="DE28" i="47"/>
  <c r="DD28" i="47"/>
  <c r="MF46" i="47"/>
  <c r="ME46" i="47"/>
  <c r="MD46" i="47"/>
  <c r="CQ78" i="47"/>
  <c r="CS78" i="47"/>
  <c r="CR78" i="47"/>
  <c r="DE78" i="47"/>
  <c r="DF78" i="47"/>
  <c r="DD78" i="47"/>
  <c r="HS67" i="28"/>
  <c r="HR67" i="28"/>
  <c r="HQ67" i="28"/>
  <c r="LE67" i="28"/>
  <c r="LD67" i="28"/>
  <c r="LF67" i="28"/>
  <c r="IR67" i="28"/>
  <c r="IS67" i="28"/>
  <c r="IQ67" i="28"/>
  <c r="LS67" i="28"/>
  <c r="LR67" i="28"/>
  <c r="LQ67" i="28"/>
  <c r="AF60" i="28"/>
  <c r="AE60" i="28"/>
  <c r="AD60" i="28"/>
  <c r="HS60" i="28"/>
  <c r="HR60" i="28"/>
  <c r="HQ60" i="28"/>
  <c r="LC18" i="28"/>
  <c r="LP18" i="28"/>
  <c r="FC18" i="28"/>
  <c r="FP18" i="28"/>
  <c r="CP18" i="28"/>
  <c r="BC18" i="28"/>
  <c r="JC18" i="28"/>
  <c r="DC18" i="28"/>
  <c r="AC18" i="28"/>
  <c r="EC18" i="28"/>
  <c r="HP18" i="28"/>
  <c r="IP18" i="28"/>
  <c r="EP18" i="28"/>
  <c r="AP18" i="28"/>
  <c r="HC18" i="28"/>
  <c r="CC18" i="28"/>
  <c r="P18" i="28"/>
  <c r="GP18" i="28"/>
  <c r="KC18" i="28"/>
  <c r="MC18" i="28"/>
  <c r="KP18" i="28"/>
  <c r="JP18" i="28"/>
  <c r="IC18" i="28"/>
  <c r="BP18" i="28"/>
  <c r="DP18" i="28"/>
  <c r="GC18" i="28"/>
  <c r="AQ67" i="28"/>
  <c r="AR67" i="28"/>
  <c r="AS67" i="28"/>
  <c r="IR71" i="47"/>
  <c r="HS78" i="47"/>
  <c r="HR78" i="47"/>
  <c r="CE78" i="47"/>
  <c r="CF78" i="47"/>
  <c r="CD78" i="47"/>
  <c r="HE67" i="28"/>
  <c r="HD67" i="28"/>
  <c r="HF67" i="28"/>
  <c r="IF67" i="28"/>
  <c r="IE67" i="28"/>
  <c r="ID67" i="28"/>
  <c r="KD67" i="28"/>
  <c r="KE67" i="28"/>
  <c r="KF67" i="28"/>
  <c r="GE60" i="28"/>
  <c r="GF60" i="28"/>
  <c r="GD60" i="28"/>
  <c r="JF60" i="28"/>
  <c r="JE60" i="28"/>
  <c r="JD60" i="28"/>
  <c r="JQ60" i="28"/>
  <c r="JR60" i="28"/>
  <c r="JS60" i="28"/>
  <c r="MD60" i="28"/>
  <c r="MF60" i="28"/>
  <c r="ME60" i="28"/>
  <c r="JD46" i="28"/>
  <c r="JE46" i="28"/>
  <c r="JF46" i="28"/>
  <c r="EF60" i="28"/>
  <c r="ED60" i="28"/>
  <c r="EE60" i="28"/>
  <c r="DP44" i="28"/>
  <c r="IC44" i="28"/>
  <c r="FP44" i="28"/>
  <c r="KC44" i="28"/>
  <c r="LC44" i="28"/>
  <c r="HP44" i="28"/>
  <c r="EC44" i="28"/>
  <c r="MC44" i="28"/>
  <c r="CC44" i="28"/>
  <c r="CP44" i="28"/>
  <c r="EP44" i="28"/>
  <c r="JP44" i="28"/>
  <c r="AC44" i="28"/>
  <c r="GC44" i="28"/>
  <c r="BC44" i="28"/>
  <c r="BP44" i="28"/>
  <c r="FC44" i="28"/>
  <c r="DC44" i="28"/>
  <c r="IP44" i="28"/>
  <c r="P44" i="28"/>
  <c r="AP44" i="28"/>
  <c r="KP44" i="28"/>
  <c r="JC44" i="28"/>
  <c r="LP44" i="28"/>
  <c r="GP44" i="28"/>
  <c r="HC44" i="28"/>
  <c r="FD71" i="47"/>
  <c r="FE71" i="47"/>
  <c r="FF71" i="47"/>
  <c r="CD29" i="47"/>
  <c r="CF29" i="47"/>
  <c r="CE29" i="47"/>
  <c r="BS78" i="47"/>
  <c r="BQ78" i="47"/>
  <c r="BR78" i="47"/>
  <c r="FD78" i="47"/>
  <c r="FF78" i="47"/>
  <c r="FE78" i="47"/>
  <c r="Q67" i="28"/>
  <c r="R67" i="28"/>
  <c r="S67" i="28"/>
  <c r="GF67" i="28"/>
  <c r="GD67" i="28"/>
  <c r="GE67" i="28"/>
  <c r="GR67" i="28"/>
  <c r="GQ67" i="28"/>
  <c r="GS67" i="28"/>
  <c r="LS60" i="28"/>
  <c r="LR60" i="28"/>
  <c r="LQ60" i="28"/>
  <c r="HD60" i="28"/>
  <c r="HE60" i="28"/>
  <c r="HF60" i="28"/>
  <c r="LD60" i="28"/>
  <c r="LE60" i="28"/>
  <c r="LF60" i="28"/>
  <c r="AS52" i="28"/>
  <c r="AQ52" i="28"/>
  <c r="AR52" i="28"/>
  <c r="JD67" i="28"/>
  <c r="JF67" i="28"/>
  <c r="JE67" i="28"/>
  <c r="EF84" i="47"/>
  <c r="EE78" i="47"/>
  <c r="ED78" i="47"/>
  <c r="EF78" i="47"/>
  <c r="MF67" i="28"/>
  <c r="ME67" i="28"/>
  <c r="MD67" i="28"/>
  <c r="CQ67" i="28"/>
  <c r="CS67" i="28"/>
  <c r="CR67" i="28"/>
  <c r="FS67" i="28"/>
  <c r="FQ67" i="28"/>
  <c r="FR67" i="28"/>
  <c r="BR60" i="28"/>
  <c r="BS60" i="28"/>
  <c r="BQ60" i="28"/>
  <c r="Q60" i="28"/>
  <c r="S60" i="28"/>
  <c r="R60" i="28"/>
  <c r="CF60" i="28"/>
  <c r="CE60" i="28"/>
  <c r="CD60" i="28"/>
  <c r="LS52" i="28"/>
  <c r="LR52" i="28"/>
  <c r="LQ52" i="28"/>
  <c r="FE67" i="28"/>
  <c r="FF67" i="28"/>
  <c r="FD67" i="28"/>
  <c r="ED84" i="47"/>
  <c r="ME41" i="47"/>
  <c r="MD41" i="47"/>
  <c r="MF41" i="47"/>
  <c r="BC51" i="28"/>
  <c r="EP51" i="28"/>
  <c r="KC51" i="28"/>
  <c r="LP51" i="28"/>
  <c r="JP51" i="28"/>
  <c r="LC51" i="28"/>
  <c r="GC51" i="28"/>
  <c r="HC51" i="28"/>
  <c r="BP51" i="28"/>
  <c r="AP51" i="28"/>
  <c r="KP51" i="28"/>
  <c r="DP51" i="28"/>
  <c r="AC51" i="28"/>
  <c r="MC51" i="28"/>
  <c r="EC51" i="28"/>
  <c r="FC51" i="28"/>
  <c r="IP51" i="28"/>
  <c r="JC51" i="28"/>
  <c r="DC51" i="28"/>
  <c r="CP51" i="28"/>
  <c r="IC51" i="28"/>
  <c r="CC51" i="28"/>
  <c r="FP51" i="28"/>
  <c r="P51" i="28"/>
  <c r="GP51" i="28"/>
  <c r="HP51" i="28"/>
  <c r="AD78" i="47"/>
  <c r="AF78" i="47"/>
  <c r="AE78" i="47"/>
  <c r="BD67" i="28"/>
  <c r="BE67" i="28"/>
  <c r="BF67" i="28"/>
  <c r="EE67" i="28"/>
  <c r="ED67" i="28"/>
  <c r="EF67" i="28"/>
  <c r="DR67" i="28"/>
  <c r="DQ67" i="28"/>
  <c r="DS67" i="28"/>
  <c r="KQ60" i="28"/>
  <c r="KS60" i="28"/>
  <c r="KR60" i="28"/>
  <c r="DE60" i="28"/>
  <c r="DD60" i="28"/>
  <c r="DF60" i="28"/>
  <c r="IE60" i="28"/>
  <c r="ID60" i="28"/>
  <c r="IF60" i="28"/>
  <c r="HR52" i="28"/>
  <c r="HQ52" i="28"/>
  <c r="HS52" i="28"/>
  <c r="JF52" i="28"/>
  <c r="JD52" i="28"/>
  <c r="JE52" i="28"/>
  <c r="AE74" i="47"/>
  <c r="HP85" i="28"/>
  <c r="HR85" i="28" s="1"/>
  <c r="AC30" i="28"/>
  <c r="AE30" i="28" s="1"/>
  <c r="AP30" i="28"/>
  <c r="AS30" i="28" s="1"/>
  <c r="BC30" i="28"/>
  <c r="BF30" i="28" s="1"/>
  <c r="GC69" i="28"/>
  <c r="GD69" i="28" s="1"/>
  <c r="CC69" i="28"/>
  <c r="CF69" i="28" s="1"/>
  <c r="GP69" i="28"/>
  <c r="GS69" i="28" s="1"/>
  <c r="GD48" i="47"/>
  <c r="GF48" i="47"/>
  <c r="GE48" i="47"/>
  <c r="BQ48" i="47"/>
  <c r="BS48" i="47"/>
  <c r="BR48" i="47"/>
  <c r="KR13" i="47"/>
  <c r="KS13" i="47"/>
  <c r="KQ13" i="47"/>
  <c r="AS13" i="47"/>
  <c r="AQ13" i="47"/>
  <c r="AR13" i="47"/>
  <c r="FQ52" i="28"/>
  <c r="FS52" i="28"/>
  <c r="FR52" i="28"/>
  <c r="BS52" i="28"/>
  <c r="BQ52" i="28"/>
  <c r="BR52" i="28"/>
  <c r="MC59" i="47"/>
  <c r="JP59" i="47"/>
  <c r="DP59" i="47"/>
  <c r="IP59" i="47"/>
  <c r="GP59" i="47"/>
  <c r="CP59" i="47"/>
  <c r="KP59" i="47"/>
  <c r="EP59" i="47"/>
  <c r="BC59" i="47"/>
  <c r="KC59" i="47"/>
  <c r="LP59" i="47"/>
  <c r="EC59" i="47"/>
  <c r="AC59" i="47"/>
  <c r="IC59" i="47"/>
  <c r="LC59" i="47"/>
  <c r="FP59" i="47"/>
  <c r="HC59" i="47"/>
  <c r="CC59" i="47"/>
  <c r="GC59" i="47"/>
  <c r="BP59" i="47"/>
  <c r="JC59" i="47"/>
  <c r="HP59" i="47"/>
  <c r="FC59" i="47"/>
  <c r="DC59" i="47"/>
  <c r="AP59" i="47"/>
  <c r="P59" i="47"/>
  <c r="IE48" i="47"/>
  <c r="ID48" i="47"/>
  <c r="IF48" i="47"/>
  <c r="BQ13" i="47"/>
  <c r="BR13" i="47"/>
  <c r="BS13" i="47"/>
  <c r="DE52" i="28"/>
  <c r="DD52" i="28"/>
  <c r="DF52" i="28"/>
  <c r="CC25" i="28"/>
  <c r="FP25" i="28"/>
  <c r="HP25" i="28"/>
  <c r="AP25" i="28"/>
  <c r="MC25" i="28"/>
  <c r="GP25" i="28"/>
  <c r="KP25" i="28"/>
  <c r="GC25" i="28"/>
  <c r="P25" i="28"/>
  <c r="HC25" i="28"/>
  <c r="JC25" i="28"/>
  <c r="DP25" i="28"/>
  <c r="IC25" i="28"/>
  <c r="EC25" i="28"/>
  <c r="IP25" i="28"/>
  <c r="CP25" i="28"/>
  <c r="KC25" i="28"/>
  <c r="LP25" i="28"/>
  <c r="BC25" i="28"/>
  <c r="JP25" i="28"/>
  <c r="EP25" i="28"/>
  <c r="BP25" i="28"/>
  <c r="LC25" i="28"/>
  <c r="FC25" i="28"/>
  <c r="AC25" i="28"/>
  <c r="DC25" i="28"/>
  <c r="FC88" i="28"/>
  <c r="JP30" i="28"/>
  <c r="JQ30" i="28" s="1"/>
  <c r="EC30" i="28"/>
  <c r="ED30" i="28" s="1"/>
  <c r="GP11" i="47"/>
  <c r="GQ11" i="47" s="1"/>
  <c r="IC69" i="28"/>
  <c r="IF69" i="28" s="1"/>
  <c r="EC69" i="28"/>
  <c r="EF69" i="28" s="1"/>
  <c r="GS48" i="47"/>
  <c r="GQ48" i="47"/>
  <c r="GR48" i="47"/>
  <c r="CS48" i="47"/>
  <c r="CQ48" i="47"/>
  <c r="CR48" i="47"/>
  <c r="GE13" i="47"/>
  <c r="GF13" i="47"/>
  <c r="GD13" i="47"/>
  <c r="EE13" i="47"/>
  <c r="ED13" i="47"/>
  <c r="EF13" i="47"/>
  <c r="CE52" i="28"/>
  <c r="CD52" i="28"/>
  <c r="CF52" i="28"/>
  <c r="ID52" i="28"/>
  <c r="IF52" i="28"/>
  <c r="IE52" i="28"/>
  <c r="HC66" i="28"/>
  <c r="BP66" i="28"/>
  <c r="FP66" i="28"/>
  <c r="AP66" i="28"/>
  <c r="EC66" i="28"/>
  <c r="KC66" i="28"/>
  <c r="CP66" i="28"/>
  <c r="P66" i="28"/>
  <c r="KP66" i="28"/>
  <c r="JP66" i="28"/>
  <c r="GP66" i="28"/>
  <c r="IP66" i="28"/>
  <c r="EP66" i="28"/>
  <c r="LC66" i="28"/>
  <c r="BC66" i="28"/>
  <c r="FC66" i="28"/>
  <c r="DP66" i="28"/>
  <c r="JC66" i="28"/>
  <c r="CC66" i="28"/>
  <c r="GC66" i="28"/>
  <c r="DC66" i="28"/>
  <c r="IC66" i="28"/>
  <c r="MC66" i="28"/>
  <c r="AC66" i="28"/>
  <c r="LP66" i="28"/>
  <c r="HP66" i="28"/>
  <c r="AE52" i="28"/>
  <c r="AD52" i="28"/>
  <c r="AF52" i="28"/>
  <c r="DP30" i="28"/>
  <c r="DR30" i="28" s="1"/>
  <c r="P30" i="28"/>
  <c r="R30" i="28" s="1"/>
  <c r="KP69" i="28"/>
  <c r="KS69" i="28" s="1"/>
  <c r="EP69" i="28"/>
  <c r="EQ69" i="28" s="1"/>
  <c r="GS52" i="28"/>
  <c r="GR52" i="28"/>
  <c r="GQ52" i="28"/>
  <c r="IS48" i="47"/>
  <c r="IQ48" i="47"/>
  <c r="IR48" i="47"/>
  <c r="AQ48" i="47"/>
  <c r="AR48" i="47"/>
  <c r="AS48" i="47"/>
  <c r="ID13" i="47"/>
  <c r="IF13" i="47"/>
  <c r="IE13" i="47"/>
  <c r="JQ18" i="47"/>
  <c r="JR18" i="47"/>
  <c r="JS18" i="47"/>
  <c r="FF52" i="28"/>
  <c r="FE52" i="28"/>
  <c r="FD52" i="28"/>
  <c r="EE52" i="28"/>
  <c r="EF52" i="28"/>
  <c r="ED52" i="28"/>
  <c r="MC66" i="47"/>
  <c r="GP66" i="47"/>
  <c r="BC66" i="47"/>
  <c r="BP66" i="47"/>
  <c r="JP66" i="47"/>
  <c r="P66" i="47"/>
  <c r="AC66" i="47"/>
  <c r="DP66" i="47"/>
  <c r="LC66" i="47"/>
  <c r="HP66" i="47"/>
  <c r="IC66" i="47"/>
  <c r="KC66" i="47"/>
  <c r="FC66" i="47"/>
  <c r="JC66" i="47"/>
  <c r="IP66" i="47"/>
  <c r="AP66" i="47"/>
  <c r="CP66" i="47"/>
  <c r="KP66" i="47"/>
  <c r="LP66" i="47"/>
  <c r="EC66" i="47"/>
  <c r="EP66" i="47"/>
  <c r="DC66" i="47"/>
  <c r="HC66" i="47"/>
  <c r="GC66" i="47"/>
  <c r="CC66" i="47"/>
  <c r="FP66" i="47"/>
  <c r="HS48" i="47"/>
  <c r="HQ48" i="47"/>
  <c r="HR48" i="47"/>
  <c r="KC30" i="28"/>
  <c r="HC30" i="28"/>
  <c r="HF30" i="28" s="1"/>
  <c r="LP69" i="28"/>
  <c r="CP69" i="28"/>
  <c r="ME42" i="28"/>
  <c r="MF42" i="28"/>
  <c r="MD42" i="28"/>
  <c r="ES48" i="47"/>
  <c r="ER48" i="47"/>
  <c r="EQ48" i="47"/>
  <c r="DF48" i="47"/>
  <c r="DD48" i="47"/>
  <c r="DE48" i="47"/>
  <c r="KQ15" i="47"/>
  <c r="KS15" i="47"/>
  <c r="KR15" i="47"/>
  <c r="BF13" i="47"/>
  <c r="BE13" i="47"/>
  <c r="BD13" i="47"/>
  <c r="GF52" i="28"/>
  <c r="GE52" i="28"/>
  <c r="GD52" i="28"/>
  <c r="DR52" i="28"/>
  <c r="DQ52" i="28"/>
  <c r="DS52" i="28"/>
  <c r="CR50" i="47"/>
  <c r="CS50" i="47"/>
  <c r="CQ50" i="47"/>
  <c r="MC45" i="28"/>
  <c r="DP45" i="28"/>
  <c r="BC45" i="28"/>
  <c r="KP45" i="28"/>
  <c r="HC45" i="28"/>
  <c r="BP45" i="28"/>
  <c r="LP45" i="28"/>
  <c r="HP45" i="28"/>
  <c r="IC45" i="28"/>
  <c r="GC45" i="28"/>
  <c r="FC45" i="28"/>
  <c r="JP45" i="28"/>
  <c r="AC45" i="28"/>
  <c r="P45" i="28"/>
  <c r="CP45" i="28"/>
  <c r="EC45" i="28"/>
  <c r="KC45" i="28"/>
  <c r="CC45" i="28"/>
  <c r="EP45" i="28"/>
  <c r="DC45" i="28"/>
  <c r="JC45" i="28"/>
  <c r="LC45" i="28"/>
  <c r="IP45" i="28"/>
  <c r="AP45" i="28"/>
  <c r="GP45" i="28"/>
  <c r="FP45" i="28"/>
  <c r="EP30" i="28"/>
  <c r="ER30" i="28" s="1"/>
  <c r="LP30" i="28"/>
  <c r="LQ30" i="28" s="1"/>
  <c r="BP69" i="28"/>
  <c r="DP69" i="28"/>
  <c r="DR69" i="28" s="1"/>
  <c r="JE48" i="47"/>
  <c r="JD48" i="47"/>
  <c r="JF48" i="47"/>
  <c r="BE48" i="47"/>
  <c r="BD48" i="47"/>
  <c r="BF48" i="47"/>
  <c r="HD15" i="47"/>
  <c r="HE15" i="47"/>
  <c r="HF15" i="47"/>
  <c r="GS13" i="47"/>
  <c r="GR13" i="47"/>
  <c r="GQ13" i="47"/>
  <c r="HD52" i="28"/>
  <c r="HF52" i="28"/>
  <c r="HE52" i="28"/>
  <c r="JC65" i="47"/>
  <c r="CP65" i="47"/>
  <c r="BP65" i="47"/>
  <c r="IP65" i="47"/>
  <c r="KP65" i="47"/>
  <c r="KC65" i="47"/>
  <c r="LC65" i="47"/>
  <c r="AP65" i="47"/>
  <c r="DC65" i="47"/>
  <c r="JP65" i="47"/>
  <c r="HC65" i="47"/>
  <c r="GC65" i="47"/>
  <c r="CC65" i="47"/>
  <c r="DP65" i="47"/>
  <c r="AC65" i="47"/>
  <c r="EC65" i="47"/>
  <c r="P65" i="47"/>
  <c r="HP65" i="47"/>
  <c r="FC65" i="47"/>
  <c r="GP65" i="47"/>
  <c r="EP65" i="47"/>
  <c r="FP65" i="47"/>
  <c r="LP65" i="47"/>
  <c r="MC65" i="47"/>
  <c r="BC65" i="47"/>
  <c r="IC65" i="47"/>
  <c r="DP50" i="28"/>
  <c r="AC50" i="28"/>
  <c r="IP50" i="28"/>
  <c r="JC50" i="28"/>
  <c r="MC50" i="28"/>
  <c r="FC50" i="28"/>
  <c r="P50" i="28"/>
  <c r="FP50" i="28"/>
  <c r="JP50" i="28"/>
  <c r="HP50" i="28"/>
  <c r="KP50" i="28"/>
  <c r="CP50" i="28"/>
  <c r="IP45" i="47"/>
  <c r="JP45" i="47"/>
  <c r="IC45" i="47"/>
  <c r="JC45" i="47"/>
  <c r="LP45" i="47"/>
  <c r="EC45" i="47"/>
  <c r="GP45" i="47"/>
  <c r="KP45" i="47"/>
  <c r="DC45" i="47"/>
  <c r="FP45" i="47"/>
  <c r="MC45" i="47"/>
  <c r="CC45" i="47"/>
  <c r="EP45" i="47"/>
  <c r="FC45" i="47"/>
  <c r="AC45" i="47"/>
  <c r="DP45" i="47"/>
  <c r="AP45" i="47"/>
  <c r="P45" i="47"/>
  <c r="HP45" i="47"/>
  <c r="GC45" i="47"/>
  <c r="BP45" i="47"/>
  <c r="HC45" i="47"/>
  <c r="BC45" i="47"/>
  <c r="CP45" i="47"/>
  <c r="LC45" i="47"/>
  <c r="KC45" i="47"/>
  <c r="LS74" i="47"/>
  <c r="FC30" i="28"/>
  <c r="FF30" i="28" s="1"/>
  <c r="JC30" i="28"/>
  <c r="JE30" i="28" s="1"/>
  <c r="DC69" i="28"/>
  <c r="DD69" i="28" s="1"/>
  <c r="FC69" i="28"/>
  <c r="FD69" i="28" s="1"/>
  <c r="KQ48" i="47"/>
  <c r="KR48" i="47"/>
  <c r="KS48" i="47"/>
  <c r="HE48" i="47"/>
  <c r="HF48" i="47"/>
  <c r="HD48" i="47"/>
  <c r="IQ15" i="47"/>
  <c r="IS15" i="47"/>
  <c r="IR15" i="47"/>
  <c r="JE13" i="47"/>
  <c r="JF13" i="47"/>
  <c r="JD13" i="47"/>
  <c r="BE63" i="28"/>
  <c r="BD63" i="28"/>
  <c r="BF63" i="28"/>
  <c r="S52" i="28"/>
  <c r="R52" i="28"/>
  <c r="Q52" i="28"/>
  <c r="MD52" i="28"/>
  <c r="MF52" i="28"/>
  <c r="ME52" i="28"/>
  <c r="BP32" i="47"/>
  <c r="KP32" i="47"/>
  <c r="EP32" i="47"/>
  <c r="GP32" i="47"/>
  <c r="BC32" i="47"/>
  <c r="LC32" i="47"/>
  <c r="JP32" i="47"/>
  <c r="CC32" i="47"/>
  <c r="IC32" i="47"/>
  <c r="HC32" i="47"/>
  <c r="DC32" i="47"/>
  <c r="FP32" i="47"/>
  <c r="HP32" i="47"/>
  <c r="AP32" i="47"/>
  <c r="DP32" i="47"/>
  <c r="IP32" i="47"/>
  <c r="LP32" i="47"/>
  <c r="AC32" i="47"/>
  <c r="CP32" i="47"/>
  <c r="FC32" i="47"/>
  <c r="P32" i="47"/>
  <c r="JC32" i="47"/>
  <c r="EC32" i="47"/>
  <c r="GC32" i="47"/>
  <c r="MC32" i="47"/>
  <c r="KC32" i="47"/>
  <c r="P65" i="28"/>
  <c r="EC65" i="28"/>
  <c r="JC65" i="28"/>
  <c r="BP65" i="28"/>
  <c r="GC65" i="28"/>
  <c r="MC65" i="28"/>
  <c r="KP65" i="28"/>
  <c r="GP65" i="28"/>
  <c r="LP65" i="28"/>
  <c r="LC65" i="28"/>
  <c r="FC65" i="28"/>
  <c r="KC65" i="28"/>
  <c r="IP65" i="28"/>
  <c r="DP65" i="28"/>
  <c r="AP65" i="28"/>
  <c r="EP65" i="28"/>
  <c r="DC65" i="28"/>
  <c r="CP65" i="28"/>
  <c r="FP65" i="28"/>
  <c r="HC65" i="28"/>
  <c r="CC65" i="28"/>
  <c r="BC65" i="28"/>
  <c r="HP65" i="28"/>
  <c r="JP65" i="28"/>
  <c r="AC65" i="28"/>
  <c r="IC65" i="28"/>
  <c r="FC37" i="28"/>
  <c r="HC37" i="28"/>
  <c r="CP37" i="28"/>
  <c r="JP37" i="28"/>
  <c r="CC37" i="28"/>
  <c r="LC37" i="28"/>
  <c r="BP37" i="28"/>
  <c r="KC37" i="28"/>
  <c r="AP37" i="28"/>
  <c r="GP37" i="28"/>
  <c r="FP37" i="28"/>
  <c r="MC37" i="28"/>
  <c r="EC37" i="28"/>
  <c r="DP37" i="28"/>
  <c r="KP37" i="28"/>
  <c r="BC37" i="28"/>
  <c r="GC37" i="28"/>
  <c r="IP37" i="28"/>
  <c r="JC37" i="28"/>
  <c r="EP37" i="28"/>
  <c r="LP37" i="28"/>
  <c r="P37" i="28"/>
  <c r="HP37" i="28"/>
  <c r="DC37" i="28"/>
  <c r="IC37" i="28"/>
  <c r="AC37" i="28"/>
  <c r="JC58" i="47"/>
  <c r="MC58" i="47"/>
  <c r="P58" i="47"/>
  <c r="DF13" i="47"/>
  <c r="DD13" i="47"/>
  <c r="DE13" i="47"/>
  <c r="AD74" i="47"/>
  <c r="LQ74" i="47"/>
  <c r="LT117" i="47"/>
  <c r="BP30" i="28"/>
  <c r="BS30" i="28" s="1"/>
  <c r="CC30" i="28"/>
  <c r="CD30" i="28" s="1"/>
  <c r="LC69" i="28"/>
  <c r="LD69" i="28" s="1"/>
  <c r="KC69" i="28"/>
  <c r="KD69" i="28" s="1"/>
  <c r="AE48" i="47"/>
  <c r="AD48" i="47"/>
  <c r="AF48" i="47"/>
  <c r="ME48" i="47"/>
  <c r="MD48" i="47"/>
  <c r="MF48" i="47"/>
  <c r="GP9" i="47"/>
  <c r="MC9" i="47"/>
  <c r="KP9" i="47"/>
  <c r="JP9" i="47"/>
  <c r="DC9" i="47"/>
  <c r="HC9" i="47"/>
  <c r="P9" i="47"/>
  <c r="FP9" i="47"/>
  <c r="LP9" i="47"/>
  <c r="CP9" i="47"/>
  <c r="JC9" i="47"/>
  <c r="FC9" i="47"/>
  <c r="LC9" i="47"/>
  <c r="CC9" i="47"/>
  <c r="EP9" i="47"/>
  <c r="BC9" i="47"/>
  <c r="GC9" i="47"/>
  <c r="IC9" i="47"/>
  <c r="DP9" i="47"/>
  <c r="KC9" i="47"/>
  <c r="BP9" i="47"/>
  <c r="AC9" i="47"/>
  <c r="EC9" i="47"/>
  <c r="HP9" i="47"/>
  <c r="AP9" i="47"/>
  <c r="IP9" i="47"/>
  <c r="Q13" i="47"/>
  <c r="S13" i="47"/>
  <c r="R13" i="47"/>
  <c r="DS13" i="47"/>
  <c r="DR13" i="47"/>
  <c r="DQ13" i="47"/>
  <c r="LD52" i="28"/>
  <c r="LE52" i="28"/>
  <c r="LF52" i="28"/>
  <c r="JS52" i="28"/>
  <c r="JR52" i="28"/>
  <c r="JQ52" i="28"/>
  <c r="LC32" i="28"/>
  <c r="LP32" i="28"/>
  <c r="IC32" i="28"/>
  <c r="JC32" i="28"/>
  <c r="P32" i="28"/>
  <c r="AC32" i="28"/>
  <c r="FP32" i="28"/>
  <c r="HP32" i="28"/>
  <c r="BC32" i="28"/>
  <c r="KC32" i="28"/>
  <c r="IP32" i="28"/>
  <c r="BP32" i="28"/>
  <c r="DP32" i="28"/>
  <c r="GC32" i="28"/>
  <c r="MC32" i="28"/>
  <c r="HC32" i="28"/>
  <c r="FC32" i="28"/>
  <c r="JP32" i="28"/>
  <c r="DC32" i="28"/>
  <c r="EC32" i="28"/>
  <c r="CC32" i="28"/>
  <c r="CP32" i="28"/>
  <c r="KP32" i="28"/>
  <c r="EP32" i="28"/>
  <c r="GP32" i="28"/>
  <c r="AP32" i="28"/>
  <c r="LP59" i="28"/>
  <c r="DC59" i="28"/>
  <c r="DP59" i="28"/>
  <c r="AC59" i="28"/>
  <c r="HP59" i="28"/>
  <c r="MC59" i="28"/>
  <c r="KC59" i="28"/>
  <c r="EC59" i="28"/>
  <c r="KP59" i="28"/>
  <c r="JC59" i="28"/>
  <c r="CP59" i="28"/>
  <c r="FP59" i="28"/>
  <c r="FC59" i="28"/>
  <c r="IP59" i="28"/>
  <c r="JP59" i="28"/>
  <c r="CC59" i="28"/>
  <c r="EP59" i="28"/>
  <c r="GP59" i="28"/>
  <c r="P59" i="28"/>
  <c r="IC59" i="28"/>
  <c r="BP59" i="28"/>
  <c r="GC59" i="28"/>
  <c r="LC59" i="28"/>
  <c r="BC59" i="28"/>
  <c r="HC59" i="28"/>
  <c r="AP59" i="28"/>
  <c r="MC37" i="47"/>
  <c r="CC37" i="47"/>
  <c r="GP37" i="47"/>
  <c r="LP37" i="47"/>
  <c r="P37" i="47"/>
  <c r="BP37" i="47"/>
  <c r="GC37" i="47"/>
  <c r="EC37" i="47"/>
  <c r="LC37" i="47"/>
  <c r="EP37" i="47"/>
  <c r="IP37" i="47"/>
  <c r="KP37" i="47"/>
  <c r="DP37" i="47"/>
  <c r="IC37" i="47"/>
  <c r="KC37" i="47"/>
  <c r="CP37" i="47"/>
  <c r="FP37" i="47"/>
  <c r="HC37" i="47"/>
  <c r="DC37" i="47"/>
  <c r="AP37" i="47"/>
  <c r="JC37" i="47"/>
  <c r="BC37" i="47"/>
  <c r="HP37" i="47"/>
  <c r="AC37" i="47"/>
  <c r="JP37" i="47"/>
  <c r="FC37" i="47"/>
  <c r="EP58" i="28"/>
  <c r="KC58" i="28"/>
  <c r="BC58" i="28"/>
  <c r="EC58" i="28"/>
  <c r="BP58" i="28"/>
  <c r="AC58" i="28"/>
  <c r="P58" i="28"/>
  <c r="DP58" i="28"/>
  <c r="LC58" i="28"/>
  <c r="KP58" i="28"/>
  <c r="IC58" i="28"/>
  <c r="GC58" i="28"/>
  <c r="CP58" i="28"/>
  <c r="HP58" i="28"/>
  <c r="FC58" i="28"/>
  <c r="LP58" i="28"/>
  <c r="JP58" i="28"/>
  <c r="HC58" i="28"/>
  <c r="IP58" i="28"/>
  <c r="FP58" i="28"/>
  <c r="AP58" i="28"/>
  <c r="JC58" i="28"/>
  <c r="DC58" i="28"/>
  <c r="MC58" i="28"/>
  <c r="GP58" i="28"/>
  <c r="CC58" i="28"/>
  <c r="C28" i="47"/>
  <c r="C28" i="28"/>
  <c r="KC84" i="28"/>
  <c r="KF84" i="28" s="1"/>
  <c r="LC84" i="28"/>
  <c r="LF84" i="28" s="1"/>
  <c r="DP84" i="28"/>
  <c r="DS84" i="28" s="1"/>
  <c r="FC84" i="28"/>
  <c r="FD84" i="28" s="1"/>
  <c r="CP84" i="28"/>
  <c r="CS84" i="28" s="1"/>
  <c r="KP84" i="28"/>
  <c r="KR84" i="28" s="1"/>
  <c r="JC84" i="28"/>
  <c r="JD84" i="28" s="1"/>
  <c r="IP84" i="28"/>
  <c r="IS84" i="28" s="1"/>
  <c r="AP84" i="28"/>
  <c r="AS84" i="28" s="1"/>
  <c r="LP84" i="28"/>
  <c r="LS84" i="28" s="1"/>
  <c r="GC84" i="28"/>
  <c r="GD84" i="28" s="1"/>
  <c r="GP84" i="28"/>
  <c r="HP84" i="28"/>
  <c r="HR84" i="28" s="1"/>
  <c r="DC84" i="28"/>
  <c r="IC84" i="28"/>
  <c r="IE84" i="28" s="1"/>
  <c r="CC84" i="28"/>
  <c r="CE84" i="28" s="1"/>
  <c r="MC84" i="28"/>
  <c r="DS84" i="47"/>
  <c r="DR84" i="47"/>
  <c r="JE86" i="47"/>
  <c r="JD86" i="47"/>
  <c r="HS11" i="47"/>
  <c r="HR11" i="47"/>
  <c r="HQ11" i="47"/>
  <c r="DP53" i="28"/>
  <c r="DQ53" i="28" s="1"/>
  <c r="EC53" i="28"/>
  <c r="EF53" i="28" s="1"/>
  <c r="CP53" i="28"/>
  <c r="CR53" i="28" s="1"/>
  <c r="BP53" i="28"/>
  <c r="BR53" i="28" s="1"/>
  <c r="LC53" i="28"/>
  <c r="LF53" i="28" s="1"/>
  <c r="Q86" i="47"/>
  <c r="LP85" i="28"/>
  <c r="LR85" i="28" s="1"/>
  <c r="BP11" i="47"/>
  <c r="DP7" i="47"/>
  <c r="EP7" i="47"/>
  <c r="GC7" i="47"/>
  <c r="CP7" i="47"/>
  <c r="LC7" i="47"/>
  <c r="P7" i="47"/>
  <c r="FP7" i="47"/>
  <c r="BC7" i="47"/>
  <c r="KC7" i="47"/>
  <c r="JP7" i="47"/>
  <c r="AP7" i="47"/>
  <c r="CC7" i="47"/>
  <c r="AC7" i="47"/>
  <c r="IP7" i="47"/>
  <c r="EC7" i="47"/>
  <c r="FC7" i="47"/>
  <c r="JC7" i="47"/>
  <c r="HC7" i="47"/>
  <c r="HP7" i="47"/>
  <c r="BP7" i="47"/>
  <c r="MC7" i="47"/>
  <c r="LP7" i="47"/>
  <c r="DC7" i="47"/>
  <c r="GP7" i="47"/>
  <c r="KP7" i="47"/>
  <c r="IC7" i="47"/>
  <c r="GC30" i="28"/>
  <c r="FP30" i="28"/>
  <c r="IP30" i="28"/>
  <c r="HP30" i="28"/>
  <c r="IC30" i="28"/>
  <c r="DC30" i="28"/>
  <c r="CP30" i="28"/>
  <c r="CP38" i="47"/>
  <c r="JC38" i="47"/>
  <c r="P38" i="47"/>
  <c r="CC38" i="47"/>
  <c r="AC38" i="47"/>
  <c r="HC38" i="47"/>
  <c r="FP38" i="47"/>
  <c r="KP38" i="47"/>
  <c r="FC38" i="47"/>
  <c r="BC38" i="47"/>
  <c r="IC38" i="47"/>
  <c r="LC38" i="47"/>
  <c r="GC38" i="47"/>
  <c r="GP38" i="47"/>
  <c r="EP38" i="47"/>
  <c r="LP38" i="47"/>
  <c r="KC38" i="47"/>
  <c r="AP38" i="47"/>
  <c r="DC38" i="47"/>
  <c r="MC38" i="47"/>
  <c r="JP38" i="47"/>
  <c r="HP38" i="47"/>
  <c r="DP38" i="47"/>
  <c r="EC38" i="47"/>
  <c r="BP38" i="47"/>
  <c r="IP38" i="47"/>
  <c r="CE76" i="47"/>
  <c r="CF76" i="47"/>
  <c r="CD76" i="47"/>
  <c r="BF58" i="47"/>
  <c r="BE58" i="47"/>
  <c r="BD58" i="47"/>
  <c r="LR77" i="47"/>
  <c r="LS77" i="47"/>
  <c r="LQ77" i="47"/>
  <c r="R74" i="47"/>
  <c r="S74" i="47"/>
  <c r="Q74" i="47"/>
  <c r="HC81" i="28"/>
  <c r="DC81" i="28"/>
  <c r="CC81" i="28"/>
  <c r="AC81" i="28"/>
  <c r="BC81" i="28"/>
  <c r="KC81" i="28"/>
  <c r="EC81" i="28"/>
  <c r="IC81" i="28"/>
  <c r="AP81" i="28"/>
  <c r="JP81" i="28"/>
  <c r="LP81" i="28"/>
  <c r="LC81" i="28"/>
  <c r="FP81" i="28"/>
  <c r="EP81" i="28"/>
  <c r="JC81" i="28"/>
  <c r="BP81" i="28"/>
  <c r="CP81" i="28"/>
  <c r="HP81" i="28"/>
  <c r="KP81" i="28"/>
  <c r="P81" i="28"/>
  <c r="FC81" i="28"/>
  <c r="GP81" i="28"/>
  <c r="DP81" i="28"/>
  <c r="MC81" i="28"/>
  <c r="GC81" i="28"/>
  <c r="IP81" i="28"/>
  <c r="FD74" i="47"/>
  <c r="FF74" i="47"/>
  <c r="FE74" i="47"/>
  <c r="KE74" i="47"/>
  <c r="KF74" i="47"/>
  <c r="KD74" i="47"/>
  <c r="HR74" i="47"/>
  <c r="HS74" i="47"/>
  <c r="HQ74" i="47"/>
  <c r="CC23" i="28"/>
  <c r="FP23" i="28"/>
  <c r="GC23" i="28"/>
  <c r="JC23" i="28"/>
  <c r="KP23" i="28"/>
  <c r="CP23" i="28"/>
  <c r="HC23" i="28"/>
  <c r="EP23" i="28"/>
  <c r="AP23" i="28"/>
  <c r="DP23" i="28"/>
  <c r="BP23" i="28"/>
  <c r="IC23" i="28"/>
  <c r="HP23" i="28"/>
  <c r="LP23" i="28"/>
  <c r="KC23" i="28"/>
  <c r="AC23" i="28"/>
  <c r="MC23" i="28"/>
  <c r="FC23" i="28"/>
  <c r="JP23" i="28"/>
  <c r="EC23" i="28"/>
  <c r="IP23" i="28"/>
  <c r="P23" i="28"/>
  <c r="GP23" i="28"/>
  <c r="BC23" i="28"/>
  <c r="DC23" i="28"/>
  <c r="LC23" i="28"/>
  <c r="EC38" i="28"/>
  <c r="IP38" i="28"/>
  <c r="BP38" i="28"/>
  <c r="GC38" i="28"/>
  <c r="LP38" i="28"/>
  <c r="GP38" i="28"/>
  <c r="AC38" i="28"/>
  <c r="IC38" i="28"/>
  <c r="P38" i="28"/>
  <c r="AP38" i="28"/>
  <c r="BC38" i="28"/>
  <c r="JP38" i="28"/>
  <c r="DP38" i="28"/>
  <c r="KC38" i="28"/>
  <c r="HC38" i="28"/>
  <c r="EP38" i="28"/>
  <c r="HP38" i="28"/>
  <c r="CP38" i="28"/>
  <c r="LC38" i="28"/>
  <c r="JC38" i="28"/>
  <c r="KP38" i="28"/>
  <c r="DC38" i="28"/>
  <c r="FP38" i="28"/>
  <c r="FC38" i="28"/>
  <c r="MC38" i="28"/>
  <c r="CC38" i="28"/>
  <c r="IR77" i="47"/>
  <c r="IS77" i="47"/>
  <c r="IQ77" i="47"/>
  <c r="CC69" i="47"/>
  <c r="DC69" i="47"/>
  <c r="DP69" i="47"/>
  <c r="AP69" i="47"/>
  <c r="GP69" i="47"/>
  <c r="IC69" i="47"/>
  <c r="BC69" i="47"/>
  <c r="EC69" i="47"/>
  <c r="LC69" i="47"/>
  <c r="HC69" i="47"/>
  <c r="KP69" i="47"/>
  <c r="JP69" i="47"/>
  <c r="CP69" i="47"/>
  <c r="HP69" i="47"/>
  <c r="EP69" i="47"/>
  <c r="LP69" i="47"/>
  <c r="P69" i="47"/>
  <c r="JC69" i="47"/>
  <c r="FP69" i="47"/>
  <c r="FC69" i="47"/>
  <c r="BP69" i="47"/>
  <c r="GC69" i="47"/>
  <c r="AC69" i="47"/>
  <c r="IP69" i="47"/>
  <c r="KC69" i="47"/>
  <c r="MC69" i="47"/>
  <c r="Q28" i="33"/>
  <c r="P25" i="71" s="1"/>
  <c r="HF74" i="47"/>
  <c r="HD74" i="47"/>
  <c r="HE74" i="47"/>
  <c r="CR74" i="47"/>
  <c r="CQ74" i="47"/>
  <c r="CS74" i="47"/>
  <c r="JE74" i="47"/>
  <c r="JD74" i="47"/>
  <c r="JF74" i="47"/>
  <c r="JC53" i="28"/>
  <c r="JE53" i="28" s="1"/>
  <c r="HC53" i="28"/>
  <c r="HF53" i="28" s="1"/>
  <c r="EP53" i="28"/>
  <c r="ER53" i="28" s="1"/>
  <c r="IP11" i="47"/>
  <c r="LC23" i="47"/>
  <c r="HC23" i="47"/>
  <c r="EP23" i="47"/>
  <c r="P23" i="47"/>
  <c r="LP23" i="47"/>
  <c r="FC23" i="47"/>
  <c r="BP23" i="47"/>
  <c r="JP23" i="47"/>
  <c r="KP23" i="47"/>
  <c r="DC23" i="47"/>
  <c r="MC23" i="47"/>
  <c r="HP23" i="47"/>
  <c r="AP23" i="47"/>
  <c r="DP23" i="47"/>
  <c r="IP23" i="47"/>
  <c r="BC23" i="47"/>
  <c r="EC23" i="47"/>
  <c r="FP23" i="47"/>
  <c r="IC23" i="47"/>
  <c r="JC23" i="47"/>
  <c r="AC23" i="47"/>
  <c r="GP23" i="47"/>
  <c r="CP23" i="47"/>
  <c r="KC23" i="47"/>
  <c r="CC23" i="47"/>
  <c r="GC23" i="47"/>
  <c r="GS77" i="47"/>
  <c r="GR77" i="47"/>
  <c r="GQ77" i="47"/>
  <c r="HC57" i="47"/>
  <c r="CP57" i="47"/>
  <c r="GC57" i="47"/>
  <c r="MC57" i="47"/>
  <c r="FC57" i="47"/>
  <c r="AP57" i="47"/>
  <c r="CC57" i="47"/>
  <c r="BC57" i="47"/>
  <c r="GP57" i="47"/>
  <c r="IP57" i="47"/>
  <c r="AC57" i="47"/>
  <c r="HP57" i="47"/>
  <c r="KC57" i="47"/>
  <c r="EP57" i="47"/>
  <c r="FP57" i="47"/>
  <c r="JP57" i="47"/>
  <c r="EC57" i="47"/>
  <c r="KP57" i="47"/>
  <c r="P57" i="47"/>
  <c r="DP57" i="47"/>
  <c r="DC57" i="47"/>
  <c r="JC57" i="47"/>
  <c r="LC57" i="47"/>
  <c r="IC57" i="47"/>
  <c r="LP57" i="47"/>
  <c r="BP57" i="47"/>
  <c r="KC43" i="47"/>
  <c r="EC43" i="47"/>
  <c r="FP43" i="47"/>
  <c r="CC43" i="47"/>
  <c r="IP43" i="47"/>
  <c r="FC43" i="47"/>
  <c r="GC43" i="47"/>
  <c r="CP43" i="47"/>
  <c r="P43" i="47"/>
  <c r="AC43" i="47"/>
  <c r="MC43" i="47"/>
  <c r="JP43" i="47"/>
  <c r="LC43" i="47"/>
  <c r="DC43" i="47"/>
  <c r="AP43" i="47"/>
  <c r="BP43" i="47"/>
  <c r="BC43" i="47"/>
  <c r="IC43" i="47"/>
  <c r="KP43" i="47"/>
  <c r="EP43" i="47"/>
  <c r="HP43" i="47"/>
  <c r="DP43" i="47"/>
  <c r="HC43" i="47"/>
  <c r="JC43" i="47"/>
  <c r="GP43" i="47"/>
  <c r="LP43" i="47"/>
  <c r="DF74" i="47"/>
  <c r="DD74" i="47"/>
  <c r="DE74" i="47"/>
  <c r="JS74" i="47"/>
  <c r="JR74" i="47"/>
  <c r="JQ74" i="47"/>
  <c r="GQ74" i="47"/>
  <c r="GR74" i="47"/>
  <c r="GS74" i="47"/>
  <c r="GC11" i="47"/>
  <c r="DP11" i="47"/>
  <c r="LC16" i="47"/>
  <c r="IC16" i="47"/>
  <c r="MC16" i="47"/>
  <c r="EP16" i="47"/>
  <c r="AP16" i="47"/>
  <c r="FP16" i="47"/>
  <c r="FC16" i="47"/>
  <c r="BP16" i="47"/>
  <c r="JP16" i="47"/>
  <c r="HP16" i="47"/>
  <c r="IP16" i="47"/>
  <c r="EC16" i="47"/>
  <c r="AC16" i="47"/>
  <c r="DC16" i="47"/>
  <c r="CP16" i="47"/>
  <c r="GP16" i="47"/>
  <c r="HC16" i="47"/>
  <c r="CC16" i="47"/>
  <c r="LP16" i="47"/>
  <c r="BC16" i="47"/>
  <c r="JC16" i="47"/>
  <c r="KC16" i="47"/>
  <c r="GC16" i="47"/>
  <c r="DP16" i="47"/>
  <c r="P16" i="47"/>
  <c r="S77" i="47"/>
  <c r="R77" i="47"/>
  <c r="Q77" i="47"/>
  <c r="BC69" i="28"/>
  <c r="AP69" i="28"/>
  <c r="HC69" i="28"/>
  <c r="IP69" i="28"/>
  <c r="FP69" i="28"/>
  <c r="P69" i="28"/>
  <c r="MC69" i="28"/>
  <c r="AC69" i="28"/>
  <c r="GC57" i="28"/>
  <c r="MC57" i="28"/>
  <c r="IP57" i="28"/>
  <c r="BP57" i="28"/>
  <c r="KP57" i="28"/>
  <c r="CC57" i="28"/>
  <c r="JC57" i="28"/>
  <c r="CP57" i="28"/>
  <c r="FC57" i="28"/>
  <c r="BC57" i="28"/>
  <c r="DP57" i="28"/>
  <c r="EC57" i="28"/>
  <c r="DC57" i="28"/>
  <c r="AC57" i="28"/>
  <c r="FP57" i="28"/>
  <c r="KC57" i="28"/>
  <c r="JP57" i="28"/>
  <c r="EP57" i="28"/>
  <c r="P57" i="28"/>
  <c r="AP57" i="28"/>
  <c r="HC57" i="28"/>
  <c r="LC57" i="28"/>
  <c r="LP57" i="28"/>
  <c r="HP57" i="28"/>
  <c r="IC57" i="28"/>
  <c r="BP43" i="28"/>
  <c r="JP43" i="28"/>
  <c r="JC43" i="28"/>
  <c r="HP43" i="28"/>
  <c r="LC43" i="28"/>
  <c r="CC43" i="28"/>
  <c r="DC43" i="28"/>
  <c r="HC43" i="28"/>
  <c r="IC43" i="28"/>
  <c r="EC43" i="28"/>
  <c r="KC43" i="28"/>
  <c r="CP43" i="28"/>
  <c r="FC43" i="28"/>
  <c r="DP43" i="28"/>
  <c r="P43" i="28"/>
  <c r="EP43" i="28"/>
  <c r="BC43" i="28"/>
  <c r="MC43" i="28"/>
  <c r="AP43" i="28"/>
  <c r="AC43" i="28"/>
  <c r="KP43" i="28"/>
  <c r="GP43" i="28"/>
  <c r="LP43" i="28"/>
  <c r="GC43" i="28"/>
  <c r="FP43" i="28"/>
  <c r="LD74" i="47"/>
  <c r="LF74" i="47"/>
  <c r="LE74" i="47"/>
  <c r="BC53" i="28"/>
  <c r="BF53" i="28" s="1"/>
  <c r="CC53" i="28"/>
  <c r="CF53" i="28" s="1"/>
  <c r="KC53" i="28"/>
  <c r="KE53" i="28" s="1"/>
  <c r="IC11" i="47"/>
  <c r="FC11" i="47"/>
  <c r="KR16" i="47"/>
  <c r="KQ16" i="47"/>
  <c r="KS16" i="47"/>
  <c r="DQ34" i="28"/>
  <c r="DR34" i="28"/>
  <c r="DS34" i="28"/>
  <c r="CP17" i="28"/>
  <c r="FP17" i="28"/>
  <c r="CD77" i="47"/>
  <c r="CE77" i="47"/>
  <c r="CF77" i="47"/>
  <c r="BC73" i="28"/>
  <c r="P73" i="28"/>
  <c r="KC73" i="28"/>
  <c r="HC73" i="28"/>
  <c r="KP73" i="28"/>
  <c r="LC73" i="28"/>
  <c r="IP73" i="28"/>
  <c r="GC73" i="28"/>
  <c r="MC73" i="28"/>
  <c r="JP73" i="28"/>
  <c r="DP73" i="28"/>
  <c r="LP73" i="28"/>
  <c r="FC73" i="28"/>
  <c r="CC73" i="28"/>
  <c r="EP73" i="28"/>
  <c r="BP73" i="28"/>
  <c r="IC73" i="28"/>
  <c r="EC73" i="28"/>
  <c r="FP73" i="28"/>
  <c r="HP73" i="28"/>
  <c r="GP73" i="28"/>
  <c r="DC73" i="28"/>
  <c r="CP73" i="28"/>
  <c r="AP73" i="28"/>
  <c r="JC73" i="28"/>
  <c r="EP49" i="28"/>
  <c r="BP49" i="28"/>
  <c r="KP49" i="28"/>
  <c r="BC49" i="28"/>
  <c r="KC49" i="28"/>
  <c r="FC49" i="28"/>
  <c r="JP49" i="28"/>
  <c r="HP49" i="28"/>
  <c r="DP49" i="28"/>
  <c r="CC49" i="28"/>
  <c r="GP49" i="28"/>
  <c r="HC49" i="28"/>
  <c r="LC49" i="28"/>
  <c r="GC49" i="28"/>
  <c r="LP49" i="28"/>
  <c r="AP49" i="28"/>
  <c r="IP49" i="28"/>
  <c r="JC49" i="28"/>
  <c r="IC49" i="28"/>
  <c r="CP49" i="28"/>
  <c r="DC49" i="28"/>
  <c r="AC49" i="28"/>
  <c r="FP49" i="28"/>
  <c r="EC49" i="28"/>
  <c r="P49" i="28"/>
  <c r="MC49" i="28"/>
  <c r="ES74" i="47"/>
  <c r="ER74" i="47"/>
  <c r="EQ74" i="47"/>
  <c r="MF74" i="47"/>
  <c r="ME74" i="47"/>
  <c r="MD74" i="47"/>
  <c r="IS74" i="47"/>
  <c r="IQ74" i="47"/>
  <c r="IR74" i="47"/>
  <c r="MC53" i="28"/>
  <c r="ME53" i="28" s="1"/>
  <c r="GC53" i="28"/>
  <c r="GE53" i="28" s="1"/>
  <c r="R85" i="47"/>
  <c r="EP11" i="47"/>
  <c r="JP11" i="47"/>
  <c r="FQ15" i="47"/>
  <c r="FR15" i="47"/>
  <c r="FS15" i="47"/>
  <c r="IR34" i="28"/>
  <c r="IS34" i="28"/>
  <c r="IQ34" i="28"/>
  <c r="P17" i="47"/>
  <c r="LP17" i="47"/>
  <c r="BC17" i="47"/>
  <c r="HP17" i="47"/>
  <c r="LC17" i="47"/>
  <c r="BP17" i="47"/>
  <c r="MC17" i="47"/>
  <c r="FP17" i="47"/>
  <c r="GC17" i="47"/>
  <c r="JP17" i="47"/>
  <c r="CP17" i="47"/>
  <c r="AC17" i="47"/>
  <c r="AP17" i="47"/>
  <c r="IC17" i="47"/>
  <c r="CC17" i="47"/>
  <c r="KC17" i="47"/>
  <c r="KP17" i="47"/>
  <c r="JC17" i="47"/>
  <c r="FC17" i="47"/>
  <c r="EC17" i="47"/>
  <c r="EP17" i="47"/>
  <c r="IP17" i="47"/>
  <c r="DC17" i="47"/>
  <c r="DP17" i="47"/>
  <c r="GP17" i="47"/>
  <c r="HC17" i="47"/>
  <c r="BC73" i="47"/>
  <c r="CP73" i="47"/>
  <c r="FP73" i="47"/>
  <c r="KC73" i="47"/>
  <c r="AC73" i="47"/>
  <c r="GC73" i="47"/>
  <c r="EC73" i="47"/>
  <c r="IP73" i="47"/>
  <c r="DP73" i="47"/>
  <c r="HC73" i="47"/>
  <c r="LC73" i="47"/>
  <c r="BP73" i="47"/>
  <c r="JP73" i="47"/>
  <c r="IC73" i="47"/>
  <c r="JC73" i="47"/>
  <c r="GP73" i="47"/>
  <c r="AP73" i="47"/>
  <c r="DC73" i="47"/>
  <c r="FC73" i="47"/>
  <c r="KP73" i="47"/>
  <c r="P73" i="47"/>
  <c r="CC73" i="47"/>
  <c r="LP73" i="47"/>
  <c r="MC73" i="47"/>
  <c r="HP73" i="47"/>
  <c r="EP73" i="47"/>
  <c r="FP49" i="47"/>
  <c r="GC49" i="47"/>
  <c r="DP49" i="47"/>
  <c r="BP49" i="47"/>
  <c r="LC49" i="47"/>
  <c r="P49" i="47"/>
  <c r="AP49" i="47"/>
  <c r="EP49" i="47"/>
  <c r="JP49" i="47"/>
  <c r="DC49" i="47"/>
  <c r="EC49" i="47"/>
  <c r="HP49" i="47"/>
  <c r="JC49" i="47"/>
  <c r="MC49" i="47"/>
  <c r="CC49" i="47"/>
  <c r="KP49" i="47"/>
  <c r="FC49" i="47"/>
  <c r="LP49" i="47"/>
  <c r="GP49" i="47"/>
  <c r="AC49" i="47"/>
  <c r="CP49" i="47"/>
  <c r="IP49" i="47"/>
  <c r="KC49" i="47"/>
  <c r="HC49" i="47"/>
  <c r="IC49" i="47"/>
  <c r="BC49" i="47"/>
  <c r="GF74" i="47"/>
  <c r="GE74" i="47"/>
  <c r="GD74" i="47"/>
  <c r="KQ74" i="47"/>
  <c r="KR74" i="47"/>
  <c r="KS74" i="47"/>
  <c r="DR74" i="47"/>
  <c r="DQ74" i="47"/>
  <c r="DS74" i="47"/>
  <c r="IF74" i="47"/>
  <c r="ID74" i="47"/>
  <c r="IE74" i="47"/>
  <c r="AC53" i="28"/>
  <c r="AF53" i="28" s="1"/>
  <c r="HP53" i="28"/>
  <c r="HR53" i="28" s="1"/>
  <c r="S85" i="47"/>
  <c r="S86" i="47"/>
  <c r="BC7" i="28"/>
  <c r="GC7" i="28"/>
  <c r="MC7" i="28"/>
  <c r="AC7" i="28"/>
  <c r="HP7" i="28"/>
  <c r="IC25" i="47"/>
  <c r="GC25" i="47"/>
  <c r="GP25" i="47"/>
  <c r="EC25" i="47"/>
  <c r="FP25" i="47"/>
  <c r="MC25" i="47"/>
  <c r="IP25" i="47"/>
  <c r="CC25" i="47"/>
  <c r="FC25" i="47"/>
  <c r="HP25" i="47"/>
  <c r="EP25" i="47"/>
  <c r="DC25" i="47"/>
  <c r="P25" i="47"/>
  <c r="BP25" i="47"/>
  <c r="BC25" i="47"/>
  <c r="HC25" i="47"/>
  <c r="AP25" i="47"/>
  <c r="KP25" i="47"/>
  <c r="CP25" i="47"/>
  <c r="AC25" i="47"/>
  <c r="JP25" i="47"/>
  <c r="LP25" i="47"/>
  <c r="DP25" i="47"/>
  <c r="LC25" i="47"/>
  <c r="JC25" i="47"/>
  <c r="KC25" i="47"/>
  <c r="ER15" i="47"/>
  <c r="EQ15" i="47"/>
  <c r="ES15" i="47"/>
  <c r="JP36" i="28"/>
  <c r="JC36" i="28"/>
  <c r="AP36" i="28"/>
  <c r="EP36" i="28"/>
  <c r="GC36" i="28"/>
  <c r="HP36" i="28"/>
  <c r="CC36" i="28"/>
  <c r="DP36" i="28"/>
  <c r="GP36" i="28"/>
  <c r="IP36" i="28"/>
  <c r="IC36" i="28"/>
  <c r="FP36" i="28"/>
  <c r="MC36" i="28"/>
  <c r="KC36" i="28"/>
  <c r="BC36" i="28"/>
  <c r="BP36" i="28"/>
  <c r="AC36" i="28"/>
  <c r="LC36" i="28"/>
  <c r="DC36" i="28"/>
  <c r="FC36" i="28"/>
  <c r="KP36" i="28"/>
  <c r="CP36" i="28"/>
  <c r="P36" i="28"/>
  <c r="HC36" i="28"/>
  <c r="LP36" i="28"/>
  <c r="EC36" i="28"/>
  <c r="BD74" i="47"/>
  <c r="BE74" i="47"/>
  <c r="BF74" i="47"/>
  <c r="BQ74" i="47"/>
  <c r="BS74" i="47"/>
  <c r="BR74" i="47"/>
  <c r="AR74" i="47"/>
  <c r="AS74" i="47"/>
  <c r="AQ74" i="47"/>
  <c r="GP53" i="28"/>
  <c r="GR53" i="28" s="1"/>
  <c r="GC83" i="28"/>
  <c r="GD83" i="28" s="1"/>
  <c r="LP30" i="47"/>
  <c r="JC30" i="47"/>
  <c r="GC30" i="47"/>
  <c r="IP30" i="47"/>
  <c r="EP30" i="47"/>
  <c r="AC30" i="47"/>
  <c r="CP30" i="47"/>
  <c r="BP30" i="47"/>
  <c r="FP30" i="47"/>
  <c r="HP30" i="47"/>
  <c r="P30" i="47"/>
  <c r="JP30" i="47"/>
  <c r="MC30" i="47"/>
  <c r="GP30" i="47"/>
  <c r="HC30" i="47"/>
  <c r="KP30" i="47"/>
  <c r="CC30" i="47"/>
  <c r="EC30" i="47"/>
  <c r="DP30" i="47"/>
  <c r="LC30" i="47"/>
  <c r="IC30" i="47"/>
  <c r="AP30" i="47"/>
  <c r="BC30" i="47"/>
  <c r="FC30" i="47"/>
  <c r="DC30" i="47"/>
  <c r="KC30" i="47"/>
  <c r="GC36" i="47"/>
  <c r="FP36" i="47"/>
  <c r="JP36" i="47"/>
  <c r="KP36" i="47"/>
  <c r="CP36" i="47"/>
  <c r="KC36" i="47"/>
  <c r="AP36" i="47"/>
  <c r="DP36" i="47"/>
  <c r="JC36" i="47"/>
  <c r="HC36" i="47"/>
  <c r="P36" i="47"/>
  <c r="CC36" i="47"/>
  <c r="BP36" i="47"/>
  <c r="GP36" i="47"/>
  <c r="AC36" i="47"/>
  <c r="DC36" i="47"/>
  <c r="IC36" i="47"/>
  <c r="LC36" i="47"/>
  <c r="MC36" i="47"/>
  <c r="HP36" i="47"/>
  <c r="IP36" i="47"/>
  <c r="EP36" i="47"/>
  <c r="BC36" i="47"/>
  <c r="EC36" i="47"/>
  <c r="BC11" i="47"/>
  <c r="HC11" i="47"/>
  <c r="CC11" i="47"/>
  <c r="DC11" i="47"/>
  <c r="LC11" i="47"/>
  <c r="P11" i="47"/>
  <c r="KP11" i="47"/>
  <c r="AP11" i="47"/>
  <c r="AC11" i="47"/>
  <c r="LP11" i="47"/>
  <c r="MC11" i="47"/>
  <c r="FP11" i="47"/>
  <c r="CP11" i="47"/>
  <c r="JC11" i="47"/>
  <c r="KC11" i="47"/>
  <c r="O33" i="33"/>
  <c r="Q26" i="72" s="1"/>
  <c r="E73" i="48"/>
  <c r="HR77" i="47"/>
  <c r="HS77" i="47"/>
  <c r="HQ77" i="47"/>
  <c r="JP81" i="47"/>
  <c r="GC81" i="47"/>
  <c r="MC81" i="47"/>
  <c r="FC81" i="47"/>
  <c r="LC81" i="47"/>
  <c r="DC81" i="47"/>
  <c r="DP81" i="47"/>
  <c r="KP81" i="47"/>
  <c r="BP81" i="47"/>
  <c r="HC81" i="47"/>
  <c r="KC81" i="47"/>
  <c r="IC81" i="47"/>
  <c r="AP81" i="47"/>
  <c r="P81" i="47"/>
  <c r="EP81" i="47"/>
  <c r="AC81" i="47"/>
  <c r="BC81" i="47"/>
  <c r="EC81" i="47"/>
  <c r="CP81" i="47"/>
  <c r="IP81" i="47"/>
  <c r="LP81" i="47"/>
  <c r="HP81" i="47"/>
  <c r="FP81" i="47"/>
  <c r="CC81" i="47"/>
  <c r="JC81" i="47"/>
  <c r="GP81" i="47"/>
  <c r="CD74" i="47"/>
  <c r="CF74" i="47"/>
  <c r="CE74" i="47"/>
  <c r="ED74" i="47"/>
  <c r="EE74" i="47"/>
  <c r="EF74" i="47"/>
  <c r="FR74" i="47"/>
  <c r="FQ74" i="47"/>
  <c r="FS74" i="47"/>
  <c r="AA132" i="47"/>
  <c r="KL133" i="47"/>
  <c r="HY132" i="47"/>
  <c r="D15" i="72"/>
  <c r="FG117" i="47"/>
  <c r="JT116" i="47"/>
  <c r="ET116" i="47"/>
  <c r="MC83" i="28"/>
  <c r="MD83" i="28" s="1"/>
  <c r="JC85" i="28"/>
  <c r="JF85" i="28" s="1"/>
  <c r="FC85" i="28"/>
  <c r="FE85" i="28" s="1"/>
  <c r="IC83" i="28"/>
  <c r="ID83" i="28" s="1"/>
  <c r="EC83" i="28"/>
  <c r="EF83" i="28" s="1"/>
  <c r="LC83" i="28"/>
  <c r="JN133" i="47"/>
  <c r="LA133" i="47"/>
  <c r="FA133" i="47"/>
  <c r="IN132" i="47"/>
  <c r="LN133" i="47"/>
  <c r="IY132" i="47"/>
  <c r="BA133" i="47"/>
  <c r="GL132" i="47"/>
  <c r="LL133" i="47"/>
  <c r="EA133" i="47"/>
  <c r="DA132" i="47"/>
  <c r="KL69" i="47"/>
  <c r="LL69" i="47"/>
  <c r="AP74" i="28"/>
  <c r="FC74" i="28"/>
  <c r="KP74" i="28"/>
  <c r="IP74" i="28"/>
  <c r="LC74" i="28"/>
  <c r="JP74" i="28"/>
  <c r="KC74" i="28"/>
  <c r="GP74" i="28"/>
  <c r="HP74" i="28"/>
  <c r="AC74" i="28"/>
  <c r="EP74" i="28"/>
  <c r="BP74" i="28"/>
  <c r="DP74" i="28"/>
  <c r="HC74" i="28"/>
  <c r="CP74" i="28"/>
  <c r="IC74" i="28"/>
  <c r="MC74" i="28"/>
  <c r="FP74" i="28"/>
  <c r="DC74" i="28"/>
  <c r="GC74" i="28"/>
  <c r="LP74" i="28"/>
  <c r="CC74" i="28"/>
  <c r="BC74" i="28"/>
  <c r="EC74" i="28"/>
  <c r="P74" i="28"/>
  <c r="JC74" i="28"/>
  <c r="JQ34" i="28"/>
  <c r="JR34" i="28"/>
  <c r="JS34" i="28"/>
  <c r="GR34" i="28"/>
  <c r="GQ34" i="28"/>
  <c r="GS34" i="28"/>
  <c r="R15" i="47"/>
  <c r="Q15" i="47"/>
  <c r="S15" i="47"/>
  <c r="GS15" i="47"/>
  <c r="GR15" i="47"/>
  <c r="GQ15" i="47"/>
  <c r="ID15" i="47"/>
  <c r="IF15" i="47"/>
  <c r="IE15" i="47"/>
  <c r="DF77" i="47"/>
  <c r="DE77" i="47"/>
  <c r="DD77" i="47"/>
  <c r="LF77" i="47"/>
  <c r="LD77" i="47"/>
  <c r="LE77" i="47"/>
  <c r="IP64" i="47"/>
  <c r="LP64" i="47"/>
  <c r="EP64" i="47"/>
  <c r="P64" i="47"/>
  <c r="KC64" i="47"/>
  <c r="LC64" i="47"/>
  <c r="CC64" i="47"/>
  <c r="BP64" i="47"/>
  <c r="JC64" i="47"/>
  <c r="JP64" i="47"/>
  <c r="HC64" i="47"/>
  <c r="KP64" i="47"/>
  <c r="AP64" i="47"/>
  <c r="FP64" i="47"/>
  <c r="DP64" i="47"/>
  <c r="IC64" i="47"/>
  <c r="FC64" i="47"/>
  <c r="BC64" i="47"/>
  <c r="GP64" i="47"/>
  <c r="EC64" i="47"/>
  <c r="DC64" i="47"/>
  <c r="CP64" i="47"/>
  <c r="AC64" i="47"/>
  <c r="MC64" i="47"/>
  <c r="GC64" i="47"/>
  <c r="HP64" i="47"/>
  <c r="AF34" i="28"/>
  <c r="AD34" i="28"/>
  <c r="AE34" i="28"/>
  <c r="CR15" i="47"/>
  <c r="CS15" i="47"/>
  <c r="CQ15" i="47"/>
  <c r="EN132" i="47"/>
  <c r="IN133" i="47"/>
  <c r="LY133" i="47"/>
  <c r="KY133" i="47"/>
  <c r="IL133" i="47"/>
  <c r="AN132" i="47"/>
  <c r="FP24" i="47"/>
  <c r="AC24" i="47"/>
  <c r="DP24" i="47"/>
  <c r="KP24" i="47"/>
  <c r="IC24" i="47"/>
  <c r="EP24" i="47"/>
  <c r="LP24" i="47"/>
  <c r="IP24" i="47"/>
  <c r="MC24" i="47"/>
  <c r="LC24" i="47"/>
  <c r="P24" i="47"/>
  <c r="CP24" i="47"/>
  <c r="BC24" i="47"/>
  <c r="CC24" i="47"/>
  <c r="JP24" i="47"/>
  <c r="HC24" i="47"/>
  <c r="JC24" i="47"/>
  <c r="HP24" i="47"/>
  <c r="FC24" i="47"/>
  <c r="GP24" i="47"/>
  <c r="EC24" i="47"/>
  <c r="KC24" i="47"/>
  <c r="DC24" i="47"/>
  <c r="BP24" i="47"/>
  <c r="GC24" i="47"/>
  <c r="AP24" i="47"/>
  <c r="AC34" i="47"/>
  <c r="JC34" i="47"/>
  <c r="P34" i="47"/>
  <c r="MC34" i="47"/>
  <c r="JP34" i="47"/>
  <c r="BP34" i="47"/>
  <c r="EP34" i="47"/>
  <c r="GP34" i="47"/>
  <c r="FP34" i="47"/>
  <c r="KC34" i="47"/>
  <c r="LC34" i="47"/>
  <c r="AP34" i="47"/>
  <c r="GC34" i="47"/>
  <c r="DP34" i="47"/>
  <c r="EC34" i="47"/>
  <c r="CC34" i="47"/>
  <c r="DC34" i="47"/>
  <c r="IP34" i="47"/>
  <c r="CP34" i="47"/>
  <c r="BC34" i="47"/>
  <c r="HP34" i="47"/>
  <c r="KP34" i="47"/>
  <c r="FC34" i="47"/>
  <c r="LP34" i="47"/>
  <c r="HC34" i="47"/>
  <c r="IC34" i="47"/>
  <c r="DD34" i="28"/>
  <c r="DF34" i="28"/>
  <c r="DE34" i="28"/>
  <c r="FS34" i="28"/>
  <c r="FR34" i="28"/>
  <c r="FQ34" i="28"/>
  <c r="HQ15" i="47"/>
  <c r="HS15" i="47"/>
  <c r="HR15" i="47"/>
  <c r="LE15" i="47"/>
  <c r="LF15" i="47"/>
  <c r="LD15" i="47"/>
  <c r="AS77" i="47"/>
  <c r="AR77" i="47"/>
  <c r="AQ77" i="47"/>
  <c r="KD77" i="47"/>
  <c r="KE77" i="47"/>
  <c r="KF77" i="47"/>
  <c r="DT118" i="47"/>
  <c r="FC83" i="28"/>
  <c r="FD83" i="28" s="1"/>
  <c r="GC85" i="28"/>
  <c r="GF85" i="28" s="1"/>
  <c r="CC83" i="28"/>
  <c r="CD83" i="28" s="1"/>
  <c r="AC83" i="28"/>
  <c r="AF83" i="28" s="1"/>
  <c r="IR84" i="47"/>
  <c r="JF86" i="47"/>
  <c r="CY132" i="47"/>
  <c r="CN133" i="47"/>
  <c r="IA132" i="47"/>
  <c r="AL132" i="47"/>
  <c r="BN133" i="47"/>
  <c r="LA132" i="47"/>
  <c r="BY132" i="47"/>
  <c r="KA132" i="47"/>
  <c r="HN133" i="47"/>
  <c r="BL132" i="47"/>
  <c r="GN133" i="47"/>
  <c r="CN132" i="47"/>
  <c r="FL132" i="47"/>
  <c r="IL69" i="47"/>
  <c r="JL69" i="47"/>
  <c r="AP53" i="28"/>
  <c r="FP53" i="28"/>
  <c r="JP53" i="28"/>
  <c r="IP53" i="28"/>
  <c r="DC53" i="28"/>
  <c r="LP53" i="28"/>
  <c r="IE34" i="28"/>
  <c r="ID34" i="28"/>
  <c r="IF34" i="28"/>
  <c r="FE34" i="28"/>
  <c r="FF34" i="28"/>
  <c r="FD34" i="28"/>
  <c r="LR34" i="28"/>
  <c r="LQ34" i="28"/>
  <c r="LS34" i="28"/>
  <c r="CD15" i="47"/>
  <c r="CE15" i="47"/>
  <c r="CF15" i="47"/>
  <c r="GE15" i="47"/>
  <c r="GD15" i="47"/>
  <c r="GF15" i="47"/>
  <c r="BS77" i="47"/>
  <c r="BR77" i="47"/>
  <c r="BQ77" i="47"/>
  <c r="DQ77" i="47"/>
  <c r="DS77" i="47"/>
  <c r="DR77" i="47"/>
  <c r="FF77" i="47"/>
  <c r="FE77" i="47"/>
  <c r="FD77" i="47"/>
  <c r="HP83" i="28"/>
  <c r="HR83" i="28" s="1"/>
  <c r="IP83" i="28"/>
  <c r="IQ83" i="28" s="1"/>
  <c r="CP83" i="28"/>
  <c r="CS83" i="28" s="1"/>
  <c r="IS84" i="47"/>
  <c r="EL133" i="47"/>
  <c r="EA132" i="47"/>
  <c r="DY133" i="47"/>
  <c r="AN133" i="47"/>
  <c r="GL133" i="47"/>
  <c r="EL132" i="47"/>
  <c r="IY133" i="47"/>
  <c r="HA133" i="47"/>
  <c r="N133" i="47"/>
  <c r="LY132" i="47"/>
  <c r="JY132" i="47"/>
  <c r="JN132" i="47"/>
  <c r="DY132" i="47"/>
  <c r="JY69" i="47"/>
  <c r="HC83" i="28"/>
  <c r="HE83" i="28" s="1"/>
  <c r="P16" i="28"/>
  <c r="AP16" i="28"/>
  <c r="EP16" i="28"/>
  <c r="KP16" i="28"/>
  <c r="JP16" i="28"/>
  <c r="FC16" i="28"/>
  <c r="EC16" i="28"/>
  <c r="IC16" i="28"/>
  <c r="GP16" i="28"/>
  <c r="KC16" i="28"/>
  <c r="AC16" i="28"/>
  <c r="LP16" i="28"/>
  <c r="LC16" i="28"/>
  <c r="CP16" i="28"/>
  <c r="DP16" i="28"/>
  <c r="MC16" i="28"/>
  <c r="HC16" i="28"/>
  <c r="BP16" i="28"/>
  <c r="HP16" i="28"/>
  <c r="JC16" i="28"/>
  <c r="DC16" i="28"/>
  <c r="IP16" i="28"/>
  <c r="FP16" i="28"/>
  <c r="GC16" i="28"/>
  <c r="BC16" i="28"/>
  <c r="CC16" i="28"/>
  <c r="MF34" i="28"/>
  <c r="MD34" i="28"/>
  <c r="ME34" i="28"/>
  <c r="JF34" i="28"/>
  <c r="JE34" i="28"/>
  <c r="JD34" i="28"/>
  <c r="CF34" i="28"/>
  <c r="CE34" i="28"/>
  <c r="CD34" i="28"/>
  <c r="AE15" i="47"/>
  <c r="AF15" i="47"/>
  <c r="AD15" i="47"/>
  <c r="LQ15" i="47"/>
  <c r="LS15" i="47"/>
  <c r="LR15" i="47"/>
  <c r="JD77" i="47"/>
  <c r="JE77" i="47"/>
  <c r="JF77" i="47"/>
  <c r="MD77" i="47"/>
  <c r="ME77" i="47"/>
  <c r="MF77" i="47"/>
  <c r="AD77" i="47"/>
  <c r="AE77" i="47"/>
  <c r="AF77" i="47"/>
  <c r="KF15" i="47"/>
  <c r="KE15" i="47"/>
  <c r="KD15" i="47"/>
  <c r="FS77" i="47"/>
  <c r="FR77" i="47"/>
  <c r="FQ77" i="47"/>
  <c r="JC15" i="28"/>
  <c r="FC15" i="28"/>
  <c r="HP15" i="28"/>
  <c r="DC15" i="28"/>
  <c r="FP15" i="28"/>
  <c r="KP15" i="28"/>
  <c r="BC15" i="28"/>
  <c r="JP15" i="28"/>
  <c r="CP15" i="28"/>
  <c r="GC15" i="28"/>
  <c r="IP15" i="28"/>
  <c r="BP15" i="28"/>
  <c r="AP15" i="28"/>
  <c r="HC15" i="28"/>
  <c r="KC15" i="28"/>
  <c r="IC15" i="28"/>
  <c r="EC15" i="28"/>
  <c r="GP15" i="28"/>
  <c r="CC15" i="28"/>
  <c r="EP15" i="28"/>
  <c r="DP15" i="28"/>
  <c r="MC15" i="28"/>
  <c r="P15" i="28"/>
  <c r="LC15" i="28"/>
  <c r="AC15" i="28"/>
  <c r="LP15" i="28"/>
  <c r="KT119" i="47"/>
  <c r="T116" i="47"/>
  <c r="AG117" i="47"/>
  <c r="MC85" i="28"/>
  <c r="MF85" i="28" s="1"/>
  <c r="LC85" i="28"/>
  <c r="LE85" i="28" s="1"/>
  <c r="JP83" i="28"/>
  <c r="JS83" i="28" s="1"/>
  <c r="DE85" i="47"/>
  <c r="DL132" i="47"/>
  <c r="AY133" i="47"/>
  <c r="IA133" i="47"/>
  <c r="JY133" i="47"/>
  <c r="GY132" i="47"/>
  <c r="BL133" i="47"/>
  <c r="FN132" i="47"/>
  <c r="KN132" i="47"/>
  <c r="FL133" i="47"/>
  <c r="DL133" i="47"/>
  <c r="EY132" i="47"/>
  <c r="AY132" i="47"/>
  <c r="Y132" i="47"/>
  <c r="DN132" i="47"/>
  <c r="JL132" i="47"/>
  <c r="BP83" i="28"/>
  <c r="EY69" i="47"/>
  <c r="LP31" i="47"/>
  <c r="MC31" i="47"/>
  <c r="GC31" i="47"/>
  <c r="DP31" i="47"/>
  <c r="AC31" i="47"/>
  <c r="LC31" i="47"/>
  <c r="JP31" i="47"/>
  <c r="CC31" i="47"/>
  <c r="P31" i="47"/>
  <c r="IC31" i="47"/>
  <c r="EC31" i="47"/>
  <c r="KP31" i="47"/>
  <c r="AP31" i="47"/>
  <c r="KC31" i="47"/>
  <c r="EP31" i="47"/>
  <c r="GP31" i="47"/>
  <c r="CP31" i="47"/>
  <c r="HC31" i="47"/>
  <c r="BP31" i="47"/>
  <c r="DC31" i="47"/>
  <c r="BC31" i="47"/>
  <c r="JC31" i="47"/>
  <c r="HP31" i="47"/>
  <c r="IP31" i="47"/>
  <c r="FC31" i="47"/>
  <c r="FP31" i="47"/>
  <c r="MC77" i="28"/>
  <c r="EP77" i="28"/>
  <c r="AP77" i="28"/>
  <c r="FC77" i="28"/>
  <c r="JC77" i="28"/>
  <c r="LC77" i="28"/>
  <c r="AC77" i="28"/>
  <c r="BP77" i="28"/>
  <c r="HP77" i="28"/>
  <c r="GP77" i="28"/>
  <c r="GC77" i="28"/>
  <c r="DP77" i="28"/>
  <c r="KP77" i="28"/>
  <c r="LP77" i="28"/>
  <c r="HC77" i="28"/>
  <c r="EC77" i="28"/>
  <c r="BC77" i="28"/>
  <c r="IC77" i="28"/>
  <c r="CC77" i="28"/>
  <c r="JP77" i="28"/>
  <c r="DC77" i="28"/>
  <c r="FP77" i="28"/>
  <c r="P77" i="28"/>
  <c r="IP77" i="28"/>
  <c r="CP77" i="28"/>
  <c r="KC77" i="28"/>
  <c r="CQ34" i="28"/>
  <c r="CS34" i="28"/>
  <c r="CR34" i="28"/>
  <c r="BS34" i="28"/>
  <c r="BQ34" i="28"/>
  <c r="BR34" i="28"/>
  <c r="AS34" i="28"/>
  <c r="AQ34" i="28"/>
  <c r="AR34" i="28"/>
  <c r="JR15" i="47"/>
  <c r="JQ15" i="47"/>
  <c r="JS15" i="47"/>
  <c r="BS15" i="47"/>
  <c r="BQ15" i="47"/>
  <c r="BR15" i="47"/>
  <c r="ED77" i="47"/>
  <c r="EE77" i="47"/>
  <c r="EF77" i="47"/>
  <c r="KS77" i="47"/>
  <c r="KQ77" i="47"/>
  <c r="KR77" i="47"/>
  <c r="GE77" i="47"/>
  <c r="GD77" i="47"/>
  <c r="GF77" i="47"/>
  <c r="JD64" i="28"/>
  <c r="JE64" i="28"/>
  <c r="JF64" i="28"/>
  <c r="KR34" i="28"/>
  <c r="KS34" i="28"/>
  <c r="KQ34" i="28"/>
  <c r="BF77" i="47"/>
  <c r="BE77" i="47"/>
  <c r="BD77" i="47"/>
  <c r="CT119" i="47"/>
  <c r="LT119" i="47"/>
  <c r="DT119" i="47"/>
  <c r="MD88" i="47"/>
  <c r="JC83" i="28"/>
  <c r="JD83" i="28" s="1"/>
  <c r="KP85" i="28"/>
  <c r="KS85" i="28" s="1"/>
  <c r="P85" i="28"/>
  <c r="Q85" i="28" s="1"/>
  <c r="DC83" i="28"/>
  <c r="DD83" i="28" s="1"/>
  <c r="DD85" i="47"/>
  <c r="LY69" i="47"/>
  <c r="GP86" i="28"/>
  <c r="GR86" i="28" s="1"/>
  <c r="EC86" i="28"/>
  <c r="EE86" i="28" s="1"/>
  <c r="Y133" i="47"/>
  <c r="JA132" i="47"/>
  <c r="N132" i="47"/>
  <c r="L132" i="47"/>
  <c r="HL132" i="47"/>
  <c r="EY133" i="47"/>
  <c r="MA132" i="47"/>
  <c r="GN132" i="47"/>
  <c r="HN132" i="47"/>
  <c r="JL133" i="47"/>
  <c r="HL133" i="47"/>
  <c r="GA133" i="47"/>
  <c r="DA133" i="47"/>
  <c r="FY133" i="47"/>
  <c r="FY132" i="47"/>
  <c r="FY69" i="47"/>
  <c r="ES34" i="28"/>
  <c r="EQ34" i="28"/>
  <c r="ER34" i="28"/>
  <c r="ED34" i="28"/>
  <c r="EE34" i="28"/>
  <c r="EF34" i="28"/>
  <c r="BF34" i="28"/>
  <c r="BE34" i="28"/>
  <c r="BD34" i="28"/>
  <c r="FD15" i="47"/>
  <c r="FE15" i="47"/>
  <c r="FF15" i="47"/>
  <c r="ED15" i="47"/>
  <c r="EF15" i="47"/>
  <c r="EE15" i="47"/>
  <c r="ME15" i="47"/>
  <c r="MF15" i="47"/>
  <c r="MD15" i="47"/>
  <c r="JR77" i="47"/>
  <c r="JQ77" i="47"/>
  <c r="JS77" i="47"/>
  <c r="HF77" i="47"/>
  <c r="HE77" i="47"/>
  <c r="HD77" i="47"/>
  <c r="ID77" i="47"/>
  <c r="IF77" i="47"/>
  <c r="IE77" i="47"/>
  <c r="BP11" i="28"/>
  <c r="EP11" i="28"/>
  <c r="JP11" i="28"/>
  <c r="LP11" i="28"/>
  <c r="P11" i="28"/>
  <c r="EC11" i="28"/>
  <c r="FC11" i="28"/>
  <c r="CP11" i="28"/>
  <c r="DC11" i="28"/>
  <c r="MC11" i="28"/>
  <c r="LC11" i="28"/>
  <c r="BC11" i="28"/>
  <c r="HC11" i="28"/>
  <c r="GC11" i="28"/>
  <c r="IP11" i="28"/>
  <c r="FP11" i="28"/>
  <c r="HP11" i="28"/>
  <c r="GP11" i="28"/>
  <c r="IC11" i="28"/>
  <c r="JC11" i="28"/>
  <c r="KP11" i="28"/>
  <c r="AC11" i="28"/>
  <c r="DP11" i="28"/>
  <c r="AP11" i="28"/>
  <c r="KC11" i="28"/>
  <c r="CC11" i="28"/>
  <c r="DS15" i="47"/>
  <c r="DQ15" i="47"/>
  <c r="DR15" i="47"/>
  <c r="KC83" i="28"/>
  <c r="KD83" i="28" s="1"/>
  <c r="P83" i="28"/>
  <c r="R83" i="28" s="1"/>
  <c r="EN133" i="47"/>
  <c r="DN133" i="47"/>
  <c r="GY133" i="47"/>
  <c r="KA133" i="47"/>
  <c r="HL69" i="47"/>
  <c r="HT119" i="47"/>
  <c r="BT117" i="47"/>
  <c r="EG117" i="47"/>
  <c r="GP83" i="28"/>
  <c r="GR83" i="28" s="1"/>
  <c r="L133" i="47"/>
  <c r="FA132" i="47"/>
  <c r="KN133" i="47"/>
  <c r="CA132" i="47"/>
  <c r="GA132" i="47"/>
  <c r="BA132" i="47"/>
  <c r="IL132" i="47"/>
  <c r="AL133" i="47"/>
  <c r="BY133" i="47"/>
  <c r="AA133" i="47"/>
  <c r="JA133" i="47"/>
  <c r="HA132" i="47"/>
  <c r="CL132" i="47"/>
  <c r="LF34" i="28"/>
  <c r="LE34" i="28"/>
  <c r="LD34" i="28"/>
  <c r="R34" i="28"/>
  <c r="Q34" i="28"/>
  <c r="S34" i="28"/>
  <c r="AR15" i="47"/>
  <c r="AQ15" i="47"/>
  <c r="AS15" i="47"/>
  <c r="JF15" i="47"/>
  <c r="JE15" i="47"/>
  <c r="JD15" i="47"/>
  <c r="BF15" i="47"/>
  <c r="BD15" i="47"/>
  <c r="BE15" i="47"/>
  <c r="CQ77" i="47"/>
  <c r="CS77" i="47"/>
  <c r="CR77" i="47"/>
  <c r="ER77" i="47"/>
  <c r="ES77" i="47"/>
  <c r="EQ77" i="47"/>
  <c r="IP10" i="28"/>
  <c r="BC10" i="28"/>
  <c r="KP10" i="28"/>
  <c r="EP10" i="28"/>
  <c r="DC10" i="28"/>
  <c r="LC10" i="28"/>
  <c r="HC10" i="28"/>
  <c r="LP10" i="28"/>
  <c r="JC10" i="28"/>
  <c r="P10" i="28"/>
  <c r="BP10" i="28"/>
  <c r="AC10" i="28"/>
  <c r="FC10" i="28"/>
  <c r="GP10" i="28"/>
  <c r="JP10" i="28"/>
  <c r="CP10" i="28"/>
  <c r="CC10" i="28"/>
  <c r="KC10" i="28"/>
  <c r="EC10" i="28"/>
  <c r="HP10" i="28"/>
  <c r="AP10" i="28"/>
  <c r="IC10" i="28"/>
  <c r="FP10" i="28"/>
  <c r="DP10" i="28"/>
  <c r="GC10" i="28"/>
  <c r="MC10" i="28"/>
  <c r="CC6" i="28"/>
  <c r="MC6" i="28"/>
  <c r="FP6" i="28"/>
  <c r="BC6" i="28"/>
  <c r="HP6" i="28"/>
  <c r="JC6" i="28"/>
  <c r="GC6" i="28"/>
  <c r="IC6" i="28"/>
  <c r="FC6" i="28"/>
  <c r="JP6" i="28"/>
  <c r="KC6" i="28"/>
  <c r="GP6" i="28"/>
  <c r="KP6" i="28"/>
  <c r="AC6" i="28"/>
  <c r="LC6" i="28"/>
  <c r="AP6" i="28"/>
  <c r="EC6" i="28"/>
  <c r="DP6" i="28"/>
  <c r="HC6" i="28"/>
  <c r="BP6" i="28"/>
  <c r="DC6" i="28"/>
  <c r="P6" i="28"/>
  <c r="IP6" i="28"/>
  <c r="LP6" i="28"/>
  <c r="EP6" i="28"/>
  <c r="CP6" i="28"/>
  <c r="JC9" i="28"/>
  <c r="GC9" i="28"/>
  <c r="DC9" i="28"/>
  <c r="CP9" i="28"/>
  <c r="HC9" i="28"/>
  <c r="IP9" i="28"/>
  <c r="KC9" i="28"/>
  <c r="JP9" i="28"/>
  <c r="KP9" i="28"/>
  <c r="MC9" i="28"/>
  <c r="P9" i="28"/>
  <c r="EC9" i="28"/>
  <c r="BC9" i="28"/>
  <c r="HP9" i="28"/>
  <c r="CC9" i="28"/>
  <c r="LC9" i="28"/>
  <c r="FC9" i="28"/>
  <c r="AC9" i="28"/>
  <c r="DP9" i="28"/>
  <c r="AP9" i="28"/>
  <c r="LP9" i="28"/>
  <c r="BP9" i="28"/>
  <c r="FP9" i="28"/>
  <c r="IC9" i="28"/>
  <c r="EP9" i="28"/>
  <c r="GP9" i="28"/>
  <c r="DT116" i="47"/>
  <c r="KG119" i="47"/>
  <c r="ET119" i="47"/>
  <c r="GT118" i="47"/>
  <c r="BT119" i="47"/>
  <c r="HT116" i="47"/>
  <c r="CT118" i="47"/>
  <c r="DT117" i="47"/>
  <c r="EG119" i="47"/>
  <c r="JT117" i="47"/>
  <c r="DG118" i="47"/>
  <c r="IG117" i="47"/>
  <c r="IP86" i="28"/>
  <c r="IQ86" i="28" s="1"/>
  <c r="HP87" i="28"/>
  <c r="HS87" i="28" s="1"/>
  <c r="FS86" i="47"/>
  <c r="FP86" i="28"/>
  <c r="FS86" i="28" s="1"/>
  <c r="AP87" i="28"/>
  <c r="AR87" i="28" s="1"/>
  <c r="E57" i="33"/>
  <c r="HC86" i="28"/>
  <c r="LC87" i="28"/>
  <c r="HC87" i="28"/>
  <c r="AC23" i="33"/>
  <c r="P24" i="66" s="1"/>
  <c r="IG118" i="47"/>
  <c r="MG116" i="47"/>
  <c r="AG118" i="47"/>
  <c r="DG117" i="47"/>
  <c r="HT117" i="47"/>
  <c r="GG118" i="47"/>
  <c r="CG118" i="47"/>
  <c r="CG116" i="47"/>
  <c r="IG119" i="47"/>
  <c r="AT117" i="47"/>
  <c r="MC87" i="28"/>
  <c r="MF87" i="28" s="1"/>
  <c r="FR86" i="47"/>
  <c r="JC87" i="28"/>
  <c r="JE87" i="28" s="1"/>
  <c r="CQ87" i="28"/>
  <c r="E59" i="33"/>
  <c r="JP86" i="28"/>
  <c r="JQ86" i="28" s="1"/>
  <c r="FC87" i="28"/>
  <c r="FE87" i="28" s="1"/>
  <c r="FG116" i="47"/>
  <c r="JG119" i="47"/>
  <c r="ET118" i="47"/>
  <c r="IT116" i="47"/>
  <c r="IT118" i="47"/>
  <c r="IG116" i="47"/>
  <c r="JT119" i="47"/>
  <c r="LT116" i="47"/>
  <c r="KG118" i="47"/>
  <c r="GT119" i="47"/>
  <c r="LG116" i="47"/>
  <c r="BG119" i="47"/>
  <c r="LC86" i="28"/>
  <c r="LF86" i="28" s="1"/>
  <c r="AP86" i="28"/>
  <c r="AQ86" i="28" s="1"/>
  <c r="JC86" i="28"/>
  <c r="JD86" i="28" s="1"/>
  <c r="MC86" i="28"/>
  <c r="ME86" i="28" s="1"/>
  <c r="E64" i="33"/>
  <c r="G48" i="33" s="1"/>
  <c r="H48" i="33" s="1"/>
  <c r="CC87" i="28"/>
  <c r="IT117" i="47"/>
  <c r="P87" i="28"/>
  <c r="KP87" i="28"/>
  <c r="LG118" i="47"/>
  <c r="KT118" i="47"/>
  <c r="GT117" i="47"/>
  <c r="AG119" i="47"/>
  <c r="LG119" i="47"/>
  <c r="GT116" i="47"/>
  <c r="JG116" i="47"/>
  <c r="KT117" i="47"/>
  <c r="BT118" i="47"/>
  <c r="LT118" i="47"/>
  <c r="ET117" i="47"/>
  <c r="DG116" i="47"/>
  <c r="LP86" i="28"/>
  <c r="LQ86" i="28" s="1"/>
  <c r="HP86" i="28"/>
  <c r="AC86" i="28"/>
  <c r="DP87" i="28"/>
  <c r="DQ87" i="28" s="1"/>
  <c r="HG117" i="47"/>
  <c r="KT116" i="47"/>
  <c r="DG119" i="47"/>
  <c r="AT118" i="47"/>
  <c r="JG118" i="47"/>
  <c r="HG119" i="47"/>
  <c r="IT119" i="47"/>
  <c r="GG117" i="47"/>
  <c r="MG117" i="47"/>
  <c r="BG118" i="47"/>
  <c r="MG119" i="47"/>
  <c r="KC87" i="28"/>
  <c r="KD87" i="28" s="1"/>
  <c r="P86" i="28"/>
  <c r="R86" i="28" s="1"/>
  <c r="CP86" i="28"/>
  <c r="CQ86" i="28" s="1"/>
  <c r="LP87" i="28"/>
  <c r="LR87" i="28" s="1"/>
  <c r="GG119" i="47"/>
  <c r="T117" i="47"/>
  <c r="FT116" i="47"/>
  <c r="GG116" i="47"/>
  <c r="CT117" i="47"/>
  <c r="JT118" i="47"/>
  <c r="AT116" i="47"/>
  <c r="HG118" i="47"/>
  <c r="FT118" i="47"/>
  <c r="EG118" i="47"/>
  <c r="CG117" i="47"/>
  <c r="BT116" i="47"/>
  <c r="MF88" i="47"/>
  <c r="EC87" i="28"/>
  <c r="EE87" i="28" s="1"/>
  <c r="FC86" i="28"/>
  <c r="FE86" i="28" s="1"/>
  <c r="BC86" i="28"/>
  <c r="BF86" i="28" s="1"/>
  <c r="CS87" i="28"/>
  <c r="BP87" i="28"/>
  <c r="BQ87" i="28" s="1"/>
  <c r="DC87" i="28"/>
  <c r="DD87" i="28" s="1"/>
  <c r="LG117" i="47"/>
  <c r="FT119" i="47"/>
  <c r="FT117" i="47"/>
  <c r="HT118" i="47"/>
  <c r="BG117" i="47"/>
  <c r="T118" i="47"/>
  <c r="CG119" i="47"/>
  <c r="AG116" i="47"/>
  <c r="KG116" i="47"/>
  <c r="HG116" i="47"/>
  <c r="EG116" i="47"/>
  <c r="FG119" i="47"/>
  <c r="T119" i="47"/>
  <c r="EP86" i="28"/>
  <c r="ES86" i="28" s="1"/>
  <c r="IP87" i="28"/>
  <c r="IQ87" i="28" s="1"/>
  <c r="EP87" i="28"/>
  <c r="EQ87" i="28" s="1"/>
  <c r="AC87" i="28"/>
  <c r="AF87" i="28" s="1"/>
  <c r="FP87" i="28"/>
  <c r="X23" i="33"/>
  <c r="Q24" i="65" s="1"/>
  <c r="E48" i="48"/>
  <c r="KC87" i="47"/>
  <c r="KF87" i="47" s="1"/>
  <c r="GY69" i="47"/>
  <c r="AY69" i="47"/>
  <c r="DY69" i="47"/>
  <c r="AL69" i="47"/>
  <c r="DL69" i="47"/>
  <c r="Y69" i="47"/>
  <c r="HY69" i="47"/>
  <c r="CY69" i="47"/>
  <c r="L69" i="47"/>
  <c r="FL69" i="47"/>
  <c r="EL69" i="47"/>
  <c r="CL69" i="47"/>
  <c r="BY69" i="47"/>
  <c r="BL69" i="47"/>
  <c r="IY69" i="47"/>
  <c r="BR84" i="47"/>
  <c r="GP63" i="47"/>
  <c r="AC63" i="47"/>
  <c r="FP63" i="47"/>
  <c r="CC63" i="47"/>
  <c r="DC63" i="47"/>
  <c r="GC63" i="47"/>
  <c r="EC63" i="47"/>
  <c r="HC63" i="47"/>
  <c r="BC63" i="47"/>
  <c r="HP63" i="47"/>
  <c r="EP63" i="47"/>
  <c r="LP63" i="47"/>
  <c r="KP63" i="47"/>
  <c r="BP63" i="47"/>
  <c r="MC63" i="47"/>
  <c r="AP63" i="47"/>
  <c r="FC63" i="47"/>
  <c r="LC63" i="47"/>
  <c r="CP63" i="47"/>
  <c r="KC63" i="47"/>
  <c r="IP63" i="47"/>
  <c r="IC63" i="47"/>
  <c r="JC63" i="47"/>
  <c r="JP63" i="47"/>
  <c r="P63" i="47"/>
  <c r="DP63" i="47"/>
  <c r="LP55" i="47"/>
  <c r="JP55" i="47"/>
  <c r="EP55" i="47"/>
  <c r="BP55" i="47"/>
  <c r="JC55" i="47"/>
  <c r="IP55" i="47"/>
  <c r="CC55" i="47"/>
  <c r="GC55" i="47"/>
  <c r="FC55" i="47"/>
  <c r="AP55" i="47"/>
  <c r="KP55" i="47"/>
  <c r="EC55" i="47"/>
  <c r="BC55" i="47"/>
  <c r="HC55" i="47"/>
  <c r="DP55" i="47"/>
  <c r="P55" i="47"/>
  <c r="LC55" i="47"/>
  <c r="KC55" i="47"/>
  <c r="DC55" i="47"/>
  <c r="MC55" i="47"/>
  <c r="FP55" i="47"/>
  <c r="IC55" i="47"/>
  <c r="AC55" i="47"/>
  <c r="HP55" i="47"/>
  <c r="GP55" i="47"/>
  <c r="CP55" i="47"/>
  <c r="C9" i="47"/>
  <c r="C9" i="28"/>
  <c r="KG126" i="47"/>
  <c r="DT126" i="47"/>
  <c r="HT126" i="47"/>
  <c r="AG126" i="47"/>
  <c r="AT126" i="47"/>
  <c r="EG126" i="47"/>
  <c r="DG126" i="47"/>
  <c r="ET126" i="47"/>
  <c r="KT126" i="47"/>
  <c r="FG126" i="47"/>
  <c r="IT126" i="47"/>
  <c r="GG126" i="47"/>
  <c r="IG126" i="47"/>
  <c r="CG126" i="47"/>
  <c r="JT126" i="47"/>
  <c r="BG126" i="47"/>
  <c r="GT126" i="47"/>
  <c r="MF85" i="47"/>
  <c r="ME85" i="47"/>
  <c r="MD85" i="47"/>
  <c r="JD88" i="47"/>
  <c r="JF88" i="47"/>
  <c r="JE88" i="47"/>
  <c r="JC83" i="47"/>
  <c r="EC83" i="47"/>
  <c r="EF83" i="47" s="1"/>
  <c r="DP83" i="47"/>
  <c r="HP83" i="47"/>
  <c r="HR83" i="47" s="1"/>
  <c r="CP83" i="47"/>
  <c r="CS83" i="47" s="1"/>
  <c r="GP83" i="47"/>
  <c r="GR83" i="47" s="1"/>
  <c r="P83" i="47"/>
  <c r="BC83" i="47"/>
  <c r="BD83" i="47" s="1"/>
  <c r="FC83" i="47"/>
  <c r="FD83" i="47" s="1"/>
  <c r="BP83" i="47"/>
  <c r="BS83" i="47" s="1"/>
  <c r="EP83" i="47"/>
  <c r="ES83" i="47" s="1"/>
  <c r="FP83" i="47"/>
  <c r="LC83" i="47"/>
  <c r="LD83" i="47" s="1"/>
  <c r="AC83" i="47"/>
  <c r="AD83" i="47" s="1"/>
  <c r="IC83" i="47"/>
  <c r="ID83" i="47" s="1"/>
  <c r="LP83" i="47"/>
  <c r="LS83" i="47" s="1"/>
  <c r="DC83" i="47"/>
  <c r="HC83" i="47"/>
  <c r="HD83" i="47" s="1"/>
  <c r="MC83" i="47"/>
  <c r="MD83" i="47" s="1"/>
  <c r="KC83" i="47"/>
  <c r="KD83" i="47" s="1"/>
  <c r="JP83" i="47"/>
  <c r="JQ83" i="47" s="1"/>
  <c r="GC83" i="47"/>
  <c r="GF83" i="47" s="1"/>
  <c r="IP83" i="47"/>
  <c r="IS83" i="47" s="1"/>
  <c r="AP83" i="47"/>
  <c r="AQ83" i="47" s="1"/>
  <c r="KD84" i="47"/>
  <c r="KF84" i="47"/>
  <c r="KE84" i="47"/>
  <c r="BT126" i="47"/>
  <c r="L18" i="33"/>
  <c r="Q23" i="70" s="1"/>
  <c r="E12" i="48"/>
  <c r="JP42" i="47"/>
  <c r="MC42" i="47"/>
  <c r="KP42" i="47"/>
  <c r="BP42" i="47"/>
  <c r="LP42" i="47"/>
  <c r="HP42" i="47"/>
  <c r="FP42" i="47"/>
  <c r="GC42" i="47"/>
  <c r="DP42" i="47"/>
  <c r="CP42" i="47"/>
  <c r="IC42" i="47"/>
  <c r="BC42" i="47"/>
  <c r="AP42" i="47"/>
  <c r="HC42" i="47"/>
  <c r="AC42" i="47"/>
  <c r="EC42" i="47"/>
  <c r="GP42" i="47"/>
  <c r="P42" i="47"/>
  <c r="LC42" i="47"/>
  <c r="DC42" i="47"/>
  <c r="FC42" i="47"/>
  <c r="JC42" i="47"/>
  <c r="KC42" i="47"/>
  <c r="CC42" i="47"/>
  <c r="EP42" i="47"/>
  <c r="IP42" i="47"/>
  <c r="KC56" i="47"/>
  <c r="IC56" i="47"/>
  <c r="FP56" i="47"/>
  <c r="KP56" i="47"/>
  <c r="BP56" i="47"/>
  <c r="AC56" i="47"/>
  <c r="GP56" i="47"/>
  <c r="JP56" i="47"/>
  <c r="FC56" i="47"/>
  <c r="IP56" i="47"/>
  <c r="GC56" i="47"/>
  <c r="EC56" i="47"/>
  <c r="DC56" i="47"/>
  <c r="P56" i="47"/>
  <c r="LC56" i="47"/>
  <c r="HC56" i="47"/>
  <c r="AP56" i="47"/>
  <c r="CP56" i="47"/>
  <c r="BC56" i="47"/>
  <c r="LP56" i="47"/>
  <c r="CC56" i="47"/>
  <c r="MC56" i="47"/>
  <c r="JC56" i="47"/>
  <c r="HP56" i="47"/>
  <c r="DP56" i="47"/>
  <c r="EP56" i="47"/>
  <c r="D31" i="48"/>
  <c r="AT109" i="47"/>
  <c r="AI18" i="33"/>
  <c r="P23" i="67" s="1"/>
  <c r="D27" i="48"/>
  <c r="FL41" i="47"/>
  <c r="EY41" i="47"/>
  <c r="AY41" i="47"/>
  <c r="JY41" i="47"/>
  <c r="IL41" i="47"/>
  <c r="GY41" i="47"/>
  <c r="DL41" i="47"/>
  <c r="L41" i="47"/>
  <c r="KL41" i="47"/>
  <c r="JL41" i="47"/>
  <c r="IY41" i="47"/>
  <c r="BY41" i="47"/>
  <c r="AL41" i="47"/>
  <c r="KY41" i="47"/>
  <c r="HL41" i="47"/>
  <c r="EL41" i="47"/>
  <c r="CY41" i="47"/>
  <c r="GL41" i="47"/>
  <c r="FY41" i="47"/>
  <c r="BL41" i="47"/>
  <c r="CL41" i="47"/>
  <c r="DY41" i="47"/>
  <c r="Y41" i="47"/>
  <c r="HY41" i="47"/>
  <c r="X28" i="33"/>
  <c r="Q25" i="65" s="1"/>
  <c r="E47" i="48"/>
  <c r="LP87" i="47"/>
  <c r="LQ87" i="47" s="1"/>
  <c r="E90" i="48"/>
  <c r="AC33" i="33"/>
  <c r="P26" i="66" s="1"/>
  <c r="EP87" i="47"/>
  <c r="EQ87" i="47" s="1"/>
  <c r="AA38" i="33"/>
  <c r="Q27" i="69" s="1"/>
  <c r="E80" i="48"/>
  <c r="D62" i="48"/>
  <c r="C28" i="33"/>
  <c r="Q25" i="61" s="1"/>
  <c r="BC83" i="28"/>
  <c r="LP83" i="28"/>
  <c r="KP83" i="28"/>
  <c r="H18" i="33"/>
  <c r="P23" i="63" s="1"/>
  <c r="U38" i="33"/>
  <c r="Q27" i="64" s="1"/>
  <c r="BC84" i="28"/>
  <c r="BP84" i="28"/>
  <c r="HC84" i="28"/>
  <c r="JP84" i="28"/>
  <c r="EC84" i="28"/>
  <c r="AA23" i="33"/>
  <c r="Q24" i="69" s="1"/>
  <c r="KP86" i="28"/>
  <c r="BP86" i="28"/>
  <c r="CC86" i="28"/>
  <c r="IC86" i="28"/>
  <c r="KC86" i="28"/>
  <c r="DP86" i="28"/>
  <c r="MC87" i="47"/>
  <c r="MF87" i="47" s="1"/>
  <c r="R28" i="33"/>
  <c r="Q25" i="71" s="1"/>
  <c r="P84" i="28"/>
  <c r="AC84" i="28"/>
  <c r="KC85" i="28"/>
  <c r="AC85" i="28"/>
  <c r="EC85" i="28"/>
  <c r="JP85" i="28"/>
  <c r="IP85" i="28"/>
  <c r="IC85" i="28"/>
  <c r="EP85" i="28"/>
  <c r="GP85" i="28"/>
  <c r="AP85" i="28"/>
  <c r="FP85" i="28"/>
  <c r="HC85" i="28"/>
  <c r="CC85" i="28"/>
  <c r="BC85" i="28"/>
  <c r="CP85" i="28"/>
  <c r="DP85" i="28"/>
  <c r="DC85" i="28"/>
  <c r="GC86" i="28"/>
  <c r="GP87" i="47"/>
  <c r="GR87" i="47" s="1"/>
  <c r="KP87" i="47"/>
  <c r="KR87" i="47" s="1"/>
  <c r="ID85" i="47"/>
  <c r="IF85" i="47"/>
  <c r="IE85" i="47"/>
  <c r="KF88" i="47"/>
  <c r="KD88" i="47"/>
  <c r="KE88" i="47"/>
  <c r="LD87" i="47"/>
  <c r="LE87" i="47"/>
  <c r="JQ86" i="47"/>
  <c r="JS86" i="47"/>
  <c r="JR86" i="47"/>
  <c r="IE86" i="47"/>
  <c r="IF86" i="47"/>
  <c r="ID86" i="47"/>
  <c r="JP87" i="47"/>
  <c r="IC87" i="47"/>
  <c r="AC87" i="47"/>
  <c r="HE85" i="47"/>
  <c r="HF85" i="47"/>
  <c r="LT126" i="47"/>
  <c r="JG126" i="47"/>
  <c r="B126" i="47"/>
  <c r="CT126" i="47"/>
  <c r="FT126" i="47"/>
  <c r="MG126" i="47"/>
  <c r="T126" i="47"/>
  <c r="KD85" i="47"/>
  <c r="KF85" i="47"/>
  <c r="KE85" i="47"/>
  <c r="LQ85" i="47"/>
  <c r="LR85" i="47"/>
  <c r="CF88" i="47"/>
  <c r="CD88" i="47"/>
  <c r="CE88" i="47"/>
  <c r="LR86" i="47"/>
  <c r="LS86" i="47"/>
  <c r="LQ86" i="47"/>
  <c r="ER86" i="47"/>
  <c r="ES86" i="47"/>
  <c r="EQ86" i="47"/>
  <c r="L38" i="33"/>
  <c r="Q27" i="70" s="1"/>
  <c r="E77" i="48"/>
  <c r="AA18" i="33"/>
  <c r="Q23" i="69" s="1"/>
  <c r="E26" i="48"/>
  <c r="GR85" i="47"/>
  <c r="GS85" i="47"/>
  <c r="GQ85" i="47"/>
  <c r="CD85" i="47"/>
  <c r="CF85" i="47"/>
  <c r="CE85" i="47"/>
  <c r="JQ85" i="47"/>
  <c r="JS85" i="47"/>
  <c r="JR85" i="47"/>
  <c r="IS88" i="47"/>
  <c r="IQ88" i="47"/>
  <c r="IR88" i="47"/>
  <c r="E49" i="33"/>
  <c r="E54" i="33"/>
  <c r="E47" i="33"/>
  <c r="F54" i="33"/>
  <c r="E48" i="33"/>
  <c r="JR88" i="47"/>
  <c r="JQ88" i="47"/>
  <c r="JS88" i="47"/>
  <c r="BR86" i="47"/>
  <c r="BS86" i="47"/>
  <c r="BQ86" i="47"/>
  <c r="DF86" i="47"/>
  <c r="DD86" i="47"/>
  <c r="DE86" i="47"/>
  <c r="BP87" i="47"/>
  <c r="DC87" i="47"/>
  <c r="AJ18" i="33"/>
  <c r="Q23" i="67" s="1"/>
  <c r="E27" i="48"/>
  <c r="BE88" i="47"/>
  <c r="BF88" i="47"/>
  <c r="BD88" i="47"/>
  <c r="AA54" i="33"/>
  <c r="Z48" i="33"/>
  <c r="Z49" i="33"/>
  <c r="Z54" i="33"/>
  <c r="Z47" i="33"/>
  <c r="FS85" i="47"/>
  <c r="FR85" i="47"/>
  <c r="IQ85" i="47"/>
  <c r="IS85" i="47"/>
  <c r="IR85" i="47"/>
  <c r="W58" i="33"/>
  <c r="W57" i="33"/>
  <c r="X64" i="33"/>
  <c r="AT48" i="33" s="1"/>
  <c r="W59" i="33"/>
  <c r="W64" i="33"/>
  <c r="AQ48" i="33" s="1"/>
  <c r="EF88" i="47"/>
  <c r="ED88" i="47"/>
  <c r="EE88" i="47"/>
  <c r="KS88" i="47"/>
  <c r="KQ88" i="47"/>
  <c r="KR88" i="47"/>
  <c r="CR86" i="47"/>
  <c r="CS86" i="47"/>
  <c r="CQ86" i="47"/>
  <c r="AF86" i="47"/>
  <c r="AD86" i="47"/>
  <c r="AE86" i="47"/>
  <c r="DP87" i="47"/>
  <c r="CP87" i="47"/>
  <c r="FP87" i="47"/>
  <c r="AI13" i="33"/>
  <c r="P22" i="67" s="1"/>
  <c r="AI28" i="33"/>
  <c r="P25" i="67" s="1"/>
  <c r="D58" i="48"/>
  <c r="DS88" i="47"/>
  <c r="DQ88" i="47"/>
  <c r="DR88" i="47"/>
  <c r="HQ85" i="47"/>
  <c r="HS85" i="47"/>
  <c r="HR85" i="47"/>
  <c r="ED85" i="47"/>
  <c r="EF85" i="47"/>
  <c r="EE85" i="47"/>
  <c r="HQ88" i="47"/>
  <c r="HR88" i="47"/>
  <c r="HS88" i="47"/>
  <c r="T58" i="33"/>
  <c r="T64" i="33"/>
  <c r="AK48" i="33" s="1"/>
  <c r="T59" i="33"/>
  <c r="U64" i="33"/>
  <c r="AN48" i="33" s="1"/>
  <c r="T57" i="33"/>
  <c r="GD85" i="47"/>
  <c r="GE85" i="47"/>
  <c r="GF85" i="47"/>
  <c r="CS88" i="47"/>
  <c r="CQ88" i="47"/>
  <c r="CR88" i="47"/>
  <c r="B117" i="47"/>
  <c r="EP117" i="47" s="1"/>
  <c r="ES117" i="47" s="1"/>
  <c r="BG116" i="47"/>
  <c r="MG118" i="47"/>
  <c r="KG117" i="47"/>
  <c r="CT116" i="47"/>
  <c r="FG118" i="47"/>
  <c r="AT119" i="47"/>
  <c r="JG117" i="47"/>
  <c r="DQ86" i="47"/>
  <c r="DR86" i="47"/>
  <c r="DS86" i="47"/>
  <c r="EE86" i="47"/>
  <c r="EF86" i="47"/>
  <c r="ED86" i="47"/>
  <c r="GR86" i="47"/>
  <c r="GS86" i="47"/>
  <c r="GQ86" i="47"/>
  <c r="BC87" i="47"/>
  <c r="EC87" i="47"/>
  <c r="HP87" i="47"/>
  <c r="CQ85" i="47"/>
  <c r="CS85" i="47"/>
  <c r="CR85" i="47"/>
  <c r="AQ85" i="47"/>
  <c r="AS85" i="47"/>
  <c r="AR85" i="47"/>
  <c r="BD85" i="47"/>
  <c r="BF85" i="47"/>
  <c r="BE85" i="47"/>
  <c r="DD88" i="47"/>
  <c r="DE88" i="47"/>
  <c r="DF88" i="47"/>
  <c r="BS88" i="47"/>
  <c r="BQ88" i="47"/>
  <c r="BR88" i="47"/>
  <c r="AS88" i="47"/>
  <c r="AR88" i="47"/>
  <c r="AQ88" i="47"/>
  <c r="BD86" i="47"/>
  <c r="BF86" i="47"/>
  <c r="BE86" i="47"/>
  <c r="IR86" i="47"/>
  <c r="IS86" i="47"/>
  <c r="IQ86" i="47"/>
  <c r="HF86" i="47"/>
  <c r="HD86" i="47"/>
  <c r="HE86" i="47"/>
  <c r="GC87" i="47"/>
  <c r="IP87" i="47"/>
  <c r="JC87" i="47"/>
  <c r="AJ33" i="33"/>
  <c r="Q26" i="67" s="1"/>
  <c r="C13" i="33"/>
  <c r="Q22" i="61" s="1"/>
  <c r="E4" i="48"/>
  <c r="K59" i="33"/>
  <c r="K57" i="33"/>
  <c r="K58" i="33"/>
  <c r="K64" i="33"/>
  <c r="S48" i="33" s="1"/>
  <c r="L64" i="33"/>
  <c r="V48" i="33" s="1"/>
  <c r="AF49" i="33"/>
  <c r="AG54" i="33"/>
  <c r="AF54" i="33"/>
  <c r="AF48" i="33"/>
  <c r="AF47" i="33"/>
  <c r="GR88" i="47"/>
  <c r="GQ88" i="47"/>
  <c r="GS88" i="47"/>
  <c r="BQ85" i="47"/>
  <c r="BS85" i="47"/>
  <c r="BR85" i="47"/>
  <c r="ES88" i="47"/>
  <c r="EQ88" i="47"/>
  <c r="ER88" i="47"/>
  <c r="AQ86" i="47"/>
  <c r="AS86" i="47"/>
  <c r="AR86" i="47"/>
  <c r="CE86" i="47"/>
  <c r="CF86" i="47"/>
  <c r="CD86" i="47"/>
  <c r="LD86" i="47"/>
  <c r="LE86" i="47"/>
  <c r="LF86" i="47"/>
  <c r="AP87" i="47"/>
  <c r="CC87" i="47"/>
  <c r="FC87" i="47"/>
  <c r="AI23" i="33"/>
  <c r="P24" i="67" s="1"/>
  <c r="D57" i="48"/>
  <c r="H57" i="33"/>
  <c r="H59" i="33"/>
  <c r="I64" i="33"/>
  <c r="P48" i="33" s="1"/>
  <c r="H64" i="33"/>
  <c r="M48" i="33" s="1"/>
  <c r="EQ85" i="47"/>
  <c r="ES85" i="47"/>
  <c r="ER85" i="47"/>
  <c r="IF88" i="47"/>
  <c r="ID88" i="47"/>
  <c r="IE88" i="47"/>
  <c r="LG126" i="47"/>
  <c r="KS86" i="47"/>
  <c r="KQ86" i="47"/>
  <c r="KR86" i="47"/>
  <c r="KE86" i="47"/>
  <c r="KF86" i="47"/>
  <c r="KD86" i="47"/>
  <c r="KQ83" i="47"/>
  <c r="KR83" i="47"/>
  <c r="KS83" i="47"/>
  <c r="HC87" i="47"/>
  <c r="IT114" i="47"/>
  <c r="LG108" i="47"/>
  <c r="JT111" i="47"/>
  <c r="FG114" i="47"/>
  <c r="BT110" i="47"/>
  <c r="BG110" i="47"/>
  <c r="MG112" i="47"/>
  <c r="FG109" i="47"/>
  <c r="IG113" i="47"/>
  <c r="KT113" i="47"/>
  <c r="DG107" i="47"/>
  <c r="ET110" i="47"/>
  <c r="FQ88" i="47"/>
  <c r="FR88" i="47"/>
  <c r="FS88" i="47"/>
  <c r="KQ84" i="47"/>
  <c r="KR84" i="47"/>
  <c r="KS84" i="47"/>
  <c r="JD84" i="47"/>
  <c r="JE84" i="47"/>
  <c r="JF84" i="47"/>
  <c r="AG23" i="33"/>
  <c r="Q24" i="68" s="1"/>
  <c r="E62" i="48"/>
  <c r="N28" i="33"/>
  <c r="P25" i="72" s="1"/>
  <c r="KG107" i="47"/>
  <c r="AG114" i="47"/>
  <c r="AT110" i="47"/>
  <c r="LT111" i="47"/>
  <c r="HG113" i="47"/>
  <c r="IG108" i="47"/>
  <c r="KG112" i="47"/>
  <c r="DG109" i="47"/>
  <c r="BG112" i="47"/>
  <c r="BT114" i="47"/>
  <c r="BG109" i="47"/>
  <c r="HG107" i="47"/>
  <c r="B121" i="47"/>
  <c r="JT122" i="47"/>
  <c r="DG122" i="47"/>
  <c r="GG121" i="47"/>
  <c r="KT122" i="47"/>
  <c r="FG121" i="47"/>
  <c r="LG121" i="47"/>
  <c r="JG122" i="47"/>
  <c r="EG122" i="47"/>
  <c r="DG121" i="47"/>
  <c r="CT121" i="47"/>
  <c r="AG122" i="47"/>
  <c r="MG122" i="47"/>
  <c r="FT122" i="47"/>
  <c r="BT122" i="47"/>
  <c r="BG121" i="47"/>
  <c r="HG121" i="47"/>
  <c r="ET121" i="47"/>
  <c r="LT122" i="47"/>
  <c r="DT122" i="47"/>
  <c r="AG121" i="47"/>
  <c r="LT121" i="47"/>
  <c r="T121" i="47"/>
  <c r="HG122" i="47"/>
  <c r="IG121" i="47"/>
  <c r="CG122" i="47"/>
  <c r="KT121" i="47"/>
  <c r="LG122" i="47"/>
  <c r="HT121" i="47"/>
  <c r="AT121" i="47"/>
  <c r="JT121" i="47"/>
  <c r="IT122" i="47"/>
  <c r="AT122" i="47"/>
  <c r="DT121" i="47"/>
  <c r="GT121" i="47"/>
  <c r="GT122" i="47"/>
  <c r="FG122" i="47"/>
  <c r="BT121" i="47"/>
  <c r="ET122" i="47"/>
  <c r="BG122" i="47"/>
  <c r="CG121" i="47"/>
  <c r="IG122" i="47"/>
  <c r="HT122" i="47"/>
  <c r="JG121" i="47"/>
  <c r="IT121" i="47"/>
  <c r="KG121" i="47"/>
  <c r="CT122" i="47"/>
  <c r="EG121" i="47"/>
  <c r="MG121" i="47"/>
  <c r="KG122" i="47"/>
  <c r="FT121" i="47"/>
  <c r="GG122" i="47"/>
  <c r="T122" i="47"/>
  <c r="FD86" i="47"/>
  <c r="FE86" i="47"/>
  <c r="FF86" i="47"/>
  <c r="LD84" i="47"/>
  <c r="LE84" i="47"/>
  <c r="LF84" i="47"/>
  <c r="HD84" i="47"/>
  <c r="HE84" i="47"/>
  <c r="HF84" i="47"/>
  <c r="GG112" i="47"/>
  <c r="DG111" i="47"/>
  <c r="CG113" i="47"/>
  <c r="EG111" i="47"/>
  <c r="IT107" i="47"/>
  <c r="CT108" i="47"/>
  <c r="IG114" i="47"/>
  <c r="LT112" i="47"/>
  <c r="ET113" i="47"/>
  <c r="AT108" i="47"/>
  <c r="AT111" i="47"/>
  <c r="AP135" i="47"/>
  <c r="GC138" i="47"/>
  <c r="KD132" i="47"/>
  <c r="EC139" i="47"/>
  <c r="JQ132" i="47"/>
  <c r="FD136" i="47"/>
  <c r="FC134" i="47"/>
  <c r="DC132" i="47"/>
  <c r="GQ139" i="47"/>
  <c r="LP134" i="47"/>
  <c r="FD139" i="47"/>
  <c r="IC133" i="47"/>
  <c r="CQ137" i="47"/>
  <c r="GC136" i="47"/>
  <c r="CC133" i="47"/>
  <c r="CP135" i="47"/>
  <c r="KP132" i="47"/>
  <c r="BD139" i="47"/>
  <c r="CP139" i="47"/>
  <c r="IP132" i="47"/>
  <c r="ID135" i="47"/>
  <c r="EP134" i="47"/>
  <c r="KQ133" i="47"/>
  <c r="BP136" i="47"/>
  <c r="ED137" i="47"/>
  <c r="KC136" i="47"/>
  <c r="CC135" i="47"/>
  <c r="GQ137" i="47"/>
  <c r="FC139" i="47"/>
  <c r="LP138" i="47"/>
  <c r="HQ138" i="47"/>
  <c r="IQ136" i="47"/>
  <c r="IP135" i="47"/>
  <c r="DP139" i="47"/>
  <c r="BP137" i="47"/>
  <c r="JQ135" i="47"/>
  <c r="CP136" i="47"/>
  <c r="ID137" i="47"/>
  <c r="EC135" i="47"/>
  <c r="JP139" i="47"/>
  <c r="GQ133" i="47"/>
  <c r="LQ137" i="47"/>
  <c r="IQ134" i="47"/>
  <c r="HC132" i="47"/>
  <c r="IQ133" i="47"/>
  <c r="EP135" i="47"/>
  <c r="KQ135" i="47"/>
  <c r="Q134" i="47"/>
  <c r="AP132" i="47"/>
  <c r="DD136" i="47"/>
  <c r="IP137" i="47"/>
  <c r="DD139" i="47"/>
  <c r="DC133" i="47"/>
  <c r="JD139" i="47"/>
  <c r="KD136" i="47"/>
  <c r="AD138" i="47"/>
  <c r="FQ137" i="47"/>
  <c r="BD138" i="47"/>
  <c r="JD138" i="47"/>
  <c r="DC135" i="47"/>
  <c r="CQ135" i="47"/>
  <c r="P139" i="47"/>
  <c r="KP138" i="47"/>
  <c r="ED138" i="47"/>
  <c r="AC133" i="47"/>
  <c r="CP137" i="47"/>
  <c r="ED133" i="47"/>
  <c r="JQ134" i="47"/>
  <c r="BC138" i="47"/>
  <c r="BD137" i="47"/>
  <c r="BC139" i="47"/>
  <c r="GP136" i="47"/>
  <c r="JQ136" i="47"/>
  <c r="FP132" i="47"/>
  <c r="MD138" i="47"/>
  <c r="DC134" i="47"/>
  <c r="AP136" i="47"/>
  <c r="HD132" i="47"/>
  <c r="AQ139" i="47"/>
  <c r="FC135" i="47"/>
  <c r="FQ133" i="47"/>
  <c r="JD133" i="47"/>
  <c r="CC137" i="47"/>
  <c r="LQ132" i="47"/>
  <c r="CC136" i="47"/>
  <c r="ED135" i="47"/>
  <c r="ID132" i="47"/>
  <c r="AP138" i="47"/>
  <c r="ID134" i="47"/>
  <c r="GQ132" i="47"/>
  <c r="HQ136" i="47"/>
  <c r="MD132" i="47"/>
  <c r="CC139" i="47"/>
  <c r="HD136" i="47"/>
  <c r="DQ135" i="47"/>
  <c r="DD135" i="47"/>
  <c r="Q135" i="47"/>
  <c r="EQ136" i="47"/>
  <c r="CQ132" i="47"/>
  <c r="EQ138" i="47"/>
  <c r="HC136" i="47"/>
  <c r="CQ138" i="47"/>
  <c r="EQ137" i="47"/>
  <c r="HD138" i="47"/>
  <c r="CC132" i="47"/>
  <c r="LC135" i="47"/>
  <c r="LD132" i="47"/>
  <c r="JQ133" i="47"/>
  <c r="BD135" i="47"/>
  <c r="BQ138" i="47"/>
  <c r="JC136" i="47"/>
  <c r="EQ134" i="47"/>
  <c r="KC137" i="47"/>
  <c r="JQ138" i="47"/>
  <c r="EC138" i="47"/>
  <c r="JD137" i="47"/>
  <c r="GP137" i="47"/>
  <c r="JP133" i="47"/>
  <c r="BQ134" i="47"/>
  <c r="P138" i="47"/>
  <c r="ID139" i="47"/>
  <c r="JP136" i="47"/>
  <c r="P133" i="47"/>
  <c r="KQ134" i="47"/>
  <c r="HP138" i="47"/>
  <c r="JC134" i="47"/>
  <c r="GD132" i="47"/>
  <c r="JC137" i="47"/>
  <c r="GC132" i="47"/>
  <c r="JP137" i="47"/>
  <c r="ED134" i="47"/>
  <c r="LC137" i="47"/>
  <c r="FP136" i="47"/>
  <c r="FC132" i="47"/>
  <c r="IQ139" i="47"/>
  <c r="BD133" i="47"/>
  <c r="AC132" i="47"/>
  <c r="AD132" i="47"/>
  <c r="EQ132" i="47"/>
  <c r="HD134" i="47"/>
  <c r="FC136" i="47"/>
  <c r="MC134" i="47"/>
  <c r="CD132" i="47"/>
  <c r="KC134" i="47"/>
  <c r="DP132" i="47"/>
  <c r="DQ136" i="47"/>
  <c r="CD134" i="47"/>
  <c r="KP135" i="47"/>
  <c r="CC134" i="47"/>
  <c r="CP134" i="47"/>
  <c r="KP137" i="47"/>
  <c r="AQ136" i="47"/>
  <c r="GP138" i="47"/>
  <c r="FP137" i="47"/>
  <c r="CD136" i="47"/>
  <c r="KQ138" i="47"/>
  <c r="GP135" i="47"/>
  <c r="HC138" i="47"/>
  <c r="AD137" i="47"/>
  <c r="BD136" i="47"/>
  <c r="FD134" i="47"/>
  <c r="IP133" i="47"/>
  <c r="IP139" i="47"/>
  <c r="Q133" i="47"/>
  <c r="FC137" i="47"/>
  <c r="ID138" i="47"/>
  <c r="EP138" i="47"/>
  <c r="EP139" i="47"/>
  <c r="DD133" i="47"/>
  <c r="EC137" i="47"/>
  <c r="GP132" i="47"/>
  <c r="KD133" i="47"/>
  <c r="MC137" i="47"/>
  <c r="HD139" i="47"/>
  <c r="AC135" i="47"/>
  <c r="DP136" i="47"/>
  <c r="MC135" i="47"/>
  <c r="CD133" i="47"/>
  <c r="DC137" i="47"/>
  <c r="GP139" i="47"/>
  <c r="KC139" i="47"/>
  <c r="BC132" i="47"/>
  <c r="EQ139" i="47"/>
  <c r="MC133" i="47"/>
  <c r="KC138" i="47"/>
  <c r="GD134" i="47"/>
  <c r="AP137" i="47"/>
  <c r="LC133" i="47"/>
  <c r="DP133" i="47"/>
  <c r="EP137" i="47"/>
  <c r="AQ138" i="47"/>
  <c r="GQ135" i="47"/>
  <c r="IC134" i="47"/>
  <c r="LD136" i="47"/>
  <c r="LP137" i="47"/>
  <c r="KP136" i="47"/>
  <c r="MD134" i="47"/>
  <c r="DC139" i="47"/>
  <c r="IQ135" i="47"/>
  <c r="JQ137" i="47"/>
  <c r="AP133" i="47"/>
  <c r="BP139" i="47"/>
  <c r="BQ135" i="47"/>
  <c r="LC132" i="47"/>
  <c r="HD133" i="47"/>
  <c r="MD139" i="47"/>
  <c r="GD135" i="47"/>
  <c r="FP133" i="47"/>
  <c r="FC133" i="47"/>
  <c r="FQ136" i="47"/>
  <c r="EQ133" i="47"/>
  <c r="KP134" i="47"/>
  <c r="DQ139" i="47"/>
  <c r="BD134" i="47"/>
  <c r="JD136" i="47"/>
  <c r="IP136" i="47"/>
  <c r="LD139" i="47"/>
  <c r="BD132" i="47"/>
  <c r="LD135" i="47"/>
  <c r="LQ133" i="47"/>
  <c r="Q139" i="47"/>
  <c r="LD133" i="47"/>
  <c r="AD135" i="47"/>
  <c r="LP135" i="47"/>
  <c r="DC138" i="47"/>
  <c r="DC136" i="47"/>
  <c r="FD138" i="47"/>
  <c r="BP138" i="47"/>
  <c r="IQ138" i="47"/>
  <c r="JC135" i="47"/>
  <c r="IC135" i="47"/>
  <c r="CQ139" i="47"/>
  <c r="GP133" i="47"/>
  <c r="P132" i="47"/>
  <c r="MC139" i="47"/>
  <c r="DQ133" i="47"/>
  <c r="LP132" i="47"/>
  <c r="KC133" i="47"/>
  <c r="HQ132" i="47"/>
  <c r="HP134" i="47"/>
  <c r="JP132" i="47"/>
  <c r="HC133" i="47"/>
  <c r="FQ132" i="47"/>
  <c r="JC138" i="47"/>
  <c r="DP137" i="47"/>
  <c r="GD133" i="47"/>
  <c r="FD133" i="47"/>
  <c r="KD138" i="47"/>
  <c r="FQ134" i="47"/>
  <c r="KD134" i="47"/>
  <c r="GQ138" i="47"/>
  <c r="MC138" i="47"/>
  <c r="AC139" i="47"/>
  <c r="JD132" i="47"/>
  <c r="FQ139" i="47"/>
  <c r="DQ134" i="47"/>
  <c r="CP132" i="47"/>
  <c r="HC137" i="47"/>
  <c r="FQ135" i="47"/>
  <c r="LD138" i="47"/>
  <c r="BP133" i="47"/>
  <c r="HP136" i="47"/>
  <c r="LQ138" i="47"/>
  <c r="Q132" i="47"/>
  <c r="IC137" i="47"/>
  <c r="Q136" i="47"/>
  <c r="P135" i="47"/>
  <c r="JP135" i="47"/>
  <c r="CD139" i="47"/>
  <c r="IQ132" i="47"/>
  <c r="FP138" i="47"/>
  <c r="BP134" i="47"/>
  <c r="EP132" i="47"/>
  <c r="Q138" i="47"/>
  <c r="GC137" i="47"/>
  <c r="JC133" i="47"/>
  <c r="LC134" i="47"/>
  <c r="KD137" i="47"/>
  <c r="LC138" i="47"/>
  <c r="AD136" i="47"/>
  <c r="LP139" i="47"/>
  <c r="LQ135" i="47"/>
  <c r="MD136" i="47"/>
  <c r="BC133" i="47"/>
  <c r="JC139" i="47"/>
  <c r="HD135" i="47"/>
  <c r="P137" i="47"/>
  <c r="GC139" i="47"/>
  <c r="KP139" i="47"/>
  <c r="HC134" i="47"/>
  <c r="DP134" i="47"/>
  <c r="DP138" i="47"/>
  <c r="FD135" i="47"/>
  <c r="HQ133" i="47"/>
  <c r="AC136" i="47"/>
  <c r="DD132" i="47"/>
  <c r="HQ137" i="47"/>
  <c r="AQ135" i="47"/>
  <c r="KQ137" i="47"/>
  <c r="BP135" i="47"/>
  <c r="LQ134" i="47"/>
  <c r="EC133" i="47"/>
  <c r="CC138" i="47"/>
  <c r="FC138" i="47"/>
  <c r="AQ132" i="47"/>
  <c r="IC139" i="47"/>
  <c r="KQ136" i="47"/>
  <c r="AC138" i="47"/>
  <c r="JP134" i="47"/>
  <c r="KQ139" i="47"/>
  <c r="AQ133" i="47"/>
  <c r="P136" i="47"/>
  <c r="KD139" i="47"/>
  <c r="KQ132" i="47"/>
  <c r="ED136" i="47"/>
  <c r="MC132" i="47"/>
  <c r="LD137" i="47"/>
  <c r="GP134" i="47"/>
  <c r="EC136" i="47"/>
  <c r="JD134" i="47"/>
  <c r="BC135" i="47"/>
  <c r="DQ137" i="47"/>
  <c r="CQ133" i="47"/>
  <c r="DD138" i="47"/>
  <c r="GD139" i="47"/>
  <c r="KP133" i="47"/>
  <c r="HP133" i="47"/>
  <c r="AD134" i="47"/>
  <c r="CQ134" i="47"/>
  <c r="AD133" i="47"/>
  <c r="GC135" i="47"/>
  <c r="GD136" i="47"/>
  <c r="GQ134" i="47"/>
  <c r="AQ134" i="47"/>
  <c r="ID136" i="47"/>
  <c r="HP137" i="47"/>
  <c r="FP134" i="47"/>
  <c r="FD137" i="47"/>
  <c r="JC132" i="47"/>
  <c r="JQ139" i="47"/>
  <c r="AC134" i="47"/>
  <c r="IP138" i="47"/>
  <c r="JP138" i="47"/>
  <c r="BQ139" i="47"/>
  <c r="MD137" i="47"/>
  <c r="ED132" i="47"/>
  <c r="LP136" i="47"/>
  <c r="KC135" i="47"/>
  <c r="HD137" i="47"/>
  <c r="EP136" i="47"/>
  <c r="AP134" i="47"/>
  <c r="LQ136" i="47"/>
  <c r="CP138" i="47"/>
  <c r="CD137" i="47"/>
  <c r="CD135" i="47"/>
  <c r="ED139" i="47"/>
  <c r="FQ138" i="47"/>
  <c r="IC136" i="47"/>
  <c r="GC134" i="47"/>
  <c r="LP133" i="47"/>
  <c r="ID133" i="47"/>
  <c r="IC132" i="47"/>
  <c r="DD134" i="47"/>
  <c r="CD138" i="47"/>
  <c r="HC139" i="47"/>
  <c r="MD135" i="47"/>
  <c r="P134" i="47"/>
  <c r="CP133" i="47"/>
  <c r="BP132" i="47"/>
  <c r="HQ139" i="47"/>
  <c r="HQ135" i="47"/>
  <c r="FP135" i="47"/>
  <c r="DQ132" i="47"/>
  <c r="JD135" i="47"/>
  <c r="EC134" i="47"/>
  <c r="CQ136" i="47"/>
  <c r="GD138" i="47"/>
  <c r="HC135" i="47"/>
  <c r="DP135" i="47"/>
  <c r="LQ139" i="47"/>
  <c r="DQ138" i="47"/>
  <c r="BQ136" i="47"/>
  <c r="HP135" i="47"/>
  <c r="LC139" i="47"/>
  <c r="FD132" i="47"/>
  <c r="KC132" i="47"/>
  <c r="AQ137" i="47"/>
  <c r="MD133" i="47"/>
  <c r="GC133" i="47"/>
  <c r="BQ133" i="47"/>
  <c r="BC134" i="47"/>
  <c r="MC136" i="47"/>
  <c r="Q137" i="47"/>
  <c r="AP139" i="47"/>
  <c r="IP134" i="47"/>
  <c r="FP139" i="47"/>
  <c r="HP132" i="47"/>
  <c r="BC136" i="47"/>
  <c r="GD137" i="47"/>
  <c r="DD137" i="47"/>
  <c r="AD139" i="47"/>
  <c r="EP133" i="47"/>
  <c r="HP139" i="47"/>
  <c r="LC136" i="47"/>
  <c r="KD135" i="47"/>
  <c r="IQ137" i="47"/>
  <c r="IC138" i="47"/>
  <c r="GQ136" i="47"/>
  <c r="AC137" i="47"/>
  <c r="LD134" i="47"/>
  <c r="BQ132" i="47"/>
  <c r="HQ134" i="47"/>
  <c r="EQ135" i="47"/>
  <c r="BQ137" i="47"/>
  <c r="BC137" i="47"/>
  <c r="EC132" i="47"/>
  <c r="LD88" i="47"/>
  <c r="LE88" i="47"/>
  <c r="LF88" i="47"/>
  <c r="LQ88" i="47"/>
  <c r="LR88" i="47"/>
  <c r="LS88" i="47"/>
  <c r="Q88" i="47"/>
  <c r="R88" i="47"/>
  <c r="S88" i="47"/>
  <c r="AQ84" i="47"/>
  <c r="AR84" i="47"/>
  <c r="AS84" i="47"/>
  <c r="MD84" i="47"/>
  <c r="ME84" i="47"/>
  <c r="MF84" i="47"/>
  <c r="FD84" i="47"/>
  <c r="FE84" i="47"/>
  <c r="FF84" i="47"/>
  <c r="AT112" i="47"/>
  <c r="GT110" i="47"/>
  <c r="KT110" i="47"/>
  <c r="CT111" i="47"/>
  <c r="EG110" i="47"/>
  <c r="FG112" i="47"/>
  <c r="AT107" i="47"/>
  <c r="AT113" i="47"/>
  <c r="T112" i="47"/>
  <c r="LT110" i="47"/>
  <c r="MD86" i="47"/>
  <c r="ME86" i="47"/>
  <c r="MF86" i="47"/>
  <c r="DD84" i="47"/>
  <c r="DE84" i="47"/>
  <c r="DF84" i="47"/>
  <c r="GQ84" i="47"/>
  <c r="GR84" i="47"/>
  <c r="GS84" i="47"/>
  <c r="D108" i="47"/>
  <c r="EC112" i="47" s="1"/>
  <c r="EF112" i="47" s="1"/>
  <c r="JG111" i="47"/>
  <c r="HT110" i="47"/>
  <c r="ET109" i="47"/>
  <c r="BT107" i="47"/>
  <c r="KG110" i="47"/>
  <c r="GT109" i="47"/>
  <c r="T108" i="47"/>
  <c r="HT114" i="47"/>
  <c r="FT108" i="47"/>
  <c r="LG114" i="47"/>
  <c r="KT109" i="47"/>
  <c r="IT112" i="47"/>
  <c r="FG107" i="47"/>
  <c r="BG107" i="47"/>
  <c r="HT113" i="47"/>
  <c r="ET114" i="47"/>
  <c r="EO139" i="47" s="1"/>
  <c r="CG112" i="47"/>
  <c r="JG110" i="47"/>
  <c r="FT114" i="47"/>
  <c r="KG113" i="47"/>
  <c r="AG110" i="47"/>
  <c r="CT107" i="47"/>
  <c r="JT110" i="47"/>
  <c r="T113" i="47"/>
  <c r="BT113" i="47"/>
  <c r="HT109" i="47"/>
  <c r="AT114" i="47"/>
  <c r="CT114" i="47"/>
  <c r="FT113" i="47"/>
  <c r="IG110" i="47"/>
  <c r="HG112" i="47"/>
  <c r="DG114" i="47"/>
  <c r="DB139" i="47" s="1"/>
  <c r="IG112" i="47"/>
  <c r="FG108" i="47"/>
  <c r="BG113" i="47"/>
  <c r="DT107" i="47"/>
  <c r="KT108" i="47"/>
  <c r="DG110" i="47"/>
  <c r="DT113" i="47"/>
  <c r="MG108" i="47"/>
  <c r="AG112" i="47"/>
  <c r="MG111" i="47"/>
  <c r="JT113" i="47"/>
  <c r="HG111" i="47"/>
  <c r="T114" i="47"/>
  <c r="FT109" i="47"/>
  <c r="JT109" i="47"/>
  <c r="GG113" i="47"/>
  <c r="GB138" i="47" s="1"/>
  <c r="DT114" i="47"/>
  <c r="JG109" i="47"/>
  <c r="CG110" i="47"/>
  <c r="T107" i="47"/>
  <c r="FT107" i="47"/>
  <c r="CT110" i="47"/>
  <c r="FT110" i="47"/>
  <c r="CT113" i="47"/>
  <c r="JG114" i="47"/>
  <c r="ET107" i="47"/>
  <c r="HT108" i="47"/>
  <c r="IG107" i="47"/>
  <c r="DT112" i="47"/>
  <c r="LG107" i="47"/>
  <c r="CG109" i="47"/>
  <c r="IT113" i="47"/>
  <c r="IO138" i="47" s="1"/>
  <c r="EG107" i="47"/>
  <c r="DT111" i="47"/>
  <c r="IT108" i="47"/>
  <c r="EG109" i="47"/>
  <c r="BT111" i="47"/>
  <c r="DT109" i="47"/>
  <c r="T110" i="47"/>
  <c r="LG113" i="47"/>
  <c r="DT110" i="47"/>
  <c r="CG111" i="47"/>
  <c r="ET108" i="47"/>
  <c r="DG108" i="47"/>
  <c r="AG111" i="47"/>
  <c r="MG107" i="47"/>
  <c r="IG109" i="47"/>
  <c r="HG114" i="47"/>
  <c r="HB139" i="47" s="1"/>
  <c r="HT112" i="47"/>
  <c r="GG108" i="47"/>
  <c r="BT112" i="47"/>
  <c r="LG112" i="47"/>
  <c r="CG114" i="47"/>
  <c r="GT111" i="47"/>
  <c r="FT112" i="47"/>
  <c r="ET112" i="47"/>
  <c r="MG109" i="47"/>
  <c r="KG108" i="47"/>
  <c r="CT109" i="47"/>
  <c r="HG110" i="47"/>
  <c r="MG110" i="47"/>
  <c r="FG110" i="47"/>
  <c r="EG113" i="47"/>
  <c r="JG113" i="47"/>
  <c r="JB138" i="47" s="1"/>
  <c r="LT107" i="47"/>
  <c r="AG109" i="47"/>
  <c r="KG114" i="47"/>
  <c r="EG112" i="47"/>
  <c r="T109" i="47"/>
  <c r="BT108" i="47"/>
  <c r="JG108" i="47"/>
  <c r="GT113" i="47"/>
  <c r="HG108" i="47"/>
  <c r="IT110" i="47"/>
  <c r="LT108" i="47"/>
  <c r="JT108" i="47"/>
  <c r="T111" i="47"/>
  <c r="GT112" i="47"/>
  <c r="CT112" i="47"/>
  <c r="GG107" i="47"/>
  <c r="CG107" i="47"/>
  <c r="GG109" i="47"/>
  <c r="KT114" i="47"/>
  <c r="KT112" i="47"/>
  <c r="BT109" i="47"/>
  <c r="DG112" i="47"/>
  <c r="ET111" i="47"/>
  <c r="IG111" i="47"/>
  <c r="JG107" i="47"/>
  <c r="AG107" i="47"/>
  <c r="AG108" i="47"/>
  <c r="LT113" i="47"/>
  <c r="JT112" i="47"/>
  <c r="FG113" i="47"/>
  <c r="JG112" i="47"/>
  <c r="CG108" i="47"/>
  <c r="CB133" i="47" s="1"/>
  <c r="GD88" i="47"/>
  <c r="GE88" i="47"/>
  <c r="GF88" i="47"/>
  <c r="LQ84" i="47"/>
  <c r="LR84" i="47"/>
  <c r="LS84" i="47"/>
  <c r="JQ84" i="47"/>
  <c r="JR84" i="47"/>
  <c r="JS84" i="47"/>
  <c r="D14" i="69"/>
  <c r="KT111" i="47"/>
  <c r="DG113" i="47"/>
  <c r="HT107" i="47"/>
  <c r="GT108" i="47"/>
  <c r="LG111" i="47"/>
  <c r="MG113" i="47"/>
  <c r="BG114" i="47"/>
  <c r="FG111" i="47"/>
  <c r="GG111" i="47"/>
  <c r="DT108" i="47"/>
  <c r="GT107" i="47"/>
  <c r="AD88" i="47"/>
  <c r="AE88" i="47"/>
  <c r="AF88" i="47"/>
  <c r="FD88" i="47"/>
  <c r="FE88" i="47"/>
  <c r="FF88" i="47"/>
  <c r="FQ84" i="47"/>
  <c r="FR84" i="47"/>
  <c r="FS84" i="47"/>
  <c r="GD84" i="47"/>
  <c r="GE84" i="47"/>
  <c r="GF84" i="47"/>
  <c r="D32" i="48"/>
  <c r="I18" i="33"/>
  <c r="Q23" i="63" s="1"/>
  <c r="CR142" i="47"/>
  <c r="JF142" i="47"/>
  <c r="BS142" i="47"/>
  <c r="ME141" i="47"/>
  <c r="BF142" i="47"/>
  <c r="GR141" i="47"/>
  <c r="DR141" i="47"/>
  <c r="FE141" i="47"/>
  <c r="KS141" i="47"/>
  <c r="BE142" i="47"/>
  <c r="IS142" i="47"/>
  <c r="HS142" i="47"/>
  <c r="DF141" i="47"/>
  <c r="KF141" i="47"/>
  <c r="R141" i="47"/>
  <c r="KF142" i="47"/>
  <c r="GR142" i="47"/>
  <c r="HE141" i="47"/>
  <c r="DE142" i="47"/>
  <c r="BR142" i="47"/>
  <c r="HF142" i="47"/>
  <c r="EE142" i="47"/>
  <c r="HF141" i="47"/>
  <c r="ES141" i="47"/>
  <c r="JF141" i="47"/>
  <c r="DS142" i="47"/>
  <c r="AE142" i="47"/>
  <c r="HE142" i="47"/>
  <c r="EE141" i="47"/>
  <c r="LF141" i="47"/>
  <c r="ER141" i="47"/>
  <c r="KE142" i="47"/>
  <c r="GS142" i="47"/>
  <c r="JS142" i="47"/>
  <c r="CR141" i="47"/>
  <c r="DS141" i="47"/>
  <c r="AS142" i="47"/>
  <c r="FS142" i="47"/>
  <c r="LR141" i="47"/>
  <c r="FF142" i="47"/>
  <c r="HR142" i="47"/>
  <c r="BR141" i="47"/>
  <c r="GF141" i="47"/>
  <c r="LS141" i="47"/>
  <c r="R142" i="47"/>
  <c r="IR141" i="47"/>
  <c r="LS142" i="47"/>
  <c r="IF141" i="47"/>
  <c r="S141" i="47"/>
  <c r="DF142" i="47"/>
  <c r="FS141" i="47"/>
  <c r="FR141" i="47"/>
  <c r="MF141" i="47"/>
  <c r="LF142" i="47"/>
  <c r="BF141" i="47"/>
  <c r="JE142" i="47"/>
  <c r="GE141" i="47"/>
  <c r="BS141" i="47"/>
  <c r="JS141" i="47"/>
  <c r="ES142" i="47"/>
  <c r="ER142" i="47"/>
  <c r="IF142" i="47"/>
  <c r="LE141" i="47"/>
  <c r="LR142" i="47"/>
  <c r="ME142" i="47"/>
  <c r="CE141" i="47"/>
  <c r="FF141" i="47"/>
  <c r="GE142" i="47"/>
  <c r="HR141" i="47"/>
  <c r="FR142" i="47"/>
  <c r="MF142" i="47"/>
  <c r="JR141" i="47"/>
  <c r="AR142" i="47"/>
  <c r="CF141" i="47"/>
  <c r="JE141" i="47"/>
  <c r="LE142" i="47"/>
  <c r="AF141" i="47"/>
  <c r="IS141" i="47"/>
  <c r="FE142" i="47"/>
  <c r="S142" i="47"/>
  <c r="DR142" i="47"/>
  <c r="JR142" i="47"/>
  <c r="IE141" i="47"/>
  <c r="EF141" i="47"/>
  <c r="KE141" i="47"/>
  <c r="KR142" i="47"/>
  <c r="HS141" i="47"/>
  <c r="AF142" i="47"/>
  <c r="IE142" i="47"/>
  <c r="CF142" i="47"/>
  <c r="CE142" i="47"/>
  <c r="AR141" i="47"/>
  <c r="CS141" i="47"/>
  <c r="CS142" i="47"/>
  <c r="GS141" i="47"/>
  <c r="AE141" i="47"/>
  <c r="IR142" i="47"/>
  <c r="GF142" i="47"/>
  <c r="DE141" i="47"/>
  <c r="BE141" i="47"/>
  <c r="KS142" i="47"/>
  <c r="EF142" i="47"/>
  <c r="AS141" i="47"/>
  <c r="KR141" i="47"/>
  <c r="KG109" i="47"/>
  <c r="GG114" i="47"/>
  <c r="GT114" i="47"/>
  <c r="JT107" i="47"/>
  <c r="AG113" i="47"/>
  <c r="KT107" i="47"/>
  <c r="BG108" i="47"/>
  <c r="EG114" i="47"/>
  <c r="HT111" i="47"/>
  <c r="LG109" i="47"/>
  <c r="LT114" i="47"/>
  <c r="GD86" i="47"/>
  <c r="GE86" i="47"/>
  <c r="GF86" i="47"/>
  <c r="AD84" i="47"/>
  <c r="AE84" i="47"/>
  <c r="AF84" i="47"/>
  <c r="Q84" i="47"/>
  <c r="R84" i="47"/>
  <c r="S84" i="47"/>
  <c r="O28" i="33"/>
  <c r="Q25" i="72" s="1"/>
  <c r="GG110" i="47"/>
  <c r="IT109" i="47"/>
  <c r="LG110" i="47"/>
  <c r="EG108" i="47"/>
  <c r="IT111" i="47"/>
  <c r="MG114" i="47"/>
  <c r="JT114" i="47"/>
  <c r="LT109" i="47"/>
  <c r="KG111" i="47"/>
  <c r="BG111" i="47"/>
  <c r="FT111" i="47"/>
  <c r="HG109" i="47"/>
  <c r="HD88" i="47"/>
  <c r="HE88" i="47"/>
  <c r="HF88" i="47"/>
  <c r="HQ84" i="47"/>
  <c r="HR84" i="47"/>
  <c r="HS84" i="47"/>
  <c r="BD84" i="47"/>
  <c r="BE84" i="47"/>
  <c r="BF84" i="47"/>
  <c r="KF41" i="28" l="1"/>
  <c r="KS78" i="47"/>
  <c r="KR78" i="47"/>
  <c r="KE41" i="28"/>
  <c r="JR78" i="47"/>
  <c r="HF71" i="47"/>
  <c r="HD71" i="47"/>
  <c r="GF71" i="47"/>
  <c r="GD71" i="47"/>
  <c r="JQ78" i="47"/>
  <c r="LE71" i="47"/>
  <c r="C89" i="48"/>
  <c r="C117" i="48"/>
  <c r="AI12" i="33"/>
  <c r="C22" i="48"/>
  <c r="B22" i="48"/>
  <c r="C76" i="48"/>
  <c r="B76" i="48"/>
  <c r="B48" i="48"/>
  <c r="IB136" i="47"/>
  <c r="GO138" i="47"/>
  <c r="EO137" i="47"/>
  <c r="LB138" i="47"/>
  <c r="CO138" i="47"/>
  <c r="MB133" i="47"/>
  <c r="O138" i="47"/>
  <c r="HO139" i="47"/>
  <c r="C18" i="48"/>
  <c r="C70" i="48"/>
  <c r="C62" i="48"/>
  <c r="B66" i="48"/>
  <c r="B27" i="33"/>
  <c r="DQ78" i="47"/>
  <c r="LF78" i="47"/>
  <c r="KF71" i="47"/>
  <c r="DS78" i="47"/>
  <c r="LD78" i="47"/>
  <c r="BE71" i="47"/>
  <c r="CD71" i="47"/>
  <c r="BD71" i="47"/>
  <c r="LS71" i="47"/>
  <c r="BD78" i="47"/>
  <c r="LQ71" i="47"/>
  <c r="BE78" i="47"/>
  <c r="JR71" i="47"/>
  <c r="CF71" i="47"/>
  <c r="IQ71" i="47"/>
  <c r="JE78" i="47"/>
  <c r="JD78" i="47"/>
  <c r="ME71" i="47"/>
  <c r="DE71" i="47"/>
  <c r="MF71" i="47"/>
  <c r="JS71" i="47"/>
  <c r="EF71" i="47"/>
  <c r="C112" i="48"/>
  <c r="B112" i="48"/>
  <c r="L97" i="33"/>
  <c r="C146" i="48"/>
  <c r="C124" i="48"/>
  <c r="B124" i="48"/>
  <c r="B108" i="48"/>
  <c r="C108" i="48"/>
  <c r="I51" i="22"/>
  <c r="BS71" i="47"/>
  <c r="C60" i="48"/>
  <c r="B60" i="48"/>
  <c r="B47" i="48"/>
  <c r="N27" i="33"/>
  <c r="C47" i="48"/>
  <c r="H32" i="33"/>
  <c r="B67" i="48"/>
  <c r="C67" i="48"/>
  <c r="C21" i="48"/>
  <c r="B21" i="48"/>
  <c r="C135" i="48"/>
  <c r="B135" i="48"/>
  <c r="U69" i="33"/>
  <c r="B79" i="48"/>
  <c r="Z32" i="33"/>
  <c r="C79" i="48"/>
  <c r="B81" i="48"/>
  <c r="W32" i="33"/>
  <c r="C130" i="48"/>
  <c r="C69" i="33"/>
  <c r="B130" i="48"/>
  <c r="C40" i="48"/>
  <c r="B40" i="48"/>
  <c r="B51" i="48"/>
  <c r="C51" i="48"/>
  <c r="T22" i="33"/>
  <c r="C83" i="48"/>
  <c r="B83" i="48"/>
  <c r="D33" i="48"/>
  <c r="I74" i="22"/>
  <c r="AF33" i="33" s="1"/>
  <c r="P26" i="68" s="1"/>
  <c r="B96" i="48"/>
  <c r="C96" i="48"/>
  <c r="C90" i="48"/>
  <c r="AC32" i="33"/>
  <c r="B90" i="48"/>
  <c r="C113" i="48"/>
  <c r="B113" i="48"/>
  <c r="C118" i="48"/>
  <c r="B118" i="48"/>
  <c r="B8" i="48"/>
  <c r="C8" i="48"/>
  <c r="H58" i="33"/>
  <c r="E69" i="48"/>
  <c r="EQ71" i="47"/>
  <c r="N12" i="33"/>
  <c r="C45" i="48"/>
  <c r="B45" i="48"/>
  <c r="B75" i="48"/>
  <c r="Q37" i="33"/>
  <c r="C75" i="48"/>
  <c r="AF32" i="33"/>
  <c r="C88" i="48"/>
  <c r="B88" i="48"/>
  <c r="B97" i="48"/>
  <c r="C97" i="48"/>
  <c r="B143" i="48"/>
  <c r="L87" i="33"/>
  <c r="B41" i="48"/>
  <c r="C41" i="48"/>
  <c r="C106" i="48"/>
  <c r="B106" i="48"/>
  <c r="C126" i="48"/>
  <c r="B126" i="48"/>
  <c r="C114" i="48"/>
  <c r="B134" i="48"/>
  <c r="E12" i="33"/>
  <c r="C7" i="48"/>
  <c r="B37" i="48"/>
  <c r="C37" i="48"/>
  <c r="E27" i="33"/>
  <c r="H17" i="33"/>
  <c r="B12" i="48"/>
  <c r="C12" i="48"/>
  <c r="B56" i="48"/>
  <c r="C56" i="48"/>
  <c r="Z22" i="33"/>
  <c r="B104" i="48"/>
  <c r="C104" i="48"/>
  <c r="ED71" i="47"/>
  <c r="C134" i="48"/>
  <c r="C123" i="48"/>
  <c r="B123" i="48"/>
  <c r="C65" i="48"/>
  <c r="E32" i="33"/>
  <c r="B65" i="48"/>
  <c r="B61" i="48"/>
  <c r="C61" i="48"/>
  <c r="AI22" i="33"/>
  <c r="B87" i="48"/>
  <c r="C87" i="48"/>
  <c r="B68" i="48"/>
  <c r="C68" i="48"/>
  <c r="C30" i="48"/>
  <c r="B30" i="48"/>
  <c r="AF12" i="33"/>
  <c r="B55" i="48"/>
  <c r="C55" i="48"/>
  <c r="AC22" i="33"/>
  <c r="C101" i="48"/>
  <c r="B101" i="48"/>
  <c r="B46" i="48"/>
  <c r="C46" i="48"/>
  <c r="B84" i="48"/>
  <c r="C84" i="48"/>
  <c r="T37" i="33"/>
  <c r="C98" i="48"/>
  <c r="B98" i="48"/>
  <c r="AC17" i="33"/>
  <c r="C28" i="48"/>
  <c r="B28" i="48"/>
  <c r="N32" i="33"/>
  <c r="B72" i="48"/>
  <c r="C72" i="48"/>
  <c r="B35" i="48"/>
  <c r="C35" i="48"/>
  <c r="BR71" i="47"/>
  <c r="ES71" i="47"/>
  <c r="N9" i="48"/>
  <c r="AZ9" i="33" s="1"/>
  <c r="C100" i="48"/>
  <c r="B100" i="48"/>
  <c r="B86" i="48"/>
  <c r="C86" i="48"/>
  <c r="B10" i="48"/>
  <c r="C10" i="48"/>
  <c r="B50" i="48"/>
  <c r="C50" i="48"/>
  <c r="W22" i="33"/>
  <c r="K12" i="33"/>
  <c r="C138" i="48"/>
  <c r="F79" i="33"/>
  <c r="B57" i="48"/>
  <c r="C57" i="48"/>
  <c r="B32" i="48"/>
  <c r="C32" i="48"/>
  <c r="K17" i="33"/>
  <c r="B13" i="48"/>
  <c r="C140" i="48"/>
  <c r="B140" i="48"/>
  <c r="R79" i="33"/>
  <c r="E28" i="48"/>
  <c r="T32" i="33"/>
  <c r="C15" i="48"/>
  <c r="B5" i="48"/>
  <c r="B17" i="33"/>
  <c r="C5" i="48"/>
  <c r="C94" i="48"/>
  <c r="B94" i="48"/>
  <c r="T27" i="33"/>
  <c r="C53" i="48"/>
  <c r="B53" i="48"/>
  <c r="B82" i="48"/>
  <c r="W37" i="33"/>
  <c r="C82" i="48"/>
  <c r="I69" i="33"/>
  <c r="B132" i="48"/>
  <c r="C132" i="48"/>
  <c r="E53" i="48"/>
  <c r="B63" i="48"/>
  <c r="C63" i="48"/>
  <c r="AF27" i="33"/>
  <c r="C23" i="48"/>
  <c r="B23" i="48"/>
  <c r="T17" i="33"/>
  <c r="IE71" i="47"/>
  <c r="IF71" i="47"/>
  <c r="HR69" i="28"/>
  <c r="IE41" i="28"/>
  <c r="BW70" i="28"/>
  <c r="HQ69" i="28"/>
  <c r="DR29" i="28"/>
  <c r="JW70" i="28"/>
  <c r="GJ52" i="47"/>
  <c r="HS64" i="28"/>
  <c r="AJ52" i="47"/>
  <c r="IQ27" i="28"/>
  <c r="JQ79" i="28"/>
  <c r="JS79" i="28"/>
  <c r="Q27" i="28"/>
  <c r="CJ52" i="47"/>
  <c r="GW52" i="47"/>
  <c r="LW70" i="28"/>
  <c r="DW70" i="28"/>
  <c r="ME79" i="28"/>
  <c r="JW52" i="47"/>
  <c r="EW52" i="47"/>
  <c r="HR64" i="28"/>
  <c r="EW70" i="28"/>
  <c r="HW70" i="28"/>
  <c r="IJ70" i="28"/>
  <c r="KW70" i="28"/>
  <c r="IF41" i="28"/>
  <c r="HJ52" i="47"/>
  <c r="W52" i="47"/>
  <c r="BW52" i="47"/>
  <c r="C52" i="28"/>
  <c r="LJ52" i="47"/>
  <c r="IW52" i="47"/>
  <c r="EJ52" i="47"/>
  <c r="BJ70" i="28"/>
  <c r="EJ70" i="28"/>
  <c r="KJ70" i="28"/>
  <c r="HJ70" i="28"/>
  <c r="CW70" i="28"/>
  <c r="J70" i="28"/>
  <c r="FJ70" i="28"/>
  <c r="HW52" i="47"/>
  <c r="DW52" i="47"/>
  <c r="FJ52" i="47"/>
  <c r="KW52" i="47"/>
  <c r="GW70" i="28"/>
  <c r="FW70" i="28"/>
  <c r="JJ70" i="28"/>
  <c r="LW52" i="47"/>
  <c r="GJ70" i="28"/>
  <c r="IW70" i="28"/>
  <c r="Z32" i="64"/>
  <c r="AW52" i="47"/>
  <c r="IJ52" i="47"/>
  <c r="EE64" i="28"/>
  <c r="AJ70" i="28"/>
  <c r="J52" i="47"/>
  <c r="BJ52" i="47"/>
  <c r="FW52" i="47"/>
  <c r="W70" i="28"/>
  <c r="CJ70" i="28"/>
  <c r="LJ70" i="28"/>
  <c r="MD79" i="28"/>
  <c r="DJ52" i="47"/>
  <c r="CW52" i="47"/>
  <c r="AW70" i="28"/>
  <c r="KJ52" i="47"/>
  <c r="LR29" i="28"/>
  <c r="D14" i="65"/>
  <c r="D88" i="48"/>
  <c r="D8" i="62"/>
  <c r="I29" i="22"/>
  <c r="E23" i="33" s="1"/>
  <c r="P24" i="62" s="1"/>
  <c r="C15" i="28" s="1"/>
  <c r="I65" i="22"/>
  <c r="Z38" i="33" s="1"/>
  <c r="P27" i="69" s="1"/>
  <c r="Z33" i="69" s="1"/>
  <c r="D15" i="68"/>
  <c r="Q6" i="68"/>
  <c r="D15" i="71"/>
  <c r="Q6" i="71"/>
  <c r="D16" i="64"/>
  <c r="Q7" i="64"/>
  <c r="D15" i="70"/>
  <c r="Q6" i="70"/>
  <c r="I54" i="22"/>
  <c r="D15" i="65"/>
  <c r="Q6" i="65"/>
  <c r="D16" i="68"/>
  <c r="Q7" i="68"/>
  <c r="D14" i="61"/>
  <c r="Q5" i="61"/>
  <c r="D17" i="71"/>
  <c r="Q8" i="71"/>
  <c r="D15" i="64"/>
  <c r="Q6" i="64"/>
  <c r="J11" i="22"/>
  <c r="F18" i="33" s="1"/>
  <c r="Q23" i="62" s="1"/>
  <c r="E14" i="28" s="1"/>
  <c r="GL14" i="28" s="1"/>
  <c r="D14" i="62"/>
  <c r="Q5" i="62"/>
  <c r="J20" i="22"/>
  <c r="AA13" i="33" s="1"/>
  <c r="Q22" i="69" s="1"/>
  <c r="E82" i="48"/>
  <c r="D6" i="69"/>
  <c r="Q6" i="69" s="1"/>
  <c r="D17" i="69"/>
  <c r="Q8" i="69"/>
  <c r="I41" i="22"/>
  <c r="I17" i="22"/>
  <c r="W13" i="33" s="1"/>
  <c r="P22" i="65" s="1"/>
  <c r="T22" i="65" s="1"/>
  <c r="D17" i="70"/>
  <c r="Q8" i="70"/>
  <c r="D16" i="63"/>
  <c r="Q7" i="63"/>
  <c r="D17" i="61"/>
  <c r="Q8" i="61"/>
  <c r="IL16" i="47"/>
  <c r="AL16" i="47"/>
  <c r="KL16" i="47"/>
  <c r="AF27" i="28"/>
  <c r="AE27" i="28"/>
  <c r="KY16" i="47"/>
  <c r="CY16" i="47"/>
  <c r="BY16" i="47"/>
  <c r="AY16" i="47"/>
  <c r="Y16" i="47"/>
  <c r="EY16" i="47"/>
  <c r="JY16" i="47"/>
  <c r="FD27" i="28"/>
  <c r="ME64" i="28"/>
  <c r="LY16" i="47"/>
  <c r="FL16" i="47"/>
  <c r="GY16" i="47"/>
  <c r="LL16" i="47"/>
  <c r="FF27" i="28"/>
  <c r="MD64" i="28"/>
  <c r="HL16" i="47"/>
  <c r="GL16" i="47"/>
  <c r="BL16" i="47"/>
  <c r="L16" i="47"/>
  <c r="IY16" i="47"/>
  <c r="DY16" i="47"/>
  <c r="CL16" i="47"/>
  <c r="JL16" i="47"/>
  <c r="DL16" i="47"/>
  <c r="EL16" i="47"/>
  <c r="FY16" i="47"/>
  <c r="AS27" i="28"/>
  <c r="HD27" i="28"/>
  <c r="GR57" i="28"/>
  <c r="IS64" i="28"/>
  <c r="MD80" i="28"/>
  <c r="AF29" i="28"/>
  <c r="ME80" i="28"/>
  <c r="LE24" i="28"/>
  <c r="HE27" i="28"/>
  <c r="JR27" i="28"/>
  <c r="AQ27" i="28"/>
  <c r="E16" i="28"/>
  <c r="HY16" i="28" s="1"/>
  <c r="R27" i="28"/>
  <c r="IQ79" i="28"/>
  <c r="AR41" i="28"/>
  <c r="GS41" i="28"/>
  <c r="AS41" i="28"/>
  <c r="E65" i="47"/>
  <c r="DY65" i="47" s="1"/>
  <c r="EV123" i="28"/>
  <c r="I123" i="28"/>
  <c r="II123" i="28"/>
  <c r="LI123" i="28"/>
  <c r="HV123" i="28"/>
  <c r="JI123" i="28"/>
  <c r="CV123" i="28"/>
  <c r="AV123" i="28"/>
  <c r="AI123" i="28"/>
  <c r="CI123" i="28"/>
  <c r="HI123" i="28"/>
  <c r="BV123" i="28"/>
  <c r="JV123" i="28"/>
  <c r="GV123" i="28"/>
  <c r="IV123" i="28"/>
  <c r="GI123" i="28"/>
  <c r="EI123" i="28"/>
  <c r="V123" i="28"/>
  <c r="FV123" i="28"/>
  <c r="KV123" i="28"/>
  <c r="LV123" i="28"/>
  <c r="DV123" i="28"/>
  <c r="KI123" i="28"/>
  <c r="DI123" i="28"/>
  <c r="FI123" i="28"/>
  <c r="BI123" i="28"/>
  <c r="AV125" i="47"/>
  <c r="CI125" i="47"/>
  <c r="AI125" i="47"/>
  <c r="HV125" i="47"/>
  <c r="II125" i="47"/>
  <c r="I125" i="47"/>
  <c r="JI125" i="47"/>
  <c r="FV125" i="47"/>
  <c r="BV125" i="47"/>
  <c r="CV125" i="47"/>
  <c r="JV125" i="47"/>
  <c r="LI125" i="47"/>
  <c r="KV125" i="47"/>
  <c r="V125" i="47"/>
  <c r="EI125" i="47"/>
  <c r="DV125" i="47"/>
  <c r="GI125" i="47"/>
  <c r="DI125" i="47"/>
  <c r="HI125" i="47"/>
  <c r="LV125" i="47"/>
  <c r="EV125" i="47"/>
  <c r="IV125" i="47"/>
  <c r="FI125" i="47"/>
  <c r="GV125" i="47"/>
  <c r="KI125" i="47"/>
  <c r="BI125" i="47"/>
  <c r="I143" i="48"/>
  <c r="L86" i="33"/>
  <c r="AF31" i="33"/>
  <c r="I88" i="48"/>
  <c r="W26" i="33"/>
  <c r="I52" i="48"/>
  <c r="Q26" i="33"/>
  <c r="I48" i="48"/>
  <c r="I112" i="48"/>
  <c r="I138" i="48"/>
  <c r="F78" i="33"/>
  <c r="I96" i="48"/>
  <c r="AC11" i="33"/>
  <c r="I27" i="48"/>
  <c r="BI75" i="28"/>
  <c r="I75" i="28"/>
  <c r="DV75" i="28"/>
  <c r="BV75" i="28"/>
  <c r="GI75" i="28"/>
  <c r="KV75" i="28"/>
  <c r="LV75" i="28"/>
  <c r="FV75" i="28"/>
  <c r="EI75" i="28"/>
  <c r="JV75" i="28"/>
  <c r="LI75" i="28"/>
  <c r="V75" i="28"/>
  <c r="AI75" i="28"/>
  <c r="GV75" i="28"/>
  <c r="II75" i="28"/>
  <c r="CI75" i="28"/>
  <c r="KI75" i="28"/>
  <c r="HV75" i="28"/>
  <c r="HI75" i="28"/>
  <c r="JI75" i="28"/>
  <c r="FI75" i="28"/>
  <c r="EV75" i="28"/>
  <c r="AV75" i="28"/>
  <c r="DI75" i="28"/>
  <c r="CV75" i="28"/>
  <c r="IV75" i="28"/>
  <c r="HV82" i="28"/>
  <c r="I82" i="28"/>
  <c r="HI82" i="28"/>
  <c r="FI82" i="28"/>
  <c r="KI82" i="28"/>
  <c r="AV82" i="28"/>
  <c r="DV82" i="28"/>
  <c r="BI82" i="28"/>
  <c r="EV82" i="28"/>
  <c r="LI82" i="28"/>
  <c r="FV82" i="28"/>
  <c r="EI82" i="28"/>
  <c r="II82" i="28"/>
  <c r="KV82" i="28"/>
  <c r="BV82" i="28"/>
  <c r="IV82" i="28"/>
  <c r="JV82" i="28"/>
  <c r="GI82" i="28"/>
  <c r="GV82" i="28"/>
  <c r="CV82" i="28"/>
  <c r="CI82" i="28"/>
  <c r="AI82" i="28"/>
  <c r="LV82" i="28"/>
  <c r="DI82" i="28"/>
  <c r="V82" i="28"/>
  <c r="JI82" i="28"/>
  <c r="I50" i="48"/>
  <c r="W21" i="33"/>
  <c r="LV54" i="28"/>
  <c r="GV54" i="28"/>
  <c r="I54" i="28"/>
  <c r="CI54" i="28"/>
  <c r="EI54" i="28"/>
  <c r="FI54" i="28"/>
  <c r="GI54" i="28"/>
  <c r="LI54" i="28"/>
  <c r="BI54" i="28"/>
  <c r="JI54" i="28"/>
  <c r="BV54" i="28"/>
  <c r="FV54" i="28"/>
  <c r="HI54" i="28"/>
  <c r="EV54" i="28"/>
  <c r="HV54" i="28"/>
  <c r="V54" i="28"/>
  <c r="KI54" i="28"/>
  <c r="JV54" i="28"/>
  <c r="II54" i="28"/>
  <c r="KV54" i="28"/>
  <c r="DI54" i="28"/>
  <c r="AI54" i="28"/>
  <c r="DV54" i="28"/>
  <c r="IV54" i="28"/>
  <c r="CV54" i="28"/>
  <c r="AV54" i="28"/>
  <c r="I81" i="48"/>
  <c r="W31" i="33"/>
  <c r="I25" i="48"/>
  <c r="Z11" i="33"/>
  <c r="E58" i="33"/>
  <c r="I30" i="48"/>
  <c r="AF11" i="33"/>
  <c r="R78" i="33"/>
  <c r="I140" i="48"/>
  <c r="LV12" i="28"/>
  <c r="DI12" i="28"/>
  <c r="I12" i="28"/>
  <c r="AI12" i="28"/>
  <c r="V12" i="28"/>
  <c r="AV12" i="28"/>
  <c r="BV12" i="28"/>
  <c r="FI12" i="28"/>
  <c r="LI12" i="28"/>
  <c r="KI12" i="28"/>
  <c r="BI12" i="28"/>
  <c r="CI12" i="28"/>
  <c r="KV12" i="28"/>
  <c r="IV12" i="28"/>
  <c r="DV12" i="28"/>
  <c r="GV12" i="28"/>
  <c r="HV12" i="28"/>
  <c r="EV12" i="28"/>
  <c r="HI12" i="28"/>
  <c r="GI12" i="28"/>
  <c r="JV12" i="28"/>
  <c r="CV12" i="28"/>
  <c r="JI12" i="28"/>
  <c r="FV12" i="28"/>
  <c r="II12" i="28"/>
  <c r="EI12" i="28"/>
  <c r="I89" i="28"/>
  <c r="AV89" i="28"/>
  <c r="LV89" i="28"/>
  <c r="JI89" i="28"/>
  <c r="HI89" i="28"/>
  <c r="FV89" i="28"/>
  <c r="KI89" i="28"/>
  <c r="GV89" i="28"/>
  <c r="CV89" i="28"/>
  <c r="DI89" i="28"/>
  <c r="LI89" i="28"/>
  <c r="CI89" i="28"/>
  <c r="DV89" i="28"/>
  <c r="BV89" i="28"/>
  <c r="EV89" i="28"/>
  <c r="AI89" i="28"/>
  <c r="V89" i="28"/>
  <c r="II89" i="28"/>
  <c r="BI89" i="28"/>
  <c r="KV89" i="28"/>
  <c r="EI89" i="28"/>
  <c r="JV89" i="28"/>
  <c r="GI89" i="28"/>
  <c r="HV89" i="28"/>
  <c r="IV89" i="28"/>
  <c r="FI89" i="28"/>
  <c r="AC31" i="33"/>
  <c r="I90" i="48"/>
  <c r="LV19" i="28"/>
  <c r="I19" i="28"/>
  <c r="BV19" i="28"/>
  <c r="DI19" i="28"/>
  <c r="DV19" i="28"/>
  <c r="EI19" i="28"/>
  <c r="LI19" i="28"/>
  <c r="KI19" i="28"/>
  <c r="V19" i="28"/>
  <c r="FV19" i="28"/>
  <c r="AI19" i="28"/>
  <c r="FI19" i="28"/>
  <c r="GI19" i="28"/>
  <c r="HI19" i="28"/>
  <c r="CV19" i="28"/>
  <c r="BI19" i="28"/>
  <c r="JV19" i="28"/>
  <c r="HV19" i="28"/>
  <c r="KV19" i="28"/>
  <c r="AV19" i="28"/>
  <c r="CI19" i="28"/>
  <c r="II19" i="28"/>
  <c r="IV19" i="28"/>
  <c r="GV19" i="28"/>
  <c r="JI19" i="28"/>
  <c r="EV19" i="28"/>
  <c r="EV61" i="28"/>
  <c r="IV61" i="28"/>
  <c r="BV61" i="28"/>
  <c r="II61" i="28"/>
  <c r="EI61" i="28"/>
  <c r="GV61" i="28"/>
  <c r="DV61" i="28"/>
  <c r="AV61" i="28"/>
  <c r="I61" i="28"/>
  <c r="HI61" i="28"/>
  <c r="JI61" i="28"/>
  <c r="AI61" i="28"/>
  <c r="BI61" i="28"/>
  <c r="CI61" i="28"/>
  <c r="FV61" i="28"/>
  <c r="V61" i="28"/>
  <c r="FI61" i="28"/>
  <c r="GI61" i="28"/>
  <c r="LI61" i="28"/>
  <c r="HV61" i="28"/>
  <c r="KI61" i="28"/>
  <c r="DI61" i="28"/>
  <c r="CV61" i="28"/>
  <c r="LV61" i="28"/>
  <c r="JV61" i="28"/>
  <c r="KV61" i="28"/>
  <c r="I89" i="47"/>
  <c r="HI89" i="47"/>
  <c r="BV89" i="47"/>
  <c r="II89" i="47"/>
  <c r="KI89" i="47"/>
  <c r="GV89" i="47"/>
  <c r="AV89" i="47"/>
  <c r="HV89" i="47"/>
  <c r="FV89" i="47"/>
  <c r="EV89" i="47"/>
  <c r="FI89" i="47"/>
  <c r="BI89" i="47"/>
  <c r="AI89" i="47"/>
  <c r="JV89" i="47"/>
  <c r="CV89" i="47"/>
  <c r="KV89" i="47"/>
  <c r="V89" i="47"/>
  <c r="DI89" i="47"/>
  <c r="GI89" i="47"/>
  <c r="DV89" i="47"/>
  <c r="CI89" i="47"/>
  <c r="EI89" i="47"/>
  <c r="LI89" i="47"/>
  <c r="IV89" i="47"/>
  <c r="JI89" i="47"/>
  <c r="LV89" i="47"/>
  <c r="L96" i="33"/>
  <c r="I146" i="48"/>
  <c r="N26" i="33"/>
  <c r="I47" i="48"/>
  <c r="BV82" i="47"/>
  <c r="I82" i="47"/>
  <c r="JI82" i="47"/>
  <c r="FI82" i="47"/>
  <c r="V82" i="47"/>
  <c r="FV82" i="47"/>
  <c r="HV82" i="47"/>
  <c r="AV82" i="47"/>
  <c r="DI82" i="47"/>
  <c r="DV82" i="47"/>
  <c r="KV82" i="47"/>
  <c r="II82" i="47"/>
  <c r="LV82" i="47"/>
  <c r="EV82" i="47"/>
  <c r="GV82" i="47"/>
  <c r="KI82" i="47"/>
  <c r="CV82" i="47"/>
  <c r="JV82" i="47"/>
  <c r="LI82" i="47"/>
  <c r="HI82" i="47"/>
  <c r="AI82" i="47"/>
  <c r="EI82" i="47"/>
  <c r="BI82" i="47"/>
  <c r="CI82" i="47"/>
  <c r="GI82" i="47"/>
  <c r="IV82" i="47"/>
  <c r="LV26" i="28"/>
  <c r="FI26" i="28"/>
  <c r="BV26" i="28"/>
  <c r="AV26" i="28"/>
  <c r="I26" i="28"/>
  <c r="V26" i="28"/>
  <c r="DI26" i="28"/>
  <c r="BI26" i="28"/>
  <c r="JV26" i="28"/>
  <c r="FV26" i="28"/>
  <c r="HI26" i="28"/>
  <c r="CV26" i="28"/>
  <c r="CI26" i="28"/>
  <c r="GV26" i="28"/>
  <c r="HV26" i="28"/>
  <c r="IV26" i="28"/>
  <c r="II26" i="28"/>
  <c r="GI26" i="28"/>
  <c r="LI26" i="28"/>
  <c r="AI26" i="28"/>
  <c r="JI26" i="28"/>
  <c r="DV26" i="28"/>
  <c r="EI26" i="28"/>
  <c r="KI26" i="28"/>
  <c r="KV26" i="28"/>
  <c r="EV26" i="28"/>
  <c r="GV54" i="47"/>
  <c r="DI54" i="47"/>
  <c r="KV54" i="47"/>
  <c r="KI54" i="47"/>
  <c r="V54" i="47"/>
  <c r="AV54" i="47"/>
  <c r="IV54" i="47"/>
  <c r="BI54" i="47"/>
  <c r="BV54" i="47"/>
  <c r="JI54" i="47"/>
  <c r="LI54" i="47"/>
  <c r="DV54" i="47"/>
  <c r="II54" i="47"/>
  <c r="JV54" i="47"/>
  <c r="LV54" i="47"/>
  <c r="GI54" i="47"/>
  <c r="HV54" i="47"/>
  <c r="AI54" i="47"/>
  <c r="CV54" i="47"/>
  <c r="FV54" i="47"/>
  <c r="HI54" i="47"/>
  <c r="I54" i="47"/>
  <c r="EI54" i="47"/>
  <c r="EV54" i="47"/>
  <c r="CI54" i="47"/>
  <c r="FI54" i="47"/>
  <c r="I86" i="48"/>
  <c r="AI31" i="33"/>
  <c r="KV47" i="28"/>
  <c r="BV47" i="28"/>
  <c r="V47" i="28"/>
  <c r="II47" i="28"/>
  <c r="HV47" i="28"/>
  <c r="EI47" i="28"/>
  <c r="DI47" i="28"/>
  <c r="AV47" i="28"/>
  <c r="GV47" i="28"/>
  <c r="I47" i="28"/>
  <c r="GI47" i="28"/>
  <c r="JV47" i="28"/>
  <c r="CV47" i="28"/>
  <c r="CI47" i="28"/>
  <c r="FV47" i="28"/>
  <c r="EV47" i="28"/>
  <c r="HI47" i="28"/>
  <c r="AI47" i="28"/>
  <c r="FI47" i="28"/>
  <c r="IV47" i="28"/>
  <c r="KI47" i="28"/>
  <c r="DV47" i="28"/>
  <c r="JI47" i="28"/>
  <c r="LI47" i="28"/>
  <c r="BI47" i="28"/>
  <c r="LV47" i="28"/>
  <c r="I45" i="48"/>
  <c r="Q21" i="33"/>
  <c r="Z26" i="33"/>
  <c r="I57" i="48"/>
  <c r="I75" i="48"/>
  <c r="Q36" i="33"/>
  <c r="FI5" i="28"/>
  <c r="GI5" i="28"/>
  <c r="AI5" i="28"/>
  <c r="BV5" i="28"/>
  <c r="CI5" i="28"/>
  <c r="AV5" i="28"/>
  <c r="I5" i="28"/>
  <c r="JV5" i="28"/>
  <c r="V5" i="28"/>
  <c r="EV5" i="28"/>
  <c r="JI5" i="28"/>
  <c r="BI5" i="28"/>
  <c r="FV5" i="28"/>
  <c r="EI5" i="28"/>
  <c r="II5" i="28"/>
  <c r="LV5" i="28"/>
  <c r="KI5" i="28"/>
  <c r="LI5" i="28"/>
  <c r="DI5" i="28"/>
  <c r="CV5" i="28"/>
  <c r="HV5" i="28"/>
  <c r="KV5" i="28"/>
  <c r="DV5" i="28"/>
  <c r="GV5" i="28"/>
  <c r="HI5" i="28"/>
  <c r="IV5" i="28"/>
  <c r="Z23" i="33"/>
  <c r="P24" i="69" s="1"/>
  <c r="Z30" i="69" s="1"/>
  <c r="D56" i="48"/>
  <c r="E18" i="48"/>
  <c r="E17" i="48"/>
  <c r="D38" i="48"/>
  <c r="D41" i="48"/>
  <c r="R23" i="33"/>
  <c r="Q24" i="71" s="1"/>
  <c r="E43" i="47" s="1"/>
  <c r="E45" i="48"/>
  <c r="E18" i="33"/>
  <c r="P23" i="62" s="1"/>
  <c r="C14" i="47" s="1"/>
  <c r="D10" i="48"/>
  <c r="T18" i="33"/>
  <c r="P23" i="64" s="1"/>
  <c r="C49" i="47" s="1"/>
  <c r="D23" i="48"/>
  <c r="E10" i="48"/>
  <c r="L23" i="33"/>
  <c r="Q24" i="70" s="1"/>
  <c r="E29" i="47" s="1"/>
  <c r="E40" i="48"/>
  <c r="Q23" i="33"/>
  <c r="P24" i="71" s="1"/>
  <c r="C43" i="47" s="1"/>
  <c r="D45" i="48"/>
  <c r="AI33" i="33"/>
  <c r="P26" i="67" s="1"/>
  <c r="T26" i="67" s="1"/>
  <c r="D86" i="48"/>
  <c r="U23" i="33"/>
  <c r="Q24" i="64" s="1"/>
  <c r="E50" i="47" s="1"/>
  <c r="E51" i="48"/>
  <c r="I26" i="22"/>
  <c r="J74" i="22"/>
  <c r="D5" i="68"/>
  <c r="Q5" i="68" s="1"/>
  <c r="I50" i="22"/>
  <c r="D18" i="48"/>
  <c r="I23" i="33"/>
  <c r="Q24" i="63" s="1"/>
  <c r="E22" i="47" s="1"/>
  <c r="E41" i="48"/>
  <c r="U18" i="33"/>
  <c r="Q23" i="64" s="1"/>
  <c r="E49" i="28" s="1"/>
  <c r="E23" i="48"/>
  <c r="AG13" i="33"/>
  <c r="Q22" i="68" s="1"/>
  <c r="E76" i="47" s="1"/>
  <c r="E30" i="48"/>
  <c r="W23" i="33"/>
  <c r="P24" i="65" s="1"/>
  <c r="C57" i="47" s="1"/>
  <c r="D50" i="48"/>
  <c r="D84" i="48"/>
  <c r="AI38" i="33"/>
  <c r="P27" i="67" s="1"/>
  <c r="D87" i="48"/>
  <c r="D42" i="48"/>
  <c r="D40" i="48"/>
  <c r="O23" i="33"/>
  <c r="Q24" i="72" s="1"/>
  <c r="E36" i="47" s="1"/>
  <c r="E46" i="48"/>
  <c r="D65" i="48"/>
  <c r="D81" i="48"/>
  <c r="DR79" i="28"/>
  <c r="JF79" i="28"/>
  <c r="JD79" i="28"/>
  <c r="LE27" i="28"/>
  <c r="LF27" i="28"/>
  <c r="DS79" i="28"/>
  <c r="JE29" i="28"/>
  <c r="HF64" i="28"/>
  <c r="GR79" i="28"/>
  <c r="LS79" i="28"/>
  <c r="BR79" i="28"/>
  <c r="JF29" i="28"/>
  <c r="LR79" i="28"/>
  <c r="KD79" i="28"/>
  <c r="DD64" i="28"/>
  <c r="AQ64" i="28"/>
  <c r="IE79" i="28"/>
  <c r="AR64" i="28"/>
  <c r="IF79" i="28"/>
  <c r="HD64" i="28"/>
  <c r="GQ79" i="28"/>
  <c r="AI47" i="33"/>
  <c r="BS79" i="28"/>
  <c r="KE79" i="28"/>
  <c r="DE64" i="28"/>
  <c r="LF24" i="28"/>
  <c r="IR64" i="28"/>
  <c r="AD54" i="33"/>
  <c r="EP130" i="28"/>
  <c r="EP131" i="28" s="1"/>
  <c r="FC130" i="28"/>
  <c r="FC131" i="28" s="1"/>
  <c r="ER64" i="28"/>
  <c r="HE79" i="28"/>
  <c r="AC54" i="33"/>
  <c r="EQ64" i="28"/>
  <c r="KF29" i="28"/>
  <c r="BD79" i="28"/>
  <c r="S41" i="28"/>
  <c r="FE79" i="28"/>
  <c r="CQ41" i="28"/>
  <c r="AC48" i="33"/>
  <c r="KE29" i="28"/>
  <c r="BE79" i="28"/>
  <c r="R41" i="28"/>
  <c r="AC49" i="33"/>
  <c r="BE27" i="28"/>
  <c r="BF27" i="28"/>
  <c r="CP130" i="28"/>
  <c r="CP131" i="28" s="1"/>
  <c r="DP130" i="28"/>
  <c r="DP131" i="28" s="1"/>
  <c r="JP130" i="28"/>
  <c r="MC130" i="28"/>
  <c r="MC131" i="28" s="1"/>
  <c r="IE64" i="28"/>
  <c r="IS27" i="28"/>
  <c r="IS79" i="28"/>
  <c r="GR41" i="28"/>
  <c r="LP130" i="28"/>
  <c r="LP131" i="28" s="1"/>
  <c r="AP130" i="28"/>
  <c r="AP131" i="28" s="1"/>
  <c r="IC130" i="28"/>
  <c r="BQ64" i="28"/>
  <c r="CC130" i="28"/>
  <c r="CC131" i="28" s="1"/>
  <c r="IP130" i="28"/>
  <c r="IP131" i="28" s="1"/>
  <c r="LC130" i="28"/>
  <c r="LC131" i="28" s="1"/>
  <c r="GC130" i="28"/>
  <c r="GC131" i="28" s="1"/>
  <c r="BS64" i="28"/>
  <c r="JR41" i="28"/>
  <c r="P130" i="28"/>
  <c r="AC130" i="28"/>
  <c r="AC131" i="28" s="1"/>
  <c r="JC130" i="28"/>
  <c r="JC131" i="28" s="1"/>
  <c r="DC130" i="28"/>
  <c r="DC131" i="28" s="1"/>
  <c r="KP130" i="28"/>
  <c r="KP131" i="28" s="1"/>
  <c r="HP130" i="28"/>
  <c r="HP131" i="28" s="1"/>
  <c r="LE29" i="28"/>
  <c r="GF41" i="28"/>
  <c r="EC130" i="28"/>
  <c r="BP130" i="28"/>
  <c r="BP131" i="28" s="1"/>
  <c r="GP130" i="28"/>
  <c r="GP131" i="28" s="1"/>
  <c r="BC130" i="28"/>
  <c r="BC131" i="28" s="1"/>
  <c r="IF64" i="28"/>
  <c r="GE41" i="28"/>
  <c r="HC130" i="28"/>
  <c r="HC131" i="28" s="1"/>
  <c r="KC130" i="28"/>
  <c r="KC131" i="28" s="1"/>
  <c r="FP130" i="28"/>
  <c r="GE64" i="28"/>
  <c r="ED64" i="28"/>
  <c r="LQ29" i="28"/>
  <c r="DS71" i="28"/>
  <c r="HF50" i="28"/>
  <c r="IS29" i="28"/>
  <c r="BE64" i="28"/>
  <c r="HE50" i="28"/>
  <c r="IQ29" i="28"/>
  <c r="CD64" i="28"/>
  <c r="BF64" i="28"/>
  <c r="KD64" i="28"/>
  <c r="KF64" i="28"/>
  <c r="DQ29" i="28"/>
  <c r="AF79" i="28"/>
  <c r="DF80" i="28"/>
  <c r="AD79" i="28"/>
  <c r="FS64" i="28"/>
  <c r="ID27" i="28"/>
  <c r="DR71" i="28"/>
  <c r="JS27" i="28"/>
  <c r="AE80" i="28"/>
  <c r="FQ41" i="28"/>
  <c r="BS41" i="28"/>
  <c r="HR67" i="47"/>
  <c r="AF80" i="28"/>
  <c r="BQ41" i="28"/>
  <c r="HS67" i="47"/>
  <c r="EQ79" i="28"/>
  <c r="IF27" i="28"/>
  <c r="FS41" i="28"/>
  <c r="DD80" i="28"/>
  <c r="ER79" i="28"/>
  <c r="HD79" i="28"/>
  <c r="CF64" i="28"/>
  <c r="GS71" i="28"/>
  <c r="C54" i="33"/>
  <c r="GQ71" i="28"/>
  <c r="EF24" i="28"/>
  <c r="IE80" i="28"/>
  <c r="IQ41" i="28"/>
  <c r="Q64" i="28"/>
  <c r="BQ29" i="28"/>
  <c r="AS79" i="28"/>
  <c r="FD41" i="28"/>
  <c r="S64" i="28"/>
  <c r="BR29" i="28"/>
  <c r="AR79" i="28"/>
  <c r="FF41" i="28"/>
  <c r="IR41" i="28"/>
  <c r="JQ64" i="28"/>
  <c r="IF29" i="28"/>
  <c r="DD27" i="28"/>
  <c r="JS64" i="28"/>
  <c r="FR27" i="28"/>
  <c r="KR27" i="28"/>
  <c r="DF27" i="28"/>
  <c r="EE24" i="28"/>
  <c r="FQ27" i="28"/>
  <c r="KQ27" i="28"/>
  <c r="GF29" i="28"/>
  <c r="BE29" i="28"/>
  <c r="BF29" i="28"/>
  <c r="CQ80" i="28"/>
  <c r="AJ54" i="33"/>
  <c r="AI48" i="33"/>
  <c r="AI54" i="33"/>
  <c r="JE41" i="28"/>
  <c r="FF79" i="28"/>
  <c r="KS64" i="28"/>
  <c r="JD27" i="28"/>
  <c r="ED27" i="28"/>
  <c r="HD41" i="28"/>
  <c r="K54" i="33"/>
  <c r="CD29" i="28"/>
  <c r="HR27" i="28"/>
  <c r="K47" i="33"/>
  <c r="KQ64" i="28"/>
  <c r="JE27" i="28"/>
  <c r="L54" i="33"/>
  <c r="FE64" i="28"/>
  <c r="CE29" i="28"/>
  <c r="DS27" i="28"/>
  <c r="DD29" i="28"/>
  <c r="K48" i="33"/>
  <c r="FF64" i="28"/>
  <c r="GQ29" i="28"/>
  <c r="DR27" i="28"/>
  <c r="HS41" i="28"/>
  <c r="DE29" i="28"/>
  <c r="KR41" i="28"/>
  <c r="AF64" i="28"/>
  <c r="EF27" i="28"/>
  <c r="LD64" i="28"/>
  <c r="CR27" i="28"/>
  <c r="DE79" i="28"/>
  <c r="HS27" i="28"/>
  <c r="JS41" i="28"/>
  <c r="AF41" i="28"/>
  <c r="GF79" i="28"/>
  <c r="AE64" i="28"/>
  <c r="LE64" i="28"/>
  <c r="CS27" i="28"/>
  <c r="DD79" i="28"/>
  <c r="GE79" i="28"/>
  <c r="HE41" i="28"/>
  <c r="CS41" i="28"/>
  <c r="AS29" i="28"/>
  <c r="AD41" i="28"/>
  <c r="KS41" i="28"/>
  <c r="HQ41" i="28"/>
  <c r="JF41" i="28"/>
  <c r="KR79" i="28"/>
  <c r="GF64" i="28"/>
  <c r="HR79" i="28"/>
  <c r="CR64" i="28"/>
  <c r="LD79" i="28"/>
  <c r="HS79" i="28"/>
  <c r="LR64" i="28"/>
  <c r="KQ79" i="28"/>
  <c r="CE27" i="28"/>
  <c r="CR79" i="28"/>
  <c r="ES27" i="28"/>
  <c r="CQ79" i="28"/>
  <c r="ER27" i="28"/>
  <c r="GE27" i="28"/>
  <c r="GS64" i="28"/>
  <c r="Q79" i="28"/>
  <c r="FS79" i="28"/>
  <c r="FQ79" i="28"/>
  <c r="GD27" i="28"/>
  <c r="R79" i="28"/>
  <c r="MD27" i="28"/>
  <c r="MF27" i="28"/>
  <c r="CD27" i="28"/>
  <c r="LQ27" i="28"/>
  <c r="EE79" i="28"/>
  <c r="MF41" i="28"/>
  <c r="LF79" i="28"/>
  <c r="LS27" i="28"/>
  <c r="ED79" i="28"/>
  <c r="EQ41" i="28"/>
  <c r="CQ64" i="28"/>
  <c r="DS41" i="28"/>
  <c r="B48" i="33"/>
  <c r="FR64" i="28"/>
  <c r="B54" i="33"/>
  <c r="LQ64" i="28"/>
  <c r="BR27" i="28"/>
  <c r="KF27" i="28"/>
  <c r="LF62" i="28"/>
  <c r="CD41" i="28"/>
  <c r="ER41" i="28"/>
  <c r="B47" i="33"/>
  <c r="LD62" i="28"/>
  <c r="CF41" i="28"/>
  <c r="KD27" i="28"/>
  <c r="BS27" i="28"/>
  <c r="DR41" i="28"/>
  <c r="ME41" i="28"/>
  <c r="GQ64" i="28"/>
  <c r="DD41" i="28"/>
  <c r="ED41" i="28"/>
  <c r="EF41" i="28"/>
  <c r="DR64" i="28"/>
  <c r="DQ64" i="28"/>
  <c r="AD76" i="47"/>
  <c r="DE41" i="28"/>
  <c r="LD41" i="28"/>
  <c r="LF41" i="28"/>
  <c r="LR41" i="28"/>
  <c r="LS41" i="28"/>
  <c r="LF46" i="47"/>
  <c r="LD46" i="47"/>
  <c r="AE76" i="47"/>
  <c r="BQ72" i="28"/>
  <c r="BS72" i="28"/>
  <c r="ER29" i="28"/>
  <c r="CS13" i="28"/>
  <c r="EQ29" i="28"/>
  <c r="E81" i="48"/>
  <c r="GD72" i="28"/>
  <c r="E91" i="48"/>
  <c r="GF72" i="28"/>
  <c r="IS43" i="28"/>
  <c r="S29" i="28"/>
  <c r="AS83" i="28"/>
  <c r="D15" i="48"/>
  <c r="R18" i="33"/>
  <c r="Q23" i="71" s="1"/>
  <c r="E42" i="28" s="1"/>
  <c r="Q29" i="28"/>
  <c r="FD29" i="28"/>
  <c r="FF29" i="28"/>
  <c r="CR29" i="28"/>
  <c r="BE80" i="28"/>
  <c r="GD29" i="28"/>
  <c r="IE29" i="28"/>
  <c r="BD80" i="28"/>
  <c r="KS80" i="28"/>
  <c r="KD80" i="28"/>
  <c r="LD29" i="28"/>
  <c r="LQ80" i="28"/>
  <c r="LR80" i="28"/>
  <c r="HQ80" i="28"/>
  <c r="JR29" i="28"/>
  <c r="KE80" i="28"/>
  <c r="JQ29" i="28"/>
  <c r="GR80" i="28"/>
  <c r="GS80" i="28"/>
  <c r="JR80" i="28"/>
  <c r="CS29" i="28"/>
  <c r="FF80" i="28"/>
  <c r="JQ80" i="28"/>
  <c r="KR29" i="28"/>
  <c r="KQ29" i="28"/>
  <c r="J5" i="22"/>
  <c r="E5" i="48" s="1"/>
  <c r="HF80" i="28"/>
  <c r="I28" i="22"/>
  <c r="B23" i="33" s="1"/>
  <c r="P24" i="61" s="1"/>
  <c r="C8" i="47" s="1"/>
  <c r="I56" i="22"/>
  <c r="B33" i="33" s="1"/>
  <c r="P26" i="61" s="1"/>
  <c r="T26" i="61" s="1"/>
  <c r="HE29" i="28"/>
  <c r="ES80" i="28"/>
  <c r="K28" i="33"/>
  <c r="P25" i="70" s="1"/>
  <c r="C30" i="47" s="1"/>
  <c r="FR29" i="28"/>
  <c r="AD29" i="28"/>
  <c r="GS29" i="28"/>
  <c r="ME29" i="28"/>
  <c r="GS57" i="28"/>
  <c r="HQ29" i="28"/>
  <c r="D17" i="72"/>
  <c r="AR29" i="28"/>
  <c r="ER80" i="28"/>
  <c r="E15" i="48"/>
  <c r="HF29" i="28"/>
  <c r="EE80" i="28"/>
  <c r="MF29" i="28"/>
  <c r="IQ76" i="47"/>
  <c r="E66" i="48"/>
  <c r="D73" i="48"/>
  <c r="U13" i="33"/>
  <c r="Q22" i="64" s="1"/>
  <c r="E48" i="47" s="1"/>
  <c r="HR29" i="28"/>
  <c r="FQ29" i="28"/>
  <c r="HE48" i="28"/>
  <c r="GF80" i="28"/>
  <c r="EF80" i="28"/>
  <c r="EQ71" i="28"/>
  <c r="GE80" i="28"/>
  <c r="CQ44" i="47"/>
  <c r="JF80" i="28"/>
  <c r="FS71" i="28"/>
  <c r="IQ43" i="28"/>
  <c r="D80" i="48"/>
  <c r="HR76" i="47"/>
  <c r="KR80" i="28"/>
  <c r="FQ80" i="28"/>
  <c r="HE80" i="28"/>
  <c r="AS80" i="28"/>
  <c r="FD80" i="28"/>
  <c r="FD76" i="47"/>
  <c r="CS80" i="28"/>
  <c r="LF80" i="28"/>
  <c r="AR80" i="28"/>
  <c r="BR80" i="28"/>
  <c r="FQ71" i="28"/>
  <c r="D16" i="62"/>
  <c r="Q80" i="28"/>
  <c r="S80" i="28"/>
  <c r="FS53" i="47"/>
  <c r="FS80" i="28"/>
  <c r="LD80" i="28"/>
  <c r="CR13" i="28"/>
  <c r="JE80" i="28"/>
  <c r="BS80" i="28"/>
  <c r="AQ83" i="28"/>
  <c r="DE24" i="28"/>
  <c r="CD80" i="28"/>
  <c r="CE80" i="28"/>
  <c r="ID80" i="28"/>
  <c r="GR24" i="28"/>
  <c r="BF24" i="28"/>
  <c r="GS24" i="28"/>
  <c r="BD24" i="28"/>
  <c r="DD24" i="28"/>
  <c r="AD24" i="28"/>
  <c r="AE24" i="28"/>
  <c r="IS80" i="28"/>
  <c r="D11" i="48"/>
  <c r="LF71" i="28"/>
  <c r="D8" i="48"/>
  <c r="KS71" i="28"/>
  <c r="DR80" i="28"/>
  <c r="DD62" i="28"/>
  <c r="HR80" i="28"/>
  <c r="O13" i="33"/>
  <c r="Q22" i="72" s="1"/>
  <c r="E34" i="28" s="1"/>
  <c r="Q38" i="33"/>
  <c r="P27" i="71" s="1"/>
  <c r="T27" i="71" s="1"/>
  <c r="ME76" i="47"/>
  <c r="AR48" i="28"/>
  <c r="CF71" i="28"/>
  <c r="D52" i="48"/>
  <c r="AQ48" i="28"/>
  <c r="KR71" i="28"/>
  <c r="IE79" i="47"/>
  <c r="CD71" i="28"/>
  <c r="E38" i="48"/>
  <c r="ID79" i="47"/>
  <c r="DS80" i="28"/>
  <c r="DF62" i="28"/>
  <c r="D76" i="48"/>
  <c r="KF53" i="28"/>
  <c r="FD20" i="28"/>
  <c r="D90" i="48"/>
  <c r="ER24" i="28"/>
  <c r="D14" i="64"/>
  <c r="D21" i="48"/>
  <c r="E68" i="48"/>
  <c r="EQ24" i="28"/>
  <c r="ES71" i="28"/>
  <c r="FF20" i="28"/>
  <c r="CF24" i="28"/>
  <c r="LD71" i="28"/>
  <c r="CD24" i="28"/>
  <c r="H23" i="33"/>
  <c r="P24" i="63" s="1"/>
  <c r="D17" i="63"/>
  <c r="X38" i="33"/>
  <c r="Q27" i="65" s="1"/>
  <c r="E60" i="47" s="1"/>
  <c r="CQ24" i="28"/>
  <c r="AE71" i="28"/>
  <c r="DE71" i="28"/>
  <c r="E65" i="48"/>
  <c r="D16" i="61"/>
  <c r="CS24" i="28"/>
  <c r="AF71" i="28"/>
  <c r="DF71" i="28"/>
  <c r="DE35" i="28"/>
  <c r="JR71" i="28"/>
  <c r="JQ71" i="28"/>
  <c r="HF48" i="28"/>
  <c r="IE71" i="28"/>
  <c r="AQ72" i="28"/>
  <c r="IF71" i="28"/>
  <c r="IR80" i="28"/>
  <c r="BS71" i="28"/>
  <c r="BR71" i="28"/>
  <c r="KF71" i="28"/>
  <c r="CQ71" i="28"/>
  <c r="S71" i="28"/>
  <c r="JE71" i="28"/>
  <c r="JD71" i="28"/>
  <c r="FF71" i="28"/>
  <c r="HF71" i="28"/>
  <c r="CR71" i="28"/>
  <c r="Q71" i="28"/>
  <c r="KE71" i="28"/>
  <c r="HE71" i="28"/>
  <c r="LQ71" i="28"/>
  <c r="LR71" i="28"/>
  <c r="LS71" i="28"/>
  <c r="IQ71" i="28"/>
  <c r="IS71" i="28"/>
  <c r="IR71" i="28"/>
  <c r="BE71" i="28"/>
  <c r="BD71" i="28"/>
  <c r="BF71" i="28"/>
  <c r="FE71" i="28"/>
  <c r="GD71" i="28"/>
  <c r="GE71" i="28"/>
  <c r="MD71" i="28"/>
  <c r="MF71" i="28"/>
  <c r="ME71" i="28"/>
  <c r="ED71" i="28"/>
  <c r="EE71" i="28"/>
  <c r="EF71" i="28"/>
  <c r="AR71" i="28"/>
  <c r="AS71" i="28"/>
  <c r="AQ71" i="28"/>
  <c r="CD17" i="28"/>
  <c r="ED48" i="28"/>
  <c r="EE48" i="28"/>
  <c r="BE88" i="28"/>
  <c r="BF88" i="28"/>
  <c r="AF13" i="28"/>
  <c r="CF17" i="28"/>
  <c r="IS76" i="47"/>
  <c r="FE76" i="47"/>
  <c r="AS72" i="28"/>
  <c r="IE76" i="47"/>
  <c r="FR76" i="47"/>
  <c r="ID76" i="47"/>
  <c r="FQ76" i="47"/>
  <c r="CS70" i="47"/>
  <c r="LQ35" i="28"/>
  <c r="FD13" i="28"/>
  <c r="AF62" i="28"/>
  <c r="GD35" i="28"/>
  <c r="FR83" i="28"/>
  <c r="JD88" i="28"/>
  <c r="GD76" i="47"/>
  <c r="CR72" i="28"/>
  <c r="S53" i="28"/>
  <c r="GE76" i="47"/>
  <c r="KR76" i="47"/>
  <c r="Q53" i="28"/>
  <c r="KS76" i="47"/>
  <c r="KQ21" i="28"/>
  <c r="R17" i="28"/>
  <c r="LE13" i="28"/>
  <c r="LD13" i="28"/>
  <c r="HS88" i="28"/>
  <c r="DQ83" i="28"/>
  <c r="HS76" i="47"/>
  <c r="FR21" i="28"/>
  <c r="LR21" i="28"/>
  <c r="FR53" i="47"/>
  <c r="LR35" i="28"/>
  <c r="FS21" i="28"/>
  <c r="LQ21" i="28"/>
  <c r="GS21" i="28"/>
  <c r="DS13" i="28"/>
  <c r="MF79" i="47"/>
  <c r="ID70" i="47"/>
  <c r="LS70" i="47"/>
  <c r="EF72" i="28"/>
  <c r="GR21" i="28"/>
  <c r="DQ13" i="28"/>
  <c r="LE76" i="47"/>
  <c r="ER13" i="28"/>
  <c r="CR35" i="28"/>
  <c r="CQ21" i="28"/>
  <c r="LF76" i="47"/>
  <c r="CS35" i="28"/>
  <c r="ED72" i="28"/>
  <c r="CR21" i="28"/>
  <c r="EQ13" i="28"/>
  <c r="GR79" i="47"/>
  <c r="ED20" i="28"/>
  <c r="JC117" i="47"/>
  <c r="JF117" i="47" s="1"/>
  <c r="E28" i="33"/>
  <c r="P25" i="62" s="1"/>
  <c r="C16" i="28" s="1"/>
  <c r="Q70" i="47"/>
  <c r="AE63" i="28"/>
  <c r="AF53" i="47"/>
  <c r="DS83" i="28"/>
  <c r="CQ20" i="28"/>
  <c r="DP119" i="47"/>
  <c r="CS62" i="28"/>
  <c r="AC118" i="47"/>
  <c r="AF118" i="47" s="1"/>
  <c r="FC117" i="47"/>
  <c r="FF117" i="47" s="1"/>
  <c r="EP118" i="47"/>
  <c r="LC117" i="47"/>
  <c r="LF117" i="47" s="1"/>
  <c r="IC117" i="47"/>
  <c r="AP116" i="47"/>
  <c r="AS116" i="47" s="1"/>
  <c r="CF83" i="47"/>
  <c r="D69" i="28"/>
  <c r="IK69" i="28" s="1"/>
  <c r="HE63" i="28"/>
  <c r="HQ20" i="28"/>
  <c r="HS24" i="28"/>
  <c r="BR48" i="28"/>
  <c r="FD72" i="28"/>
  <c r="FD53" i="28"/>
  <c r="FF24" i="28"/>
  <c r="BF44" i="47"/>
  <c r="LQ44" i="47"/>
  <c r="ER58" i="47"/>
  <c r="LQ24" i="28"/>
  <c r="EF39" i="47"/>
  <c r="S17" i="28"/>
  <c r="K23" i="33"/>
  <c r="P24" i="70" s="1"/>
  <c r="C29" i="28" s="1"/>
  <c r="GQ44" i="47"/>
  <c r="B70" i="28"/>
  <c r="LI70" i="28" s="1"/>
  <c r="B70" i="47"/>
  <c r="II70" i="47" s="1"/>
  <c r="EE83" i="28"/>
  <c r="IQ21" i="28"/>
  <c r="B52" i="47"/>
  <c r="LV52" i="47" s="1"/>
  <c r="ED83" i="28"/>
  <c r="IF7" i="28"/>
  <c r="CF21" i="28"/>
  <c r="D69" i="47"/>
  <c r="HX69" i="47" s="1"/>
  <c r="BS46" i="28"/>
  <c r="D41" i="28"/>
  <c r="KX41" i="28" s="1"/>
  <c r="LF63" i="28"/>
  <c r="E63" i="48"/>
  <c r="R33" i="33"/>
  <c r="Q26" i="71" s="1"/>
  <c r="Z26" i="71" s="1"/>
  <c r="D16" i="47"/>
  <c r="KX16" i="47" s="1"/>
  <c r="HE79" i="47"/>
  <c r="D41" i="47"/>
  <c r="LK41" i="47" s="1"/>
  <c r="KF63" i="28"/>
  <c r="KF50" i="47"/>
  <c r="CD13" i="28"/>
  <c r="D74" i="48"/>
  <c r="MD39" i="47"/>
  <c r="EQ53" i="47"/>
  <c r="KF62" i="28"/>
  <c r="CS72" i="28"/>
  <c r="W38" i="33"/>
  <c r="P27" i="65" s="1"/>
  <c r="C60" i="47" s="1"/>
  <c r="Q13" i="33"/>
  <c r="P22" i="71" s="1"/>
  <c r="ES50" i="47"/>
  <c r="BQ44" i="47"/>
  <c r="ER53" i="47"/>
  <c r="H33" i="33"/>
  <c r="P26" i="63" s="1"/>
  <c r="C24" i="28" s="1"/>
  <c r="ER88" i="28"/>
  <c r="Q13" i="28"/>
  <c r="GS35" i="28"/>
  <c r="EQ88" i="28"/>
  <c r="IE53" i="47"/>
  <c r="DQ29" i="47"/>
  <c r="GR46" i="28"/>
  <c r="AQ21" i="28"/>
  <c r="GD21" i="28"/>
  <c r="GD87" i="28"/>
  <c r="KS20" i="28"/>
  <c r="LF70" i="47"/>
  <c r="KE7" i="28"/>
  <c r="AS24" i="28"/>
  <c r="DS24" i="28"/>
  <c r="ME88" i="28"/>
  <c r="S20" i="28"/>
  <c r="BD62" i="28"/>
  <c r="ID7" i="28"/>
  <c r="CE21" i="28"/>
  <c r="AD63" i="28"/>
  <c r="CE83" i="47"/>
  <c r="H28" i="33"/>
  <c r="P25" i="63" s="1"/>
  <c r="C23" i="28" s="1"/>
  <c r="HR24" i="28"/>
  <c r="GF24" i="28"/>
  <c r="HR20" i="28"/>
  <c r="HD20" i="28"/>
  <c r="D77" i="48"/>
  <c r="AR24" i="28"/>
  <c r="S30" i="28"/>
  <c r="AS76" i="47"/>
  <c r="AR20" i="28"/>
  <c r="HD79" i="47"/>
  <c r="FF72" i="28"/>
  <c r="IR7" i="28"/>
  <c r="D72" i="48"/>
  <c r="LQ85" i="28"/>
  <c r="AQ76" i="47"/>
  <c r="EE76" i="47"/>
  <c r="D16" i="69"/>
  <c r="EE46" i="28"/>
  <c r="AS20" i="28"/>
  <c r="CR79" i="47"/>
  <c r="D89" i="48"/>
  <c r="D15" i="66"/>
  <c r="IL69" i="28"/>
  <c r="LS30" i="28"/>
  <c r="ED76" i="47"/>
  <c r="GR69" i="28"/>
  <c r="EF46" i="28"/>
  <c r="CS79" i="47"/>
  <c r="E67" i="48"/>
  <c r="LR30" i="28"/>
  <c r="GD24" i="28"/>
  <c r="HE20" i="28"/>
  <c r="GL41" i="28"/>
  <c r="CS20" i="28"/>
  <c r="KR70" i="47"/>
  <c r="HR21" i="28"/>
  <c r="DY41" i="28"/>
  <c r="D16" i="65"/>
  <c r="DL41" i="28"/>
  <c r="BQ53" i="47"/>
  <c r="BQ85" i="28"/>
  <c r="KS70" i="47"/>
  <c r="AD13" i="28"/>
  <c r="R70" i="47"/>
  <c r="EF20" i="28"/>
  <c r="ME50" i="47"/>
  <c r="LD7" i="28"/>
  <c r="C38" i="33"/>
  <c r="Q27" i="61" s="1"/>
  <c r="E11" i="47" s="1"/>
  <c r="FF13" i="28"/>
  <c r="LR79" i="47"/>
  <c r="LF7" i="28"/>
  <c r="D79" i="48"/>
  <c r="LS79" i="47"/>
  <c r="BQ24" i="28"/>
  <c r="GR11" i="47"/>
  <c r="D5" i="48"/>
  <c r="Q29" i="47"/>
  <c r="CE63" i="28"/>
  <c r="BS24" i="28"/>
  <c r="KQ24" i="28"/>
  <c r="CD58" i="47"/>
  <c r="JD67" i="47"/>
  <c r="S29" i="47"/>
  <c r="E83" i="48"/>
  <c r="KS24" i="28"/>
  <c r="CF58" i="47"/>
  <c r="LQ48" i="28"/>
  <c r="JF88" i="28"/>
  <c r="GF58" i="47"/>
  <c r="AE62" i="28"/>
  <c r="CE20" i="28"/>
  <c r="LS48" i="28"/>
  <c r="KQ84" i="28"/>
  <c r="MF24" i="28"/>
  <c r="GF46" i="28"/>
  <c r="CE13" i="28"/>
  <c r="KD62" i="28"/>
  <c r="GQ35" i="28"/>
  <c r="JD35" i="28"/>
  <c r="KF35" i="28"/>
  <c r="KS84" i="28"/>
  <c r="MD24" i="28"/>
  <c r="KD76" i="47"/>
  <c r="GD46" i="28"/>
  <c r="JE35" i="28"/>
  <c r="KE35" i="28"/>
  <c r="KE76" i="47"/>
  <c r="JF50" i="47"/>
  <c r="DR17" i="28"/>
  <c r="D48" i="48"/>
  <c r="E75" i="48"/>
  <c r="D13" i="48"/>
  <c r="D4" i="48"/>
  <c r="JD50" i="47"/>
  <c r="LR50" i="28"/>
  <c r="BS35" i="28"/>
  <c r="JE21" i="28"/>
  <c r="KE21" i="28"/>
  <c r="Q24" i="28"/>
  <c r="LS50" i="28"/>
  <c r="BR35" i="28"/>
  <c r="JF21" i="28"/>
  <c r="KF21" i="28"/>
  <c r="R24" i="28"/>
  <c r="MF76" i="47"/>
  <c r="IF53" i="47"/>
  <c r="S13" i="28"/>
  <c r="BQ46" i="28"/>
  <c r="GS62" i="28"/>
  <c r="DS70" i="47"/>
  <c r="JD72" i="28"/>
  <c r="JF72" i="28"/>
  <c r="JE72" i="28"/>
  <c r="CD53" i="28"/>
  <c r="DF72" i="28"/>
  <c r="DE72" i="28"/>
  <c r="DD72" i="28"/>
  <c r="AC28" i="33"/>
  <c r="P25" i="66" s="1"/>
  <c r="Z25" i="66" s="1"/>
  <c r="LE63" i="28"/>
  <c r="IR21" i="28"/>
  <c r="MD21" i="28"/>
  <c r="DF50" i="28"/>
  <c r="JF62" i="28"/>
  <c r="KR21" i="28"/>
  <c r="ES62" i="28"/>
  <c r="IQ53" i="47"/>
  <c r="LS62" i="28"/>
  <c r="MF67" i="47"/>
  <c r="IS53" i="47"/>
  <c r="FD35" i="28"/>
  <c r="BE35" i="28"/>
  <c r="Q62" i="28"/>
  <c r="E21" i="48"/>
  <c r="JQ53" i="47"/>
  <c r="BF35" i="28"/>
  <c r="E13" i="48"/>
  <c r="JR53" i="47"/>
  <c r="MF21" i="28"/>
  <c r="FQ24" i="28"/>
  <c r="IS62" i="28"/>
  <c r="JF39" i="47"/>
  <c r="ID20" i="28"/>
  <c r="S87" i="47"/>
  <c r="DE63" i="28"/>
  <c r="Q87" i="47"/>
  <c r="LR63" i="28"/>
  <c r="BD44" i="47"/>
  <c r="ES46" i="28"/>
  <c r="FR7" i="28"/>
  <c r="KE50" i="47"/>
  <c r="ER46" i="28"/>
  <c r="HD58" i="47"/>
  <c r="ER70" i="47"/>
  <c r="ES21" i="28"/>
  <c r="FQ7" i="28"/>
  <c r="DF63" i="28"/>
  <c r="ED50" i="47"/>
  <c r="BE46" i="28"/>
  <c r="IR58" i="47"/>
  <c r="ES44" i="47"/>
  <c r="JS58" i="47"/>
  <c r="EQ67" i="47"/>
  <c r="AD70" i="47"/>
  <c r="DF35" i="28"/>
  <c r="ME46" i="28"/>
  <c r="LS63" i="28"/>
  <c r="FD24" i="28"/>
  <c r="DR24" i="28"/>
  <c r="GD58" i="47"/>
  <c r="LR24" i="28"/>
  <c r="KF24" i="28"/>
  <c r="LD70" i="47"/>
  <c r="AS21" i="28"/>
  <c r="BR44" i="47"/>
  <c r="BE62" i="28"/>
  <c r="LE20" i="28"/>
  <c r="KE20" i="28"/>
  <c r="GE21" i="28"/>
  <c r="AS17" i="28"/>
  <c r="BC118" i="47"/>
  <c r="BF118" i="47" s="1"/>
  <c r="BC117" i="47"/>
  <c r="LF20" i="28"/>
  <c r="KR20" i="28"/>
  <c r="AQ17" i="28"/>
  <c r="ER84" i="28"/>
  <c r="JS35" i="28"/>
  <c r="BR70" i="47"/>
  <c r="BB141" i="47"/>
  <c r="EQ84" i="28"/>
  <c r="HS60" i="47"/>
  <c r="BS70" i="47"/>
  <c r="KD20" i="28"/>
  <c r="ER7" i="28"/>
  <c r="IQ63" i="28"/>
  <c r="E42" i="48"/>
  <c r="JE13" i="28"/>
  <c r="KD24" i="28"/>
  <c r="Q20" i="28"/>
  <c r="HE17" i="28"/>
  <c r="BP116" i="47"/>
  <c r="BS116" i="47" s="1"/>
  <c r="IC119" i="47"/>
  <c r="IF119" i="47" s="1"/>
  <c r="LC119" i="47"/>
  <c r="JP117" i="47"/>
  <c r="JS117" i="47" s="1"/>
  <c r="GR30" i="28"/>
  <c r="AE46" i="28"/>
  <c r="LE53" i="28"/>
  <c r="ES69" i="28"/>
  <c r="IS13" i="28"/>
  <c r="DE13" i="28"/>
  <c r="GE35" i="28"/>
  <c r="GS79" i="47"/>
  <c r="IF70" i="47"/>
  <c r="CQ70" i="47"/>
  <c r="LR46" i="28"/>
  <c r="IQ88" i="28"/>
  <c r="JQ24" i="28"/>
  <c r="GS11" i="47"/>
  <c r="BR50" i="47"/>
  <c r="FQ13" i="28"/>
  <c r="AF46" i="28"/>
  <c r="MD79" i="47"/>
  <c r="LQ70" i="47"/>
  <c r="HE70" i="47"/>
  <c r="E70" i="48"/>
  <c r="JS24" i="28"/>
  <c r="BQ50" i="47"/>
  <c r="FS13" i="28"/>
  <c r="LF48" i="28"/>
  <c r="HD70" i="47"/>
  <c r="JE86" i="28"/>
  <c r="DQ50" i="47"/>
  <c r="HR35" i="28"/>
  <c r="JF86" i="28"/>
  <c r="EQ17" i="28"/>
  <c r="MD85" i="28"/>
  <c r="DQ46" i="28"/>
  <c r="HR70" i="47"/>
  <c r="IQ13" i="28"/>
  <c r="DS46" i="28"/>
  <c r="LS46" i="28"/>
  <c r="HQ70" i="47"/>
  <c r="ER69" i="28"/>
  <c r="FQ62" i="28"/>
  <c r="HQ35" i="28"/>
  <c r="JD24" i="28"/>
  <c r="DF13" i="28"/>
  <c r="JE62" i="28"/>
  <c r="EQ62" i="28"/>
  <c r="ME67" i="47"/>
  <c r="GQ53" i="47"/>
  <c r="EF35" i="28"/>
  <c r="IQ62" i="28"/>
  <c r="JD39" i="47"/>
  <c r="R62" i="28"/>
  <c r="ME39" i="47"/>
  <c r="D15" i="69"/>
  <c r="BD20" i="28"/>
  <c r="ES20" i="28"/>
  <c r="IE20" i="28"/>
  <c r="CD35" i="28"/>
  <c r="DD20" i="28"/>
  <c r="HD21" i="28"/>
  <c r="FR24" i="28"/>
  <c r="MF53" i="47"/>
  <c r="LR62" i="28"/>
  <c r="MF20" i="28"/>
  <c r="CF35" i="28"/>
  <c r="HE21" i="28"/>
  <c r="ME53" i="47"/>
  <c r="GD67" i="47"/>
  <c r="BD13" i="28"/>
  <c r="LR39" i="47"/>
  <c r="FS46" i="28"/>
  <c r="MD20" i="28"/>
  <c r="HQ79" i="47"/>
  <c r="HR79" i="47"/>
  <c r="E11" i="48"/>
  <c r="BE13" i="28"/>
  <c r="LS39" i="47"/>
  <c r="FQ46" i="28"/>
  <c r="FE21" i="28"/>
  <c r="GS17" i="28"/>
  <c r="D82" i="48"/>
  <c r="IQ24" i="28"/>
  <c r="AS13" i="28"/>
  <c r="CE46" i="28"/>
  <c r="FD21" i="28"/>
  <c r="FF53" i="28"/>
  <c r="KE84" i="28"/>
  <c r="JF24" i="28"/>
  <c r="AF30" i="28"/>
  <c r="IS24" i="28"/>
  <c r="AR13" i="28"/>
  <c r="GS53" i="47"/>
  <c r="CF46" i="28"/>
  <c r="ED35" i="28"/>
  <c r="BF20" i="28"/>
  <c r="ER20" i="28"/>
  <c r="DE20" i="28"/>
  <c r="BF21" i="28"/>
  <c r="HQ88" i="28"/>
  <c r="CE50" i="47"/>
  <c r="AE70" i="47"/>
  <c r="EQ70" i="47"/>
  <c r="IF83" i="28"/>
  <c r="ED63" i="28"/>
  <c r="FR20" i="28"/>
  <c r="ES53" i="28"/>
  <c r="DE17" i="28"/>
  <c r="HF62" i="28"/>
  <c r="JS70" i="47"/>
  <c r="FQ20" i="28"/>
  <c r="EQ53" i="28"/>
  <c r="AJ38" i="33"/>
  <c r="Q27" i="67" s="1"/>
  <c r="E88" i="47" s="1"/>
  <c r="AD58" i="47"/>
  <c r="GQ50" i="28"/>
  <c r="DR67" i="47"/>
  <c r="AD20" i="28"/>
  <c r="JR70" i="47"/>
  <c r="AS53" i="47"/>
  <c r="AR35" i="28"/>
  <c r="AF20" i="28"/>
  <c r="DD70" i="47"/>
  <c r="D16" i="70"/>
  <c r="R35" i="28"/>
  <c r="DF70" i="47"/>
  <c r="HF24" i="28"/>
  <c r="HD24" i="28"/>
  <c r="LR7" i="28"/>
  <c r="IQ44" i="47"/>
  <c r="CE53" i="28"/>
  <c r="KE63" i="28"/>
  <c r="GE20" i="28"/>
  <c r="MD86" i="28"/>
  <c r="DD58" i="47"/>
  <c r="DQ70" i="47"/>
  <c r="BF17" i="28"/>
  <c r="DF7" i="28"/>
  <c r="EQ60" i="47"/>
  <c r="LS20" i="28"/>
  <c r="IF17" i="28"/>
  <c r="ER60" i="47"/>
  <c r="JE20" i="28"/>
  <c r="LQ20" i="28"/>
  <c r="GD70" i="47"/>
  <c r="ID17" i="28"/>
  <c r="GD50" i="28"/>
  <c r="JD20" i="28"/>
  <c r="GF70" i="47"/>
  <c r="LF50" i="28"/>
  <c r="R67" i="47"/>
  <c r="GF20" i="28"/>
  <c r="BQ53" i="28"/>
  <c r="J6" i="22"/>
  <c r="E7" i="48" s="1"/>
  <c r="D6" i="62"/>
  <c r="Q6" i="62" s="1"/>
  <c r="J29" i="22"/>
  <c r="E36" i="48" s="1"/>
  <c r="I55" i="22"/>
  <c r="D66" i="48" s="1"/>
  <c r="KD13" i="28"/>
  <c r="JR50" i="47"/>
  <c r="AF58" i="47"/>
  <c r="HD62" i="28"/>
  <c r="AD53" i="47"/>
  <c r="DQ67" i="47"/>
  <c r="JQ35" i="28"/>
  <c r="CF20" i="28"/>
  <c r="BF70" i="47"/>
  <c r="DF88" i="28"/>
  <c r="ER17" i="28"/>
  <c r="JF83" i="28"/>
  <c r="S21" i="28"/>
  <c r="EE63" i="28"/>
  <c r="D25" i="48"/>
  <c r="D14" i="66"/>
  <c r="DS50" i="47"/>
  <c r="ER50" i="47"/>
  <c r="GS50" i="28"/>
  <c r="LS58" i="47"/>
  <c r="IR44" i="47"/>
  <c r="LD53" i="47"/>
  <c r="DR53" i="47"/>
  <c r="ED62" i="28"/>
  <c r="DS29" i="47"/>
  <c r="Q21" i="28"/>
  <c r="JR88" i="28"/>
  <c r="KR30" i="28"/>
  <c r="EE50" i="28"/>
  <c r="LQ58" i="47"/>
  <c r="CF88" i="28"/>
  <c r="LE53" i="47"/>
  <c r="KR67" i="47"/>
  <c r="DQ53" i="47"/>
  <c r="CD67" i="47"/>
  <c r="EE62" i="28"/>
  <c r="AR88" i="28"/>
  <c r="E31" i="48"/>
  <c r="KQ30" i="28"/>
  <c r="EF50" i="28"/>
  <c r="CE88" i="28"/>
  <c r="KQ67" i="47"/>
  <c r="CF67" i="47"/>
  <c r="IE62" i="28"/>
  <c r="GE62" i="28"/>
  <c r="KR53" i="28"/>
  <c r="DD21" i="28"/>
  <c r="MF63" i="28"/>
  <c r="DF21" i="28"/>
  <c r="DQ63" i="28"/>
  <c r="AS88" i="28"/>
  <c r="GF50" i="47"/>
  <c r="GQ58" i="47"/>
  <c r="IF62" i="28"/>
  <c r="GD62" i="28"/>
  <c r="IS70" i="47"/>
  <c r="DR20" i="28"/>
  <c r="DS20" i="28"/>
  <c r="DQ20" i="28"/>
  <c r="ME63" i="28"/>
  <c r="DR63" i="28"/>
  <c r="IF83" i="47"/>
  <c r="E25" i="48"/>
  <c r="KF13" i="28"/>
  <c r="GE50" i="47"/>
  <c r="GS58" i="47"/>
  <c r="JS50" i="47"/>
  <c r="IR70" i="47"/>
  <c r="BD70" i="47"/>
  <c r="GS20" i="28"/>
  <c r="GQ20" i="28"/>
  <c r="LR84" i="28"/>
  <c r="BE21" i="28"/>
  <c r="LQ7" i="28"/>
  <c r="IR88" i="28"/>
  <c r="KD7" i="28"/>
  <c r="GL69" i="28"/>
  <c r="AD30" i="28"/>
  <c r="AQ50" i="47"/>
  <c r="KE44" i="47"/>
  <c r="JR58" i="47"/>
  <c r="AR53" i="47"/>
  <c r="LY69" i="28"/>
  <c r="GD53" i="47"/>
  <c r="CS44" i="47"/>
  <c r="Q35" i="28"/>
  <c r="FD63" i="28"/>
  <c r="FQ83" i="28"/>
  <c r="HD7" i="28"/>
  <c r="JS17" i="28"/>
  <c r="ID21" i="28"/>
  <c r="KD44" i="47"/>
  <c r="HF7" i="28"/>
  <c r="IF21" i="28"/>
  <c r="KL69" i="28"/>
  <c r="JD18" i="47"/>
  <c r="FS88" i="28"/>
  <c r="ES83" i="28"/>
  <c r="D91" i="48"/>
  <c r="JF18" i="47"/>
  <c r="KE53" i="47"/>
  <c r="FE62" i="28"/>
  <c r="ER83" i="28"/>
  <c r="LS88" i="28"/>
  <c r="E43" i="48"/>
  <c r="Y69" i="28"/>
  <c r="FE44" i="47"/>
  <c r="ID67" i="47"/>
  <c r="E58" i="48"/>
  <c r="FL69" i="28"/>
  <c r="FD44" i="47"/>
  <c r="EQ58" i="47"/>
  <c r="IE67" i="47"/>
  <c r="LS29" i="47"/>
  <c r="AS35" i="28"/>
  <c r="LR86" i="28"/>
  <c r="LQ88" i="28"/>
  <c r="DL69" i="28"/>
  <c r="LR36" i="47"/>
  <c r="CS46" i="28"/>
  <c r="HQ21" i="28"/>
  <c r="ID58" i="47"/>
  <c r="CD50" i="47"/>
  <c r="ME13" i="28"/>
  <c r="HF13" i="28"/>
  <c r="BR53" i="47"/>
  <c r="BS48" i="28"/>
  <c r="LD39" i="47"/>
  <c r="CR62" i="28"/>
  <c r="E89" i="48"/>
  <c r="EF21" i="28"/>
  <c r="MF13" i="28"/>
  <c r="HD13" i="28"/>
  <c r="HR50" i="47"/>
  <c r="LE39" i="47"/>
  <c r="AF35" i="28"/>
  <c r="LD35" i="28"/>
  <c r="ED21" i="28"/>
  <c r="ES30" i="28"/>
  <c r="AR44" i="47"/>
  <c r="EE13" i="28"/>
  <c r="HS50" i="47"/>
  <c r="FF60" i="47"/>
  <c r="AE35" i="28"/>
  <c r="LE35" i="28"/>
  <c r="GQ48" i="28"/>
  <c r="ER21" i="28"/>
  <c r="EQ30" i="28"/>
  <c r="FE84" i="28"/>
  <c r="KR50" i="47"/>
  <c r="EF13" i="28"/>
  <c r="FE60" i="47"/>
  <c r="KF46" i="28"/>
  <c r="HF46" i="28"/>
  <c r="ES48" i="28"/>
  <c r="GR48" i="28"/>
  <c r="D14" i="70"/>
  <c r="DQ21" i="28"/>
  <c r="KQ50" i="47"/>
  <c r="IR50" i="47"/>
  <c r="AE50" i="47"/>
  <c r="HR46" i="28"/>
  <c r="KD46" i="28"/>
  <c r="HD46" i="28"/>
  <c r="EQ48" i="28"/>
  <c r="DQ17" i="28"/>
  <c r="DS21" i="28"/>
  <c r="D15" i="61"/>
  <c r="FF84" i="28"/>
  <c r="AF50" i="47"/>
  <c r="HS46" i="28"/>
  <c r="LE88" i="28"/>
  <c r="KF83" i="47"/>
  <c r="IE88" i="28"/>
  <c r="LF88" i="28"/>
  <c r="ED17" i="28"/>
  <c r="KR58" i="47"/>
  <c r="FS35" i="28"/>
  <c r="JE67" i="47"/>
  <c r="IE83" i="28"/>
  <c r="IQ7" i="28"/>
  <c r="CE7" i="28"/>
  <c r="CQ83" i="28"/>
  <c r="JE17" i="28"/>
  <c r="ME85" i="28"/>
  <c r="LD53" i="28"/>
  <c r="CR83" i="28"/>
  <c r="JD17" i="28"/>
  <c r="MD44" i="47"/>
  <c r="DQ7" i="28"/>
  <c r="KD84" i="28"/>
  <c r="AQ46" i="28"/>
  <c r="BF29" i="47"/>
  <c r="GF17" i="28"/>
  <c r="JQ21" i="28"/>
  <c r="GD17" i="28"/>
  <c r="IR87" i="28"/>
  <c r="DQ88" i="28"/>
  <c r="HR53" i="47"/>
  <c r="DR88" i="28"/>
  <c r="AR84" i="28"/>
  <c r="AF29" i="47"/>
  <c r="AQ84" i="28"/>
  <c r="JF30" i="28"/>
  <c r="GF13" i="28"/>
  <c r="HF35" i="28"/>
  <c r="GS30" i="28"/>
  <c r="GQ69" i="28"/>
  <c r="AQ7" i="28"/>
  <c r="HD50" i="47"/>
  <c r="GS88" i="28"/>
  <c r="BD17" i="28"/>
  <c r="EF7" i="28"/>
  <c r="DD7" i="28"/>
  <c r="GF87" i="28"/>
  <c r="DF58" i="47"/>
  <c r="GE13" i="28"/>
  <c r="DD53" i="47"/>
  <c r="HF50" i="47"/>
  <c r="LE50" i="28"/>
  <c r="FS50" i="47"/>
  <c r="Q67" i="47"/>
  <c r="JQ46" i="28"/>
  <c r="GF67" i="47"/>
  <c r="AS46" i="28"/>
  <c r="BD29" i="47"/>
  <c r="FR35" i="28"/>
  <c r="BD48" i="28"/>
  <c r="HS17" i="28"/>
  <c r="BQ88" i="28"/>
  <c r="GF50" i="28"/>
  <c r="HS53" i="47"/>
  <c r="KQ46" i="28"/>
  <c r="CR60" i="47"/>
  <c r="IR46" i="28"/>
  <c r="HQ13" i="28"/>
  <c r="AD29" i="47"/>
  <c r="HR13" i="28"/>
  <c r="D16" i="72"/>
  <c r="JS21" i="28"/>
  <c r="HR17" i="28"/>
  <c r="BR88" i="28"/>
  <c r="AF21" i="28"/>
  <c r="GD63" i="28"/>
  <c r="LQ17" i="28"/>
  <c r="FE30" i="28"/>
  <c r="BQ58" i="47"/>
  <c r="IE44" i="47"/>
  <c r="FS67" i="47"/>
  <c r="KS46" i="28"/>
  <c r="CS60" i="47"/>
  <c r="JS29" i="47"/>
  <c r="IS46" i="28"/>
  <c r="LD46" i="28"/>
  <c r="CQ53" i="47"/>
  <c r="JR30" i="28"/>
  <c r="FD30" i="28"/>
  <c r="ID44" i="47"/>
  <c r="FR67" i="47"/>
  <c r="JR29" i="47"/>
  <c r="FR29" i="47"/>
  <c r="LE46" i="28"/>
  <c r="HS62" i="28"/>
  <c r="HD35" i="28"/>
  <c r="D37" i="48"/>
  <c r="GE63" i="28"/>
  <c r="AD21" i="28"/>
  <c r="KR7" i="28"/>
  <c r="DE86" i="28"/>
  <c r="LS17" i="28"/>
  <c r="E79" i="48"/>
  <c r="E20" i="48"/>
  <c r="HE30" i="28"/>
  <c r="JS30" i="28"/>
  <c r="KR13" i="28"/>
  <c r="S50" i="47"/>
  <c r="FQ29" i="47"/>
  <c r="HR62" i="28"/>
  <c r="DF86" i="28"/>
  <c r="HR87" i="28"/>
  <c r="GR88" i="28"/>
  <c r="EE7" i="28"/>
  <c r="KS7" i="28"/>
  <c r="MD53" i="28"/>
  <c r="HD30" i="28"/>
  <c r="KS13" i="28"/>
  <c r="Q50" i="47"/>
  <c r="DF53" i="47"/>
  <c r="FR50" i="47"/>
  <c r="JS46" i="28"/>
  <c r="BF48" i="28"/>
  <c r="MF53" i="28"/>
  <c r="S60" i="47"/>
  <c r="LS13" i="28"/>
  <c r="LR13" i="28"/>
  <c r="CS53" i="47"/>
  <c r="IS63" i="28"/>
  <c r="CD63" i="28"/>
  <c r="Y41" i="28"/>
  <c r="CL41" i="28"/>
  <c r="IL41" i="28"/>
  <c r="LY41" i="28"/>
  <c r="FF36" i="47"/>
  <c r="GS44" i="47"/>
  <c r="JQ13" i="28"/>
  <c r="GS50" i="47"/>
  <c r="IF50" i="28"/>
  <c r="ED53" i="47"/>
  <c r="DS60" i="47"/>
  <c r="EE39" i="47"/>
  <c r="HE44" i="47"/>
  <c r="FE35" i="28"/>
  <c r="HD17" i="28"/>
  <c r="KR17" i="28"/>
  <c r="KR63" i="28"/>
  <c r="E76" i="48"/>
  <c r="HY41" i="28"/>
  <c r="FL41" i="28"/>
  <c r="EY41" i="28"/>
  <c r="GS13" i="28"/>
  <c r="LS50" i="47"/>
  <c r="ID69" i="28"/>
  <c r="JD13" i="28"/>
  <c r="ME62" i="28"/>
  <c r="GS46" i="28"/>
  <c r="FE39" i="47"/>
  <c r="D53" i="48"/>
  <c r="BQ7" i="28"/>
  <c r="KQ17" i="28"/>
  <c r="GD85" i="28"/>
  <c r="KQ63" i="28"/>
  <c r="D83" i="48"/>
  <c r="BL41" i="28"/>
  <c r="GY41" i="28"/>
  <c r="JL41" i="28"/>
  <c r="AQ58" i="47"/>
  <c r="GQ13" i="28"/>
  <c r="LQ50" i="47"/>
  <c r="IE69" i="28"/>
  <c r="LE69" i="28"/>
  <c r="LF50" i="47"/>
  <c r="S46" i="28"/>
  <c r="MD62" i="28"/>
  <c r="FF39" i="47"/>
  <c r="JR62" i="28"/>
  <c r="IE35" i="28"/>
  <c r="DS35" i="28"/>
  <c r="DQ35" i="28"/>
  <c r="DR35" i="28"/>
  <c r="IR83" i="28"/>
  <c r="BR7" i="28"/>
  <c r="JE63" i="28"/>
  <c r="GE85" i="28"/>
  <c r="IS17" i="28"/>
  <c r="JD7" i="28"/>
  <c r="MF83" i="47"/>
  <c r="GS86" i="28"/>
  <c r="BF87" i="28"/>
  <c r="HL41" i="28"/>
  <c r="IY41" i="28"/>
  <c r="KY41" i="28"/>
  <c r="E33" i="48"/>
  <c r="AR30" i="28"/>
  <c r="AR58" i="47"/>
  <c r="LF69" i="28"/>
  <c r="LE50" i="47"/>
  <c r="Q46" i="28"/>
  <c r="KR35" i="28"/>
  <c r="JQ62" i="28"/>
  <c r="IF35" i="28"/>
  <c r="JF53" i="28"/>
  <c r="JD63" i="28"/>
  <c r="S7" i="28"/>
  <c r="BE87" i="28"/>
  <c r="AD73" i="28"/>
  <c r="CY41" i="28"/>
  <c r="AL41" i="28"/>
  <c r="KL41" i="28"/>
  <c r="ID46" i="28"/>
  <c r="KQ35" i="28"/>
  <c r="JD53" i="28"/>
  <c r="R7" i="28"/>
  <c r="AE73" i="28"/>
  <c r="FY41" i="28"/>
  <c r="BY41" i="28"/>
  <c r="LL41" i="28"/>
  <c r="JR13" i="28"/>
  <c r="IE50" i="28"/>
  <c r="IF46" i="28"/>
  <c r="EF53" i="47"/>
  <c r="L41" i="28"/>
  <c r="AY41" i="28"/>
  <c r="EL41" i="28"/>
  <c r="JY41" i="28"/>
  <c r="AR7" i="28"/>
  <c r="Q30" i="28"/>
  <c r="IF58" i="47"/>
  <c r="JD69" i="28"/>
  <c r="EF50" i="47"/>
  <c r="IQ67" i="47"/>
  <c r="FS62" i="28"/>
  <c r="LF60" i="47"/>
  <c r="MF46" i="28"/>
  <c r="DE44" i="47"/>
  <c r="ME35" i="28"/>
  <c r="MF35" i="28"/>
  <c r="MD35" i="28"/>
  <c r="IE13" i="28"/>
  <c r="IF13" i="28"/>
  <c r="ID13" i="28"/>
  <c r="FD17" i="28"/>
  <c r="KD58" i="47"/>
  <c r="JE69" i="28"/>
  <c r="CD69" i="28"/>
  <c r="BQ13" i="28"/>
  <c r="AS67" i="47"/>
  <c r="FQ48" i="28"/>
  <c r="CR63" i="28"/>
  <c r="FF17" i="28"/>
  <c r="AS83" i="47"/>
  <c r="BE83" i="47"/>
  <c r="KE58" i="47"/>
  <c r="CE69" i="28"/>
  <c r="BS13" i="28"/>
  <c r="KE69" i="28"/>
  <c r="AQ67" i="47"/>
  <c r="GD88" i="28"/>
  <c r="HF60" i="47"/>
  <c r="FS48" i="28"/>
  <c r="LE21" i="28"/>
  <c r="KD88" i="28"/>
  <c r="BE50" i="47"/>
  <c r="HE60" i="47"/>
  <c r="LF21" i="28"/>
  <c r="BQ62" i="28"/>
  <c r="DF46" i="28"/>
  <c r="DS7" i="28"/>
  <c r="FE7" i="28"/>
  <c r="BD50" i="47"/>
  <c r="ED44" i="47"/>
  <c r="DR62" i="28"/>
  <c r="BS62" i="28"/>
  <c r="ER35" i="28"/>
  <c r="EQ35" i="28"/>
  <c r="ES35" i="28"/>
  <c r="FD7" i="28"/>
  <c r="IQ50" i="47"/>
  <c r="DS62" i="28"/>
  <c r="BF46" i="28"/>
  <c r="LD48" i="28"/>
  <c r="ED53" i="28"/>
  <c r="GE88" i="28"/>
  <c r="DE46" i="28"/>
  <c r="CP119" i="47"/>
  <c r="HQ87" i="28"/>
  <c r="EB142" i="47"/>
  <c r="KP119" i="47"/>
  <c r="KS119" i="47" s="1"/>
  <c r="HP116" i="47"/>
  <c r="HS116" i="47" s="1"/>
  <c r="IP119" i="47"/>
  <c r="GP118" i="47"/>
  <c r="GS118" i="47" s="1"/>
  <c r="P117" i="47"/>
  <c r="S117" i="47" s="1"/>
  <c r="LP118" i="47"/>
  <c r="LS118" i="47" s="1"/>
  <c r="DC119" i="47"/>
  <c r="DF119" i="47" s="1"/>
  <c r="DP117" i="47"/>
  <c r="FC119" i="47"/>
  <c r="BP118" i="47"/>
  <c r="BS118" i="47" s="1"/>
  <c r="KC119" i="47"/>
  <c r="KF119" i="47" s="1"/>
  <c r="CP118" i="47"/>
  <c r="CS118" i="47" s="1"/>
  <c r="JS88" i="28"/>
  <c r="CL69" i="28"/>
  <c r="EL69" i="28"/>
  <c r="AS50" i="47"/>
  <c r="FD50" i="47"/>
  <c r="GF69" i="28"/>
  <c r="KS58" i="47"/>
  <c r="CF60" i="47"/>
  <c r="CR46" i="28"/>
  <c r="BD53" i="47"/>
  <c r="LQ29" i="47"/>
  <c r="FF62" i="28"/>
  <c r="LQ76" i="28"/>
  <c r="LR76" i="28"/>
  <c r="LS76" i="28"/>
  <c r="GQ76" i="28"/>
  <c r="GS76" i="28"/>
  <c r="GR76" i="28"/>
  <c r="FS76" i="28"/>
  <c r="FR76" i="28"/>
  <c r="FQ76" i="28"/>
  <c r="DQ76" i="28"/>
  <c r="DS76" i="28"/>
  <c r="DR76" i="28"/>
  <c r="AR76" i="28"/>
  <c r="AS76" i="28"/>
  <c r="AQ76" i="28"/>
  <c r="DF76" i="28"/>
  <c r="DE76" i="28"/>
  <c r="DD76" i="28"/>
  <c r="IO142" i="47"/>
  <c r="P118" i="47"/>
  <c r="S118" i="47" s="1"/>
  <c r="JP116" i="47"/>
  <c r="JS116" i="47" s="1"/>
  <c r="IC118" i="47"/>
  <c r="IF118" i="47" s="1"/>
  <c r="CC118" i="47"/>
  <c r="CF118" i="47" s="1"/>
  <c r="GC116" i="47"/>
  <c r="HP119" i="47"/>
  <c r="HS119" i="47" s="1"/>
  <c r="CC119" i="47"/>
  <c r="CF119" i="47" s="1"/>
  <c r="IP116" i="47"/>
  <c r="KC118" i="47"/>
  <c r="KF118" i="47" s="1"/>
  <c r="AP117" i="47"/>
  <c r="AS117" i="47" s="1"/>
  <c r="EC117" i="47"/>
  <c r="LD85" i="28"/>
  <c r="AL69" i="28"/>
  <c r="CY69" i="28"/>
  <c r="IY69" i="28"/>
  <c r="LS36" i="47"/>
  <c r="CR84" i="28"/>
  <c r="AQ30" i="28"/>
  <c r="AQ44" i="47"/>
  <c r="IE50" i="47"/>
  <c r="ME44" i="47"/>
  <c r="KF69" i="28"/>
  <c r="GE53" i="47"/>
  <c r="KF53" i="47"/>
  <c r="KQ76" i="28"/>
  <c r="KS76" i="28"/>
  <c r="KR76" i="28"/>
  <c r="FF76" i="28"/>
  <c r="FD76" i="28"/>
  <c r="FE76" i="28"/>
  <c r="JF76" i="28"/>
  <c r="JE76" i="28"/>
  <c r="JD76" i="28"/>
  <c r="IC116" i="47"/>
  <c r="IF116" i="47" s="1"/>
  <c r="FC118" i="47"/>
  <c r="FF118" i="47" s="1"/>
  <c r="DC118" i="47"/>
  <c r="DF118" i="47" s="1"/>
  <c r="DC116" i="47"/>
  <c r="JC119" i="47"/>
  <c r="LF85" i="28"/>
  <c r="H49" i="33"/>
  <c r="L69" i="28"/>
  <c r="HY69" i="28"/>
  <c r="DY69" i="28"/>
  <c r="ID50" i="47"/>
  <c r="BS50" i="28"/>
  <c r="BR20" i="28"/>
  <c r="BS20" i="28"/>
  <c r="BQ20" i="28"/>
  <c r="FD46" i="28"/>
  <c r="FF46" i="28"/>
  <c r="BF76" i="28"/>
  <c r="BE76" i="28"/>
  <c r="BD76" i="28"/>
  <c r="CD76" i="28"/>
  <c r="CE76" i="28"/>
  <c r="CF76" i="28"/>
  <c r="HS76" i="28"/>
  <c r="HQ76" i="28"/>
  <c r="HR76" i="28"/>
  <c r="GD76" i="28"/>
  <c r="GE76" i="28"/>
  <c r="GF76" i="28"/>
  <c r="AY69" i="28"/>
  <c r="FY69" i="28"/>
  <c r="GY69" i="28"/>
  <c r="BQ50" i="28"/>
  <c r="CE44" i="47"/>
  <c r="KF50" i="28"/>
  <c r="AD44" i="47"/>
  <c r="KY69" i="28"/>
  <c r="IQ20" i="28"/>
  <c r="IS20" i="28"/>
  <c r="IR20" i="28"/>
  <c r="CQ76" i="28"/>
  <c r="CS76" i="28"/>
  <c r="CR76" i="28"/>
  <c r="Q76" i="28"/>
  <c r="R76" i="28"/>
  <c r="S76" i="28"/>
  <c r="IF76" i="28"/>
  <c r="ID76" i="28"/>
  <c r="IE76" i="28"/>
  <c r="BC116" i="47"/>
  <c r="LC116" i="47"/>
  <c r="BP119" i="47"/>
  <c r="GP117" i="47"/>
  <c r="EP119" i="47"/>
  <c r="EC116" i="47"/>
  <c r="EF116" i="47" s="1"/>
  <c r="KC117" i="47"/>
  <c r="KF117" i="47" s="1"/>
  <c r="GP116" i="47"/>
  <c r="GS116" i="47" s="1"/>
  <c r="AC119" i="47"/>
  <c r="LC118" i="47"/>
  <c r="P116" i="47"/>
  <c r="GC117" i="47"/>
  <c r="GF117" i="47" s="1"/>
  <c r="KP118" i="47"/>
  <c r="KS118" i="47" s="1"/>
  <c r="KP116" i="47"/>
  <c r="FP116" i="47"/>
  <c r="FS116" i="47" s="1"/>
  <c r="DC117" i="47"/>
  <c r="DF117" i="47" s="1"/>
  <c r="JR17" i="28"/>
  <c r="CF7" i="28"/>
  <c r="BL69" i="28"/>
  <c r="EY69" i="28"/>
  <c r="JL69" i="28"/>
  <c r="CF44" i="47"/>
  <c r="KD50" i="28"/>
  <c r="BD67" i="47"/>
  <c r="KQ62" i="28"/>
  <c r="ES63" i="28"/>
  <c r="DE39" i="47"/>
  <c r="JQ20" i="28"/>
  <c r="JS20" i="28"/>
  <c r="JR20" i="28"/>
  <c r="IQ76" i="28"/>
  <c r="IR76" i="28"/>
  <c r="IS76" i="28"/>
  <c r="KD76" i="28"/>
  <c r="KF76" i="28"/>
  <c r="KE76" i="28"/>
  <c r="AF76" i="28"/>
  <c r="AD76" i="28"/>
  <c r="AE76" i="28"/>
  <c r="D67" i="48"/>
  <c r="E33" i="33"/>
  <c r="P26" i="62" s="1"/>
  <c r="LP117" i="47"/>
  <c r="CC117" i="47"/>
  <c r="CF117" i="47" s="1"/>
  <c r="CC116" i="47"/>
  <c r="MC119" i="47"/>
  <c r="HP118" i="47"/>
  <c r="HS118" i="47" s="1"/>
  <c r="LP119" i="47"/>
  <c r="LS119" i="47" s="1"/>
  <c r="AC117" i="47"/>
  <c r="AF117" i="47" s="1"/>
  <c r="P119" i="47"/>
  <c r="S119" i="47" s="1"/>
  <c r="FC116" i="47"/>
  <c r="FF116" i="47" s="1"/>
  <c r="AC116" i="47"/>
  <c r="FP117" i="47"/>
  <c r="FS117" i="47" s="1"/>
  <c r="KC116" i="47"/>
  <c r="KF116" i="47" s="1"/>
  <c r="HC118" i="47"/>
  <c r="HF118" i="47" s="1"/>
  <c r="DP116" i="47"/>
  <c r="DS116" i="47" s="1"/>
  <c r="EC119" i="47"/>
  <c r="EF119" i="47" s="1"/>
  <c r="JP118" i="47"/>
  <c r="KP117" i="47"/>
  <c r="KS117" i="47" s="1"/>
  <c r="FP118" i="47"/>
  <c r="GC118" i="47"/>
  <c r="GF118" i="47" s="1"/>
  <c r="EC118" i="47"/>
  <c r="EF118" i="47" s="1"/>
  <c r="MC118" i="47"/>
  <c r="HC117" i="47"/>
  <c r="HF117" i="47" s="1"/>
  <c r="EE53" i="28"/>
  <c r="AP118" i="47"/>
  <c r="LP116" i="47"/>
  <c r="BC119" i="47"/>
  <c r="BF119" i="47" s="1"/>
  <c r="HC119" i="47"/>
  <c r="HF119" i="47" s="1"/>
  <c r="DP118" i="47"/>
  <c r="DS118" i="47" s="1"/>
  <c r="HP117" i="47"/>
  <c r="JB142" i="47"/>
  <c r="EP116" i="47"/>
  <c r="CP117" i="47"/>
  <c r="CS117" i="47" s="1"/>
  <c r="BP117" i="47"/>
  <c r="CP116" i="47"/>
  <c r="CS116" i="47" s="1"/>
  <c r="JC118" i="47"/>
  <c r="JP119" i="47"/>
  <c r="MC117" i="47"/>
  <c r="JO142" i="47"/>
  <c r="BY69" i="28"/>
  <c r="HL69" i="28"/>
  <c r="JY69" i="28"/>
  <c r="FE50" i="47"/>
  <c r="CD60" i="47"/>
  <c r="BE67" i="47"/>
  <c r="LL69" i="28"/>
  <c r="KS62" i="28"/>
  <c r="EQ63" i="28"/>
  <c r="IR60" i="47"/>
  <c r="BE53" i="47"/>
  <c r="DF39" i="47"/>
  <c r="MF76" i="28"/>
  <c r="ME76" i="28"/>
  <c r="MD76" i="28"/>
  <c r="ED76" i="28"/>
  <c r="EE76" i="28"/>
  <c r="EF76" i="28"/>
  <c r="ES76" i="28"/>
  <c r="ER76" i="28"/>
  <c r="EQ76" i="28"/>
  <c r="HC116" i="47"/>
  <c r="HF116" i="47" s="1"/>
  <c r="IP118" i="47"/>
  <c r="GC119" i="47"/>
  <c r="GF119" i="47" s="1"/>
  <c r="AP119" i="47"/>
  <c r="MC116" i="47"/>
  <c r="MF116" i="47" s="1"/>
  <c r="JC116" i="47"/>
  <c r="JF116" i="47" s="1"/>
  <c r="FP119" i="47"/>
  <c r="GP119" i="47"/>
  <c r="IP117" i="47"/>
  <c r="JR76" i="28"/>
  <c r="JQ76" i="28"/>
  <c r="JS76" i="28"/>
  <c r="BQ76" i="28"/>
  <c r="BR76" i="28"/>
  <c r="BS76" i="28"/>
  <c r="HF76" i="28"/>
  <c r="HD76" i="28"/>
  <c r="HE76" i="28"/>
  <c r="FD36" i="47"/>
  <c r="GR50" i="47"/>
  <c r="EQ44" i="47"/>
  <c r="Q60" i="47"/>
  <c r="LS67" i="47"/>
  <c r="GR62" i="28"/>
  <c r="DE48" i="28"/>
  <c r="KD48" i="28"/>
  <c r="KF48" i="28"/>
  <c r="KE48" i="28"/>
  <c r="IS72" i="28"/>
  <c r="IR72" i="28"/>
  <c r="IQ72" i="28"/>
  <c r="FS72" i="28"/>
  <c r="FR72" i="28"/>
  <c r="FQ72" i="28"/>
  <c r="GS70" i="47"/>
  <c r="GR70" i="47"/>
  <c r="GQ70" i="47"/>
  <c r="JQ48" i="28"/>
  <c r="JR48" i="28"/>
  <c r="AD48" i="28"/>
  <c r="AE48" i="28"/>
  <c r="AF48" i="28"/>
  <c r="HF72" i="28"/>
  <c r="HE72" i="28"/>
  <c r="HD72" i="28"/>
  <c r="Q72" i="28"/>
  <c r="S72" i="28"/>
  <c r="R72" i="28"/>
  <c r="KR72" i="28"/>
  <c r="KQ72" i="28"/>
  <c r="KS72" i="28"/>
  <c r="JD70" i="47"/>
  <c r="JE70" i="47"/>
  <c r="JF70" i="47"/>
  <c r="CS48" i="28"/>
  <c r="CQ48" i="28"/>
  <c r="CR48" i="28"/>
  <c r="ME30" i="28"/>
  <c r="MD50" i="47"/>
  <c r="EF11" i="47"/>
  <c r="LQ67" i="47"/>
  <c r="JS67" i="47"/>
  <c r="HS48" i="28"/>
  <c r="HR48" i="28"/>
  <c r="HQ48" i="28"/>
  <c r="KQ48" i="28"/>
  <c r="KR48" i="28"/>
  <c r="KS48" i="28"/>
  <c r="AE72" i="28"/>
  <c r="AF72" i="28"/>
  <c r="AD72" i="28"/>
  <c r="CD72" i="28"/>
  <c r="CF72" i="28"/>
  <c r="CE72" i="28"/>
  <c r="LE72" i="28"/>
  <c r="LD72" i="28"/>
  <c r="LF72" i="28"/>
  <c r="FE48" i="28"/>
  <c r="FD48" i="28"/>
  <c r="KE70" i="47"/>
  <c r="KD70" i="47"/>
  <c r="KF70" i="47"/>
  <c r="DQ48" i="28"/>
  <c r="DS48" i="28"/>
  <c r="DR48" i="28"/>
  <c r="MD30" i="28"/>
  <c r="ED11" i="47"/>
  <c r="GE60" i="47"/>
  <c r="ER67" i="47"/>
  <c r="JQ67" i="47"/>
  <c r="CD48" i="28"/>
  <c r="JE48" i="28"/>
  <c r="JF48" i="28"/>
  <c r="JD48" i="28"/>
  <c r="ES72" i="28"/>
  <c r="ER72" i="28"/>
  <c r="EQ72" i="28"/>
  <c r="KF72" i="28"/>
  <c r="KE72" i="28"/>
  <c r="KD72" i="28"/>
  <c r="MD70" i="47"/>
  <c r="MF70" i="47"/>
  <c r="ME70" i="47"/>
  <c r="FR58" i="47"/>
  <c r="GD60" i="47"/>
  <c r="CF48" i="28"/>
  <c r="IE72" i="28"/>
  <c r="IF72" i="28"/>
  <c r="ID72" i="28"/>
  <c r="BD72" i="28"/>
  <c r="BF72" i="28"/>
  <c r="BE72" i="28"/>
  <c r="FF70" i="47"/>
  <c r="FE70" i="47"/>
  <c r="FD70" i="47"/>
  <c r="DR84" i="28"/>
  <c r="CD50" i="28"/>
  <c r="FQ58" i="47"/>
  <c r="LE44" i="47"/>
  <c r="AQ62" i="28"/>
  <c r="GS72" i="28"/>
  <c r="GR72" i="28"/>
  <c r="GQ72" i="28"/>
  <c r="HR72" i="28"/>
  <c r="HS72" i="28"/>
  <c r="HQ72" i="28"/>
  <c r="FS70" i="47"/>
  <c r="FR70" i="47"/>
  <c r="FQ70" i="47"/>
  <c r="MF86" i="28"/>
  <c r="CE50" i="28"/>
  <c r="LD44" i="47"/>
  <c r="AR62" i="28"/>
  <c r="DD48" i="28"/>
  <c r="IF48" i="28"/>
  <c r="ID48" i="28"/>
  <c r="IE48" i="28"/>
  <c r="DS72" i="28"/>
  <c r="DR72" i="28"/>
  <c r="DQ72" i="28"/>
  <c r="JS72" i="28"/>
  <c r="JQ72" i="28"/>
  <c r="JR72" i="28"/>
  <c r="EF70" i="47"/>
  <c r="ED70" i="47"/>
  <c r="EE70" i="47"/>
  <c r="R48" i="28"/>
  <c r="S48" i="28"/>
  <c r="Q48" i="28"/>
  <c r="R44" i="47"/>
  <c r="CF62" i="28"/>
  <c r="CE62" i="28"/>
  <c r="CD62" i="28"/>
  <c r="ME72" i="28"/>
  <c r="MF72" i="28"/>
  <c r="MD72" i="28"/>
  <c r="LS72" i="28"/>
  <c r="LR72" i="28"/>
  <c r="LQ72" i="28"/>
  <c r="CD70" i="47"/>
  <c r="CF70" i="47"/>
  <c r="CE70" i="47"/>
  <c r="GR76" i="47"/>
  <c r="GS76" i="47"/>
  <c r="GQ76" i="47"/>
  <c r="JR76" i="47"/>
  <c r="JQ76" i="47"/>
  <c r="JS76" i="47"/>
  <c r="R76" i="47"/>
  <c r="S76" i="47"/>
  <c r="Q76" i="47"/>
  <c r="DS76" i="47"/>
  <c r="DQ76" i="47"/>
  <c r="DR76" i="47"/>
  <c r="DF76" i="47"/>
  <c r="DD76" i="47"/>
  <c r="DE76" i="47"/>
  <c r="BR76" i="47"/>
  <c r="BQ76" i="47"/>
  <c r="BS76" i="47"/>
  <c r="HD76" i="47"/>
  <c r="HE76" i="47"/>
  <c r="HF76" i="47"/>
  <c r="CR76" i="47"/>
  <c r="CQ76" i="47"/>
  <c r="CS76" i="47"/>
  <c r="BD76" i="47"/>
  <c r="BF76" i="47"/>
  <c r="BE76" i="47"/>
  <c r="C27" i="28"/>
  <c r="C27" i="47"/>
  <c r="ES76" i="47"/>
  <c r="EQ76" i="47"/>
  <c r="ER76" i="47"/>
  <c r="GD48" i="28"/>
  <c r="GF48" i="28"/>
  <c r="GE48" i="28"/>
  <c r="LQ76" i="47"/>
  <c r="LS76" i="47"/>
  <c r="LR76" i="47"/>
  <c r="IQ48" i="28"/>
  <c r="IS48" i="28"/>
  <c r="IR48" i="28"/>
  <c r="JF76" i="47"/>
  <c r="JE76" i="47"/>
  <c r="JD76" i="47"/>
  <c r="MD48" i="28"/>
  <c r="MF48" i="28"/>
  <c r="ME48" i="28"/>
  <c r="LQ35" i="47"/>
  <c r="LS35" i="47"/>
  <c r="LR35" i="47"/>
  <c r="KF35" i="47"/>
  <c r="KE35" i="47"/>
  <c r="KD35" i="47"/>
  <c r="AD35" i="47"/>
  <c r="AE35" i="47"/>
  <c r="AF35" i="47"/>
  <c r="DD35" i="47"/>
  <c r="DE35" i="47"/>
  <c r="DF35" i="47"/>
  <c r="EE27" i="47"/>
  <c r="ED27" i="47"/>
  <c r="EF27" i="47"/>
  <c r="ES27" i="47"/>
  <c r="ER27" i="47"/>
  <c r="EQ27" i="47"/>
  <c r="BS27" i="47"/>
  <c r="BR27" i="47"/>
  <c r="BQ27" i="47"/>
  <c r="CR41" i="47"/>
  <c r="CQ41" i="47"/>
  <c r="CS41" i="47"/>
  <c r="KS41" i="47"/>
  <c r="KQ41" i="47"/>
  <c r="KR41" i="47"/>
  <c r="GQ41" i="47"/>
  <c r="GS41" i="47"/>
  <c r="GR41" i="47"/>
  <c r="JD79" i="47"/>
  <c r="JE79" i="47"/>
  <c r="JF79" i="47"/>
  <c r="KF79" i="47"/>
  <c r="KD79" i="47"/>
  <c r="KE79" i="47"/>
  <c r="MD35" i="47"/>
  <c r="MF35" i="47"/>
  <c r="ME35" i="47"/>
  <c r="LF35" i="47"/>
  <c r="LD35" i="47"/>
  <c r="LE35" i="47"/>
  <c r="KS35" i="47"/>
  <c r="KR35" i="47"/>
  <c r="KQ35" i="47"/>
  <c r="ER35" i="47"/>
  <c r="ES35" i="47"/>
  <c r="EQ35" i="47"/>
  <c r="GE27" i="47"/>
  <c r="GF27" i="47"/>
  <c r="GD27" i="47"/>
  <c r="CS27" i="47"/>
  <c r="CR27" i="47"/>
  <c r="CQ27" i="47"/>
  <c r="FR27" i="47"/>
  <c r="FS27" i="47"/>
  <c r="FQ27" i="47"/>
  <c r="CF27" i="47"/>
  <c r="CD27" i="47"/>
  <c r="CE27" i="47"/>
  <c r="HQ41" i="47"/>
  <c r="HR41" i="47"/>
  <c r="HS41" i="47"/>
  <c r="ER41" i="47"/>
  <c r="ES41" i="47"/>
  <c r="EQ41" i="47"/>
  <c r="HD41" i="47"/>
  <c r="HF41" i="47"/>
  <c r="HE41" i="47"/>
  <c r="KR79" i="47"/>
  <c r="KS79" i="47"/>
  <c r="KQ79" i="47"/>
  <c r="GD79" i="47"/>
  <c r="GE79" i="47"/>
  <c r="GF79" i="47"/>
  <c r="IR35" i="47"/>
  <c r="IS35" i="47"/>
  <c r="IQ35" i="47"/>
  <c r="GR35" i="47"/>
  <c r="GQ35" i="47"/>
  <c r="GS35" i="47"/>
  <c r="CD35" i="47"/>
  <c r="CE35" i="47"/>
  <c r="CF35" i="47"/>
  <c r="AD27" i="47"/>
  <c r="AE27" i="47"/>
  <c r="AF27" i="47"/>
  <c r="JD27" i="47"/>
  <c r="JF27" i="47"/>
  <c r="JE27" i="47"/>
  <c r="KE27" i="47"/>
  <c r="KF27" i="47"/>
  <c r="KD27" i="47"/>
  <c r="GR27" i="47"/>
  <c r="GQ27" i="47"/>
  <c r="GS27" i="47"/>
  <c r="ED41" i="47"/>
  <c r="EF41" i="47"/>
  <c r="EE41" i="47"/>
  <c r="Q41" i="47"/>
  <c r="R41" i="47"/>
  <c r="S41" i="47"/>
  <c r="JD41" i="47"/>
  <c r="JF41" i="47"/>
  <c r="JE41" i="47"/>
  <c r="LR41" i="47"/>
  <c r="LS41" i="47"/>
  <c r="LQ41" i="47"/>
  <c r="R79" i="47"/>
  <c r="S79" i="47"/>
  <c r="Q79" i="47"/>
  <c r="AQ79" i="47"/>
  <c r="AS79" i="47"/>
  <c r="AR79" i="47"/>
  <c r="FQ35" i="47"/>
  <c r="FR35" i="47"/>
  <c r="FS35" i="47"/>
  <c r="HR35" i="47"/>
  <c r="HS35" i="47"/>
  <c r="HQ35" i="47"/>
  <c r="BF35" i="47"/>
  <c r="BD35" i="47"/>
  <c r="BE35" i="47"/>
  <c r="MD27" i="47"/>
  <c r="ME27" i="47"/>
  <c r="MF27" i="47"/>
  <c r="DD27" i="47"/>
  <c r="DF27" i="47"/>
  <c r="DE27" i="47"/>
  <c r="S27" i="47"/>
  <c r="R27" i="47"/>
  <c r="Q27" i="47"/>
  <c r="GD41" i="47"/>
  <c r="GE41" i="47"/>
  <c r="GF41" i="47"/>
  <c r="CD41" i="47"/>
  <c r="CF41" i="47"/>
  <c r="CE41" i="47"/>
  <c r="AQ41" i="47"/>
  <c r="AS41" i="47"/>
  <c r="AR41" i="47"/>
  <c r="FF79" i="47"/>
  <c r="FE79" i="47"/>
  <c r="FD79" i="47"/>
  <c r="DE79" i="47"/>
  <c r="DD79" i="47"/>
  <c r="DF79" i="47"/>
  <c r="ED79" i="47"/>
  <c r="EF79" i="47"/>
  <c r="EE79" i="47"/>
  <c r="IE35" i="47"/>
  <c r="IF35" i="47"/>
  <c r="ID35" i="47"/>
  <c r="HD35" i="47"/>
  <c r="HF35" i="47"/>
  <c r="HE35" i="47"/>
  <c r="JR35" i="47"/>
  <c r="JS35" i="47"/>
  <c r="JQ35" i="47"/>
  <c r="DS27" i="47"/>
  <c r="DQ27" i="47"/>
  <c r="DR27" i="47"/>
  <c r="HD27" i="47"/>
  <c r="HF27" i="47"/>
  <c r="HE27" i="47"/>
  <c r="IE27" i="47"/>
  <c r="IF27" i="47"/>
  <c r="ID27" i="47"/>
  <c r="AF41" i="47"/>
  <c r="AE41" i="47"/>
  <c r="AD41" i="47"/>
  <c r="IF41" i="47"/>
  <c r="IE41" i="47"/>
  <c r="ID41" i="47"/>
  <c r="DQ41" i="47"/>
  <c r="DS41" i="47"/>
  <c r="DR41" i="47"/>
  <c r="JS79" i="47"/>
  <c r="JQ79" i="47"/>
  <c r="JR79" i="47"/>
  <c r="BQ79" i="47"/>
  <c r="BR79" i="47"/>
  <c r="BS79" i="47"/>
  <c r="CF79" i="47"/>
  <c r="CE79" i="47"/>
  <c r="CD79" i="47"/>
  <c r="FD35" i="47"/>
  <c r="FF35" i="47"/>
  <c r="FE35" i="47"/>
  <c r="DR35" i="47"/>
  <c r="DQ35" i="47"/>
  <c r="DS35" i="47"/>
  <c r="EE35" i="47"/>
  <c r="ED35" i="47"/>
  <c r="EF35" i="47"/>
  <c r="KQ27" i="47"/>
  <c r="KR27" i="47"/>
  <c r="KS27" i="47"/>
  <c r="AR27" i="47"/>
  <c r="AQ27" i="47"/>
  <c r="AS27" i="47"/>
  <c r="FD27" i="47"/>
  <c r="FF27" i="47"/>
  <c r="FE27" i="47"/>
  <c r="BQ41" i="47"/>
  <c r="BR41" i="47"/>
  <c r="BS41" i="47"/>
  <c r="FE41" i="47"/>
  <c r="FD41" i="47"/>
  <c r="FF41" i="47"/>
  <c r="FR41" i="47"/>
  <c r="FQ41" i="47"/>
  <c r="FS41" i="47"/>
  <c r="DR79" i="47"/>
  <c r="DQ79" i="47"/>
  <c r="DS79" i="47"/>
  <c r="ES79" i="47"/>
  <c r="EQ79" i="47"/>
  <c r="ER79" i="47"/>
  <c r="JD35" i="47"/>
  <c r="JF35" i="47"/>
  <c r="JE35" i="47"/>
  <c r="AR35" i="47"/>
  <c r="AS35" i="47"/>
  <c r="AQ35" i="47"/>
  <c r="GF35" i="47"/>
  <c r="GE35" i="47"/>
  <c r="GD35" i="47"/>
  <c r="IQ27" i="47"/>
  <c r="IS27" i="47"/>
  <c r="IR27" i="47"/>
  <c r="HR27" i="47"/>
  <c r="HS27" i="47"/>
  <c r="HQ27" i="47"/>
  <c r="LD27" i="47"/>
  <c r="LF27" i="47"/>
  <c r="LE27" i="47"/>
  <c r="IQ41" i="47"/>
  <c r="IR41" i="47"/>
  <c r="IS41" i="47"/>
  <c r="KD41" i="47"/>
  <c r="KF41" i="47"/>
  <c r="KE41" i="47"/>
  <c r="JQ41" i="47"/>
  <c r="JR41" i="47"/>
  <c r="JS41" i="47"/>
  <c r="BE79" i="47"/>
  <c r="BD79" i="47"/>
  <c r="BF79" i="47"/>
  <c r="IR79" i="47"/>
  <c r="IS79" i="47"/>
  <c r="IQ79" i="47"/>
  <c r="S35" i="47"/>
  <c r="R35" i="47"/>
  <c r="Q35" i="47"/>
  <c r="CS35" i="47"/>
  <c r="CR35" i="47"/>
  <c r="CQ35" i="47"/>
  <c r="BQ35" i="47"/>
  <c r="BR35" i="47"/>
  <c r="BS35" i="47"/>
  <c r="BD27" i="47"/>
  <c r="BE27" i="47"/>
  <c r="BF27" i="47"/>
  <c r="LR27" i="47"/>
  <c r="LQ27" i="47"/>
  <c r="LS27" i="47"/>
  <c r="JR27" i="47"/>
  <c r="JQ27" i="47"/>
  <c r="JS27" i="47"/>
  <c r="LF41" i="47"/>
  <c r="LD41" i="47"/>
  <c r="LE41" i="47"/>
  <c r="BF41" i="47"/>
  <c r="BE41" i="47"/>
  <c r="BD41" i="47"/>
  <c r="DE41" i="47"/>
  <c r="DF41" i="47"/>
  <c r="DD41" i="47"/>
  <c r="FS79" i="47"/>
  <c r="FQ79" i="47"/>
  <c r="FR79" i="47"/>
  <c r="LF79" i="47"/>
  <c r="LD79" i="47"/>
  <c r="LE79" i="47"/>
  <c r="D17" i="67"/>
  <c r="N13" i="33"/>
  <c r="P22" i="72" s="1"/>
  <c r="D17" i="48"/>
  <c r="R46" i="47"/>
  <c r="S46" i="47"/>
  <c r="Q46" i="47"/>
  <c r="GS46" i="47"/>
  <c r="GR46" i="47"/>
  <c r="GQ46" i="47"/>
  <c r="EE46" i="47"/>
  <c r="ED46" i="47"/>
  <c r="EF46" i="47"/>
  <c r="T23" i="33"/>
  <c r="P24" i="64" s="1"/>
  <c r="E71" i="28"/>
  <c r="E71" i="47"/>
  <c r="AC13" i="33"/>
  <c r="P22" i="66" s="1"/>
  <c r="D14" i="72"/>
  <c r="KE46" i="47"/>
  <c r="KD46" i="47"/>
  <c r="KF46" i="47"/>
  <c r="DQ46" i="47"/>
  <c r="DR46" i="47"/>
  <c r="DS46" i="47"/>
  <c r="BQ46" i="47"/>
  <c r="BR46" i="47"/>
  <c r="BS46" i="47"/>
  <c r="O38" i="33"/>
  <c r="Q27" i="72" s="1"/>
  <c r="Z33" i="72" s="1"/>
  <c r="E72" i="48"/>
  <c r="IQ46" i="47"/>
  <c r="IR46" i="47"/>
  <c r="IS46" i="47"/>
  <c r="JR46" i="47"/>
  <c r="JS46" i="47"/>
  <c r="JQ46" i="47"/>
  <c r="HE46" i="47"/>
  <c r="HF46" i="47"/>
  <c r="HD46" i="47"/>
  <c r="Z18" i="33"/>
  <c r="P23" i="69" s="1"/>
  <c r="D26" i="48"/>
  <c r="W18" i="33"/>
  <c r="P23" i="65" s="1"/>
  <c r="D22" i="48"/>
  <c r="E73" i="47"/>
  <c r="E73" i="28"/>
  <c r="N23" i="33"/>
  <c r="P24" i="72" s="1"/>
  <c r="D43" i="48"/>
  <c r="Q18" i="33"/>
  <c r="P23" i="71" s="1"/>
  <c r="D16" i="48"/>
  <c r="HS46" i="47"/>
  <c r="HR46" i="47"/>
  <c r="HQ46" i="47"/>
  <c r="CQ46" i="47"/>
  <c r="CS46" i="47"/>
  <c r="CR46" i="47"/>
  <c r="FD46" i="47"/>
  <c r="FE46" i="47"/>
  <c r="FF46" i="47"/>
  <c r="AG18" i="33"/>
  <c r="Q23" i="68" s="1"/>
  <c r="E32" i="48"/>
  <c r="ER46" i="47"/>
  <c r="ES46" i="47"/>
  <c r="EQ46" i="47"/>
  <c r="BF46" i="47"/>
  <c r="BD46" i="47"/>
  <c r="BE46" i="47"/>
  <c r="CD46" i="47"/>
  <c r="CF46" i="47"/>
  <c r="CE46" i="47"/>
  <c r="D17" i="68"/>
  <c r="D16" i="67"/>
  <c r="IF46" i="47"/>
  <c r="ID46" i="47"/>
  <c r="IE46" i="47"/>
  <c r="AQ46" i="47"/>
  <c r="AR46" i="47"/>
  <c r="AS46" i="47"/>
  <c r="AF46" i="47"/>
  <c r="AD46" i="47"/>
  <c r="AE46" i="47"/>
  <c r="X18" i="33"/>
  <c r="Q23" i="65" s="1"/>
  <c r="E22" i="48"/>
  <c r="JE46" i="47"/>
  <c r="JF46" i="47"/>
  <c r="JD46" i="47"/>
  <c r="LQ46" i="47"/>
  <c r="LS46" i="47"/>
  <c r="LR46" i="47"/>
  <c r="GF46" i="47"/>
  <c r="GE46" i="47"/>
  <c r="GD46" i="47"/>
  <c r="W28" i="33"/>
  <c r="P25" i="65" s="1"/>
  <c r="D47" i="48"/>
  <c r="AJ23" i="33"/>
  <c r="Q24" i="67" s="1"/>
  <c r="T24" i="67" s="1"/>
  <c r="E57" i="48"/>
  <c r="KS46" i="47"/>
  <c r="KQ46" i="47"/>
  <c r="KR46" i="47"/>
  <c r="FR46" i="47"/>
  <c r="FQ46" i="47"/>
  <c r="FS46" i="47"/>
  <c r="DF46" i="47"/>
  <c r="DD46" i="47"/>
  <c r="DE46" i="47"/>
  <c r="FE63" i="28"/>
  <c r="KF83" i="28"/>
  <c r="KE83" i="28"/>
  <c r="DD88" i="28"/>
  <c r="GE84" i="28"/>
  <c r="IF53" i="28"/>
  <c r="EF17" i="28"/>
  <c r="GR17" i="28"/>
  <c r="BS85" i="28"/>
  <c r="DD17" i="28"/>
  <c r="KE83" i="47"/>
  <c r="FQ84" i="28"/>
  <c r="LR44" i="47"/>
  <c r="DR58" i="47"/>
  <c r="EF44" i="47"/>
  <c r="DQ60" i="47"/>
  <c r="JQ63" i="28"/>
  <c r="AD53" i="28"/>
  <c r="KD87" i="47"/>
  <c r="JS83" i="47"/>
  <c r="DQ84" i="28"/>
  <c r="CF30" i="28"/>
  <c r="LF30" i="28"/>
  <c r="DE50" i="28"/>
  <c r="CQ58" i="47"/>
  <c r="GE69" i="28"/>
  <c r="BS58" i="47"/>
  <c r="FQ88" i="28"/>
  <c r="JR63" i="28"/>
  <c r="AE53" i="28"/>
  <c r="KE87" i="47"/>
  <c r="FF87" i="28"/>
  <c r="LS87" i="47"/>
  <c r="CE30" i="28"/>
  <c r="CS58" i="47"/>
  <c r="DF50" i="47"/>
  <c r="BD50" i="28"/>
  <c r="LE30" i="28"/>
  <c r="GQ63" i="28"/>
  <c r="DE83" i="28"/>
  <c r="LR87" i="47"/>
  <c r="JS86" i="28"/>
  <c r="JR69" i="28"/>
  <c r="DE50" i="47"/>
  <c r="BE50" i="28"/>
  <c r="AS63" i="28"/>
  <c r="GR63" i="28"/>
  <c r="DF83" i="28"/>
  <c r="FS63" i="28"/>
  <c r="FE83" i="28"/>
  <c r="HS83" i="47"/>
  <c r="JS69" i="28"/>
  <c r="EF58" i="47"/>
  <c r="GF84" i="28"/>
  <c r="ID53" i="28"/>
  <c r="GS53" i="28"/>
  <c r="FQ63" i="28"/>
  <c r="FF83" i="28"/>
  <c r="HQ83" i="47"/>
  <c r="FS84" i="28"/>
  <c r="DQ58" i="47"/>
  <c r="BR63" i="28"/>
  <c r="HD44" i="47"/>
  <c r="AR63" i="28"/>
  <c r="GQ53" i="28"/>
  <c r="LE83" i="47"/>
  <c r="EE58" i="47"/>
  <c r="ER87" i="47"/>
  <c r="KB142" i="47"/>
  <c r="ES87" i="47"/>
  <c r="AO141" i="47"/>
  <c r="AB141" i="47"/>
  <c r="JF7" i="28"/>
  <c r="AE44" i="47"/>
  <c r="BB133" i="47"/>
  <c r="HB134" i="47"/>
  <c r="EB133" i="47"/>
  <c r="HD63" i="28"/>
  <c r="IE87" i="28"/>
  <c r="LS85" i="28"/>
  <c r="ES50" i="28"/>
  <c r="KR69" i="28"/>
  <c r="ID87" i="28"/>
  <c r="BQ17" i="28"/>
  <c r="GQ83" i="28"/>
  <c r="EQ50" i="28"/>
  <c r="KQ69" i="28"/>
  <c r="JS44" i="47"/>
  <c r="GQ67" i="47"/>
  <c r="BS17" i="28"/>
  <c r="JS7" i="28"/>
  <c r="GS7" i="28"/>
  <c r="GS83" i="28"/>
  <c r="AF17" i="28"/>
  <c r="FF86" i="28"/>
  <c r="LE84" i="28"/>
  <c r="EE30" i="28"/>
  <c r="JR44" i="47"/>
  <c r="FS44" i="47"/>
  <c r="GS67" i="47"/>
  <c r="CF83" i="28"/>
  <c r="JQ7" i="28"/>
  <c r="GR7" i="28"/>
  <c r="S86" i="28"/>
  <c r="AD17" i="28"/>
  <c r="FD86" i="28"/>
  <c r="IE63" i="28"/>
  <c r="LD84" i="28"/>
  <c r="EF30" i="28"/>
  <c r="AQ50" i="28"/>
  <c r="FR44" i="47"/>
  <c r="HD67" i="47"/>
  <c r="CR18" i="47"/>
  <c r="KD67" i="47"/>
  <c r="BQ63" i="28"/>
  <c r="LQ84" i="28"/>
  <c r="Q86" i="28"/>
  <c r="KQ53" i="28"/>
  <c r="LE86" i="28"/>
  <c r="IF63" i="28"/>
  <c r="GS87" i="47"/>
  <c r="JD30" i="28"/>
  <c r="AS50" i="28"/>
  <c r="IS58" i="47"/>
  <c r="HE67" i="47"/>
  <c r="CS18" i="47"/>
  <c r="KE67" i="47"/>
  <c r="DO133" i="47"/>
  <c r="DB138" i="47"/>
  <c r="JR86" i="28"/>
  <c r="JR87" i="28"/>
  <c r="JQ87" i="28"/>
  <c r="CQ63" i="28"/>
  <c r="HS63" i="28"/>
  <c r="GS87" i="28"/>
  <c r="BO141" i="47"/>
  <c r="KF88" i="28"/>
  <c r="ED69" i="28"/>
  <c r="Q44" i="47"/>
  <c r="DS44" i="47"/>
  <c r="FE69" i="28"/>
  <c r="HR60" i="47"/>
  <c r="IS67" i="47"/>
  <c r="IS60" i="47"/>
  <c r="DF44" i="47"/>
  <c r="GE83" i="47"/>
  <c r="HE58" i="47"/>
  <c r="R63" i="28"/>
  <c r="Q63" i="28"/>
  <c r="S63" i="28"/>
  <c r="MF88" i="28"/>
  <c r="AF83" i="47"/>
  <c r="CR7" i="28"/>
  <c r="GD83" i="47"/>
  <c r="LF83" i="47"/>
  <c r="GQ87" i="47"/>
  <c r="AE83" i="47"/>
  <c r="KE17" i="28"/>
  <c r="CS7" i="28"/>
  <c r="LE58" i="47"/>
  <c r="HQ44" i="47"/>
  <c r="ID88" i="28"/>
  <c r="JD44" i="47"/>
  <c r="JE44" i="47"/>
  <c r="JF44" i="47"/>
  <c r="KF17" i="28"/>
  <c r="ME87" i="47"/>
  <c r="GQ83" i="47"/>
  <c r="AB142" i="47"/>
  <c r="BQ30" i="28"/>
  <c r="BE30" i="28"/>
  <c r="LD58" i="47"/>
  <c r="HS44" i="47"/>
  <c r="GD44" i="47"/>
  <c r="FE58" i="47"/>
  <c r="FF58" i="47"/>
  <c r="FD58" i="47"/>
  <c r="HR58" i="47"/>
  <c r="HS58" i="47"/>
  <c r="HQ58" i="47"/>
  <c r="CR67" i="47"/>
  <c r="CS67" i="47"/>
  <c r="CQ67" i="47"/>
  <c r="CE83" i="28"/>
  <c r="ES7" i="28"/>
  <c r="HE53" i="28"/>
  <c r="HQ63" i="28"/>
  <c r="GR87" i="28"/>
  <c r="MD87" i="47"/>
  <c r="BR30" i="28"/>
  <c r="BD30" i="28"/>
  <c r="EE69" i="28"/>
  <c r="DQ44" i="47"/>
  <c r="FF69" i="28"/>
  <c r="GF44" i="47"/>
  <c r="HD53" i="28"/>
  <c r="IR17" i="28"/>
  <c r="IR83" i="47"/>
  <c r="AD87" i="28"/>
  <c r="H54" i="33"/>
  <c r="LD60" i="47"/>
  <c r="KQ22" i="47"/>
  <c r="KR22" i="47"/>
  <c r="KS22" i="47"/>
  <c r="JS22" i="47"/>
  <c r="JQ22" i="47"/>
  <c r="JR22" i="47"/>
  <c r="AR22" i="47"/>
  <c r="AS22" i="47"/>
  <c r="AQ22" i="47"/>
  <c r="MF39" i="28"/>
  <c r="ME39" i="28"/>
  <c r="MD39" i="28"/>
  <c r="CQ39" i="28"/>
  <c r="CS39" i="28"/>
  <c r="CR39" i="28"/>
  <c r="S39" i="28"/>
  <c r="Q39" i="28"/>
  <c r="R39" i="28"/>
  <c r="IR39" i="28"/>
  <c r="IQ39" i="28"/>
  <c r="IS39" i="28"/>
  <c r="LQ8" i="28"/>
  <c r="LS8" i="28"/>
  <c r="LR8" i="28"/>
  <c r="GD8" i="28"/>
  <c r="GF8" i="28"/>
  <c r="GE8" i="28"/>
  <c r="BF8" i="28"/>
  <c r="BE8" i="28"/>
  <c r="BD8" i="28"/>
  <c r="JE22" i="28"/>
  <c r="JD22" i="28"/>
  <c r="JF22" i="28"/>
  <c r="ES22" i="28"/>
  <c r="ER22" i="28"/>
  <c r="EQ22" i="28"/>
  <c r="HS22" i="28"/>
  <c r="HQ22" i="28"/>
  <c r="HR22" i="28"/>
  <c r="CS51" i="47"/>
  <c r="CQ51" i="47"/>
  <c r="CR51" i="47"/>
  <c r="LF51" i="47"/>
  <c r="LE51" i="47"/>
  <c r="LD51" i="47"/>
  <c r="HD51" i="47"/>
  <c r="HF51" i="47"/>
  <c r="HE51" i="47"/>
  <c r="LE29" i="47"/>
  <c r="LF29" i="47"/>
  <c r="LD29" i="47"/>
  <c r="JE29" i="47"/>
  <c r="JD29" i="47"/>
  <c r="JF29" i="47"/>
  <c r="CF42" i="28"/>
  <c r="CE42" i="28"/>
  <c r="CD42" i="28"/>
  <c r="AR42" i="28"/>
  <c r="AQ42" i="28"/>
  <c r="AS42" i="28"/>
  <c r="KR42" i="28"/>
  <c r="KQ42" i="28"/>
  <c r="KS42" i="28"/>
  <c r="AQ14" i="47"/>
  <c r="AR14" i="47"/>
  <c r="AS14" i="47"/>
  <c r="CF14" i="47"/>
  <c r="CD14" i="47"/>
  <c r="CE14" i="47"/>
  <c r="BS14" i="47"/>
  <c r="BQ14" i="47"/>
  <c r="BR14" i="47"/>
  <c r="JE56" i="28"/>
  <c r="JF56" i="28"/>
  <c r="JD56" i="28"/>
  <c r="S56" i="28"/>
  <c r="R56" i="28"/>
  <c r="Q56" i="28"/>
  <c r="LD56" i="28"/>
  <c r="LE56" i="28"/>
  <c r="LF56" i="28"/>
  <c r="ME14" i="28"/>
  <c r="MD14" i="28"/>
  <c r="MF14" i="28"/>
  <c r="AE14" i="28"/>
  <c r="AD14" i="28"/>
  <c r="AF14" i="28"/>
  <c r="LR14" i="28"/>
  <c r="LQ14" i="28"/>
  <c r="LS14" i="28"/>
  <c r="CQ88" i="28"/>
  <c r="CS88" i="28"/>
  <c r="CR88" i="28"/>
  <c r="AD39" i="47"/>
  <c r="AE39" i="47"/>
  <c r="AF39" i="47"/>
  <c r="HF39" i="47"/>
  <c r="HD39" i="47"/>
  <c r="HE39" i="47"/>
  <c r="JF53" i="47"/>
  <c r="JE53" i="47"/>
  <c r="JD53" i="47"/>
  <c r="JR8" i="47"/>
  <c r="JQ8" i="47"/>
  <c r="JS8" i="47"/>
  <c r="HF8" i="47"/>
  <c r="HD8" i="47"/>
  <c r="HE8" i="47"/>
  <c r="DQ8" i="47"/>
  <c r="DR8" i="47"/>
  <c r="DS8" i="47"/>
  <c r="DE22" i="47"/>
  <c r="DD22" i="47"/>
  <c r="DF22" i="47"/>
  <c r="DQ22" i="47"/>
  <c r="DR22" i="47"/>
  <c r="DS22" i="47"/>
  <c r="JQ39" i="28"/>
  <c r="JS39" i="28"/>
  <c r="JR39" i="28"/>
  <c r="BF39" i="28"/>
  <c r="BD39" i="28"/>
  <c r="BE39" i="28"/>
  <c r="DS39" i="28"/>
  <c r="DR39" i="28"/>
  <c r="DQ39" i="28"/>
  <c r="CF8" i="28"/>
  <c r="CE8" i="28"/>
  <c r="CD8" i="28"/>
  <c r="ES8" i="28"/>
  <c r="ER8" i="28"/>
  <c r="EQ8" i="28"/>
  <c r="LE22" i="28"/>
  <c r="LF22" i="28"/>
  <c r="LD22" i="28"/>
  <c r="AD22" i="28"/>
  <c r="AF22" i="28"/>
  <c r="AE22" i="28"/>
  <c r="FR22" i="28"/>
  <c r="FQ22" i="28"/>
  <c r="FS22" i="28"/>
  <c r="HD88" i="28"/>
  <c r="HE88" i="28"/>
  <c r="GF51" i="47"/>
  <c r="GD51" i="47"/>
  <c r="GE51" i="47"/>
  <c r="CF51" i="47"/>
  <c r="CD51" i="47"/>
  <c r="CE51" i="47"/>
  <c r="GQ51" i="47"/>
  <c r="GS51" i="47"/>
  <c r="GR51" i="47"/>
  <c r="BR29" i="47"/>
  <c r="BQ29" i="47"/>
  <c r="BS29" i="47"/>
  <c r="ED29" i="47"/>
  <c r="EE29" i="47"/>
  <c r="EF29" i="47"/>
  <c r="HE42" i="28"/>
  <c r="HF42" i="28"/>
  <c r="HD42" i="28"/>
  <c r="DQ42" i="28"/>
  <c r="DS42" i="28"/>
  <c r="DR42" i="28"/>
  <c r="EF42" i="28"/>
  <c r="EE42" i="28"/>
  <c r="ED42" i="28"/>
  <c r="GS42" i="28"/>
  <c r="GR42" i="28"/>
  <c r="GQ42" i="28"/>
  <c r="KR14" i="47"/>
  <c r="KQ14" i="47"/>
  <c r="KS14" i="47"/>
  <c r="LQ14" i="47"/>
  <c r="LS14" i="47"/>
  <c r="LR14" i="47"/>
  <c r="FD14" i="47"/>
  <c r="FE14" i="47"/>
  <c r="FF14" i="47"/>
  <c r="BD56" i="28"/>
  <c r="BE56" i="28"/>
  <c r="BF56" i="28"/>
  <c r="ID56" i="28"/>
  <c r="IE56" i="28"/>
  <c r="IF56" i="28"/>
  <c r="JR56" i="28"/>
  <c r="JS56" i="28"/>
  <c r="JQ56" i="28"/>
  <c r="IS14" i="28"/>
  <c r="IR14" i="28"/>
  <c r="IQ14" i="28"/>
  <c r="DR14" i="28"/>
  <c r="DQ14" i="28"/>
  <c r="DS14" i="28"/>
  <c r="LD14" i="28"/>
  <c r="LF14" i="28"/>
  <c r="LE14" i="28"/>
  <c r="KR39" i="47"/>
  <c r="KQ39" i="47"/>
  <c r="KS39" i="47"/>
  <c r="FS39" i="47"/>
  <c r="FR39" i="47"/>
  <c r="FQ39" i="47"/>
  <c r="LQ53" i="47"/>
  <c r="LR53" i="47"/>
  <c r="LS53" i="47"/>
  <c r="I54" i="33"/>
  <c r="JR83" i="47"/>
  <c r="FR60" i="47"/>
  <c r="HQ22" i="47"/>
  <c r="HS22" i="47"/>
  <c r="HR22" i="47"/>
  <c r="CR22" i="47"/>
  <c r="CQ22" i="47"/>
  <c r="CS22" i="47"/>
  <c r="BE22" i="47"/>
  <c r="BD22" i="47"/>
  <c r="BF22" i="47"/>
  <c r="KF39" i="28"/>
  <c r="KD39" i="28"/>
  <c r="KE39" i="28"/>
  <c r="KS39" i="28"/>
  <c r="KQ39" i="28"/>
  <c r="KR39" i="28"/>
  <c r="GE39" i="28"/>
  <c r="GF39" i="28"/>
  <c r="GD39" i="28"/>
  <c r="KQ8" i="28"/>
  <c r="KR8" i="28"/>
  <c r="KS8" i="28"/>
  <c r="BQ8" i="28"/>
  <c r="BR8" i="28"/>
  <c r="BS8" i="28"/>
  <c r="LF8" i="28"/>
  <c r="LD8" i="28"/>
  <c r="LE8" i="28"/>
  <c r="GE22" i="28"/>
  <c r="GF22" i="28"/>
  <c r="GD22" i="28"/>
  <c r="KS22" i="28"/>
  <c r="KR22" i="28"/>
  <c r="KQ22" i="28"/>
  <c r="LR22" i="28"/>
  <c r="LS22" i="28"/>
  <c r="LQ22" i="28"/>
  <c r="BQ51" i="47"/>
  <c r="BR51" i="47"/>
  <c r="BS51" i="47"/>
  <c r="IS51" i="47"/>
  <c r="IR51" i="47"/>
  <c r="IQ51" i="47"/>
  <c r="DE51" i="47"/>
  <c r="DD51" i="47"/>
  <c r="DF51" i="47"/>
  <c r="HR51" i="47"/>
  <c r="HS51" i="47"/>
  <c r="HQ51" i="47"/>
  <c r="ES29" i="47"/>
  <c r="EQ29" i="47"/>
  <c r="ER29" i="47"/>
  <c r="IS29" i="47"/>
  <c r="IR29" i="47"/>
  <c r="IQ29" i="47"/>
  <c r="GR29" i="47"/>
  <c r="GS29" i="47"/>
  <c r="GQ29" i="47"/>
  <c r="DE42" i="28"/>
  <c r="DD42" i="28"/>
  <c r="DF42" i="28"/>
  <c r="BE42" i="28"/>
  <c r="BD42" i="28"/>
  <c r="BF42" i="28"/>
  <c r="LR42" i="28"/>
  <c r="LS42" i="28"/>
  <c r="LQ42" i="28"/>
  <c r="EE14" i="47"/>
  <c r="EF14" i="47"/>
  <c r="ED14" i="47"/>
  <c r="GS14" i="47"/>
  <c r="GQ14" i="47"/>
  <c r="GR14" i="47"/>
  <c r="CQ14" i="47"/>
  <c r="CS14" i="47"/>
  <c r="CR14" i="47"/>
  <c r="CS56" i="28"/>
  <c r="CQ56" i="28"/>
  <c r="CR56" i="28"/>
  <c r="EE56" i="28"/>
  <c r="EF56" i="28"/>
  <c r="ED56" i="28"/>
  <c r="AR56" i="28"/>
  <c r="AS56" i="28"/>
  <c r="AQ56" i="28"/>
  <c r="S14" i="28"/>
  <c r="R14" i="28"/>
  <c r="Q14" i="28"/>
  <c r="HQ14" i="28"/>
  <c r="HS14" i="28"/>
  <c r="HR14" i="28"/>
  <c r="JQ14" i="28"/>
  <c r="JS14" i="28"/>
  <c r="JR14" i="28"/>
  <c r="KE14" i="28"/>
  <c r="KD14" i="28"/>
  <c r="KF14" i="28"/>
  <c r="CS39" i="47"/>
  <c r="CR39" i="47"/>
  <c r="CQ39" i="47"/>
  <c r="DQ39" i="47"/>
  <c r="DR39" i="47"/>
  <c r="DS39" i="47"/>
  <c r="CE53" i="47"/>
  <c r="CF53" i="47"/>
  <c r="CD53" i="47"/>
  <c r="KF8" i="47"/>
  <c r="KD8" i="47"/>
  <c r="KE8" i="47"/>
  <c r="LF8" i="47"/>
  <c r="LD8" i="47"/>
  <c r="LE8" i="47"/>
  <c r="AD8" i="47"/>
  <c r="AF8" i="47"/>
  <c r="AE8" i="47"/>
  <c r="EF88" i="28"/>
  <c r="ED86" i="28"/>
  <c r="FS60" i="47"/>
  <c r="S22" i="47"/>
  <c r="R22" i="47"/>
  <c r="Q22" i="47"/>
  <c r="LE22" i="47"/>
  <c r="LF22" i="47"/>
  <c r="LD22" i="47"/>
  <c r="JD22" i="47"/>
  <c r="JE22" i="47"/>
  <c r="JF22" i="47"/>
  <c r="HD22" i="47"/>
  <c r="HE22" i="47"/>
  <c r="HF22" i="47"/>
  <c r="LD39" i="28"/>
  <c r="LE39" i="28"/>
  <c r="LF39" i="28"/>
  <c r="FF39" i="28"/>
  <c r="FE39" i="28"/>
  <c r="FD39" i="28"/>
  <c r="AF39" i="28"/>
  <c r="AE39" i="28"/>
  <c r="AD39" i="28"/>
  <c r="MF8" i="28"/>
  <c r="MD8" i="28"/>
  <c r="ME8" i="28"/>
  <c r="ED8" i="28"/>
  <c r="EF8" i="28"/>
  <c r="EE8" i="28"/>
  <c r="CQ8" i="28"/>
  <c r="CR8" i="28"/>
  <c r="CS8" i="28"/>
  <c r="BS22" i="28"/>
  <c r="BQ22" i="28"/>
  <c r="BR22" i="28"/>
  <c r="EF22" i="28"/>
  <c r="ED22" i="28"/>
  <c r="EE22" i="28"/>
  <c r="AR22" i="28"/>
  <c r="AQ22" i="28"/>
  <c r="AS22" i="28"/>
  <c r="KQ51" i="47"/>
  <c r="KR51" i="47"/>
  <c r="KS51" i="47"/>
  <c r="FE51" i="47"/>
  <c r="FF51" i="47"/>
  <c r="FD51" i="47"/>
  <c r="Q51" i="47"/>
  <c r="S51" i="47"/>
  <c r="R51" i="47"/>
  <c r="IF51" i="47"/>
  <c r="ID51" i="47"/>
  <c r="IE51" i="47"/>
  <c r="HE29" i="47"/>
  <c r="HF29" i="47"/>
  <c r="HD29" i="47"/>
  <c r="KQ29" i="47"/>
  <c r="KR29" i="47"/>
  <c r="KS29" i="47"/>
  <c r="ME29" i="47"/>
  <c r="MD29" i="47"/>
  <c r="MF29" i="47"/>
  <c r="ER42" i="28"/>
  <c r="EQ42" i="28"/>
  <c r="ES42" i="28"/>
  <c r="AD42" i="28"/>
  <c r="AE42" i="28"/>
  <c r="AF42" i="28"/>
  <c r="HR42" i="28"/>
  <c r="HS42" i="28"/>
  <c r="HQ42" i="28"/>
  <c r="DR14" i="47"/>
  <c r="DQ14" i="47"/>
  <c r="DS14" i="47"/>
  <c r="IF14" i="47"/>
  <c r="IE14" i="47"/>
  <c r="ID14" i="47"/>
  <c r="ER14" i="47"/>
  <c r="ES14" i="47"/>
  <c r="EQ14" i="47"/>
  <c r="GD56" i="28"/>
  <c r="GE56" i="28"/>
  <c r="GF56" i="28"/>
  <c r="LS56" i="28"/>
  <c r="LR56" i="28"/>
  <c r="LQ56" i="28"/>
  <c r="FR56" i="28"/>
  <c r="FQ56" i="28"/>
  <c r="FS56" i="28"/>
  <c r="ED14" i="28"/>
  <c r="EF14" i="28"/>
  <c r="EE14" i="28"/>
  <c r="GQ14" i="28"/>
  <c r="GR14" i="28"/>
  <c r="GS14" i="28"/>
  <c r="CF14" i="28"/>
  <c r="CD14" i="28"/>
  <c r="CE14" i="28"/>
  <c r="ER14" i="28"/>
  <c r="EQ14" i="28"/>
  <c r="ES14" i="28"/>
  <c r="GS39" i="47"/>
  <c r="GQ39" i="47"/>
  <c r="GR39" i="47"/>
  <c r="IS39" i="47"/>
  <c r="IQ39" i="47"/>
  <c r="IR39" i="47"/>
  <c r="ER39" i="47"/>
  <c r="ES39" i="47"/>
  <c r="EQ39" i="47"/>
  <c r="IS8" i="47"/>
  <c r="IQ8" i="47"/>
  <c r="IR8" i="47"/>
  <c r="GR8" i="47"/>
  <c r="GQ8" i="47"/>
  <c r="GS8" i="47"/>
  <c r="S8" i="47"/>
  <c r="Q8" i="47"/>
  <c r="R8" i="47"/>
  <c r="EF8" i="47"/>
  <c r="EE8" i="47"/>
  <c r="ED8" i="47"/>
  <c r="BR8" i="47"/>
  <c r="BS8" i="47"/>
  <c r="BQ8" i="47"/>
  <c r="EE88" i="28"/>
  <c r="LF17" i="28"/>
  <c r="CQ83" i="47"/>
  <c r="EO141" i="47"/>
  <c r="GS22" i="47"/>
  <c r="GQ22" i="47"/>
  <c r="GR22" i="47"/>
  <c r="EQ22" i="47"/>
  <c r="ER22" i="47"/>
  <c r="ES22" i="47"/>
  <c r="IQ22" i="47"/>
  <c r="IS22" i="47"/>
  <c r="IR22" i="47"/>
  <c r="LS22" i="47"/>
  <c r="LR22" i="47"/>
  <c r="LQ22" i="47"/>
  <c r="DD39" i="28"/>
  <c r="DF39" i="28"/>
  <c r="DE39" i="28"/>
  <c r="HF39" i="28"/>
  <c r="HE39" i="28"/>
  <c r="HD39" i="28"/>
  <c r="JF39" i="28"/>
  <c r="JD39" i="28"/>
  <c r="JE39" i="28"/>
  <c r="AR8" i="28"/>
  <c r="AS8" i="28"/>
  <c r="AQ8" i="28"/>
  <c r="IF8" i="28"/>
  <c r="ID8" i="28"/>
  <c r="IE8" i="28"/>
  <c r="HD8" i="28"/>
  <c r="HE8" i="28"/>
  <c r="HF8" i="28"/>
  <c r="BF22" i="28"/>
  <c r="BE22" i="28"/>
  <c r="BD22" i="28"/>
  <c r="CR22" i="28"/>
  <c r="CQ22" i="28"/>
  <c r="CS22" i="28"/>
  <c r="MD22" i="28"/>
  <c r="ME22" i="28"/>
  <c r="MF22" i="28"/>
  <c r="FQ51" i="47"/>
  <c r="FR51" i="47"/>
  <c r="FS51" i="47"/>
  <c r="ME51" i="47"/>
  <c r="MD51" i="47"/>
  <c r="MF51" i="47"/>
  <c r="JE51" i="47"/>
  <c r="JF51" i="47"/>
  <c r="JD51" i="47"/>
  <c r="IE29" i="47"/>
  <c r="IF29" i="47"/>
  <c r="ID29" i="47"/>
  <c r="DE29" i="47"/>
  <c r="DF29" i="47"/>
  <c r="DD29" i="47"/>
  <c r="FS42" i="28"/>
  <c r="FR42" i="28"/>
  <c r="FQ42" i="28"/>
  <c r="JQ42" i="28"/>
  <c r="JS42" i="28"/>
  <c r="JR42" i="28"/>
  <c r="LF42" i="28"/>
  <c r="LD42" i="28"/>
  <c r="LE42" i="28"/>
  <c r="JS14" i="47"/>
  <c r="JQ14" i="47"/>
  <c r="JR14" i="47"/>
  <c r="HD14" i="47"/>
  <c r="HE14" i="47"/>
  <c r="HF14" i="47"/>
  <c r="ME14" i="47"/>
  <c r="MF14" i="47"/>
  <c r="MD14" i="47"/>
  <c r="KF14" i="47"/>
  <c r="KE14" i="47"/>
  <c r="KD14" i="47"/>
  <c r="DF56" i="28"/>
  <c r="DD56" i="28"/>
  <c r="DE56" i="28"/>
  <c r="FD56" i="28"/>
  <c r="FE56" i="28"/>
  <c r="FF56" i="28"/>
  <c r="AF56" i="28"/>
  <c r="AE56" i="28"/>
  <c r="AD56" i="28"/>
  <c r="HD14" i="28"/>
  <c r="HF14" i="28"/>
  <c r="HE14" i="28"/>
  <c r="AQ14" i="28"/>
  <c r="AR14" i="28"/>
  <c r="AS14" i="28"/>
  <c r="BF14" i="28"/>
  <c r="BE14" i="28"/>
  <c r="BD14" i="28"/>
  <c r="BR39" i="47"/>
  <c r="BS39" i="47"/>
  <c r="BQ39" i="47"/>
  <c r="GD39" i="47"/>
  <c r="GE39" i="47"/>
  <c r="GF39" i="47"/>
  <c r="AS39" i="47"/>
  <c r="AQ39" i="47"/>
  <c r="AR39" i="47"/>
  <c r="LQ8" i="47"/>
  <c r="LS8" i="47"/>
  <c r="LR8" i="47"/>
  <c r="AS8" i="47"/>
  <c r="AQ8" i="47"/>
  <c r="AR8" i="47"/>
  <c r="ME8" i="47"/>
  <c r="MF8" i="47"/>
  <c r="MD8" i="47"/>
  <c r="JF8" i="47"/>
  <c r="JD8" i="47"/>
  <c r="JE8" i="47"/>
  <c r="ES8" i="47"/>
  <c r="EQ8" i="47"/>
  <c r="ER8" i="47"/>
  <c r="MF17" i="28"/>
  <c r="CS53" i="28"/>
  <c r="LE17" i="28"/>
  <c r="AF88" i="28"/>
  <c r="CR83" i="47"/>
  <c r="ID84" i="28"/>
  <c r="AO142" i="47"/>
  <c r="AF22" i="47"/>
  <c r="AD22" i="47"/>
  <c r="AE22" i="47"/>
  <c r="EF22" i="47"/>
  <c r="EE22" i="47"/>
  <c r="ED22" i="47"/>
  <c r="CF22" i="47"/>
  <c r="CE22" i="47"/>
  <c r="CD22" i="47"/>
  <c r="HQ39" i="28"/>
  <c r="HS39" i="28"/>
  <c r="HR39" i="28"/>
  <c r="LS39" i="28"/>
  <c r="LR39" i="28"/>
  <c r="LQ39" i="28"/>
  <c r="BR39" i="28"/>
  <c r="BS39" i="28"/>
  <c r="BQ39" i="28"/>
  <c r="JR8" i="28"/>
  <c r="JQ8" i="28"/>
  <c r="JS8" i="28"/>
  <c r="S8" i="28"/>
  <c r="Q8" i="28"/>
  <c r="R8" i="28"/>
  <c r="HQ8" i="28"/>
  <c r="HS8" i="28"/>
  <c r="HR8" i="28"/>
  <c r="FQ8" i="28"/>
  <c r="FR8" i="28"/>
  <c r="FS8" i="28"/>
  <c r="IF22" i="28"/>
  <c r="ID22" i="28"/>
  <c r="IE22" i="28"/>
  <c r="GR22" i="28"/>
  <c r="GQ22" i="28"/>
  <c r="GS22" i="28"/>
  <c r="HD22" i="28"/>
  <c r="HE22" i="28"/>
  <c r="HF22" i="28"/>
  <c r="R22" i="28"/>
  <c r="S22" i="28"/>
  <c r="Q22" i="28"/>
  <c r="KF51" i="47"/>
  <c r="KD51" i="47"/>
  <c r="KE51" i="47"/>
  <c r="ED51" i="47"/>
  <c r="EE51" i="47"/>
  <c r="EF51" i="47"/>
  <c r="JQ51" i="47"/>
  <c r="JS51" i="47"/>
  <c r="JR51" i="47"/>
  <c r="FE29" i="47"/>
  <c r="FF29" i="47"/>
  <c r="FD29" i="47"/>
  <c r="HS29" i="47"/>
  <c r="HQ29" i="47"/>
  <c r="HR29" i="47"/>
  <c r="IQ42" i="28"/>
  <c r="IS42" i="28"/>
  <c r="IR42" i="28"/>
  <c r="GD42" i="28"/>
  <c r="GF42" i="28"/>
  <c r="GE42" i="28"/>
  <c r="KF42" i="28"/>
  <c r="KE42" i="28"/>
  <c r="KD42" i="28"/>
  <c r="DE14" i="47"/>
  <c r="DD14" i="47"/>
  <c r="DF14" i="47"/>
  <c r="R14" i="47"/>
  <c r="Q14" i="47"/>
  <c r="S14" i="47"/>
  <c r="AE14" i="47"/>
  <c r="AD14" i="47"/>
  <c r="AF14" i="47"/>
  <c r="HS14" i="47"/>
  <c r="HQ14" i="47"/>
  <c r="HR14" i="47"/>
  <c r="HF56" i="28"/>
  <c r="HE56" i="28"/>
  <c r="HD56" i="28"/>
  <c r="GS56" i="28"/>
  <c r="GQ56" i="28"/>
  <c r="GR56" i="28"/>
  <c r="CE56" i="28"/>
  <c r="CD56" i="28"/>
  <c r="CF56" i="28"/>
  <c r="IE14" i="28"/>
  <c r="ID14" i="28"/>
  <c r="IF14" i="28"/>
  <c r="KS14" i="28"/>
  <c r="KQ14" i="28"/>
  <c r="KR14" i="28"/>
  <c r="FE14" i="28"/>
  <c r="FF14" i="28"/>
  <c r="FD14" i="28"/>
  <c r="E30" i="47"/>
  <c r="E30" i="28"/>
  <c r="HQ39" i="47"/>
  <c r="HR39" i="47"/>
  <c r="HS39" i="47"/>
  <c r="CE39" i="47"/>
  <c r="CF39" i="47"/>
  <c r="CD39" i="47"/>
  <c r="R53" i="47"/>
  <c r="S53" i="47"/>
  <c r="Q53" i="47"/>
  <c r="BD8" i="47"/>
  <c r="BE8" i="47"/>
  <c r="BF8" i="47"/>
  <c r="IF8" i="47"/>
  <c r="ID8" i="47"/>
  <c r="IE8" i="47"/>
  <c r="GF8" i="47"/>
  <c r="GE8" i="47"/>
  <c r="GD8" i="47"/>
  <c r="KE22" i="47"/>
  <c r="KD22" i="47"/>
  <c r="KF22" i="47"/>
  <c r="GQ39" i="28"/>
  <c r="GR39" i="28"/>
  <c r="GS39" i="28"/>
  <c r="AF8" i="28"/>
  <c r="AD8" i="28"/>
  <c r="AE8" i="28"/>
  <c r="FF85" i="28"/>
  <c r="ME17" i="28"/>
  <c r="CQ53" i="28"/>
  <c r="AE88" i="28"/>
  <c r="IF84" i="28"/>
  <c r="FR22" i="47"/>
  <c r="FS22" i="47"/>
  <c r="FQ22" i="47"/>
  <c r="BS22" i="47"/>
  <c r="BR22" i="47"/>
  <c r="BQ22" i="47"/>
  <c r="MF22" i="47"/>
  <c r="ME22" i="47"/>
  <c r="MD22" i="47"/>
  <c r="CD39" i="28"/>
  <c r="CF39" i="28"/>
  <c r="CE39" i="28"/>
  <c r="FQ39" i="28"/>
  <c r="FS39" i="28"/>
  <c r="FR39" i="28"/>
  <c r="AS39" i="28"/>
  <c r="AR39" i="28"/>
  <c r="AQ39" i="28"/>
  <c r="IS8" i="28"/>
  <c r="IR8" i="28"/>
  <c r="IQ8" i="28"/>
  <c r="DR8" i="28"/>
  <c r="DS8" i="28"/>
  <c r="DQ8" i="28"/>
  <c r="JF8" i="28"/>
  <c r="JE8" i="28"/>
  <c r="JD8" i="28"/>
  <c r="GQ8" i="28"/>
  <c r="GS8" i="28"/>
  <c r="GR8" i="28"/>
  <c r="FD22" i="28"/>
  <c r="FF22" i="28"/>
  <c r="FE22" i="28"/>
  <c r="DE22" i="28"/>
  <c r="DD22" i="28"/>
  <c r="DF22" i="28"/>
  <c r="JR22" i="28"/>
  <c r="JQ22" i="28"/>
  <c r="JS22" i="28"/>
  <c r="DS22" i="28"/>
  <c r="DR22" i="28"/>
  <c r="DQ22" i="28"/>
  <c r="E23" i="47"/>
  <c r="E23" i="28"/>
  <c r="AF51" i="47"/>
  <c r="AE51" i="47"/>
  <c r="AD51" i="47"/>
  <c r="AR51" i="47"/>
  <c r="AQ51" i="47"/>
  <c r="AS51" i="47"/>
  <c r="BD51" i="47"/>
  <c r="BE51" i="47"/>
  <c r="BF51" i="47"/>
  <c r="GE29" i="47"/>
  <c r="GF29" i="47"/>
  <c r="GD29" i="47"/>
  <c r="CS29" i="47"/>
  <c r="CQ29" i="47"/>
  <c r="CR29" i="47"/>
  <c r="BR42" i="28"/>
  <c r="BQ42" i="28"/>
  <c r="BS42" i="28"/>
  <c r="CS42" i="28"/>
  <c r="CQ42" i="28"/>
  <c r="CR42" i="28"/>
  <c r="JF42" i="28"/>
  <c r="JD42" i="28"/>
  <c r="JE42" i="28"/>
  <c r="JF14" i="47"/>
  <c r="JD14" i="47"/>
  <c r="JE14" i="47"/>
  <c r="IQ14" i="47"/>
  <c r="IR14" i="47"/>
  <c r="IS14" i="47"/>
  <c r="FR14" i="47"/>
  <c r="FS14" i="47"/>
  <c r="FQ14" i="47"/>
  <c r="HS56" i="28"/>
  <c r="HQ56" i="28"/>
  <c r="HR56" i="28"/>
  <c r="BS56" i="28"/>
  <c r="BR56" i="28"/>
  <c r="BQ56" i="28"/>
  <c r="MF56" i="28"/>
  <c r="ME56" i="28"/>
  <c r="MD56" i="28"/>
  <c r="IS56" i="28"/>
  <c r="IR56" i="28"/>
  <c r="IQ56" i="28"/>
  <c r="DD14" i="28"/>
  <c r="DF14" i="28"/>
  <c r="DE14" i="28"/>
  <c r="JD14" i="28"/>
  <c r="JF14" i="28"/>
  <c r="JE14" i="28"/>
  <c r="GF14" i="28"/>
  <c r="GD14" i="28"/>
  <c r="GE14" i="28"/>
  <c r="KF39" i="47"/>
  <c r="KE39" i="47"/>
  <c r="KD39" i="47"/>
  <c r="BF39" i="47"/>
  <c r="BD39" i="47"/>
  <c r="BE39" i="47"/>
  <c r="FF53" i="47"/>
  <c r="FE53" i="47"/>
  <c r="FD53" i="47"/>
  <c r="DF8" i="47"/>
  <c r="DE8" i="47"/>
  <c r="DD8" i="47"/>
  <c r="FQ8" i="47"/>
  <c r="FR8" i="47"/>
  <c r="FS8" i="47"/>
  <c r="FF8" i="47"/>
  <c r="FE8" i="47"/>
  <c r="FD8" i="47"/>
  <c r="KR88" i="28"/>
  <c r="KS88" i="28"/>
  <c r="KQ88" i="28"/>
  <c r="HR8" i="47"/>
  <c r="HQ8" i="47"/>
  <c r="HS8" i="47"/>
  <c r="IQ83" i="47"/>
  <c r="AE87" i="28"/>
  <c r="EO142" i="47"/>
  <c r="JF84" i="28"/>
  <c r="JE84" i="28"/>
  <c r="GE22" i="47"/>
  <c r="GF22" i="47"/>
  <c r="GD22" i="47"/>
  <c r="FE22" i="47"/>
  <c r="FF22" i="47"/>
  <c r="FD22" i="47"/>
  <c r="IF22" i="47"/>
  <c r="ID22" i="47"/>
  <c r="IE22" i="47"/>
  <c r="EF39" i="28"/>
  <c r="EE39" i="28"/>
  <c r="ED39" i="28"/>
  <c r="ES39" i="28"/>
  <c r="EQ39" i="28"/>
  <c r="ER39" i="28"/>
  <c r="ID39" i="28"/>
  <c r="IE39" i="28"/>
  <c r="IF39" i="28"/>
  <c r="KD8" i="28"/>
  <c r="KF8" i="28"/>
  <c r="KE8" i="28"/>
  <c r="DE8" i="28"/>
  <c r="DD8" i="28"/>
  <c r="DF8" i="28"/>
  <c r="FE8" i="28"/>
  <c r="FF8" i="28"/>
  <c r="FD8" i="28"/>
  <c r="CE22" i="28"/>
  <c r="CF22" i="28"/>
  <c r="CD22" i="28"/>
  <c r="IR22" i="28"/>
  <c r="IQ22" i="28"/>
  <c r="IS22" i="28"/>
  <c r="KF22" i="28"/>
  <c r="KD22" i="28"/>
  <c r="KE22" i="28"/>
  <c r="DQ51" i="47"/>
  <c r="DS51" i="47"/>
  <c r="DR51" i="47"/>
  <c r="ES51" i="47"/>
  <c r="EQ51" i="47"/>
  <c r="ER51" i="47"/>
  <c r="LR51" i="47"/>
  <c r="LQ51" i="47"/>
  <c r="LS51" i="47"/>
  <c r="KD29" i="47"/>
  <c r="KF29" i="47"/>
  <c r="KE29" i="47"/>
  <c r="AS29" i="47"/>
  <c r="AQ29" i="47"/>
  <c r="AR29" i="47"/>
  <c r="FD42" i="28"/>
  <c r="FE42" i="28"/>
  <c r="FF42" i="28"/>
  <c r="ID42" i="28"/>
  <c r="IE42" i="28"/>
  <c r="IF42" i="28"/>
  <c r="R42" i="28"/>
  <c r="Q42" i="28"/>
  <c r="S42" i="28"/>
  <c r="BF14" i="47"/>
  <c r="BE14" i="47"/>
  <c r="BD14" i="47"/>
  <c r="GF14" i="47"/>
  <c r="GE14" i="47"/>
  <c r="GD14" i="47"/>
  <c r="LF14" i="47"/>
  <c r="LD14" i="47"/>
  <c r="LE14" i="47"/>
  <c r="ES56" i="28"/>
  <c r="EQ56" i="28"/>
  <c r="ER56" i="28"/>
  <c r="KS56" i="28"/>
  <c r="KQ56" i="28"/>
  <c r="KR56" i="28"/>
  <c r="KE56" i="28"/>
  <c r="KF56" i="28"/>
  <c r="KD56" i="28"/>
  <c r="DR56" i="28"/>
  <c r="DQ56" i="28"/>
  <c r="DS56" i="28"/>
  <c r="FR14" i="28"/>
  <c r="FQ14" i="28"/>
  <c r="FS14" i="28"/>
  <c r="BR14" i="28"/>
  <c r="BS14" i="28"/>
  <c r="BQ14" i="28"/>
  <c r="CR14" i="28"/>
  <c r="CS14" i="28"/>
  <c r="CQ14" i="28"/>
  <c r="Q88" i="28"/>
  <c r="S88" i="28"/>
  <c r="R88" i="28"/>
  <c r="IE39" i="47"/>
  <c r="ID39" i="47"/>
  <c r="IF39" i="47"/>
  <c r="S39" i="47"/>
  <c r="Q39" i="47"/>
  <c r="R39" i="47"/>
  <c r="KS53" i="47"/>
  <c r="KR53" i="47"/>
  <c r="KQ53" i="47"/>
  <c r="KS8" i="47"/>
  <c r="KR8" i="47"/>
  <c r="KQ8" i="47"/>
  <c r="CQ8" i="47"/>
  <c r="CR8" i="47"/>
  <c r="CS8" i="47"/>
  <c r="CD8" i="47"/>
  <c r="CF8" i="47"/>
  <c r="CE8" i="47"/>
  <c r="Q51" i="28"/>
  <c r="R51" i="28"/>
  <c r="S51" i="28"/>
  <c r="HR28" i="28"/>
  <c r="HS28" i="28"/>
  <c r="HQ28" i="28"/>
  <c r="S83" i="28"/>
  <c r="IS87" i="28"/>
  <c r="IE83" i="47"/>
  <c r="GQ51" i="28"/>
  <c r="GR51" i="28"/>
  <c r="GS51" i="28"/>
  <c r="IR51" i="28"/>
  <c r="IQ51" i="28"/>
  <c r="IS51" i="28"/>
  <c r="BS51" i="28"/>
  <c r="BQ51" i="28"/>
  <c r="BR51" i="28"/>
  <c r="BE51" i="28"/>
  <c r="BF51" i="28"/>
  <c r="BD51" i="28"/>
  <c r="LS44" i="28"/>
  <c r="LQ44" i="28"/>
  <c r="LR44" i="28"/>
  <c r="BR44" i="28"/>
  <c r="BS44" i="28"/>
  <c r="BQ44" i="28"/>
  <c r="ME44" i="28"/>
  <c r="MF44" i="28"/>
  <c r="MD44" i="28"/>
  <c r="KE18" i="28"/>
  <c r="KD18" i="28"/>
  <c r="KF18" i="28"/>
  <c r="HS18" i="28"/>
  <c r="HR18" i="28"/>
  <c r="HQ18" i="28"/>
  <c r="FD18" i="28"/>
  <c r="FE18" i="28"/>
  <c r="FF18" i="28"/>
  <c r="EE60" i="47"/>
  <c r="ED60" i="47"/>
  <c r="EF60" i="47"/>
  <c r="KE60" i="47"/>
  <c r="KD60" i="47"/>
  <c r="KF60" i="47"/>
  <c r="ES52" i="47"/>
  <c r="ER52" i="47"/>
  <c r="EQ52" i="47"/>
  <c r="GQ52" i="47"/>
  <c r="GS52" i="47"/>
  <c r="GR52" i="47"/>
  <c r="LF52" i="47"/>
  <c r="LE52" i="47"/>
  <c r="LD52" i="47"/>
  <c r="GS18" i="47"/>
  <c r="GR18" i="47"/>
  <c r="GQ18" i="47"/>
  <c r="KR18" i="47"/>
  <c r="KQ18" i="47"/>
  <c r="KS18" i="47"/>
  <c r="ER18" i="47"/>
  <c r="EQ18" i="47"/>
  <c r="ES18" i="47"/>
  <c r="MF28" i="28"/>
  <c r="MD28" i="28"/>
  <c r="ME28" i="28"/>
  <c r="Q28" i="28"/>
  <c r="R28" i="28"/>
  <c r="S28" i="28"/>
  <c r="LD28" i="28"/>
  <c r="LF28" i="28"/>
  <c r="LE28" i="28"/>
  <c r="FD28" i="28"/>
  <c r="FE28" i="28"/>
  <c r="FF28" i="28"/>
  <c r="KE70" i="28"/>
  <c r="KD70" i="28"/>
  <c r="KF70" i="28"/>
  <c r="EF70" i="28"/>
  <c r="ED70" i="28"/>
  <c r="EE70" i="28"/>
  <c r="CD70" i="28"/>
  <c r="CF70" i="28"/>
  <c r="CE70" i="28"/>
  <c r="ER21" i="47"/>
  <c r="EQ21" i="47"/>
  <c r="ES21" i="47"/>
  <c r="IS21" i="47"/>
  <c r="IR21" i="47"/>
  <c r="IQ21" i="47"/>
  <c r="GE21" i="47"/>
  <c r="GF21" i="47"/>
  <c r="GD21" i="47"/>
  <c r="KF21" i="47"/>
  <c r="KD21" i="47"/>
  <c r="KE21" i="47"/>
  <c r="FE78" i="28"/>
  <c r="FD78" i="28"/>
  <c r="FF78" i="28"/>
  <c r="MD78" i="28"/>
  <c r="MF78" i="28"/>
  <c r="ME78" i="28"/>
  <c r="IF78" i="28"/>
  <c r="IE78" i="28"/>
  <c r="ID78" i="28"/>
  <c r="KR78" i="28"/>
  <c r="KQ78" i="28"/>
  <c r="KS78" i="28"/>
  <c r="HE51" i="28"/>
  <c r="HF51" i="28"/>
  <c r="HD51" i="28"/>
  <c r="JE44" i="28"/>
  <c r="JF44" i="28"/>
  <c r="JD44" i="28"/>
  <c r="BF44" i="28"/>
  <c r="BD44" i="28"/>
  <c r="BE44" i="28"/>
  <c r="EE44" i="28"/>
  <c r="EF44" i="28"/>
  <c r="ED44" i="28"/>
  <c r="GF18" i="28"/>
  <c r="GE18" i="28"/>
  <c r="GD18" i="28"/>
  <c r="GQ18" i="28"/>
  <c r="GS18" i="28"/>
  <c r="GR18" i="28"/>
  <c r="EF18" i="28"/>
  <c r="EE18" i="28"/>
  <c r="ED18" i="28"/>
  <c r="LQ18" i="28"/>
  <c r="LS18" i="28"/>
  <c r="LR18" i="28"/>
  <c r="KQ60" i="47"/>
  <c r="KS60" i="47"/>
  <c r="KR60" i="47"/>
  <c r="BQ60" i="47"/>
  <c r="BS60" i="47"/>
  <c r="BR60" i="47"/>
  <c r="R52" i="47"/>
  <c r="Q52" i="47"/>
  <c r="S52" i="47"/>
  <c r="HE52" i="47"/>
  <c r="HD52" i="47"/>
  <c r="HF52" i="47"/>
  <c r="MD52" i="47"/>
  <c r="ME52" i="47"/>
  <c r="MF52" i="47"/>
  <c r="DF18" i="47"/>
  <c r="DE18" i="47"/>
  <c r="DD18" i="47"/>
  <c r="ME18" i="47"/>
  <c r="MD18" i="47"/>
  <c r="MF18" i="47"/>
  <c r="IQ18" i="47"/>
  <c r="IR18" i="47"/>
  <c r="IS18" i="47"/>
  <c r="EE28" i="28"/>
  <c r="EF28" i="28"/>
  <c r="ED28" i="28"/>
  <c r="DE28" i="28"/>
  <c r="DD28" i="28"/>
  <c r="DF28" i="28"/>
  <c r="CF28" i="28"/>
  <c r="CD28" i="28"/>
  <c r="CE28" i="28"/>
  <c r="ER70" i="28"/>
  <c r="EQ70" i="28"/>
  <c r="ES70" i="28"/>
  <c r="FE70" i="28"/>
  <c r="FF70" i="28"/>
  <c r="FD70" i="28"/>
  <c r="AF21" i="47"/>
  <c r="AD21" i="47"/>
  <c r="AE21" i="47"/>
  <c r="FS21" i="47"/>
  <c r="FR21" i="47"/>
  <c r="FQ21" i="47"/>
  <c r="ME21" i="47"/>
  <c r="MF21" i="47"/>
  <c r="MD21" i="47"/>
  <c r="GS21" i="47"/>
  <c r="GQ21" i="47"/>
  <c r="GR21" i="47"/>
  <c r="ER78" i="28"/>
  <c r="EQ78" i="28"/>
  <c r="ES78" i="28"/>
  <c r="HD78" i="28"/>
  <c r="HF78" i="28"/>
  <c r="HE78" i="28"/>
  <c r="AR78" i="28"/>
  <c r="AQ78" i="28"/>
  <c r="AS78" i="28"/>
  <c r="GD78" i="28"/>
  <c r="GF78" i="28"/>
  <c r="GE78" i="28"/>
  <c r="IR86" i="28"/>
  <c r="IB142" i="47"/>
  <c r="EC131" i="28"/>
  <c r="FS51" i="28"/>
  <c r="FQ51" i="28"/>
  <c r="FR51" i="28"/>
  <c r="ED51" i="28"/>
  <c r="EE51" i="28"/>
  <c r="EF51" i="28"/>
  <c r="GE51" i="28"/>
  <c r="GD51" i="28"/>
  <c r="GF51" i="28"/>
  <c r="KS44" i="28"/>
  <c r="KQ44" i="28"/>
  <c r="KR44" i="28"/>
  <c r="GF44" i="28"/>
  <c r="GE44" i="28"/>
  <c r="GD44" i="28"/>
  <c r="HS44" i="28"/>
  <c r="HR44" i="28"/>
  <c r="HQ44" i="28"/>
  <c r="DQ18" i="28"/>
  <c r="DS18" i="28"/>
  <c r="DR18" i="28"/>
  <c r="S18" i="28"/>
  <c r="R18" i="28"/>
  <c r="Q18" i="28"/>
  <c r="AD18" i="28"/>
  <c r="AF18" i="28"/>
  <c r="AE18" i="28"/>
  <c r="LE18" i="28"/>
  <c r="LD18" i="28"/>
  <c r="LF18" i="28"/>
  <c r="JS60" i="47"/>
  <c r="JR60" i="47"/>
  <c r="JQ60" i="47"/>
  <c r="MF60" i="47"/>
  <c r="MD60" i="47"/>
  <c r="ME60" i="47"/>
  <c r="DF52" i="47"/>
  <c r="DD52" i="47"/>
  <c r="DE52" i="47"/>
  <c r="GE52" i="47"/>
  <c r="GD52" i="47"/>
  <c r="GF52" i="47"/>
  <c r="CF52" i="47"/>
  <c r="CE52" i="47"/>
  <c r="CD52" i="47"/>
  <c r="AD18" i="47"/>
  <c r="AF18" i="47"/>
  <c r="AE18" i="47"/>
  <c r="DQ18" i="47"/>
  <c r="DR18" i="47"/>
  <c r="DS18" i="47"/>
  <c r="ID18" i="47"/>
  <c r="IF18" i="47"/>
  <c r="IE18" i="47"/>
  <c r="E74" i="28"/>
  <c r="E74" i="47"/>
  <c r="FQ28" i="28"/>
  <c r="FS28" i="28"/>
  <c r="FR28" i="28"/>
  <c r="LR28" i="28"/>
  <c r="LQ28" i="28"/>
  <c r="LS28" i="28"/>
  <c r="BS28" i="28"/>
  <c r="BQ28" i="28"/>
  <c r="BR28" i="28"/>
  <c r="FQ70" i="28"/>
  <c r="FS70" i="28"/>
  <c r="FR70" i="28"/>
  <c r="MF70" i="28"/>
  <c r="ME70" i="28"/>
  <c r="MD70" i="28"/>
  <c r="HR70" i="28"/>
  <c r="HS70" i="28"/>
  <c r="HQ70" i="28"/>
  <c r="FD21" i="47"/>
  <c r="FF21" i="47"/>
  <c r="FE21" i="47"/>
  <c r="DR21" i="47"/>
  <c r="DQ21" i="47"/>
  <c r="DS21" i="47"/>
  <c r="LS21" i="47"/>
  <c r="LQ21" i="47"/>
  <c r="LR21" i="47"/>
  <c r="LF67" i="47"/>
  <c r="LE67" i="47"/>
  <c r="LD67" i="47"/>
  <c r="DD78" i="28"/>
  <c r="DF78" i="28"/>
  <c r="DE78" i="28"/>
  <c r="JD78" i="28"/>
  <c r="JE78" i="28"/>
  <c r="JF78" i="28"/>
  <c r="FS78" i="28"/>
  <c r="FQ78" i="28"/>
  <c r="FR78" i="28"/>
  <c r="IS86" i="28"/>
  <c r="DE69" i="28"/>
  <c r="CE51" i="28"/>
  <c r="CD51" i="28"/>
  <c r="CF51" i="28"/>
  <c r="ME51" i="28"/>
  <c r="MD51" i="28"/>
  <c r="MF51" i="28"/>
  <c r="LE51" i="28"/>
  <c r="LF51" i="28"/>
  <c r="LD51" i="28"/>
  <c r="AR44" i="28"/>
  <c r="AS44" i="28"/>
  <c r="AQ44" i="28"/>
  <c r="AF44" i="28"/>
  <c r="AE44" i="28"/>
  <c r="AD44" i="28"/>
  <c r="LF44" i="28"/>
  <c r="LE44" i="28"/>
  <c r="LD44" i="28"/>
  <c r="BQ18" i="28"/>
  <c r="BS18" i="28"/>
  <c r="BR18" i="28"/>
  <c r="CE18" i="28"/>
  <c r="CF18" i="28"/>
  <c r="CD18" i="28"/>
  <c r="DD18" i="28"/>
  <c r="DF18" i="28"/>
  <c r="DE18" i="28"/>
  <c r="BD60" i="47"/>
  <c r="BE60" i="47"/>
  <c r="BF60" i="47"/>
  <c r="DE60" i="47"/>
  <c r="DD60" i="47"/>
  <c r="DF60" i="47"/>
  <c r="BE52" i="47"/>
  <c r="BD52" i="47"/>
  <c r="BF52" i="47"/>
  <c r="DS52" i="47"/>
  <c r="DR52" i="47"/>
  <c r="DQ52" i="47"/>
  <c r="IS52" i="47"/>
  <c r="IR52" i="47"/>
  <c r="IQ52" i="47"/>
  <c r="S18" i="47"/>
  <c r="Q18" i="47"/>
  <c r="R18" i="47"/>
  <c r="GF18" i="47"/>
  <c r="GD18" i="47"/>
  <c r="GE18" i="47"/>
  <c r="HS18" i="47"/>
  <c r="HQ18" i="47"/>
  <c r="HR18" i="47"/>
  <c r="JF28" i="28"/>
  <c r="JE28" i="28"/>
  <c r="JD28" i="28"/>
  <c r="AS28" i="28"/>
  <c r="AR28" i="28"/>
  <c r="AQ28" i="28"/>
  <c r="HF28" i="28"/>
  <c r="HD28" i="28"/>
  <c r="HE28" i="28"/>
  <c r="KQ70" i="28"/>
  <c r="KS70" i="28"/>
  <c r="KR70" i="28"/>
  <c r="DS70" i="28"/>
  <c r="DR70" i="28"/>
  <c r="DQ70" i="28"/>
  <c r="GQ70" i="28"/>
  <c r="GS70" i="28"/>
  <c r="GR70" i="28"/>
  <c r="LE21" i="47"/>
  <c r="LF21" i="47"/>
  <c r="LD21" i="47"/>
  <c r="KR21" i="47"/>
  <c r="KQ21" i="47"/>
  <c r="KS21" i="47"/>
  <c r="CS21" i="47"/>
  <c r="CR21" i="47"/>
  <c r="CQ21" i="47"/>
  <c r="BS67" i="47"/>
  <c r="BR67" i="47"/>
  <c r="BQ67" i="47"/>
  <c r="AE78" i="28"/>
  <c r="AF78" i="28"/>
  <c r="AD78" i="28"/>
  <c r="Q78" i="28"/>
  <c r="R78" i="28"/>
  <c r="S78" i="28"/>
  <c r="CF78" i="28"/>
  <c r="CE78" i="28"/>
  <c r="CD78" i="28"/>
  <c r="GF70" i="28"/>
  <c r="GD70" i="28"/>
  <c r="GE70" i="28"/>
  <c r="BD53" i="28"/>
  <c r="IF51" i="28"/>
  <c r="IE51" i="28"/>
  <c r="ID51" i="28"/>
  <c r="AF51" i="28"/>
  <c r="AD51" i="28"/>
  <c r="AE51" i="28"/>
  <c r="JQ51" i="28"/>
  <c r="JR51" i="28"/>
  <c r="JS51" i="28"/>
  <c r="Q44" i="28"/>
  <c r="S44" i="28"/>
  <c r="R44" i="28"/>
  <c r="JQ44" i="28"/>
  <c r="JS44" i="28"/>
  <c r="JR44" i="28"/>
  <c r="KD44" i="28"/>
  <c r="KF44" i="28"/>
  <c r="KE44" i="28"/>
  <c r="IF18" i="28"/>
  <c r="IE18" i="28"/>
  <c r="ID18" i="28"/>
  <c r="HD18" i="28"/>
  <c r="HF18" i="28"/>
  <c r="HE18" i="28"/>
  <c r="JD18" i="28"/>
  <c r="JF18" i="28"/>
  <c r="JE18" i="28"/>
  <c r="AR60" i="47"/>
  <c r="AS60" i="47"/>
  <c r="AQ60" i="47"/>
  <c r="AF52" i="47"/>
  <c r="AE52" i="47"/>
  <c r="AD52" i="47"/>
  <c r="JS52" i="47"/>
  <c r="JR52" i="47"/>
  <c r="JQ52" i="47"/>
  <c r="ED52" i="47"/>
  <c r="EF52" i="47"/>
  <c r="EE52" i="47"/>
  <c r="LS52" i="47"/>
  <c r="LQ52" i="47"/>
  <c r="LR52" i="47"/>
  <c r="HF18" i="47"/>
  <c r="HE18" i="47"/>
  <c r="HD18" i="47"/>
  <c r="AS18" i="47"/>
  <c r="AQ18" i="47"/>
  <c r="AR18" i="47"/>
  <c r="KF28" i="28"/>
  <c r="KE28" i="28"/>
  <c r="KD28" i="28"/>
  <c r="GS28" i="28"/>
  <c r="GR28" i="28"/>
  <c r="GQ28" i="28"/>
  <c r="EQ28" i="28"/>
  <c r="ER28" i="28"/>
  <c r="ES28" i="28"/>
  <c r="BR70" i="28"/>
  <c r="BQ70" i="28"/>
  <c r="BS70" i="28"/>
  <c r="HD70" i="28"/>
  <c r="HF70" i="28"/>
  <c r="HE70" i="28"/>
  <c r="IF70" i="28"/>
  <c r="IE70" i="28"/>
  <c r="ID70" i="28"/>
  <c r="IE21" i="47"/>
  <c r="ID21" i="47"/>
  <c r="IF21" i="47"/>
  <c r="HS21" i="47"/>
  <c r="HQ21" i="47"/>
  <c r="HR21" i="47"/>
  <c r="HD21" i="47"/>
  <c r="HF21" i="47"/>
  <c r="HE21" i="47"/>
  <c r="AE67" i="47"/>
  <c r="AD67" i="47"/>
  <c r="AF67" i="47"/>
  <c r="GS78" i="28"/>
  <c r="GQ78" i="28"/>
  <c r="GR78" i="28"/>
  <c r="JS78" i="28"/>
  <c r="JR78" i="28"/>
  <c r="JQ78" i="28"/>
  <c r="LQ78" i="28"/>
  <c r="LR78" i="28"/>
  <c r="LS78" i="28"/>
  <c r="FE51" i="28"/>
  <c r="FF51" i="28"/>
  <c r="FD51" i="28"/>
  <c r="BE53" i="28"/>
  <c r="AR86" i="28"/>
  <c r="HQ84" i="28"/>
  <c r="CQ51" i="28"/>
  <c r="CR51" i="28"/>
  <c r="CS51" i="28"/>
  <c r="DS51" i="28"/>
  <c r="DR51" i="28"/>
  <c r="DQ51" i="28"/>
  <c r="LS51" i="28"/>
  <c r="LR51" i="28"/>
  <c r="LQ51" i="28"/>
  <c r="IS44" i="28"/>
  <c r="IR44" i="28"/>
  <c r="IQ44" i="28"/>
  <c r="ES44" i="28"/>
  <c r="ER44" i="28"/>
  <c r="EQ44" i="28"/>
  <c r="FQ44" i="28"/>
  <c r="FR44" i="28"/>
  <c r="FS44" i="28"/>
  <c r="JQ18" i="28"/>
  <c r="JS18" i="28"/>
  <c r="JR18" i="28"/>
  <c r="AQ18" i="28"/>
  <c r="AS18" i="28"/>
  <c r="AR18" i="28"/>
  <c r="BE18" i="28"/>
  <c r="BD18" i="28"/>
  <c r="BF18" i="28"/>
  <c r="AF60" i="47"/>
  <c r="AD60" i="47"/>
  <c r="AE60" i="47"/>
  <c r="FE52" i="47"/>
  <c r="FF52" i="47"/>
  <c r="FD52" i="47"/>
  <c r="KS52" i="47"/>
  <c r="KR52" i="47"/>
  <c r="KQ52" i="47"/>
  <c r="CQ52" i="47"/>
  <c r="CS52" i="47"/>
  <c r="CR52" i="47"/>
  <c r="FQ52" i="47"/>
  <c r="FR52" i="47"/>
  <c r="FS52" i="47"/>
  <c r="BE18" i="47"/>
  <c r="BF18" i="47"/>
  <c r="BD18" i="47"/>
  <c r="LR18" i="47"/>
  <c r="LS18" i="47"/>
  <c r="LQ18" i="47"/>
  <c r="KF18" i="47"/>
  <c r="KD18" i="47"/>
  <c r="KE18" i="47"/>
  <c r="KR28" i="28"/>
  <c r="KQ28" i="28"/>
  <c r="KS28" i="28"/>
  <c r="GD28" i="28"/>
  <c r="GF28" i="28"/>
  <c r="GE28" i="28"/>
  <c r="CR28" i="28"/>
  <c r="CQ28" i="28"/>
  <c r="CS28" i="28"/>
  <c r="DD70" i="28"/>
  <c r="DE70" i="28"/>
  <c r="DF70" i="28"/>
  <c r="IS70" i="28"/>
  <c r="IR70" i="28"/>
  <c r="IQ70" i="28"/>
  <c r="AE70" i="28"/>
  <c r="AF70" i="28"/>
  <c r="AD70" i="28"/>
  <c r="CE21" i="47"/>
  <c r="CD21" i="47"/>
  <c r="CF21" i="47"/>
  <c r="BR21" i="47"/>
  <c r="BS21" i="47"/>
  <c r="BQ21" i="47"/>
  <c r="DE21" i="47"/>
  <c r="DD21" i="47"/>
  <c r="DF21" i="47"/>
  <c r="ED67" i="47"/>
  <c r="EE67" i="47"/>
  <c r="EF67" i="47"/>
  <c r="LE78" i="28"/>
  <c r="LD78" i="28"/>
  <c r="LF78" i="28"/>
  <c r="BS78" i="28"/>
  <c r="BR78" i="28"/>
  <c r="BQ78" i="28"/>
  <c r="BF78" i="28"/>
  <c r="BD78" i="28"/>
  <c r="BE78" i="28"/>
  <c r="HQ85" i="28"/>
  <c r="DQ30" i="28"/>
  <c r="DF51" i="28"/>
  <c r="DE51" i="28"/>
  <c r="DD51" i="28"/>
  <c r="KR51" i="28"/>
  <c r="KS51" i="28"/>
  <c r="KQ51" i="28"/>
  <c r="KD51" i="28"/>
  <c r="KF51" i="28"/>
  <c r="KE51" i="28"/>
  <c r="HD44" i="28"/>
  <c r="HE44" i="28"/>
  <c r="HF44" i="28"/>
  <c r="DE44" i="28"/>
  <c r="DF44" i="28"/>
  <c r="DD44" i="28"/>
  <c r="CQ44" i="28"/>
  <c r="CS44" i="28"/>
  <c r="CR44" i="28"/>
  <c r="ID44" i="28"/>
  <c r="IE44" i="28"/>
  <c r="IF44" i="28"/>
  <c r="KR18" i="28"/>
  <c r="KQ18" i="28"/>
  <c r="KS18" i="28"/>
  <c r="EQ18" i="28"/>
  <c r="ER18" i="28"/>
  <c r="ES18" i="28"/>
  <c r="CS18" i="28"/>
  <c r="CR18" i="28"/>
  <c r="CQ18" i="28"/>
  <c r="LS60" i="47"/>
  <c r="LR60" i="47"/>
  <c r="LQ60" i="47"/>
  <c r="GR60" i="47"/>
  <c r="GS60" i="47"/>
  <c r="GQ60" i="47"/>
  <c r="IE52" i="47"/>
  <c r="ID52" i="47"/>
  <c r="IF52" i="47"/>
  <c r="JE52" i="47"/>
  <c r="JD52" i="47"/>
  <c r="JF52" i="47"/>
  <c r="KF52" i="47"/>
  <c r="KE52" i="47"/>
  <c r="KD52" i="47"/>
  <c r="FQ18" i="47"/>
  <c r="FR18" i="47"/>
  <c r="FS18" i="47"/>
  <c r="EE18" i="47"/>
  <c r="ED18" i="47"/>
  <c r="EF18" i="47"/>
  <c r="LF18" i="47"/>
  <c r="LD18" i="47"/>
  <c r="LE18" i="47"/>
  <c r="IS28" i="28"/>
  <c r="IR28" i="28"/>
  <c r="IQ28" i="28"/>
  <c r="IE28" i="28"/>
  <c r="ID28" i="28"/>
  <c r="IF28" i="28"/>
  <c r="JQ28" i="28"/>
  <c r="JR28" i="28"/>
  <c r="JS28" i="28"/>
  <c r="LF70" i="28"/>
  <c r="LD70" i="28"/>
  <c r="LE70" i="28"/>
  <c r="JF70" i="28"/>
  <c r="JD70" i="28"/>
  <c r="JE70" i="28"/>
  <c r="JS70" i="28"/>
  <c r="JR70" i="28"/>
  <c r="JQ70" i="28"/>
  <c r="CQ70" i="28"/>
  <c r="CR70" i="28"/>
  <c r="CS70" i="28"/>
  <c r="JQ21" i="47"/>
  <c r="JR21" i="47"/>
  <c r="JS21" i="47"/>
  <c r="JD21" i="47"/>
  <c r="JF21" i="47"/>
  <c r="JE21" i="47"/>
  <c r="AR21" i="47"/>
  <c r="AS21" i="47"/>
  <c r="AQ21" i="47"/>
  <c r="FF67" i="47"/>
  <c r="FE67" i="47"/>
  <c r="FD67" i="47"/>
  <c r="CQ78" i="28"/>
  <c r="CR78" i="28"/>
  <c r="CS78" i="28"/>
  <c r="KF78" i="28"/>
  <c r="KE78" i="28"/>
  <c r="KD78" i="28"/>
  <c r="IR78" i="28"/>
  <c r="IQ78" i="28"/>
  <c r="IS78" i="28"/>
  <c r="AE83" i="28"/>
  <c r="HQ51" i="28"/>
  <c r="HS51" i="28"/>
  <c r="HR51" i="28"/>
  <c r="JE51" i="28"/>
  <c r="JF51" i="28"/>
  <c r="JD51" i="28"/>
  <c r="AQ51" i="28"/>
  <c r="AS51" i="28"/>
  <c r="AR51" i="28"/>
  <c r="ES51" i="28"/>
  <c r="ER51" i="28"/>
  <c r="EQ51" i="28"/>
  <c r="GR44" i="28"/>
  <c r="GS44" i="28"/>
  <c r="GQ44" i="28"/>
  <c r="FE44" i="28"/>
  <c r="FD44" i="28"/>
  <c r="FF44" i="28"/>
  <c r="CD44" i="28"/>
  <c r="CF44" i="28"/>
  <c r="CE44" i="28"/>
  <c r="DQ44" i="28"/>
  <c r="DR44" i="28"/>
  <c r="DS44" i="28"/>
  <c r="MF18" i="28"/>
  <c r="ME18" i="28"/>
  <c r="MD18" i="28"/>
  <c r="IS18" i="28"/>
  <c r="IR18" i="28"/>
  <c r="IQ18" i="28"/>
  <c r="FR18" i="28"/>
  <c r="FS18" i="28"/>
  <c r="FQ18" i="28"/>
  <c r="JE60" i="47"/>
  <c r="JD60" i="47"/>
  <c r="JF60" i="47"/>
  <c r="IF60" i="47"/>
  <c r="ID60" i="47"/>
  <c r="IE60" i="47"/>
  <c r="AS52" i="47"/>
  <c r="AR52" i="47"/>
  <c r="AQ52" i="47"/>
  <c r="BR52" i="47"/>
  <c r="BQ52" i="47"/>
  <c r="BS52" i="47"/>
  <c r="HR52" i="47"/>
  <c r="HQ52" i="47"/>
  <c r="HS52" i="47"/>
  <c r="BS18" i="47"/>
  <c r="BR18" i="47"/>
  <c r="BQ18" i="47"/>
  <c r="CF18" i="47"/>
  <c r="CE18" i="47"/>
  <c r="CD18" i="47"/>
  <c r="FD18" i="47"/>
  <c r="FF18" i="47"/>
  <c r="FE18" i="47"/>
  <c r="AE28" i="28"/>
  <c r="AF28" i="28"/>
  <c r="AD28" i="28"/>
  <c r="BF28" i="28"/>
  <c r="BE28" i="28"/>
  <c r="BD28" i="28"/>
  <c r="DS28" i="28"/>
  <c r="DR28" i="28"/>
  <c r="DQ28" i="28"/>
  <c r="AQ70" i="28"/>
  <c r="AS70" i="28"/>
  <c r="AR70" i="28"/>
  <c r="BF70" i="28"/>
  <c r="BD70" i="28"/>
  <c r="BE70" i="28"/>
  <c r="S70" i="28"/>
  <c r="R70" i="28"/>
  <c r="Q70" i="28"/>
  <c r="LQ70" i="28"/>
  <c r="LR70" i="28"/>
  <c r="LS70" i="28"/>
  <c r="BE21" i="47"/>
  <c r="BD21" i="47"/>
  <c r="BF21" i="47"/>
  <c r="S21" i="47"/>
  <c r="R21" i="47"/>
  <c r="Q21" i="47"/>
  <c r="ED21" i="47"/>
  <c r="EE21" i="47"/>
  <c r="EF21" i="47"/>
  <c r="DE67" i="47"/>
  <c r="DD67" i="47"/>
  <c r="DF67" i="47"/>
  <c r="HQ78" i="28"/>
  <c r="HS78" i="28"/>
  <c r="HR78" i="28"/>
  <c r="EE78" i="28"/>
  <c r="ED78" i="28"/>
  <c r="EF78" i="28"/>
  <c r="DQ78" i="28"/>
  <c r="DR78" i="28"/>
  <c r="DS78" i="28"/>
  <c r="HS84" i="28"/>
  <c r="DR87" i="28"/>
  <c r="BF83" i="47"/>
  <c r="FD87" i="28"/>
  <c r="H47" i="33"/>
  <c r="DS30" i="28"/>
  <c r="GS58" i="28"/>
  <c r="GQ58" i="28"/>
  <c r="GR58" i="28"/>
  <c r="JQ58" i="28"/>
  <c r="JS58" i="28"/>
  <c r="JR58" i="28"/>
  <c r="LE58" i="28"/>
  <c r="LD58" i="28"/>
  <c r="LF58" i="28"/>
  <c r="ES58" i="28"/>
  <c r="EQ58" i="28"/>
  <c r="ER58" i="28"/>
  <c r="DD37" i="47"/>
  <c r="DF37" i="47"/>
  <c r="DE37" i="47"/>
  <c r="IQ37" i="47"/>
  <c r="IR37" i="47"/>
  <c r="IS37" i="47"/>
  <c r="GS37" i="47"/>
  <c r="GR37" i="47"/>
  <c r="GQ37" i="47"/>
  <c r="BQ59" i="28"/>
  <c r="BR59" i="28"/>
  <c r="BS59" i="28"/>
  <c r="FD59" i="28"/>
  <c r="FE59" i="28"/>
  <c r="FF59" i="28"/>
  <c r="HQ59" i="28"/>
  <c r="HS59" i="28"/>
  <c r="HR59" i="28"/>
  <c r="KR32" i="28"/>
  <c r="KQ32" i="28"/>
  <c r="KS32" i="28"/>
  <c r="MF32" i="28"/>
  <c r="MD32" i="28"/>
  <c r="ME32" i="28"/>
  <c r="FQ32" i="28"/>
  <c r="FR32" i="28"/>
  <c r="FS32" i="28"/>
  <c r="AR9" i="47"/>
  <c r="AS9" i="47"/>
  <c r="AQ9" i="47"/>
  <c r="GF9" i="47"/>
  <c r="GD9" i="47"/>
  <c r="GE9" i="47"/>
  <c r="LQ9" i="47"/>
  <c r="LS9" i="47"/>
  <c r="LR9" i="47"/>
  <c r="GQ9" i="47"/>
  <c r="GS9" i="47"/>
  <c r="GR9" i="47"/>
  <c r="HQ37" i="28"/>
  <c r="HR37" i="28"/>
  <c r="HS37" i="28"/>
  <c r="KR37" i="28"/>
  <c r="KQ37" i="28"/>
  <c r="KS37" i="28"/>
  <c r="BS37" i="28"/>
  <c r="BQ37" i="28"/>
  <c r="BR37" i="28"/>
  <c r="AF65" i="28"/>
  <c r="AD65" i="28"/>
  <c r="AE65" i="28"/>
  <c r="DD65" i="28"/>
  <c r="DF65" i="28"/>
  <c r="DE65" i="28"/>
  <c r="LR65" i="28"/>
  <c r="LS65" i="28"/>
  <c r="LQ65" i="28"/>
  <c r="S65" i="28"/>
  <c r="Q65" i="28"/>
  <c r="R65" i="28"/>
  <c r="CQ32" i="47"/>
  <c r="CR32" i="47"/>
  <c r="CS32" i="47"/>
  <c r="DD32" i="47"/>
  <c r="DF32" i="47"/>
  <c r="DE32" i="47"/>
  <c r="ES32" i="47"/>
  <c r="ER32" i="47"/>
  <c r="EQ32" i="47"/>
  <c r="LE45" i="47"/>
  <c r="LF45" i="47"/>
  <c r="LD45" i="47"/>
  <c r="AS45" i="47"/>
  <c r="AR45" i="47"/>
  <c r="AQ45" i="47"/>
  <c r="DD45" i="47"/>
  <c r="DF45" i="47"/>
  <c r="DE45" i="47"/>
  <c r="IS45" i="47"/>
  <c r="IR45" i="47"/>
  <c r="IQ45" i="47"/>
  <c r="MF50" i="28"/>
  <c r="MD50" i="28"/>
  <c r="ME50" i="28"/>
  <c r="LS65" i="47"/>
  <c r="LR65" i="47"/>
  <c r="LQ65" i="47"/>
  <c r="AD65" i="47"/>
  <c r="AF65" i="47"/>
  <c r="AE65" i="47"/>
  <c r="LD65" i="47"/>
  <c r="LE65" i="47"/>
  <c r="LF65" i="47"/>
  <c r="IS45" i="28"/>
  <c r="IR45" i="28"/>
  <c r="IQ45" i="28"/>
  <c r="CR45" i="28"/>
  <c r="CQ45" i="28"/>
  <c r="CS45" i="28"/>
  <c r="LS45" i="28"/>
  <c r="LR45" i="28"/>
  <c r="LQ45" i="28"/>
  <c r="FS66" i="47"/>
  <c r="FR66" i="47"/>
  <c r="FQ66" i="47"/>
  <c r="KS66" i="47"/>
  <c r="KR66" i="47"/>
  <c r="KQ66" i="47"/>
  <c r="HS66" i="47"/>
  <c r="HQ66" i="47"/>
  <c r="HR66" i="47"/>
  <c r="GR66" i="47"/>
  <c r="GS66" i="47"/>
  <c r="GQ66" i="47"/>
  <c r="HS66" i="28"/>
  <c r="HQ66" i="28"/>
  <c r="HR66" i="28"/>
  <c r="JE66" i="28"/>
  <c r="JF66" i="28"/>
  <c r="JD66" i="28"/>
  <c r="JQ66" i="28"/>
  <c r="JR66" i="28"/>
  <c r="JS66" i="28"/>
  <c r="BR66" i="28"/>
  <c r="BS66" i="28"/>
  <c r="BQ66" i="28"/>
  <c r="LD25" i="28"/>
  <c r="LF25" i="28"/>
  <c r="LE25" i="28"/>
  <c r="IR25" i="28"/>
  <c r="IQ25" i="28"/>
  <c r="IS25" i="28"/>
  <c r="KR25" i="28"/>
  <c r="KQ25" i="28"/>
  <c r="KS25" i="28"/>
  <c r="GE59" i="47"/>
  <c r="GF59" i="47"/>
  <c r="GD59" i="47"/>
  <c r="LS59" i="47"/>
  <c r="LQ59" i="47"/>
  <c r="LR59" i="47"/>
  <c r="DR59" i="47"/>
  <c r="DQ59" i="47"/>
  <c r="DS59" i="47"/>
  <c r="FO136" i="47"/>
  <c r="KO136" i="47"/>
  <c r="EO136" i="47"/>
  <c r="FO137" i="47"/>
  <c r="FO135" i="47"/>
  <c r="EQ37" i="47"/>
  <c r="ES37" i="47"/>
  <c r="ER37" i="47"/>
  <c r="CQ32" i="28"/>
  <c r="CR32" i="28"/>
  <c r="CS32" i="28"/>
  <c r="BF9" i="47"/>
  <c r="BD9" i="47"/>
  <c r="BE9" i="47"/>
  <c r="JQ65" i="28"/>
  <c r="JS65" i="28"/>
  <c r="JR65" i="28"/>
  <c r="HE32" i="47"/>
  <c r="HF32" i="47"/>
  <c r="HD32" i="47"/>
  <c r="CQ45" i="47"/>
  <c r="CR45" i="47"/>
  <c r="CS45" i="47"/>
  <c r="JD50" i="28"/>
  <c r="JE50" i="28"/>
  <c r="JF50" i="28"/>
  <c r="LE45" i="28"/>
  <c r="LF45" i="28"/>
  <c r="LD45" i="28"/>
  <c r="BR45" i="28"/>
  <c r="BQ45" i="28"/>
  <c r="BS45" i="28"/>
  <c r="CE66" i="47"/>
  <c r="CF66" i="47"/>
  <c r="CD66" i="47"/>
  <c r="LD66" i="47"/>
  <c r="LF66" i="47"/>
  <c r="LE66" i="47"/>
  <c r="LS66" i="28"/>
  <c r="LR66" i="28"/>
  <c r="LQ66" i="28"/>
  <c r="DR66" i="28"/>
  <c r="DQ66" i="28"/>
  <c r="DS66" i="28"/>
  <c r="KQ66" i="28"/>
  <c r="KR66" i="28"/>
  <c r="KS66" i="28"/>
  <c r="HF66" i="28"/>
  <c r="HD66" i="28"/>
  <c r="HE66" i="28"/>
  <c r="FD88" i="28"/>
  <c r="FE88" i="28"/>
  <c r="FF88" i="28"/>
  <c r="BS25" i="28"/>
  <c r="BR25" i="28"/>
  <c r="BQ25" i="28"/>
  <c r="EE25" i="28"/>
  <c r="EF25" i="28"/>
  <c r="ED25" i="28"/>
  <c r="GR25" i="28"/>
  <c r="GS25" i="28"/>
  <c r="GQ25" i="28"/>
  <c r="S59" i="47"/>
  <c r="R59" i="47"/>
  <c r="Q59" i="47"/>
  <c r="CF59" i="47"/>
  <c r="CE59" i="47"/>
  <c r="CD59" i="47"/>
  <c r="KE59" i="47"/>
  <c r="KD59" i="47"/>
  <c r="KF59" i="47"/>
  <c r="JS59" i="47"/>
  <c r="JR59" i="47"/>
  <c r="JQ59" i="47"/>
  <c r="BB136" i="47"/>
  <c r="IO134" i="47"/>
  <c r="Q83" i="28"/>
  <c r="AB138" i="47"/>
  <c r="DS53" i="28"/>
  <c r="FB136" i="47"/>
  <c r="FB138" i="47"/>
  <c r="DB137" i="47"/>
  <c r="GO137" i="47"/>
  <c r="BO133" i="47"/>
  <c r="FB135" i="47"/>
  <c r="GO136" i="47"/>
  <c r="AR83" i="47"/>
  <c r="DF69" i="28"/>
  <c r="DD58" i="28"/>
  <c r="DE58" i="28"/>
  <c r="DF58" i="28"/>
  <c r="FD58" i="28"/>
  <c r="FE58" i="28"/>
  <c r="FF58" i="28"/>
  <c r="S58" i="28"/>
  <c r="Q58" i="28"/>
  <c r="R58" i="28"/>
  <c r="JQ37" i="47"/>
  <c r="JR37" i="47"/>
  <c r="JS37" i="47"/>
  <c r="FQ37" i="47"/>
  <c r="FR37" i="47"/>
  <c r="FS37" i="47"/>
  <c r="LE37" i="47"/>
  <c r="LF37" i="47"/>
  <c r="LD37" i="47"/>
  <c r="MD37" i="47"/>
  <c r="MF37" i="47"/>
  <c r="ME37" i="47"/>
  <c r="S59" i="28"/>
  <c r="R59" i="28"/>
  <c r="Q59" i="28"/>
  <c r="CQ59" i="28"/>
  <c r="CS59" i="28"/>
  <c r="CR59" i="28"/>
  <c r="DR59" i="28"/>
  <c r="DS59" i="28"/>
  <c r="DQ59" i="28"/>
  <c r="CD32" i="28"/>
  <c r="CE32" i="28"/>
  <c r="CF32" i="28"/>
  <c r="DS32" i="28"/>
  <c r="DR32" i="28"/>
  <c r="DQ32" i="28"/>
  <c r="S32" i="28"/>
  <c r="R32" i="28"/>
  <c r="Q32" i="28"/>
  <c r="EE9" i="47"/>
  <c r="EF9" i="47"/>
  <c r="ED9" i="47"/>
  <c r="ER9" i="47"/>
  <c r="ES9" i="47"/>
  <c r="EQ9" i="47"/>
  <c r="S9" i="47"/>
  <c r="R9" i="47"/>
  <c r="Q9" i="47"/>
  <c r="S58" i="47"/>
  <c r="R58" i="47"/>
  <c r="Q58" i="47"/>
  <c r="LS37" i="28"/>
  <c r="LR37" i="28"/>
  <c r="LQ37" i="28"/>
  <c r="EF37" i="28"/>
  <c r="EE37" i="28"/>
  <c r="ED37" i="28"/>
  <c r="CD37" i="28"/>
  <c r="CF37" i="28"/>
  <c r="CE37" i="28"/>
  <c r="HR65" i="28"/>
  <c r="HS65" i="28"/>
  <c r="HQ65" i="28"/>
  <c r="AS65" i="28"/>
  <c r="AQ65" i="28"/>
  <c r="AR65" i="28"/>
  <c r="KQ65" i="28"/>
  <c r="KR65" i="28"/>
  <c r="KS65" i="28"/>
  <c r="MF32" i="47"/>
  <c r="MD32" i="47"/>
  <c r="ME32" i="47"/>
  <c r="LQ32" i="47"/>
  <c r="LS32" i="47"/>
  <c r="LR32" i="47"/>
  <c r="IE32" i="47"/>
  <c r="ID32" i="47"/>
  <c r="IF32" i="47"/>
  <c r="BQ32" i="47"/>
  <c r="BR32" i="47"/>
  <c r="BS32" i="47"/>
  <c r="BE45" i="47"/>
  <c r="BD45" i="47"/>
  <c r="BF45" i="47"/>
  <c r="AF45" i="47"/>
  <c r="AD45" i="47"/>
  <c r="AE45" i="47"/>
  <c r="GS45" i="47"/>
  <c r="GR45" i="47"/>
  <c r="GQ45" i="47"/>
  <c r="KS50" i="28"/>
  <c r="KR50" i="28"/>
  <c r="KQ50" i="28"/>
  <c r="IS50" i="28"/>
  <c r="IQ50" i="28"/>
  <c r="IR50" i="28"/>
  <c r="ER65" i="47"/>
  <c r="ES65" i="47"/>
  <c r="EQ65" i="47"/>
  <c r="CF65" i="47"/>
  <c r="CD65" i="47"/>
  <c r="CE65" i="47"/>
  <c r="KS65" i="47"/>
  <c r="KQ65" i="47"/>
  <c r="KR65" i="47"/>
  <c r="BQ69" i="28"/>
  <c r="BS69" i="28"/>
  <c r="BR69" i="28"/>
  <c r="JE45" i="28"/>
  <c r="JD45" i="28"/>
  <c r="JF45" i="28"/>
  <c r="AF45" i="28"/>
  <c r="AE45" i="28"/>
  <c r="AD45" i="28"/>
  <c r="HF45" i="28"/>
  <c r="HD45" i="28"/>
  <c r="HE45" i="28"/>
  <c r="GF66" i="47"/>
  <c r="GE66" i="47"/>
  <c r="GD66" i="47"/>
  <c r="AQ66" i="47"/>
  <c r="AS66" i="47"/>
  <c r="AR66" i="47"/>
  <c r="DR66" i="47"/>
  <c r="DS66" i="47"/>
  <c r="DQ66" i="47"/>
  <c r="AE66" i="28"/>
  <c r="AD66" i="28"/>
  <c r="AF66" i="28"/>
  <c r="FF66" i="28"/>
  <c r="FE66" i="28"/>
  <c r="FD66" i="28"/>
  <c r="Q66" i="28"/>
  <c r="R66" i="28"/>
  <c r="S66" i="28"/>
  <c r="ES25" i="28"/>
  <c r="ER25" i="28"/>
  <c r="EQ25" i="28"/>
  <c r="IF25" i="28"/>
  <c r="ID25" i="28"/>
  <c r="IE25" i="28"/>
  <c r="ME25" i="28"/>
  <c r="MD25" i="28"/>
  <c r="MF25" i="28"/>
  <c r="AQ59" i="47"/>
  <c r="AR59" i="47"/>
  <c r="AS59" i="47"/>
  <c r="HD59" i="47"/>
  <c r="HE59" i="47"/>
  <c r="HF59" i="47"/>
  <c r="BD59" i="47"/>
  <c r="BF59" i="47"/>
  <c r="BE59" i="47"/>
  <c r="MD59" i="47"/>
  <c r="ME59" i="47"/>
  <c r="MF59" i="47"/>
  <c r="LS58" i="28"/>
  <c r="LR58" i="28"/>
  <c r="LQ58" i="28"/>
  <c r="IE59" i="28"/>
  <c r="ID59" i="28"/>
  <c r="IF59" i="28"/>
  <c r="S37" i="28"/>
  <c r="R37" i="28"/>
  <c r="Q37" i="28"/>
  <c r="GB135" i="47"/>
  <c r="BB139" i="47"/>
  <c r="O134" i="47"/>
  <c r="CQ84" i="28"/>
  <c r="JD58" i="28"/>
  <c r="JE58" i="28"/>
  <c r="JF58" i="28"/>
  <c r="HS58" i="28"/>
  <c r="HR58" i="28"/>
  <c r="HQ58" i="28"/>
  <c r="AD58" i="28"/>
  <c r="AE58" i="28"/>
  <c r="AF58" i="28"/>
  <c r="AE37" i="47"/>
  <c r="AF37" i="47"/>
  <c r="AD37" i="47"/>
  <c r="CR37" i="47"/>
  <c r="CS37" i="47"/>
  <c r="CQ37" i="47"/>
  <c r="EE37" i="47"/>
  <c r="EF37" i="47"/>
  <c r="ED37" i="47"/>
  <c r="AQ59" i="28"/>
  <c r="AR59" i="28"/>
  <c r="AS59" i="28"/>
  <c r="GQ59" i="28"/>
  <c r="GS59" i="28"/>
  <c r="GR59" i="28"/>
  <c r="JF59" i="28"/>
  <c r="JE59" i="28"/>
  <c r="JD59" i="28"/>
  <c r="DF59" i="28"/>
  <c r="DD59" i="28"/>
  <c r="DE59" i="28"/>
  <c r="EE32" i="28"/>
  <c r="EF32" i="28"/>
  <c r="ED32" i="28"/>
  <c r="BQ32" i="28"/>
  <c r="BR32" i="28"/>
  <c r="BS32" i="28"/>
  <c r="JF32" i="28"/>
  <c r="JE32" i="28"/>
  <c r="JD32" i="28"/>
  <c r="AD9" i="47"/>
  <c r="AE9" i="47"/>
  <c r="AF9" i="47"/>
  <c r="CD9" i="47"/>
  <c r="CF9" i="47"/>
  <c r="CE9" i="47"/>
  <c r="HE9" i="47"/>
  <c r="HD9" i="47"/>
  <c r="HF9" i="47"/>
  <c r="ME58" i="47"/>
  <c r="MD58" i="47"/>
  <c r="MF58" i="47"/>
  <c r="ES37" i="28"/>
  <c r="ER37" i="28"/>
  <c r="EQ37" i="28"/>
  <c r="MF37" i="28"/>
  <c r="ME37" i="28"/>
  <c r="MD37" i="28"/>
  <c r="JR37" i="28"/>
  <c r="JS37" i="28"/>
  <c r="JQ37" i="28"/>
  <c r="BE65" i="28"/>
  <c r="BF65" i="28"/>
  <c r="BD65" i="28"/>
  <c r="DS65" i="28"/>
  <c r="DQ65" i="28"/>
  <c r="DR65" i="28"/>
  <c r="MD65" i="28"/>
  <c r="ME65" i="28"/>
  <c r="MF65" i="28"/>
  <c r="GF32" i="47"/>
  <c r="GE32" i="47"/>
  <c r="GD32" i="47"/>
  <c r="IQ32" i="47"/>
  <c r="IS32" i="47"/>
  <c r="IR32" i="47"/>
  <c r="CE32" i="47"/>
  <c r="CD32" i="47"/>
  <c r="CF32" i="47"/>
  <c r="HD45" i="47"/>
  <c r="HE45" i="47"/>
  <c r="HF45" i="47"/>
  <c r="FF45" i="47"/>
  <c r="FD45" i="47"/>
  <c r="FE45" i="47"/>
  <c r="EE45" i="47"/>
  <c r="EF45" i="47"/>
  <c r="ED45" i="47"/>
  <c r="HR50" i="28"/>
  <c r="HS50" i="28"/>
  <c r="HQ50" i="28"/>
  <c r="AD50" i="28"/>
  <c r="AE50" i="28"/>
  <c r="AF50" i="28"/>
  <c r="GR65" i="47"/>
  <c r="GQ65" i="47"/>
  <c r="GS65" i="47"/>
  <c r="GD65" i="47"/>
  <c r="GF65" i="47"/>
  <c r="GE65" i="47"/>
  <c r="IR65" i="47"/>
  <c r="IS65" i="47"/>
  <c r="IQ65" i="47"/>
  <c r="DE45" i="28"/>
  <c r="DF45" i="28"/>
  <c r="DD45" i="28"/>
  <c r="JR45" i="28"/>
  <c r="JS45" i="28"/>
  <c r="JQ45" i="28"/>
  <c r="KS45" i="28"/>
  <c r="KR45" i="28"/>
  <c r="KQ45" i="28"/>
  <c r="CS69" i="28"/>
  <c r="CR69" i="28"/>
  <c r="CQ69" i="28"/>
  <c r="HD66" i="47"/>
  <c r="HF66" i="47"/>
  <c r="HE66" i="47"/>
  <c r="IQ66" i="47"/>
  <c r="IR66" i="47"/>
  <c r="IS66" i="47"/>
  <c r="AE66" i="47"/>
  <c r="AD66" i="47"/>
  <c r="AF66" i="47"/>
  <c r="MD66" i="28"/>
  <c r="ME66" i="28"/>
  <c r="MF66" i="28"/>
  <c r="BD66" i="28"/>
  <c r="BE66" i="28"/>
  <c r="BF66" i="28"/>
  <c r="CS66" i="28"/>
  <c r="CR66" i="28"/>
  <c r="CQ66" i="28"/>
  <c r="JS25" i="28"/>
  <c r="JR25" i="28"/>
  <c r="JQ25" i="28"/>
  <c r="DR25" i="28"/>
  <c r="DQ25" i="28"/>
  <c r="DS25" i="28"/>
  <c r="AS25" i="28"/>
  <c r="AQ25" i="28"/>
  <c r="AR25" i="28"/>
  <c r="DF59" i="47"/>
  <c r="DE59" i="47"/>
  <c r="DD59" i="47"/>
  <c r="FR59" i="47"/>
  <c r="FS59" i="47"/>
  <c r="FQ59" i="47"/>
  <c r="EQ59" i="47"/>
  <c r="ER59" i="47"/>
  <c r="ES59" i="47"/>
  <c r="LB135" i="47"/>
  <c r="JB137" i="47"/>
  <c r="CO137" i="47"/>
  <c r="IB134" i="47"/>
  <c r="JO134" i="47"/>
  <c r="HD37" i="47"/>
  <c r="HF37" i="47"/>
  <c r="HE37" i="47"/>
  <c r="FS59" i="28"/>
  <c r="FR59" i="28"/>
  <c r="FQ59" i="28"/>
  <c r="AD32" i="28"/>
  <c r="AF32" i="28"/>
  <c r="AE32" i="28"/>
  <c r="HR9" i="47"/>
  <c r="HS9" i="47"/>
  <c r="HQ9" i="47"/>
  <c r="DS37" i="28"/>
  <c r="DQ37" i="28"/>
  <c r="DR37" i="28"/>
  <c r="GR65" i="28"/>
  <c r="GQ65" i="28"/>
  <c r="GS65" i="28"/>
  <c r="KQ32" i="47"/>
  <c r="KR32" i="47"/>
  <c r="KS32" i="47"/>
  <c r="CR50" i="28"/>
  <c r="CS50" i="28"/>
  <c r="CQ50" i="28"/>
  <c r="KD65" i="47"/>
  <c r="KF65" i="47"/>
  <c r="KE65" i="47"/>
  <c r="KB136" i="47"/>
  <c r="DR53" i="28"/>
  <c r="JO137" i="47"/>
  <c r="BO134" i="47"/>
  <c r="O136" i="47"/>
  <c r="MB135" i="47"/>
  <c r="LO134" i="47"/>
  <c r="LO139" i="47"/>
  <c r="GO139" i="47"/>
  <c r="MB138" i="47"/>
  <c r="LO138" i="47"/>
  <c r="KO137" i="47"/>
  <c r="JO133" i="47"/>
  <c r="EB137" i="47"/>
  <c r="HB135" i="47"/>
  <c r="LB137" i="47"/>
  <c r="GS83" i="47"/>
  <c r="LO142" i="47"/>
  <c r="GB142" i="47"/>
  <c r="LB141" i="47"/>
  <c r="AQ58" i="28"/>
  <c r="AS58" i="28"/>
  <c r="AR58" i="28"/>
  <c r="CS58" i="28"/>
  <c r="CQ58" i="28"/>
  <c r="CR58" i="28"/>
  <c r="BS58" i="28"/>
  <c r="BQ58" i="28"/>
  <c r="BR58" i="28"/>
  <c r="HS37" i="47"/>
  <c r="HQ37" i="47"/>
  <c r="HR37" i="47"/>
  <c r="KE37" i="47"/>
  <c r="KF37" i="47"/>
  <c r="KD37" i="47"/>
  <c r="GE37" i="47"/>
  <c r="GF37" i="47"/>
  <c r="GD37" i="47"/>
  <c r="HD59" i="28"/>
  <c r="HF59" i="28"/>
  <c r="HE59" i="28"/>
  <c r="ER59" i="28"/>
  <c r="ES59" i="28"/>
  <c r="EQ59" i="28"/>
  <c r="KS59" i="28"/>
  <c r="KQ59" i="28"/>
  <c r="KR59" i="28"/>
  <c r="LQ59" i="28"/>
  <c r="LR59" i="28"/>
  <c r="LS59" i="28"/>
  <c r="DF32" i="28"/>
  <c r="DE32" i="28"/>
  <c r="DD32" i="28"/>
  <c r="IQ32" i="28"/>
  <c r="IR32" i="28"/>
  <c r="IS32" i="28"/>
  <c r="IE32" i="28"/>
  <c r="IF32" i="28"/>
  <c r="ID32" i="28"/>
  <c r="BS9" i="47"/>
  <c r="BQ9" i="47"/>
  <c r="BR9" i="47"/>
  <c r="LE9" i="47"/>
  <c r="LF9" i="47"/>
  <c r="LD9" i="47"/>
  <c r="DE9" i="47"/>
  <c r="DF9" i="47"/>
  <c r="DD9" i="47"/>
  <c r="JD58" i="47"/>
  <c r="JE58" i="47"/>
  <c r="JF58" i="47"/>
  <c r="JE37" i="28"/>
  <c r="JD37" i="28"/>
  <c r="JF37" i="28"/>
  <c r="FQ37" i="28"/>
  <c r="FR37" i="28"/>
  <c r="FS37" i="28"/>
  <c r="CQ37" i="28"/>
  <c r="CS37" i="28"/>
  <c r="CR37" i="28"/>
  <c r="CF65" i="28"/>
  <c r="CE65" i="28"/>
  <c r="CD65" i="28"/>
  <c r="IS65" i="28"/>
  <c r="IQ65" i="28"/>
  <c r="IR65" i="28"/>
  <c r="GF65" i="28"/>
  <c r="GE65" i="28"/>
  <c r="GD65" i="28"/>
  <c r="EE32" i="47"/>
  <c r="EF32" i="47"/>
  <c r="ED32" i="47"/>
  <c r="DR32" i="47"/>
  <c r="DS32" i="47"/>
  <c r="DQ32" i="47"/>
  <c r="JS32" i="47"/>
  <c r="JR32" i="47"/>
  <c r="JQ32" i="47"/>
  <c r="BQ45" i="47"/>
  <c r="BS45" i="47"/>
  <c r="BR45" i="47"/>
  <c r="EQ45" i="47"/>
  <c r="ER45" i="47"/>
  <c r="ES45" i="47"/>
  <c r="LS45" i="47"/>
  <c r="LQ45" i="47"/>
  <c r="LR45" i="47"/>
  <c r="JS50" i="28"/>
  <c r="JQ50" i="28"/>
  <c r="JR50" i="28"/>
  <c r="DQ50" i="28"/>
  <c r="DR50" i="28"/>
  <c r="DS50" i="28"/>
  <c r="FF65" i="47"/>
  <c r="FE65" i="47"/>
  <c r="FD65" i="47"/>
  <c r="HF65" i="47"/>
  <c r="HE65" i="47"/>
  <c r="HD65" i="47"/>
  <c r="BQ65" i="47"/>
  <c r="BS65" i="47"/>
  <c r="BR65" i="47"/>
  <c r="ER45" i="28"/>
  <c r="ES45" i="28"/>
  <c r="EQ45" i="28"/>
  <c r="FD45" i="28"/>
  <c r="FE45" i="28"/>
  <c r="FF45" i="28"/>
  <c r="BE45" i="28"/>
  <c r="BD45" i="28"/>
  <c r="BF45" i="28"/>
  <c r="LR69" i="28"/>
  <c r="LQ69" i="28"/>
  <c r="LS69" i="28"/>
  <c r="DF66" i="47"/>
  <c r="DE66" i="47"/>
  <c r="DD66" i="47"/>
  <c r="JF66" i="47"/>
  <c r="JE66" i="47"/>
  <c r="JD66" i="47"/>
  <c r="S66" i="47"/>
  <c r="Q66" i="47"/>
  <c r="R66" i="47"/>
  <c r="IE66" i="28"/>
  <c r="ID66" i="28"/>
  <c r="IF66" i="28"/>
  <c r="LF66" i="28"/>
  <c r="LD66" i="28"/>
  <c r="LE66" i="28"/>
  <c r="KD66" i="28"/>
  <c r="KE66" i="28"/>
  <c r="KF66" i="28"/>
  <c r="BD25" i="28"/>
  <c r="BF25" i="28"/>
  <c r="BE25" i="28"/>
  <c r="JE25" i="28"/>
  <c r="JD25" i="28"/>
  <c r="JF25" i="28"/>
  <c r="HS25" i="28"/>
  <c r="HQ25" i="28"/>
  <c r="HR25" i="28"/>
  <c r="FF59" i="47"/>
  <c r="FE59" i="47"/>
  <c r="FD59" i="47"/>
  <c r="LE59" i="47"/>
  <c r="LD59" i="47"/>
  <c r="LF59" i="47"/>
  <c r="KR59" i="47"/>
  <c r="KQ59" i="47"/>
  <c r="KS59" i="47"/>
  <c r="EB138" i="47"/>
  <c r="CB134" i="47"/>
  <c r="HB137" i="47"/>
  <c r="DR58" i="28"/>
  <c r="DS58" i="28"/>
  <c r="DQ58" i="28"/>
  <c r="AF59" i="28"/>
  <c r="AD59" i="28"/>
  <c r="AE59" i="28"/>
  <c r="ER65" i="28"/>
  <c r="EQ65" i="28"/>
  <c r="ES65" i="28"/>
  <c r="AE32" i="47"/>
  <c r="AF32" i="47"/>
  <c r="AD32" i="47"/>
  <c r="DS45" i="47"/>
  <c r="DQ45" i="47"/>
  <c r="DR45" i="47"/>
  <c r="FR65" i="47"/>
  <c r="FQ65" i="47"/>
  <c r="FS65" i="47"/>
  <c r="Q45" i="28"/>
  <c r="R45" i="28"/>
  <c r="S45" i="28"/>
  <c r="CR66" i="47"/>
  <c r="CS66" i="47"/>
  <c r="CQ66" i="47"/>
  <c r="MF66" i="47"/>
  <c r="ME66" i="47"/>
  <c r="MD66" i="47"/>
  <c r="C7" i="47"/>
  <c r="C7" i="28"/>
  <c r="LB134" i="47"/>
  <c r="LB136" i="47"/>
  <c r="AB133" i="47"/>
  <c r="KO139" i="47"/>
  <c r="LO133" i="47"/>
  <c r="KB139" i="47"/>
  <c r="CO134" i="47"/>
  <c r="BO137" i="47"/>
  <c r="LR83" i="47"/>
  <c r="HB141" i="47"/>
  <c r="DO142" i="47"/>
  <c r="BJ28" i="28"/>
  <c r="DJ28" i="28"/>
  <c r="AW28" i="28"/>
  <c r="EJ28" i="28"/>
  <c r="LW28" i="28"/>
  <c r="JW28" i="28"/>
  <c r="B28" i="28"/>
  <c r="AJ28" i="28"/>
  <c r="J28" i="28"/>
  <c r="KW28" i="28"/>
  <c r="HW28" i="28"/>
  <c r="LJ28" i="28"/>
  <c r="KJ28" i="28"/>
  <c r="IW28" i="28"/>
  <c r="IJ28" i="28"/>
  <c r="GW28" i="28"/>
  <c r="CJ28" i="28"/>
  <c r="HJ28" i="28"/>
  <c r="FJ28" i="28"/>
  <c r="BW28" i="28"/>
  <c r="DW28" i="28"/>
  <c r="W28" i="28"/>
  <c r="FW28" i="28"/>
  <c r="EW28" i="28"/>
  <c r="JJ28" i="28"/>
  <c r="CW28" i="28"/>
  <c r="GJ28" i="28"/>
  <c r="FS58" i="28"/>
  <c r="FR58" i="28"/>
  <c r="FQ58" i="28"/>
  <c r="GF58" i="28"/>
  <c r="GE58" i="28"/>
  <c r="GD58" i="28"/>
  <c r="ED58" i="28"/>
  <c r="EE58" i="28"/>
  <c r="EF58" i="28"/>
  <c r="BD37" i="47"/>
  <c r="BE37" i="47"/>
  <c r="BF37" i="47"/>
  <c r="IF37" i="47"/>
  <c r="ID37" i="47"/>
  <c r="IE37" i="47"/>
  <c r="BR37" i="47"/>
  <c r="BS37" i="47"/>
  <c r="BQ37" i="47"/>
  <c r="BE59" i="28"/>
  <c r="BF59" i="28"/>
  <c r="BD59" i="28"/>
  <c r="CE59" i="28"/>
  <c r="CF59" i="28"/>
  <c r="CD59" i="28"/>
  <c r="ED59" i="28"/>
  <c r="EE59" i="28"/>
  <c r="EF59" i="28"/>
  <c r="AQ32" i="28"/>
  <c r="AS32" i="28"/>
  <c r="AR32" i="28"/>
  <c r="JQ32" i="28"/>
  <c r="JR32" i="28"/>
  <c r="JS32" i="28"/>
  <c r="KF32" i="28"/>
  <c r="KE32" i="28"/>
  <c r="KD32" i="28"/>
  <c r="LS32" i="28"/>
  <c r="LQ32" i="28"/>
  <c r="LR32" i="28"/>
  <c r="KD9" i="47"/>
  <c r="KF9" i="47"/>
  <c r="KE9" i="47"/>
  <c r="FF9" i="47"/>
  <c r="FE9" i="47"/>
  <c r="FD9" i="47"/>
  <c r="JQ9" i="47"/>
  <c r="JS9" i="47"/>
  <c r="JR9" i="47"/>
  <c r="AE37" i="28"/>
  <c r="AF37" i="28"/>
  <c r="AD37" i="28"/>
  <c r="IQ37" i="28"/>
  <c r="IS37" i="28"/>
  <c r="IR37" i="28"/>
  <c r="GR37" i="28"/>
  <c r="GS37" i="28"/>
  <c r="GQ37" i="28"/>
  <c r="HF37" i="28"/>
  <c r="HE37" i="28"/>
  <c r="HD37" i="28"/>
  <c r="HF65" i="28"/>
  <c r="HD65" i="28"/>
  <c r="HE65" i="28"/>
  <c r="KF65" i="28"/>
  <c r="KD65" i="28"/>
  <c r="KE65" i="28"/>
  <c r="BQ65" i="28"/>
  <c r="BR65" i="28"/>
  <c r="BS65" i="28"/>
  <c r="JE32" i="47"/>
  <c r="JF32" i="47"/>
  <c r="JD32" i="47"/>
  <c r="AQ32" i="47"/>
  <c r="AR32" i="47"/>
  <c r="AS32" i="47"/>
  <c r="LE32" i="47"/>
  <c r="LD32" i="47"/>
  <c r="LF32" i="47"/>
  <c r="GE45" i="47"/>
  <c r="GF45" i="47"/>
  <c r="GD45" i="47"/>
  <c r="CE45" i="47"/>
  <c r="CD45" i="47"/>
  <c r="CF45" i="47"/>
  <c r="JF45" i="47"/>
  <c r="JD45" i="47"/>
  <c r="JE45" i="47"/>
  <c r="FR50" i="28"/>
  <c r="FS50" i="28"/>
  <c r="FQ50" i="28"/>
  <c r="ID65" i="47"/>
  <c r="IE65" i="47"/>
  <c r="IF65" i="47"/>
  <c r="HR65" i="47"/>
  <c r="HQ65" i="47"/>
  <c r="HS65" i="47"/>
  <c r="JS65" i="47"/>
  <c r="JQ65" i="47"/>
  <c r="JR65" i="47"/>
  <c r="CS65" i="47"/>
  <c r="CQ65" i="47"/>
  <c r="CR65" i="47"/>
  <c r="FR45" i="28"/>
  <c r="FS45" i="28"/>
  <c r="FQ45" i="28"/>
  <c r="CF45" i="28"/>
  <c r="CD45" i="28"/>
  <c r="CE45" i="28"/>
  <c r="GF45" i="28"/>
  <c r="GD45" i="28"/>
  <c r="GE45" i="28"/>
  <c r="DS45" i="28"/>
  <c r="DQ45" i="28"/>
  <c r="DR45" i="28"/>
  <c r="ER66" i="47"/>
  <c r="ES66" i="47"/>
  <c r="EQ66" i="47"/>
  <c r="FF66" i="47"/>
  <c r="FD66" i="47"/>
  <c r="FE66" i="47"/>
  <c r="JQ66" i="47"/>
  <c r="JS66" i="47"/>
  <c r="JR66" i="47"/>
  <c r="DF66" i="28"/>
  <c r="DD66" i="28"/>
  <c r="DE66" i="28"/>
  <c r="EQ66" i="28"/>
  <c r="ES66" i="28"/>
  <c r="ER66" i="28"/>
  <c r="EF66" i="28"/>
  <c r="ED66" i="28"/>
  <c r="EE66" i="28"/>
  <c r="DF25" i="28"/>
  <c r="DD25" i="28"/>
  <c r="DE25" i="28"/>
  <c r="LS25" i="28"/>
  <c r="LR25" i="28"/>
  <c r="LQ25" i="28"/>
  <c r="HE25" i="28"/>
  <c r="HF25" i="28"/>
  <c r="HD25" i="28"/>
  <c r="FS25" i="28"/>
  <c r="FR25" i="28"/>
  <c r="FQ25" i="28"/>
  <c r="HR59" i="47"/>
  <c r="HQ59" i="47"/>
  <c r="HS59" i="47"/>
  <c r="IE59" i="47"/>
  <c r="ID59" i="47"/>
  <c r="IF59" i="47"/>
  <c r="CR59" i="47"/>
  <c r="CQ59" i="47"/>
  <c r="CS59" i="47"/>
  <c r="JO139" i="47"/>
  <c r="HO136" i="47"/>
  <c r="GO133" i="47"/>
  <c r="GB134" i="47"/>
  <c r="IO135" i="47"/>
  <c r="AB134" i="47"/>
  <c r="KB133" i="47"/>
  <c r="GB133" i="47"/>
  <c r="CB136" i="47"/>
  <c r="DO136" i="47"/>
  <c r="LD86" i="28"/>
  <c r="HS85" i="28"/>
  <c r="LQ83" i="47"/>
  <c r="KB141" i="47"/>
  <c r="DS69" i="28"/>
  <c r="KJ28" i="47"/>
  <c r="EW28" i="47"/>
  <c r="DW28" i="47"/>
  <c r="CW28" i="47"/>
  <c r="W28" i="47"/>
  <c r="JW28" i="47"/>
  <c r="AJ28" i="47"/>
  <c r="JJ28" i="47"/>
  <c r="IW28" i="47"/>
  <c r="GW28" i="47"/>
  <c r="BW28" i="47"/>
  <c r="LJ28" i="47"/>
  <c r="GJ28" i="47"/>
  <c r="AW28" i="47"/>
  <c r="IJ28" i="47"/>
  <c r="FW28" i="47"/>
  <c r="EJ28" i="47"/>
  <c r="DJ28" i="47"/>
  <c r="CJ28" i="47"/>
  <c r="BJ28" i="47"/>
  <c r="HJ28" i="47"/>
  <c r="J28" i="47"/>
  <c r="HW28" i="47"/>
  <c r="LW28" i="47"/>
  <c r="B28" i="47"/>
  <c r="KW28" i="47"/>
  <c r="FJ28" i="47"/>
  <c r="IR58" i="28"/>
  <c r="IS58" i="28"/>
  <c r="IQ58" i="28"/>
  <c r="ID58" i="28"/>
  <c r="IE58" i="28"/>
  <c r="IF58" i="28"/>
  <c r="BF58" i="28"/>
  <c r="BE58" i="28"/>
  <c r="BD58" i="28"/>
  <c r="JF37" i="47"/>
  <c r="JD37" i="47"/>
  <c r="JE37" i="47"/>
  <c r="DQ37" i="47"/>
  <c r="DS37" i="47"/>
  <c r="DR37" i="47"/>
  <c r="R37" i="47"/>
  <c r="Q37" i="47"/>
  <c r="S37" i="47"/>
  <c r="LF59" i="28"/>
  <c r="LD59" i="28"/>
  <c r="LE59" i="28"/>
  <c r="JQ59" i="28"/>
  <c r="JR59" i="28"/>
  <c r="JS59" i="28"/>
  <c r="KF59" i="28"/>
  <c r="KD59" i="28"/>
  <c r="KE59" i="28"/>
  <c r="GQ32" i="28"/>
  <c r="GS32" i="28"/>
  <c r="GR32" i="28"/>
  <c r="FD32" i="28"/>
  <c r="FE32" i="28"/>
  <c r="FF32" i="28"/>
  <c r="BF32" i="28"/>
  <c r="BE32" i="28"/>
  <c r="BD32" i="28"/>
  <c r="LF32" i="28"/>
  <c r="LD32" i="28"/>
  <c r="LE32" i="28"/>
  <c r="DS9" i="47"/>
  <c r="DQ9" i="47"/>
  <c r="DR9" i="47"/>
  <c r="JF9" i="47"/>
  <c r="JE9" i="47"/>
  <c r="JD9" i="47"/>
  <c r="KR9" i="47"/>
  <c r="KS9" i="47"/>
  <c r="KQ9" i="47"/>
  <c r="IF37" i="28"/>
  <c r="IE37" i="28"/>
  <c r="ID37" i="28"/>
  <c r="GE37" i="28"/>
  <c r="GF37" i="28"/>
  <c r="GD37" i="28"/>
  <c r="AR37" i="28"/>
  <c r="AS37" i="28"/>
  <c r="AQ37" i="28"/>
  <c r="FE37" i="28"/>
  <c r="FD37" i="28"/>
  <c r="FF37" i="28"/>
  <c r="FR65" i="28"/>
  <c r="FQ65" i="28"/>
  <c r="FS65" i="28"/>
  <c r="FD65" i="28"/>
  <c r="FE65" i="28"/>
  <c r="FF65" i="28"/>
  <c r="JE65" i="28"/>
  <c r="JF65" i="28"/>
  <c r="JD65" i="28"/>
  <c r="S32" i="47"/>
  <c r="Q32" i="47"/>
  <c r="R32" i="47"/>
  <c r="HR32" i="47"/>
  <c r="HQ32" i="47"/>
  <c r="HS32" i="47"/>
  <c r="BF32" i="47"/>
  <c r="BD32" i="47"/>
  <c r="BE32" i="47"/>
  <c r="HQ45" i="47"/>
  <c r="HR45" i="47"/>
  <c r="HS45" i="47"/>
  <c r="MF45" i="47"/>
  <c r="MD45" i="47"/>
  <c r="ME45" i="47"/>
  <c r="IE45" i="47"/>
  <c r="IF45" i="47"/>
  <c r="ID45" i="47"/>
  <c r="S50" i="28"/>
  <c r="R50" i="28"/>
  <c r="Q50" i="28"/>
  <c r="BF65" i="47"/>
  <c r="BE65" i="47"/>
  <c r="BD65" i="47"/>
  <c r="R65" i="47"/>
  <c r="Q65" i="47"/>
  <c r="S65" i="47"/>
  <c r="DF65" i="47"/>
  <c r="DE65" i="47"/>
  <c r="DD65" i="47"/>
  <c r="JE65" i="47"/>
  <c r="JD65" i="47"/>
  <c r="JF65" i="47"/>
  <c r="GR45" i="28"/>
  <c r="GQ45" i="28"/>
  <c r="GS45" i="28"/>
  <c r="KD45" i="28"/>
  <c r="KE45" i="28"/>
  <c r="KF45" i="28"/>
  <c r="IE45" i="28"/>
  <c r="ID45" i="28"/>
  <c r="IF45" i="28"/>
  <c r="MF45" i="28"/>
  <c r="MD45" i="28"/>
  <c r="ME45" i="28"/>
  <c r="ED66" i="47"/>
  <c r="EE66" i="47"/>
  <c r="EF66" i="47"/>
  <c r="KD66" i="47"/>
  <c r="KE66" i="47"/>
  <c r="KF66" i="47"/>
  <c r="BR66" i="47"/>
  <c r="BS66" i="47"/>
  <c r="BQ66" i="47"/>
  <c r="GE66" i="28"/>
  <c r="GF66" i="28"/>
  <c r="GD66" i="28"/>
  <c r="IQ66" i="28"/>
  <c r="IR66" i="28"/>
  <c r="IS66" i="28"/>
  <c r="AR66" i="28"/>
  <c r="AQ66" i="28"/>
  <c r="AS66" i="28"/>
  <c r="AD25" i="28"/>
  <c r="AF25" i="28"/>
  <c r="AE25" i="28"/>
  <c r="KF25" i="28"/>
  <c r="KD25" i="28"/>
  <c r="KE25" i="28"/>
  <c r="R25" i="28"/>
  <c r="S25" i="28"/>
  <c r="Q25" i="28"/>
  <c r="CF25" i="28"/>
  <c r="CE25" i="28"/>
  <c r="CD25" i="28"/>
  <c r="JD59" i="47"/>
  <c r="JE59" i="47"/>
  <c r="JF59" i="47"/>
  <c r="AE59" i="47"/>
  <c r="AF59" i="47"/>
  <c r="AD59" i="47"/>
  <c r="GS59" i="47"/>
  <c r="GQ59" i="47"/>
  <c r="GR59" i="47"/>
  <c r="GB136" i="47"/>
  <c r="JB133" i="47"/>
  <c r="O135" i="47"/>
  <c r="DO138" i="47"/>
  <c r="ME58" i="28"/>
  <c r="MD58" i="28"/>
  <c r="MF58" i="28"/>
  <c r="FF37" i="47"/>
  <c r="FE37" i="47"/>
  <c r="FD37" i="47"/>
  <c r="CE37" i="47"/>
  <c r="CD37" i="47"/>
  <c r="CF37" i="47"/>
  <c r="GF32" i="28"/>
  <c r="GE32" i="28"/>
  <c r="GD32" i="28"/>
  <c r="FR9" i="47"/>
  <c r="FQ9" i="47"/>
  <c r="FS9" i="47"/>
  <c r="LE37" i="28"/>
  <c r="LD37" i="28"/>
  <c r="LF37" i="28"/>
  <c r="KD32" i="47"/>
  <c r="KE32" i="47"/>
  <c r="KF32" i="47"/>
  <c r="KS45" i="47"/>
  <c r="KR45" i="47"/>
  <c r="KQ45" i="47"/>
  <c r="DS65" i="47"/>
  <c r="DR65" i="47"/>
  <c r="DQ65" i="47"/>
  <c r="GB139" i="47"/>
  <c r="MB139" i="47"/>
  <c r="KB134" i="47"/>
  <c r="EQ86" i="28"/>
  <c r="IO136" i="47"/>
  <c r="EB139" i="47"/>
  <c r="HB133" i="47"/>
  <c r="DS87" i="28"/>
  <c r="DF87" i="28"/>
  <c r="DQ69" i="28"/>
  <c r="CE58" i="28"/>
  <c r="CD58" i="28"/>
  <c r="CF58" i="28"/>
  <c r="HD58" i="28"/>
  <c r="HE58" i="28"/>
  <c r="HF58" i="28"/>
  <c r="KR58" i="28"/>
  <c r="KS58" i="28"/>
  <c r="KQ58" i="28"/>
  <c r="KF58" i="28"/>
  <c r="KE58" i="28"/>
  <c r="KD58" i="28"/>
  <c r="AR37" i="47"/>
  <c r="AS37" i="47"/>
  <c r="AQ37" i="47"/>
  <c r="KR37" i="47"/>
  <c r="KS37" i="47"/>
  <c r="KQ37" i="47"/>
  <c r="LR37" i="47"/>
  <c r="LS37" i="47"/>
  <c r="LQ37" i="47"/>
  <c r="GD59" i="28"/>
  <c r="GE59" i="28"/>
  <c r="GF59" i="28"/>
  <c r="IR59" i="28"/>
  <c r="IQ59" i="28"/>
  <c r="IS59" i="28"/>
  <c r="MD59" i="28"/>
  <c r="ME59" i="28"/>
  <c r="MF59" i="28"/>
  <c r="ES32" i="28"/>
  <c r="ER32" i="28"/>
  <c r="EQ32" i="28"/>
  <c r="HE32" i="28"/>
  <c r="HD32" i="28"/>
  <c r="HF32" i="28"/>
  <c r="HS32" i="28"/>
  <c r="HQ32" i="28"/>
  <c r="HR32" i="28"/>
  <c r="IR9" i="47"/>
  <c r="IS9" i="47"/>
  <c r="IQ9" i="47"/>
  <c r="IF9" i="47"/>
  <c r="ID9" i="47"/>
  <c r="IE9" i="47"/>
  <c r="CQ9" i="47"/>
  <c r="CS9" i="47"/>
  <c r="CR9" i="47"/>
  <c r="MD9" i="47"/>
  <c r="MF9" i="47"/>
  <c r="ME9" i="47"/>
  <c r="DD37" i="28"/>
  <c r="DF37" i="28"/>
  <c r="DE37" i="28"/>
  <c r="BF37" i="28"/>
  <c r="BE37" i="28"/>
  <c r="BD37" i="28"/>
  <c r="KE37" i="28"/>
  <c r="KF37" i="28"/>
  <c r="KD37" i="28"/>
  <c r="ID65" i="28"/>
  <c r="IE65" i="28"/>
  <c r="IF65" i="28"/>
  <c r="CQ65" i="28"/>
  <c r="CR65" i="28"/>
  <c r="CS65" i="28"/>
  <c r="LF65" i="28"/>
  <c r="LE65" i="28"/>
  <c r="LD65" i="28"/>
  <c r="EF65" i="28"/>
  <c r="ED65" i="28"/>
  <c r="EE65" i="28"/>
  <c r="FE32" i="47"/>
  <c r="FF32" i="47"/>
  <c r="FD32" i="47"/>
  <c r="FS32" i="47"/>
  <c r="FR32" i="47"/>
  <c r="FQ32" i="47"/>
  <c r="GS32" i="47"/>
  <c r="GR32" i="47"/>
  <c r="GQ32" i="47"/>
  <c r="KF45" i="47"/>
  <c r="KE45" i="47"/>
  <c r="KD45" i="47"/>
  <c r="Q45" i="47"/>
  <c r="R45" i="47"/>
  <c r="S45" i="47"/>
  <c r="FR45" i="47"/>
  <c r="FQ45" i="47"/>
  <c r="FS45" i="47"/>
  <c r="JS45" i="47"/>
  <c r="JQ45" i="47"/>
  <c r="JR45" i="47"/>
  <c r="FF50" i="28"/>
  <c r="FE50" i="28"/>
  <c r="FD50" i="28"/>
  <c r="MF65" i="47"/>
  <c r="ME65" i="47"/>
  <c r="MD65" i="47"/>
  <c r="ED65" i="47"/>
  <c r="EF65" i="47"/>
  <c r="EE65" i="47"/>
  <c r="AR65" i="47"/>
  <c r="AQ65" i="47"/>
  <c r="AS65" i="47"/>
  <c r="AQ45" i="28"/>
  <c r="AS45" i="28"/>
  <c r="AR45" i="28"/>
  <c r="EF45" i="28"/>
  <c r="EE45" i="28"/>
  <c r="ED45" i="28"/>
  <c r="HR45" i="28"/>
  <c r="HQ45" i="28"/>
  <c r="HS45" i="28"/>
  <c r="KD30" i="28"/>
  <c r="KE30" i="28"/>
  <c r="KF30" i="28"/>
  <c r="LR66" i="47"/>
  <c r="LQ66" i="47"/>
  <c r="LS66" i="47"/>
  <c r="IF66" i="47"/>
  <c r="IE66" i="47"/>
  <c r="ID66" i="47"/>
  <c r="BF66" i="47"/>
  <c r="BE66" i="47"/>
  <c r="BD66" i="47"/>
  <c r="CE66" i="28"/>
  <c r="CD66" i="28"/>
  <c r="CF66" i="28"/>
  <c r="GS66" i="28"/>
  <c r="GR66" i="28"/>
  <c r="GQ66" i="28"/>
  <c r="FS66" i="28"/>
  <c r="FR66" i="28"/>
  <c r="FQ66" i="28"/>
  <c r="FE25" i="28"/>
  <c r="FF25" i="28"/>
  <c r="FD25" i="28"/>
  <c r="CS25" i="28"/>
  <c r="CQ25" i="28"/>
  <c r="CR25" i="28"/>
  <c r="GD25" i="28"/>
  <c r="GE25" i="28"/>
  <c r="GF25" i="28"/>
  <c r="BS59" i="47"/>
  <c r="BR59" i="47"/>
  <c r="BQ59" i="47"/>
  <c r="EF59" i="47"/>
  <c r="EE59" i="47"/>
  <c r="ED59" i="47"/>
  <c r="IS59" i="47"/>
  <c r="IR59" i="47"/>
  <c r="IQ59" i="47"/>
  <c r="JD23" i="47"/>
  <c r="JE23" i="47"/>
  <c r="JF23" i="47"/>
  <c r="HS23" i="47"/>
  <c r="HQ23" i="47"/>
  <c r="HR23" i="47"/>
  <c r="S23" i="47"/>
  <c r="R23" i="47"/>
  <c r="Q23" i="47"/>
  <c r="C44" i="47"/>
  <c r="C44" i="28"/>
  <c r="GD69" i="47"/>
  <c r="GE69" i="47"/>
  <c r="GF69" i="47"/>
  <c r="HR69" i="47"/>
  <c r="HS69" i="47"/>
  <c r="HQ69" i="47"/>
  <c r="IF69" i="47"/>
  <c r="ID69" i="47"/>
  <c r="IE69" i="47"/>
  <c r="CF38" i="28"/>
  <c r="CD38" i="28"/>
  <c r="CE38" i="28"/>
  <c r="CS38" i="28"/>
  <c r="CQ38" i="28"/>
  <c r="CR38" i="28"/>
  <c r="AR38" i="28"/>
  <c r="AQ38" i="28"/>
  <c r="AS38" i="28"/>
  <c r="IQ38" i="28"/>
  <c r="IR38" i="28"/>
  <c r="IS38" i="28"/>
  <c r="ED23" i="28"/>
  <c r="EF23" i="28"/>
  <c r="EE23" i="28"/>
  <c r="IF23" i="28"/>
  <c r="IE23" i="28"/>
  <c r="ID23" i="28"/>
  <c r="JE23" i="28"/>
  <c r="JF23" i="28"/>
  <c r="JD23" i="28"/>
  <c r="FD81" i="28"/>
  <c r="FF81" i="28"/>
  <c r="FE81" i="28"/>
  <c r="FQ81" i="28"/>
  <c r="FS81" i="28"/>
  <c r="FR81" i="28"/>
  <c r="BE81" i="28"/>
  <c r="BD81" i="28"/>
  <c r="BF81" i="28"/>
  <c r="EF38" i="47"/>
  <c r="EE38" i="47"/>
  <c r="ED38" i="47"/>
  <c r="LS38" i="47"/>
  <c r="LQ38" i="47"/>
  <c r="LR38" i="47"/>
  <c r="KQ38" i="47"/>
  <c r="KS38" i="47"/>
  <c r="KR38" i="47"/>
  <c r="GD30" i="28"/>
  <c r="GF30" i="28"/>
  <c r="GE30" i="28"/>
  <c r="HS7" i="47"/>
  <c r="HR7" i="47"/>
  <c r="HQ7" i="47"/>
  <c r="AS7" i="47"/>
  <c r="AQ7" i="47"/>
  <c r="AR7" i="47"/>
  <c r="GD7" i="47"/>
  <c r="GE7" i="47"/>
  <c r="GF7" i="47"/>
  <c r="MD84" i="28"/>
  <c r="MF84" i="28"/>
  <c r="ME84" i="28"/>
  <c r="FR36" i="47"/>
  <c r="FS36" i="47"/>
  <c r="FQ36" i="47"/>
  <c r="IQ36" i="28"/>
  <c r="IS36" i="28"/>
  <c r="IR36" i="28"/>
  <c r="GS49" i="47"/>
  <c r="GR49" i="47"/>
  <c r="GQ49" i="47"/>
  <c r="ME73" i="28"/>
  <c r="MD73" i="28"/>
  <c r="MF73" i="28"/>
  <c r="CR17" i="28"/>
  <c r="CS17" i="28"/>
  <c r="CQ17" i="28"/>
  <c r="JQ43" i="28"/>
  <c r="JR43" i="28"/>
  <c r="JS43" i="28"/>
  <c r="CD43" i="47"/>
  <c r="CE43" i="47"/>
  <c r="CF43" i="47"/>
  <c r="ME83" i="47"/>
  <c r="E38" i="47"/>
  <c r="E38" i="28"/>
  <c r="AF11" i="47"/>
  <c r="AE11" i="47"/>
  <c r="AD11" i="47"/>
  <c r="IF36" i="47"/>
  <c r="IE36" i="47"/>
  <c r="ID36" i="47"/>
  <c r="GF36" i="47"/>
  <c r="GD36" i="47"/>
  <c r="GE36" i="47"/>
  <c r="Q30" i="47"/>
  <c r="S30" i="47"/>
  <c r="R30" i="47"/>
  <c r="LS36" i="28"/>
  <c r="LQ36" i="28"/>
  <c r="LR36" i="28"/>
  <c r="JQ36" i="28"/>
  <c r="JR36" i="28"/>
  <c r="JS36" i="28"/>
  <c r="BS25" i="47"/>
  <c r="BR25" i="47"/>
  <c r="BQ25" i="47"/>
  <c r="ME7" i="28"/>
  <c r="MF7" i="28"/>
  <c r="MD7" i="28"/>
  <c r="BD49" i="47"/>
  <c r="BF49" i="47"/>
  <c r="BE49" i="47"/>
  <c r="DD49" i="47"/>
  <c r="DE49" i="47"/>
  <c r="DF49" i="47"/>
  <c r="GE49" i="47"/>
  <c r="GD49" i="47"/>
  <c r="GF49" i="47"/>
  <c r="KQ73" i="47"/>
  <c r="KS73" i="47"/>
  <c r="KR73" i="47"/>
  <c r="KF73" i="47"/>
  <c r="KE73" i="47"/>
  <c r="KD73" i="47"/>
  <c r="ER17" i="47"/>
  <c r="EQ17" i="47"/>
  <c r="ES17" i="47"/>
  <c r="AR17" i="47"/>
  <c r="AS17" i="47"/>
  <c r="AQ17" i="47"/>
  <c r="LF17" i="47"/>
  <c r="LE17" i="47"/>
  <c r="LD17" i="47"/>
  <c r="FQ49" i="28"/>
  <c r="FR49" i="28"/>
  <c r="FS49" i="28"/>
  <c r="LS49" i="28"/>
  <c r="LQ49" i="28"/>
  <c r="LR49" i="28"/>
  <c r="JS49" i="28"/>
  <c r="JQ49" i="28"/>
  <c r="JR49" i="28"/>
  <c r="AS73" i="28"/>
  <c r="AQ73" i="28"/>
  <c r="AR73" i="28"/>
  <c r="BR73" i="28"/>
  <c r="BS73" i="28"/>
  <c r="BQ73" i="28"/>
  <c r="GD73" i="28"/>
  <c r="GF73" i="28"/>
  <c r="GE73" i="28"/>
  <c r="FS43" i="28"/>
  <c r="FQ43" i="28"/>
  <c r="FR43" i="28"/>
  <c r="BF43" i="28"/>
  <c r="BE43" i="28"/>
  <c r="BD43" i="28"/>
  <c r="IE43" i="28"/>
  <c r="IF43" i="28"/>
  <c r="ID43" i="28"/>
  <c r="BR43" i="28"/>
  <c r="BS43" i="28"/>
  <c r="BQ43" i="28"/>
  <c r="ES57" i="28"/>
  <c r="EQ57" i="28"/>
  <c r="ER57" i="28"/>
  <c r="BF57" i="28"/>
  <c r="BE57" i="28"/>
  <c r="BD57" i="28"/>
  <c r="MD57" i="28"/>
  <c r="MF57" i="28"/>
  <c r="ME57" i="28"/>
  <c r="AS69" i="28"/>
  <c r="AR69" i="28"/>
  <c r="AQ69" i="28"/>
  <c r="CD16" i="47"/>
  <c r="CE16" i="47"/>
  <c r="CF16" i="47"/>
  <c r="HR16" i="47"/>
  <c r="HQ16" i="47"/>
  <c r="HS16" i="47"/>
  <c r="IF16" i="47"/>
  <c r="IE16" i="47"/>
  <c r="ID16" i="47"/>
  <c r="KS43" i="47"/>
  <c r="KQ43" i="47"/>
  <c r="KR43" i="47"/>
  <c r="MF43" i="47"/>
  <c r="MD43" i="47"/>
  <c r="ME43" i="47"/>
  <c r="FR43" i="47"/>
  <c r="FQ43" i="47"/>
  <c r="FS43" i="47"/>
  <c r="DF57" i="47"/>
  <c r="DD57" i="47"/>
  <c r="DE57" i="47"/>
  <c r="KF57" i="47"/>
  <c r="KD57" i="47"/>
  <c r="KE57" i="47"/>
  <c r="FF57" i="47"/>
  <c r="FD57" i="47"/>
  <c r="FE57" i="47"/>
  <c r="IF23" i="47"/>
  <c r="ID23" i="47"/>
  <c r="IE23" i="47"/>
  <c r="ER23" i="47"/>
  <c r="EQ23" i="47"/>
  <c r="ES23" i="47"/>
  <c r="BS69" i="47"/>
  <c r="BR69" i="47"/>
  <c r="BQ69" i="47"/>
  <c r="CR69" i="47"/>
  <c r="CS69" i="47"/>
  <c r="CQ69" i="47"/>
  <c r="GQ69" i="47"/>
  <c r="GR69" i="47"/>
  <c r="GS69" i="47"/>
  <c r="MF38" i="28"/>
  <c r="ME38" i="28"/>
  <c r="MD38" i="28"/>
  <c r="HS38" i="28"/>
  <c r="HQ38" i="28"/>
  <c r="HR38" i="28"/>
  <c r="Q38" i="28"/>
  <c r="S38" i="28"/>
  <c r="R38" i="28"/>
  <c r="EE38" i="28"/>
  <c r="EF38" i="28"/>
  <c r="ED38" i="28"/>
  <c r="JR23" i="28"/>
  <c r="JQ23" i="28"/>
  <c r="JS23" i="28"/>
  <c r="BR23" i="28"/>
  <c r="BQ23" i="28"/>
  <c r="BS23" i="28"/>
  <c r="GE23" i="28"/>
  <c r="GD23" i="28"/>
  <c r="GF23" i="28"/>
  <c r="Q81" i="28"/>
  <c r="R81" i="28"/>
  <c r="S81" i="28"/>
  <c r="LF81" i="28"/>
  <c r="LD81" i="28"/>
  <c r="LE81" i="28"/>
  <c r="AE81" i="28"/>
  <c r="AF81" i="28"/>
  <c r="AD81" i="28"/>
  <c r="DR38" i="47"/>
  <c r="DQ38" i="47"/>
  <c r="DS38" i="47"/>
  <c r="ER38" i="47"/>
  <c r="ES38" i="47"/>
  <c r="EQ38" i="47"/>
  <c r="FR38" i="47"/>
  <c r="FQ38" i="47"/>
  <c r="FS38" i="47"/>
  <c r="IE7" i="47"/>
  <c r="IF7" i="47"/>
  <c r="ID7" i="47"/>
  <c r="HE7" i="47"/>
  <c r="HD7" i="47"/>
  <c r="HF7" i="47"/>
  <c r="JS7" i="47"/>
  <c r="JQ7" i="47"/>
  <c r="JR7" i="47"/>
  <c r="ER7" i="47"/>
  <c r="EQ7" i="47"/>
  <c r="ES7" i="47"/>
  <c r="DR81" i="47"/>
  <c r="DQ81" i="47"/>
  <c r="DS81" i="47"/>
  <c r="HF36" i="47"/>
  <c r="HE36" i="47"/>
  <c r="HD36" i="47"/>
  <c r="LF36" i="28"/>
  <c r="LD36" i="28"/>
  <c r="LE36" i="28"/>
  <c r="S73" i="47"/>
  <c r="Q73" i="47"/>
  <c r="R73" i="47"/>
  <c r="IQ17" i="47"/>
  <c r="IR17" i="47"/>
  <c r="IS17" i="47"/>
  <c r="BF73" i="28"/>
  <c r="BD73" i="28"/>
  <c r="BE73" i="28"/>
  <c r="EE43" i="28"/>
  <c r="ED43" i="28"/>
  <c r="EF43" i="28"/>
  <c r="EQ43" i="47"/>
  <c r="ES43" i="47"/>
  <c r="ER43" i="47"/>
  <c r="ER57" i="47"/>
  <c r="ES57" i="47"/>
  <c r="EQ57" i="47"/>
  <c r="HS81" i="47"/>
  <c r="HR81" i="47"/>
  <c r="HQ81" i="47"/>
  <c r="S81" i="47"/>
  <c r="R81" i="47"/>
  <c r="Q81" i="47"/>
  <c r="DE81" i="47"/>
  <c r="DF81" i="47"/>
  <c r="DD81" i="47"/>
  <c r="BE11" i="47"/>
  <c r="BF11" i="47"/>
  <c r="BD11" i="47"/>
  <c r="JE36" i="47"/>
  <c r="JD36" i="47"/>
  <c r="JF36" i="47"/>
  <c r="DR30" i="47"/>
  <c r="DQ30" i="47"/>
  <c r="DS30" i="47"/>
  <c r="GE30" i="47"/>
  <c r="GD30" i="47"/>
  <c r="GF30" i="47"/>
  <c r="AF36" i="28"/>
  <c r="AE36" i="28"/>
  <c r="AD36" i="28"/>
  <c r="GS36" i="28"/>
  <c r="GR36" i="28"/>
  <c r="GQ36" i="28"/>
  <c r="LR25" i="47"/>
  <c r="LS25" i="47"/>
  <c r="LQ25" i="47"/>
  <c r="ME25" i="47"/>
  <c r="MD25" i="47"/>
  <c r="MF25" i="47"/>
  <c r="LR49" i="47"/>
  <c r="LS49" i="47"/>
  <c r="LQ49" i="47"/>
  <c r="BS73" i="47"/>
  <c r="BR73" i="47"/>
  <c r="BQ73" i="47"/>
  <c r="ME23" i="47"/>
  <c r="MD23" i="47"/>
  <c r="MF23" i="47"/>
  <c r="IQ84" i="28"/>
  <c r="LQ81" i="47"/>
  <c r="LR81" i="47"/>
  <c r="LS81" i="47"/>
  <c r="AQ81" i="47"/>
  <c r="AS81" i="47"/>
  <c r="AR81" i="47"/>
  <c r="LE81" i="47"/>
  <c r="LD81" i="47"/>
  <c r="LF81" i="47"/>
  <c r="AS11" i="47"/>
  <c r="AR11" i="47"/>
  <c r="AQ11" i="47"/>
  <c r="EF36" i="47"/>
  <c r="EE36" i="47"/>
  <c r="ED36" i="47"/>
  <c r="DD36" i="47"/>
  <c r="DF36" i="47"/>
  <c r="DE36" i="47"/>
  <c r="DS36" i="47"/>
  <c r="DQ36" i="47"/>
  <c r="DR36" i="47"/>
  <c r="KE30" i="47"/>
  <c r="KF30" i="47"/>
  <c r="KD30" i="47"/>
  <c r="EE30" i="47"/>
  <c r="EF30" i="47"/>
  <c r="ED30" i="47"/>
  <c r="HR30" i="47"/>
  <c r="HQ30" i="47"/>
  <c r="HS30" i="47"/>
  <c r="JE30" i="47"/>
  <c r="JF30" i="47"/>
  <c r="JD30" i="47"/>
  <c r="HF36" i="28"/>
  <c r="HE36" i="28"/>
  <c r="HD36" i="28"/>
  <c r="BS36" i="28"/>
  <c r="BQ36" i="28"/>
  <c r="BR36" i="28"/>
  <c r="DQ36" i="28"/>
  <c r="DS36" i="28"/>
  <c r="DR36" i="28"/>
  <c r="JR25" i="47"/>
  <c r="JS25" i="47"/>
  <c r="JQ25" i="47"/>
  <c r="Q25" i="47"/>
  <c r="R25" i="47"/>
  <c r="S25" i="47"/>
  <c r="FQ25" i="47"/>
  <c r="FR25" i="47"/>
  <c r="FS25" i="47"/>
  <c r="GF7" i="28"/>
  <c r="GD7" i="28"/>
  <c r="GE7" i="28"/>
  <c r="IF49" i="47"/>
  <c r="IE49" i="47"/>
  <c r="ID49" i="47"/>
  <c r="FD49" i="47"/>
  <c r="FE49" i="47"/>
  <c r="FF49" i="47"/>
  <c r="JS49" i="47"/>
  <c r="JR49" i="47"/>
  <c r="JQ49" i="47"/>
  <c r="FR49" i="47"/>
  <c r="FQ49" i="47"/>
  <c r="FS49" i="47"/>
  <c r="FD73" i="47"/>
  <c r="FE73" i="47"/>
  <c r="FF73" i="47"/>
  <c r="LF73" i="47"/>
  <c r="LE73" i="47"/>
  <c r="LD73" i="47"/>
  <c r="FR73" i="47"/>
  <c r="FQ73" i="47"/>
  <c r="FS73" i="47"/>
  <c r="EE17" i="47"/>
  <c r="ED17" i="47"/>
  <c r="EF17" i="47"/>
  <c r="AF17" i="47"/>
  <c r="AD17" i="47"/>
  <c r="AE17" i="47"/>
  <c r="HQ17" i="47"/>
  <c r="HS17" i="47"/>
  <c r="HR17" i="47"/>
  <c r="AD49" i="28"/>
  <c r="AF49" i="28"/>
  <c r="AE49" i="28"/>
  <c r="GD49" i="28"/>
  <c r="GE49" i="28"/>
  <c r="GF49" i="28"/>
  <c r="FE49" i="28"/>
  <c r="FD49" i="28"/>
  <c r="FF49" i="28"/>
  <c r="CR73" i="28"/>
  <c r="CS73" i="28"/>
  <c r="CQ73" i="28"/>
  <c r="ER73" i="28"/>
  <c r="EQ73" i="28"/>
  <c r="ES73" i="28"/>
  <c r="IQ73" i="28"/>
  <c r="IR73" i="28"/>
  <c r="IS73" i="28"/>
  <c r="FF11" i="47"/>
  <c r="FE11" i="47"/>
  <c r="FD11" i="47"/>
  <c r="GE43" i="28"/>
  <c r="GD43" i="28"/>
  <c r="GF43" i="28"/>
  <c r="ER43" i="28"/>
  <c r="ES43" i="28"/>
  <c r="EQ43" i="28"/>
  <c r="HD43" i="28"/>
  <c r="HE43" i="28"/>
  <c r="HF43" i="28"/>
  <c r="IF57" i="28"/>
  <c r="IE57" i="28"/>
  <c r="ID57" i="28"/>
  <c r="JR57" i="28"/>
  <c r="JQ57" i="28"/>
  <c r="JS57" i="28"/>
  <c r="FF57" i="28"/>
  <c r="FD57" i="28"/>
  <c r="FE57" i="28"/>
  <c r="GE57" i="28"/>
  <c r="GD57" i="28"/>
  <c r="GF57" i="28"/>
  <c r="BE69" i="28"/>
  <c r="BD69" i="28"/>
  <c r="BF69" i="28"/>
  <c r="S16" i="47"/>
  <c r="Q16" i="47"/>
  <c r="R16" i="47"/>
  <c r="HF16" i="47"/>
  <c r="HD16" i="47"/>
  <c r="HE16" i="47"/>
  <c r="JQ16" i="47"/>
  <c r="JR16" i="47"/>
  <c r="JS16" i="47"/>
  <c r="LD16" i="47"/>
  <c r="LE16" i="47"/>
  <c r="LF16" i="47"/>
  <c r="LQ43" i="47"/>
  <c r="LS43" i="47"/>
  <c r="LR43" i="47"/>
  <c r="IF43" i="47"/>
  <c r="IE43" i="47"/>
  <c r="ID43" i="47"/>
  <c r="AF43" i="47"/>
  <c r="AE43" i="47"/>
  <c r="AD43" i="47"/>
  <c r="EE43" i="47"/>
  <c r="EF43" i="47"/>
  <c r="ED43" i="47"/>
  <c r="DR57" i="47"/>
  <c r="DS57" i="47"/>
  <c r="DQ57" i="47"/>
  <c r="HS57" i="47"/>
  <c r="HQ57" i="47"/>
  <c r="HR57" i="47"/>
  <c r="MD57" i="47"/>
  <c r="ME57" i="47"/>
  <c r="MF57" i="47"/>
  <c r="GD23" i="47"/>
  <c r="GE23" i="47"/>
  <c r="GF23" i="47"/>
  <c r="FS23" i="47"/>
  <c r="FQ23" i="47"/>
  <c r="FR23" i="47"/>
  <c r="DD23" i="47"/>
  <c r="DE23" i="47"/>
  <c r="DF23" i="47"/>
  <c r="HD23" i="47"/>
  <c r="HE23" i="47"/>
  <c r="HF23" i="47"/>
  <c r="FF69" i="47"/>
  <c r="FE69" i="47"/>
  <c r="FD69" i="47"/>
  <c r="JQ69" i="47"/>
  <c r="JS69" i="47"/>
  <c r="JR69" i="47"/>
  <c r="AS69" i="47"/>
  <c r="AR69" i="47"/>
  <c r="AQ69" i="47"/>
  <c r="FF38" i="28"/>
  <c r="FE38" i="28"/>
  <c r="FD38" i="28"/>
  <c r="ER38" i="28"/>
  <c r="EQ38" i="28"/>
  <c r="ES38" i="28"/>
  <c r="IF38" i="28"/>
  <c r="ID38" i="28"/>
  <c r="IE38" i="28"/>
  <c r="LF23" i="28"/>
  <c r="LD23" i="28"/>
  <c r="LE23" i="28"/>
  <c r="FF23" i="28"/>
  <c r="FE23" i="28"/>
  <c r="FD23" i="28"/>
  <c r="DS23" i="28"/>
  <c r="DR23" i="28"/>
  <c r="DQ23" i="28"/>
  <c r="FQ23" i="28"/>
  <c r="FS23" i="28"/>
  <c r="FR23" i="28"/>
  <c r="KR81" i="28"/>
  <c r="KS81" i="28"/>
  <c r="KQ81" i="28"/>
  <c r="LS81" i="28"/>
  <c r="LR81" i="28"/>
  <c r="LQ81" i="28"/>
  <c r="CF81" i="28"/>
  <c r="CE81" i="28"/>
  <c r="CD81" i="28"/>
  <c r="HQ38" i="47"/>
  <c r="HS38" i="47"/>
  <c r="HR38" i="47"/>
  <c r="GR38" i="47"/>
  <c r="GQ38" i="47"/>
  <c r="GS38" i="47"/>
  <c r="HF38" i="47"/>
  <c r="HE38" i="47"/>
  <c r="HD38" i="47"/>
  <c r="CQ30" i="28"/>
  <c r="CR30" i="28"/>
  <c r="CS30" i="28"/>
  <c r="KS7" i="47"/>
  <c r="KQ7" i="47"/>
  <c r="KR7" i="47"/>
  <c r="JF7" i="47"/>
  <c r="JE7" i="47"/>
  <c r="JD7" i="47"/>
  <c r="KD7" i="47"/>
  <c r="KF7" i="47"/>
  <c r="KE7" i="47"/>
  <c r="DS7" i="47"/>
  <c r="DR7" i="47"/>
  <c r="DQ7" i="47"/>
  <c r="FR81" i="47"/>
  <c r="FS81" i="47"/>
  <c r="FQ81" i="47"/>
  <c r="LD36" i="47"/>
  <c r="LE36" i="47"/>
  <c r="LF36" i="47"/>
  <c r="ED36" i="28"/>
  <c r="EF36" i="28"/>
  <c r="EE36" i="28"/>
  <c r="AE7" i="28"/>
  <c r="AD7" i="28"/>
  <c r="AF7" i="28"/>
  <c r="JQ73" i="47"/>
  <c r="JS73" i="47"/>
  <c r="JR73" i="47"/>
  <c r="EF49" i="28"/>
  <c r="ED49" i="28"/>
  <c r="EE49" i="28"/>
  <c r="S57" i="28"/>
  <c r="Q57" i="28"/>
  <c r="R57" i="28"/>
  <c r="AS57" i="47"/>
  <c r="AQ57" i="47"/>
  <c r="AR57" i="47"/>
  <c r="CS86" i="28"/>
  <c r="CD84" i="28"/>
  <c r="IR84" i="28"/>
  <c r="DB141" i="47"/>
  <c r="IQ81" i="47"/>
  <c r="IR81" i="47"/>
  <c r="IS81" i="47"/>
  <c r="IF81" i="47"/>
  <c r="IE81" i="47"/>
  <c r="ID81" i="47"/>
  <c r="FE81" i="47"/>
  <c r="FD81" i="47"/>
  <c r="FF81" i="47"/>
  <c r="KD11" i="47"/>
  <c r="KF11" i="47"/>
  <c r="KE11" i="47"/>
  <c r="KQ11" i="47"/>
  <c r="KS11" i="47"/>
  <c r="KR11" i="47"/>
  <c r="BD36" i="47"/>
  <c r="BE36" i="47"/>
  <c r="BF36" i="47"/>
  <c r="AD36" i="47"/>
  <c r="AE36" i="47"/>
  <c r="AF36" i="47"/>
  <c r="AS36" i="47"/>
  <c r="AR36" i="47"/>
  <c r="AQ36" i="47"/>
  <c r="DD30" i="47"/>
  <c r="DF30" i="47"/>
  <c r="DE30" i="47"/>
  <c r="CD30" i="47"/>
  <c r="CE30" i="47"/>
  <c r="CF30" i="47"/>
  <c r="FQ30" i="47"/>
  <c r="FR30" i="47"/>
  <c r="FS30" i="47"/>
  <c r="LR30" i="47"/>
  <c r="LQ30" i="47"/>
  <c r="LS30" i="47"/>
  <c r="S36" i="28"/>
  <c r="Q36" i="28"/>
  <c r="R36" i="28"/>
  <c r="BF36" i="28"/>
  <c r="BD36" i="28"/>
  <c r="BE36" i="28"/>
  <c r="CD36" i="28"/>
  <c r="CF36" i="28"/>
  <c r="CE36" i="28"/>
  <c r="AE25" i="47"/>
  <c r="AF25" i="47"/>
  <c r="AD25" i="47"/>
  <c r="DD25" i="47"/>
  <c r="DF25" i="47"/>
  <c r="DE25" i="47"/>
  <c r="ED25" i="47"/>
  <c r="EE25" i="47"/>
  <c r="EF25" i="47"/>
  <c r="BE7" i="28"/>
  <c r="BF7" i="28"/>
  <c r="BD7" i="28"/>
  <c r="HD49" i="47"/>
  <c r="HF49" i="47"/>
  <c r="HE49" i="47"/>
  <c r="KS49" i="47"/>
  <c r="KR49" i="47"/>
  <c r="KQ49" i="47"/>
  <c r="ES49" i="47"/>
  <c r="ER49" i="47"/>
  <c r="EQ49" i="47"/>
  <c r="EQ73" i="47"/>
  <c r="ES73" i="47"/>
  <c r="ER73" i="47"/>
  <c r="DF73" i="47"/>
  <c r="DE73" i="47"/>
  <c r="DD73" i="47"/>
  <c r="HD73" i="47"/>
  <c r="HE73" i="47"/>
  <c r="HF73" i="47"/>
  <c r="CQ73" i="47"/>
  <c r="CR73" i="47"/>
  <c r="CS73" i="47"/>
  <c r="FF17" i="47"/>
  <c r="FD17" i="47"/>
  <c r="FE17" i="47"/>
  <c r="CR17" i="47"/>
  <c r="CQ17" i="47"/>
  <c r="CS17" i="47"/>
  <c r="BE17" i="47"/>
  <c r="BF17" i="47"/>
  <c r="BD17" i="47"/>
  <c r="DE49" i="28"/>
  <c r="DD49" i="28"/>
  <c r="DF49" i="28"/>
  <c r="LE49" i="28"/>
  <c r="LD49" i="28"/>
  <c r="LF49" i="28"/>
  <c r="KF49" i="28"/>
  <c r="KE49" i="28"/>
  <c r="KD49" i="28"/>
  <c r="DD73" i="28"/>
  <c r="DE73" i="28"/>
  <c r="DF73" i="28"/>
  <c r="CD73" i="28"/>
  <c r="CE73" i="28"/>
  <c r="CF73" i="28"/>
  <c r="LF73" i="28"/>
  <c r="LD73" i="28"/>
  <c r="LE73" i="28"/>
  <c r="ID11" i="47"/>
  <c r="IE11" i="47"/>
  <c r="IF11" i="47"/>
  <c r="LS43" i="28"/>
  <c r="LQ43" i="28"/>
  <c r="LR43" i="28"/>
  <c r="R43" i="28"/>
  <c r="S43" i="28"/>
  <c r="Q43" i="28"/>
  <c r="DE43" i="28"/>
  <c r="DF43" i="28"/>
  <c r="DD43" i="28"/>
  <c r="HQ57" i="28"/>
  <c r="HR57" i="28"/>
  <c r="HS57" i="28"/>
  <c r="KD57" i="28"/>
  <c r="KE57" i="28"/>
  <c r="KF57" i="28"/>
  <c r="CQ57" i="28"/>
  <c r="CS57" i="28"/>
  <c r="CR57" i="28"/>
  <c r="AE69" i="28"/>
  <c r="AF69" i="28"/>
  <c r="AD69" i="28"/>
  <c r="DR16" i="47"/>
  <c r="DQ16" i="47"/>
  <c r="DS16" i="47"/>
  <c r="GR16" i="47"/>
  <c r="GQ16" i="47"/>
  <c r="GS16" i="47"/>
  <c r="BR16" i="47"/>
  <c r="BS16" i="47"/>
  <c r="BQ16" i="47"/>
  <c r="GR43" i="47"/>
  <c r="GS43" i="47"/>
  <c r="GQ43" i="47"/>
  <c r="BD43" i="47"/>
  <c r="BE43" i="47"/>
  <c r="BF43" i="47"/>
  <c r="S43" i="47"/>
  <c r="Q43" i="47"/>
  <c r="R43" i="47"/>
  <c r="KD43" i="47"/>
  <c r="KE43" i="47"/>
  <c r="KF43" i="47"/>
  <c r="Q57" i="47"/>
  <c r="S57" i="47"/>
  <c r="R57" i="47"/>
  <c r="AF57" i="47"/>
  <c r="AD57" i="47"/>
  <c r="AE57" i="47"/>
  <c r="GE57" i="47"/>
  <c r="GD57" i="47"/>
  <c r="GF57" i="47"/>
  <c r="CE23" i="47"/>
  <c r="CF23" i="47"/>
  <c r="CD23" i="47"/>
  <c r="EE23" i="47"/>
  <c r="EF23" i="47"/>
  <c r="ED23" i="47"/>
  <c r="KQ23" i="47"/>
  <c r="KR23" i="47"/>
  <c r="KS23" i="47"/>
  <c r="LD23" i="47"/>
  <c r="LE23" i="47"/>
  <c r="LF23" i="47"/>
  <c r="FS69" i="47"/>
  <c r="FQ69" i="47"/>
  <c r="FR69" i="47"/>
  <c r="KS69" i="47"/>
  <c r="KQ69" i="47"/>
  <c r="KR69" i="47"/>
  <c r="DR69" i="47"/>
  <c r="DQ69" i="47"/>
  <c r="DS69" i="47"/>
  <c r="FS38" i="28"/>
  <c r="FQ38" i="28"/>
  <c r="FR38" i="28"/>
  <c r="HF38" i="28"/>
  <c r="HD38" i="28"/>
  <c r="HE38" i="28"/>
  <c r="AF38" i="28"/>
  <c r="AE38" i="28"/>
  <c r="AD38" i="28"/>
  <c r="DD23" i="28"/>
  <c r="DE23" i="28"/>
  <c r="DF23" i="28"/>
  <c r="MF23" i="28"/>
  <c r="ME23" i="28"/>
  <c r="MD23" i="28"/>
  <c r="AQ23" i="28"/>
  <c r="AR23" i="28"/>
  <c r="AS23" i="28"/>
  <c r="CD23" i="28"/>
  <c r="CE23" i="28"/>
  <c r="CF23" i="28"/>
  <c r="IS81" i="28"/>
  <c r="IR81" i="28"/>
  <c r="IQ81" i="28"/>
  <c r="HS81" i="28"/>
  <c r="HR81" i="28"/>
  <c r="HQ81" i="28"/>
  <c r="JS81" i="28"/>
  <c r="JQ81" i="28"/>
  <c r="JR81" i="28"/>
  <c r="DF81" i="28"/>
  <c r="DE81" i="28"/>
  <c r="DD81" i="28"/>
  <c r="JS38" i="47"/>
  <c r="JR38" i="47"/>
  <c r="JQ38" i="47"/>
  <c r="GE38" i="47"/>
  <c r="GD38" i="47"/>
  <c r="GF38" i="47"/>
  <c r="AE38" i="47"/>
  <c r="AD38" i="47"/>
  <c r="AF38" i="47"/>
  <c r="DD30" i="28"/>
  <c r="DF30" i="28"/>
  <c r="DE30" i="28"/>
  <c r="GR7" i="47"/>
  <c r="GQ7" i="47"/>
  <c r="GS7" i="47"/>
  <c r="FD7" i="47"/>
  <c r="FF7" i="47"/>
  <c r="FE7" i="47"/>
  <c r="BE7" i="47"/>
  <c r="BF7" i="47"/>
  <c r="BD7" i="47"/>
  <c r="BQ11" i="47"/>
  <c r="BR11" i="47"/>
  <c r="BS11" i="47"/>
  <c r="DF84" i="28"/>
  <c r="DE84" i="28"/>
  <c r="DD84" i="28"/>
  <c r="LS11" i="47"/>
  <c r="LR11" i="47"/>
  <c r="LQ11" i="47"/>
  <c r="JR30" i="47"/>
  <c r="JQ30" i="47"/>
  <c r="JS30" i="47"/>
  <c r="DQ25" i="47"/>
  <c r="DS25" i="47"/>
  <c r="DR25" i="47"/>
  <c r="ED49" i="47"/>
  <c r="EF49" i="47"/>
  <c r="EE49" i="47"/>
  <c r="IF17" i="47"/>
  <c r="IE17" i="47"/>
  <c r="ID17" i="47"/>
  <c r="HR49" i="28"/>
  <c r="HQ49" i="28"/>
  <c r="HS49" i="28"/>
  <c r="DR57" i="28"/>
  <c r="DQ57" i="28"/>
  <c r="DS57" i="28"/>
  <c r="LS16" i="47"/>
  <c r="LQ16" i="47"/>
  <c r="LR16" i="47"/>
  <c r="ER87" i="28"/>
  <c r="S85" i="28"/>
  <c r="CR86" i="28"/>
  <c r="EQ83" i="47"/>
  <c r="CF84" i="28"/>
  <c r="AL65" i="28"/>
  <c r="HL65" i="28"/>
  <c r="GY65" i="28"/>
  <c r="KL65" i="28"/>
  <c r="L65" i="28"/>
  <c r="GL65" i="28"/>
  <c r="AY65" i="28"/>
  <c r="DY65" i="28"/>
  <c r="FY65" i="28"/>
  <c r="Y65" i="28"/>
  <c r="KY65" i="28"/>
  <c r="D65" i="28"/>
  <c r="DL65" i="28"/>
  <c r="HY65" i="28"/>
  <c r="BY65" i="28"/>
  <c r="FL65" i="28"/>
  <c r="CY65" i="28"/>
  <c r="LL65" i="28"/>
  <c r="EL65" i="28"/>
  <c r="IL65" i="28"/>
  <c r="EY65" i="28"/>
  <c r="BL65" i="28"/>
  <c r="IY65" i="28"/>
  <c r="JL65" i="28"/>
  <c r="JY65" i="28"/>
  <c r="CL65" i="28"/>
  <c r="LY65" i="28"/>
  <c r="CQ81" i="47"/>
  <c r="CS81" i="47"/>
  <c r="CR81" i="47"/>
  <c r="KE81" i="47"/>
  <c r="KD81" i="47"/>
  <c r="KF81" i="47"/>
  <c r="MD81" i="47"/>
  <c r="ME81" i="47"/>
  <c r="MF81" i="47"/>
  <c r="JE11" i="47"/>
  <c r="JF11" i="47"/>
  <c r="JD11" i="47"/>
  <c r="Q11" i="47"/>
  <c r="R11" i="47"/>
  <c r="S11" i="47"/>
  <c r="EQ36" i="47"/>
  <c r="ES36" i="47"/>
  <c r="ER36" i="47"/>
  <c r="GS36" i="47"/>
  <c r="GR36" i="47"/>
  <c r="GQ36" i="47"/>
  <c r="KF36" i="47"/>
  <c r="KE36" i="47"/>
  <c r="KD36" i="47"/>
  <c r="FE30" i="47"/>
  <c r="FF30" i="47"/>
  <c r="FD30" i="47"/>
  <c r="KQ30" i="47"/>
  <c r="KS30" i="47"/>
  <c r="KR30" i="47"/>
  <c r="BR30" i="47"/>
  <c r="BS30" i="47"/>
  <c r="BQ30" i="47"/>
  <c r="CQ36" i="28"/>
  <c r="CS36" i="28"/>
  <c r="CR36" i="28"/>
  <c r="KD36" i="28"/>
  <c r="KE36" i="28"/>
  <c r="KF36" i="28"/>
  <c r="HR36" i="28"/>
  <c r="HS36" i="28"/>
  <c r="HQ36" i="28"/>
  <c r="CS25" i="47"/>
  <c r="CQ25" i="47"/>
  <c r="CR25" i="47"/>
  <c r="ER25" i="47"/>
  <c r="ES25" i="47"/>
  <c r="EQ25" i="47"/>
  <c r="GS25" i="47"/>
  <c r="GQ25" i="47"/>
  <c r="GR25" i="47"/>
  <c r="KD49" i="47"/>
  <c r="KE49" i="47"/>
  <c r="KF49" i="47"/>
  <c r="CD49" i="47"/>
  <c r="CE49" i="47"/>
  <c r="CF49" i="47"/>
  <c r="AQ49" i="47"/>
  <c r="AR49" i="47"/>
  <c r="AS49" i="47"/>
  <c r="HR73" i="47"/>
  <c r="HS73" i="47"/>
  <c r="HQ73" i="47"/>
  <c r="AQ73" i="47"/>
  <c r="AR73" i="47"/>
  <c r="AS73" i="47"/>
  <c r="DS73" i="47"/>
  <c r="DR73" i="47"/>
  <c r="DQ73" i="47"/>
  <c r="BD73" i="47"/>
  <c r="BE73" i="47"/>
  <c r="BF73" i="47"/>
  <c r="HD17" i="47"/>
  <c r="HE17" i="47"/>
  <c r="HF17" i="47"/>
  <c r="JD17" i="47"/>
  <c r="JE17" i="47"/>
  <c r="JF17" i="47"/>
  <c r="JR17" i="47"/>
  <c r="JS17" i="47"/>
  <c r="JQ17" i="47"/>
  <c r="LR17" i="47"/>
  <c r="LS17" i="47"/>
  <c r="LQ17" i="47"/>
  <c r="JS11" i="47"/>
  <c r="JQ11" i="47"/>
  <c r="JR11" i="47"/>
  <c r="CR49" i="28"/>
  <c r="CS49" i="28"/>
  <c r="CQ49" i="28"/>
  <c r="HE49" i="28"/>
  <c r="HF49" i="28"/>
  <c r="HD49" i="28"/>
  <c r="BD49" i="28"/>
  <c r="BE49" i="28"/>
  <c r="BF49" i="28"/>
  <c r="GS73" i="28"/>
  <c r="GQ73" i="28"/>
  <c r="GR73" i="28"/>
  <c r="FE73" i="28"/>
  <c r="FF73" i="28"/>
  <c r="FD73" i="28"/>
  <c r="KQ73" i="28"/>
  <c r="KS73" i="28"/>
  <c r="KR73" i="28"/>
  <c r="GQ43" i="28"/>
  <c r="GR43" i="28"/>
  <c r="GS43" i="28"/>
  <c r="DS43" i="28"/>
  <c r="DR43" i="28"/>
  <c r="DQ43" i="28"/>
  <c r="CF43" i="28"/>
  <c r="CE43" i="28"/>
  <c r="CD43" i="28"/>
  <c r="LS57" i="28"/>
  <c r="LR57" i="28"/>
  <c r="LQ57" i="28"/>
  <c r="FR57" i="28"/>
  <c r="FS57" i="28"/>
  <c r="FQ57" i="28"/>
  <c r="JF57" i="28"/>
  <c r="JD57" i="28"/>
  <c r="JE57" i="28"/>
  <c r="ME69" i="28"/>
  <c r="MD69" i="28"/>
  <c r="MF69" i="28"/>
  <c r="GD16" i="47"/>
  <c r="GE16" i="47"/>
  <c r="GF16" i="47"/>
  <c r="CQ16" i="47"/>
  <c r="CR16" i="47"/>
  <c r="CS16" i="47"/>
  <c r="FE16" i="47"/>
  <c r="FF16" i="47"/>
  <c r="FD16" i="47"/>
  <c r="DS11" i="47"/>
  <c r="DR11" i="47"/>
  <c r="DQ11" i="47"/>
  <c r="JF43" i="47"/>
  <c r="JE43" i="47"/>
  <c r="JD43" i="47"/>
  <c r="BS43" i="47"/>
  <c r="BR43" i="47"/>
  <c r="BQ43" i="47"/>
  <c r="CS43" i="47"/>
  <c r="CQ43" i="47"/>
  <c r="CR43" i="47"/>
  <c r="BS57" i="47"/>
  <c r="BQ57" i="47"/>
  <c r="BR57" i="47"/>
  <c r="KQ57" i="47"/>
  <c r="KR57" i="47"/>
  <c r="KS57" i="47"/>
  <c r="IR57" i="47"/>
  <c r="IS57" i="47"/>
  <c r="IQ57" i="47"/>
  <c r="CS57" i="47"/>
  <c r="CQ57" i="47"/>
  <c r="CR57" i="47"/>
  <c r="KD23" i="47"/>
  <c r="KF23" i="47"/>
  <c r="KE23" i="47"/>
  <c r="BE23" i="47"/>
  <c r="BF23" i="47"/>
  <c r="BD23" i="47"/>
  <c r="JS23" i="47"/>
  <c r="JQ23" i="47"/>
  <c r="JR23" i="47"/>
  <c r="IS11" i="47"/>
  <c r="IR11" i="47"/>
  <c r="IQ11" i="47"/>
  <c r="MD69" i="47"/>
  <c r="ME69" i="47"/>
  <c r="MF69" i="47"/>
  <c r="JD69" i="47"/>
  <c r="JE69" i="47"/>
  <c r="JF69" i="47"/>
  <c r="HF69" i="47"/>
  <c r="HE69" i="47"/>
  <c r="HD69" i="47"/>
  <c r="DF69" i="47"/>
  <c r="DE69" i="47"/>
  <c r="DD69" i="47"/>
  <c r="DE38" i="28"/>
  <c r="DD38" i="28"/>
  <c r="DF38" i="28"/>
  <c r="KF38" i="28"/>
  <c r="KD38" i="28"/>
  <c r="KE38" i="28"/>
  <c r="GS38" i="28"/>
  <c r="GR38" i="28"/>
  <c r="GQ38" i="28"/>
  <c r="BE23" i="28"/>
  <c r="BF23" i="28"/>
  <c r="BD23" i="28"/>
  <c r="AE23" i="28"/>
  <c r="AD23" i="28"/>
  <c r="AF23" i="28"/>
  <c r="EQ23" i="28"/>
  <c r="ER23" i="28"/>
  <c r="ES23" i="28"/>
  <c r="GE81" i="28"/>
  <c r="GF81" i="28"/>
  <c r="GD81" i="28"/>
  <c r="CQ81" i="28"/>
  <c r="CS81" i="28"/>
  <c r="CR81" i="28"/>
  <c r="AS81" i="28"/>
  <c r="AR81" i="28"/>
  <c r="AQ81" i="28"/>
  <c r="HF81" i="28"/>
  <c r="HD81" i="28"/>
  <c r="HE81" i="28"/>
  <c r="MF38" i="47"/>
  <c r="ME38" i="47"/>
  <c r="MD38" i="47"/>
  <c r="LF38" i="47"/>
  <c r="LD38" i="47"/>
  <c r="LE38" i="47"/>
  <c r="CE38" i="47"/>
  <c r="CD38" i="47"/>
  <c r="CF38" i="47"/>
  <c r="IE30" i="28"/>
  <c r="IF30" i="28"/>
  <c r="ID30" i="28"/>
  <c r="DD7" i="47"/>
  <c r="DE7" i="47"/>
  <c r="DF7" i="47"/>
  <c r="EF7" i="47"/>
  <c r="ED7" i="47"/>
  <c r="EE7" i="47"/>
  <c r="FQ7" i="47"/>
  <c r="FR7" i="47"/>
  <c r="FS7" i="47"/>
  <c r="IS30" i="47"/>
  <c r="IR30" i="47"/>
  <c r="IQ30" i="47"/>
  <c r="BD25" i="47"/>
  <c r="BF25" i="47"/>
  <c r="BE25" i="47"/>
  <c r="AD73" i="47"/>
  <c r="AE73" i="47"/>
  <c r="AF73" i="47"/>
  <c r="AR49" i="28"/>
  <c r="AS49" i="28"/>
  <c r="AQ49" i="28"/>
  <c r="R85" i="28"/>
  <c r="AQ87" i="28"/>
  <c r="HQ53" i="28"/>
  <c r="GF53" i="28"/>
  <c r="KQ87" i="47"/>
  <c r="ER83" i="47"/>
  <c r="GF83" i="28"/>
  <c r="GS81" i="47"/>
  <c r="GQ81" i="47"/>
  <c r="GR81" i="47"/>
  <c r="EE81" i="47"/>
  <c r="EF81" i="47"/>
  <c r="ED81" i="47"/>
  <c r="HE81" i="47"/>
  <c r="HD81" i="47"/>
  <c r="HF81" i="47"/>
  <c r="GE81" i="47"/>
  <c r="GD81" i="47"/>
  <c r="GF81" i="47"/>
  <c r="CQ11" i="47"/>
  <c r="CR11" i="47"/>
  <c r="CS11" i="47"/>
  <c r="LF11" i="47"/>
  <c r="LD11" i="47"/>
  <c r="LE11" i="47"/>
  <c r="IQ36" i="47"/>
  <c r="IS36" i="47"/>
  <c r="IR36" i="47"/>
  <c r="BS36" i="47"/>
  <c r="BR36" i="47"/>
  <c r="BQ36" i="47"/>
  <c r="CQ36" i="47"/>
  <c r="CR36" i="47"/>
  <c r="CS36" i="47"/>
  <c r="BD30" i="47"/>
  <c r="BE30" i="47"/>
  <c r="BF30" i="47"/>
  <c r="HE30" i="47"/>
  <c r="HF30" i="47"/>
  <c r="HD30" i="47"/>
  <c r="CS30" i="47"/>
  <c r="CQ30" i="47"/>
  <c r="CR30" i="47"/>
  <c r="KQ36" i="28"/>
  <c r="KS36" i="28"/>
  <c r="KR36" i="28"/>
  <c r="MF36" i="28"/>
  <c r="MD36" i="28"/>
  <c r="ME36" i="28"/>
  <c r="GF36" i="28"/>
  <c r="GE36" i="28"/>
  <c r="GD36" i="28"/>
  <c r="KD25" i="47"/>
  <c r="KF25" i="47"/>
  <c r="KE25" i="47"/>
  <c r="KS25" i="47"/>
  <c r="KR25" i="47"/>
  <c r="KQ25" i="47"/>
  <c r="HS25" i="47"/>
  <c r="HR25" i="47"/>
  <c r="HQ25" i="47"/>
  <c r="GF25" i="47"/>
  <c r="GD25" i="47"/>
  <c r="GE25" i="47"/>
  <c r="IQ49" i="47"/>
  <c r="IR49" i="47"/>
  <c r="IS49" i="47"/>
  <c r="MD49" i="47"/>
  <c r="ME49" i="47"/>
  <c r="MF49" i="47"/>
  <c r="S49" i="47"/>
  <c r="Q49" i="47"/>
  <c r="R49" i="47"/>
  <c r="MD73" i="47"/>
  <c r="ME73" i="47"/>
  <c r="MF73" i="47"/>
  <c r="GS73" i="47"/>
  <c r="GR73" i="47"/>
  <c r="GQ73" i="47"/>
  <c r="IQ73" i="47"/>
  <c r="IR73" i="47"/>
  <c r="IS73" i="47"/>
  <c r="GR17" i="47"/>
  <c r="GS17" i="47"/>
  <c r="GQ17" i="47"/>
  <c r="KR17" i="47"/>
  <c r="KQ17" i="47"/>
  <c r="KS17" i="47"/>
  <c r="GF17" i="47"/>
  <c r="GD17" i="47"/>
  <c r="GE17" i="47"/>
  <c r="S17" i="47"/>
  <c r="R17" i="47"/>
  <c r="Q17" i="47"/>
  <c r="EQ11" i="47"/>
  <c r="ER11" i="47"/>
  <c r="ES11" i="47"/>
  <c r="ID49" i="28"/>
  <c r="IF49" i="28"/>
  <c r="IE49" i="28"/>
  <c r="GQ49" i="28"/>
  <c r="GS49" i="28"/>
  <c r="GR49" i="28"/>
  <c r="KS49" i="28"/>
  <c r="KR49" i="28"/>
  <c r="KQ49" i="28"/>
  <c r="HS73" i="28"/>
  <c r="HR73" i="28"/>
  <c r="HQ73" i="28"/>
  <c r="LR73" i="28"/>
  <c r="LQ73" i="28"/>
  <c r="LS73" i="28"/>
  <c r="HD73" i="28"/>
  <c r="HF73" i="28"/>
  <c r="HE73" i="28"/>
  <c r="KS43" i="28"/>
  <c r="KR43" i="28"/>
  <c r="KQ43" i="28"/>
  <c r="FD43" i="28"/>
  <c r="FE43" i="28"/>
  <c r="FF43" i="28"/>
  <c r="LD43" i="28"/>
  <c r="LE43" i="28"/>
  <c r="LF43" i="28"/>
  <c r="LF57" i="28"/>
  <c r="LE57" i="28"/>
  <c r="LD57" i="28"/>
  <c r="AE57" i="28"/>
  <c r="AD57" i="28"/>
  <c r="AF57" i="28"/>
  <c r="CF57" i="28"/>
  <c r="CE57" i="28"/>
  <c r="CD57" i="28"/>
  <c r="R69" i="28"/>
  <c r="S69" i="28"/>
  <c r="Q69" i="28"/>
  <c r="KE16" i="47"/>
  <c r="KF16" i="47"/>
  <c r="KD16" i="47"/>
  <c r="DE16" i="47"/>
  <c r="DF16" i="47"/>
  <c r="DD16" i="47"/>
  <c r="FQ16" i="47"/>
  <c r="FS16" i="47"/>
  <c r="FR16" i="47"/>
  <c r="GD11" i="47"/>
  <c r="GE11" i="47"/>
  <c r="GF11" i="47"/>
  <c r="HF43" i="47"/>
  <c r="HD43" i="47"/>
  <c r="HE43" i="47"/>
  <c r="AQ43" i="47"/>
  <c r="AR43" i="47"/>
  <c r="AS43" i="47"/>
  <c r="GF43" i="47"/>
  <c r="GD43" i="47"/>
  <c r="GE43" i="47"/>
  <c r="LR57" i="47"/>
  <c r="LQ57" i="47"/>
  <c r="LS57" i="47"/>
  <c r="EF57" i="47"/>
  <c r="ED57" i="47"/>
  <c r="EE57" i="47"/>
  <c r="GS57" i="47"/>
  <c r="GQ57" i="47"/>
  <c r="GR57" i="47"/>
  <c r="HD57" i="47"/>
  <c r="HF57" i="47"/>
  <c r="HE57" i="47"/>
  <c r="CS23" i="47"/>
  <c r="CQ23" i="47"/>
  <c r="CR23" i="47"/>
  <c r="IS23" i="47"/>
  <c r="IR23" i="47"/>
  <c r="IQ23" i="47"/>
  <c r="BS23" i="47"/>
  <c r="BR23" i="47"/>
  <c r="BQ23" i="47"/>
  <c r="KF69" i="47"/>
  <c r="KD69" i="47"/>
  <c r="KE69" i="47"/>
  <c r="S69" i="47"/>
  <c r="R69" i="47"/>
  <c r="Q69" i="47"/>
  <c r="LE69" i="47"/>
  <c r="LD69" i="47"/>
  <c r="LF69" i="47"/>
  <c r="CD69" i="47"/>
  <c r="CF69" i="47"/>
  <c r="CE69" i="47"/>
  <c r="KS38" i="28"/>
  <c r="KQ38" i="28"/>
  <c r="KR38" i="28"/>
  <c r="DS38" i="28"/>
  <c r="DR38" i="28"/>
  <c r="DQ38" i="28"/>
  <c r="LQ38" i="28"/>
  <c r="LR38" i="28"/>
  <c r="LS38" i="28"/>
  <c r="GS23" i="28"/>
  <c r="GQ23" i="28"/>
  <c r="GR23" i="28"/>
  <c r="KE23" i="28"/>
  <c r="KD23" i="28"/>
  <c r="KF23" i="28"/>
  <c r="HF23" i="28"/>
  <c r="HE23" i="28"/>
  <c r="HD23" i="28"/>
  <c r="MF81" i="28"/>
  <c r="MD81" i="28"/>
  <c r="ME81" i="28"/>
  <c r="BQ81" i="28"/>
  <c r="BR81" i="28"/>
  <c r="BS81" i="28"/>
  <c r="ID81" i="28"/>
  <c r="IF81" i="28"/>
  <c r="IE81" i="28"/>
  <c r="DE38" i="47"/>
  <c r="DD38" i="47"/>
  <c r="DF38" i="47"/>
  <c r="IF38" i="47"/>
  <c r="IE38" i="47"/>
  <c r="ID38" i="47"/>
  <c r="Q38" i="47"/>
  <c r="R38" i="47"/>
  <c r="S38" i="47"/>
  <c r="HQ30" i="28"/>
  <c r="HS30" i="28"/>
  <c r="HR30" i="28"/>
  <c r="LR7" i="47"/>
  <c r="LQ7" i="47"/>
  <c r="LS7" i="47"/>
  <c r="IR7" i="47"/>
  <c r="IQ7" i="47"/>
  <c r="IS7" i="47"/>
  <c r="S7" i="47"/>
  <c r="Q7" i="47"/>
  <c r="R7" i="47"/>
  <c r="GS84" i="28"/>
  <c r="GR84" i="28"/>
  <c r="GQ84" i="28"/>
  <c r="ES81" i="47"/>
  <c r="ER81" i="47"/>
  <c r="EQ81" i="47"/>
  <c r="LF30" i="47"/>
  <c r="LE30" i="47"/>
  <c r="LD30" i="47"/>
  <c r="JF36" i="28"/>
  <c r="JE36" i="28"/>
  <c r="JD36" i="28"/>
  <c r="DR49" i="47"/>
  <c r="DS49" i="47"/>
  <c r="DQ49" i="47"/>
  <c r="IF73" i="28"/>
  <c r="ID73" i="28"/>
  <c r="IE73" i="28"/>
  <c r="MD43" i="28"/>
  <c r="ME43" i="28"/>
  <c r="MF43" i="28"/>
  <c r="HD69" i="28"/>
  <c r="HF69" i="28"/>
  <c r="HE69" i="28"/>
  <c r="MF16" i="47"/>
  <c r="MD16" i="47"/>
  <c r="ME16" i="47"/>
  <c r="JQ43" i="47"/>
  <c r="JR43" i="47"/>
  <c r="JS43" i="47"/>
  <c r="ES87" i="28"/>
  <c r="FD85" i="28"/>
  <c r="KD53" i="28"/>
  <c r="LS86" i="28"/>
  <c r="BS53" i="28"/>
  <c r="AS87" i="28"/>
  <c r="HS53" i="28"/>
  <c r="GD53" i="28"/>
  <c r="KS87" i="47"/>
  <c r="GE83" i="28"/>
  <c r="JE81" i="47"/>
  <c r="JF81" i="47"/>
  <c r="JD81" i="47"/>
  <c r="BE81" i="47"/>
  <c r="BD81" i="47"/>
  <c r="BF81" i="47"/>
  <c r="BQ81" i="47"/>
  <c r="BR81" i="47"/>
  <c r="BS81" i="47"/>
  <c r="JR81" i="47"/>
  <c r="JQ81" i="47"/>
  <c r="JS81" i="47"/>
  <c r="FR11" i="47"/>
  <c r="FQ11" i="47"/>
  <c r="FS11" i="47"/>
  <c r="DF11" i="47"/>
  <c r="DE11" i="47"/>
  <c r="DD11" i="47"/>
  <c r="HQ36" i="47"/>
  <c r="HR36" i="47"/>
  <c r="HS36" i="47"/>
  <c r="CF36" i="47"/>
  <c r="CD36" i="47"/>
  <c r="CE36" i="47"/>
  <c r="KR36" i="47"/>
  <c r="KS36" i="47"/>
  <c r="KQ36" i="47"/>
  <c r="AQ30" i="47"/>
  <c r="AR30" i="47"/>
  <c r="AS30" i="47"/>
  <c r="GS30" i="47"/>
  <c r="GQ30" i="47"/>
  <c r="GR30" i="47"/>
  <c r="AE30" i="47"/>
  <c r="AF30" i="47"/>
  <c r="AD30" i="47"/>
  <c r="FF36" i="28"/>
  <c r="FD36" i="28"/>
  <c r="FE36" i="28"/>
  <c r="FQ36" i="28"/>
  <c r="FR36" i="28"/>
  <c r="FS36" i="28"/>
  <c r="ER36" i="28"/>
  <c r="EQ36" i="28"/>
  <c r="ES36" i="28"/>
  <c r="JE25" i="47"/>
  <c r="JF25" i="47"/>
  <c r="JD25" i="47"/>
  <c r="AQ25" i="47"/>
  <c r="AS25" i="47"/>
  <c r="AR25" i="47"/>
  <c r="FD25" i="47"/>
  <c r="FE25" i="47"/>
  <c r="FF25" i="47"/>
  <c r="IF25" i="47"/>
  <c r="IE25" i="47"/>
  <c r="ID25" i="47"/>
  <c r="CS49" i="47"/>
  <c r="CR49" i="47"/>
  <c r="CQ49" i="47"/>
  <c r="JF49" i="47"/>
  <c r="JD49" i="47"/>
  <c r="JE49" i="47"/>
  <c r="LE49" i="47"/>
  <c r="LF49" i="47"/>
  <c r="LD49" i="47"/>
  <c r="LS73" i="47"/>
  <c r="LR73" i="47"/>
  <c r="LQ73" i="47"/>
  <c r="JD73" i="47"/>
  <c r="JE73" i="47"/>
  <c r="JF73" i="47"/>
  <c r="EF73" i="47"/>
  <c r="EE73" i="47"/>
  <c r="ED73" i="47"/>
  <c r="DS17" i="47"/>
  <c r="DR17" i="47"/>
  <c r="DQ17" i="47"/>
  <c r="KD17" i="47"/>
  <c r="KF17" i="47"/>
  <c r="KE17" i="47"/>
  <c r="FQ17" i="47"/>
  <c r="FS17" i="47"/>
  <c r="FR17" i="47"/>
  <c r="MF49" i="28"/>
  <c r="MD49" i="28"/>
  <c r="ME49" i="28"/>
  <c r="JF49" i="28"/>
  <c r="JE49" i="28"/>
  <c r="JD49" i="28"/>
  <c r="CD49" i="28"/>
  <c r="CE49" i="28"/>
  <c r="CF49" i="28"/>
  <c r="BS49" i="28"/>
  <c r="BR49" i="28"/>
  <c r="BQ49" i="28"/>
  <c r="FQ73" i="28"/>
  <c r="FS73" i="28"/>
  <c r="FR73" i="28"/>
  <c r="DQ73" i="28"/>
  <c r="DS73" i="28"/>
  <c r="DR73" i="28"/>
  <c r="KF73" i="28"/>
  <c r="KD73" i="28"/>
  <c r="KE73" i="28"/>
  <c r="AE43" i="28"/>
  <c r="AD43" i="28"/>
  <c r="AF43" i="28"/>
  <c r="CR43" i="28"/>
  <c r="CQ43" i="28"/>
  <c r="CS43" i="28"/>
  <c r="HR43" i="28"/>
  <c r="HS43" i="28"/>
  <c r="HQ43" i="28"/>
  <c r="HE57" i="28"/>
  <c r="HD57" i="28"/>
  <c r="HF57" i="28"/>
  <c r="DD57" i="28"/>
  <c r="DF57" i="28"/>
  <c r="DE57" i="28"/>
  <c r="KQ57" i="28"/>
  <c r="KR57" i="28"/>
  <c r="KS57" i="28"/>
  <c r="FQ69" i="28"/>
  <c r="FS69" i="28"/>
  <c r="FR69" i="28"/>
  <c r="JE16" i="47"/>
  <c r="JF16" i="47"/>
  <c r="JD16" i="47"/>
  <c r="AE16" i="47"/>
  <c r="AD16" i="47"/>
  <c r="AF16" i="47"/>
  <c r="AR16" i="47"/>
  <c r="AS16" i="47"/>
  <c r="AQ16" i="47"/>
  <c r="DR43" i="47"/>
  <c r="DQ43" i="47"/>
  <c r="DS43" i="47"/>
  <c r="DE43" i="47"/>
  <c r="DD43" i="47"/>
  <c r="DF43" i="47"/>
  <c r="FF43" i="47"/>
  <c r="FD43" i="47"/>
  <c r="FE43" i="47"/>
  <c r="IE57" i="47"/>
  <c r="IF57" i="47"/>
  <c r="ID57" i="47"/>
  <c r="JR57" i="47"/>
  <c r="JS57" i="47"/>
  <c r="JQ57" i="47"/>
  <c r="BF57" i="47"/>
  <c r="BE57" i="47"/>
  <c r="BD57" i="47"/>
  <c r="GS23" i="47"/>
  <c r="GQ23" i="47"/>
  <c r="GR23" i="47"/>
  <c r="DS23" i="47"/>
  <c r="DR23" i="47"/>
  <c r="DQ23" i="47"/>
  <c r="FD23" i="47"/>
  <c r="FE23" i="47"/>
  <c r="FF23" i="47"/>
  <c r="IR69" i="47"/>
  <c r="IS69" i="47"/>
  <c r="IQ69" i="47"/>
  <c r="LQ69" i="47"/>
  <c r="LS69" i="47"/>
  <c r="LR69" i="47"/>
  <c r="EE69" i="47"/>
  <c r="EF69" i="47"/>
  <c r="ED69" i="47"/>
  <c r="JE38" i="28"/>
  <c r="JD38" i="28"/>
  <c r="JF38" i="28"/>
  <c r="JS38" i="28"/>
  <c r="JR38" i="28"/>
  <c r="JQ38" i="28"/>
  <c r="GF38" i="28"/>
  <c r="GD38" i="28"/>
  <c r="GE38" i="28"/>
  <c r="Q23" i="28"/>
  <c r="S23" i="28"/>
  <c r="R23" i="28"/>
  <c r="LR23" i="28"/>
  <c r="LQ23" i="28"/>
  <c r="LS23" i="28"/>
  <c r="CS23" i="28"/>
  <c r="CQ23" i="28"/>
  <c r="CR23" i="28"/>
  <c r="DQ81" i="28"/>
  <c r="DS81" i="28"/>
  <c r="DR81" i="28"/>
  <c r="JD81" i="28"/>
  <c r="JF81" i="28"/>
  <c r="JE81" i="28"/>
  <c r="EF81" i="28"/>
  <c r="EE81" i="28"/>
  <c r="ED81" i="28"/>
  <c r="IS38" i="47"/>
  <c r="IQ38" i="47"/>
  <c r="IR38" i="47"/>
  <c r="AR38" i="47"/>
  <c r="AS38" i="47"/>
  <c r="AQ38" i="47"/>
  <c r="BE38" i="47"/>
  <c r="BD38" i="47"/>
  <c r="BF38" i="47"/>
  <c r="JD38" i="47"/>
  <c r="JF38" i="47"/>
  <c r="JE38" i="47"/>
  <c r="IR30" i="28"/>
  <c r="IQ30" i="28"/>
  <c r="IS30" i="28"/>
  <c r="MF7" i="47"/>
  <c r="MD7" i="47"/>
  <c r="ME7" i="47"/>
  <c r="AE7" i="47"/>
  <c r="AD7" i="47"/>
  <c r="AF7" i="47"/>
  <c r="LE7" i="47"/>
  <c r="LD7" i="47"/>
  <c r="LF7" i="47"/>
  <c r="HE11" i="47"/>
  <c r="HD11" i="47"/>
  <c r="HF11" i="47"/>
  <c r="IR25" i="47"/>
  <c r="IQ25" i="47"/>
  <c r="IS25" i="47"/>
  <c r="BQ17" i="47"/>
  <c r="BR17" i="47"/>
  <c r="BS17" i="47"/>
  <c r="JD73" i="28"/>
  <c r="JE73" i="28"/>
  <c r="JF73" i="28"/>
  <c r="IQ57" i="28"/>
  <c r="IS57" i="28"/>
  <c r="IR57" i="28"/>
  <c r="IQ16" i="47"/>
  <c r="IR16" i="47"/>
  <c r="IS16" i="47"/>
  <c r="JE57" i="47"/>
  <c r="JD57" i="47"/>
  <c r="JF57" i="47"/>
  <c r="CF81" i="47"/>
  <c r="CD81" i="47"/>
  <c r="CE81" i="47"/>
  <c r="AE81" i="47"/>
  <c r="AF81" i="47"/>
  <c r="AD81" i="47"/>
  <c r="KQ81" i="47"/>
  <c r="KS81" i="47"/>
  <c r="KR81" i="47"/>
  <c r="MD11" i="47"/>
  <c r="ME11" i="47"/>
  <c r="MF11" i="47"/>
  <c r="CD11" i="47"/>
  <c r="CE11" i="47"/>
  <c r="CF11" i="47"/>
  <c r="MF36" i="47"/>
  <c r="MD36" i="47"/>
  <c r="ME36" i="47"/>
  <c r="R36" i="47"/>
  <c r="Q36" i="47"/>
  <c r="S36" i="47"/>
  <c r="JS36" i="47"/>
  <c r="JR36" i="47"/>
  <c r="JQ36" i="47"/>
  <c r="ID30" i="47"/>
  <c r="IF30" i="47"/>
  <c r="IE30" i="47"/>
  <c r="MD30" i="47"/>
  <c r="ME30" i="47"/>
  <c r="MF30" i="47"/>
  <c r="ES30" i="47"/>
  <c r="EQ30" i="47"/>
  <c r="ER30" i="47"/>
  <c r="DF36" i="28"/>
  <c r="DE36" i="28"/>
  <c r="DD36" i="28"/>
  <c r="ID36" i="28"/>
  <c r="IF36" i="28"/>
  <c r="IE36" i="28"/>
  <c r="AQ36" i="28"/>
  <c r="AR36" i="28"/>
  <c r="AS36" i="28"/>
  <c r="LF25" i="47"/>
  <c r="LE25" i="47"/>
  <c r="LD25" i="47"/>
  <c r="HF25" i="47"/>
  <c r="HE25" i="47"/>
  <c r="HD25" i="47"/>
  <c r="CD25" i="47"/>
  <c r="CE25" i="47"/>
  <c r="CF25" i="47"/>
  <c r="HS7" i="28"/>
  <c r="HR7" i="28"/>
  <c r="HQ7" i="28"/>
  <c r="AE49" i="47"/>
  <c r="AD49" i="47"/>
  <c r="AF49" i="47"/>
  <c r="HQ49" i="47"/>
  <c r="HS49" i="47"/>
  <c r="HR49" i="47"/>
  <c r="BR49" i="47"/>
  <c r="BQ49" i="47"/>
  <c r="BS49" i="47"/>
  <c r="CE73" i="47"/>
  <c r="CF73" i="47"/>
  <c r="CD73" i="47"/>
  <c r="IE73" i="47"/>
  <c r="IF73" i="47"/>
  <c r="ID73" i="47"/>
  <c r="GD73" i="47"/>
  <c r="GE73" i="47"/>
  <c r="GF73" i="47"/>
  <c r="DD17" i="47"/>
  <c r="DE17" i="47"/>
  <c r="DF17" i="47"/>
  <c r="CF17" i="47"/>
  <c r="CD17" i="47"/>
  <c r="CE17" i="47"/>
  <c r="MF17" i="47"/>
  <c r="MD17" i="47"/>
  <c r="ME17" i="47"/>
  <c r="Q49" i="28"/>
  <c r="R49" i="28"/>
  <c r="S49" i="28"/>
  <c r="IS49" i="28"/>
  <c r="IR49" i="28"/>
  <c r="IQ49" i="28"/>
  <c r="DS49" i="28"/>
  <c r="DQ49" i="28"/>
  <c r="DR49" i="28"/>
  <c r="EQ49" i="28"/>
  <c r="ES49" i="28"/>
  <c r="ER49" i="28"/>
  <c r="EF73" i="28"/>
  <c r="ED73" i="28"/>
  <c r="EE73" i="28"/>
  <c r="JQ73" i="28"/>
  <c r="JR73" i="28"/>
  <c r="JS73" i="28"/>
  <c r="S73" i="28"/>
  <c r="Q73" i="28"/>
  <c r="R73" i="28"/>
  <c r="FR17" i="28"/>
  <c r="FS17" i="28"/>
  <c r="FQ17" i="28"/>
  <c r="AS43" i="28"/>
  <c r="AQ43" i="28"/>
  <c r="AR43" i="28"/>
  <c r="KF43" i="28"/>
  <c r="KE43" i="28"/>
  <c r="KD43" i="28"/>
  <c r="JF43" i="28"/>
  <c r="JD43" i="28"/>
  <c r="JE43" i="28"/>
  <c r="AQ57" i="28"/>
  <c r="AS57" i="28"/>
  <c r="AR57" i="28"/>
  <c r="ED57" i="28"/>
  <c r="EE57" i="28"/>
  <c r="EF57" i="28"/>
  <c r="BS57" i="28"/>
  <c r="BQ57" i="28"/>
  <c r="BR57" i="28"/>
  <c r="IR69" i="28"/>
  <c r="IS69" i="28"/>
  <c r="IQ69" i="28"/>
  <c r="BE16" i="47"/>
  <c r="BF16" i="47"/>
  <c r="BD16" i="47"/>
  <c r="EE16" i="47"/>
  <c r="ED16" i="47"/>
  <c r="EF16" i="47"/>
  <c r="EQ16" i="47"/>
  <c r="ER16" i="47"/>
  <c r="ES16" i="47"/>
  <c r="HQ43" i="47"/>
  <c r="HS43" i="47"/>
  <c r="HR43" i="47"/>
  <c r="LD43" i="47"/>
  <c r="LF43" i="47"/>
  <c r="LE43" i="47"/>
  <c r="IR43" i="47"/>
  <c r="IQ43" i="47"/>
  <c r="IS43" i="47"/>
  <c r="LF57" i="47"/>
  <c r="LE57" i="47"/>
  <c r="LD57" i="47"/>
  <c r="FS57" i="47"/>
  <c r="FR57" i="47"/>
  <c r="FQ57" i="47"/>
  <c r="CF57" i="47"/>
  <c r="CD57" i="47"/>
  <c r="CE57" i="47"/>
  <c r="AD23" i="47"/>
  <c r="AE23" i="47"/>
  <c r="AF23" i="47"/>
  <c r="AR23" i="47"/>
  <c r="AQ23" i="47"/>
  <c r="AS23" i="47"/>
  <c r="LS23" i="47"/>
  <c r="LR23" i="47"/>
  <c r="LQ23" i="47"/>
  <c r="AE69" i="47"/>
  <c r="AD69" i="47"/>
  <c r="AF69" i="47"/>
  <c r="ER69" i="47"/>
  <c r="ES69" i="47"/>
  <c r="EQ69" i="47"/>
  <c r="BF69" i="47"/>
  <c r="BD69" i="47"/>
  <c r="BE69" i="47"/>
  <c r="LE38" i="28"/>
  <c r="LD38" i="28"/>
  <c r="LF38" i="28"/>
  <c r="BF38" i="28"/>
  <c r="BE38" i="28"/>
  <c r="BD38" i="28"/>
  <c r="BR38" i="28"/>
  <c r="BQ38" i="28"/>
  <c r="BS38" i="28"/>
  <c r="IR23" i="28"/>
  <c r="IQ23" i="28"/>
  <c r="IS23" i="28"/>
  <c r="HS23" i="28"/>
  <c r="HR23" i="28"/>
  <c r="HQ23" i="28"/>
  <c r="KR23" i="28"/>
  <c r="KS23" i="28"/>
  <c r="KQ23" i="28"/>
  <c r="GR81" i="28"/>
  <c r="GQ81" i="28"/>
  <c r="GS81" i="28"/>
  <c r="EQ81" i="28"/>
  <c r="ER81" i="28"/>
  <c r="ES81" i="28"/>
  <c r="KE81" i="28"/>
  <c r="KD81" i="28"/>
  <c r="KF81" i="28"/>
  <c r="BQ38" i="47"/>
  <c r="BR38" i="47"/>
  <c r="BS38" i="47"/>
  <c r="KE38" i="47"/>
  <c r="KD38" i="47"/>
  <c r="KF38" i="47"/>
  <c r="FE38" i="47"/>
  <c r="FF38" i="47"/>
  <c r="FD38" i="47"/>
  <c r="CS38" i="47"/>
  <c r="CQ38" i="47"/>
  <c r="CR38" i="47"/>
  <c r="FQ30" i="28"/>
  <c r="FR30" i="28"/>
  <c r="FS30" i="28"/>
  <c r="BQ7" i="47"/>
  <c r="BS7" i="47"/>
  <c r="BR7" i="47"/>
  <c r="CF7" i="47"/>
  <c r="CD7" i="47"/>
  <c r="CE7" i="47"/>
  <c r="CS7" i="47"/>
  <c r="CR7" i="47"/>
  <c r="CQ7" i="47"/>
  <c r="ID11" i="28"/>
  <c r="IE11" i="28"/>
  <c r="IF11" i="28"/>
  <c r="BR31" i="47"/>
  <c r="BQ31" i="47"/>
  <c r="BS31" i="47"/>
  <c r="IQ16" i="28"/>
  <c r="IR16" i="28"/>
  <c r="IS16" i="28"/>
  <c r="LR53" i="28"/>
  <c r="LQ53" i="28"/>
  <c r="LS53" i="28"/>
  <c r="AS24" i="47"/>
  <c r="AR24" i="47"/>
  <c r="AQ24" i="47"/>
  <c r="HF83" i="47"/>
  <c r="IS83" i="28"/>
  <c r="AD83" i="28"/>
  <c r="ER86" i="28"/>
  <c r="KE87" i="28"/>
  <c r="JE83" i="28"/>
  <c r="JQ83" i="28"/>
  <c r="GQ86" i="28"/>
  <c r="FF83" i="47"/>
  <c r="DE87" i="28"/>
  <c r="JD11" i="28"/>
  <c r="JE11" i="28"/>
  <c r="JF11" i="28"/>
  <c r="BD11" i="28"/>
  <c r="BF11" i="28"/>
  <c r="BE11" i="28"/>
  <c r="LQ11" i="28"/>
  <c r="LS11" i="28"/>
  <c r="LR11" i="28"/>
  <c r="KF77" i="28"/>
  <c r="KD77" i="28"/>
  <c r="KE77" i="28"/>
  <c r="IE77" i="28"/>
  <c r="IF77" i="28"/>
  <c r="ID77" i="28"/>
  <c r="GR77" i="28"/>
  <c r="GQ77" i="28"/>
  <c r="GS77" i="28"/>
  <c r="ER77" i="28"/>
  <c r="ES77" i="28"/>
  <c r="EQ77" i="28"/>
  <c r="DF31" i="47"/>
  <c r="DE31" i="47"/>
  <c r="DD31" i="47"/>
  <c r="KR31" i="47"/>
  <c r="KS31" i="47"/>
  <c r="KQ31" i="47"/>
  <c r="DS31" i="47"/>
  <c r="DR31" i="47"/>
  <c r="DQ31" i="47"/>
  <c r="AD15" i="28"/>
  <c r="AF15" i="28"/>
  <c r="AE15" i="28"/>
  <c r="ED15" i="28"/>
  <c r="EE15" i="28"/>
  <c r="EF15" i="28"/>
  <c r="CS15" i="28"/>
  <c r="CR15" i="28"/>
  <c r="CQ15" i="28"/>
  <c r="JF15" i="28"/>
  <c r="JD15" i="28"/>
  <c r="JE15" i="28"/>
  <c r="FQ16" i="28"/>
  <c r="FR16" i="28"/>
  <c r="FS16" i="28"/>
  <c r="DS16" i="28"/>
  <c r="DR16" i="28"/>
  <c r="DQ16" i="28"/>
  <c r="ED16" i="28"/>
  <c r="EF16" i="28"/>
  <c r="EE16" i="28"/>
  <c r="HD34" i="47"/>
  <c r="HE34" i="47"/>
  <c r="HF34" i="47"/>
  <c r="DD34" i="47"/>
  <c r="DE34" i="47"/>
  <c r="DF34" i="47"/>
  <c r="FS34" i="47"/>
  <c r="FQ34" i="47"/>
  <c r="FR34" i="47"/>
  <c r="AE34" i="47"/>
  <c r="AD34" i="47"/>
  <c r="AF34" i="47"/>
  <c r="FD24" i="47"/>
  <c r="FF24" i="47"/>
  <c r="FE24" i="47"/>
  <c r="S24" i="47"/>
  <c r="R24" i="47"/>
  <c r="Q24" i="47"/>
  <c r="DR24" i="47"/>
  <c r="DS24" i="47"/>
  <c r="DQ24" i="47"/>
  <c r="HQ64" i="47"/>
  <c r="HR64" i="47"/>
  <c r="HS64" i="47"/>
  <c r="BF64" i="47"/>
  <c r="BE64" i="47"/>
  <c r="BD64" i="47"/>
  <c r="JQ64" i="47"/>
  <c r="JS64" i="47"/>
  <c r="JR64" i="47"/>
  <c r="LS64" i="47"/>
  <c r="LQ64" i="47"/>
  <c r="LR64" i="47"/>
  <c r="CD74" i="28"/>
  <c r="CF74" i="28"/>
  <c r="CE74" i="28"/>
  <c r="HF74" i="28"/>
  <c r="HD74" i="28"/>
  <c r="HE74" i="28"/>
  <c r="JQ74" i="28"/>
  <c r="JR74" i="28"/>
  <c r="JS74" i="28"/>
  <c r="GE31" i="47"/>
  <c r="GD31" i="47"/>
  <c r="GF31" i="47"/>
  <c r="ID15" i="28"/>
  <c r="IE15" i="28"/>
  <c r="IF15" i="28"/>
  <c r="FD16" i="28"/>
  <c r="FF16" i="28"/>
  <c r="FE16" i="28"/>
  <c r="LQ34" i="47"/>
  <c r="LR34" i="47"/>
  <c r="LS34" i="47"/>
  <c r="AF24" i="47"/>
  <c r="AE24" i="47"/>
  <c r="AD24" i="47"/>
  <c r="FF64" i="47"/>
  <c r="FE64" i="47"/>
  <c r="FD64" i="47"/>
  <c r="DR74" i="28"/>
  <c r="DQ74" i="28"/>
  <c r="DS74" i="28"/>
  <c r="GS11" i="28"/>
  <c r="GR11" i="28"/>
  <c r="GQ11" i="28"/>
  <c r="ER11" i="28"/>
  <c r="EQ11" i="28"/>
  <c r="ES11" i="28"/>
  <c r="IS77" i="28"/>
  <c r="IQ77" i="28"/>
  <c r="IR77" i="28"/>
  <c r="EE77" i="28"/>
  <c r="ED77" i="28"/>
  <c r="EF77" i="28"/>
  <c r="BS77" i="28"/>
  <c r="BR77" i="28"/>
  <c r="BQ77" i="28"/>
  <c r="FS31" i="47"/>
  <c r="FR31" i="47"/>
  <c r="FQ31" i="47"/>
  <c r="HF31" i="47"/>
  <c r="HD31" i="47"/>
  <c r="HE31" i="47"/>
  <c r="IE31" i="47"/>
  <c r="IF31" i="47"/>
  <c r="ID31" i="47"/>
  <c r="ME31" i="47"/>
  <c r="MF31" i="47"/>
  <c r="MD31" i="47"/>
  <c r="KF15" i="28"/>
  <c r="KD15" i="28"/>
  <c r="KE15" i="28"/>
  <c r="BD15" i="28"/>
  <c r="BF15" i="28"/>
  <c r="BE15" i="28"/>
  <c r="DF16" i="28"/>
  <c r="DD16" i="28"/>
  <c r="DE16" i="28"/>
  <c r="LE16" i="28"/>
  <c r="LF16" i="28"/>
  <c r="LD16" i="28"/>
  <c r="JS16" i="28"/>
  <c r="JR16" i="28"/>
  <c r="JQ16" i="28"/>
  <c r="DE53" i="28"/>
  <c r="DD53" i="28"/>
  <c r="DF53" i="28"/>
  <c r="FF34" i="47"/>
  <c r="FE34" i="47"/>
  <c r="FD34" i="47"/>
  <c r="EF34" i="47"/>
  <c r="ED34" i="47"/>
  <c r="EE34" i="47"/>
  <c r="ER34" i="47"/>
  <c r="EQ34" i="47"/>
  <c r="ES34" i="47"/>
  <c r="GF24" i="47"/>
  <c r="GE24" i="47"/>
  <c r="GD24" i="47"/>
  <c r="JF24" i="47"/>
  <c r="JD24" i="47"/>
  <c r="JE24" i="47"/>
  <c r="MF24" i="47"/>
  <c r="ME24" i="47"/>
  <c r="MD24" i="47"/>
  <c r="FQ24" i="47"/>
  <c r="FR24" i="47"/>
  <c r="FS24" i="47"/>
  <c r="MF64" i="47"/>
  <c r="ME64" i="47"/>
  <c r="MD64" i="47"/>
  <c r="IE64" i="47"/>
  <c r="ID64" i="47"/>
  <c r="IF64" i="47"/>
  <c r="BS64" i="47"/>
  <c r="BR64" i="47"/>
  <c r="BQ64" i="47"/>
  <c r="GF74" i="28"/>
  <c r="GD74" i="28"/>
  <c r="GE74" i="28"/>
  <c r="BQ74" i="28"/>
  <c r="BR74" i="28"/>
  <c r="BS74" i="28"/>
  <c r="IR74" i="28"/>
  <c r="IQ74" i="28"/>
  <c r="IS74" i="28"/>
  <c r="FQ86" i="28"/>
  <c r="ME83" i="28"/>
  <c r="EE83" i="47"/>
  <c r="HF83" i="28"/>
  <c r="KE11" i="28"/>
  <c r="KD11" i="28"/>
  <c r="KF11" i="28"/>
  <c r="HS11" i="28"/>
  <c r="HQ11" i="28"/>
  <c r="HR11" i="28"/>
  <c r="DE11" i="28"/>
  <c r="DD11" i="28"/>
  <c r="DF11" i="28"/>
  <c r="BS11" i="28"/>
  <c r="BR11" i="28"/>
  <c r="BQ11" i="28"/>
  <c r="R77" i="28"/>
  <c r="Q77" i="28"/>
  <c r="S77" i="28"/>
  <c r="HF77" i="28"/>
  <c r="HD77" i="28"/>
  <c r="HE77" i="28"/>
  <c r="AD77" i="28"/>
  <c r="AF77" i="28"/>
  <c r="AE77" i="28"/>
  <c r="FD31" i="47"/>
  <c r="FF31" i="47"/>
  <c r="FE31" i="47"/>
  <c r="CQ31" i="47"/>
  <c r="CS31" i="47"/>
  <c r="CR31" i="47"/>
  <c r="S31" i="47"/>
  <c r="Q31" i="47"/>
  <c r="R31" i="47"/>
  <c r="LQ31" i="47"/>
  <c r="LS31" i="47"/>
  <c r="LR31" i="47"/>
  <c r="MF15" i="28"/>
  <c r="ME15" i="28"/>
  <c r="MD15" i="28"/>
  <c r="HE15" i="28"/>
  <c r="HD15" i="28"/>
  <c r="HF15" i="28"/>
  <c r="KQ15" i="28"/>
  <c r="KS15" i="28"/>
  <c r="KR15" i="28"/>
  <c r="JD16" i="28"/>
  <c r="JE16" i="28"/>
  <c r="JF16" i="28"/>
  <c r="LQ16" i="28"/>
  <c r="LR16" i="28"/>
  <c r="LS16" i="28"/>
  <c r="KS16" i="28"/>
  <c r="KR16" i="28"/>
  <c r="KQ16" i="28"/>
  <c r="IS53" i="28"/>
  <c r="IR53" i="28"/>
  <c r="IQ53" i="28"/>
  <c r="KR34" i="47"/>
  <c r="KQ34" i="47"/>
  <c r="KS34" i="47"/>
  <c r="DQ34" i="47"/>
  <c r="DS34" i="47"/>
  <c r="DR34" i="47"/>
  <c r="BR34" i="47"/>
  <c r="BQ34" i="47"/>
  <c r="BS34" i="47"/>
  <c r="BS24" i="47"/>
  <c r="BR24" i="47"/>
  <c r="BQ24" i="47"/>
  <c r="HE24" i="47"/>
  <c r="HF24" i="47"/>
  <c r="HD24" i="47"/>
  <c r="IS24" i="47"/>
  <c r="IQ24" i="47"/>
  <c r="IR24" i="47"/>
  <c r="AD64" i="47"/>
  <c r="AF64" i="47"/>
  <c r="AE64" i="47"/>
  <c r="DR64" i="47"/>
  <c r="DQ64" i="47"/>
  <c r="DS64" i="47"/>
  <c r="CD64" i="47"/>
  <c r="CE64" i="47"/>
  <c r="CF64" i="47"/>
  <c r="DF74" i="28"/>
  <c r="DE74" i="28"/>
  <c r="DD74" i="28"/>
  <c r="EQ74" i="28"/>
  <c r="ES74" i="28"/>
  <c r="ER74" i="28"/>
  <c r="KS74" i="28"/>
  <c r="KQ74" i="28"/>
  <c r="KR74" i="28"/>
  <c r="LD83" i="28"/>
  <c r="LF83" i="28"/>
  <c r="LE83" i="28"/>
  <c r="JQ11" i="28"/>
  <c r="JS11" i="28"/>
  <c r="JR11" i="28"/>
  <c r="HS77" i="28"/>
  <c r="HQ77" i="28"/>
  <c r="HR77" i="28"/>
  <c r="GQ34" i="47"/>
  <c r="GR34" i="47"/>
  <c r="GS34" i="47"/>
  <c r="R15" i="28"/>
  <c r="S15" i="28"/>
  <c r="Q15" i="28"/>
  <c r="KQ85" i="28"/>
  <c r="JD87" i="28"/>
  <c r="FR86" i="28"/>
  <c r="MF83" i="28"/>
  <c r="HD83" i="28"/>
  <c r="EB141" i="47"/>
  <c r="CB142" i="47"/>
  <c r="MB142" i="47"/>
  <c r="AR11" i="28"/>
  <c r="AS11" i="28"/>
  <c r="AQ11" i="28"/>
  <c r="FQ11" i="28"/>
  <c r="FS11" i="28"/>
  <c r="FR11" i="28"/>
  <c r="CS11" i="28"/>
  <c r="CQ11" i="28"/>
  <c r="CR11" i="28"/>
  <c r="FQ77" i="28"/>
  <c r="FS77" i="28"/>
  <c r="FR77" i="28"/>
  <c r="LQ77" i="28"/>
  <c r="LR77" i="28"/>
  <c r="LS77" i="28"/>
  <c r="LF77" i="28"/>
  <c r="LE77" i="28"/>
  <c r="LD77" i="28"/>
  <c r="IR31" i="47"/>
  <c r="IQ31" i="47"/>
  <c r="IS31" i="47"/>
  <c r="GS31" i="47"/>
  <c r="GQ31" i="47"/>
  <c r="GR31" i="47"/>
  <c r="CE31" i="47"/>
  <c r="CD31" i="47"/>
  <c r="CF31" i="47"/>
  <c r="DR15" i="28"/>
  <c r="DQ15" i="28"/>
  <c r="DS15" i="28"/>
  <c r="AQ15" i="28"/>
  <c r="AR15" i="28"/>
  <c r="AS15" i="28"/>
  <c r="FS15" i="28"/>
  <c r="FQ15" i="28"/>
  <c r="FR15" i="28"/>
  <c r="HS16" i="28"/>
  <c r="HQ16" i="28"/>
  <c r="HR16" i="28"/>
  <c r="AF16" i="28"/>
  <c r="AE16" i="28"/>
  <c r="AD16" i="28"/>
  <c r="EQ16" i="28"/>
  <c r="ES16" i="28"/>
  <c r="ER16" i="28"/>
  <c r="JS53" i="28"/>
  <c r="JQ53" i="28"/>
  <c r="JR53" i="28"/>
  <c r="HS34" i="47"/>
  <c r="HQ34" i="47"/>
  <c r="HR34" i="47"/>
  <c r="GD34" i="47"/>
  <c r="GF34" i="47"/>
  <c r="GE34" i="47"/>
  <c r="JR34" i="47"/>
  <c r="JQ34" i="47"/>
  <c r="JS34" i="47"/>
  <c r="DF24" i="47"/>
  <c r="DE24" i="47"/>
  <c r="DD24" i="47"/>
  <c r="JS24" i="47"/>
  <c r="JQ24" i="47"/>
  <c r="JR24" i="47"/>
  <c r="LS24" i="47"/>
  <c r="LR24" i="47"/>
  <c r="LQ24" i="47"/>
  <c r="CR64" i="47"/>
  <c r="CS64" i="47"/>
  <c r="CQ64" i="47"/>
  <c r="FR64" i="47"/>
  <c r="FQ64" i="47"/>
  <c r="FS64" i="47"/>
  <c r="LF64" i="47"/>
  <c r="LD64" i="47"/>
  <c r="LE64" i="47"/>
  <c r="JF74" i="28"/>
  <c r="JE74" i="28"/>
  <c r="JD74" i="28"/>
  <c r="FS74" i="28"/>
  <c r="FQ74" i="28"/>
  <c r="FR74" i="28"/>
  <c r="AE74" i="28"/>
  <c r="AD74" i="28"/>
  <c r="AF74" i="28"/>
  <c r="FE74" i="28"/>
  <c r="FD74" i="28"/>
  <c r="FF74" i="28"/>
  <c r="BF77" i="28"/>
  <c r="BE77" i="28"/>
  <c r="BD77" i="28"/>
  <c r="JR15" i="28"/>
  <c r="JS15" i="28"/>
  <c r="JQ15" i="28"/>
  <c r="CD34" i="47"/>
  <c r="CE34" i="47"/>
  <c r="CF34" i="47"/>
  <c r="IS64" i="47"/>
  <c r="IR64" i="47"/>
  <c r="IQ64" i="47"/>
  <c r="JE85" i="28"/>
  <c r="HQ83" i="28"/>
  <c r="ED87" i="28"/>
  <c r="KR85" i="28"/>
  <c r="JF87" i="28"/>
  <c r="P131" i="28"/>
  <c r="BS87" i="28"/>
  <c r="DS11" i="28"/>
  <c r="DR11" i="28"/>
  <c r="DQ11" i="28"/>
  <c r="IS11" i="28"/>
  <c r="IR11" i="28"/>
  <c r="IQ11" i="28"/>
  <c r="FD11" i="28"/>
  <c r="FF11" i="28"/>
  <c r="FE11" i="28"/>
  <c r="DD77" i="28"/>
  <c r="DF77" i="28"/>
  <c r="DE77" i="28"/>
  <c r="KQ77" i="28"/>
  <c r="KR77" i="28"/>
  <c r="KS77" i="28"/>
  <c r="JF77" i="28"/>
  <c r="JE77" i="28"/>
  <c r="JD77" i="28"/>
  <c r="HQ31" i="47"/>
  <c r="HS31" i="47"/>
  <c r="HR31" i="47"/>
  <c r="ER31" i="47"/>
  <c r="EQ31" i="47"/>
  <c r="ES31" i="47"/>
  <c r="JS31" i="47"/>
  <c r="JQ31" i="47"/>
  <c r="JR31" i="47"/>
  <c r="BR83" i="28"/>
  <c r="BQ83" i="28"/>
  <c r="BS83" i="28"/>
  <c r="EQ15" i="28"/>
  <c r="ER15" i="28"/>
  <c r="ES15" i="28"/>
  <c r="BR15" i="28"/>
  <c r="BQ15" i="28"/>
  <c r="BS15" i="28"/>
  <c r="DD15" i="28"/>
  <c r="DF15" i="28"/>
  <c r="DE15" i="28"/>
  <c r="CE16" i="28"/>
  <c r="CF16" i="28"/>
  <c r="CD16" i="28"/>
  <c r="BS16" i="28"/>
  <c r="BQ16" i="28"/>
  <c r="BR16" i="28"/>
  <c r="KD16" i="28"/>
  <c r="KE16" i="28"/>
  <c r="KF16" i="28"/>
  <c r="AS16" i="28"/>
  <c r="AR16" i="28"/>
  <c r="AQ16" i="28"/>
  <c r="FQ53" i="28"/>
  <c r="FR53" i="28"/>
  <c r="FS53" i="28"/>
  <c r="BF34" i="47"/>
  <c r="BE34" i="47"/>
  <c r="BD34" i="47"/>
  <c r="AQ34" i="47"/>
  <c r="AR34" i="47"/>
  <c r="AS34" i="47"/>
  <c r="MD34" i="47"/>
  <c r="ME34" i="47"/>
  <c r="MF34" i="47"/>
  <c r="KE24" i="47"/>
  <c r="KF24" i="47"/>
  <c r="KD24" i="47"/>
  <c r="CF24" i="47"/>
  <c r="CE24" i="47"/>
  <c r="CD24" i="47"/>
  <c r="EQ24" i="47"/>
  <c r="ER24" i="47"/>
  <c r="ES24" i="47"/>
  <c r="DD64" i="47"/>
  <c r="DF64" i="47"/>
  <c r="DE64" i="47"/>
  <c r="AR64" i="47"/>
  <c r="AQ64" i="47"/>
  <c r="AS64" i="47"/>
  <c r="KD64" i="47"/>
  <c r="KE64" i="47"/>
  <c r="KF64" i="47"/>
  <c r="R74" i="28"/>
  <c r="Q74" i="28"/>
  <c r="S74" i="28"/>
  <c r="MF74" i="28"/>
  <c r="MD74" i="28"/>
  <c r="ME74" i="28"/>
  <c r="HS74" i="28"/>
  <c r="HQ74" i="28"/>
  <c r="HR74" i="28"/>
  <c r="AR74" i="28"/>
  <c r="AS74" i="28"/>
  <c r="AQ74" i="28"/>
  <c r="MD77" i="28"/>
  <c r="ME77" i="28"/>
  <c r="MF77" i="28"/>
  <c r="LF24" i="47"/>
  <c r="LD24" i="47"/>
  <c r="LE24" i="47"/>
  <c r="JE64" i="47"/>
  <c r="JD64" i="47"/>
  <c r="JF64" i="47"/>
  <c r="LS74" i="28"/>
  <c r="LQ74" i="28"/>
  <c r="LR74" i="28"/>
  <c r="HS83" i="28"/>
  <c r="EF87" i="28"/>
  <c r="KF87" i="28"/>
  <c r="JR83" i="28"/>
  <c r="FE83" i="47"/>
  <c r="BR87" i="28"/>
  <c r="Z26" i="64"/>
  <c r="AD11" i="28"/>
  <c r="AF11" i="28"/>
  <c r="AE11" i="28"/>
  <c r="GD11" i="28"/>
  <c r="GE11" i="28"/>
  <c r="GF11" i="28"/>
  <c r="EE11" i="28"/>
  <c r="EF11" i="28"/>
  <c r="ED11" i="28"/>
  <c r="JS77" i="28"/>
  <c r="JQ77" i="28"/>
  <c r="JR77" i="28"/>
  <c r="DQ77" i="28"/>
  <c r="DR77" i="28"/>
  <c r="DS77" i="28"/>
  <c r="FF77" i="28"/>
  <c r="FD77" i="28"/>
  <c r="FE77" i="28"/>
  <c r="JF31" i="47"/>
  <c r="JD31" i="47"/>
  <c r="JE31" i="47"/>
  <c r="KF31" i="47"/>
  <c r="KD31" i="47"/>
  <c r="KE31" i="47"/>
  <c r="LD31" i="47"/>
  <c r="LF31" i="47"/>
  <c r="LE31" i="47"/>
  <c r="CE15" i="28"/>
  <c r="CF15" i="28"/>
  <c r="CD15" i="28"/>
  <c r="IQ15" i="28"/>
  <c r="IS15" i="28"/>
  <c r="IR15" i="28"/>
  <c r="HQ15" i="28"/>
  <c r="HR15" i="28"/>
  <c r="HS15" i="28"/>
  <c r="BF16" i="28"/>
  <c r="BD16" i="28"/>
  <c r="BE16" i="28"/>
  <c r="HF16" i="28"/>
  <c r="HD16" i="28"/>
  <c r="HE16" i="28"/>
  <c r="GQ16" i="28"/>
  <c r="GR16" i="28"/>
  <c r="GS16" i="28"/>
  <c r="Q16" i="28"/>
  <c r="R16" i="28"/>
  <c r="S16" i="28"/>
  <c r="AS53" i="28"/>
  <c r="AQ53" i="28"/>
  <c r="AR53" i="28"/>
  <c r="CS34" i="47"/>
  <c r="CR34" i="47"/>
  <c r="CQ34" i="47"/>
  <c r="LD34" i="47"/>
  <c r="LE34" i="47"/>
  <c r="LF34" i="47"/>
  <c r="Q34" i="47"/>
  <c r="S34" i="47"/>
  <c r="R34" i="47"/>
  <c r="ED24" i="47"/>
  <c r="EE24" i="47"/>
  <c r="EF24" i="47"/>
  <c r="BF24" i="47"/>
  <c r="BD24" i="47"/>
  <c r="BE24" i="47"/>
  <c r="IF24" i="47"/>
  <c r="IE24" i="47"/>
  <c r="ID24" i="47"/>
  <c r="ED64" i="47"/>
  <c r="EF64" i="47"/>
  <c r="EE64" i="47"/>
  <c r="KR64" i="47"/>
  <c r="KS64" i="47"/>
  <c r="KQ64" i="47"/>
  <c r="R64" i="47"/>
  <c r="Q64" i="47"/>
  <c r="S64" i="47"/>
  <c r="ED74" i="28"/>
  <c r="EF74" i="28"/>
  <c r="EE74" i="28"/>
  <c r="IF74" i="28"/>
  <c r="IE74" i="28"/>
  <c r="ID74" i="28"/>
  <c r="GR74" i="28"/>
  <c r="GS74" i="28"/>
  <c r="GQ74" i="28"/>
  <c r="LF11" i="28"/>
  <c r="LE11" i="28"/>
  <c r="LD11" i="28"/>
  <c r="CQ77" i="28"/>
  <c r="CR77" i="28"/>
  <c r="CS77" i="28"/>
  <c r="EF31" i="47"/>
  <c r="EE31" i="47"/>
  <c r="ED31" i="47"/>
  <c r="LF15" i="28"/>
  <c r="LD15" i="28"/>
  <c r="LE15" i="28"/>
  <c r="CQ16" i="28"/>
  <c r="CR16" i="28"/>
  <c r="CS16" i="28"/>
  <c r="HR24" i="47"/>
  <c r="HQ24" i="47"/>
  <c r="HS24" i="47"/>
  <c r="GE64" i="47"/>
  <c r="GD64" i="47"/>
  <c r="GF64" i="47"/>
  <c r="LF74" i="28"/>
  <c r="LE74" i="28"/>
  <c r="LD74" i="28"/>
  <c r="CD11" i="28"/>
  <c r="CF11" i="28"/>
  <c r="CE11" i="28"/>
  <c r="ME11" i="28"/>
  <c r="MF11" i="28"/>
  <c r="MD11" i="28"/>
  <c r="JD85" i="28"/>
  <c r="IC131" i="28"/>
  <c r="EF86" i="28"/>
  <c r="KR11" i="28"/>
  <c r="KS11" i="28"/>
  <c r="KQ11" i="28"/>
  <c r="HE11" i="28"/>
  <c r="HF11" i="28"/>
  <c r="HD11" i="28"/>
  <c r="S11" i="28"/>
  <c r="Q11" i="28"/>
  <c r="R11" i="28"/>
  <c r="CF77" i="28"/>
  <c r="CE77" i="28"/>
  <c r="CD77" i="28"/>
  <c r="GE77" i="28"/>
  <c r="GF77" i="28"/>
  <c r="GD77" i="28"/>
  <c r="AQ77" i="28"/>
  <c r="AS77" i="28"/>
  <c r="AR77" i="28"/>
  <c r="BF31" i="47"/>
  <c r="BE31" i="47"/>
  <c r="BD31" i="47"/>
  <c r="AQ31" i="47"/>
  <c r="AR31" i="47"/>
  <c r="AS31" i="47"/>
  <c r="AE31" i="47"/>
  <c r="AF31" i="47"/>
  <c r="AD31" i="47"/>
  <c r="LS15" i="28"/>
  <c r="LR15" i="28"/>
  <c r="LQ15" i="28"/>
  <c r="GQ15" i="28"/>
  <c r="GS15" i="28"/>
  <c r="GR15" i="28"/>
  <c r="GE15" i="28"/>
  <c r="GF15" i="28"/>
  <c r="GD15" i="28"/>
  <c r="FD15" i="28"/>
  <c r="FE15" i="28"/>
  <c r="FF15" i="28"/>
  <c r="GF16" i="28"/>
  <c r="GE16" i="28"/>
  <c r="GD16" i="28"/>
  <c r="ME16" i="28"/>
  <c r="MF16" i="28"/>
  <c r="MD16" i="28"/>
  <c r="IF16" i="28"/>
  <c r="ID16" i="28"/>
  <c r="IE16" i="28"/>
  <c r="IF34" i="47"/>
  <c r="IE34" i="47"/>
  <c r="ID34" i="47"/>
  <c r="IR34" i="47"/>
  <c r="IQ34" i="47"/>
  <c r="IS34" i="47"/>
  <c r="KE34" i="47"/>
  <c r="KF34" i="47"/>
  <c r="KD34" i="47"/>
  <c r="JD34" i="47"/>
  <c r="JF34" i="47"/>
  <c r="JE34" i="47"/>
  <c r="GS24" i="47"/>
  <c r="GR24" i="47"/>
  <c r="GQ24" i="47"/>
  <c r="CQ24" i="47"/>
  <c r="CS24" i="47"/>
  <c r="CR24" i="47"/>
  <c r="KQ24" i="47"/>
  <c r="KS24" i="47"/>
  <c r="KR24" i="47"/>
  <c r="GR64" i="47"/>
  <c r="GQ64" i="47"/>
  <c r="GS64" i="47"/>
  <c r="HF64" i="47"/>
  <c r="HE64" i="47"/>
  <c r="HD64" i="47"/>
  <c r="EQ64" i="47"/>
  <c r="ES64" i="47"/>
  <c r="ER64" i="47"/>
  <c r="BE74" i="28"/>
  <c r="BD74" i="28"/>
  <c r="BF74" i="28"/>
  <c r="CR74" i="28"/>
  <c r="CQ74" i="28"/>
  <c r="CS74" i="28"/>
  <c r="KF74" i="28"/>
  <c r="KD74" i="28"/>
  <c r="KE74" i="28"/>
  <c r="AS86" i="28"/>
  <c r="ED83" i="47"/>
  <c r="BE86" i="28"/>
  <c r="BQ9" i="28"/>
  <c r="BS9" i="28"/>
  <c r="BR9" i="28"/>
  <c r="HQ9" i="28"/>
  <c r="HS9" i="28"/>
  <c r="HR9" i="28"/>
  <c r="IR9" i="28"/>
  <c r="IQ9" i="28"/>
  <c r="IS9" i="28"/>
  <c r="BR6" i="28"/>
  <c r="BQ6" i="28"/>
  <c r="BS6" i="28"/>
  <c r="GQ6" i="28"/>
  <c r="GS6" i="28"/>
  <c r="GR6" i="28"/>
  <c r="BD6" i="28"/>
  <c r="BF6" i="28"/>
  <c r="BE6" i="28"/>
  <c r="DR10" i="28"/>
  <c r="DQ10" i="28"/>
  <c r="DS10" i="28"/>
  <c r="CQ10" i="28"/>
  <c r="CS10" i="28"/>
  <c r="CR10" i="28"/>
  <c r="LS10" i="28"/>
  <c r="LR10" i="28"/>
  <c r="LQ10" i="28"/>
  <c r="LS9" i="28"/>
  <c r="LQ9" i="28"/>
  <c r="LR9" i="28"/>
  <c r="BE9" i="28"/>
  <c r="BF9" i="28"/>
  <c r="BD9" i="28"/>
  <c r="HD9" i="28"/>
  <c r="HF9" i="28"/>
  <c r="HE9" i="28"/>
  <c r="E62" i="47"/>
  <c r="E62" i="28"/>
  <c r="HD6" i="28"/>
  <c r="HE6" i="28"/>
  <c r="HF6" i="28"/>
  <c r="KE6" i="28"/>
  <c r="KD6" i="28"/>
  <c r="KF6" i="28"/>
  <c r="FS6" i="28"/>
  <c r="FR6" i="28"/>
  <c r="FQ6" i="28"/>
  <c r="FR10" i="28"/>
  <c r="FQ10" i="28"/>
  <c r="FS10" i="28"/>
  <c r="JS10" i="28"/>
  <c r="JQ10" i="28"/>
  <c r="JR10" i="28"/>
  <c r="HD10" i="28"/>
  <c r="HE10" i="28"/>
  <c r="HF10" i="28"/>
  <c r="JP131" i="28"/>
  <c r="HE83" i="47"/>
  <c r="AQ9" i="28"/>
  <c r="AS9" i="28"/>
  <c r="AR9" i="28"/>
  <c r="EF9" i="28"/>
  <c r="ED9" i="28"/>
  <c r="EE9" i="28"/>
  <c r="CR9" i="28"/>
  <c r="CQ9" i="28"/>
  <c r="CS9" i="28"/>
  <c r="CQ6" i="28"/>
  <c r="CS6" i="28"/>
  <c r="CR6" i="28"/>
  <c r="DR6" i="28"/>
  <c r="DQ6" i="28"/>
  <c r="DS6" i="28"/>
  <c r="JR6" i="28"/>
  <c r="JS6" i="28"/>
  <c r="JQ6" i="28"/>
  <c r="ME6" i="28"/>
  <c r="MD6" i="28"/>
  <c r="MF6" i="28"/>
  <c r="IE10" i="28"/>
  <c r="IF10" i="28"/>
  <c r="ID10" i="28"/>
  <c r="GS10" i="28"/>
  <c r="GQ10" i="28"/>
  <c r="GR10" i="28"/>
  <c r="LD10" i="28"/>
  <c r="LE10" i="28"/>
  <c r="LF10" i="28"/>
  <c r="LS87" i="28"/>
  <c r="DS9" i="28"/>
  <c r="DR9" i="28"/>
  <c r="DQ9" i="28"/>
  <c r="Q9" i="28"/>
  <c r="R9" i="28"/>
  <c r="S9" i="28"/>
  <c r="DD9" i="28"/>
  <c r="DF9" i="28"/>
  <c r="DE9" i="28"/>
  <c r="EQ6" i="28"/>
  <c r="ES6" i="28"/>
  <c r="ER6" i="28"/>
  <c r="EF6" i="28"/>
  <c r="EE6" i="28"/>
  <c r="ED6" i="28"/>
  <c r="FF6" i="28"/>
  <c r="FD6" i="28"/>
  <c r="FE6" i="28"/>
  <c r="CD6" i="28"/>
  <c r="CF6" i="28"/>
  <c r="CE6" i="28"/>
  <c r="AR10" i="28"/>
  <c r="AS10" i="28"/>
  <c r="AQ10" i="28"/>
  <c r="FF10" i="28"/>
  <c r="FD10" i="28"/>
  <c r="FE10" i="28"/>
  <c r="DD10" i="28"/>
  <c r="DE10" i="28"/>
  <c r="DF10" i="28"/>
  <c r="ME87" i="28"/>
  <c r="LQ87" i="28"/>
  <c r="BQ83" i="47"/>
  <c r="GS9" i="28"/>
  <c r="GR9" i="28"/>
  <c r="GQ9" i="28"/>
  <c r="AF9" i="28"/>
  <c r="AE9" i="28"/>
  <c r="AD9" i="28"/>
  <c r="MD9" i="28"/>
  <c r="ME9" i="28"/>
  <c r="MF9" i="28"/>
  <c r="GE9" i="28"/>
  <c r="GF9" i="28"/>
  <c r="GD9" i="28"/>
  <c r="LR6" i="28"/>
  <c r="LS6" i="28"/>
  <c r="LQ6" i="28"/>
  <c r="AS6" i="28"/>
  <c r="AQ6" i="28"/>
  <c r="AR6" i="28"/>
  <c r="IF6" i="28"/>
  <c r="ID6" i="28"/>
  <c r="IE6" i="28"/>
  <c r="HQ10" i="28"/>
  <c r="HS10" i="28"/>
  <c r="HR10" i="28"/>
  <c r="AF10" i="28"/>
  <c r="AE10" i="28"/>
  <c r="AD10" i="28"/>
  <c r="ER10" i="28"/>
  <c r="ES10" i="28"/>
  <c r="EQ10" i="28"/>
  <c r="MD87" i="28"/>
  <c r="BR83" i="47"/>
  <c r="ER9" i="28"/>
  <c r="ES9" i="28"/>
  <c r="EQ9" i="28"/>
  <c r="FD9" i="28"/>
  <c r="FF9" i="28"/>
  <c r="FE9" i="28"/>
  <c r="KQ9" i="28"/>
  <c r="KS9" i="28"/>
  <c r="KR9" i="28"/>
  <c r="JF9" i="28"/>
  <c r="JE9" i="28"/>
  <c r="JD9" i="28"/>
  <c r="IQ6" i="28"/>
  <c r="IS6" i="28"/>
  <c r="IR6" i="28"/>
  <c r="LD6" i="28"/>
  <c r="LF6" i="28"/>
  <c r="LE6" i="28"/>
  <c r="GF6" i="28"/>
  <c r="GE6" i="28"/>
  <c r="GD6" i="28"/>
  <c r="C35" i="47"/>
  <c r="C35" i="28"/>
  <c r="EF10" i="28"/>
  <c r="ED10" i="28"/>
  <c r="EE10" i="28"/>
  <c r="BR10" i="28"/>
  <c r="BS10" i="28"/>
  <c r="BQ10" i="28"/>
  <c r="KQ10" i="28"/>
  <c r="KR10" i="28"/>
  <c r="KS10" i="28"/>
  <c r="FP131" i="28"/>
  <c r="IE9" i="28"/>
  <c r="IF9" i="28"/>
  <c r="ID9" i="28"/>
  <c r="LF9" i="28"/>
  <c r="LE9" i="28"/>
  <c r="LD9" i="28"/>
  <c r="JS9" i="28"/>
  <c r="JQ9" i="28"/>
  <c r="JR9" i="28"/>
  <c r="Q6" i="28"/>
  <c r="S6" i="28"/>
  <c r="R6" i="28"/>
  <c r="AE6" i="28"/>
  <c r="AF6" i="28"/>
  <c r="AD6" i="28"/>
  <c r="JD6" i="28"/>
  <c r="JE6" i="28"/>
  <c r="JF6" i="28"/>
  <c r="MF10" i="28"/>
  <c r="MD10" i="28"/>
  <c r="ME10" i="28"/>
  <c r="KF10" i="28"/>
  <c r="KD10" i="28"/>
  <c r="KE10" i="28"/>
  <c r="S10" i="28"/>
  <c r="R10" i="28"/>
  <c r="Q10" i="28"/>
  <c r="BF10" i="28"/>
  <c r="BD10" i="28"/>
  <c r="BE10" i="28"/>
  <c r="BD86" i="28"/>
  <c r="FR9" i="28"/>
  <c r="FS9" i="28"/>
  <c r="FQ9" i="28"/>
  <c r="CE9" i="28"/>
  <c r="CD9" i="28"/>
  <c r="CF9" i="28"/>
  <c r="KD9" i="28"/>
  <c r="KF9" i="28"/>
  <c r="KE9" i="28"/>
  <c r="E52" i="47"/>
  <c r="E52" i="28"/>
  <c r="T26" i="64"/>
  <c r="DD6" i="28"/>
  <c r="DE6" i="28"/>
  <c r="DF6" i="28"/>
  <c r="KR6" i="28"/>
  <c r="KS6" i="28"/>
  <c r="KQ6" i="28"/>
  <c r="HQ6" i="28"/>
  <c r="HR6" i="28"/>
  <c r="HS6" i="28"/>
  <c r="GE10" i="28"/>
  <c r="GF10" i="28"/>
  <c r="GD10" i="28"/>
  <c r="CE10" i="28"/>
  <c r="CF10" i="28"/>
  <c r="CD10" i="28"/>
  <c r="JD10" i="28"/>
  <c r="JE10" i="28"/>
  <c r="JF10" i="28"/>
  <c r="IQ10" i="28"/>
  <c r="IR10" i="28"/>
  <c r="IS10" i="28"/>
  <c r="HR86" i="28"/>
  <c r="HQ86" i="28"/>
  <c r="HS86" i="28"/>
  <c r="DB133" i="47"/>
  <c r="EB134" i="47"/>
  <c r="HB136" i="47"/>
  <c r="CO139" i="47"/>
  <c r="CD87" i="28"/>
  <c r="CE87" i="28"/>
  <c r="CF87" i="28"/>
  <c r="LE87" i="28"/>
  <c r="LD87" i="28"/>
  <c r="LF87" i="28"/>
  <c r="HF86" i="28"/>
  <c r="HE86" i="28"/>
  <c r="HD86" i="28"/>
  <c r="JJ52" i="28"/>
  <c r="FJ52" i="28"/>
  <c r="AJ52" i="28"/>
  <c r="J52" i="28"/>
  <c r="IJ52" i="28"/>
  <c r="GW52" i="28"/>
  <c r="BW52" i="28"/>
  <c r="DW52" i="28"/>
  <c r="GJ52" i="28"/>
  <c r="EW52" i="28"/>
  <c r="BJ52" i="28"/>
  <c r="W52" i="28"/>
  <c r="HW52" i="28"/>
  <c r="CW52" i="28"/>
  <c r="AW52" i="28"/>
  <c r="IW52" i="28"/>
  <c r="FW52" i="28"/>
  <c r="CJ52" i="28"/>
  <c r="HJ52" i="28"/>
  <c r="EJ52" i="28"/>
  <c r="DJ52" i="28"/>
  <c r="KJ52" i="28"/>
  <c r="B52" i="28"/>
  <c r="KW52" i="28"/>
  <c r="JW52" i="28"/>
  <c r="LJ52" i="28"/>
  <c r="LW52" i="28"/>
  <c r="C71" i="28"/>
  <c r="Z30" i="66"/>
  <c r="T24" i="66"/>
  <c r="C71" i="47"/>
  <c r="Z24" i="66"/>
  <c r="Z28" i="70"/>
  <c r="E27" i="47"/>
  <c r="E27" i="28"/>
  <c r="T22" i="70"/>
  <c r="Z22" i="70"/>
  <c r="FR87" i="28"/>
  <c r="FQ87" i="28"/>
  <c r="FS87" i="28"/>
  <c r="KQ87" i="28"/>
  <c r="KR87" i="28"/>
  <c r="KS87" i="28"/>
  <c r="C13" i="47"/>
  <c r="C13" i="28"/>
  <c r="HD87" i="28"/>
  <c r="HF87" i="28"/>
  <c r="HE87" i="28"/>
  <c r="AD86" i="28"/>
  <c r="AF86" i="28"/>
  <c r="AE86" i="28"/>
  <c r="S87" i="28"/>
  <c r="R87" i="28"/>
  <c r="Q87" i="28"/>
  <c r="HQ55" i="47"/>
  <c r="HR55" i="47"/>
  <c r="HS55" i="47"/>
  <c r="S55" i="47"/>
  <c r="Q55" i="47"/>
  <c r="R55" i="47"/>
  <c r="GF55" i="47"/>
  <c r="GE55" i="47"/>
  <c r="GD55" i="47"/>
  <c r="DS63" i="47"/>
  <c r="DQ63" i="47"/>
  <c r="DR63" i="47"/>
  <c r="LE63" i="47"/>
  <c r="LF63" i="47"/>
  <c r="LD63" i="47"/>
  <c r="HS63" i="47"/>
  <c r="HQ63" i="47"/>
  <c r="HR63" i="47"/>
  <c r="AE63" i="47"/>
  <c r="AD63" i="47"/>
  <c r="AF63" i="47"/>
  <c r="E10" i="47"/>
  <c r="E10" i="28"/>
  <c r="AF55" i="47"/>
  <c r="AE55" i="47"/>
  <c r="AD55" i="47"/>
  <c r="DQ55" i="47"/>
  <c r="DS55" i="47"/>
  <c r="DR55" i="47"/>
  <c r="CF55" i="47"/>
  <c r="CE55" i="47"/>
  <c r="CD55" i="47"/>
  <c r="R63" i="47"/>
  <c r="S63" i="47"/>
  <c r="Q63" i="47"/>
  <c r="FF63" i="47"/>
  <c r="FD63" i="47"/>
  <c r="FE63" i="47"/>
  <c r="BD63" i="47"/>
  <c r="BE63" i="47"/>
  <c r="BF63" i="47"/>
  <c r="GS63" i="47"/>
  <c r="GQ63" i="47"/>
  <c r="GR63" i="47"/>
  <c r="E59" i="47"/>
  <c r="E59" i="28"/>
  <c r="IF55" i="47"/>
  <c r="IE55" i="47"/>
  <c r="ID55" i="47"/>
  <c r="HD55" i="47"/>
  <c r="HE55" i="47"/>
  <c r="HF55" i="47"/>
  <c r="IS55" i="47"/>
  <c r="IR55" i="47"/>
  <c r="IQ55" i="47"/>
  <c r="JR63" i="47"/>
  <c r="JQ63" i="47"/>
  <c r="JS63" i="47"/>
  <c r="AR63" i="47"/>
  <c r="AS63" i="47"/>
  <c r="AQ63" i="47"/>
  <c r="HF63" i="47"/>
  <c r="HD63" i="47"/>
  <c r="HE63" i="47"/>
  <c r="JB134" i="47"/>
  <c r="MB136" i="47"/>
  <c r="FB133" i="47"/>
  <c r="B9" i="28"/>
  <c r="IW9" i="28"/>
  <c r="HW9" i="28"/>
  <c r="FJ9" i="28"/>
  <c r="KJ9" i="28"/>
  <c r="HJ9" i="28"/>
  <c r="KW9" i="28"/>
  <c r="IJ9" i="28"/>
  <c r="FW9" i="28"/>
  <c r="DW9" i="28"/>
  <c r="DJ9" i="28"/>
  <c r="JW9" i="28"/>
  <c r="EJ9" i="28"/>
  <c r="GW9" i="28"/>
  <c r="EW9" i="28"/>
  <c r="LJ9" i="28"/>
  <c r="JJ9" i="28"/>
  <c r="GJ9" i="28"/>
  <c r="AW9" i="28"/>
  <c r="AJ9" i="28"/>
  <c r="W9" i="28"/>
  <c r="CW9" i="28"/>
  <c r="CJ9" i="28"/>
  <c r="BW9" i="28"/>
  <c r="BJ9" i="28"/>
  <c r="J9" i="28"/>
  <c r="LW9" i="28"/>
  <c r="FS55" i="47"/>
  <c r="FQ55" i="47"/>
  <c r="FR55" i="47"/>
  <c r="BF55" i="47"/>
  <c r="BD55" i="47"/>
  <c r="BE55" i="47"/>
  <c r="JD55" i="47"/>
  <c r="JE55" i="47"/>
  <c r="JF55" i="47"/>
  <c r="JF63" i="47"/>
  <c r="JE63" i="47"/>
  <c r="JD63" i="47"/>
  <c r="MD63" i="47"/>
  <c r="MF63" i="47"/>
  <c r="ME63" i="47"/>
  <c r="EF63" i="47"/>
  <c r="EE63" i="47"/>
  <c r="ED63" i="47"/>
  <c r="HW9" i="47"/>
  <c r="BJ9" i="47"/>
  <c r="DW9" i="47"/>
  <c r="AJ9" i="47"/>
  <c r="FJ9" i="47"/>
  <c r="DJ9" i="47"/>
  <c r="W9" i="47"/>
  <c r="FW9" i="47"/>
  <c r="EW9" i="47"/>
  <c r="CW9" i="47"/>
  <c r="J9" i="47"/>
  <c r="GW9" i="47"/>
  <c r="CJ9" i="47"/>
  <c r="BW9" i="47"/>
  <c r="EJ9" i="47"/>
  <c r="GJ9" i="47"/>
  <c r="AW9" i="47"/>
  <c r="LJ9" i="47"/>
  <c r="B9" i="47"/>
  <c r="JW9" i="47"/>
  <c r="KJ9" i="47"/>
  <c r="JJ9" i="47"/>
  <c r="IW9" i="47"/>
  <c r="KW9" i="47"/>
  <c r="IJ9" i="47"/>
  <c r="LW9" i="47"/>
  <c r="HJ9" i="47"/>
  <c r="ME55" i="47"/>
  <c r="MD55" i="47"/>
  <c r="MF55" i="47"/>
  <c r="EF55" i="47"/>
  <c r="EE55" i="47"/>
  <c r="ED55" i="47"/>
  <c r="BS55" i="47"/>
  <c r="BR55" i="47"/>
  <c r="BQ55" i="47"/>
  <c r="IF63" i="47"/>
  <c r="ID63" i="47"/>
  <c r="IE63" i="47"/>
  <c r="BQ63" i="47"/>
  <c r="BR63" i="47"/>
  <c r="BS63" i="47"/>
  <c r="GF63" i="47"/>
  <c r="GD63" i="47"/>
  <c r="GE63" i="47"/>
  <c r="E57" i="47"/>
  <c r="E57" i="28"/>
  <c r="DF55" i="47"/>
  <c r="DE55" i="47"/>
  <c r="DD55" i="47"/>
  <c r="KS55" i="47"/>
  <c r="KR55" i="47"/>
  <c r="KQ55" i="47"/>
  <c r="ES55" i="47"/>
  <c r="ER55" i="47"/>
  <c r="EQ55" i="47"/>
  <c r="IS63" i="47"/>
  <c r="IR63" i="47"/>
  <c r="IQ63" i="47"/>
  <c r="KR63" i="47"/>
  <c r="KS63" i="47"/>
  <c r="KQ63" i="47"/>
  <c r="DF63" i="47"/>
  <c r="DE63" i="47"/>
  <c r="DD63" i="47"/>
  <c r="CQ55" i="47"/>
  <c r="CS55" i="47"/>
  <c r="CR55" i="47"/>
  <c r="KF55" i="47"/>
  <c r="KE55" i="47"/>
  <c r="KD55" i="47"/>
  <c r="AS55" i="47"/>
  <c r="AR55" i="47"/>
  <c r="AQ55" i="47"/>
  <c r="JR55" i="47"/>
  <c r="JS55" i="47"/>
  <c r="JQ55" i="47"/>
  <c r="KE63" i="47"/>
  <c r="KF63" i="47"/>
  <c r="KD63" i="47"/>
  <c r="LR63" i="47"/>
  <c r="LQ63" i="47"/>
  <c r="LS63" i="47"/>
  <c r="CF63" i="47"/>
  <c r="CE63" i="47"/>
  <c r="CD63" i="47"/>
  <c r="C6" i="47"/>
  <c r="C6" i="28"/>
  <c r="DO134" i="47"/>
  <c r="FO142" i="47"/>
  <c r="GS55" i="47"/>
  <c r="GR55" i="47"/>
  <c r="GQ55" i="47"/>
  <c r="LE55" i="47"/>
  <c r="LD55" i="47"/>
  <c r="LF55" i="47"/>
  <c r="FF55" i="47"/>
  <c r="FE55" i="47"/>
  <c r="FD55" i="47"/>
  <c r="LS55" i="47"/>
  <c r="LQ55" i="47"/>
  <c r="LR55" i="47"/>
  <c r="CR63" i="47"/>
  <c r="CS63" i="47"/>
  <c r="CQ63" i="47"/>
  <c r="ES63" i="47"/>
  <c r="ER63" i="47"/>
  <c r="EQ63" i="47"/>
  <c r="FS63" i="47"/>
  <c r="FQ63" i="47"/>
  <c r="FR63" i="47"/>
  <c r="C20" i="47"/>
  <c r="C20" i="28"/>
  <c r="CF56" i="47"/>
  <c r="CE56" i="47"/>
  <c r="CD56" i="47"/>
  <c r="DF56" i="47"/>
  <c r="DD56" i="47"/>
  <c r="DE56" i="47"/>
  <c r="BS56" i="47"/>
  <c r="BR56" i="47"/>
  <c r="BQ56" i="47"/>
  <c r="KD42" i="47"/>
  <c r="KE42" i="47"/>
  <c r="KF42" i="47"/>
  <c r="AE42" i="47"/>
  <c r="AF42" i="47"/>
  <c r="AD42" i="47"/>
  <c r="FS42" i="47"/>
  <c r="FR42" i="47"/>
  <c r="FQ42" i="47"/>
  <c r="E28" i="28"/>
  <c r="E28" i="47"/>
  <c r="Z29" i="70"/>
  <c r="Z23" i="70"/>
  <c r="T23" i="70"/>
  <c r="DF83" i="47"/>
  <c r="DD83" i="47"/>
  <c r="DE83" i="47"/>
  <c r="JF83" i="47"/>
  <c r="JD83" i="47"/>
  <c r="JE83" i="47"/>
  <c r="C88" i="28"/>
  <c r="C88" i="47"/>
  <c r="C59" i="47"/>
  <c r="C59" i="28"/>
  <c r="Z32" i="65"/>
  <c r="Z26" i="65"/>
  <c r="T26" i="65"/>
  <c r="C31" i="47"/>
  <c r="C31" i="28"/>
  <c r="LS56" i="47"/>
  <c r="LR56" i="47"/>
  <c r="LQ56" i="47"/>
  <c r="ED56" i="47"/>
  <c r="EF56" i="47"/>
  <c r="EE56" i="47"/>
  <c r="KQ56" i="47"/>
  <c r="KR56" i="47"/>
  <c r="KS56" i="47"/>
  <c r="JE42" i="47"/>
  <c r="JD42" i="47"/>
  <c r="JF42" i="47"/>
  <c r="HE42" i="47"/>
  <c r="HF42" i="47"/>
  <c r="HD42" i="47"/>
  <c r="HQ42" i="47"/>
  <c r="HS42" i="47"/>
  <c r="HR42" i="47"/>
  <c r="E58" i="28"/>
  <c r="E58" i="47"/>
  <c r="E86" i="47"/>
  <c r="E86" i="28"/>
  <c r="BF56" i="47"/>
  <c r="BD56" i="47"/>
  <c r="BE56" i="47"/>
  <c r="GE56" i="47"/>
  <c r="GF56" i="47"/>
  <c r="GD56" i="47"/>
  <c r="FS56" i="47"/>
  <c r="FR56" i="47"/>
  <c r="FQ56" i="47"/>
  <c r="FF42" i="47"/>
  <c r="FE42" i="47"/>
  <c r="FD42" i="47"/>
  <c r="AR42" i="47"/>
  <c r="AS42" i="47"/>
  <c r="AQ42" i="47"/>
  <c r="LR42" i="47"/>
  <c r="LQ42" i="47"/>
  <c r="LS42" i="47"/>
  <c r="E51" i="28"/>
  <c r="E51" i="47"/>
  <c r="S83" i="47"/>
  <c r="R83" i="47"/>
  <c r="Q83" i="47"/>
  <c r="E55" i="47"/>
  <c r="E55" i="28"/>
  <c r="ES56" i="47"/>
  <c r="ER56" i="47"/>
  <c r="EQ56" i="47"/>
  <c r="CS56" i="47"/>
  <c r="CQ56" i="47"/>
  <c r="CR56" i="47"/>
  <c r="IS56" i="47"/>
  <c r="IR56" i="47"/>
  <c r="IQ56" i="47"/>
  <c r="IE56" i="47"/>
  <c r="ID56" i="47"/>
  <c r="IF56" i="47"/>
  <c r="DD42" i="47"/>
  <c r="DE42" i="47"/>
  <c r="DF42" i="47"/>
  <c r="BF42" i="47"/>
  <c r="BD42" i="47"/>
  <c r="BE42" i="47"/>
  <c r="BS42" i="47"/>
  <c r="BR42" i="47"/>
  <c r="BQ42" i="47"/>
  <c r="C45" i="28"/>
  <c r="C45" i="47"/>
  <c r="DQ56" i="47"/>
  <c r="DS56" i="47"/>
  <c r="DR56" i="47"/>
  <c r="AS56" i="47"/>
  <c r="AR56" i="47"/>
  <c r="AQ56" i="47"/>
  <c r="FF56" i="47"/>
  <c r="FE56" i="47"/>
  <c r="FD56" i="47"/>
  <c r="KE56" i="47"/>
  <c r="KD56" i="47"/>
  <c r="KF56" i="47"/>
  <c r="LF42" i="47"/>
  <c r="LD42" i="47"/>
  <c r="LE42" i="47"/>
  <c r="IF42" i="47"/>
  <c r="ID42" i="47"/>
  <c r="IE42" i="47"/>
  <c r="KR42" i="47"/>
  <c r="KS42" i="47"/>
  <c r="KQ42" i="47"/>
  <c r="CO141" i="47"/>
  <c r="HR56" i="47"/>
  <c r="HS56" i="47"/>
  <c r="HQ56" i="47"/>
  <c r="HD56" i="47"/>
  <c r="HF56" i="47"/>
  <c r="HE56" i="47"/>
  <c r="JS56" i="47"/>
  <c r="JR56" i="47"/>
  <c r="JQ56" i="47"/>
  <c r="IR42" i="47"/>
  <c r="IQ42" i="47"/>
  <c r="IS42" i="47"/>
  <c r="S42" i="47"/>
  <c r="Q42" i="47"/>
  <c r="R42" i="47"/>
  <c r="CR42" i="47"/>
  <c r="CQ42" i="47"/>
  <c r="CS42" i="47"/>
  <c r="MD42" i="47"/>
  <c r="ME42" i="47"/>
  <c r="MF42" i="47"/>
  <c r="FS83" i="47"/>
  <c r="FQ83" i="47"/>
  <c r="FR83" i="47"/>
  <c r="C84" i="28"/>
  <c r="C84" i="47"/>
  <c r="JF56" i="47"/>
  <c r="JD56" i="47"/>
  <c r="JE56" i="47"/>
  <c r="LD56" i="47"/>
  <c r="LE56" i="47"/>
  <c r="LF56" i="47"/>
  <c r="GQ56" i="47"/>
  <c r="GR56" i="47"/>
  <c r="GS56" i="47"/>
  <c r="EQ42" i="47"/>
  <c r="ES42" i="47"/>
  <c r="ER42" i="47"/>
  <c r="GS42" i="47"/>
  <c r="GR42" i="47"/>
  <c r="GQ42" i="47"/>
  <c r="DQ42" i="47"/>
  <c r="DR42" i="47"/>
  <c r="DS42" i="47"/>
  <c r="JS42" i="47"/>
  <c r="JQ42" i="47"/>
  <c r="JR42" i="47"/>
  <c r="DS83" i="47"/>
  <c r="DQ83" i="47"/>
  <c r="DR83" i="47"/>
  <c r="E83" i="28"/>
  <c r="E83" i="47"/>
  <c r="MF56" i="47"/>
  <c r="ME56" i="47"/>
  <c r="MD56" i="47"/>
  <c r="S56" i="47"/>
  <c r="R56" i="47"/>
  <c r="Q56" i="47"/>
  <c r="AD56" i="47"/>
  <c r="AF56" i="47"/>
  <c r="AE56" i="47"/>
  <c r="CF42" i="47"/>
  <c r="CD42" i="47"/>
  <c r="CE42" i="47"/>
  <c r="EF42" i="47"/>
  <c r="ED42" i="47"/>
  <c r="EE42" i="47"/>
  <c r="GE42" i="47"/>
  <c r="GF42" i="47"/>
  <c r="GD42" i="47"/>
  <c r="E9" i="47"/>
  <c r="Z25" i="61"/>
  <c r="T25" i="61"/>
  <c r="Z31" i="61"/>
  <c r="E9" i="28"/>
  <c r="E46" i="28"/>
  <c r="E46" i="47"/>
  <c r="E66" i="47"/>
  <c r="E66" i="28"/>
  <c r="C53" i="47"/>
  <c r="C53" i="28"/>
  <c r="LB142" i="47"/>
  <c r="KS83" i="28"/>
  <c r="KR83" i="28"/>
  <c r="KQ83" i="28"/>
  <c r="C73" i="47"/>
  <c r="C73" i="28"/>
  <c r="Z32" i="66"/>
  <c r="Z26" i="66"/>
  <c r="T26" i="66"/>
  <c r="E18" i="47"/>
  <c r="E18" i="28"/>
  <c r="CB141" i="47"/>
  <c r="LS83" i="28"/>
  <c r="LR83" i="28"/>
  <c r="LQ83" i="28"/>
  <c r="E67" i="47"/>
  <c r="E67" i="28"/>
  <c r="BB142" i="47"/>
  <c r="GB141" i="47"/>
  <c r="GO142" i="47"/>
  <c r="BD83" i="28"/>
  <c r="BE83" i="28"/>
  <c r="BF83" i="28"/>
  <c r="HD85" i="28"/>
  <c r="HF85" i="28"/>
  <c r="HE85" i="28"/>
  <c r="EE85" i="28"/>
  <c r="ED85" i="28"/>
  <c r="EF85" i="28"/>
  <c r="KQ86" i="28"/>
  <c r="KS86" i="28"/>
  <c r="KR86" i="28"/>
  <c r="BE84" i="28"/>
  <c r="BD84" i="28"/>
  <c r="BF84" i="28"/>
  <c r="EO133" i="47"/>
  <c r="IO133" i="47"/>
  <c r="HO133" i="47"/>
  <c r="CB135" i="47"/>
  <c r="JO138" i="47"/>
  <c r="BB138" i="47"/>
  <c r="AO139" i="47"/>
  <c r="FO139" i="47"/>
  <c r="FQ85" i="28"/>
  <c r="FS85" i="28"/>
  <c r="FR85" i="28"/>
  <c r="AE85" i="28"/>
  <c r="AD85" i="28"/>
  <c r="AF85" i="28"/>
  <c r="E64" i="47"/>
  <c r="E64" i="28"/>
  <c r="HO134" i="47"/>
  <c r="JB135" i="47"/>
  <c r="LB139" i="47"/>
  <c r="HO135" i="47"/>
  <c r="GO141" i="47"/>
  <c r="AR85" i="28"/>
  <c r="AQ85" i="28"/>
  <c r="AS85" i="28"/>
  <c r="KD85" i="28"/>
  <c r="KF85" i="28"/>
  <c r="KE85" i="28"/>
  <c r="E17" i="47"/>
  <c r="E17" i="28"/>
  <c r="DF85" i="28"/>
  <c r="DD85" i="28"/>
  <c r="DE85" i="28"/>
  <c r="GQ85" i="28"/>
  <c r="GR85" i="28"/>
  <c r="GS85" i="28"/>
  <c r="AD84" i="28"/>
  <c r="AE84" i="28"/>
  <c r="AF84" i="28"/>
  <c r="DS86" i="28"/>
  <c r="DR86" i="28"/>
  <c r="DQ86" i="28"/>
  <c r="DS85" i="28"/>
  <c r="DQ85" i="28"/>
  <c r="DR85" i="28"/>
  <c r="EQ85" i="28"/>
  <c r="ER85" i="28"/>
  <c r="ES85" i="28"/>
  <c r="R84" i="28"/>
  <c r="S84" i="28"/>
  <c r="Q84" i="28"/>
  <c r="C48" i="47"/>
  <c r="C48" i="28"/>
  <c r="KF86" i="28"/>
  <c r="KD86" i="28"/>
  <c r="KE86" i="28"/>
  <c r="C51" i="47"/>
  <c r="C51" i="28"/>
  <c r="Z31" i="64"/>
  <c r="Z25" i="64"/>
  <c r="T25" i="64"/>
  <c r="EE84" i="28"/>
  <c r="ED84" i="28"/>
  <c r="EF84" i="28"/>
  <c r="E53" i="47"/>
  <c r="E53" i="28"/>
  <c r="Z27" i="64"/>
  <c r="Z33" i="64"/>
  <c r="T27" i="64"/>
  <c r="JO135" i="47"/>
  <c r="HO138" i="47"/>
  <c r="GD86" i="28"/>
  <c r="GF86" i="28"/>
  <c r="GE86" i="28"/>
  <c r="CR85" i="28"/>
  <c r="CS85" i="28"/>
  <c r="CQ85" i="28"/>
  <c r="ID85" i="28"/>
  <c r="IE85" i="28"/>
  <c r="IF85" i="28"/>
  <c r="IF86" i="28"/>
  <c r="IE86" i="28"/>
  <c r="ID86" i="28"/>
  <c r="JQ84" i="28"/>
  <c r="JS84" i="28"/>
  <c r="JR84" i="28"/>
  <c r="CO135" i="47"/>
  <c r="FO134" i="47"/>
  <c r="DB135" i="47"/>
  <c r="IB135" i="47"/>
  <c r="GO134" i="47"/>
  <c r="FO141" i="47"/>
  <c r="BD85" i="28"/>
  <c r="BE85" i="28"/>
  <c r="BF85" i="28"/>
  <c r="IS85" i="28"/>
  <c r="IR85" i="28"/>
  <c r="IQ85" i="28"/>
  <c r="E44" i="47"/>
  <c r="E44" i="28"/>
  <c r="Z31" i="71"/>
  <c r="Z25" i="71"/>
  <c r="T25" i="71"/>
  <c r="CD86" i="28"/>
  <c r="CF86" i="28"/>
  <c r="CE86" i="28"/>
  <c r="HE84" i="28"/>
  <c r="HF84" i="28"/>
  <c r="HD84" i="28"/>
  <c r="C21" i="47"/>
  <c r="C21" i="28"/>
  <c r="HB142" i="47"/>
  <c r="CE85" i="28"/>
  <c r="CD85" i="28"/>
  <c r="CF85" i="28"/>
  <c r="JS85" i="28"/>
  <c r="JR85" i="28"/>
  <c r="JQ85" i="28"/>
  <c r="BR86" i="28"/>
  <c r="BS86" i="28"/>
  <c r="BQ86" i="28"/>
  <c r="BS84" i="28"/>
  <c r="BR84" i="28"/>
  <c r="BQ84" i="28"/>
  <c r="E72" i="47"/>
  <c r="E72" i="28"/>
  <c r="E8" i="47"/>
  <c r="E8" i="28"/>
  <c r="DO141" i="47"/>
  <c r="JS87" i="47"/>
  <c r="JR87" i="47"/>
  <c r="JQ87" i="47"/>
  <c r="HD87" i="47"/>
  <c r="HE87" i="47"/>
  <c r="HF87" i="47"/>
  <c r="W49" i="33"/>
  <c r="W47" i="33"/>
  <c r="W48" i="33"/>
  <c r="X54" i="33"/>
  <c r="W54" i="33"/>
  <c r="E87" i="47"/>
  <c r="E87" i="28"/>
  <c r="CO142" i="47"/>
  <c r="O141" i="47"/>
  <c r="FS87" i="47"/>
  <c r="FQ87" i="47"/>
  <c r="FR87" i="47"/>
  <c r="LO141" i="47"/>
  <c r="C32" i="47"/>
  <c r="T27" i="70"/>
  <c r="C32" i="28"/>
  <c r="Z27" i="70"/>
  <c r="N47" i="33"/>
  <c r="N49" i="33"/>
  <c r="N54" i="33"/>
  <c r="O54" i="33"/>
  <c r="N48" i="33"/>
  <c r="FE87" i="47"/>
  <c r="FF87" i="47"/>
  <c r="FD87" i="47"/>
  <c r="T49" i="33"/>
  <c r="T54" i="33"/>
  <c r="U54" i="33"/>
  <c r="T47" i="33"/>
  <c r="T48" i="33"/>
  <c r="E6" i="47"/>
  <c r="E6" i="28"/>
  <c r="T22" i="61"/>
  <c r="Z28" i="61"/>
  <c r="Z22" i="61"/>
  <c r="JP141" i="47"/>
  <c r="FQ141" i="47"/>
  <c r="FQ142" i="47"/>
  <c r="KD141" i="47"/>
  <c r="JC142" i="47"/>
  <c r="GQ141" i="47"/>
  <c r="AQ142" i="47"/>
  <c r="GP142" i="47"/>
  <c r="ED141" i="47"/>
  <c r="EC141" i="47"/>
  <c r="CQ142" i="47"/>
  <c r="KP141" i="47"/>
  <c r="KD142" i="47"/>
  <c r="JD142" i="47"/>
  <c r="HD141" i="47"/>
  <c r="EP141" i="47"/>
  <c r="HC141" i="47"/>
  <c r="IQ142" i="47"/>
  <c r="CD142" i="47"/>
  <c r="LP141" i="47"/>
  <c r="JC141" i="47"/>
  <c r="BQ141" i="47"/>
  <c r="BQ142" i="47"/>
  <c r="LD142" i="47"/>
  <c r="IP142" i="47"/>
  <c r="IC142" i="47"/>
  <c r="Q142" i="47"/>
  <c r="ID141" i="47"/>
  <c r="AQ141" i="47"/>
  <c r="DD141" i="47"/>
  <c r="GC141" i="47"/>
  <c r="CC141" i="47"/>
  <c r="EC142" i="47"/>
  <c r="HP141" i="47"/>
  <c r="P142" i="47"/>
  <c r="AP142" i="47"/>
  <c r="FP141" i="47"/>
  <c r="LC141" i="47"/>
  <c r="FC141" i="47"/>
  <c r="CP141" i="47"/>
  <c r="EP142" i="47"/>
  <c r="FD142" i="47"/>
  <c r="AD141" i="47"/>
  <c r="FD141" i="47"/>
  <c r="AC141" i="47"/>
  <c r="DC142" i="47"/>
  <c r="CD141" i="47"/>
  <c r="Q141" i="47"/>
  <c r="JQ142" i="47"/>
  <c r="JD141" i="47"/>
  <c r="FC142" i="47"/>
  <c r="IC141" i="47"/>
  <c r="KP142" i="47"/>
  <c r="P141" i="47"/>
  <c r="JP142" i="47"/>
  <c r="DQ141" i="47"/>
  <c r="HQ141" i="47"/>
  <c r="LQ141" i="47"/>
  <c r="LQ142" i="47"/>
  <c r="ED142" i="47"/>
  <c r="AC142" i="47"/>
  <c r="KC141" i="47"/>
  <c r="FP142" i="47"/>
  <c r="LC142" i="47"/>
  <c r="BD142" i="47"/>
  <c r="EQ141" i="47"/>
  <c r="CQ141" i="47"/>
  <c r="KQ142" i="47"/>
  <c r="HP142" i="47"/>
  <c r="JQ141" i="47"/>
  <c r="GD141" i="47"/>
  <c r="MD142" i="47"/>
  <c r="MD141" i="47"/>
  <c r="DC141" i="47"/>
  <c r="BC141" i="47"/>
  <c r="EQ142" i="47"/>
  <c r="HC142" i="47"/>
  <c r="DD142" i="47"/>
  <c r="GD142" i="47"/>
  <c r="GP141" i="47"/>
  <c r="LP142" i="47"/>
  <c r="IP141" i="47"/>
  <c r="DP141" i="47"/>
  <c r="HQ142" i="47"/>
  <c r="BP141" i="47"/>
  <c r="ID142" i="47"/>
  <c r="MC142" i="47"/>
  <c r="LD141" i="47"/>
  <c r="CC142" i="47"/>
  <c r="BC142" i="47"/>
  <c r="MC141" i="47"/>
  <c r="CP142" i="47"/>
  <c r="HD142" i="47"/>
  <c r="DQ142" i="47"/>
  <c r="KC142" i="47"/>
  <c r="GC142" i="47"/>
  <c r="KQ141" i="47"/>
  <c r="AP141" i="47"/>
  <c r="BD141" i="47"/>
  <c r="GQ142" i="47"/>
  <c r="IQ141" i="47"/>
  <c r="DP142" i="47"/>
  <c r="BP142" i="47"/>
  <c r="AD142" i="47"/>
  <c r="AO49" i="33"/>
  <c r="AP54" i="33"/>
  <c r="AO48" i="33"/>
  <c r="AO47" i="33"/>
  <c r="AO54" i="33"/>
  <c r="Z31" i="67"/>
  <c r="C86" i="47"/>
  <c r="C86" i="28"/>
  <c r="T25" i="67"/>
  <c r="Z25" i="67"/>
  <c r="KO142" i="47"/>
  <c r="CR87" i="47"/>
  <c r="CQ87" i="47"/>
  <c r="CS87" i="47"/>
  <c r="JO141" i="47"/>
  <c r="R54" i="33"/>
  <c r="Q49" i="33"/>
  <c r="Q54" i="33"/>
  <c r="Q48" i="33"/>
  <c r="Q47" i="33"/>
  <c r="CE87" i="47"/>
  <c r="CD87" i="47"/>
  <c r="CF87" i="47"/>
  <c r="KO141" i="47"/>
  <c r="HQ87" i="47"/>
  <c r="HS87" i="47"/>
  <c r="HR87" i="47"/>
  <c r="JB141" i="47"/>
  <c r="DS87" i="47"/>
  <c r="DR87" i="47"/>
  <c r="DQ87" i="47"/>
  <c r="AS54" i="33"/>
  <c r="AR54" i="33"/>
  <c r="AR48" i="33"/>
  <c r="AR47" i="33"/>
  <c r="AR49" i="33"/>
  <c r="IB141" i="47"/>
  <c r="DD87" i="47"/>
  <c r="DE87" i="47"/>
  <c r="DF87" i="47"/>
  <c r="HO141" i="47"/>
  <c r="BO142" i="47"/>
  <c r="C11" i="47"/>
  <c r="C11" i="28"/>
  <c r="C85" i="28"/>
  <c r="C85" i="47"/>
  <c r="AR87" i="47"/>
  <c r="AS87" i="47"/>
  <c r="AQ87" i="47"/>
  <c r="JF87" i="47"/>
  <c r="JD87" i="47"/>
  <c r="JE87" i="47"/>
  <c r="EE87" i="47"/>
  <c r="ED87" i="47"/>
  <c r="EF87" i="47"/>
  <c r="AM54" i="33"/>
  <c r="AL47" i="33"/>
  <c r="AL48" i="33"/>
  <c r="AL49" i="33"/>
  <c r="AL54" i="33"/>
  <c r="C83" i="28"/>
  <c r="Z28" i="67"/>
  <c r="T22" i="67"/>
  <c r="C83" i="47"/>
  <c r="Z22" i="67"/>
  <c r="BR87" i="47"/>
  <c r="BQ87" i="47"/>
  <c r="BS87" i="47"/>
  <c r="C62" i="47"/>
  <c r="C62" i="28"/>
  <c r="Z28" i="69"/>
  <c r="T22" i="69"/>
  <c r="Z22" i="69"/>
  <c r="HO142" i="47"/>
  <c r="C66" i="47"/>
  <c r="C66" i="28"/>
  <c r="Z26" i="69"/>
  <c r="Z32" i="69"/>
  <c r="T26" i="69"/>
  <c r="C65" i="47"/>
  <c r="C65" i="28"/>
  <c r="Z31" i="69"/>
  <c r="Z25" i="69"/>
  <c r="T25" i="69"/>
  <c r="O142" i="47"/>
  <c r="IR87" i="47"/>
  <c r="IQ87" i="47"/>
  <c r="IS87" i="47"/>
  <c r="BF87" i="47"/>
  <c r="BE87" i="47"/>
  <c r="BD87" i="47"/>
  <c r="AU47" i="33"/>
  <c r="AU54" i="33"/>
  <c r="AV54" i="33"/>
  <c r="AU49" i="33"/>
  <c r="AU48" i="33"/>
  <c r="Z27" i="69"/>
  <c r="IO141" i="47"/>
  <c r="DB142" i="47"/>
  <c r="C81" i="47"/>
  <c r="C81" i="28"/>
  <c r="GD87" i="47"/>
  <c r="GE87" i="47"/>
  <c r="GF87" i="47"/>
  <c r="E63" i="47"/>
  <c r="E63" i="28"/>
  <c r="E32" i="47"/>
  <c r="E32" i="28"/>
  <c r="Z33" i="70"/>
  <c r="AF87" i="47"/>
  <c r="AD87" i="47"/>
  <c r="AE87" i="47"/>
  <c r="FB142" i="47"/>
  <c r="E25" i="47"/>
  <c r="E25" i="28"/>
  <c r="Z29" i="67"/>
  <c r="E84" i="28"/>
  <c r="E84" i="47"/>
  <c r="T23" i="67"/>
  <c r="Z23" i="67"/>
  <c r="FB141" i="47"/>
  <c r="MB141" i="47"/>
  <c r="IE87" i="47"/>
  <c r="ID87" i="47"/>
  <c r="IF87" i="47"/>
  <c r="ED112" i="47"/>
  <c r="EE112" i="47" s="1"/>
  <c r="E21" i="47"/>
  <c r="E21" i="28"/>
  <c r="Z29" i="63"/>
  <c r="T23" i="63"/>
  <c r="Z23" i="63"/>
  <c r="T23" i="72"/>
  <c r="Z23" i="72"/>
  <c r="E35" i="47"/>
  <c r="E35" i="28"/>
  <c r="Z29" i="72"/>
  <c r="C80" i="47"/>
  <c r="C80" i="28"/>
  <c r="T26" i="72"/>
  <c r="C38" i="47"/>
  <c r="C38" i="28"/>
  <c r="Z32" i="72"/>
  <c r="Z26" i="72"/>
  <c r="CG128" i="47"/>
  <c r="CG129" i="47" s="1"/>
  <c r="CB132" i="47"/>
  <c r="LO132" i="47"/>
  <c r="LT128" i="47"/>
  <c r="LT129" i="47" s="1"/>
  <c r="MB134" i="47"/>
  <c r="HO137" i="47"/>
  <c r="DO135" i="47"/>
  <c r="EB132" i="47"/>
  <c r="EG128" i="47"/>
  <c r="EG129" i="47" s="1"/>
  <c r="JB139" i="47"/>
  <c r="DO139" i="47"/>
  <c r="AB137" i="47"/>
  <c r="IB137" i="47"/>
  <c r="BO138" i="47"/>
  <c r="CB137" i="47"/>
  <c r="FO133" i="47"/>
  <c r="JB136" i="47"/>
  <c r="CO136" i="47"/>
  <c r="JP114" i="47"/>
  <c r="JS114" i="47" s="1"/>
  <c r="FP109" i="47"/>
  <c r="FS109" i="47" s="1"/>
  <c r="EP111" i="47"/>
  <c r="ES111" i="47" s="1"/>
  <c r="EP109" i="47"/>
  <c r="ES109" i="47" s="1"/>
  <c r="FP108" i="47"/>
  <c r="FS108" i="47" s="1"/>
  <c r="BC107" i="47"/>
  <c r="BF107" i="47" s="1"/>
  <c r="EC114" i="47"/>
  <c r="EF114" i="47" s="1"/>
  <c r="MC110" i="47"/>
  <c r="MF110" i="47" s="1"/>
  <c r="BP110" i="47"/>
  <c r="BS110" i="47" s="1"/>
  <c r="DC114" i="47"/>
  <c r="DF114" i="47" s="1"/>
  <c r="FP110" i="47"/>
  <c r="FS110" i="47" s="1"/>
  <c r="AC107" i="47"/>
  <c r="AF107" i="47" s="1"/>
  <c r="LC114" i="47"/>
  <c r="LF114" i="47" s="1"/>
  <c r="HP114" i="47"/>
  <c r="HS114" i="47" s="1"/>
  <c r="HC111" i="47"/>
  <c r="HF111" i="47" s="1"/>
  <c r="DP109" i="47"/>
  <c r="DS109" i="47" s="1"/>
  <c r="HC107" i="47"/>
  <c r="HF107" i="47" s="1"/>
  <c r="IP113" i="47"/>
  <c r="IS113" i="47" s="1"/>
  <c r="CP111" i="47"/>
  <c r="CS111" i="47" s="1"/>
  <c r="EP108" i="47"/>
  <c r="ES108" i="47" s="1"/>
  <c r="AC111" i="47"/>
  <c r="AF111" i="47" s="1"/>
  <c r="GC114" i="47"/>
  <c r="GF114" i="47" s="1"/>
  <c r="FC112" i="47"/>
  <c r="FF112" i="47" s="1"/>
  <c r="LP113" i="47"/>
  <c r="LS113" i="47" s="1"/>
  <c r="P111" i="47"/>
  <c r="S111" i="47" s="1"/>
  <c r="CO133" i="47"/>
  <c r="IB133" i="47"/>
  <c r="DB132" i="47"/>
  <c r="DG128" i="47"/>
  <c r="DG129" i="47" s="1"/>
  <c r="JO136" i="47"/>
  <c r="JO132" i="47"/>
  <c r="JT128" i="47"/>
  <c r="JT129" i="47" s="1"/>
  <c r="EQ117" i="47"/>
  <c r="ER117" i="47" s="1"/>
  <c r="E20" i="47"/>
  <c r="E20" i="28"/>
  <c r="Z28" i="63"/>
  <c r="Z22" i="63"/>
  <c r="T22" i="63"/>
  <c r="C77" i="47"/>
  <c r="C77" i="28"/>
  <c r="GB132" i="47"/>
  <c r="GG128" i="47"/>
  <c r="GG129" i="47" s="1"/>
  <c r="IE137" i="47"/>
  <c r="CF138" i="47"/>
  <c r="FE136" i="47"/>
  <c r="KF137" i="47"/>
  <c r="AR134" i="47"/>
  <c r="LR134" i="47"/>
  <c r="JE139" i="47"/>
  <c r="IR137" i="47"/>
  <c r="JE137" i="47"/>
  <c r="IS138" i="47"/>
  <c r="KS139" i="47"/>
  <c r="FS135" i="47"/>
  <c r="BE133" i="47"/>
  <c r="CR136" i="47"/>
  <c r="KS138" i="47"/>
  <c r="IF134" i="47"/>
  <c r="DR137" i="47"/>
  <c r="MF135" i="47"/>
  <c r="KF134" i="47"/>
  <c r="KE135" i="47"/>
  <c r="FS138" i="47"/>
  <c r="AE134" i="47"/>
  <c r="IE133" i="47"/>
  <c r="EE132" i="47"/>
  <c r="HF138" i="47"/>
  <c r="GS133" i="47"/>
  <c r="EF135" i="47"/>
  <c r="CE138" i="47"/>
  <c r="AF138" i="47"/>
  <c r="FF136" i="47"/>
  <c r="AF134" i="47"/>
  <c r="EF138" i="47"/>
  <c r="HE136" i="47"/>
  <c r="BF139" i="47"/>
  <c r="CS135" i="47"/>
  <c r="BF133" i="47"/>
  <c r="HR138" i="47"/>
  <c r="DR134" i="47"/>
  <c r="JE138" i="47"/>
  <c r="KR132" i="47"/>
  <c r="KF136" i="47"/>
  <c r="FS139" i="47"/>
  <c r="DF139" i="47"/>
  <c r="HR139" i="47"/>
  <c r="EE136" i="47"/>
  <c r="FS137" i="47"/>
  <c r="S138" i="47"/>
  <c r="JS134" i="47"/>
  <c r="IS134" i="47"/>
  <c r="LE133" i="47"/>
  <c r="ER138" i="47"/>
  <c r="S136" i="47"/>
  <c r="LS139" i="47"/>
  <c r="JS137" i="47"/>
  <c r="HS133" i="47"/>
  <c r="CS137" i="47"/>
  <c r="IS135" i="47"/>
  <c r="R137" i="47"/>
  <c r="BS136" i="47"/>
  <c r="DF136" i="47"/>
  <c r="AE137" i="47"/>
  <c r="S139" i="47"/>
  <c r="HE134" i="47"/>
  <c r="AS132" i="47"/>
  <c r="KR133" i="47"/>
  <c r="ME138" i="47"/>
  <c r="HS132" i="47"/>
  <c r="FF139" i="47"/>
  <c r="AF133" i="47"/>
  <c r="GE136" i="47"/>
  <c r="HS134" i="47"/>
  <c r="BF135" i="47"/>
  <c r="CS133" i="47"/>
  <c r="LF137" i="47"/>
  <c r="JE136" i="47"/>
  <c r="JE132" i="47"/>
  <c r="BR133" i="47"/>
  <c r="ME136" i="47"/>
  <c r="LS135" i="47"/>
  <c r="BS134" i="47"/>
  <c r="ES137" i="47"/>
  <c r="DE134" i="47"/>
  <c r="S135" i="47"/>
  <c r="GR137" i="47"/>
  <c r="AR133" i="47"/>
  <c r="FE135" i="47"/>
  <c r="ME132" i="47"/>
  <c r="HR133" i="47"/>
  <c r="FE137" i="47"/>
  <c r="AE133" i="47"/>
  <c r="KE136" i="47"/>
  <c r="HE138" i="47"/>
  <c r="BF132" i="47"/>
  <c r="DF138" i="47"/>
  <c r="KR139" i="47"/>
  <c r="IF136" i="47"/>
  <c r="DS139" i="47"/>
  <c r="IE139" i="47"/>
  <c r="ES138" i="47"/>
  <c r="IF135" i="47"/>
  <c r="BF138" i="47"/>
  <c r="ER137" i="47"/>
  <c r="CR138" i="47"/>
  <c r="JS138" i="47"/>
  <c r="GE139" i="47"/>
  <c r="AR137" i="47"/>
  <c r="IF137" i="47"/>
  <c r="HF136" i="47"/>
  <c r="GR133" i="47"/>
  <c r="HR132" i="47"/>
  <c r="FF137" i="47"/>
  <c r="DF133" i="47"/>
  <c r="S134" i="47"/>
  <c r="GS139" i="47"/>
  <c r="CF139" i="47"/>
  <c r="JR132" i="47"/>
  <c r="KF135" i="47"/>
  <c r="DF132" i="47"/>
  <c r="IS136" i="47"/>
  <c r="LS132" i="47"/>
  <c r="AE132" i="47"/>
  <c r="FR136" i="47"/>
  <c r="BR138" i="47"/>
  <c r="GS138" i="47"/>
  <c r="KR135" i="47"/>
  <c r="KF132" i="47"/>
  <c r="IR132" i="47"/>
  <c r="ER135" i="47"/>
  <c r="KE133" i="47"/>
  <c r="R138" i="47"/>
  <c r="CR134" i="47"/>
  <c r="IR134" i="47"/>
  <c r="ES134" i="47"/>
  <c r="ES133" i="47"/>
  <c r="HF137" i="47"/>
  <c r="CE134" i="47"/>
  <c r="LR132" i="47"/>
  <c r="JS139" i="47"/>
  <c r="DE133" i="47"/>
  <c r="ES139" i="47"/>
  <c r="IS133" i="47"/>
  <c r="R134" i="47"/>
  <c r="FR137" i="47"/>
  <c r="AS135" i="47"/>
  <c r="JF137" i="47"/>
  <c r="JS132" i="47"/>
  <c r="HS135" i="47"/>
  <c r="FF138" i="47"/>
  <c r="DR139" i="47"/>
  <c r="GE132" i="47"/>
  <c r="HS136" i="47"/>
  <c r="AR139" i="47"/>
  <c r="AF136" i="47"/>
  <c r="EE138" i="47"/>
  <c r="EE135" i="47"/>
  <c r="KE139" i="47"/>
  <c r="CF137" i="47"/>
  <c r="AS138" i="47"/>
  <c r="JF133" i="47"/>
  <c r="BE134" i="47"/>
  <c r="AS133" i="47"/>
  <c r="ER134" i="47"/>
  <c r="ES136" i="47"/>
  <c r="FE133" i="47"/>
  <c r="CF135" i="47"/>
  <c r="FR134" i="47"/>
  <c r="BS133" i="47"/>
  <c r="HR137" i="47"/>
  <c r="CS138" i="47"/>
  <c r="MF137" i="47"/>
  <c r="ME133" i="47"/>
  <c r="R133" i="47"/>
  <c r="MF138" i="47"/>
  <c r="KS137" i="47"/>
  <c r="IE132" i="47"/>
  <c r="R132" i="47"/>
  <c r="GR132" i="47"/>
  <c r="GE133" i="47"/>
  <c r="GE138" i="47"/>
  <c r="IE135" i="47"/>
  <c r="DF137" i="47"/>
  <c r="EF137" i="47"/>
  <c r="IF138" i="47"/>
  <c r="JF139" i="47"/>
  <c r="GF137" i="47"/>
  <c r="GR134" i="47"/>
  <c r="FF133" i="47"/>
  <c r="BR139" i="47"/>
  <c r="HR134" i="47"/>
  <c r="CS139" i="47"/>
  <c r="KS133" i="47"/>
  <c r="KS134" i="47"/>
  <c r="S132" i="47"/>
  <c r="HF139" i="47"/>
  <c r="AF135" i="47"/>
  <c r="IE136" i="47"/>
  <c r="LS133" i="47"/>
  <c r="DF135" i="47"/>
  <c r="GR138" i="47"/>
  <c r="LF136" i="47"/>
  <c r="JR136" i="47"/>
  <c r="LS134" i="47"/>
  <c r="DS136" i="47"/>
  <c r="IS139" i="47"/>
  <c r="KF138" i="47"/>
  <c r="FS134" i="47"/>
  <c r="GS137" i="47"/>
  <c r="FE139" i="47"/>
  <c r="CR139" i="47"/>
  <c r="R136" i="47"/>
  <c r="CR137" i="47"/>
  <c r="DE137" i="47"/>
  <c r="GF135" i="47"/>
  <c r="BF134" i="47"/>
  <c r="ES132" i="47"/>
  <c r="ME137" i="47"/>
  <c r="KR136" i="47"/>
  <c r="BS132" i="47"/>
  <c r="JS133" i="47"/>
  <c r="GF132" i="47"/>
  <c r="ME135" i="47"/>
  <c r="BE138" i="47"/>
  <c r="FF135" i="47"/>
  <c r="AR132" i="47"/>
  <c r="MF132" i="47"/>
  <c r="LR135" i="47"/>
  <c r="JR135" i="47"/>
  <c r="GF133" i="47"/>
  <c r="MF134" i="47"/>
  <c r="KE138" i="47"/>
  <c r="ME139" i="47"/>
  <c r="IR139" i="47"/>
  <c r="HE139" i="47"/>
  <c r="DR136" i="47"/>
  <c r="EF133" i="47"/>
  <c r="ER133" i="47"/>
  <c r="CE133" i="47"/>
  <c r="GS136" i="47"/>
  <c r="BR134" i="47"/>
  <c r="JF138" i="47"/>
  <c r="EF139" i="47"/>
  <c r="MF136" i="47"/>
  <c r="BF137" i="47"/>
  <c r="FF132" i="47"/>
  <c r="LS136" i="47"/>
  <c r="LE134" i="47"/>
  <c r="CF134" i="47"/>
  <c r="HS139" i="47"/>
  <c r="FR138" i="47"/>
  <c r="JE133" i="47"/>
  <c r="LE136" i="47"/>
  <c r="S133" i="47"/>
  <c r="IS132" i="47"/>
  <c r="GR135" i="47"/>
  <c r="LE138" i="47"/>
  <c r="DR135" i="47"/>
  <c r="FE134" i="47"/>
  <c r="EE133" i="47"/>
  <c r="GS134" i="47"/>
  <c r="JF134" i="47"/>
  <c r="FR133" i="47"/>
  <c r="JR133" i="47"/>
  <c r="CS132" i="47"/>
  <c r="KE132" i="47"/>
  <c r="LF139" i="47"/>
  <c r="GF139" i="47"/>
  <c r="LE135" i="47"/>
  <c r="DE132" i="47"/>
  <c r="HF132" i="47"/>
  <c r="LR133" i="47"/>
  <c r="LS137" i="47"/>
  <c r="EF134" i="47"/>
  <c r="R139" i="47"/>
  <c r="S137" i="47"/>
  <c r="IS137" i="47"/>
  <c r="MF133" i="47"/>
  <c r="BS138" i="47"/>
  <c r="CE135" i="47"/>
  <c r="JF132" i="47"/>
  <c r="JE135" i="47"/>
  <c r="HR135" i="47"/>
  <c r="JS135" i="47"/>
  <c r="FS136" i="47"/>
  <c r="IR136" i="47"/>
  <c r="CS134" i="47"/>
  <c r="AS136" i="47"/>
  <c r="GE137" i="47"/>
  <c r="LF134" i="47"/>
  <c r="DE136" i="47"/>
  <c r="HE133" i="47"/>
  <c r="IR135" i="47"/>
  <c r="HS137" i="47"/>
  <c r="DR138" i="47"/>
  <c r="LE139" i="47"/>
  <c r="ES135" i="47"/>
  <c r="LE132" i="47"/>
  <c r="KS132" i="47"/>
  <c r="BS139" i="47"/>
  <c r="LF135" i="47"/>
  <c r="EF132" i="47"/>
  <c r="AF132" i="47"/>
  <c r="BS137" i="47"/>
  <c r="AR136" i="47"/>
  <c r="BE136" i="47"/>
  <c r="IE138" i="47"/>
  <c r="CR132" i="47"/>
  <c r="HF134" i="47"/>
  <c r="GE134" i="47"/>
  <c r="LR137" i="47"/>
  <c r="LR136" i="47"/>
  <c r="ER139" i="47"/>
  <c r="LF133" i="47"/>
  <c r="GF138" i="47"/>
  <c r="AF137" i="47"/>
  <c r="EE134" i="47"/>
  <c r="DR132" i="47"/>
  <c r="BE132" i="47"/>
  <c r="LF132" i="47"/>
  <c r="FS133" i="47"/>
  <c r="BR137" i="47"/>
  <c r="GS135" i="47"/>
  <c r="JR134" i="47"/>
  <c r="JS136" i="47"/>
  <c r="DS132" i="47"/>
  <c r="BE139" i="47"/>
  <c r="AE139" i="47"/>
  <c r="CE136" i="47"/>
  <c r="DS134" i="47"/>
  <c r="FR135" i="47"/>
  <c r="FF134" i="47"/>
  <c r="AF139" i="47"/>
  <c r="HS138" i="47"/>
  <c r="AR138" i="47"/>
  <c r="IE134" i="47"/>
  <c r="JF135" i="47"/>
  <c r="KR134" i="47"/>
  <c r="DS133" i="47"/>
  <c r="AS137" i="47"/>
  <c r="KF139" i="47"/>
  <c r="FR139" i="47"/>
  <c r="BF136" i="47"/>
  <c r="GS132" i="47"/>
  <c r="IF132" i="47"/>
  <c r="LR138" i="47"/>
  <c r="DR133" i="47"/>
  <c r="BE137" i="47"/>
  <c r="CE137" i="47"/>
  <c r="IR138" i="47"/>
  <c r="DE138" i="47"/>
  <c r="HF135" i="47"/>
  <c r="ER132" i="47"/>
  <c r="MF139" i="47"/>
  <c r="EF136" i="47"/>
  <c r="R135" i="47"/>
  <c r="AE136" i="47"/>
  <c r="KS135" i="47"/>
  <c r="KF133" i="47"/>
  <c r="DE135" i="47"/>
  <c r="AE138" i="47"/>
  <c r="JR139" i="47"/>
  <c r="FR132" i="47"/>
  <c r="IF133" i="47"/>
  <c r="CE132" i="47"/>
  <c r="JF136" i="47"/>
  <c r="BR132" i="47"/>
  <c r="JR137" i="47"/>
  <c r="HF133" i="47"/>
  <c r="DS137" i="47"/>
  <c r="EE137" i="47"/>
  <c r="HE132" i="47"/>
  <c r="FS132" i="47"/>
  <c r="DE139" i="47"/>
  <c r="BE135" i="47"/>
  <c r="LS138" i="47"/>
  <c r="FE138" i="47"/>
  <c r="KS136" i="47"/>
  <c r="IR133" i="47"/>
  <c r="KE134" i="47"/>
  <c r="GF136" i="47"/>
  <c r="BR136" i="47"/>
  <c r="EE139" i="47"/>
  <c r="CR135" i="47"/>
  <c r="LR139" i="47"/>
  <c r="HE135" i="47"/>
  <c r="CF136" i="47"/>
  <c r="AR135" i="47"/>
  <c r="HR136" i="47"/>
  <c r="CE139" i="47"/>
  <c r="JE134" i="47"/>
  <c r="DS138" i="47"/>
  <c r="AS134" i="47"/>
  <c r="HE137" i="47"/>
  <c r="DF134" i="47"/>
  <c r="IF139" i="47"/>
  <c r="KE137" i="47"/>
  <c r="FE132" i="47"/>
  <c r="JR138" i="47"/>
  <c r="AS139" i="47"/>
  <c r="LE137" i="47"/>
  <c r="GF134" i="47"/>
  <c r="BS135" i="47"/>
  <c r="ER136" i="47"/>
  <c r="ME134" i="47"/>
  <c r="LF138" i="47"/>
  <c r="DS135" i="47"/>
  <c r="GE135" i="47"/>
  <c r="CF132" i="47"/>
  <c r="KR138" i="47"/>
  <c r="BR135" i="47"/>
  <c r="CS136" i="47"/>
  <c r="KR137" i="47"/>
  <c r="AE135" i="47"/>
  <c r="GR139" i="47"/>
  <c r="CR133" i="47"/>
  <c r="CF133" i="47"/>
  <c r="GR136" i="47"/>
  <c r="KO135" i="47"/>
  <c r="EP113" i="47"/>
  <c r="ES113" i="47" s="1"/>
  <c r="FP111" i="47"/>
  <c r="FS111" i="47" s="1"/>
  <c r="JP108" i="47"/>
  <c r="JS108" i="47" s="1"/>
  <c r="JC108" i="47"/>
  <c r="JF108" i="47" s="1"/>
  <c r="HP108" i="47"/>
  <c r="HS108" i="47" s="1"/>
  <c r="AC112" i="47"/>
  <c r="AF112" i="47" s="1"/>
  <c r="LP107" i="47"/>
  <c r="LS107" i="47" s="1"/>
  <c r="GP112" i="47"/>
  <c r="GS112" i="47" s="1"/>
  <c r="BC109" i="47"/>
  <c r="BF109" i="47" s="1"/>
  <c r="DC110" i="47"/>
  <c r="DF110" i="47" s="1"/>
  <c r="GP114" i="47"/>
  <c r="GS114" i="47" s="1"/>
  <c r="HP110" i="47"/>
  <c r="HS110" i="47" s="1"/>
  <c r="P107" i="47"/>
  <c r="S107" i="47" s="1"/>
  <c r="CC108" i="47"/>
  <c r="CF108" i="47" s="1"/>
  <c r="EC108" i="47"/>
  <c r="EF108" i="47" s="1"/>
  <c r="CP114" i="47"/>
  <c r="CS114" i="47" s="1"/>
  <c r="HP113" i="47"/>
  <c r="HS113" i="47" s="1"/>
  <c r="P110" i="47"/>
  <c r="S110" i="47" s="1"/>
  <c r="KC112" i="47"/>
  <c r="KF112" i="47" s="1"/>
  <c r="GC107" i="47"/>
  <c r="GF107" i="47" s="1"/>
  <c r="DP112" i="47"/>
  <c r="DS112" i="47" s="1"/>
  <c r="AP114" i="47"/>
  <c r="AS114" i="47" s="1"/>
  <c r="GC110" i="47"/>
  <c r="GF110" i="47" s="1"/>
  <c r="JC113" i="47"/>
  <c r="JF113" i="47" s="1"/>
  <c r="CC109" i="47"/>
  <c r="CF109" i="47" s="1"/>
  <c r="IO132" i="47"/>
  <c r="IT128" i="47"/>
  <c r="IT129" i="47" s="1"/>
  <c r="E81" i="47"/>
  <c r="E81" i="28"/>
  <c r="Z33" i="68"/>
  <c r="Z27" i="68"/>
  <c r="T27" i="68"/>
  <c r="IM133" i="47"/>
  <c r="FM132" i="47"/>
  <c r="JZ133" i="47"/>
  <c r="EM132" i="47"/>
  <c r="GZ133" i="47"/>
  <c r="HX133" i="47"/>
  <c r="CX132" i="47"/>
  <c r="BK133" i="47"/>
  <c r="BX133" i="47"/>
  <c r="EK132" i="47"/>
  <c r="Z132" i="47"/>
  <c r="FK132" i="47"/>
  <c r="IK132" i="47"/>
  <c r="KM132" i="47"/>
  <c r="JX132" i="47"/>
  <c r="FZ133" i="47"/>
  <c r="KK133" i="47"/>
  <c r="KM133" i="47"/>
  <c r="BX132" i="47"/>
  <c r="KX133" i="47"/>
  <c r="K133" i="47"/>
  <c r="LX133" i="47"/>
  <c r="DZ133" i="47"/>
  <c r="EM133" i="47"/>
  <c r="DK132" i="47"/>
  <c r="JM132" i="47"/>
  <c r="LM132" i="47"/>
  <c r="JK133" i="47"/>
  <c r="FX132" i="47"/>
  <c r="KZ133" i="47"/>
  <c r="BM132" i="47"/>
  <c r="AX133" i="47"/>
  <c r="EZ133" i="47"/>
  <c r="IZ133" i="47"/>
  <c r="FX133" i="47"/>
  <c r="IX132" i="47"/>
  <c r="LK132" i="47"/>
  <c r="KX132" i="47"/>
  <c r="HZ133" i="47"/>
  <c r="DX132" i="47"/>
  <c r="CK133" i="47"/>
  <c r="GM133" i="47"/>
  <c r="IZ132" i="47"/>
  <c r="DZ132" i="47"/>
  <c r="HK133" i="47"/>
  <c r="GZ132" i="47"/>
  <c r="HZ132" i="47"/>
  <c r="LZ132" i="47"/>
  <c r="EK133" i="47"/>
  <c r="LK133" i="47"/>
  <c r="Z133" i="47"/>
  <c r="AZ132" i="47"/>
  <c r="EZ132" i="47"/>
  <c r="GX133" i="47"/>
  <c r="CZ132" i="47"/>
  <c r="FZ132" i="47"/>
  <c r="FM133" i="47"/>
  <c r="DM133" i="47"/>
  <c r="BZ132" i="47"/>
  <c r="HM133" i="47"/>
  <c r="AM133" i="47"/>
  <c r="JK132" i="47"/>
  <c r="BZ133" i="47"/>
  <c r="AX132" i="47"/>
  <c r="IX133" i="47"/>
  <c r="KK132" i="47"/>
  <c r="FK133" i="47"/>
  <c r="GK132" i="47"/>
  <c r="DX133" i="47"/>
  <c r="AK133" i="47"/>
  <c r="X132" i="47"/>
  <c r="M132" i="47"/>
  <c r="CM133" i="47"/>
  <c r="KZ132" i="47"/>
  <c r="LM133" i="47"/>
  <c r="AM132" i="47"/>
  <c r="GX132" i="47"/>
  <c r="AK132" i="47"/>
  <c r="LX132" i="47"/>
  <c r="EX132" i="47"/>
  <c r="DM132" i="47"/>
  <c r="M133" i="47"/>
  <c r="HK132" i="47"/>
  <c r="HM132" i="47"/>
  <c r="IK133" i="47"/>
  <c r="JZ132" i="47"/>
  <c r="GM132" i="47"/>
  <c r="AZ133" i="47"/>
  <c r="JM133" i="47"/>
  <c r="BM133" i="47"/>
  <c r="CZ133" i="47"/>
  <c r="IM132" i="47"/>
  <c r="LZ133" i="47"/>
  <c r="EX133" i="47"/>
  <c r="K132" i="47"/>
  <c r="DK133" i="47"/>
  <c r="X133" i="47"/>
  <c r="CX133" i="47"/>
  <c r="GK133" i="47"/>
  <c r="CK132" i="47"/>
  <c r="JX133" i="47"/>
  <c r="CM132" i="47"/>
  <c r="BK132" i="47"/>
  <c r="HX132" i="47"/>
  <c r="KP121" i="47"/>
  <c r="KS121" i="47" s="1"/>
  <c r="IP121" i="47"/>
  <c r="IS121" i="47" s="1"/>
  <c r="GP121" i="47"/>
  <c r="GS121" i="47" s="1"/>
  <c r="EP121" i="47"/>
  <c r="ES121" i="47" s="1"/>
  <c r="FP121" i="47"/>
  <c r="FS121" i="47" s="1"/>
  <c r="BC122" i="47"/>
  <c r="BF122" i="47" s="1"/>
  <c r="EP122" i="47"/>
  <c r="ES122" i="47" s="1"/>
  <c r="CP122" i="47"/>
  <c r="CS122" i="47" s="1"/>
  <c r="HC122" i="47"/>
  <c r="HF122" i="47" s="1"/>
  <c r="LC122" i="47"/>
  <c r="LF122" i="47" s="1"/>
  <c r="HC121" i="47"/>
  <c r="HF121" i="47" s="1"/>
  <c r="AC122" i="47"/>
  <c r="AF122" i="47" s="1"/>
  <c r="BC121" i="47"/>
  <c r="BF121" i="47" s="1"/>
  <c r="IC121" i="47"/>
  <c r="IF121" i="47" s="1"/>
  <c r="BP121" i="47"/>
  <c r="BS121" i="47" s="1"/>
  <c r="AP121" i="47"/>
  <c r="AS121" i="47" s="1"/>
  <c r="GC121" i="47"/>
  <c r="GF121" i="47" s="1"/>
  <c r="AP122" i="47"/>
  <c r="AS122" i="47" s="1"/>
  <c r="AC121" i="47"/>
  <c r="AF121" i="47" s="1"/>
  <c r="DC121" i="47"/>
  <c r="DF121" i="47" s="1"/>
  <c r="FP122" i="47"/>
  <c r="FS122" i="47" s="1"/>
  <c r="CC122" i="47"/>
  <c r="CF122" i="47" s="1"/>
  <c r="DP121" i="47"/>
  <c r="DS121" i="47" s="1"/>
  <c r="LC121" i="47"/>
  <c r="LF121" i="47" s="1"/>
  <c r="BP122" i="47"/>
  <c r="BS122" i="47" s="1"/>
  <c r="JC122" i="47"/>
  <c r="JF122" i="47" s="1"/>
  <c r="IP122" i="47"/>
  <c r="IS122" i="47" s="1"/>
  <c r="KC122" i="47"/>
  <c r="KF122" i="47" s="1"/>
  <c r="JP121" i="47"/>
  <c r="JS121" i="47" s="1"/>
  <c r="P121" i="47"/>
  <c r="S121" i="47" s="1"/>
  <c r="HP122" i="47"/>
  <c r="HS122" i="47" s="1"/>
  <c r="KC121" i="47"/>
  <c r="KF121" i="47" s="1"/>
  <c r="HP121" i="47"/>
  <c r="HS121" i="47" s="1"/>
  <c r="FC121" i="47"/>
  <c r="FF121" i="47" s="1"/>
  <c r="LP121" i="47"/>
  <c r="LS121" i="47" s="1"/>
  <c r="LP122" i="47"/>
  <c r="LS122" i="47" s="1"/>
  <c r="KP122" i="47"/>
  <c r="KS122" i="47" s="1"/>
  <c r="P122" i="47"/>
  <c r="S122" i="47" s="1"/>
  <c r="CP121" i="47"/>
  <c r="CS121" i="47" s="1"/>
  <c r="MC122" i="47"/>
  <c r="MF122" i="47" s="1"/>
  <c r="GP122" i="47"/>
  <c r="GS122" i="47" s="1"/>
  <c r="JP122" i="47"/>
  <c r="JS122" i="47" s="1"/>
  <c r="IC122" i="47"/>
  <c r="IF122" i="47" s="1"/>
  <c r="DC122" i="47"/>
  <c r="DF122" i="47" s="1"/>
  <c r="JC121" i="47"/>
  <c r="JF121" i="47" s="1"/>
  <c r="MC121" i="47"/>
  <c r="MF121" i="47" s="1"/>
  <c r="EC122" i="47"/>
  <c r="EF122" i="47" s="1"/>
  <c r="FC122" i="47"/>
  <c r="FF122" i="47" s="1"/>
  <c r="DP122" i="47"/>
  <c r="DS122" i="47" s="1"/>
  <c r="CC121" i="47"/>
  <c r="CF121" i="47" s="1"/>
  <c r="GC122" i="47"/>
  <c r="GF122" i="47" s="1"/>
  <c r="EC121" i="47"/>
  <c r="EF121" i="47" s="1"/>
  <c r="HB138" i="47"/>
  <c r="KO138" i="47"/>
  <c r="LB133" i="47"/>
  <c r="O133" i="47"/>
  <c r="LO135" i="47"/>
  <c r="GO135" i="47"/>
  <c r="CP110" i="47"/>
  <c r="CS110" i="47" s="1"/>
  <c r="GC113" i="47"/>
  <c r="GF113" i="47" s="1"/>
  <c r="DP107" i="47"/>
  <c r="DS107" i="47" s="1"/>
  <c r="EC109" i="47"/>
  <c r="EF109" i="47" s="1"/>
  <c r="BC113" i="47"/>
  <c r="BF113" i="47" s="1"/>
  <c r="DC113" i="47"/>
  <c r="DF113" i="47" s="1"/>
  <c r="CC113" i="47"/>
  <c r="CF113" i="47" s="1"/>
  <c r="GC112" i="47"/>
  <c r="GF112" i="47" s="1"/>
  <c r="BP112" i="47"/>
  <c r="BS112" i="47" s="1"/>
  <c r="AC110" i="47"/>
  <c r="AF110" i="47" s="1"/>
  <c r="BP108" i="47"/>
  <c r="BS108" i="47" s="1"/>
  <c r="EC111" i="47"/>
  <c r="EF111" i="47" s="1"/>
  <c r="JP112" i="47"/>
  <c r="JS112" i="47" s="1"/>
  <c r="KP108" i="47"/>
  <c r="KS108" i="47" s="1"/>
  <c r="KC110" i="47"/>
  <c r="KF110" i="47" s="1"/>
  <c r="LC107" i="47"/>
  <c r="LF107" i="47" s="1"/>
  <c r="LP109" i="47"/>
  <c r="LS109" i="47" s="1"/>
  <c r="DP114" i="47"/>
  <c r="DS114" i="47" s="1"/>
  <c r="JP107" i="47"/>
  <c r="JS107" i="47" s="1"/>
  <c r="FC110" i="47"/>
  <c r="FF110" i="47" s="1"/>
  <c r="EP112" i="47"/>
  <c r="ES112" i="47" s="1"/>
  <c r="MC113" i="47"/>
  <c r="MF113" i="47" s="1"/>
  <c r="HP112" i="47"/>
  <c r="HS112" i="47" s="1"/>
  <c r="KP114" i="47"/>
  <c r="KS114" i="47" s="1"/>
  <c r="LC108" i="47"/>
  <c r="LF108" i="47" s="1"/>
  <c r="EB136" i="47"/>
  <c r="HB132" i="47"/>
  <c r="HG128" i="47"/>
  <c r="HG129" i="47" s="1"/>
  <c r="LO136" i="47"/>
  <c r="Z25" i="72"/>
  <c r="T25" i="72"/>
  <c r="C37" i="47"/>
  <c r="C37" i="28"/>
  <c r="E78" i="47"/>
  <c r="E78" i="28"/>
  <c r="IB138" i="47"/>
  <c r="IO139" i="47"/>
  <c r="AO134" i="47"/>
  <c r="MB132" i="47"/>
  <c r="MG128" i="47"/>
  <c r="MG129" i="47" s="1"/>
  <c r="LB132" i="47"/>
  <c r="LG128" i="47"/>
  <c r="LG129" i="47" s="1"/>
  <c r="CO132" i="47"/>
  <c r="CT128" i="47"/>
  <c r="CT129" i="47" s="1"/>
  <c r="BB132" i="47"/>
  <c r="BG128" i="47"/>
  <c r="BG129" i="47" s="1"/>
  <c r="O137" i="47"/>
  <c r="AO137" i="47"/>
  <c r="AP112" i="47"/>
  <c r="AS112" i="47" s="1"/>
  <c r="DP111" i="47"/>
  <c r="DS111" i="47" s="1"/>
  <c r="P109" i="47"/>
  <c r="S109" i="47" s="1"/>
  <c r="BP113" i="47"/>
  <c r="BS113" i="47" s="1"/>
  <c r="GC109" i="47"/>
  <c r="GF109" i="47" s="1"/>
  <c r="LC110" i="47"/>
  <c r="LF110" i="47" s="1"/>
  <c r="LC109" i="47"/>
  <c r="LF109" i="47" s="1"/>
  <c r="HC114" i="47"/>
  <c r="HF114" i="47" s="1"/>
  <c r="FP112" i="47"/>
  <c r="FS112" i="47" s="1"/>
  <c r="GP110" i="47"/>
  <c r="GS110" i="47" s="1"/>
  <c r="CP108" i="47"/>
  <c r="CS108" i="47" s="1"/>
  <c r="JC114" i="47"/>
  <c r="JF114" i="47" s="1"/>
  <c r="EC110" i="47"/>
  <c r="EF110" i="47" s="1"/>
  <c r="GC111" i="47"/>
  <c r="GF111" i="47" s="1"/>
  <c r="FC113" i="47"/>
  <c r="FF113" i="47" s="1"/>
  <c r="AC109" i="47"/>
  <c r="AF109" i="47" s="1"/>
  <c r="HC109" i="47"/>
  <c r="HF109" i="47" s="1"/>
  <c r="BP114" i="47"/>
  <c r="BS114" i="47" s="1"/>
  <c r="EP107" i="47"/>
  <c r="ES107" i="47" s="1"/>
  <c r="HP107" i="47"/>
  <c r="HS107" i="47" s="1"/>
  <c r="CC114" i="47"/>
  <c r="CF114" i="47" s="1"/>
  <c r="GP108" i="47"/>
  <c r="GS108" i="47" s="1"/>
  <c r="DP110" i="47"/>
  <c r="DS110" i="47" s="1"/>
  <c r="JC107" i="47"/>
  <c r="JF107" i="47" s="1"/>
  <c r="CC112" i="47"/>
  <c r="CF112" i="47" s="1"/>
  <c r="P108" i="47"/>
  <c r="S108" i="47" s="1"/>
  <c r="LP108" i="47"/>
  <c r="LS108" i="47" s="1"/>
  <c r="AO136" i="47"/>
  <c r="CB138" i="47"/>
  <c r="BB134" i="47"/>
  <c r="AO135" i="47"/>
  <c r="FB134" i="47"/>
  <c r="E37" i="47"/>
  <c r="E37" i="28"/>
  <c r="Z31" i="72"/>
  <c r="AG128" i="47"/>
  <c r="AG129" i="47" s="1"/>
  <c r="AB132" i="47"/>
  <c r="CB139" i="47"/>
  <c r="AB136" i="47"/>
  <c r="BO136" i="47"/>
  <c r="DO137" i="47"/>
  <c r="FO132" i="47"/>
  <c r="FT128" i="47"/>
  <c r="FT129" i="47" s="1"/>
  <c r="O139" i="47"/>
  <c r="KO133" i="47"/>
  <c r="FO138" i="47"/>
  <c r="AB135" i="47"/>
  <c r="FB132" i="47"/>
  <c r="FG128" i="47"/>
  <c r="FG129" i="47" s="1"/>
  <c r="KB135" i="47"/>
  <c r="AO138" i="47"/>
  <c r="E79" i="47"/>
  <c r="E79" i="28"/>
  <c r="EC107" i="47"/>
  <c r="EF107" i="47" s="1"/>
  <c r="LP114" i="47"/>
  <c r="LS114" i="47" s="1"/>
  <c r="FP107" i="47"/>
  <c r="FS107" i="47" s="1"/>
  <c r="FC108" i="47"/>
  <c r="FF108" i="47" s="1"/>
  <c r="CC110" i="47"/>
  <c r="CF110" i="47" s="1"/>
  <c r="LP112" i="47"/>
  <c r="LS112" i="47" s="1"/>
  <c r="IC113" i="47"/>
  <c r="IF113" i="47" s="1"/>
  <c r="DC111" i="47"/>
  <c r="DF111" i="47" s="1"/>
  <c r="KC107" i="47"/>
  <c r="KF107" i="47" s="1"/>
  <c r="GP111" i="47"/>
  <c r="GS111" i="47" s="1"/>
  <c r="IP114" i="47"/>
  <c r="IS114" i="47" s="1"/>
  <c r="KP109" i="47"/>
  <c r="KS109" i="47" s="1"/>
  <c r="IP109" i="47"/>
  <c r="IS109" i="47" s="1"/>
  <c r="IP111" i="47"/>
  <c r="IS111" i="47" s="1"/>
  <c r="GP107" i="47"/>
  <c r="GS107" i="47" s="1"/>
  <c r="EC113" i="47"/>
  <c r="EF113" i="47" s="1"/>
  <c r="DC108" i="47"/>
  <c r="DF108" i="47" s="1"/>
  <c r="KC108" i="47"/>
  <c r="KF108" i="47" s="1"/>
  <c r="IC109" i="47"/>
  <c r="IF109" i="47" s="1"/>
  <c r="AP108" i="47"/>
  <c r="AS108" i="47" s="1"/>
  <c r="P114" i="47"/>
  <c r="S114" i="47" s="1"/>
  <c r="AC114" i="47"/>
  <c r="AF114" i="47" s="1"/>
  <c r="KP107" i="47"/>
  <c r="KS107" i="47" s="1"/>
  <c r="BC114" i="47"/>
  <c r="BF114" i="47" s="1"/>
  <c r="JC109" i="47"/>
  <c r="JF109" i="47" s="1"/>
  <c r="CC111" i="47"/>
  <c r="CF111" i="47" s="1"/>
  <c r="AO133" i="47"/>
  <c r="DB136" i="47"/>
  <c r="BO139" i="47"/>
  <c r="AB139" i="47"/>
  <c r="MB137" i="47"/>
  <c r="GO132" i="47"/>
  <c r="GT128" i="47"/>
  <c r="GT129" i="47" s="1"/>
  <c r="HO132" i="47"/>
  <c r="HT128" i="47"/>
  <c r="HT129" i="47" s="1"/>
  <c r="JG128" i="47"/>
  <c r="JG129" i="47" s="1"/>
  <c r="JB132" i="47"/>
  <c r="IB132" i="47"/>
  <c r="IG128" i="47"/>
  <c r="IG129" i="47" s="1"/>
  <c r="O132" i="47"/>
  <c r="T128" i="47"/>
  <c r="T129" i="47" s="1"/>
  <c r="DO132" i="47"/>
  <c r="DT128" i="47"/>
  <c r="DT129" i="47" s="1"/>
  <c r="KB138" i="47"/>
  <c r="IO137" i="47"/>
  <c r="BO132" i="47"/>
  <c r="BT128" i="47"/>
  <c r="BT129" i="47" s="1"/>
  <c r="AO132" i="47"/>
  <c r="AT128" i="47"/>
  <c r="AT129" i="47" s="1"/>
  <c r="E24" i="47"/>
  <c r="E24" i="28"/>
  <c r="JC111" i="47"/>
  <c r="JF111" i="47" s="1"/>
  <c r="P112" i="47"/>
  <c r="S112" i="47" s="1"/>
  <c r="IP107" i="47"/>
  <c r="IS107" i="47" s="1"/>
  <c r="IC107" i="47"/>
  <c r="IF107" i="47" s="1"/>
  <c r="BC111" i="47"/>
  <c r="BF111" i="47" s="1"/>
  <c r="AP113" i="47"/>
  <c r="AS113" i="47" s="1"/>
  <c r="FP113" i="47"/>
  <c r="FS113" i="47" s="1"/>
  <c r="AC113" i="47"/>
  <c r="AF113" i="47" s="1"/>
  <c r="HC110" i="47"/>
  <c r="HF110" i="47" s="1"/>
  <c r="EP114" i="47"/>
  <c r="ES114" i="47" s="1"/>
  <c r="JP109" i="47"/>
  <c r="JS109" i="47" s="1"/>
  <c r="LP111" i="47"/>
  <c r="LS111" i="47" s="1"/>
  <c r="BC108" i="47"/>
  <c r="BF108" i="47" s="1"/>
  <c r="AP110" i="47"/>
  <c r="AS110" i="47" s="1"/>
  <c r="MC111" i="47"/>
  <c r="MF111" i="47" s="1"/>
  <c r="DC107" i="47"/>
  <c r="DF107" i="47" s="1"/>
  <c r="MC109" i="47"/>
  <c r="MF109" i="47" s="1"/>
  <c r="AP111" i="47"/>
  <c r="AS111" i="47" s="1"/>
  <c r="KC111" i="47"/>
  <c r="KF111" i="47" s="1"/>
  <c r="IC114" i="47"/>
  <c r="IF114" i="47" s="1"/>
  <c r="IP108" i="47"/>
  <c r="IS108" i="47" s="1"/>
  <c r="IP110" i="47"/>
  <c r="IS110" i="47" s="1"/>
  <c r="KP113" i="47"/>
  <c r="KS113" i="47" s="1"/>
  <c r="JP111" i="47"/>
  <c r="JS111" i="47" s="1"/>
  <c r="IC108" i="47"/>
  <c r="IF108" i="47" s="1"/>
  <c r="HC113" i="47"/>
  <c r="HF113" i="47" s="1"/>
  <c r="EO138" i="47"/>
  <c r="GB137" i="47"/>
  <c r="BB137" i="47"/>
  <c r="KB132" i="47"/>
  <c r="KG128" i="47"/>
  <c r="KG129" i="47" s="1"/>
  <c r="BB135" i="47"/>
  <c r="KO134" i="47"/>
  <c r="EO134" i="47"/>
  <c r="FB137" i="47"/>
  <c r="FC111" i="47"/>
  <c r="FF111" i="47" s="1"/>
  <c r="JP113" i="47"/>
  <c r="JS113" i="47" s="1"/>
  <c r="CP113" i="47"/>
  <c r="CS113" i="47" s="1"/>
  <c r="BP111" i="47"/>
  <c r="BS111" i="47" s="1"/>
  <c r="CP107" i="47"/>
  <c r="CS107" i="47" s="1"/>
  <c r="HP109" i="47"/>
  <c r="HS109" i="47" s="1"/>
  <c r="LC113" i="47"/>
  <c r="LF113" i="47" s="1"/>
  <c r="P113" i="47"/>
  <c r="S113" i="47" s="1"/>
  <c r="LC112" i="47"/>
  <c r="LF112" i="47" s="1"/>
  <c r="CC107" i="47"/>
  <c r="CF107" i="47" s="1"/>
  <c r="MC108" i="47"/>
  <c r="MF108" i="47" s="1"/>
  <c r="JC110" i="47"/>
  <c r="JF110" i="47" s="1"/>
  <c r="HC112" i="47"/>
  <c r="HF112" i="47" s="1"/>
  <c r="MC112" i="47"/>
  <c r="MF112" i="47" s="1"/>
  <c r="GP109" i="47"/>
  <c r="GS109" i="47" s="1"/>
  <c r="IC110" i="47"/>
  <c r="IF110" i="47" s="1"/>
  <c r="KC109" i="47"/>
  <c r="KF109" i="47" s="1"/>
  <c r="FP114" i="47"/>
  <c r="FS114" i="47" s="1"/>
  <c r="AP107" i="47"/>
  <c r="AS107" i="47" s="1"/>
  <c r="KC113" i="47"/>
  <c r="KF113" i="47" s="1"/>
  <c r="HC108" i="47"/>
  <c r="HF108" i="47" s="1"/>
  <c r="BC112" i="47"/>
  <c r="BF112" i="47" s="1"/>
  <c r="AC108" i="47"/>
  <c r="AF108" i="47" s="1"/>
  <c r="BP109" i="47"/>
  <c r="BS109" i="47" s="1"/>
  <c r="KC114" i="47"/>
  <c r="KF114" i="47" s="1"/>
  <c r="IC111" i="47"/>
  <c r="IF111" i="47" s="1"/>
  <c r="IC112" i="47"/>
  <c r="IF112" i="47" s="1"/>
  <c r="LO137" i="47"/>
  <c r="DB134" i="47"/>
  <c r="BO135" i="47"/>
  <c r="T27" i="66"/>
  <c r="C74" i="47"/>
  <c r="C74" i="28"/>
  <c r="Z33" i="66"/>
  <c r="Z27" i="66"/>
  <c r="T27" i="63"/>
  <c r="C25" i="47"/>
  <c r="C25" i="28"/>
  <c r="Z33" i="63"/>
  <c r="Z27" i="63"/>
  <c r="KO132" i="47"/>
  <c r="KT128" i="47"/>
  <c r="KT129" i="47" s="1"/>
  <c r="EO132" i="47"/>
  <c r="ET128" i="47"/>
  <c r="ET129" i="47" s="1"/>
  <c r="EB135" i="47"/>
  <c r="GP113" i="47"/>
  <c r="GS113" i="47" s="1"/>
  <c r="MC107" i="47"/>
  <c r="MF107" i="47" s="1"/>
  <c r="DC109" i="47"/>
  <c r="DF109" i="47" s="1"/>
  <c r="JC112" i="47"/>
  <c r="JF112" i="47" s="1"/>
  <c r="FC107" i="47"/>
  <c r="FF107" i="47" s="1"/>
  <c r="BC110" i="47"/>
  <c r="BF110" i="47" s="1"/>
  <c r="KP111" i="47"/>
  <c r="KS111" i="47" s="1"/>
  <c r="LC111" i="47"/>
  <c r="LF111" i="47" s="1"/>
  <c r="GC108" i="47"/>
  <c r="GF108" i="47" s="1"/>
  <c r="KP110" i="47"/>
  <c r="KS110" i="47" s="1"/>
  <c r="IP112" i="47"/>
  <c r="IS112" i="47" s="1"/>
  <c r="DP113" i="47"/>
  <c r="DS113" i="47" s="1"/>
  <c r="LP110" i="47"/>
  <c r="LS110" i="47" s="1"/>
  <c r="HP111" i="47"/>
  <c r="HS111" i="47" s="1"/>
  <c r="FC109" i="47"/>
  <c r="FF109" i="47" s="1"/>
  <c r="CP109" i="47"/>
  <c r="CS109" i="47" s="1"/>
  <c r="CP112" i="47"/>
  <c r="CS112" i="47" s="1"/>
  <c r="AP109" i="47"/>
  <c r="AS109" i="47" s="1"/>
  <c r="FC114" i="47"/>
  <c r="FF114" i="47" s="1"/>
  <c r="KP112" i="47"/>
  <c r="KS112" i="47" s="1"/>
  <c r="EP110" i="47"/>
  <c r="ES110" i="47" s="1"/>
  <c r="DP108" i="47"/>
  <c r="DS108" i="47" s="1"/>
  <c r="DC112" i="47"/>
  <c r="DF112" i="47" s="1"/>
  <c r="BP107" i="47"/>
  <c r="BS107" i="47" s="1"/>
  <c r="JP110" i="47"/>
  <c r="JS110" i="47" s="1"/>
  <c r="MC114" i="47"/>
  <c r="MF114" i="47" s="1"/>
  <c r="IB139" i="47"/>
  <c r="E70" i="47"/>
  <c r="E70" i="28"/>
  <c r="Z29" i="66"/>
  <c r="Z23" i="66"/>
  <c r="T23" i="66"/>
  <c r="KB137" i="47"/>
  <c r="EO135" i="47"/>
  <c r="FB139" i="47"/>
  <c r="C39" i="47"/>
  <c r="C39" i="28"/>
  <c r="E31" i="47"/>
  <c r="E31" i="28"/>
  <c r="Z32" i="70"/>
  <c r="Z26" i="70"/>
  <c r="T26" i="70"/>
  <c r="AF28" i="33" l="1"/>
  <c r="P25" i="68" s="1"/>
  <c r="D63" i="48"/>
  <c r="C67" i="28"/>
  <c r="C67" i="47"/>
  <c r="T27" i="69"/>
  <c r="Y16" i="28"/>
  <c r="C55" i="47"/>
  <c r="Z28" i="71"/>
  <c r="E29" i="28"/>
  <c r="IY29" i="28" s="1"/>
  <c r="E49" i="47"/>
  <c r="FL49" i="47" s="1"/>
  <c r="E43" i="28"/>
  <c r="CY43" i="28" s="1"/>
  <c r="Z27" i="71"/>
  <c r="Z22" i="65"/>
  <c r="Z28" i="65"/>
  <c r="D17" i="62"/>
  <c r="Q8" i="62"/>
  <c r="C55" i="28"/>
  <c r="LW55" i="28" s="1"/>
  <c r="C15" i="47"/>
  <c r="B15" i="47" s="1"/>
  <c r="D20" i="48"/>
  <c r="HL65" i="47"/>
  <c r="Z24" i="65"/>
  <c r="C87" i="28"/>
  <c r="AJ87" i="28" s="1"/>
  <c r="GY16" i="28"/>
  <c r="AY16" i="28"/>
  <c r="GL16" i="28"/>
  <c r="LL16" i="28"/>
  <c r="KL16" i="28"/>
  <c r="JY16" i="28"/>
  <c r="E22" i="28"/>
  <c r="FY22" i="28" s="1"/>
  <c r="L16" i="28"/>
  <c r="EY16" i="28"/>
  <c r="IL14" i="28"/>
  <c r="BY16" i="28"/>
  <c r="BL16" i="28"/>
  <c r="LY16" i="28"/>
  <c r="DL16" i="28"/>
  <c r="EL16" i="28"/>
  <c r="FY16" i="28"/>
  <c r="AL16" i="28"/>
  <c r="KY16" i="28"/>
  <c r="CL16" i="28"/>
  <c r="D16" i="28"/>
  <c r="LK16" i="28" s="1"/>
  <c r="DY16" i="28"/>
  <c r="E50" i="28"/>
  <c r="EL50" i="28" s="1"/>
  <c r="HL16" i="28"/>
  <c r="JL16" i="28"/>
  <c r="IL16" i="28"/>
  <c r="FL16" i="28"/>
  <c r="CY16" i="28"/>
  <c r="IY16" i="28"/>
  <c r="T23" i="62"/>
  <c r="AA23" i="62" s="1"/>
  <c r="IY65" i="47"/>
  <c r="CY65" i="47"/>
  <c r="KY65" i="47"/>
  <c r="T23" i="64"/>
  <c r="AA23" i="64" s="1"/>
  <c r="FL65" i="47"/>
  <c r="Z23" i="64"/>
  <c r="EL65" i="47"/>
  <c r="C87" i="47"/>
  <c r="LW87" i="47" s="1"/>
  <c r="LL65" i="47"/>
  <c r="Z26" i="67"/>
  <c r="T24" i="65"/>
  <c r="AA30" i="65" s="1"/>
  <c r="FY65" i="47"/>
  <c r="E36" i="28"/>
  <c r="LY65" i="47"/>
  <c r="BL65" i="47"/>
  <c r="D65" i="47"/>
  <c r="GK65" i="47" s="1"/>
  <c r="L65" i="47"/>
  <c r="Z30" i="65"/>
  <c r="Z29" i="64"/>
  <c r="C49" i="28"/>
  <c r="JW49" i="28" s="1"/>
  <c r="JY65" i="47"/>
  <c r="KL65" i="47"/>
  <c r="CL65" i="47"/>
  <c r="Z30" i="64"/>
  <c r="DL14" i="28"/>
  <c r="C57" i="28"/>
  <c r="B57" i="28" s="1"/>
  <c r="EY65" i="47"/>
  <c r="IL65" i="47"/>
  <c r="BY65" i="47"/>
  <c r="FL14" i="28"/>
  <c r="Z32" i="67"/>
  <c r="DL65" i="47"/>
  <c r="GY65" i="47"/>
  <c r="JL65" i="47"/>
  <c r="AY65" i="47"/>
  <c r="Y65" i="47"/>
  <c r="HY65" i="47"/>
  <c r="GL65" i="47"/>
  <c r="AL65" i="47"/>
  <c r="T24" i="61"/>
  <c r="U24" i="61" s="1"/>
  <c r="Z23" i="62"/>
  <c r="C64" i="28"/>
  <c r="AW64" i="28" s="1"/>
  <c r="Z24" i="71"/>
  <c r="Z29" i="62"/>
  <c r="C64" i="47"/>
  <c r="GW64" i="47" s="1"/>
  <c r="T24" i="71"/>
  <c r="U24" i="71" s="1"/>
  <c r="Z30" i="71"/>
  <c r="T24" i="69"/>
  <c r="AA30" i="69" s="1"/>
  <c r="C14" i="28"/>
  <c r="GW14" i="28" s="1"/>
  <c r="E76" i="28"/>
  <c r="JL76" i="28" s="1"/>
  <c r="C43" i="28"/>
  <c r="HJ43" i="28" s="1"/>
  <c r="Z24" i="69"/>
  <c r="H5" i="69"/>
  <c r="JC126" i="47"/>
  <c r="JC124" i="47"/>
  <c r="JB107" i="47"/>
  <c r="JB108" i="47"/>
  <c r="AC126" i="47"/>
  <c r="AB108" i="47"/>
  <c r="AC124" i="47"/>
  <c r="AB107" i="47"/>
  <c r="P126" i="47"/>
  <c r="O107" i="47"/>
  <c r="P124" i="47"/>
  <c r="O108" i="47"/>
  <c r="FB107" i="47"/>
  <c r="FC126" i="47"/>
  <c r="FC124" i="47"/>
  <c r="FB108" i="47"/>
  <c r="LB108" i="47"/>
  <c r="LB107" i="47"/>
  <c r="LC126" i="47"/>
  <c r="LC124" i="47"/>
  <c r="IP124" i="47"/>
  <c r="IO108" i="47"/>
  <c r="IP126" i="47"/>
  <c r="IO107" i="47"/>
  <c r="MC126" i="47"/>
  <c r="MB108" i="47"/>
  <c r="MB107" i="47"/>
  <c r="MC124" i="47"/>
  <c r="LP126" i="47"/>
  <c r="LO107" i="47"/>
  <c r="LO108" i="47"/>
  <c r="LP124" i="47"/>
  <c r="IB107" i="47"/>
  <c r="IC124" i="47"/>
  <c r="IB108" i="47"/>
  <c r="IC126" i="47"/>
  <c r="HP126" i="47"/>
  <c r="HP124" i="47"/>
  <c r="HO108" i="47"/>
  <c r="HO107" i="47"/>
  <c r="KC126" i="47"/>
  <c r="KB107" i="47"/>
  <c r="KB108" i="47"/>
  <c r="KC124" i="47"/>
  <c r="AP124" i="47"/>
  <c r="AP126" i="47"/>
  <c r="AO107" i="47"/>
  <c r="AO108" i="47"/>
  <c r="BO107" i="47"/>
  <c r="BP124" i="47"/>
  <c r="BO108" i="47"/>
  <c r="BP126" i="47"/>
  <c r="DO107" i="47"/>
  <c r="DP124" i="47"/>
  <c r="DO108" i="47"/>
  <c r="DP126" i="47"/>
  <c r="DC124" i="47"/>
  <c r="DB108" i="47"/>
  <c r="DB107" i="47"/>
  <c r="DC126" i="47"/>
  <c r="CO107" i="47"/>
  <c r="CP126" i="47"/>
  <c r="CP124" i="47"/>
  <c r="CO108" i="47"/>
  <c r="KO107" i="47"/>
  <c r="KP126" i="47"/>
  <c r="KP124" i="47"/>
  <c r="KO108" i="47"/>
  <c r="GO107" i="47"/>
  <c r="GP126" i="47"/>
  <c r="GO108" i="47"/>
  <c r="GP124" i="47"/>
  <c r="CC124" i="47"/>
  <c r="CB108" i="47"/>
  <c r="CB107" i="47"/>
  <c r="CC126" i="47"/>
  <c r="BC126" i="47"/>
  <c r="BB108" i="47"/>
  <c r="BB107" i="47"/>
  <c r="BC124" i="47"/>
  <c r="HC124" i="47"/>
  <c r="HB108" i="47"/>
  <c r="HC126" i="47"/>
  <c r="HB107" i="47"/>
  <c r="EC124" i="47"/>
  <c r="EB108" i="47"/>
  <c r="EC126" i="47"/>
  <c r="EB107" i="47"/>
  <c r="GB107" i="47"/>
  <c r="GB108" i="47"/>
  <c r="GC124" i="47"/>
  <c r="GC126" i="47"/>
  <c r="FO107" i="47"/>
  <c r="FP124" i="47"/>
  <c r="FP126" i="47"/>
  <c r="FO108" i="47"/>
  <c r="EP124" i="47"/>
  <c r="EO107" i="47"/>
  <c r="EP126" i="47"/>
  <c r="EO108" i="47"/>
  <c r="JO108" i="47"/>
  <c r="JP126" i="47"/>
  <c r="JO107" i="47"/>
  <c r="JP124" i="47"/>
  <c r="Z24" i="61"/>
  <c r="C8" i="28"/>
  <c r="EW8" i="28" s="1"/>
  <c r="L14" i="28"/>
  <c r="Z30" i="61"/>
  <c r="Y14" i="28"/>
  <c r="D30" i="48"/>
  <c r="AF13" i="33"/>
  <c r="P22" i="68" s="1"/>
  <c r="D14" i="28"/>
  <c r="LK14" i="28" s="1"/>
  <c r="E14" i="47"/>
  <c r="KY14" i="47" s="1"/>
  <c r="LY14" i="28"/>
  <c r="IY14" i="28"/>
  <c r="AL14" i="28"/>
  <c r="D69" i="48"/>
  <c r="JY14" i="28"/>
  <c r="KL14" i="28"/>
  <c r="JL14" i="28"/>
  <c r="LL14" i="28"/>
  <c r="D35" i="48"/>
  <c r="EY14" i="28"/>
  <c r="BY14" i="28"/>
  <c r="KY14" i="28"/>
  <c r="BL14" i="28"/>
  <c r="GY14" i="28"/>
  <c r="FY14" i="28"/>
  <c r="D60" i="48"/>
  <c r="AF23" i="33"/>
  <c r="P24" i="68" s="1"/>
  <c r="HL14" i="28"/>
  <c r="EL14" i="28"/>
  <c r="HY14" i="28"/>
  <c r="CY14" i="28"/>
  <c r="D14" i="68"/>
  <c r="Z30" i="63"/>
  <c r="CL14" i="28"/>
  <c r="DY14" i="28"/>
  <c r="AY14" i="28"/>
  <c r="E88" i="48"/>
  <c r="AG33" i="33"/>
  <c r="Q26" i="68" s="1"/>
  <c r="JD119" i="47"/>
  <c r="JE119" i="47" s="1"/>
  <c r="JF119" i="47"/>
  <c r="IQ117" i="47"/>
  <c r="IR117" i="47" s="1"/>
  <c r="IS117" i="47"/>
  <c r="JQ119" i="47"/>
  <c r="JR119" i="47" s="1"/>
  <c r="JS119" i="47"/>
  <c r="MD119" i="47"/>
  <c r="ME119" i="47" s="1"/>
  <c r="MF119" i="47"/>
  <c r="EQ119" i="47"/>
  <c r="ER119" i="47" s="1"/>
  <c r="ES119" i="47"/>
  <c r="JD118" i="47"/>
  <c r="JE118" i="47" s="1"/>
  <c r="JF118" i="47"/>
  <c r="FD119" i="47"/>
  <c r="FE119" i="47" s="1"/>
  <c r="FF119" i="47"/>
  <c r="FQ119" i="47"/>
  <c r="FR119" i="47" s="1"/>
  <c r="FS119" i="47"/>
  <c r="FQ118" i="47"/>
  <c r="FR118" i="47" s="1"/>
  <c r="FS118" i="47"/>
  <c r="AD116" i="47"/>
  <c r="AE116" i="47" s="1"/>
  <c r="AF116" i="47"/>
  <c r="Q116" i="47"/>
  <c r="R116" i="47" s="1"/>
  <c r="S116" i="47"/>
  <c r="BQ119" i="47"/>
  <c r="BR119" i="47" s="1"/>
  <c r="BS119" i="47"/>
  <c r="DD116" i="47"/>
  <c r="DE116" i="47" s="1"/>
  <c r="DF116" i="47"/>
  <c r="GD116" i="47"/>
  <c r="GE116" i="47" s="1"/>
  <c r="GF116" i="47"/>
  <c r="DQ117" i="47"/>
  <c r="DR117" i="47" s="1"/>
  <c r="DS117" i="47"/>
  <c r="BQ117" i="47"/>
  <c r="BR117" i="47" s="1"/>
  <c r="BS117" i="47"/>
  <c r="LQ116" i="47"/>
  <c r="LR116" i="47" s="1"/>
  <c r="LS116" i="47"/>
  <c r="LQ117" i="47"/>
  <c r="LR117" i="47" s="1"/>
  <c r="LS117" i="47"/>
  <c r="LD118" i="47"/>
  <c r="LE118" i="47" s="1"/>
  <c r="LF118" i="47"/>
  <c r="LD116" i="47"/>
  <c r="LE116" i="47" s="1"/>
  <c r="LF116" i="47"/>
  <c r="DQ119" i="47"/>
  <c r="DR119" i="47" s="1"/>
  <c r="DS119" i="47"/>
  <c r="GQ119" i="47"/>
  <c r="GR119" i="47" s="1"/>
  <c r="GS119" i="47"/>
  <c r="CD116" i="47"/>
  <c r="CE116" i="47" s="1"/>
  <c r="CF116" i="47"/>
  <c r="AQ118" i="47"/>
  <c r="AR118" i="47" s="1"/>
  <c r="AS118" i="47"/>
  <c r="JQ118" i="47"/>
  <c r="JR118" i="47" s="1"/>
  <c r="JS118" i="47"/>
  <c r="AD119" i="47"/>
  <c r="AE119" i="47" s="1"/>
  <c r="AF119" i="47"/>
  <c r="BD116" i="47"/>
  <c r="BE116" i="47" s="1"/>
  <c r="BF116" i="47"/>
  <c r="ED117" i="47"/>
  <c r="EE117" i="47" s="1"/>
  <c r="EF117" i="47"/>
  <c r="CQ119" i="47"/>
  <c r="CR119" i="47" s="1"/>
  <c r="CS119" i="47"/>
  <c r="BD117" i="47"/>
  <c r="BE117" i="47" s="1"/>
  <c r="BF117" i="47"/>
  <c r="GQ117" i="47"/>
  <c r="GR117" i="47" s="1"/>
  <c r="GS117" i="47"/>
  <c r="AQ119" i="47"/>
  <c r="AR119" i="47" s="1"/>
  <c r="AS119" i="47"/>
  <c r="EQ116" i="47"/>
  <c r="ER116" i="47" s="1"/>
  <c r="ES116" i="47"/>
  <c r="ID117" i="47"/>
  <c r="IE117" i="47" s="1"/>
  <c r="IF117" i="47"/>
  <c r="IQ118" i="47"/>
  <c r="IR118" i="47" s="1"/>
  <c r="IS118" i="47"/>
  <c r="MD117" i="47"/>
  <c r="ME117" i="47" s="1"/>
  <c r="MF117" i="47"/>
  <c r="HQ117" i="47"/>
  <c r="HR117" i="47" s="1"/>
  <c r="HS117" i="47"/>
  <c r="MD118" i="47"/>
  <c r="ME118" i="47" s="1"/>
  <c r="MF118" i="47"/>
  <c r="KQ116" i="47"/>
  <c r="KR116" i="47" s="1"/>
  <c r="KS116" i="47"/>
  <c r="IQ116" i="47"/>
  <c r="IR116" i="47" s="1"/>
  <c r="IS116" i="47"/>
  <c r="IQ119" i="47"/>
  <c r="IR119" i="47" s="1"/>
  <c r="IS119" i="47"/>
  <c r="LD119" i="47"/>
  <c r="LE119" i="47" s="1"/>
  <c r="LF119" i="47"/>
  <c r="EQ118" i="47"/>
  <c r="ER118" i="47" s="1"/>
  <c r="ES118" i="47"/>
  <c r="HS130" i="28"/>
  <c r="HS131" i="28" s="1"/>
  <c r="DD130" i="28"/>
  <c r="DD131" i="28" s="1"/>
  <c r="AE130" i="28"/>
  <c r="AE131" i="28" s="1"/>
  <c r="IS130" i="28"/>
  <c r="IS131" i="28" s="1"/>
  <c r="LQ130" i="28"/>
  <c r="LQ131" i="28" s="1"/>
  <c r="FF130" i="28"/>
  <c r="FF131" i="28" s="1"/>
  <c r="DS130" i="28"/>
  <c r="DS131" i="28" s="1"/>
  <c r="BF130" i="28"/>
  <c r="BF131" i="28" s="1"/>
  <c r="DE130" i="28"/>
  <c r="DE131" i="28" s="1"/>
  <c r="AF130" i="28"/>
  <c r="AF131" i="28" s="1"/>
  <c r="IR130" i="28"/>
  <c r="IR131" i="28" s="1"/>
  <c r="AS130" i="28"/>
  <c r="AS131" i="28" s="1"/>
  <c r="FD130" i="28"/>
  <c r="JR130" i="28"/>
  <c r="JR131" i="28" s="1"/>
  <c r="KE130" i="28"/>
  <c r="KE131" i="28" s="1"/>
  <c r="BE130" i="28"/>
  <c r="BE131" i="28" s="1"/>
  <c r="BR130" i="28"/>
  <c r="BR131" i="28" s="1"/>
  <c r="HR130" i="28"/>
  <c r="HR131" i="28" s="1"/>
  <c r="R130" i="28"/>
  <c r="R131" i="28" s="1"/>
  <c r="GD130" i="28"/>
  <c r="GD131" i="28" s="1"/>
  <c r="IQ130" i="28"/>
  <c r="IQ131" i="28" s="1"/>
  <c r="LS130" i="28"/>
  <c r="LS131" i="28" s="1"/>
  <c r="ED130" i="28"/>
  <c r="ED131" i="28" s="1"/>
  <c r="DQ130" i="28"/>
  <c r="DQ131" i="28" s="1"/>
  <c r="HE130" i="28"/>
  <c r="HE131" i="28" s="1"/>
  <c r="BD130" i="28"/>
  <c r="BD131" i="28" s="1"/>
  <c r="HF130" i="28"/>
  <c r="HF131" i="28" s="1"/>
  <c r="HQ130" i="28"/>
  <c r="HQ131" i="28" s="1"/>
  <c r="S130" i="28"/>
  <c r="GE130" i="28"/>
  <c r="GE131" i="28" s="1"/>
  <c r="IE130" i="28"/>
  <c r="IE131" i="28" s="1"/>
  <c r="LR130" i="28"/>
  <c r="LR131" i="28" s="1"/>
  <c r="EE130" i="28"/>
  <c r="EE131" i="28" s="1"/>
  <c r="MF130" i="28"/>
  <c r="MF131" i="28" s="1"/>
  <c r="DR130" i="28"/>
  <c r="DR131" i="28" s="1"/>
  <c r="FQ130" i="28"/>
  <c r="FQ131" i="28" s="1"/>
  <c r="HD130" i="28"/>
  <c r="HD131" i="28" s="1"/>
  <c r="GR130" i="28"/>
  <c r="GR131" i="28" s="1"/>
  <c r="KQ130" i="28"/>
  <c r="KQ131" i="28" s="1"/>
  <c r="JF130" i="28"/>
  <c r="JF131" i="28" s="1"/>
  <c r="Q130" i="28"/>
  <c r="Q131" i="28" s="1"/>
  <c r="GF130" i="28"/>
  <c r="GF131" i="28" s="1"/>
  <c r="ID130" i="28"/>
  <c r="ID131" i="28" s="1"/>
  <c r="CE130" i="28"/>
  <c r="CE131" i="28" s="1"/>
  <c r="EF130" i="28"/>
  <c r="MD130" i="28"/>
  <c r="MD131" i="28" s="1"/>
  <c r="CR130" i="28"/>
  <c r="CR131" i="28" s="1"/>
  <c r="FR130" i="28"/>
  <c r="FR131" i="28" s="1"/>
  <c r="GS130" i="28"/>
  <c r="GS131" i="28" s="1"/>
  <c r="KS130" i="28"/>
  <c r="KS131" i="28" s="1"/>
  <c r="JE130" i="28"/>
  <c r="JE131" i="28" s="1"/>
  <c r="LE130" i="28"/>
  <c r="LE131" i="28" s="1"/>
  <c r="IF130" i="28"/>
  <c r="IF131" i="28" s="1"/>
  <c r="CF130" i="28"/>
  <c r="CF131" i="28" s="1"/>
  <c r="ER130" i="28"/>
  <c r="ER131" i="28" s="1"/>
  <c r="ME130" i="28"/>
  <c r="ME131" i="28" s="1"/>
  <c r="CS130" i="28"/>
  <c r="CS131" i="28" s="1"/>
  <c r="FS130" i="28"/>
  <c r="FS131" i="28" s="1"/>
  <c r="GQ130" i="28"/>
  <c r="GQ131" i="28" s="1"/>
  <c r="KR130" i="28"/>
  <c r="KR131" i="28" s="1"/>
  <c r="JD130" i="28"/>
  <c r="LF130" i="28"/>
  <c r="LF131" i="28" s="1"/>
  <c r="AR130" i="28"/>
  <c r="AR131" i="28" s="1"/>
  <c r="CD130" i="28"/>
  <c r="CD131" i="28" s="1"/>
  <c r="ES130" i="28"/>
  <c r="ES131" i="28" s="1"/>
  <c r="JQ130" i="28"/>
  <c r="JQ131" i="28" s="1"/>
  <c r="CQ130" i="28"/>
  <c r="CQ131" i="28" s="1"/>
  <c r="KF130" i="28"/>
  <c r="KF131" i="28" s="1"/>
  <c r="BS130" i="28"/>
  <c r="BS131" i="28" s="1"/>
  <c r="DF130" i="28"/>
  <c r="DF131" i="28" s="1"/>
  <c r="AD130" i="28"/>
  <c r="AD131" i="28" s="1"/>
  <c r="LD130" i="28"/>
  <c r="LD131" i="28" s="1"/>
  <c r="AQ130" i="28"/>
  <c r="AQ131" i="28" s="1"/>
  <c r="FE130" i="28"/>
  <c r="FE131" i="28" s="1"/>
  <c r="EQ130" i="28"/>
  <c r="EQ131" i="28" s="1"/>
  <c r="JS130" i="28"/>
  <c r="JS131" i="28" s="1"/>
  <c r="KD130" i="28"/>
  <c r="BQ130" i="28"/>
  <c r="BQ131" i="28" s="1"/>
  <c r="E42" i="47"/>
  <c r="L42" i="47" s="1"/>
  <c r="C10" i="47"/>
  <c r="BW10" i="47" s="1"/>
  <c r="Z26" i="61"/>
  <c r="Z32" i="61"/>
  <c r="C10" i="28"/>
  <c r="DJ10" i="28" s="1"/>
  <c r="C22" i="28"/>
  <c r="KJ22" i="28" s="1"/>
  <c r="C41" i="28"/>
  <c r="HW41" i="28" s="1"/>
  <c r="C22" i="47"/>
  <c r="B22" i="47" s="1"/>
  <c r="T24" i="63"/>
  <c r="U24" i="63" s="1"/>
  <c r="Z24" i="63"/>
  <c r="DV52" i="47"/>
  <c r="Z28" i="72"/>
  <c r="E34" i="47"/>
  <c r="EL34" i="47" s="1"/>
  <c r="AD118" i="47"/>
  <c r="AE118" i="47" s="1"/>
  <c r="P5" i="65"/>
  <c r="T26" i="63"/>
  <c r="AA32" i="63" s="1"/>
  <c r="C18" i="33"/>
  <c r="Q23" i="61" s="1"/>
  <c r="E7" i="47" s="1"/>
  <c r="AL7" i="47" s="1"/>
  <c r="T22" i="64"/>
  <c r="AA28" i="64" s="1"/>
  <c r="D70" i="48"/>
  <c r="Z25" i="70"/>
  <c r="Z22" i="64"/>
  <c r="Z28" i="64"/>
  <c r="T25" i="70"/>
  <c r="V25" i="70" s="1"/>
  <c r="Z31" i="70"/>
  <c r="C30" i="28"/>
  <c r="LW30" i="28" s="1"/>
  <c r="E48" i="28"/>
  <c r="IL48" i="28" s="1"/>
  <c r="D36" i="48"/>
  <c r="Z32" i="71"/>
  <c r="E60" i="28"/>
  <c r="FY60" i="28" s="1"/>
  <c r="IK16" i="47"/>
  <c r="C29" i="47"/>
  <c r="LW29" i="47" s="1"/>
  <c r="O6" i="70"/>
  <c r="N6" i="70"/>
  <c r="O5" i="70"/>
  <c r="GX16" i="47"/>
  <c r="KK16" i="47"/>
  <c r="EX16" i="47"/>
  <c r="HX16" i="47"/>
  <c r="CK16" i="47"/>
  <c r="BX16" i="47"/>
  <c r="Z33" i="71"/>
  <c r="C16" i="47"/>
  <c r="EW16" i="47" s="1"/>
  <c r="T25" i="62"/>
  <c r="V25" i="62" s="1"/>
  <c r="Z25" i="62"/>
  <c r="C46" i="47"/>
  <c r="BJ46" i="47" s="1"/>
  <c r="BV70" i="47"/>
  <c r="Z31" i="62"/>
  <c r="C46" i="28"/>
  <c r="J46" i="28" s="1"/>
  <c r="FD117" i="47"/>
  <c r="FE117" i="47" s="1"/>
  <c r="MD116" i="47"/>
  <c r="ME116" i="47" s="1"/>
  <c r="T27" i="65"/>
  <c r="U27" i="65" s="1"/>
  <c r="JK41" i="47"/>
  <c r="JV70" i="47"/>
  <c r="AV70" i="47"/>
  <c r="EV70" i="47"/>
  <c r="IX41" i="47"/>
  <c r="HK41" i="47"/>
  <c r="IV70" i="47"/>
  <c r="P5" i="68"/>
  <c r="EV52" i="47"/>
  <c r="BI52" i="47"/>
  <c r="K41" i="47"/>
  <c r="I70" i="47"/>
  <c r="KV70" i="47"/>
  <c r="CK41" i="47"/>
  <c r="GX41" i="47"/>
  <c r="JI70" i="47"/>
  <c r="GV70" i="47"/>
  <c r="X41" i="47"/>
  <c r="DK41" i="47"/>
  <c r="CI70" i="47"/>
  <c r="HX41" i="47"/>
  <c r="KI70" i="47"/>
  <c r="CV70" i="47"/>
  <c r="CQ116" i="47"/>
  <c r="CR116" i="47" s="1"/>
  <c r="EX41" i="47"/>
  <c r="LV70" i="47"/>
  <c r="LI70" i="47"/>
  <c r="FI70" i="47"/>
  <c r="DI70" i="47"/>
  <c r="FK41" i="47"/>
  <c r="HI70" i="47"/>
  <c r="V70" i="47"/>
  <c r="GI70" i="47"/>
  <c r="HV70" i="47"/>
  <c r="AI70" i="47"/>
  <c r="EI70" i="47"/>
  <c r="FV70" i="47"/>
  <c r="DV70" i="47"/>
  <c r="BI70" i="47"/>
  <c r="EK41" i="47"/>
  <c r="JK69" i="28"/>
  <c r="AD117" i="47"/>
  <c r="AE117" i="47" s="1"/>
  <c r="JD117" i="47"/>
  <c r="JE117" i="47" s="1"/>
  <c r="ED119" i="47"/>
  <c r="EE119" i="47" s="1"/>
  <c r="HX69" i="28"/>
  <c r="IX69" i="28"/>
  <c r="AX16" i="47"/>
  <c r="BK16" i="47"/>
  <c r="JX16" i="47"/>
  <c r="EK16" i="47"/>
  <c r="BD118" i="47"/>
  <c r="BE118" i="47" s="1"/>
  <c r="DX16" i="47"/>
  <c r="AK16" i="47"/>
  <c r="X16" i="47"/>
  <c r="DK16" i="47"/>
  <c r="AQ117" i="47"/>
  <c r="AR117" i="47" s="1"/>
  <c r="T22" i="71"/>
  <c r="V22" i="71" s="1"/>
  <c r="FK16" i="47"/>
  <c r="C41" i="47"/>
  <c r="BW41" i="47" s="1"/>
  <c r="CX16" i="47"/>
  <c r="Z22" i="71"/>
  <c r="K16" i="47"/>
  <c r="LK16" i="47"/>
  <c r="JK16" i="47"/>
  <c r="FX16" i="47"/>
  <c r="HK16" i="47"/>
  <c r="LX16" i="47"/>
  <c r="IX16" i="47"/>
  <c r="GK16" i="47"/>
  <c r="EV70" i="28"/>
  <c r="FX69" i="28"/>
  <c r="DX69" i="28"/>
  <c r="X69" i="28"/>
  <c r="EX69" i="28"/>
  <c r="HK69" i="28"/>
  <c r="DX69" i="47"/>
  <c r="AX69" i="28"/>
  <c r="K69" i="28"/>
  <c r="DK69" i="28"/>
  <c r="KX69" i="28"/>
  <c r="GX69" i="28"/>
  <c r="FX69" i="47"/>
  <c r="LK69" i="28"/>
  <c r="JX69" i="28"/>
  <c r="BK69" i="28"/>
  <c r="LX69" i="28"/>
  <c r="CK69" i="28"/>
  <c r="AK69" i="28"/>
  <c r="CX69" i="28"/>
  <c r="EK69" i="47"/>
  <c r="KK69" i="28"/>
  <c r="BX69" i="28"/>
  <c r="EK69" i="28"/>
  <c r="CX69" i="47"/>
  <c r="GK69" i="28"/>
  <c r="FK69" i="28"/>
  <c r="AX41" i="28"/>
  <c r="IK41" i="28"/>
  <c r="FK41" i="28"/>
  <c r="BD119" i="47"/>
  <c r="BE119" i="47" s="1"/>
  <c r="CD117" i="47"/>
  <c r="CE117" i="47" s="1"/>
  <c r="EI52" i="47"/>
  <c r="DI52" i="47"/>
  <c r="AV52" i="47"/>
  <c r="AI52" i="47"/>
  <c r="T27" i="72"/>
  <c r="AA33" i="72" s="1"/>
  <c r="ID116" i="47"/>
  <c r="IE116" i="47" s="1"/>
  <c r="LD117" i="47"/>
  <c r="LE117" i="47" s="1"/>
  <c r="II52" i="47"/>
  <c r="KV52" i="47"/>
  <c r="LI52" i="47"/>
  <c r="HI52" i="47"/>
  <c r="KI52" i="47"/>
  <c r="JV52" i="47"/>
  <c r="GI52" i="47"/>
  <c r="I52" i="47"/>
  <c r="HV52" i="47"/>
  <c r="JI52" i="47"/>
  <c r="Z27" i="72"/>
  <c r="H7" i="63"/>
  <c r="C23" i="47"/>
  <c r="EJ23" i="47" s="1"/>
  <c r="V52" i="47"/>
  <c r="CV52" i="47"/>
  <c r="GV52" i="47"/>
  <c r="M8" i="63"/>
  <c r="IV52" i="47"/>
  <c r="FV52" i="47"/>
  <c r="BV52" i="47"/>
  <c r="FI52" i="47"/>
  <c r="CI52" i="47"/>
  <c r="H5" i="70"/>
  <c r="M5" i="70"/>
  <c r="O7" i="70"/>
  <c r="T24" i="70"/>
  <c r="V24" i="70" s="1"/>
  <c r="E45" i="28"/>
  <c r="LY45" i="28" s="1"/>
  <c r="Z33" i="65"/>
  <c r="N8" i="70"/>
  <c r="H7" i="70"/>
  <c r="Z24" i="70"/>
  <c r="E45" i="47"/>
  <c r="JL45" i="47" s="1"/>
  <c r="Z27" i="65"/>
  <c r="N7" i="70"/>
  <c r="O8" i="70"/>
  <c r="H6" i="70"/>
  <c r="C60" i="28"/>
  <c r="LW60" i="28" s="1"/>
  <c r="I5" i="70"/>
  <c r="I7" i="70"/>
  <c r="M7" i="70"/>
  <c r="AQ116" i="47"/>
  <c r="AR116" i="47" s="1"/>
  <c r="N5" i="70"/>
  <c r="I6" i="70"/>
  <c r="M6" i="70"/>
  <c r="I8" i="70"/>
  <c r="Z30" i="70"/>
  <c r="T26" i="71"/>
  <c r="AA32" i="71" s="1"/>
  <c r="M8" i="70"/>
  <c r="H8" i="70"/>
  <c r="M5" i="71"/>
  <c r="GD117" i="47"/>
  <c r="GE117" i="47" s="1"/>
  <c r="KV70" i="28"/>
  <c r="GV70" i="28"/>
  <c r="GI70" i="28"/>
  <c r="HK69" i="47"/>
  <c r="BK69" i="47"/>
  <c r="DI70" i="28"/>
  <c r="JV70" i="28"/>
  <c r="HV70" i="28"/>
  <c r="BI70" i="28"/>
  <c r="II70" i="28"/>
  <c r="CI70" i="28"/>
  <c r="FK69" i="47"/>
  <c r="EX69" i="47"/>
  <c r="LK69" i="47"/>
  <c r="KK69" i="47"/>
  <c r="JX69" i="47"/>
  <c r="BV70" i="28"/>
  <c r="EI70" i="28"/>
  <c r="FI70" i="28"/>
  <c r="CV70" i="28"/>
  <c r="X69" i="47"/>
  <c r="BX69" i="47"/>
  <c r="JK69" i="47"/>
  <c r="KX69" i="47"/>
  <c r="I70" i="28"/>
  <c r="AV70" i="28"/>
  <c r="FV70" i="28"/>
  <c r="LX69" i="47"/>
  <c r="K69" i="47"/>
  <c r="ID118" i="47"/>
  <c r="IE118" i="47" s="1"/>
  <c r="HI70" i="28"/>
  <c r="IV70" i="28"/>
  <c r="IK69" i="47"/>
  <c r="GK69" i="47"/>
  <c r="V70" i="28"/>
  <c r="KI70" i="28"/>
  <c r="AK69" i="47"/>
  <c r="DV70" i="28"/>
  <c r="AI70" i="28"/>
  <c r="GX69" i="47"/>
  <c r="DK69" i="47"/>
  <c r="IX69" i="47"/>
  <c r="CK69" i="47"/>
  <c r="JI70" i="28"/>
  <c r="LV70" i="28"/>
  <c r="AX69" i="47"/>
  <c r="LQ118" i="47"/>
  <c r="LR118" i="47" s="1"/>
  <c r="Z32" i="63"/>
  <c r="C24" i="47"/>
  <c r="KJ24" i="47" s="1"/>
  <c r="Z30" i="67"/>
  <c r="LX41" i="28"/>
  <c r="HX41" i="28"/>
  <c r="BK41" i="28"/>
  <c r="DX41" i="28"/>
  <c r="GX41" i="28"/>
  <c r="I5" i="67"/>
  <c r="BX41" i="28"/>
  <c r="AK41" i="47"/>
  <c r="O6" i="67"/>
  <c r="Z33" i="67"/>
  <c r="K41" i="28"/>
  <c r="ID119" i="47"/>
  <c r="IE119" i="47" s="1"/>
  <c r="O5" i="67"/>
  <c r="JX41" i="28"/>
  <c r="HK41" i="28"/>
  <c r="KK41" i="28"/>
  <c r="CX41" i="47"/>
  <c r="JX41" i="47"/>
  <c r="LX41" i="47"/>
  <c r="KK41" i="47"/>
  <c r="AK41" i="28"/>
  <c r="LK41" i="28"/>
  <c r="JK41" i="28"/>
  <c r="EK41" i="28"/>
  <c r="CX41" i="28"/>
  <c r="Z26" i="63"/>
  <c r="Z24" i="67"/>
  <c r="X41" i="28"/>
  <c r="DK41" i="28"/>
  <c r="FX41" i="28"/>
  <c r="CK41" i="28"/>
  <c r="KX41" i="47"/>
  <c r="IK41" i="47"/>
  <c r="FX41" i="47"/>
  <c r="BX41" i="47"/>
  <c r="DX41" i="47"/>
  <c r="GK41" i="28"/>
  <c r="EX41" i="28"/>
  <c r="IX41" i="28"/>
  <c r="GK41" i="47"/>
  <c r="AX41" i="47"/>
  <c r="BK41" i="47"/>
  <c r="H6" i="63"/>
  <c r="I6" i="63"/>
  <c r="I7" i="63"/>
  <c r="O5" i="63"/>
  <c r="N7" i="63"/>
  <c r="H8" i="63"/>
  <c r="O8" i="63"/>
  <c r="O7" i="63"/>
  <c r="N6" i="63"/>
  <c r="I8" i="63"/>
  <c r="T25" i="63"/>
  <c r="U25" i="63" s="1"/>
  <c r="I5" i="63"/>
  <c r="M7" i="63"/>
  <c r="N8" i="63"/>
  <c r="Z25" i="63"/>
  <c r="M6" i="63"/>
  <c r="Z31" i="63"/>
  <c r="H5" i="63"/>
  <c r="O6" i="63"/>
  <c r="M5" i="63"/>
  <c r="N5" i="63"/>
  <c r="CD119" i="47"/>
  <c r="CE119" i="47" s="1"/>
  <c r="Z33" i="61"/>
  <c r="LQ119" i="47"/>
  <c r="LR119" i="47" s="1"/>
  <c r="T27" i="61"/>
  <c r="U27" i="61" s="1"/>
  <c r="E11" i="28"/>
  <c r="LL11" i="28" s="1"/>
  <c r="Z27" i="61"/>
  <c r="T25" i="66"/>
  <c r="AA25" i="66" s="1"/>
  <c r="Z31" i="66"/>
  <c r="C72" i="28"/>
  <c r="B72" i="28" s="1"/>
  <c r="C72" i="47"/>
  <c r="LJ72" i="47" s="1"/>
  <c r="I6" i="66"/>
  <c r="HD117" i="47"/>
  <c r="HE117" i="47" s="1"/>
  <c r="HD116" i="47"/>
  <c r="HE116" i="47" s="1"/>
  <c r="Z22" i="72"/>
  <c r="DD119" i="47"/>
  <c r="DE119" i="47" s="1"/>
  <c r="T22" i="72"/>
  <c r="AA28" i="72" s="1"/>
  <c r="DQ116" i="47"/>
  <c r="DR116" i="47" s="1"/>
  <c r="BQ116" i="47"/>
  <c r="BR116" i="47" s="1"/>
  <c r="JQ117" i="47"/>
  <c r="JR117" i="47" s="1"/>
  <c r="HQ116" i="47"/>
  <c r="HR116" i="47" s="1"/>
  <c r="BQ118" i="47"/>
  <c r="BR118" i="47" s="1"/>
  <c r="N8" i="72"/>
  <c r="FQ116" i="47"/>
  <c r="FR116" i="47" s="1"/>
  <c r="KD117" i="47"/>
  <c r="KE117" i="47" s="1"/>
  <c r="GQ116" i="47"/>
  <c r="GR116" i="47" s="1"/>
  <c r="O5" i="72"/>
  <c r="P8" i="62"/>
  <c r="P6" i="62"/>
  <c r="P8" i="65"/>
  <c r="P5" i="67"/>
  <c r="Z24" i="72"/>
  <c r="P6" i="64"/>
  <c r="P5" i="72"/>
  <c r="P6" i="70"/>
  <c r="P7" i="67"/>
  <c r="P8" i="61"/>
  <c r="P5" i="66"/>
  <c r="P5" i="62"/>
  <c r="H5" i="72"/>
  <c r="P7" i="65"/>
  <c r="P6" i="66"/>
  <c r="P8" i="66"/>
  <c r="P8" i="72"/>
  <c r="P7" i="62"/>
  <c r="P6" i="65"/>
  <c r="P7" i="68"/>
  <c r="P6" i="63"/>
  <c r="P7" i="72"/>
  <c r="P5" i="64"/>
  <c r="P8" i="63"/>
  <c r="P7" i="70"/>
  <c r="P8" i="70"/>
  <c r="P5" i="63"/>
  <c r="P7" i="66"/>
  <c r="P8" i="67"/>
  <c r="DD117" i="47"/>
  <c r="DE117" i="47" s="1"/>
  <c r="P8" i="68"/>
  <c r="P6" i="67"/>
  <c r="P7" i="69"/>
  <c r="P7" i="71"/>
  <c r="P7" i="61"/>
  <c r="CD118" i="47"/>
  <c r="CE118" i="47" s="1"/>
  <c r="P8" i="69"/>
  <c r="P5" i="61"/>
  <c r="P8" i="64"/>
  <c r="P5" i="71"/>
  <c r="P7" i="63"/>
  <c r="P6" i="71"/>
  <c r="P6" i="72"/>
  <c r="P6" i="61"/>
  <c r="P6" i="69"/>
  <c r="P8" i="71"/>
  <c r="P7" i="64"/>
  <c r="P6" i="68"/>
  <c r="P5" i="70"/>
  <c r="P5" i="69"/>
  <c r="M5" i="66"/>
  <c r="H6" i="67"/>
  <c r="M7" i="67"/>
  <c r="M5" i="67"/>
  <c r="E88" i="28"/>
  <c r="LY88" i="28" s="1"/>
  <c r="T23" i="68"/>
  <c r="AA23" i="68" s="1"/>
  <c r="I7" i="67"/>
  <c r="O7" i="67"/>
  <c r="N6" i="67"/>
  <c r="I6" i="67"/>
  <c r="N8" i="67"/>
  <c r="H8" i="67"/>
  <c r="M6" i="67"/>
  <c r="Q119" i="47"/>
  <c r="R119" i="47" s="1"/>
  <c r="I8" i="67"/>
  <c r="O8" i="67"/>
  <c r="Z27" i="67"/>
  <c r="H7" i="67"/>
  <c r="N7" i="67"/>
  <c r="T27" i="67"/>
  <c r="AA27" i="67" s="1"/>
  <c r="H5" i="67"/>
  <c r="M8" i="67"/>
  <c r="N5" i="67"/>
  <c r="F13" i="33"/>
  <c r="Q22" i="62" s="1"/>
  <c r="E8" i="48"/>
  <c r="E38" i="33"/>
  <c r="P27" i="62" s="1"/>
  <c r="D68" i="48"/>
  <c r="F23" i="33"/>
  <c r="Q24" i="62" s="1"/>
  <c r="E37" i="48"/>
  <c r="D15" i="62"/>
  <c r="O5" i="66"/>
  <c r="HQ119" i="47"/>
  <c r="HR119" i="47" s="1"/>
  <c r="O7" i="69"/>
  <c r="T23" i="71"/>
  <c r="AA29" i="71" s="1"/>
  <c r="N5" i="65"/>
  <c r="H7" i="72"/>
  <c r="M7" i="69"/>
  <c r="I5" i="71"/>
  <c r="Q117" i="47"/>
  <c r="R117" i="47" s="1"/>
  <c r="FQ117" i="47"/>
  <c r="FR117" i="47" s="1"/>
  <c r="O7" i="72"/>
  <c r="N6" i="72"/>
  <c r="N5" i="72"/>
  <c r="N7" i="72"/>
  <c r="Z30" i="72"/>
  <c r="T25" i="65"/>
  <c r="U25" i="65" s="1"/>
  <c r="I5" i="72"/>
  <c r="I8" i="72"/>
  <c r="M8" i="72"/>
  <c r="M7" i="72"/>
  <c r="N6" i="65"/>
  <c r="Z25" i="65"/>
  <c r="O5" i="65"/>
  <c r="HD119" i="47"/>
  <c r="HE119" i="47" s="1"/>
  <c r="I7" i="72"/>
  <c r="M6" i="72"/>
  <c r="KD119" i="47"/>
  <c r="KE119" i="47" s="1"/>
  <c r="JD116" i="47"/>
  <c r="JE116" i="47" s="1"/>
  <c r="Z31" i="65"/>
  <c r="M6" i="65"/>
  <c r="O8" i="72"/>
  <c r="O6" i="72"/>
  <c r="M5" i="72"/>
  <c r="T24" i="72"/>
  <c r="AA24" i="72" s="1"/>
  <c r="O7" i="65"/>
  <c r="H8" i="72"/>
  <c r="GD118" i="47"/>
  <c r="GE118" i="47" s="1"/>
  <c r="H6" i="72"/>
  <c r="I6" i="72"/>
  <c r="N8" i="64"/>
  <c r="I8" i="64"/>
  <c r="H5" i="66"/>
  <c r="M8" i="66"/>
  <c r="I7" i="69"/>
  <c r="I6" i="71"/>
  <c r="O5" i="71"/>
  <c r="N8" i="66"/>
  <c r="HD118" i="47"/>
  <c r="HE118" i="47" s="1"/>
  <c r="H6" i="66"/>
  <c r="M7" i="66"/>
  <c r="I8" i="69"/>
  <c r="H6" i="69"/>
  <c r="H7" i="71"/>
  <c r="N5" i="71"/>
  <c r="I5" i="69"/>
  <c r="N5" i="69"/>
  <c r="N7" i="66"/>
  <c r="O7" i="66"/>
  <c r="M6" i="66"/>
  <c r="T23" i="69"/>
  <c r="AA29" i="69" s="1"/>
  <c r="N6" i="69"/>
  <c r="H7" i="69"/>
  <c r="H6" i="71"/>
  <c r="O6" i="71"/>
  <c r="O5" i="69"/>
  <c r="Z23" i="69"/>
  <c r="O8" i="69"/>
  <c r="H5" i="71"/>
  <c r="N8" i="71"/>
  <c r="O8" i="71"/>
  <c r="M5" i="69"/>
  <c r="I5" i="66"/>
  <c r="N7" i="69"/>
  <c r="O6" i="66"/>
  <c r="H7" i="66"/>
  <c r="Z29" i="69"/>
  <c r="N8" i="69"/>
  <c r="I6" i="69"/>
  <c r="H8" i="71"/>
  <c r="H8" i="69"/>
  <c r="O7" i="71"/>
  <c r="M8" i="71"/>
  <c r="Z23" i="71"/>
  <c r="N6" i="66"/>
  <c r="N5" i="66"/>
  <c r="HQ118" i="47"/>
  <c r="HR118" i="47" s="1"/>
  <c r="H8" i="66"/>
  <c r="I7" i="66"/>
  <c r="I8" i="71"/>
  <c r="N6" i="71"/>
  <c r="M7" i="71"/>
  <c r="Z29" i="71"/>
  <c r="O8" i="66"/>
  <c r="I8" i="66"/>
  <c r="O6" i="69"/>
  <c r="M6" i="69"/>
  <c r="I7" i="71"/>
  <c r="N7" i="71"/>
  <c r="M6" i="71"/>
  <c r="M8" i="69"/>
  <c r="N7" i="65"/>
  <c r="H8" i="65"/>
  <c r="FD118" i="47"/>
  <c r="FE118" i="47" s="1"/>
  <c r="Z23" i="68"/>
  <c r="CQ117" i="47"/>
  <c r="CR117" i="47" s="1"/>
  <c r="O8" i="65"/>
  <c r="H6" i="65"/>
  <c r="T26" i="62"/>
  <c r="AA26" i="62" s="1"/>
  <c r="H7" i="65"/>
  <c r="I7" i="65"/>
  <c r="Z32" i="62"/>
  <c r="H5" i="65"/>
  <c r="Q118" i="47"/>
  <c r="R118" i="47" s="1"/>
  <c r="N8" i="65"/>
  <c r="I6" i="65"/>
  <c r="Z26" i="62"/>
  <c r="M5" i="65"/>
  <c r="I8" i="65"/>
  <c r="M8" i="65"/>
  <c r="KQ118" i="47"/>
  <c r="KR118" i="47" s="1"/>
  <c r="KD118" i="47"/>
  <c r="KE118" i="47" s="1"/>
  <c r="Z29" i="68"/>
  <c r="GD119" i="47"/>
  <c r="GE119" i="47" s="1"/>
  <c r="O6" i="65"/>
  <c r="M7" i="65"/>
  <c r="I5" i="65"/>
  <c r="JQ116" i="47"/>
  <c r="JR116" i="47" s="1"/>
  <c r="N6" i="64"/>
  <c r="H7" i="64"/>
  <c r="M7" i="64"/>
  <c r="KQ117" i="47"/>
  <c r="KR117" i="47" s="1"/>
  <c r="M5" i="64"/>
  <c r="I6" i="64"/>
  <c r="O6" i="64"/>
  <c r="H5" i="64"/>
  <c r="FD116" i="47"/>
  <c r="FE116" i="47" s="1"/>
  <c r="DD118" i="47"/>
  <c r="DE118" i="47" s="1"/>
  <c r="O7" i="64"/>
  <c r="O8" i="64"/>
  <c r="I5" i="64"/>
  <c r="ED116" i="47"/>
  <c r="EE116" i="47" s="1"/>
  <c r="N7" i="64"/>
  <c r="H8" i="64"/>
  <c r="T24" i="64"/>
  <c r="AA30" i="64" s="1"/>
  <c r="O5" i="64"/>
  <c r="KQ119" i="47"/>
  <c r="KR119" i="47" s="1"/>
  <c r="I7" i="64"/>
  <c r="M6" i="64"/>
  <c r="Z24" i="64"/>
  <c r="N5" i="64"/>
  <c r="H6" i="64"/>
  <c r="M8" i="64"/>
  <c r="CQ118" i="47"/>
  <c r="CR118" i="47" s="1"/>
  <c r="KD116" i="47"/>
  <c r="KE116" i="47" s="1"/>
  <c r="ED118" i="47"/>
  <c r="EE118" i="47" s="1"/>
  <c r="GQ118" i="47"/>
  <c r="GR118" i="47" s="1"/>
  <c r="DQ118" i="47"/>
  <c r="DR118" i="47" s="1"/>
  <c r="C17" i="47"/>
  <c r="C17" i="28"/>
  <c r="B27" i="47"/>
  <c r="JJ27" i="47"/>
  <c r="FJ27" i="47"/>
  <c r="BJ27" i="47"/>
  <c r="DJ27" i="47"/>
  <c r="CJ27" i="47"/>
  <c r="KJ27" i="47"/>
  <c r="GJ27" i="47"/>
  <c r="CW27" i="47"/>
  <c r="J27" i="47"/>
  <c r="JW27" i="47"/>
  <c r="FW27" i="47"/>
  <c r="BW27" i="47"/>
  <c r="LJ27" i="47"/>
  <c r="LW27" i="47"/>
  <c r="EW27" i="47"/>
  <c r="AW27" i="47"/>
  <c r="HW27" i="47"/>
  <c r="KW27" i="47"/>
  <c r="DW27" i="47"/>
  <c r="W27" i="47"/>
  <c r="HJ27" i="47"/>
  <c r="IJ27" i="47"/>
  <c r="EJ27" i="47"/>
  <c r="IW27" i="47"/>
  <c r="GW27" i="47"/>
  <c r="AJ27" i="47"/>
  <c r="CJ27" i="28"/>
  <c r="J27" i="28"/>
  <c r="JJ27" i="28"/>
  <c r="KW27" i="28"/>
  <c r="GW27" i="28"/>
  <c r="CW27" i="28"/>
  <c r="LJ27" i="28"/>
  <c r="EW27" i="28"/>
  <c r="AW27" i="28"/>
  <c r="DW27" i="28"/>
  <c r="HW27" i="28"/>
  <c r="HJ27" i="28"/>
  <c r="IJ27" i="28"/>
  <c r="EJ27" i="28"/>
  <c r="LW27" i="28"/>
  <c r="IW27" i="28"/>
  <c r="FW27" i="28"/>
  <c r="DJ27" i="28"/>
  <c r="B27" i="28"/>
  <c r="GJ27" i="28"/>
  <c r="AJ27" i="28"/>
  <c r="BJ27" i="28"/>
  <c r="KJ27" i="28"/>
  <c r="BW27" i="28"/>
  <c r="W27" i="28"/>
  <c r="FJ27" i="28"/>
  <c r="JW27" i="28"/>
  <c r="C58" i="47"/>
  <c r="C58" i="28"/>
  <c r="C36" i="47"/>
  <c r="C36" i="28"/>
  <c r="JL71" i="28"/>
  <c r="CY71" i="28"/>
  <c r="DY71" i="28"/>
  <c r="LL71" i="28"/>
  <c r="AY71" i="28"/>
  <c r="BL71" i="28"/>
  <c r="HY71" i="28"/>
  <c r="L71" i="28"/>
  <c r="AL71" i="28"/>
  <c r="GL71" i="28"/>
  <c r="CL71" i="28"/>
  <c r="GY71" i="28"/>
  <c r="Y71" i="28"/>
  <c r="FY71" i="28"/>
  <c r="DL71" i="28"/>
  <c r="FL71" i="28"/>
  <c r="HL71" i="28"/>
  <c r="LY71" i="28"/>
  <c r="IL71" i="28"/>
  <c r="KY71" i="28"/>
  <c r="KL71" i="28"/>
  <c r="IY71" i="28"/>
  <c r="BY71" i="28"/>
  <c r="JY71" i="28"/>
  <c r="EL71" i="28"/>
  <c r="D71" i="28"/>
  <c r="EY71" i="28"/>
  <c r="FY73" i="28"/>
  <c r="CL73" i="28"/>
  <c r="AL73" i="28"/>
  <c r="LY73" i="28"/>
  <c r="JL73" i="28"/>
  <c r="AY73" i="28"/>
  <c r="KL73" i="28"/>
  <c r="BL73" i="28"/>
  <c r="IY73" i="28"/>
  <c r="LL73" i="28"/>
  <c r="KY73" i="28"/>
  <c r="CY73" i="28"/>
  <c r="DL73" i="28"/>
  <c r="EL73" i="28"/>
  <c r="Y73" i="28"/>
  <c r="FL73" i="28"/>
  <c r="D73" i="28"/>
  <c r="GL73" i="28"/>
  <c r="GY73" i="28"/>
  <c r="HL73" i="28"/>
  <c r="HY73" i="28"/>
  <c r="JY73" i="28"/>
  <c r="BY73" i="28"/>
  <c r="EY73" i="28"/>
  <c r="L73" i="28"/>
  <c r="DY73" i="28"/>
  <c r="IL73" i="28"/>
  <c r="E39" i="47"/>
  <c r="E39" i="28"/>
  <c r="GL73" i="47"/>
  <c r="CL73" i="47"/>
  <c r="Y73" i="47"/>
  <c r="DL73" i="47"/>
  <c r="JY73" i="47"/>
  <c r="BL73" i="47"/>
  <c r="AY73" i="47"/>
  <c r="LY73" i="47"/>
  <c r="CY73" i="47"/>
  <c r="FY73" i="47"/>
  <c r="IL73" i="47"/>
  <c r="LL73" i="47"/>
  <c r="L73" i="47"/>
  <c r="KY73" i="47"/>
  <c r="KL73" i="47"/>
  <c r="EY73" i="47"/>
  <c r="FL73" i="47"/>
  <c r="GY73" i="47"/>
  <c r="AL73" i="47"/>
  <c r="JL73" i="47"/>
  <c r="HY73" i="47"/>
  <c r="IY73" i="47"/>
  <c r="HL73" i="47"/>
  <c r="BY73" i="47"/>
  <c r="EL73" i="47"/>
  <c r="DY73" i="47"/>
  <c r="D73" i="47"/>
  <c r="C50" i="47"/>
  <c r="C50" i="28"/>
  <c r="E56" i="47"/>
  <c r="Z29" i="65"/>
  <c r="E56" i="28"/>
  <c r="E77" i="28"/>
  <c r="E77" i="47"/>
  <c r="E85" i="28"/>
  <c r="E85" i="47"/>
  <c r="C56" i="47"/>
  <c r="C56" i="28"/>
  <c r="Z23" i="65"/>
  <c r="T23" i="65"/>
  <c r="C34" i="47"/>
  <c r="C34" i="28"/>
  <c r="JJ15" i="28"/>
  <c r="FJ15" i="28"/>
  <c r="GJ15" i="28"/>
  <c r="EW15" i="28"/>
  <c r="CJ15" i="28"/>
  <c r="AJ15" i="28"/>
  <c r="DW15" i="28"/>
  <c r="W15" i="28"/>
  <c r="BJ15" i="28"/>
  <c r="HJ15" i="28"/>
  <c r="KJ15" i="28"/>
  <c r="CW15" i="28"/>
  <c r="B15" i="28"/>
  <c r="KW15" i="28"/>
  <c r="J15" i="28"/>
  <c r="IJ15" i="28"/>
  <c r="IW15" i="28"/>
  <c r="LJ15" i="28"/>
  <c r="HW15" i="28"/>
  <c r="DJ15" i="28"/>
  <c r="AW15" i="28"/>
  <c r="BW15" i="28"/>
  <c r="GW15" i="28"/>
  <c r="EJ15" i="28"/>
  <c r="LW15" i="28"/>
  <c r="FW15" i="28"/>
  <c r="JW15" i="28"/>
  <c r="C42" i="47"/>
  <c r="C42" i="28"/>
  <c r="C63" i="47"/>
  <c r="C63" i="28"/>
  <c r="C69" i="47"/>
  <c r="C69" i="28"/>
  <c r="T22" i="66"/>
  <c r="Z22" i="66"/>
  <c r="Z28" i="66"/>
  <c r="BL71" i="47"/>
  <c r="GY71" i="47"/>
  <c r="BY71" i="47"/>
  <c r="AY71" i="47"/>
  <c r="AL71" i="47"/>
  <c r="HY71" i="47"/>
  <c r="LY71" i="47"/>
  <c r="HL71" i="47"/>
  <c r="GL71" i="47"/>
  <c r="CY71" i="47"/>
  <c r="IL71" i="47"/>
  <c r="EL71" i="47"/>
  <c r="DY71" i="47"/>
  <c r="DL71" i="47"/>
  <c r="Y71" i="47"/>
  <c r="EY71" i="47"/>
  <c r="LL71" i="47"/>
  <c r="L71" i="47"/>
  <c r="KL71" i="47"/>
  <c r="JL71" i="47"/>
  <c r="KY71" i="47"/>
  <c r="IY71" i="47"/>
  <c r="JY71" i="47"/>
  <c r="CL71" i="47"/>
  <c r="FY71" i="47"/>
  <c r="FL71" i="47"/>
  <c r="D71" i="47"/>
  <c r="JD131" i="28"/>
  <c r="FD131" i="28"/>
  <c r="EF131" i="28"/>
  <c r="GL30" i="28"/>
  <c r="BL30" i="28"/>
  <c r="FL30" i="28"/>
  <c r="D30" i="28"/>
  <c r="AY30" i="28"/>
  <c r="CL30" i="28"/>
  <c r="IL30" i="28"/>
  <c r="Y30" i="28"/>
  <c r="DY30" i="28"/>
  <c r="CY30" i="28"/>
  <c r="EY30" i="28"/>
  <c r="BY30" i="28"/>
  <c r="FY30" i="28"/>
  <c r="HY30" i="28"/>
  <c r="L30" i="28"/>
  <c r="EL30" i="28"/>
  <c r="LL30" i="28"/>
  <c r="LY30" i="28"/>
  <c r="IY30" i="28"/>
  <c r="AL30" i="28"/>
  <c r="DL30" i="28"/>
  <c r="KY30" i="28"/>
  <c r="JL30" i="28"/>
  <c r="JY30" i="28"/>
  <c r="GY30" i="28"/>
  <c r="KL30" i="28"/>
  <c r="HL30" i="28"/>
  <c r="KL23" i="28"/>
  <c r="HY23" i="28"/>
  <c r="EL23" i="28"/>
  <c r="IY23" i="28"/>
  <c r="CL23" i="28"/>
  <c r="GY23" i="28"/>
  <c r="L23" i="28"/>
  <c r="AL23" i="28"/>
  <c r="Y23" i="28"/>
  <c r="AY23" i="28"/>
  <c r="JL23" i="28"/>
  <c r="BL23" i="28"/>
  <c r="IL23" i="28"/>
  <c r="KY23" i="28"/>
  <c r="GL23" i="28"/>
  <c r="LL23" i="28"/>
  <c r="FY23" i="28"/>
  <c r="DL23" i="28"/>
  <c r="D23" i="28"/>
  <c r="HL23" i="28"/>
  <c r="CY23" i="28"/>
  <c r="JY23" i="28"/>
  <c r="EY23" i="28"/>
  <c r="DY23" i="28"/>
  <c r="BY23" i="28"/>
  <c r="FL23" i="28"/>
  <c r="LY23" i="28"/>
  <c r="HY30" i="47"/>
  <c r="GY30" i="47"/>
  <c r="BY30" i="47"/>
  <c r="EL30" i="47"/>
  <c r="BL30" i="47"/>
  <c r="DY30" i="47"/>
  <c r="Y30" i="47"/>
  <c r="LL30" i="47"/>
  <c r="FL30" i="47"/>
  <c r="DL30" i="47"/>
  <c r="HL30" i="47"/>
  <c r="CY30" i="47"/>
  <c r="AY30" i="47"/>
  <c r="IY30" i="47"/>
  <c r="IL30" i="47"/>
  <c r="CL30" i="47"/>
  <c r="L30" i="47"/>
  <c r="KL30" i="47"/>
  <c r="JY30" i="47"/>
  <c r="JL30" i="47"/>
  <c r="FY30" i="47"/>
  <c r="GL30" i="47"/>
  <c r="EY30" i="47"/>
  <c r="AL30" i="47"/>
  <c r="LY30" i="47"/>
  <c r="D30" i="47"/>
  <c r="KY30" i="47"/>
  <c r="FY23" i="47"/>
  <c r="KY23" i="47"/>
  <c r="HY23" i="47"/>
  <c r="GY23" i="47"/>
  <c r="GL23" i="47"/>
  <c r="EY23" i="47"/>
  <c r="AL23" i="47"/>
  <c r="BY23" i="47"/>
  <c r="EL23" i="47"/>
  <c r="BL23" i="47"/>
  <c r="LL23" i="47"/>
  <c r="DY23" i="47"/>
  <c r="Y23" i="47"/>
  <c r="LY23" i="47"/>
  <c r="HL23" i="47"/>
  <c r="FL23" i="47"/>
  <c r="DL23" i="47"/>
  <c r="IY23" i="47"/>
  <c r="IL23" i="47"/>
  <c r="CY23" i="47"/>
  <c r="AY23" i="47"/>
  <c r="KL23" i="47"/>
  <c r="JL23" i="47"/>
  <c r="L23" i="47"/>
  <c r="JY23" i="47"/>
  <c r="CL23" i="47"/>
  <c r="D23" i="47"/>
  <c r="JY74" i="28"/>
  <c r="CY74" i="28"/>
  <c r="FY74" i="28"/>
  <c r="DL74" i="28"/>
  <c r="EY74" i="28"/>
  <c r="GY74" i="28"/>
  <c r="Y74" i="28"/>
  <c r="BL74" i="28"/>
  <c r="KY74" i="28"/>
  <c r="CL74" i="28"/>
  <c r="JL74" i="28"/>
  <c r="LY74" i="28"/>
  <c r="BY74" i="28"/>
  <c r="AY74" i="28"/>
  <c r="LL74" i="28"/>
  <c r="DY74" i="28"/>
  <c r="KL74" i="28"/>
  <c r="HY74" i="28"/>
  <c r="EL74" i="28"/>
  <c r="HL74" i="28"/>
  <c r="GL74" i="28"/>
  <c r="L74" i="28"/>
  <c r="AL74" i="28"/>
  <c r="IY74" i="28"/>
  <c r="IL74" i="28"/>
  <c r="D74" i="28"/>
  <c r="FL74" i="28"/>
  <c r="JY74" i="47"/>
  <c r="AL74" i="47"/>
  <c r="Y74" i="47"/>
  <c r="DL74" i="47"/>
  <c r="L74" i="47"/>
  <c r="EY74" i="47"/>
  <c r="FY74" i="47"/>
  <c r="BL74" i="47"/>
  <c r="JL74" i="47"/>
  <c r="DY74" i="47"/>
  <c r="CL74" i="47"/>
  <c r="FL74" i="47"/>
  <c r="KY74" i="47"/>
  <c r="IL74" i="47"/>
  <c r="BY74" i="47"/>
  <c r="AY74" i="47"/>
  <c r="HY74" i="47"/>
  <c r="HL74" i="47"/>
  <c r="LL74" i="47"/>
  <c r="KL74" i="47"/>
  <c r="CY74" i="47"/>
  <c r="EL74" i="47"/>
  <c r="GY74" i="47"/>
  <c r="LY74" i="47"/>
  <c r="GL74" i="47"/>
  <c r="IY74" i="47"/>
  <c r="D74" i="47"/>
  <c r="LV28" i="28"/>
  <c r="KV28" i="28"/>
  <c r="LI28" i="28"/>
  <c r="AV28" i="28"/>
  <c r="I28" i="28"/>
  <c r="JV28" i="28"/>
  <c r="KI28" i="28"/>
  <c r="V28" i="28"/>
  <c r="II28" i="28"/>
  <c r="JI28" i="28"/>
  <c r="EI28" i="28"/>
  <c r="GI28" i="28"/>
  <c r="HV28" i="28"/>
  <c r="DI28" i="28"/>
  <c r="GV28" i="28"/>
  <c r="CV28" i="28"/>
  <c r="FV28" i="28"/>
  <c r="EV28" i="28"/>
  <c r="CI28" i="28"/>
  <c r="IV28" i="28"/>
  <c r="DV28" i="28"/>
  <c r="BI28" i="28"/>
  <c r="AI28" i="28"/>
  <c r="HI28" i="28"/>
  <c r="BV28" i="28"/>
  <c r="FI28" i="28"/>
  <c r="JI28" i="47"/>
  <c r="EV28" i="47"/>
  <c r="V28" i="47"/>
  <c r="HI28" i="47"/>
  <c r="IV28" i="47"/>
  <c r="AV28" i="47"/>
  <c r="II28" i="47"/>
  <c r="DV28" i="47"/>
  <c r="BI28" i="47"/>
  <c r="FV28" i="47"/>
  <c r="JV28" i="47"/>
  <c r="FI28" i="47"/>
  <c r="CI28" i="47"/>
  <c r="LV28" i="47"/>
  <c r="HV28" i="47"/>
  <c r="EI28" i="47"/>
  <c r="I28" i="47"/>
  <c r="LI28" i="47"/>
  <c r="GV28" i="47"/>
  <c r="DI28" i="47"/>
  <c r="AI28" i="47"/>
  <c r="KV28" i="47"/>
  <c r="KI28" i="47"/>
  <c r="CV28" i="47"/>
  <c r="GI28" i="47"/>
  <c r="BV28" i="47"/>
  <c r="LJ7" i="28"/>
  <c r="KW7" i="28"/>
  <c r="HJ7" i="28"/>
  <c r="IJ7" i="28"/>
  <c r="JJ7" i="28"/>
  <c r="HW7" i="28"/>
  <c r="JW7" i="28"/>
  <c r="IW7" i="28"/>
  <c r="LW7" i="28"/>
  <c r="EJ7" i="28"/>
  <c r="J7" i="28"/>
  <c r="GJ7" i="28"/>
  <c r="DJ7" i="28"/>
  <c r="GW7" i="28"/>
  <c r="CW7" i="28"/>
  <c r="DW7" i="28"/>
  <c r="FJ7" i="28"/>
  <c r="EW7" i="28"/>
  <c r="B7" i="28"/>
  <c r="BJ7" i="28"/>
  <c r="CJ7" i="28"/>
  <c r="AJ7" i="28"/>
  <c r="KJ7" i="28"/>
  <c r="AW7" i="28"/>
  <c r="BW7" i="28"/>
  <c r="FW7" i="28"/>
  <c r="W7" i="28"/>
  <c r="IJ7" i="47"/>
  <c r="KW7" i="47"/>
  <c r="LW7" i="47"/>
  <c r="IW7" i="47"/>
  <c r="LJ7" i="47"/>
  <c r="HJ7" i="47"/>
  <c r="JW7" i="47"/>
  <c r="B7" i="47"/>
  <c r="JJ7" i="47"/>
  <c r="EW7" i="47"/>
  <c r="EJ7" i="47"/>
  <c r="CJ7" i="47"/>
  <c r="AJ7" i="47"/>
  <c r="FW7" i="47"/>
  <c r="DW7" i="47"/>
  <c r="GW7" i="47"/>
  <c r="BW7" i="47"/>
  <c r="W7" i="47"/>
  <c r="HW7" i="47"/>
  <c r="FJ7" i="47"/>
  <c r="CW7" i="47"/>
  <c r="J7" i="47"/>
  <c r="KJ7" i="47"/>
  <c r="BJ7" i="47"/>
  <c r="DJ7" i="47"/>
  <c r="GJ7" i="47"/>
  <c r="AW7" i="47"/>
  <c r="S131" i="28"/>
  <c r="LX65" i="28"/>
  <c r="HX65" i="28"/>
  <c r="BX65" i="28"/>
  <c r="X65" i="28"/>
  <c r="FX65" i="28"/>
  <c r="LK65" i="28"/>
  <c r="EK65" i="28"/>
  <c r="K65" i="28"/>
  <c r="DK65" i="28"/>
  <c r="KX65" i="28"/>
  <c r="IX65" i="28"/>
  <c r="BK65" i="28"/>
  <c r="AK65" i="28"/>
  <c r="KK65" i="28"/>
  <c r="JK65" i="28"/>
  <c r="GX65" i="28"/>
  <c r="FK65" i="28"/>
  <c r="JX65" i="28"/>
  <c r="IK65" i="28"/>
  <c r="CX65" i="28"/>
  <c r="DX65" i="28"/>
  <c r="EX65" i="28"/>
  <c r="HK65" i="28"/>
  <c r="CK65" i="28"/>
  <c r="AX65" i="28"/>
  <c r="GK65" i="28"/>
  <c r="JL38" i="28"/>
  <c r="HY38" i="28"/>
  <c r="Y38" i="28"/>
  <c r="AL38" i="28"/>
  <c r="FL38" i="28"/>
  <c r="L38" i="28"/>
  <c r="AY38" i="28"/>
  <c r="CL38" i="28"/>
  <c r="BL38" i="28"/>
  <c r="LY38" i="28"/>
  <c r="GL38" i="28"/>
  <c r="DL38" i="28"/>
  <c r="IL38" i="28"/>
  <c r="KY38" i="28"/>
  <c r="BY38" i="28"/>
  <c r="HL38" i="28"/>
  <c r="CY38" i="28"/>
  <c r="KL38" i="28"/>
  <c r="IY38" i="28"/>
  <c r="DY38" i="28"/>
  <c r="FY38" i="28"/>
  <c r="EY38" i="28"/>
  <c r="JY38" i="28"/>
  <c r="LL38" i="28"/>
  <c r="EL38" i="28"/>
  <c r="GY38" i="28"/>
  <c r="D38" i="28"/>
  <c r="J44" i="28"/>
  <c r="DJ44" i="28"/>
  <c r="IJ44" i="28"/>
  <c r="BJ44" i="28"/>
  <c r="JJ44" i="28"/>
  <c r="HJ44" i="28"/>
  <c r="LW44" i="28"/>
  <c r="IW44" i="28"/>
  <c r="EW44" i="28"/>
  <c r="CJ44" i="28"/>
  <c r="FW44" i="28"/>
  <c r="GJ44" i="28"/>
  <c r="GW44" i="28"/>
  <c r="EJ44" i="28"/>
  <c r="W44" i="28"/>
  <c r="AW44" i="28"/>
  <c r="FJ44" i="28"/>
  <c r="KW44" i="28"/>
  <c r="B44" i="28"/>
  <c r="HW44" i="28"/>
  <c r="BW44" i="28"/>
  <c r="DW44" i="28"/>
  <c r="JW44" i="28"/>
  <c r="LJ44" i="28"/>
  <c r="KJ44" i="28"/>
  <c r="AJ44" i="28"/>
  <c r="CW44" i="28"/>
  <c r="CL42" i="28"/>
  <c r="HL42" i="28"/>
  <c r="EY42" i="28"/>
  <c r="IL42" i="28"/>
  <c r="FL42" i="28"/>
  <c r="JL42" i="28"/>
  <c r="HY42" i="28"/>
  <c r="EL42" i="28"/>
  <c r="LL42" i="28"/>
  <c r="BY42" i="28"/>
  <c r="IY42" i="28"/>
  <c r="D42" i="28"/>
  <c r="AL42" i="28"/>
  <c r="L42" i="28"/>
  <c r="GY42" i="28"/>
  <c r="DL42" i="28"/>
  <c r="KL42" i="28"/>
  <c r="CY42" i="28"/>
  <c r="GL42" i="28"/>
  <c r="FY42" i="28"/>
  <c r="KY42" i="28"/>
  <c r="Y42" i="28"/>
  <c r="JY42" i="28"/>
  <c r="DY42" i="28"/>
  <c r="AY42" i="28"/>
  <c r="LY42" i="28"/>
  <c r="BL42" i="28"/>
  <c r="LY38" i="47"/>
  <c r="EY38" i="47"/>
  <c r="AY38" i="47"/>
  <c r="AL38" i="47"/>
  <c r="L38" i="47"/>
  <c r="EL38" i="47"/>
  <c r="CL38" i="47"/>
  <c r="IY38" i="47"/>
  <c r="GY38" i="47"/>
  <c r="FL38" i="47"/>
  <c r="BL38" i="47"/>
  <c r="BY38" i="47"/>
  <c r="DY38" i="47"/>
  <c r="KY38" i="47"/>
  <c r="JL38" i="47"/>
  <c r="GL38" i="47"/>
  <c r="FY38" i="47"/>
  <c r="JY38" i="47"/>
  <c r="LL38" i="47"/>
  <c r="DL38" i="47"/>
  <c r="Y38" i="47"/>
  <c r="CY38" i="47"/>
  <c r="D38" i="47"/>
  <c r="HL38" i="47"/>
  <c r="KL38" i="47"/>
  <c r="IL38" i="47"/>
  <c r="HY38" i="47"/>
  <c r="JJ44" i="47"/>
  <c r="BJ44" i="47"/>
  <c r="W44" i="47"/>
  <c r="CW44" i="47"/>
  <c r="GJ44" i="47"/>
  <c r="KW44" i="47"/>
  <c r="KJ44" i="47"/>
  <c r="DW44" i="47"/>
  <c r="BW44" i="47"/>
  <c r="B44" i="47"/>
  <c r="FJ44" i="47"/>
  <c r="AJ44" i="47"/>
  <c r="GW44" i="47"/>
  <c r="LW44" i="47"/>
  <c r="J44" i="47"/>
  <c r="EJ44" i="47"/>
  <c r="HW44" i="47"/>
  <c r="LJ44" i="47"/>
  <c r="DJ44" i="47"/>
  <c r="CJ44" i="47"/>
  <c r="HJ44" i="47"/>
  <c r="IJ44" i="47"/>
  <c r="EW44" i="47"/>
  <c r="AW44" i="47"/>
  <c r="FW44" i="47"/>
  <c r="JW44" i="47"/>
  <c r="IW44" i="47"/>
  <c r="KD131" i="28"/>
  <c r="KL52" i="28"/>
  <c r="DL52" i="28"/>
  <c r="BY52" i="28"/>
  <c r="CL52" i="28"/>
  <c r="Y52" i="28"/>
  <c r="CY52" i="28"/>
  <c r="AL52" i="28"/>
  <c r="L52" i="28"/>
  <c r="AY52" i="28"/>
  <c r="HY52" i="28"/>
  <c r="EL52" i="28"/>
  <c r="BL52" i="28"/>
  <c r="IY52" i="28"/>
  <c r="GY52" i="28"/>
  <c r="D52" i="28"/>
  <c r="LY52" i="28"/>
  <c r="JY52" i="28"/>
  <c r="FL52" i="28"/>
  <c r="IL52" i="28"/>
  <c r="DY52" i="28"/>
  <c r="LL52" i="28"/>
  <c r="HL52" i="28"/>
  <c r="FY52" i="28"/>
  <c r="JL52" i="28"/>
  <c r="GL52" i="28"/>
  <c r="KY52" i="28"/>
  <c r="EY52" i="28"/>
  <c r="KW35" i="28"/>
  <c r="LJ35" i="28"/>
  <c r="KJ35" i="28"/>
  <c r="CJ35" i="28"/>
  <c r="W35" i="28"/>
  <c r="J35" i="28"/>
  <c r="IJ35" i="28"/>
  <c r="GW35" i="28"/>
  <c r="CW35" i="28"/>
  <c r="AJ35" i="28"/>
  <c r="HW35" i="28"/>
  <c r="FJ35" i="28"/>
  <c r="EW35" i="28"/>
  <c r="EJ35" i="28"/>
  <c r="AW35" i="28"/>
  <c r="JW35" i="28"/>
  <c r="IW35" i="28"/>
  <c r="BJ35" i="28"/>
  <c r="HJ35" i="28"/>
  <c r="FW35" i="28"/>
  <c r="DW35" i="28"/>
  <c r="JJ35" i="28"/>
  <c r="DJ35" i="28"/>
  <c r="BW35" i="28"/>
  <c r="GJ35" i="28"/>
  <c r="LW35" i="28"/>
  <c r="B35" i="28"/>
  <c r="HY52" i="47"/>
  <c r="FY52" i="47"/>
  <c r="AY52" i="47"/>
  <c r="L52" i="47"/>
  <c r="IL52" i="47"/>
  <c r="HL52" i="47"/>
  <c r="GY52" i="47"/>
  <c r="EL52" i="47"/>
  <c r="JY52" i="47"/>
  <c r="AL52" i="47"/>
  <c r="LY52" i="47"/>
  <c r="IY52" i="47"/>
  <c r="EY52" i="47"/>
  <c r="DL52" i="47"/>
  <c r="CY52" i="47"/>
  <c r="CL52" i="47"/>
  <c r="KL52" i="47"/>
  <c r="BY52" i="47"/>
  <c r="KY52" i="47"/>
  <c r="FL52" i="47"/>
  <c r="Y52" i="47"/>
  <c r="LL52" i="47"/>
  <c r="JL52" i="47"/>
  <c r="GL52" i="47"/>
  <c r="DY52" i="47"/>
  <c r="BL52" i="47"/>
  <c r="D52" i="47"/>
  <c r="JJ35" i="47"/>
  <c r="EW35" i="47"/>
  <c r="AW35" i="47"/>
  <c r="J35" i="47"/>
  <c r="FJ35" i="47"/>
  <c r="CW35" i="47"/>
  <c r="CJ35" i="47"/>
  <c r="AJ35" i="47"/>
  <c r="DJ35" i="47"/>
  <c r="BW35" i="47"/>
  <c r="GJ35" i="47"/>
  <c r="DW35" i="47"/>
  <c r="BJ35" i="47"/>
  <c r="W35" i="47"/>
  <c r="EJ35" i="47"/>
  <c r="GW35" i="47"/>
  <c r="IW35" i="47"/>
  <c r="B35" i="47"/>
  <c r="IJ35" i="47"/>
  <c r="HJ35" i="47"/>
  <c r="JW35" i="47"/>
  <c r="LJ35" i="47"/>
  <c r="FW35" i="47"/>
  <c r="KJ35" i="47"/>
  <c r="LW35" i="47"/>
  <c r="HW35" i="47"/>
  <c r="KW35" i="47"/>
  <c r="D62" i="28"/>
  <c r="LY62" i="28"/>
  <c r="JL62" i="28"/>
  <c r="DL62" i="28"/>
  <c r="EL62" i="28"/>
  <c r="FY62" i="28"/>
  <c r="CY62" i="28"/>
  <c r="AL62" i="28"/>
  <c r="HL62" i="28"/>
  <c r="LL62" i="28"/>
  <c r="GL62" i="28"/>
  <c r="IY62" i="28"/>
  <c r="GY62" i="28"/>
  <c r="CL62" i="28"/>
  <c r="Y62" i="28"/>
  <c r="DY62" i="28"/>
  <c r="KL62" i="28"/>
  <c r="L62" i="28"/>
  <c r="KY62" i="28"/>
  <c r="IL62" i="28"/>
  <c r="JY62" i="28"/>
  <c r="BY62" i="28"/>
  <c r="HY62" i="28"/>
  <c r="BL62" i="28"/>
  <c r="EY62" i="28"/>
  <c r="FL62" i="28"/>
  <c r="AY62" i="28"/>
  <c r="JL62" i="47"/>
  <c r="IL62" i="47"/>
  <c r="D62" i="47"/>
  <c r="LL62" i="47"/>
  <c r="JY62" i="47"/>
  <c r="KL62" i="47"/>
  <c r="KY62" i="47"/>
  <c r="HY62" i="47"/>
  <c r="BL62" i="47"/>
  <c r="L62" i="47"/>
  <c r="AY62" i="47"/>
  <c r="HL62" i="47"/>
  <c r="GL62" i="47"/>
  <c r="GY62" i="47"/>
  <c r="FL62" i="47"/>
  <c r="DY62" i="47"/>
  <c r="EL62" i="47"/>
  <c r="AL62" i="47"/>
  <c r="CL62" i="47"/>
  <c r="DL62" i="47"/>
  <c r="BY62" i="47"/>
  <c r="LY62" i="47"/>
  <c r="Y62" i="47"/>
  <c r="IY62" i="47"/>
  <c r="FY62" i="47"/>
  <c r="CY62" i="47"/>
  <c r="EY62" i="47"/>
  <c r="V26" i="64"/>
  <c r="U26" i="64"/>
  <c r="AA32" i="64"/>
  <c r="AA26" i="64"/>
  <c r="L43" i="28"/>
  <c r="AL43" i="28"/>
  <c r="KL43" i="28"/>
  <c r="IL43" i="28"/>
  <c r="JL43" i="28"/>
  <c r="IY27" i="47"/>
  <c r="LY27" i="47"/>
  <c r="GY27" i="47"/>
  <c r="KY27" i="47"/>
  <c r="EY27" i="47"/>
  <c r="LL27" i="47"/>
  <c r="D27" i="47"/>
  <c r="GL27" i="47"/>
  <c r="FY27" i="47"/>
  <c r="CY27" i="47"/>
  <c r="DL27" i="47"/>
  <c r="HL27" i="47"/>
  <c r="JL27" i="47"/>
  <c r="L27" i="47"/>
  <c r="BY27" i="47"/>
  <c r="IL27" i="47"/>
  <c r="AY27" i="47"/>
  <c r="JY27" i="47"/>
  <c r="BL27" i="47"/>
  <c r="HY27" i="47"/>
  <c r="DY27" i="47"/>
  <c r="AL27" i="47"/>
  <c r="Y27" i="47"/>
  <c r="KL27" i="47"/>
  <c r="FL27" i="47"/>
  <c r="EL27" i="47"/>
  <c r="CL27" i="47"/>
  <c r="JJ71" i="28"/>
  <c r="GJ71" i="28"/>
  <c r="EW71" i="28"/>
  <c r="CW71" i="28"/>
  <c r="AW71" i="28"/>
  <c r="HW71" i="28"/>
  <c r="CJ71" i="28"/>
  <c r="IW71" i="28"/>
  <c r="FW71" i="28"/>
  <c r="EJ71" i="28"/>
  <c r="DJ71" i="28"/>
  <c r="AJ71" i="28"/>
  <c r="HJ71" i="28"/>
  <c r="BW71" i="28"/>
  <c r="FJ71" i="28"/>
  <c r="IJ71" i="28"/>
  <c r="GW71" i="28"/>
  <c r="BJ71" i="28"/>
  <c r="W71" i="28"/>
  <c r="J71" i="28"/>
  <c r="JW71" i="28"/>
  <c r="DW71" i="28"/>
  <c r="LJ71" i="28"/>
  <c r="KJ71" i="28"/>
  <c r="B71" i="28"/>
  <c r="KW71" i="28"/>
  <c r="LW71" i="28"/>
  <c r="GL43" i="47"/>
  <c r="L43" i="47"/>
  <c r="CY43" i="47"/>
  <c r="FL43" i="47"/>
  <c r="Y43" i="47"/>
  <c r="EY43" i="47"/>
  <c r="CL43" i="47"/>
  <c r="JL43" i="47"/>
  <c r="LY43" i="47"/>
  <c r="GY43" i="47"/>
  <c r="BY43" i="47"/>
  <c r="IL43" i="47"/>
  <c r="D43" i="47"/>
  <c r="DL43" i="47"/>
  <c r="BL43" i="47"/>
  <c r="EL43" i="47"/>
  <c r="KL43" i="47"/>
  <c r="KY43" i="47"/>
  <c r="AY43" i="47"/>
  <c r="HY43" i="47"/>
  <c r="JY43" i="47"/>
  <c r="DY43" i="47"/>
  <c r="LL43" i="47"/>
  <c r="FY43" i="47"/>
  <c r="IY43" i="47"/>
  <c r="AL43" i="47"/>
  <c r="HL43" i="47"/>
  <c r="KW13" i="28"/>
  <c r="LJ13" i="28"/>
  <c r="JW13" i="28"/>
  <c r="IW13" i="28"/>
  <c r="LW13" i="28"/>
  <c r="JJ13" i="28"/>
  <c r="CJ13" i="28"/>
  <c r="J13" i="28"/>
  <c r="HW13" i="28"/>
  <c r="BW13" i="28"/>
  <c r="FJ13" i="28"/>
  <c r="BJ13" i="28"/>
  <c r="B13" i="28"/>
  <c r="GJ13" i="28"/>
  <c r="KJ13" i="28"/>
  <c r="IJ13" i="28"/>
  <c r="HJ13" i="28"/>
  <c r="EW13" i="28"/>
  <c r="FW13" i="28"/>
  <c r="DW13" i="28"/>
  <c r="AW13" i="28"/>
  <c r="EJ13" i="28"/>
  <c r="DJ13" i="28"/>
  <c r="AJ13" i="28"/>
  <c r="GW13" i="28"/>
  <c r="CW13" i="28"/>
  <c r="W13" i="28"/>
  <c r="IW13" i="47"/>
  <c r="HJ13" i="47"/>
  <c r="B13" i="47"/>
  <c r="LJ13" i="47"/>
  <c r="KJ13" i="47"/>
  <c r="LW13" i="47"/>
  <c r="JW13" i="47"/>
  <c r="EJ13" i="47"/>
  <c r="CJ13" i="47"/>
  <c r="EW13" i="47"/>
  <c r="AW13" i="47"/>
  <c r="FW13" i="47"/>
  <c r="CW13" i="47"/>
  <c r="GJ13" i="47"/>
  <c r="IJ13" i="47"/>
  <c r="J13" i="47"/>
  <c r="DW13" i="47"/>
  <c r="GW13" i="47"/>
  <c r="BW13" i="47"/>
  <c r="AJ13" i="47"/>
  <c r="HW13" i="47"/>
  <c r="FJ13" i="47"/>
  <c r="BJ13" i="47"/>
  <c r="DJ13" i="47"/>
  <c r="KW13" i="47"/>
  <c r="JJ13" i="47"/>
  <c r="W13" i="47"/>
  <c r="V22" i="70"/>
  <c r="U22" i="70"/>
  <c r="AA22" i="70"/>
  <c r="AA28" i="70"/>
  <c r="LW71" i="47"/>
  <c r="JW71" i="47"/>
  <c r="B71" i="47"/>
  <c r="JJ71" i="47"/>
  <c r="IJ71" i="47"/>
  <c r="BJ71" i="47"/>
  <c r="W71" i="47"/>
  <c r="IW71" i="47"/>
  <c r="AW71" i="47"/>
  <c r="DJ71" i="47"/>
  <c r="LJ71" i="47"/>
  <c r="FJ71" i="47"/>
  <c r="J71" i="47"/>
  <c r="GW71" i="47"/>
  <c r="EW71" i="47"/>
  <c r="CW71" i="47"/>
  <c r="GJ71" i="47"/>
  <c r="AJ71" i="47"/>
  <c r="CJ71" i="47"/>
  <c r="KJ71" i="47"/>
  <c r="FW71" i="47"/>
  <c r="BW71" i="47"/>
  <c r="HJ71" i="47"/>
  <c r="EJ71" i="47"/>
  <c r="KW71" i="47"/>
  <c r="HW71" i="47"/>
  <c r="DW71" i="47"/>
  <c r="LI52" i="28"/>
  <c r="KV52" i="28"/>
  <c r="HV52" i="28"/>
  <c r="EV52" i="28"/>
  <c r="BV52" i="28"/>
  <c r="GV52" i="28"/>
  <c r="DV52" i="28"/>
  <c r="BI52" i="28"/>
  <c r="FI52" i="28"/>
  <c r="AI52" i="28"/>
  <c r="GI52" i="28"/>
  <c r="IV52" i="28"/>
  <c r="V52" i="28"/>
  <c r="AV52" i="28"/>
  <c r="II52" i="28"/>
  <c r="DI52" i="28"/>
  <c r="I52" i="28"/>
  <c r="LV52" i="28"/>
  <c r="HI52" i="28"/>
  <c r="CV52" i="28"/>
  <c r="JI52" i="28"/>
  <c r="FV52" i="28"/>
  <c r="EI52" i="28"/>
  <c r="JV52" i="28"/>
  <c r="KI52" i="28"/>
  <c r="CI52" i="28"/>
  <c r="D27" i="28"/>
  <c r="LY27" i="28"/>
  <c r="FL27" i="28"/>
  <c r="GL27" i="28"/>
  <c r="L27" i="28"/>
  <c r="Y27" i="28"/>
  <c r="DY27" i="28"/>
  <c r="JY27" i="28"/>
  <c r="EL27" i="28"/>
  <c r="JL27" i="28"/>
  <c r="EY27" i="28"/>
  <c r="LL27" i="28"/>
  <c r="DL27" i="28"/>
  <c r="HY27" i="28"/>
  <c r="BL27" i="28"/>
  <c r="KL27" i="28"/>
  <c r="FY27" i="28"/>
  <c r="CL27" i="28"/>
  <c r="KY27" i="28"/>
  <c r="BY27" i="28"/>
  <c r="AY27" i="28"/>
  <c r="IY27" i="28"/>
  <c r="AL27" i="28"/>
  <c r="IL27" i="28"/>
  <c r="GY27" i="28"/>
  <c r="HL27" i="28"/>
  <c r="CY27" i="28"/>
  <c r="AA24" i="66"/>
  <c r="V24" i="66"/>
  <c r="U24" i="66"/>
  <c r="AA30" i="66"/>
  <c r="IV9" i="47"/>
  <c r="GI9" i="47"/>
  <c r="AI9" i="47"/>
  <c r="II9" i="47"/>
  <c r="HV9" i="47"/>
  <c r="DI9" i="47"/>
  <c r="HI9" i="47"/>
  <c r="FI9" i="47"/>
  <c r="BI9" i="47"/>
  <c r="LV9" i="47"/>
  <c r="JI9" i="47"/>
  <c r="EI9" i="47"/>
  <c r="I9" i="47"/>
  <c r="LI9" i="47"/>
  <c r="GV9" i="47"/>
  <c r="CV9" i="47"/>
  <c r="CI9" i="47"/>
  <c r="JV9" i="47"/>
  <c r="FV9" i="47"/>
  <c r="BV9" i="47"/>
  <c r="KV9" i="47"/>
  <c r="EV9" i="47"/>
  <c r="AV9" i="47"/>
  <c r="KI9" i="47"/>
  <c r="DV9" i="47"/>
  <c r="V9" i="47"/>
  <c r="LL59" i="47"/>
  <c r="BY59" i="47"/>
  <c r="KL59" i="47"/>
  <c r="FY59" i="47"/>
  <c r="EY59" i="47"/>
  <c r="BL59" i="47"/>
  <c r="HL59" i="47"/>
  <c r="AY59" i="47"/>
  <c r="IL59" i="47"/>
  <c r="GY59" i="47"/>
  <c r="DY59" i="47"/>
  <c r="AL59" i="47"/>
  <c r="DL59" i="47"/>
  <c r="Y59" i="47"/>
  <c r="CY59" i="47"/>
  <c r="L59" i="47"/>
  <c r="GL59" i="47"/>
  <c r="FL59" i="47"/>
  <c r="EL59" i="47"/>
  <c r="CL59" i="47"/>
  <c r="HY59" i="47"/>
  <c r="KY59" i="47"/>
  <c r="IY59" i="47"/>
  <c r="JL59" i="47"/>
  <c r="D59" i="47"/>
  <c r="LY59" i="47"/>
  <c r="JY59" i="47"/>
  <c r="V26" i="61"/>
  <c r="AA32" i="61"/>
  <c r="AA26" i="61"/>
  <c r="U26" i="61"/>
  <c r="LV9" i="28"/>
  <c r="JI9" i="28"/>
  <c r="GI9" i="28"/>
  <c r="HI9" i="28"/>
  <c r="KV9" i="28"/>
  <c r="II9" i="28"/>
  <c r="FV9" i="28"/>
  <c r="DV9" i="28"/>
  <c r="DI9" i="28"/>
  <c r="JV9" i="28"/>
  <c r="EI9" i="28"/>
  <c r="GV9" i="28"/>
  <c r="EV9" i="28"/>
  <c r="FI9" i="28"/>
  <c r="CI9" i="28"/>
  <c r="BV9" i="28"/>
  <c r="BI9" i="28"/>
  <c r="AV9" i="28"/>
  <c r="AI9" i="28"/>
  <c r="V9" i="28"/>
  <c r="IV9" i="28"/>
  <c r="I9" i="28"/>
  <c r="HV9" i="28"/>
  <c r="CV9" i="28"/>
  <c r="LI9" i="28"/>
  <c r="KI9" i="28"/>
  <c r="JL10" i="28"/>
  <c r="IL10" i="28"/>
  <c r="FY10" i="28"/>
  <c r="DY10" i="28"/>
  <c r="DL10" i="28"/>
  <c r="EL10" i="28"/>
  <c r="GY10" i="28"/>
  <c r="EY10" i="28"/>
  <c r="IY10" i="28"/>
  <c r="HY10" i="28"/>
  <c r="FL10" i="28"/>
  <c r="GL10" i="28"/>
  <c r="CY10" i="28"/>
  <c r="CL10" i="28"/>
  <c r="BY10" i="28"/>
  <c r="BL10" i="28"/>
  <c r="L10" i="28"/>
  <c r="AY10" i="28"/>
  <c r="HL10" i="28"/>
  <c r="AL10" i="28"/>
  <c r="Y10" i="28"/>
  <c r="KY10" i="28"/>
  <c r="D10" i="28"/>
  <c r="LY10" i="28"/>
  <c r="LL10" i="28"/>
  <c r="KL10" i="28"/>
  <c r="JY10" i="28"/>
  <c r="LL10" i="47"/>
  <c r="DY10" i="47"/>
  <c r="AL10" i="47"/>
  <c r="EY10" i="47"/>
  <c r="CY10" i="47"/>
  <c r="L10" i="47"/>
  <c r="GY10" i="47"/>
  <c r="CL10" i="47"/>
  <c r="HL10" i="47"/>
  <c r="BY10" i="47"/>
  <c r="BL10" i="47"/>
  <c r="EL10" i="47"/>
  <c r="AY10" i="47"/>
  <c r="FL10" i="47"/>
  <c r="DL10" i="47"/>
  <c r="Y10" i="47"/>
  <c r="LY10" i="47"/>
  <c r="JL10" i="47"/>
  <c r="KY10" i="47"/>
  <c r="D10" i="47"/>
  <c r="FY10" i="47"/>
  <c r="IY10" i="47"/>
  <c r="GL10" i="47"/>
  <c r="IL10" i="47"/>
  <c r="JY10" i="47"/>
  <c r="HY10" i="47"/>
  <c r="KL10" i="47"/>
  <c r="JW6" i="28"/>
  <c r="EJ6" i="28"/>
  <c r="JJ6" i="28"/>
  <c r="IW6" i="28"/>
  <c r="HW6" i="28"/>
  <c r="FJ6" i="28"/>
  <c r="GJ6" i="28"/>
  <c r="HJ6" i="28"/>
  <c r="IJ6" i="28"/>
  <c r="FW6" i="28"/>
  <c r="DW6" i="28"/>
  <c r="DJ6" i="28"/>
  <c r="CW6" i="28"/>
  <c r="J6" i="28"/>
  <c r="CJ6" i="28"/>
  <c r="BW6" i="28"/>
  <c r="BJ6" i="28"/>
  <c r="AW6" i="28"/>
  <c r="GW6" i="28"/>
  <c r="AJ6" i="28"/>
  <c r="W6" i="28"/>
  <c r="EW6" i="28"/>
  <c r="KW6" i="28"/>
  <c r="KJ6" i="28"/>
  <c r="LW6" i="28"/>
  <c r="B6" i="28"/>
  <c r="LJ6" i="28"/>
  <c r="HJ6" i="47"/>
  <c r="BW6" i="47"/>
  <c r="BJ6" i="47"/>
  <c r="GJ6" i="47"/>
  <c r="EJ6" i="47"/>
  <c r="AW6" i="47"/>
  <c r="DW6" i="47"/>
  <c r="AJ6" i="47"/>
  <c r="HW6" i="47"/>
  <c r="DJ6" i="47"/>
  <c r="W6" i="47"/>
  <c r="FW6" i="47"/>
  <c r="EW6" i="47"/>
  <c r="CW6" i="47"/>
  <c r="J6" i="47"/>
  <c r="GW6" i="47"/>
  <c r="CJ6" i="47"/>
  <c r="IJ6" i="47"/>
  <c r="IW6" i="47"/>
  <c r="LJ6" i="47"/>
  <c r="LW6" i="47"/>
  <c r="KW6" i="47"/>
  <c r="FJ6" i="47"/>
  <c r="KJ6" i="47"/>
  <c r="JJ6" i="47"/>
  <c r="B6" i="47"/>
  <c r="JW6" i="47"/>
  <c r="LY57" i="28"/>
  <c r="FY57" i="28"/>
  <c r="JY57" i="28"/>
  <c r="GY57" i="28"/>
  <c r="KY57" i="28"/>
  <c r="HY57" i="28"/>
  <c r="FL57" i="28"/>
  <c r="DL57" i="28"/>
  <c r="DY57" i="28"/>
  <c r="IY57" i="28"/>
  <c r="GL57" i="28"/>
  <c r="EL57" i="28"/>
  <c r="LL57" i="28"/>
  <c r="JL57" i="28"/>
  <c r="IL57" i="28"/>
  <c r="HL57" i="28"/>
  <c r="EY57" i="28"/>
  <c r="Y57" i="28"/>
  <c r="CY57" i="28"/>
  <c r="L57" i="28"/>
  <c r="CL57" i="28"/>
  <c r="BY57" i="28"/>
  <c r="BL57" i="28"/>
  <c r="AY57" i="28"/>
  <c r="KL57" i="28"/>
  <c r="AL57" i="28"/>
  <c r="D57" i="28"/>
  <c r="KL57" i="47"/>
  <c r="CY57" i="47"/>
  <c r="L57" i="47"/>
  <c r="BY57" i="47"/>
  <c r="HY57" i="47"/>
  <c r="FY57" i="47"/>
  <c r="EY57" i="47"/>
  <c r="BL57" i="47"/>
  <c r="HL57" i="47"/>
  <c r="AY57" i="47"/>
  <c r="GY57" i="47"/>
  <c r="DY57" i="47"/>
  <c r="AL57" i="47"/>
  <c r="DL57" i="47"/>
  <c r="Y57" i="47"/>
  <c r="FL57" i="47"/>
  <c r="EL57" i="47"/>
  <c r="CL57" i="47"/>
  <c r="GL57" i="47"/>
  <c r="JY57" i="47"/>
  <c r="IL57" i="47"/>
  <c r="JL57" i="47"/>
  <c r="IY57" i="47"/>
  <c r="KY57" i="47"/>
  <c r="D57" i="47"/>
  <c r="LL57" i="47"/>
  <c r="LY57" i="47"/>
  <c r="KY59" i="28"/>
  <c r="JY59" i="28"/>
  <c r="GY59" i="28"/>
  <c r="DY59" i="28"/>
  <c r="IY59" i="28"/>
  <c r="GL59" i="28"/>
  <c r="EL59" i="28"/>
  <c r="JL59" i="28"/>
  <c r="IL59" i="28"/>
  <c r="HL59" i="28"/>
  <c r="EY59" i="28"/>
  <c r="FY59" i="28"/>
  <c r="DL59" i="28"/>
  <c r="FL59" i="28"/>
  <c r="CY59" i="28"/>
  <c r="L59" i="28"/>
  <c r="CL59" i="28"/>
  <c r="BY59" i="28"/>
  <c r="BL59" i="28"/>
  <c r="AY59" i="28"/>
  <c r="AL59" i="28"/>
  <c r="HY59" i="28"/>
  <c r="Y59" i="28"/>
  <c r="KL59" i="28"/>
  <c r="D59" i="28"/>
  <c r="LY59" i="28"/>
  <c r="LL59" i="28"/>
  <c r="D83" i="47"/>
  <c r="LL83" i="47"/>
  <c r="JL83" i="47"/>
  <c r="HL83" i="47"/>
  <c r="FL83" i="47"/>
  <c r="DL83" i="47"/>
  <c r="BL83" i="47"/>
  <c r="L83" i="47"/>
  <c r="KY83" i="47"/>
  <c r="IY83" i="47"/>
  <c r="GY83" i="47"/>
  <c r="EY83" i="47"/>
  <c r="CY83" i="47"/>
  <c r="AY83" i="47"/>
  <c r="KL83" i="47"/>
  <c r="IL83" i="47"/>
  <c r="GL83" i="47"/>
  <c r="EL83" i="47"/>
  <c r="CL83" i="47"/>
  <c r="AL83" i="47"/>
  <c r="DY83" i="47"/>
  <c r="BY83" i="47"/>
  <c r="Y83" i="47"/>
  <c r="LY83" i="47"/>
  <c r="JY83" i="47"/>
  <c r="HY83" i="47"/>
  <c r="FY83" i="47"/>
  <c r="LW45" i="47"/>
  <c r="JW45" i="47"/>
  <c r="EJ45" i="47"/>
  <c r="DJ45" i="47"/>
  <c r="IJ45" i="47"/>
  <c r="KJ45" i="47"/>
  <c r="BJ45" i="47"/>
  <c r="LJ45" i="47"/>
  <c r="FW45" i="47"/>
  <c r="IW45" i="47"/>
  <c r="EW45" i="47"/>
  <c r="CJ45" i="47"/>
  <c r="CW45" i="47"/>
  <c r="JJ45" i="47"/>
  <c r="AJ45" i="47"/>
  <c r="AW45" i="47"/>
  <c r="B45" i="47"/>
  <c r="HJ45" i="47"/>
  <c r="DW45" i="47"/>
  <c r="W45" i="47"/>
  <c r="HW45" i="47"/>
  <c r="GW45" i="47"/>
  <c r="BW45" i="47"/>
  <c r="J45" i="47"/>
  <c r="KW45" i="47"/>
  <c r="GJ45" i="47"/>
  <c r="FJ45" i="47"/>
  <c r="BL55" i="47"/>
  <c r="IL55" i="47"/>
  <c r="DY55" i="47"/>
  <c r="Y55" i="47"/>
  <c r="GL55" i="47"/>
  <c r="CL55" i="47"/>
  <c r="JL55" i="47"/>
  <c r="FY55" i="47"/>
  <c r="AY55" i="47"/>
  <c r="DL55" i="47"/>
  <c r="L55" i="47"/>
  <c r="BY55" i="47"/>
  <c r="CY55" i="47"/>
  <c r="EY55" i="47"/>
  <c r="AL55" i="47"/>
  <c r="LL55" i="47"/>
  <c r="LY55" i="47"/>
  <c r="HY55" i="47"/>
  <c r="GY55" i="47"/>
  <c r="FL55" i="47"/>
  <c r="EL55" i="47"/>
  <c r="KL55" i="47"/>
  <c r="KY55" i="47"/>
  <c r="JY55" i="47"/>
  <c r="D55" i="47"/>
  <c r="HL55" i="47"/>
  <c r="IY55" i="47"/>
  <c r="FJ31" i="47"/>
  <c r="CJ31" i="47"/>
  <c r="IW31" i="47"/>
  <c r="GW31" i="47"/>
  <c r="EW31" i="47"/>
  <c r="AW31" i="47"/>
  <c r="KW31" i="47"/>
  <c r="DJ31" i="47"/>
  <c r="J31" i="47"/>
  <c r="BW31" i="47"/>
  <c r="HW31" i="47"/>
  <c r="HJ31" i="47"/>
  <c r="GJ31" i="47"/>
  <c r="AJ31" i="47"/>
  <c r="FW31" i="47"/>
  <c r="EJ31" i="47"/>
  <c r="CW31" i="47"/>
  <c r="JJ31" i="47"/>
  <c r="IJ31" i="47"/>
  <c r="DW31" i="47"/>
  <c r="W31" i="47"/>
  <c r="JW31" i="47"/>
  <c r="B31" i="47"/>
  <c r="BJ31" i="47"/>
  <c r="LW31" i="47"/>
  <c r="KJ31" i="47"/>
  <c r="LJ31" i="47"/>
  <c r="EL83" i="28"/>
  <c r="AL83" i="28"/>
  <c r="IY83" i="28"/>
  <c r="HL83" i="28"/>
  <c r="FL83" i="28"/>
  <c r="BY83" i="28"/>
  <c r="JY83" i="28"/>
  <c r="LY83" i="28"/>
  <c r="LL83" i="28"/>
  <c r="CY83" i="28"/>
  <c r="CL83" i="28"/>
  <c r="KL83" i="28"/>
  <c r="DY83" i="28"/>
  <c r="IL83" i="28"/>
  <c r="GL83" i="28"/>
  <c r="EY83" i="28"/>
  <c r="AY83" i="28"/>
  <c r="BL83" i="28"/>
  <c r="FY83" i="28"/>
  <c r="JL83" i="28"/>
  <c r="KY83" i="28"/>
  <c r="D83" i="28"/>
  <c r="HY83" i="28"/>
  <c r="Y83" i="28"/>
  <c r="GY83" i="28"/>
  <c r="L83" i="28"/>
  <c r="DL83" i="28"/>
  <c r="LJ45" i="28"/>
  <c r="KW45" i="28"/>
  <c r="FW45" i="28"/>
  <c r="CW45" i="28"/>
  <c r="HJ45" i="28"/>
  <c r="BJ45" i="28"/>
  <c r="J45" i="28"/>
  <c r="HW45" i="28"/>
  <c r="GJ45" i="28"/>
  <c r="W45" i="28"/>
  <c r="IJ45" i="28"/>
  <c r="EW45" i="28"/>
  <c r="DJ45" i="28"/>
  <c r="JJ45" i="28"/>
  <c r="EJ45" i="28"/>
  <c r="BW45" i="28"/>
  <c r="AJ45" i="28"/>
  <c r="FJ45" i="28"/>
  <c r="IW45" i="28"/>
  <c r="GW45" i="28"/>
  <c r="DW45" i="28"/>
  <c r="CJ45" i="28"/>
  <c r="AW45" i="28"/>
  <c r="LW45" i="28"/>
  <c r="JW45" i="28"/>
  <c r="KJ45" i="28"/>
  <c r="B45" i="28"/>
  <c r="LY51" i="47"/>
  <c r="KL51" i="47"/>
  <c r="DL51" i="47"/>
  <c r="L51" i="47"/>
  <c r="FL51" i="47"/>
  <c r="BY51" i="47"/>
  <c r="LL51" i="47"/>
  <c r="EY51" i="47"/>
  <c r="AL51" i="47"/>
  <c r="GY51" i="47"/>
  <c r="CY51" i="47"/>
  <c r="BL51" i="47"/>
  <c r="IY51" i="47"/>
  <c r="IL51" i="47"/>
  <c r="EL51" i="47"/>
  <c r="DY51" i="47"/>
  <c r="Y51" i="47"/>
  <c r="HY51" i="47"/>
  <c r="HL51" i="47"/>
  <c r="AY51" i="47"/>
  <c r="GL51" i="47"/>
  <c r="CL51" i="47"/>
  <c r="FY51" i="47"/>
  <c r="JY51" i="47"/>
  <c r="D51" i="47"/>
  <c r="JL51" i="47"/>
  <c r="KY51" i="47"/>
  <c r="V26" i="65"/>
  <c r="U26" i="65"/>
  <c r="AA32" i="65"/>
  <c r="AA26" i="65"/>
  <c r="J84" i="47"/>
  <c r="FW84" i="47"/>
  <c r="HW84" i="47"/>
  <c r="JJ84" i="47"/>
  <c r="AJ84" i="47"/>
  <c r="DJ84" i="47"/>
  <c r="EW84" i="47"/>
  <c r="KW84" i="47"/>
  <c r="GJ84" i="47"/>
  <c r="DW84" i="47"/>
  <c r="BW84" i="47"/>
  <c r="CJ84" i="47"/>
  <c r="B84" i="47"/>
  <c r="AW84" i="47"/>
  <c r="BJ84" i="47"/>
  <c r="LW84" i="47"/>
  <c r="HJ84" i="47"/>
  <c r="JW84" i="47"/>
  <c r="KJ84" i="47"/>
  <c r="IW84" i="47"/>
  <c r="CW84" i="47"/>
  <c r="IJ84" i="47"/>
  <c r="W84" i="47"/>
  <c r="LJ84" i="47"/>
  <c r="FJ84" i="47"/>
  <c r="EJ84" i="47"/>
  <c r="GW84" i="47"/>
  <c r="KW49" i="47"/>
  <c r="HW49" i="47"/>
  <c r="LW49" i="47"/>
  <c r="B49" i="47"/>
  <c r="JW49" i="47"/>
  <c r="IW49" i="47"/>
  <c r="KJ49" i="47"/>
  <c r="LJ49" i="47"/>
  <c r="IJ49" i="47"/>
  <c r="W49" i="47"/>
  <c r="BW49" i="47"/>
  <c r="GW49" i="47"/>
  <c r="AW49" i="47"/>
  <c r="EW49" i="47"/>
  <c r="HJ49" i="47"/>
  <c r="JJ49" i="47"/>
  <c r="DJ49" i="47"/>
  <c r="BJ49" i="47"/>
  <c r="FW49" i="47"/>
  <c r="J49" i="47"/>
  <c r="EJ49" i="47"/>
  <c r="FJ49" i="47"/>
  <c r="CW49" i="47"/>
  <c r="AJ49" i="47"/>
  <c r="GJ49" i="47"/>
  <c r="DW49" i="47"/>
  <c r="CJ49" i="47"/>
  <c r="KL51" i="28"/>
  <c r="KY51" i="28"/>
  <c r="LL51" i="28"/>
  <c r="JY51" i="28"/>
  <c r="JL51" i="28"/>
  <c r="EL51" i="28"/>
  <c r="BY51" i="28"/>
  <c r="AL51" i="28"/>
  <c r="FL51" i="28"/>
  <c r="IY51" i="28"/>
  <c r="GY51" i="28"/>
  <c r="DY51" i="28"/>
  <c r="CL51" i="28"/>
  <c r="AY51" i="28"/>
  <c r="FY51" i="28"/>
  <c r="CY51" i="28"/>
  <c r="HL51" i="28"/>
  <c r="BL51" i="28"/>
  <c r="HY51" i="28"/>
  <c r="GL51" i="28"/>
  <c r="Y51" i="28"/>
  <c r="L51" i="28"/>
  <c r="IL51" i="28"/>
  <c r="EY51" i="28"/>
  <c r="DL51" i="28"/>
  <c r="D51" i="28"/>
  <c r="LY51" i="28"/>
  <c r="BY58" i="47"/>
  <c r="IY58" i="47"/>
  <c r="AL58" i="47"/>
  <c r="CY58" i="47"/>
  <c r="BL58" i="47"/>
  <c r="GY58" i="47"/>
  <c r="DY58" i="47"/>
  <c r="Y58" i="47"/>
  <c r="CL58" i="47"/>
  <c r="FY58" i="47"/>
  <c r="EL58" i="47"/>
  <c r="DL58" i="47"/>
  <c r="L58" i="47"/>
  <c r="GL58" i="47"/>
  <c r="AY58" i="47"/>
  <c r="LL58" i="47"/>
  <c r="JL58" i="47"/>
  <c r="IL58" i="47"/>
  <c r="D58" i="47"/>
  <c r="EY58" i="47"/>
  <c r="KY58" i="47"/>
  <c r="HL58" i="47"/>
  <c r="LY58" i="47"/>
  <c r="KL58" i="47"/>
  <c r="JY58" i="47"/>
  <c r="FL58" i="47"/>
  <c r="HY58" i="47"/>
  <c r="JL28" i="47"/>
  <c r="KL28" i="47"/>
  <c r="FY28" i="47"/>
  <c r="EL28" i="47"/>
  <c r="CY28" i="47"/>
  <c r="IL28" i="47"/>
  <c r="BL28" i="47"/>
  <c r="DY28" i="47"/>
  <c r="Y28" i="47"/>
  <c r="KY28" i="47"/>
  <c r="FL28" i="47"/>
  <c r="CL28" i="47"/>
  <c r="IY28" i="47"/>
  <c r="GY28" i="47"/>
  <c r="EY28" i="47"/>
  <c r="AY28" i="47"/>
  <c r="DL28" i="47"/>
  <c r="L28" i="47"/>
  <c r="HY28" i="47"/>
  <c r="GL28" i="47"/>
  <c r="AL28" i="47"/>
  <c r="HL28" i="47"/>
  <c r="BY28" i="47"/>
  <c r="D28" i="47"/>
  <c r="JY28" i="47"/>
  <c r="LL28" i="47"/>
  <c r="LY28" i="47"/>
  <c r="B84" i="28"/>
  <c r="W84" i="28"/>
  <c r="DW84" i="28"/>
  <c r="HW84" i="28"/>
  <c r="LJ84" i="28"/>
  <c r="AJ84" i="28"/>
  <c r="EJ84" i="28"/>
  <c r="IJ84" i="28"/>
  <c r="LW84" i="28"/>
  <c r="AW84" i="28"/>
  <c r="EW84" i="28"/>
  <c r="IW84" i="28"/>
  <c r="BW84" i="28"/>
  <c r="FW84" i="28"/>
  <c r="JW84" i="28"/>
  <c r="KW84" i="28"/>
  <c r="JJ84" i="28"/>
  <c r="CJ84" i="28"/>
  <c r="GJ84" i="28"/>
  <c r="KJ84" i="28"/>
  <c r="J84" i="28"/>
  <c r="CW84" i="28"/>
  <c r="GW84" i="28"/>
  <c r="HJ84" i="28"/>
  <c r="FJ84" i="28"/>
  <c r="DJ84" i="28"/>
  <c r="BJ84" i="28"/>
  <c r="CL58" i="28"/>
  <c r="AY58" i="28"/>
  <c r="CY58" i="28"/>
  <c r="BL58" i="28"/>
  <c r="Y58" i="28"/>
  <c r="HY58" i="28"/>
  <c r="DL58" i="28"/>
  <c r="L58" i="28"/>
  <c r="BY58" i="28"/>
  <c r="AL58" i="28"/>
  <c r="EL58" i="28"/>
  <c r="FY58" i="28"/>
  <c r="D58" i="28"/>
  <c r="LL58" i="28"/>
  <c r="KY58" i="28"/>
  <c r="GL58" i="28"/>
  <c r="JL58" i="28"/>
  <c r="KL58" i="28"/>
  <c r="JY58" i="28"/>
  <c r="EY58" i="28"/>
  <c r="IY58" i="28"/>
  <c r="GY58" i="28"/>
  <c r="LY58" i="28"/>
  <c r="HL58" i="28"/>
  <c r="DY58" i="28"/>
  <c r="IL58" i="28"/>
  <c r="FL58" i="28"/>
  <c r="KY28" i="28"/>
  <c r="LL28" i="28"/>
  <c r="KL28" i="28"/>
  <c r="BY28" i="28"/>
  <c r="AL28" i="28"/>
  <c r="FY28" i="28"/>
  <c r="HL28" i="28"/>
  <c r="GL28" i="28"/>
  <c r="DY28" i="28"/>
  <c r="CL28" i="28"/>
  <c r="AY28" i="28"/>
  <c r="JL28" i="28"/>
  <c r="HY28" i="28"/>
  <c r="CY28" i="28"/>
  <c r="L28" i="28"/>
  <c r="IL28" i="28"/>
  <c r="BL28" i="28"/>
  <c r="JY28" i="28"/>
  <c r="EY28" i="28"/>
  <c r="Y28" i="28"/>
  <c r="IY28" i="28"/>
  <c r="GY28" i="28"/>
  <c r="FL28" i="28"/>
  <c r="EL28" i="28"/>
  <c r="DL28" i="28"/>
  <c r="D28" i="28"/>
  <c r="LY28" i="28"/>
  <c r="LJ59" i="28"/>
  <c r="KW59" i="28"/>
  <c r="JW59" i="28"/>
  <c r="KJ59" i="28"/>
  <c r="FJ59" i="28"/>
  <c r="GW59" i="28"/>
  <c r="DW59" i="28"/>
  <c r="CW59" i="28"/>
  <c r="IW59" i="28"/>
  <c r="BJ59" i="28"/>
  <c r="FW59" i="28"/>
  <c r="W59" i="28"/>
  <c r="HW59" i="28"/>
  <c r="HJ59" i="28"/>
  <c r="DJ59" i="28"/>
  <c r="J59" i="28"/>
  <c r="BW59" i="28"/>
  <c r="AJ59" i="28"/>
  <c r="IJ59" i="28"/>
  <c r="GJ59" i="28"/>
  <c r="EJ59" i="28"/>
  <c r="EW59" i="28"/>
  <c r="CJ59" i="28"/>
  <c r="AW59" i="28"/>
  <c r="LW59" i="28"/>
  <c r="B59" i="28"/>
  <c r="JJ59" i="28"/>
  <c r="LL48" i="47"/>
  <c r="CL48" i="47"/>
  <c r="KY48" i="47"/>
  <c r="HY48" i="47"/>
  <c r="AY48" i="47"/>
  <c r="FL48" i="47"/>
  <c r="DL48" i="47"/>
  <c r="L48" i="47"/>
  <c r="EY48" i="47"/>
  <c r="BY48" i="47"/>
  <c r="GY48" i="47"/>
  <c r="AL48" i="47"/>
  <c r="CY48" i="47"/>
  <c r="FY48" i="47"/>
  <c r="DY48" i="47"/>
  <c r="Y48" i="47"/>
  <c r="BL48" i="47"/>
  <c r="EL48" i="47"/>
  <c r="JL48" i="47"/>
  <c r="IY48" i="47"/>
  <c r="JY48" i="47"/>
  <c r="IL48" i="47"/>
  <c r="HL48" i="47"/>
  <c r="KL48" i="47"/>
  <c r="D48" i="47"/>
  <c r="GL48" i="47"/>
  <c r="LY48" i="47"/>
  <c r="D34" i="28"/>
  <c r="KL34" i="28"/>
  <c r="KY34" i="28"/>
  <c r="IL34" i="28"/>
  <c r="EY34" i="28"/>
  <c r="EL34" i="28"/>
  <c r="DL34" i="28"/>
  <c r="JY34" i="28"/>
  <c r="BY34" i="28"/>
  <c r="AL34" i="28"/>
  <c r="IY34" i="28"/>
  <c r="GY34" i="28"/>
  <c r="FL34" i="28"/>
  <c r="FY34" i="28"/>
  <c r="DY34" i="28"/>
  <c r="CL34" i="28"/>
  <c r="AY34" i="28"/>
  <c r="HL34" i="28"/>
  <c r="CY34" i="28"/>
  <c r="HY34" i="28"/>
  <c r="GL34" i="28"/>
  <c r="BL34" i="28"/>
  <c r="L34" i="28"/>
  <c r="JL34" i="28"/>
  <c r="Y34" i="28"/>
  <c r="LY34" i="28"/>
  <c r="LL34" i="28"/>
  <c r="L86" i="28"/>
  <c r="D86" i="28"/>
  <c r="IL86" i="28"/>
  <c r="EL86" i="28"/>
  <c r="AL86" i="28"/>
  <c r="LY86" i="28"/>
  <c r="HY86" i="28"/>
  <c r="DY86" i="28"/>
  <c r="Y86" i="28"/>
  <c r="LL86" i="28"/>
  <c r="HL86" i="28"/>
  <c r="DL86" i="28"/>
  <c r="KY86" i="28"/>
  <c r="GY86" i="28"/>
  <c r="CY86" i="28"/>
  <c r="KL86" i="28"/>
  <c r="GL86" i="28"/>
  <c r="CL86" i="28"/>
  <c r="JY86" i="28"/>
  <c r="FY86" i="28"/>
  <c r="BY86" i="28"/>
  <c r="IY86" i="28"/>
  <c r="EY86" i="28"/>
  <c r="AY86" i="28"/>
  <c r="FL86" i="28"/>
  <c r="BL86" i="28"/>
  <c r="JL86" i="28"/>
  <c r="KW59" i="47"/>
  <c r="IW59" i="47"/>
  <c r="HJ59" i="47"/>
  <c r="AJ59" i="47"/>
  <c r="FJ59" i="47"/>
  <c r="CW59" i="47"/>
  <c r="JW59" i="47"/>
  <c r="EW59" i="47"/>
  <c r="BJ59" i="47"/>
  <c r="DW59" i="47"/>
  <c r="W59" i="47"/>
  <c r="CJ59" i="47"/>
  <c r="GJ59" i="47"/>
  <c r="AW59" i="47"/>
  <c r="HW59" i="47"/>
  <c r="BW59" i="47"/>
  <c r="J59" i="47"/>
  <c r="FW59" i="47"/>
  <c r="EJ59" i="47"/>
  <c r="DJ59" i="47"/>
  <c r="IJ59" i="47"/>
  <c r="KJ59" i="47"/>
  <c r="JJ59" i="47"/>
  <c r="GW59" i="47"/>
  <c r="LJ59" i="47"/>
  <c r="B59" i="47"/>
  <c r="LW59" i="47"/>
  <c r="D86" i="47"/>
  <c r="KL86" i="47"/>
  <c r="GL86" i="47"/>
  <c r="CL86" i="47"/>
  <c r="JY86" i="47"/>
  <c r="FY86" i="47"/>
  <c r="BY86" i="47"/>
  <c r="JL86" i="47"/>
  <c r="FL86" i="47"/>
  <c r="BL86" i="47"/>
  <c r="IY86" i="47"/>
  <c r="EY86" i="47"/>
  <c r="AY86" i="47"/>
  <c r="IL86" i="47"/>
  <c r="EL86" i="47"/>
  <c r="AL86" i="47"/>
  <c r="LY86" i="47"/>
  <c r="HY86" i="47"/>
  <c r="DY86" i="47"/>
  <c r="Y86" i="47"/>
  <c r="KY86" i="47"/>
  <c r="GY86" i="47"/>
  <c r="CY86" i="47"/>
  <c r="LL86" i="47"/>
  <c r="L86" i="47"/>
  <c r="HL86" i="47"/>
  <c r="DL86" i="47"/>
  <c r="IJ88" i="47"/>
  <c r="EJ88" i="47"/>
  <c r="DJ88" i="47"/>
  <c r="LJ88" i="47"/>
  <c r="FW88" i="47"/>
  <c r="GJ88" i="47"/>
  <c r="EW88" i="47"/>
  <c r="HJ88" i="47"/>
  <c r="JJ88" i="47"/>
  <c r="IW88" i="47"/>
  <c r="KJ88" i="47"/>
  <c r="B88" i="47"/>
  <c r="J88" i="47"/>
  <c r="LW88" i="47"/>
  <c r="BJ88" i="47"/>
  <c r="JW88" i="47"/>
  <c r="AW88" i="47"/>
  <c r="KW88" i="47"/>
  <c r="HW88" i="47"/>
  <c r="CJ88" i="47"/>
  <c r="DW88" i="47"/>
  <c r="W88" i="47"/>
  <c r="AJ88" i="47"/>
  <c r="FJ88" i="47"/>
  <c r="GW88" i="47"/>
  <c r="CW88" i="47"/>
  <c r="BW88" i="47"/>
  <c r="B20" i="28"/>
  <c r="LJ20" i="28"/>
  <c r="GJ20" i="28"/>
  <c r="DW20" i="28"/>
  <c r="JJ20" i="28"/>
  <c r="HW20" i="28"/>
  <c r="CJ20" i="28"/>
  <c r="AW20" i="28"/>
  <c r="J20" i="28"/>
  <c r="JW20" i="28"/>
  <c r="IJ20" i="28"/>
  <c r="CW20" i="28"/>
  <c r="EW20" i="28"/>
  <c r="BJ20" i="28"/>
  <c r="IW20" i="28"/>
  <c r="GW20" i="28"/>
  <c r="FJ20" i="28"/>
  <c r="W20" i="28"/>
  <c r="EJ20" i="28"/>
  <c r="DJ20" i="28"/>
  <c r="FW20" i="28"/>
  <c r="BW20" i="28"/>
  <c r="AJ20" i="28"/>
  <c r="HJ20" i="28"/>
  <c r="KW20" i="28"/>
  <c r="LW20" i="28"/>
  <c r="KJ20" i="28"/>
  <c r="LY55" i="28"/>
  <c r="LL55" i="28"/>
  <c r="KL55" i="28"/>
  <c r="CY55" i="28"/>
  <c r="FY55" i="28"/>
  <c r="BL55" i="28"/>
  <c r="KY55" i="28"/>
  <c r="HY55" i="28"/>
  <c r="HL55" i="28"/>
  <c r="Y55" i="28"/>
  <c r="GL55" i="28"/>
  <c r="DL55" i="28"/>
  <c r="L55" i="28"/>
  <c r="IL55" i="28"/>
  <c r="EY55" i="28"/>
  <c r="EL55" i="28"/>
  <c r="BY55" i="28"/>
  <c r="AL55" i="28"/>
  <c r="JL55" i="28"/>
  <c r="JY55" i="28"/>
  <c r="FL55" i="28"/>
  <c r="CL55" i="28"/>
  <c r="AY55" i="28"/>
  <c r="IY55" i="28"/>
  <c r="GY55" i="28"/>
  <c r="DY55" i="28"/>
  <c r="D55" i="28"/>
  <c r="KW31" i="28"/>
  <c r="DW31" i="28"/>
  <c r="CJ31" i="28"/>
  <c r="AW31" i="28"/>
  <c r="HW31" i="28"/>
  <c r="CW31" i="28"/>
  <c r="J31" i="28"/>
  <c r="BJ31" i="28"/>
  <c r="W31" i="28"/>
  <c r="EJ31" i="28"/>
  <c r="DJ31" i="28"/>
  <c r="BW31" i="28"/>
  <c r="AJ31" i="28"/>
  <c r="FW31" i="28"/>
  <c r="JJ31" i="28"/>
  <c r="LW31" i="28"/>
  <c r="GJ31" i="28"/>
  <c r="KJ31" i="28"/>
  <c r="IW31" i="28"/>
  <c r="LJ31" i="28"/>
  <c r="GW31" i="28"/>
  <c r="JW31" i="28"/>
  <c r="FJ31" i="28"/>
  <c r="HJ31" i="28"/>
  <c r="B31" i="28"/>
  <c r="IJ31" i="28"/>
  <c r="EW31" i="28"/>
  <c r="B88" i="28"/>
  <c r="LW88" i="28"/>
  <c r="KJ88" i="28"/>
  <c r="W88" i="28"/>
  <c r="BJ88" i="28"/>
  <c r="AW88" i="28"/>
  <c r="AJ88" i="28"/>
  <c r="J88" i="28"/>
  <c r="JJ88" i="28"/>
  <c r="KW88" i="28"/>
  <c r="CW88" i="28"/>
  <c r="JW88" i="28"/>
  <c r="HW88" i="28"/>
  <c r="IW88" i="28"/>
  <c r="IJ88" i="28"/>
  <c r="EW88" i="28"/>
  <c r="EJ88" i="28"/>
  <c r="GJ88" i="28"/>
  <c r="HJ88" i="28"/>
  <c r="GW88" i="28"/>
  <c r="DW88" i="28"/>
  <c r="CJ88" i="28"/>
  <c r="BW88" i="28"/>
  <c r="FJ88" i="28"/>
  <c r="LJ88" i="28"/>
  <c r="FW88" i="28"/>
  <c r="DJ88" i="28"/>
  <c r="AA29" i="70"/>
  <c r="V23" i="70"/>
  <c r="U23" i="70"/>
  <c r="AA23" i="70"/>
  <c r="FJ20" i="47"/>
  <c r="CJ20" i="47"/>
  <c r="AW20" i="47"/>
  <c r="HJ20" i="47"/>
  <c r="DJ20" i="47"/>
  <c r="J20" i="47"/>
  <c r="BW20" i="47"/>
  <c r="FW20" i="47"/>
  <c r="AJ20" i="47"/>
  <c r="EJ20" i="47"/>
  <c r="CW20" i="47"/>
  <c r="IW20" i="47"/>
  <c r="DW20" i="47"/>
  <c r="W20" i="47"/>
  <c r="BJ20" i="47"/>
  <c r="IJ20" i="47"/>
  <c r="JJ20" i="47"/>
  <c r="GJ20" i="47"/>
  <c r="KJ20" i="47"/>
  <c r="KW20" i="47"/>
  <c r="HW20" i="47"/>
  <c r="GW20" i="47"/>
  <c r="EW20" i="47"/>
  <c r="LJ20" i="47"/>
  <c r="B20" i="47"/>
  <c r="LW20" i="47"/>
  <c r="JW20" i="47"/>
  <c r="GJ14" i="28"/>
  <c r="KJ73" i="28"/>
  <c r="LJ73" i="28"/>
  <c r="JW73" i="28"/>
  <c r="HW73" i="28"/>
  <c r="GW73" i="28"/>
  <c r="FJ73" i="28"/>
  <c r="DW73" i="28"/>
  <c r="IW73" i="28"/>
  <c r="DJ73" i="28"/>
  <c r="KW73" i="28"/>
  <c r="JJ73" i="28"/>
  <c r="IJ73" i="28"/>
  <c r="HJ73" i="28"/>
  <c r="FW73" i="28"/>
  <c r="EW73" i="28"/>
  <c r="AJ73" i="28"/>
  <c r="W73" i="28"/>
  <c r="CW73" i="28"/>
  <c r="CJ73" i="28"/>
  <c r="GJ73" i="28"/>
  <c r="BW73" i="28"/>
  <c r="EJ73" i="28"/>
  <c r="BJ73" i="28"/>
  <c r="AW73" i="28"/>
  <c r="J73" i="28"/>
  <c r="B73" i="28"/>
  <c r="LW73" i="28"/>
  <c r="EW55" i="47"/>
  <c r="GW55" i="47"/>
  <c r="EJ55" i="47"/>
  <c r="KJ55" i="47"/>
  <c r="JJ55" i="47"/>
  <c r="IJ55" i="47"/>
  <c r="GJ55" i="47"/>
  <c r="FW55" i="47"/>
  <c r="JW55" i="47"/>
  <c r="HW55" i="47"/>
  <c r="HJ55" i="47"/>
  <c r="DJ55" i="47"/>
  <c r="J55" i="47"/>
  <c r="IW55" i="47"/>
  <c r="CW55" i="47"/>
  <c r="KW55" i="47"/>
  <c r="CJ55" i="47"/>
  <c r="BW55" i="47"/>
  <c r="FJ55" i="47"/>
  <c r="BJ55" i="47"/>
  <c r="AW55" i="47"/>
  <c r="DW55" i="47"/>
  <c r="W55" i="47"/>
  <c r="AJ55" i="47"/>
  <c r="B55" i="47"/>
  <c r="LJ55" i="47"/>
  <c r="LW55" i="47"/>
  <c r="LY46" i="28"/>
  <c r="KL46" i="28"/>
  <c r="JL46" i="28"/>
  <c r="JY46" i="28"/>
  <c r="HY46" i="28"/>
  <c r="GY46" i="28"/>
  <c r="FL46" i="28"/>
  <c r="EL46" i="28"/>
  <c r="IY46" i="28"/>
  <c r="DY46" i="28"/>
  <c r="IL46" i="28"/>
  <c r="HL46" i="28"/>
  <c r="FY46" i="28"/>
  <c r="LL46" i="28"/>
  <c r="KY46" i="28"/>
  <c r="AY46" i="28"/>
  <c r="AL46" i="28"/>
  <c r="Y46" i="28"/>
  <c r="DL46" i="28"/>
  <c r="CY46" i="28"/>
  <c r="GL46" i="28"/>
  <c r="EY46" i="28"/>
  <c r="CL46" i="28"/>
  <c r="L46" i="28"/>
  <c r="BY46" i="28"/>
  <c r="BL46" i="28"/>
  <c r="D46" i="28"/>
  <c r="GJ14" i="47"/>
  <c r="GW14" i="47"/>
  <c r="FJ14" i="47"/>
  <c r="BJ14" i="47"/>
  <c r="AW14" i="47"/>
  <c r="FW14" i="47"/>
  <c r="AJ14" i="47"/>
  <c r="EJ14" i="47"/>
  <c r="DW14" i="47"/>
  <c r="W14" i="47"/>
  <c r="DJ14" i="47"/>
  <c r="J14" i="47"/>
  <c r="EW14" i="47"/>
  <c r="CW14" i="47"/>
  <c r="BW14" i="47"/>
  <c r="CJ14" i="47"/>
  <c r="LW14" i="47"/>
  <c r="HJ14" i="47"/>
  <c r="KW14" i="47"/>
  <c r="HW14" i="47"/>
  <c r="JW14" i="47"/>
  <c r="IJ14" i="47"/>
  <c r="IW14" i="47"/>
  <c r="KJ14" i="47"/>
  <c r="JJ14" i="47"/>
  <c r="LJ14" i="47"/>
  <c r="B14" i="47"/>
  <c r="HW73" i="47"/>
  <c r="IW73" i="47"/>
  <c r="EW73" i="47"/>
  <c r="JW73" i="47"/>
  <c r="GW73" i="47"/>
  <c r="EJ73" i="47"/>
  <c r="LJ73" i="47"/>
  <c r="JJ73" i="47"/>
  <c r="HJ73" i="47"/>
  <c r="GJ73" i="47"/>
  <c r="FW73" i="47"/>
  <c r="IJ73" i="47"/>
  <c r="DJ73" i="47"/>
  <c r="J73" i="47"/>
  <c r="FJ73" i="47"/>
  <c r="CW73" i="47"/>
  <c r="CJ73" i="47"/>
  <c r="BW73" i="47"/>
  <c r="KJ73" i="47"/>
  <c r="BJ73" i="47"/>
  <c r="AW73" i="47"/>
  <c r="DW73" i="47"/>
  <c r="W73" i="47"/>
  <c r="AJ73" i="47"/>
  <c r="LW73" i="47"/>
  <c r="KW73" i="47"/>
  <c r="B73" i="47"/>
  <c r="LY9" i="28"/>
  <c r="JY9" i="28"/>
  <c r="JL9" i="28"/>
  <c r="GL9" i="28"/>
  <c r="IY9" i="28"/>
  <c r="HY9" i="28"/>
  <c r="EY9" i="28"/>
  <c r="IL9" i="28"/>
  <c r="HL9" i="28"/>
  <c r="DL9" i="28"/>
  <c r="L9" i="28"/>
  <c r="GY9" i="28"/>
  <c r="CY9" i="28"/>
  <c r="FL9" i="28"/>
  <c r="CL9" i="28"/>
  <c r="EL9" i="28"/>
  <c r="BY9" i="28"/>
  <c r="DY9" i="28"/>
  <c r="BL9" i="28"/>
  <c r="FY9" i="28"/>
  <c r="AY9" i="28"/>
  <c r="AL9" i="28"/>
  <c r="Y9" i="28"/>
  <c r="LL9" i="28"/>
  <c r="KY9" i="28"/>
  <c r="KL9" i="28"/>
  <c r="D9" i="28"/>
  <c r="D67" i="28"/>
  <c r="KL67" i="28"/>
  <c r="KY67" i="28"/>
  <c r="JY67" i="28"/>
  <c r="HY67" i="28"/>
  <c r="GY67" i="28"/>
  <c r="FL67" i="28"/>
  <c r="DY67" i="28"/>
  <c r="JL67" i="28"/>
  <c r="IY67" i="28"/>
  <c r="DL67" i="28"/>
  <c r="IL67" i="28"/>
  <c r="HL67" i="28"/>
  <c r="FY67" i="28"/>
  <c r="EY67" i="28"/>
  <c r="AL67" i="28"/>
  <c r="Y67" i="28"/>
  <c r="CY67" i="28"/>
  <c r="GL67" i="28"/>
  <c r="CL67" i="28"/>
  <c r="LL67" i="28"/>
  <c r="BY67" i="28"/>
  <c r="L67" i="28"/>
  <c r="EL67" i="28"/>
  <c r="BL67" i="28"/>
  <c r="AY67" i="28"/>
  <c r="LY67" i="28"/>
  <c r="V23" i="64"/>
  <c r="IY29" i="47"/>
  <c r="GY29" i="47"/>
  <c r="EY29" i="47"/>
  <c r="HY29" i="47"/>
  <c r="EL29" i="47"/>
  <c r="JY29" i="47"/>
  <c r="IL29" i="47"/>
  <c r="LL29" i="47"/>
  <c r="FY29" i="47"/>
  <c r="KL29" i="47"/>
  <c r="DL29" i="47"/>
  <c r="L29" i="47"/>
  <c r="CY29" i="47"/>
  <c r="CL29" i="47"/>
  <c r="BY29" i="47"/>
  <c r="BL29" i="47"/>
  <c r="JL29" i="47"/>
  <c r="FL29" i="47"/>
  <c r="AY29" i="47"/>
  <c r="DY29" i="47"/>
  <c r="Y29" i="47"/>
  <c r="HL29" i="47"/>
  <c r="AL29" i="47"/>
  <c r="GL29" i="47"/>
  <c r="D29" i="47"/>
  <c r="KY29" i="47"/>
  <c r="LY29" i="47"/>
  <c r="B53" i="28"/>
  <c r="JW53" i="28"/>
  <c r="IJ53" i="28"/>
  <c r="HJ53" i="28"/>
  <c r="FW53" i="28"/>
  <c r="KW53" i="28"/>
  <c r="GJ53" i="28"/>
  <c r="HW53" i="28"/>
  <c r="GW53" i="28"/>
  <c r="FJ53" i="28"/>
  <c r="DW53" i="28"/>
  <c r="CJ53" i="28"/>
  <c r="EJ53" i="28"/>
  <c r="BW53" i="28"/>
  <c r="BJ53" i="28"/>
  <c r="AW53" i="28"/>
  <c r="EW53" i="28"/>
  <c r="AJ53" i="28"/>
  <c r="J53" i="28"/>
  <c r="IW53" i="28"/>
  <c r="W53" i="28"/>
  <c r="DJ53" i="28"/>
  <c r="CW53" i="28"/>
  <c r="JJ53" i="28"/>
  <c r="KJ53" i="28"/>
  <c r="LJ53" i="28"/>
  <c r="LW53" i="28"/>
  <c r="D66" i="28"/>
  <c r="JY66" i="28"/>
  <c r="JL66" i="28"/>
  <c r="KY66" i="28"/>
  <c r="GL66" i="28"/>
  <c r="EY66" i="28"/>
  <c r="HY66" i="28"/>
  <c r="EL66" i="28"/>
  <c r="IY66" i="28"/>
  <c r="KL66" i="28"/>
  <c r="LL66" i="28"/>
  <c r="FY66" i="28"/>
  <c r="FL66" i="28"/>
  <c r="BL66" i="28"/>
  <c r="DY66" i="28"/>
  <c r="AY66" i="28"/>
  <c r="GY66" i="28"/>
  <c r="AL66" i="28"/>
  <c r="HL66" i="28"/>
  <c r="Y66" i="28"/>
  <c r="IL66" i="28"/>
  <c r="DL66" i="28"/>
  <c r="CY66" i="28"/>
  <c r="CL66" i="28"/>
  <c r="BY66" i="28"/>
  <c r="L66" i="28"/>
  <c r="LY66" i="28"/>
  <c r="JY67" i="47"/>
  <c r="IL67" i="47"/>
  <c r="HY67" i="47"/>
  <c r="GY67" i="47"/>
  <c r="EL67" i="47"/>
  <c r="JL67" i="47"/>
  <c r="HL67" i="47"/>
  <c r="KL67" i="47"/>
  <c r="FL67" i="47"/>
  <c r="CY67" i="47"/>
  <c r="CL67" i="47"/>
  <c r="BY67" i="47"/>
  <c r="FY67" i="47"/>
  <c r="BL67" i="47"/>
  <c r="AY67" i="47"/>
  <c r="AL67" i="47"/>
  <c r="IY67" i="47"/>
  <c r="GL67" i="47"/>
  <c r="DL67" i="47"/>
  <c r="L67" i="47"/>
  <c r="Y67" i="47"/>
  <c r="DY67" i="47"/>
  <c r="EY67" i="47"/>
  <c r="KY67" i="47"/>
  <c r="LY67" i="47"/>
  <c r="D67" i="47"/>
  <c r="LL67" i="47"/>
  <c r="LY18" i="28"/>
  <c r="LL18" i="28"/>
  <c r="KL18" i="28"/>
  <c r="JY18" i="28"/>
  <c r="IL18" i="28"/>
  <c r="HL18" i="28"/>
  <c r="FY18" i="28"/>
  <c r="HY18" i="28"/>
  <c r="EL18" i="28"/>
  <c r="JL18" i="28"/>
  <c r="Y18" i="28"/>
  <c r="GL18" i="28"/>
  <c r="DL18" i="28"/>
  <c r="KY18" i="28"/>
  <c r="CY18" i="28"/>
  <c r="CL18" i="28"/>
  <c r="L18" i="28"/>
  <c r="D18" i="28"/>
  <c r="BY18" i="28"/>
  <c r="EY18" i="28"/>
  <c r="BL18" i="28"/>
  <c r="DY18" i="28"/>
  <c r="AY18" i="28"/>
  <c r="IY18" i="28"/>
  <c r="GY18" i="28"/>
  <c r="FL18" i="28"/>
  <c r="AL18" i="28"/>
  <c r="FW53" i="47"/>
  <c r="FJ53" i="47"/>
  <c r="AJ53" i="47"/>
  <c r="EJ53" i="47"/>
  <c r="DW53" i="47"/>
  <c r="W53" i="47"/>
  <c r="DJ53" i="47"/>
  <c r="J53" i="47"/>
  <c r="CW53" i="47"/>
  <c r="EW53" i="47"/>
  <c r="CJ53" i="47"/>
  <c r="BW53" i="47"/>
  <c r="AW53" i="47"/>
  <c r="BJ53" i="47"/>
  <c r="IW53" i="47"/>
  <c r="B53" i="47"/>
  <c r="IJ53" i="47"/>
  <c r="JW53" i="47"/>
  <c r="GW53" i="47"/>
  <c r="GJ53" i="47"/>
  <c r="HJ53" i="47"/>
  <c r="KJ53" i="47"/>
  <c r="LW53" i="47"/>
  <c r="HW53" i="47"/>
  <c r="LJ53" i="47"/>
  <c r="JJ53" i="47"/>
  <c r="KW53" i="47"/>
  <c r="KY66" i="47"/>
  <c r="EY66" i="47"/>
  <c r="IL66" i="47"/>
  <c r="HY66" i="47"/>
  <c r="GY66" i="47"/>
  <c r="EL66" i="47"/>
  <c r="LY66" i="47"/>
  <c r="KL66" i="47"/>
  <c r="IY66" i="47"/>
  <c r="GL66" i="47"/>
  <c r="FY66" i="47"/>
  <c r="DL66" i="47"/>
  <c r="L66" i="47"/>
  <c r="CY66" i="47"/>
  <c r="JY66" i="47"/>
  <c r="CL66" i="47"/>
  <c r="BY66" i="47"/>
  <c r="BL66" i="47"/>
  <c r="JL66" i="47"/>
  <c r="HL66" i="47"/>
  <c r="AY66" i="47"/>
  <c r="FL66" i="47"/>
  <c r="DY66" i="47"/>
  <c r="Y66" i="47"/>
  <c r="AL66" i="47"/>
  <c r="D66" i="47"/>
  <c r="LL66" i="47"/>
  <c r="AA31" i="61"/>
  <c r="U25" i="61"/>
  <c r="AA25" i="61"/>
  <c r="V25" i="61"/>
  <c r="HL18" i="47"/>
  <c r="EY18" i="47"/>
  <c r="EL18" i="47"/>
  <c r="FY18" i="47"/>
  <c r="DL18" i="47"/>
  <c r="L18" i="47"/>
  <c r="CY18" i="47"/>
  <c r="CL18" i="47"/>
  <c r="BY18" i="47"/>
  <c r="GL18" i="47"/>
  <c r="BL18" i="47"/>
  <c r="FL18" i="47"/>
  <c r="AY18" i="47"/>
  <c r="DY18" i="47"/>
  <c r="Y18" i="47"/>
  <c r="AL18" i="47"/>
  <c r="KY18" i="47"/>
  <c r="JY18" i="47"/>
  <c r="D18" i="47"/>
  <c r="IL18" i="47"/>
  <c r="KL18" i="47"/>
  <c r="LL18" i="47"/>
  <c r="JL18" i="47"/>
  <c r="IY18" i="47"/>
  <c r="HY18" i="47"/>
  <c r="LY18" i="47"/>
  <c r="GY18" i="47"/>
  <c r="V22" i="65"/>
  <c r="U22" i="65"/>
  <c r="AA28" i="65"/>
  <c r="AA22" i="65"/>
  <c r="V27" i="71"/>
  <c r="U27" i="71"/>
  <c r="AA33" i="71"/>
  <c r="AA27" i="71"/>
  <c r="U26" i="66"/>
  <c r="AA32" i="66"/>
  <c r="AA26" i="66"/>
  <c r="V26" i="66"/>
  <c r="JY49" i="28"/>
  <c r="KY49" i="28"/>
  <c r="LL49" i="28"/>
  <c r="KL49" i="28"/>
  <c r="JL49" i="28"/>
  <c r="IL49" i="28"/>
  <c r="HL49" i="28"/>
  <c r="FY49" i="28"/>
  <c r="GL49" i="28"/>
  <c r="HY49" i="28"/>
  <c r="GY49" i="28"/>
  <c r="FL49" i="28"/>
  <c r="EL49" i="28"/>
  <c r="CY49" i="28"/>
  <c r="IY49" i="28"/>
  <c r="CL49" i="28"/>
  <c r="EY49" i="28"/>
  <c r="BY49" i="28"/>
  <c r="L49" i="28"/>
  <c r="BL49" i="28"/>
  <c r="DY49" i="28"/>
  <c r="AY49" i="28"/>
  <c r="AL49" i="28"/>
  <c r="Y49" i="28"/>
  <c r="DL49" i="28"/>
  <c r="D49" i="28"/>
  <c r="LY49" i="28"/>
  <c r="LY50" i="47"/>
  <c r="LL50" i="47"/>
  <c r="EL50" i="47"/>
  <c r="FL50" i="47"/>
  <c r="CY50" i="47"/>
  <c r="GY50" i="47"/>
  <c r="EY50" i="47"/>
  <c r="CL50" i="47"/>
  <c r="GL50" i="47"/>
  <c r="BY50" i="47"/>
  <c r="BL50" i="47"/>
  <c r="AY50" i="47"/>
  <c r="KY50" i="47"/>
  <c r="HY50" i="47"/>
  <c r="HL50" i="47"/>
  <c r="AL50" i="47"/>
  <c r="DL50" i="47"/>
  <c r="L50" i="47"/>
  <c r="Y50" i="47"/>
  <c r="JL50" i="47"/>
  <c r="FY50" i="47"/>
  <c r="DY50" i="47"/>
  <c r="IY50" i="47"/>
  <c r="KL50" i="47"/>
  <c r="D50" i="47"/>
  <c r="IL50" i="47"/>
  <c r="JY50" i="47"/>
  <c r="KL11" i="47"/>
  <c r="EY11" i="47"/>
  <c r="KY11" i="47"/>
  <c r="HL11" i="47"/>
  <c r="FY11" i="47"/>
  <c r="HY11" i="47"/>
  <c r="DL11" i="47"/>
  <c r="L11" i="47"/>
  <c r="CY11" i="47"/>
  <c r="CL11" i="47"/>
  <c r="GL11" i="47"/>
  <c r="BY11" i="47"/>
  <c r="FL11" i="47"/>
  <c r="BL11" i="47"/>
  <c r="AY11" i="47"/>
  <c r="DY11" i="47"/>
  <c r="Y11" i="47"/>
  <c r="AL11" i="47"/>
  <c r="EL11" i="47"/>
  <c r="JY11" i="47"/>
  <c r="JL11" i="47"/>
  <c r="GY11" i="47"/>
  <c r="IY11" i="47"/>
  <c r="LY11" i="47"/>
  <c r="D11" i="47"/>
  <c r="IL11" i="47"/>
  <c r="LL11" i="47"/>
  <c r="IY9" i="47"/>
  <c r="GL9" i="47"/>
  <c r="GY9" i="47"/>
  <c r="FY9" i="47"/>
  <c r="EY9" i="47"/>
  <c r="HL9" i="47"/>
  <c r="AY9" i="47"/>
  <c r="HY9" i="47"/>
  <c r="EL9" i="47"/>
  <c r="AL9" i="47"/>
  <c r="DY9" i="47"/>
  <c r="Y9" i="47"/>
  <c r="DL9" i="47"/>
  <c r="L9" i="47"/>
  <c r="CY9" i="47"/>
  <c r="CL9" i="47"/>
  <c r="FL9" i="47"/>
  <c r="BL9" i="47"/>
  <c r="BY9" i="47"/>
  <c r="D9" i="47"/>
  <c r="IL9" i="47"/>
  <c r="LL9" i="47"/>
  <c r="KY9" i="47"/>
  <c r="JL9" i="47"/>
  <c r="KL9" i="47"/>
  <c r="LY9" i="47"/>
  <c r="JY9" i="47"/>
  <c r="KW57" i="47"/>
  <c r="LJ57" i="47"/>
  <c r="JJ57" i="47"/>
  <c r="IJ57" i="47"/>
  <c r="HW57" i="47"/>
  <c r="FJ57" i="47"/>
  <c r="HJ57" i="47"/>
  <c r="IW57" i="47"/>
  <c r="EW57" i="47"/>
  <c r="BJ57" i="47"/>
  <c r="AW57" i="47"/>
  <c r="GW57" i="47"/>
  <c r="AJ57" i="47"/>
  <c r="GJ57" i="47"/>
  <c r="DW57" i="47"/>
  <c r="W57" i="47"/>
  <c r="KJ57" i="47"/>
  <c r="DJ57" i="47"/>
  <c r="J57" i="47"/>
  <c r="CW57" i="47"/>
  <c r="JW57" i="47"/>
  <c r="FW57" i="47"/>
  <c r="BW57" i="47"/>
  <c r="EJ57" i="47"/>
  <c r="CJ57" i="47"/>
  <c r="LW57" i="47"/>
  <c r="B57" i="47"/>
  <c r="D88" i="47"/>
  <c r="KL88" i="47"/>
  <c r="IL88" i="47"/>
  <c r="GL88" i="47"/>
  <c r="EL88" i="47"/>
  <c r="CL88" i="47"/>
  <c r="AL88" i="47"/>
  <c r="LY88" i="47"/>
  <c r="JY88" i="47"/>
  <c r="HY88" i="47"/>
  <c r="FY88" i="47"/>
  <c r="DY88" i="47"/>
  <c r="BY88" i="47"/>
  <c r="Y88" i="47"/>
  <c r="LL88" i="47"/>
  <c r="JL88" i="47"/>
  <c r="HL88" i="47"/>
  <c r="FL88" i="47"/>
  <c r="DL88" i="47"/>
  <c r="BL88" i="47"/>
  <c r="L88" i="47"/>
  <c r="KY88" i="47"/>
  <c r="IY88" i="47"/>
  <c r="GY88" i="47"/>
  <c r="EY88" i="47"/>
  <c r="CY88" i="47"/>
  <c r="AY88" i="47"/>
  <c r="LY46" i="47"/>
  <c r="KY46" i="47"/>
  <c r="JY46" i="47"/>
  <c r="HY46" i="47"/>
  <c r="FY46" i="47"/>
  <c r="EL46" i="47"/>
  <c r="HL46" i="47"/>
  <c r="BY46" i="47"/>
  <c r="JL46" i="47"/>
  <c r="BL46" i="47"/>
  <c r="AY46" i="47"/>
  <c r="AL46" i="47"/>
  <c r="FL46" i="47"/>
  <c r="DY46" i="47"/>
  <c r="Y46" i="47"/>
  <c r="GY46" i="47"/>
  <c r="EY46" i="47"/>
  <c r="DL46" i="47"/>
  <c r="L46" i="47"/>
  <c r="CL46" i="47"/>
  <c r="GL46" i="47"/>
  <c r="CY46" i="47"/>
  <c r="D46" i="47"/>
  <c r="IL46" i="47"/>
  <c r="KL46" i="47"/>
  <c r="IY46" i="47"/>
  <c r="LL46" i="47"/>
  <c r="LW21" i="47"/>
  <c r="HJ21" i="47"/>
  <c r="HW21" i="47"/>
  <c r="JJ21" i="47"/>
  <c r="B21" i="47"/>
  <c r="IJ21" i="47"/>
  <c r="BW21" i="47"/>
  <c r="JW21" i="47"/>
  <c r="BJ21" i="47"/>
  <c r="FW21" i="47"/>
  <c r="FJ21" i="47"/>
  <c r="AW21" i="47"/>
  <c r="KJ21" i="47"/>
  <c r="GJ21" i="47"/>
  <c r="EW21" i="47"/>
  <c r="EJ21" i="47"/>
  <c r="AJ21" i="47"/>
  <c r="LJ21" i="47"/>
  <c r="KW21" i="47"/>
  <c r="DW21" i="47"/>
  <c r="W21" i="47"/>
  <c r="IW21" i="47"/>
  <c r="DJ21" i="47"/>
  <c r="J21" i="47"/>
  <c r="CW21" i="47"/>
  <c r="GW21" i="47"/>
  <c r="CJ21" i="47"/>
  <c r="V27" i="64"/>
  <c r="AA33" i="64"/>
  <c r="AA27" i="64"/>
  <c r="U27" i="64"/>
  <c r="U25" i="64"/>
  <c r="AA31" i="64"/>
  <c r="V25" i="64"/>
  <c r="AA25" i="64"/>
  <c r="KY17" i="47"/>
  <c r="IY17" i="47"/>
  <c r="IL17" i="47"/>
  <c r="GY17" i="47"/>
  <c r="LY17" i="47"/>
  <c r="HL17" i="47"/>
  <c r="KL17" i="47"/>
  <c r="JL17" i="47"/>
  <c r="HY17" i="47"/>
  <c r="GL17" i="47"/>
  <c r="EY17" i="47"/>
  <c r="EL17" i="47"/>
  <c r="AL17" i="47"/>
  <c r="DY17" i="47"/>
  <c r="Y17" i="47"/>
  <c r="DL17" i="47"/>
  <c r="L17" i="47"/>
  <c r="JY17" i="47"/>
  <c r="CY17" i="47"/>
  <c r="CL17" i="47"/>
  <c r="BY17" i="47"/>
  <c r="LL17" i="47"/>
  <c r="BL17" i="47"/>
  <c r="FY17" i="47"/>
  <c r="FL17" i="47"/>
  <c r="AY17" i="47"/>
  <c r="D17" i="47"/>
  <c r="IL64" i="28"/>
  <c r="LL64" i="28"/>
  <c r="KL64" i="28"/>
  <c r="JL64" i="28"/>
  <c r="GL64" i="28"/>
  <c r="FY64" i="28"/>
  <c r="JY64" i="28"/>
  <c r="GY64" i="28"/>
  <c r="IY64" i="28"/>
  <c r="HL64" i="28"/>
  <c r="HY64" i="28"/>
  <c r="EL64" i="28"/>
  <c r="DL64" i="28"/>
  <c r="CL64" i="28"/>
  <c r="BL64" i="28"/>
  <c r="AL64" i="28"/>
  <c r="L64" i="28"/>
  <c r="FL64" i="28"/>
  <c r="EY64" i="28"/>
  <c r="DY64" i="28"/>
  <c r="CY64" i="28"/>
  <c r="BY64" i="28"/>
  <c r="AY64" i="28"/>
  <c r="Y64" i="28"/>
  <c r="KY64" i="28"/>
  <c r="LY64" i="28"/>
  <c r="D64" i="28"/>
  <c r="D64" i="47"/>
  <c r="HL64" i="47"/>
  <c r="HY64" i="47"/>
  <c r="LL64" i="47"/>
  <c r="IL64" i="47"/>
  <c r="LY64" i="47"/>
  <c r="JY64" i="47"/>
  <c r="JL64" i="47"/>
  <c r="KL64" i="47"/>
  <c r="BY64" i="47"/>
  <c r="KY64" i="47"/>
  <c r="BL64" i="47"/>
  <c r="GL64" i="47"/>
  <c r="AY64" i="47"/>
  <c r="FL64" i="47"/>
  <c r="EY64" i="47"/>
  <c r="AL64" i="47"/>
  <c r="FY64" i="47"/>
  <c r="EL64" i="47"/>
  <c r="DY64" i="47"/>
  <c r="Y64" i="47"/>
  <c r="GY64" i="47"/>
  <c r="DL64" i="47"/>
  <c r="L64" i="47"/>
  <c r="IY64" i="47"/>
  <c r="CY64" i="47"/>
  <c r="CL64" i="47"/>
  <c r="KY60" i="47"/>
  <c r="IY60" i="47"/>
  <c r="IL60" i="47"/>
  <c r="KL60" i="47"/>
  <c r="GY60" i="47"/>
  <c r="GL60" i="47"/>
  <c r="HL60" i="47"/>
  <c r="BL60" i="47"/>
  <c r="AY60" i="47"/>
  <c r="FL60" i="47"/>
  <c r="EY60" i="47"/>
  <c r="AL60" i="47"/>
  <c r="FY60" i="47"/>
  <c r="EL60" i="47"/>
  <c r="DY60" i="47"/>
  <c r="Y60" i="47"/>
  <c r="JL60" i="47"/>
  <c r="HY60" i="47"/>
  <c r="DL60" i="47"/>
  <c r="L60" i="47"/>
  <c r="JY60" i="47"/>
  <c r="CY60" i="47"/>
  <c r="CL60" i="47"/>
  <c r="BY60" i="47"/>
  <c r="LY60" i="47"/>
  <c r="LL60" i="47"/>
  <c r="D60" i="47"/>
  <c r="D44" i="28"/>
  <c r="IY44" i="28"/>
  <c r="HL44" i="28"/>
  <c r="HY44" i="28"/>
  <c r="KY44" i="28"/>
  <c r="JL44" i="28"/>
  <c r="IL44" i="28"/>
  <c r="LY44" i="28"/>
  <c r="JY44" i="28"/>
  <c r="LL44" i="28"/>
  <c r="KL44" i="28"/>
  <c r="GL44" i="28"/>
  <c r="FY44" i="28"/>
  <c r="GY44" i="28"/>
  <c r="FL44" i="28"/>
  <c r="EY44" i="28"/>
  <c r="DY44" i="28"/>
  <c r="CY44" i="28"/>
  <c r="BY44" i="28"/>
  <c r="AY44" i="28"/>
  <c r="Y44" i="28"/>
  <c r="L44" i="28"/>
  <c r="EL44" i="28"/>
  <c r="DL44" i="28"/>
  <c r="CL44" i="28"/>
  <c r="BL44" i="28"/>
  <c r="AL44" i="28"/>
  <c r="B48" i="28"/>
  <c r="KJ48" i="28"/>
  <c r="GW48" i="28"/>
  <c r="IW48" i="28"/>
  <c r="HJ48" i="28"/>
  <c r="LJ48" i="28"/>
  <c r="HW48" i="28"/>
  <c r="KW48" i="28"/>
  <c r="JJ48" i="28"/>
  <c r="IJ48" i="28"/>
  <c r="JW48" i="28"/>
  <c r="GJ48" i="28"/>
  <c r="FW48" i="28"/>
  <c r="EJ48" i="28"/>
  <c r="DJ48" i="28"/>
  <c r="CJ48" i="28"/>
  <c r="BJ48" i="28"/>
  <c r="AJ48" i="28"/>
  <c r="J48" i="28"/>
  <c r="FJ48" i="28"/>
  <c r="EW48" i="28"/>
  <c r="DW48" i="28"/>
  <c r="CW48" i="28"/>
  <c r="BW48" i="28"/>
  <c r="AW48" i="28"/>
  <c r="W48" i="28"/>
  <c r="LW48" i="28"/>
  <c r="D44" i="47"/>
  <c r="IY44" i="47"/>
  <c r="IL44" i="47"/>
  <c r="GL44" i="47"/>
  <c r="KY44" i="47"/>
  <c r="JL44" i="47"/>
  <c r="HY44" i="47"/>
  <c r="HL44" i="47"/>
  <c r="FY44" i="47"/>
  <c r="FL44" i="47"/>
  <c r="EY44" i="47"/>
  <c r="AL44" i="47"/>
  <c r="EL44" i="47"/>
  <c r="DY44" i="47"/>
  <c r="Y44" i="47"/>
  <c r="DL44" i="47"/>
  <c r="L44" i="47"/>
  <c r="JY44" i="47"/>
  <c r="CY44" i="47"/>
  <c r="CL44" i="47"/>
  <c r="GY44" i="47"/>
  <c r="BY44" i="47"/>
  <c r="BL44" i="47"/>
  <c r="AY44" i="47"/>
  <c r="LY44" i="47"/>
  <c r="LL44" i="47"/>
  <c r="KL44" i="47"/>
  <c r="KY53" i="28"/>
  <c r="IL53" i="28"/>
  <c r="JY53" i="28"/>
  <c r="JL53" i="28"/>
  <c r="GL53" i="28"/>
  <c r="FY53" i="28"/>
  <c r="LL53" i="28"/>
  <c r="GY53" i="28"/>
  <c r="IY53" i="28"/>
  <c r="HL53" i="28"/>
  <c r="HY53" i="28"/>
  <c r="KL53" i="28"/>
  <c r="EL53" i="28"/>
  <c r="DL53" i="28"/>
  <c r="CL53" i="28"/>
  <c r="BL53" i="28"/>
  <c r="AL53" i="28"/>
  <c r="FL53" i="28"/>
  <c r="EY53" i="28"/>
  <c r="DY53" i="28"/>
  <c r="CY53" i="28"/>
  <c r="BY53" i="28"/>
  <c r="AY53" i="28"/>
  <c r="Y53" i="28"/>
  <c r="L53" i="28"/>
  <c r="D53" i="28"/>
  <c r="LY53" i="28"/>
  <c r="JW51" i="28"/>
  <c r="GJ51" i="28"/>
  <c r="GW51" i="28"/>
  <c r="IW51" i="28"/>
  <c r="HJ51" i="28"/>
  <c r="HW51" i="28"/>
  <c r="KW51" i="28"/>
  <c r="IJ51" i="28"/>
  <c r="EJ51" i="28"/>
  <c r="DJ51" i="28"/>
  <c r="CJ51" i="28"/>
  <c r="BJ51" i="28"/>
  <c r="AJ51" i="28"/>
  <c r="FW51" i="28"/>
  <c r="J51" i="28"/>
  <c r="FJ51" i="28"/>
  <c r="EW51" i="28"/>
  <c r="DW51" i="28"/>
  <c r="CW51" i="28"/>
  <c r="BW51" i="28"/>
  <c r="AW51" i="28"/>
  <c r="W51" i="28"/>
  <c r="B51" i="28"/>
  <c r="LJ51" i="28"/>
  <c r="KJ51" i="28"/>
  <c r="JJ51" i="28"/>
  <c r="LW51" i="28"/>
  <c r="LW48" i="47"/>
  <c r="B48" i="47"/>
  <c r="JW48" i="47"/>
  <c r="KW48" i="47"/>
  <c r="IW48" i="47"/>
  <c r="IJ48" i="47"/>
  <c r="LJ48" i="47"/>
  <c r="GW48" i="47"/>
  <c r="KJ48" i="47"/>
  <c r="HJ48" i="47"/>
  <c r="BJ48" i="47"/>
  <c r="AW48" i="47"/>
  <c r="FJ48" i="47"/>
  <c r="EW48" i="47"/>
  <c r="AJ48" i="47"/>
  <c r="JJ48" i="47"/>
  <c r="FW48" i="47"/>
  <c r="EJ48" i="47"/>
  <c r="DW48" i="47"/>
  <c r="W48" i="47"/>
  <c r="DJ48" i="47"/>
  <c r="J48" i="47"/>
  <c r="GJ48" i="47"/>
  <c r="CW48" i="47"/>
  <c r="HW48" i="47"/>
  <c r="CJ48" i="47"/>
  <c r="BW48" i="47"/>
  <c r="KY53" i="47"/>
  <c r="LY53" i="47"/>
  <c r="HL53" i="47"/>
  <c r="LL53" i="47"/>
  <c r="KL53" i="47"/>
  <c r="HY53" i="47"/>
  <c r="JY53" i="47"/>
  <c r="JL53" i="47"/>
  <c r="IY53" i="47"/>
  <c r="IL53" i="47"/>
  <c r="DL53" i="47"/>
  <c r="L53" i="47"/>
  <c r="CY53" i="47"/>
  <c r="CL53" i="47"/>
  <c r="GL53" i="47"/>
  <c r="BY53" i="47"/>
  <c r="BL53" i="47"/>
  <c r="AY53" i="47"/>
  <c r="GY53" i="47"/>
  <c r="FL53" i="47"/>
  <c r="EY53" i="47"/>
  <c r="AL53" i="47"/>
  <c r="FY53" i="47"/>
  <c r="EL53" i="47"/>
  <c r="DY53" i="47"/>
  <c r="Y53" i="47"/>
  <c r="D53" i="47"/>
  <c r="JW51" i="47"/>
  <c r="GW51" i="47"/>
  <c r="GJ51" i="47"/>
  <c r="HJ51" i="47"/>
  <c r="KJ51" i="47"/>
  <c r="KW51" i="47"/>
  <c r="JJ51" i="47"/>
  <c r="HW51" i="47"/>
  <c r="CJ51" i="47"/>
  <c r="BW51" i="47"/>
  <c r="BJ51" i="47"/>
  <c r="AW51" i="47"/>
  <c r="FJ51" i="47"/>
  <c r="EW51" i="47"/>
  <c r="AJ51" i="47"/>
  <c r="FW51" i="47"/>
  <c r="EJ51" i="47"/>
  <c r="DW51" i="47"/>
  <c r="W51" i="47"/>
  <c r="IJ51" i="47"/>
  <c r="DJ51" i="47"/>
  <c r="J51" i="47"/>
  <c r="IW51" i="47"/>
  <c r="CW51" i="47"/>
  <c r="LW51" i="47"/>
  <c r="LJ51" i="47"/>
  <c r="B51" i="47"/>
  <c r="LJ21" i="28"/>
  <c r="GJ21" i="28"/>
  <c r="FW21" i="28"/>
  <c r="LW21" i="28"/>
  <c r="IW21" i="28"/>
  <c r="GW21" i="28"/>
  <c r="B21" i="28"/>
  <c r="KW21" i="28"/>
  <c r="HJ21" i="28"/>
  <c r="KJ21" i="28"/>
  <c r="JJ21" i="28"/>
  <c r="HW21" i="28"/>
  <c r="JW21" i="28"/>
  <c r="IJ21" i="28"/>
  <c r="EJ21" i="28"/>
  <c r="DJ21" i="28"/>
  <c r="CJ21" i="28"/>
  <c r="BJ21" i="28"/>
  <c r="AJ21" i="28"/>
  <c r="J21" i="28"/>
  <c r="FJ21" i="28"/>
  <c r="EW21" i="28"/>
  <c r="DW21" i="28"/>
  <c r="CW21" i="28"/>
  <c r="BW21" i="28"/>
  <c r="AW21" i="28"/>
  <c r="W21" i="28"/>
  <c r="V25" i="71"/>
  <c r="U25" i="71"/>
  <c r="AA25" i="71"/>
  <c r="AA31" i="71"/>
  <c r="B16" i="28"/>
  <c r="KW16" i="28"/>
  <c r="IJ16" i="28"/>
  <c r="GJ16" i="28"/>
  <c r="IW16" i="28"/>
  <c r="GW16" i="28"/>
  <c r="HJ16" i="28"/>
  <c r="JW16" i="28"/>
  <c r="JJ16" i="28"/>
  <c r="HW16" i="28"/>
  <c r="FW16" i="28"/>
  <c r="EW16" i="28"/>
  <c r="DW16" i="28"/>
  <c r="CW16" i="28"/>
  <c r="BW16" i="28"/>
  <c r="AW16" i="28"/>
  <c r="W16" i="28"/>
  <c r="J16" i="28"/>
  <c r="EJ16" i="28"/>
  <c r="DJ16" i="28"/>
  <c r="CJ16" i="28"/>
  <c r="BJ16" i="28"/>
  <c r="AJ16" i="28"/>
  <c r="FJ16" i="28"/>
  <c r="LW16" i="28"/>
  <c r="LJ16" i="28"/>
  <c r="KJ16" i="28"/>
  <c r="LY17" i="28"/>
  <c r="IY17" i="28"/>
  <c r="GY17" i="28"/>
  <c r="HL17" i="28"/>
  <c r="KL17" i="28"/>
  <c r="JL17" i="28"/>
  <c r="HY17" i="28"/>
  <c r="JY17" i="28"/>
  <c r="LL17" i="28"/>
  <c r="IL17" i="28"/>
  <c r="KY17" i="28"/>
  <c r="GL17" i="28"/>
  <c r="EL17" i="28"/>
  <c r="DL17" i="28"/>
  <c r="CL17" i="28"/>
  <c r="BL17" i="28"/>
  <c r="AL17" i="28"/>
  <c r="FL17" i="28"/>
  <c r="FY17" i="28"/>
  <c r="EY17" i="28"/>
  <c r="DY17" i="28"/>
  <c r="CY17" i="28"/>
  <c r="BY17" i="28"/>
  <c r="AY17" i="28"/>
  <c r="Y17" i="28"/>
  <c r="L17" i="28"/>
  <c r="D17" i="28"/>
  <c r="JL25" i="28"/>
  <c r="IY25" i="28"/>
  <c r="LY25" i="28"/>
  <c r="IL25" i="28"/>
  <c r="GY25" i="28"/>
  <c r="JY25" i="28"/>
  <c r="HY25" i="28"/>
  <c r="KY25" i="28"/>
  <c r="KL25" i="28"/>
  <c r="HL25" i="28"/>
  <c r="GL25" i="28"/>
  <c r="BY25" i="28"/>
  <c r="FL25" i="28"/>
  <c r="DL25" i="28"/>
  <c r="EY25" i="28"/>
  <c r="AY25" i="28"/>
  <c r="CL25" i="28"/>
  <c r="FY25" i="28"/>
  <c r="DY25" i="28"/>
  <c r="BL25" i="28"/>
  <c r="EL25" i="28"/>
  <c r="AL25" i="28"/>
  <c r="CY25" i="28"/>
  <c r="Y25" i="28"/>
  <c r="L25" i="28"/>
  <c r="D25" i="28"/>
  <c r="LL25" i="28"/>
  <c r="KY32" i="28"/>
  <c r="LY32" i="28"/>
  <c r="LL32" i="28"/>
  <c r="KL32" i="28"/>
  <c r="D32" i="28"/>
  <c r="HL32" i="28"/>
  <c r="GL32" i="28"/>
  <c r="JL32" i="28"/>
  <c r="IY32" i="28"/>
  <c r="GY32" i="28"/>
  <c r="JY32" i="28"/>
  <c r="IL32" i="28"/>
  <c r="HY32" i="28"/>
  <c r="BL32" i="28"/>
  <c r="CY32" i="28"/>
  <c r="EL32" i="28"/>
  <c r="AL32" i="28"/>
  <c r="BY32" i="28"/>
  <c r="FL32" i="28"/>
  <c r="DL32" i="28"/>
  <c r="EY32" i="28"/>
  <c r="AY32" i="28"/>
  <c r="FY32" i="28"/>
  <c r="DY32" i="28"/>
  <c r="L32" i="28"/>
  <c r="Y32" i="28"/>
  <c r="CL32" i="28"/>
  <c r="U27" i="69"/>
  <c r="V27" i="69"/>
  <c r="AA27" i="69"/>
  <c r="AA33" i="69"/>
  <c r="LW65" i="47"/>
  <c r="B65" i="47"/>
  <c r="HW65" i="47"/>
  <c r="LJ65" i="47"/>
  <c r="KW65" i="47"/>
  <c r="KJ65" i="47"/>
  <c r="FJ65" i="47"/>
  <c r="IW65" i="47"/>
  <c r="HJ65" i="47"/>
  <c r="GW65" i="47"/>
  <c r="GJ65" i="47"/>
  <c r="JW65" i="47"/>
  <c r="FW65" i="47"/>
  <c r="CW65" i="47"/>
  <c r="IJ65" i="47"/>
  <c r="CJ65" i="47"/>
  <c r="AJ65" i="47"/>
  <c r="EJ65" i="47"/>
  <c r="DW65" i="47"/>
  <c r="BW65" i="47"/>
  <c r="JJ65" i="47"/>
  <c r="EW65" i="47"/>
  <c r="BJ65" i="47"/>
  <c r="J65" i="47"/>
  <c r="AW65" i="47"/>
  <c r="DJ65" i="47"/>
  <c r="W65" i="47"/>
  <c r="KW66" i="47"/>
  <c r="JW66" i="47"/>
  <c r="JJ66" i="47"/>
  <c r="IJ66" i="47"/>
  <c r="LJ66" i="47"/>
  <c r="LW66" i="47"/>
  <c r="KJ66" i="47"/>
  <c r="EW66" i="47"/>
  <c r="HJ66" i="47"/>
  <c r="GW66" i="47"/>
  <c r="GJ66" i="47"/>
  <c r="HW66" i="47"/>
  <c r="FW66" i="47"/>
  <c r="FJ66" i="47"/>
  <c r="IW66" i="47"/>
  <c r="CJ66" i="47"/>
  <c r="EJ66" i="47"/>
  <c r="DW66" i="47"/>
  <c r="BW66" i="47"/>
  <c r="DJ66" i="47"/>
  <c r="BJ66" i="47"/>
  <c r="AW66" i="47"/>
  <c r="AJ66" i="47"/>
  <c r="W66" i="47"/>
  <c r="CW66" i="47"/>
  <c r="J66" i="47"/>
  <c r="B66" i="47"/>
  <c r="W83" i="28"/>
  <c r="CJ83" i="28"/>
  <c r="DJ83" i="28"/>
  <c r="EJ83" i="28"/>
  <c r="FJ83" i="28"/>
  <c r="GJ83" i="28"/>
  <c r="HJ83" i="28"/>
  <c r="IJ83" i="28"/>
  <c r="JJ83" i="28"/>
  <c r="BW83" i="28"/>
  <c r="CW83" i="28"/>
  <c r="DW83" i="28"/>
  <c r="EW83" i="28"/>
  <c r="FW83" i="28"/>
  <c r="GW83" i="28"/>
  <c r="HW83" i="28"/>
  <c r="IW83" i="28"/>
  <c r="JW83" i="28"/>
  <c r="B83" i="28"/>
  <c r="J83" i="28"/>
  <c r="KW83" i="28"/>
  <c r="KJ83" i="28"/>
  <c r="LW83" i="28"/>
  <c r="AJ83" i="28"/>
  <c r="AW83" i="28"/>
  <c r="BJ83" i="28"/>
  <c r="LJ83" i="28"/>
  <c r="J85" i="47"/>
  <c r="BJ85" i="47"/>
  <c r="FJ85" i="47"/>
  <c r="JJ85" i="47"/>
  <c r="BW85" i="47"/>
  <c r="FW85" i="47"/>
  <c r="JW85" i="47"/>
  <c r="CJ85" i="47"/>
  <c r="GJ85" i="47"/>
  <c r="KJ85" i="47"/>
  <c r="CW85" i="47"/>
  <c r="GW85" i="47"/>
  <c r="KW85" i="47"/>
  <c r="AJ85" i="47"/>
  <c r="DJ85" i="47"/>
  <c r="HJ85" i="47"/>
  <c r="LJ85" i="47"/>
  <c r="W85" i="47"/>
  <c r="DW85" i="47"/>
  <c r="HW85" i="47"/>
  <c r="LW85" i="47"/>
  <c r="EJ85" i="47"/>
  <c r="B85" i="47"/>
  <c r="AW85" i="47"/>
  <c r="EW85" i="47"/>
  <c r="IW85" i="47"/>
  <c r="IJ85" i="47"/>
  <c r="B11" i="28"/>
  <c r="GW11" i="28"/>
  <c r="BJ11" i="28"/>
  <c r="FJ11" i="28"/>
  <c r="CW11" i="28"/>
  <c r="EJ11" i="28"/>
  <c r="AJ11" i="28"/>
  <c r="FW11" i="28"/>
  <c r="BW11" i="28"/>
  <c r="DJ11" i="28"/>
  <c r="EW11" i="28"/>
  <c r="AW11" i="28"/>
  <c r="GJ11" i="28"/>
  <c r="DW11" i="28"/>
  <c r="J11" i="28"/>
  <c r="W11" i="28"/>
  <c r="CJ11" i="28"/>
  <c r="IJ11" i="28"/>
  <c r="IW11" i="28"/>
  <c r="KW11" i="28"/>
  <c r="LJ11" i="28"/>
  <c r="JJ11" i="28"/>
  <c r="LW11" i="28"/>
  <c r="HJ11" i="28"/>
  <c r="KJ11" i="28"/>
  <c r="HW11" i="28"/>
  <c r="JW11" i="28"/>
  <c r="J86" i="47"/>
  <c r="AJ86" i="47"/>
  <c r="EJ86" i="47"/>
  <c r="IJ86" i="47"/>
  <c r="AW86" i="47"/>
  <c r="EW86" i="47"/>
  <c r="IW86" i="47"/>
  <c r="B86" i="47"/>
  <c r="BJ86" i="47"/>
  <c r="FJ86" i="47"/>
  <c r="JJ86" i="47"/>
  <c r="BW86" i="47"/>
  <c r="FW86" i="47"/>
  <c r="JW86" i="47"/>
  <c r="DJ86" i="47"/>
  <c r="CJ86" i="47"/>
  <c r="GJ86" i="47"/>
  <c r="KJ86" i="47"/>
  <c r="CW86" i="47"/>
  <c r="GW86" i="47"/>
  <c r="KW86" i="47"/>
  <c r="HJ86" i="47"/>
  <c r="W86" i="47"/>
  <c r="DW86" i="47"/>
  <c r="HW86" i="47"/>
  <c r="LW86" i="47"/>
  <c r="LJ86" i="47"/>
  <c r="LL8" i="47"/>
  <c r="KY8" i="47"/>
  <c r="KL8" i="47"/>
  <c r="JL8" i="47"/>
  <c r="IL8" i="47"/>
  <c r="HY8" i="47"/>
  <c r="IY8" i="47"/>
  <c r="GL8" i="47"/>
  <c r="EL8" i="47"/>
  <c r="FY8" i="47"/>
  <c r="GY8" i="47"/>
  <c r="EY8" i="47"/>
  <c r="DY8" i="47"/>
  <c r="JY8" i="47"/>
  <c r="FL8" i="47"/>
  <c r="DL8" i="47"/>
  <c r="BL8" i="47"/>
  <c r="HL8" i="47"/>
  <c r="CY8" i="47"/>
  <c r="AL8" i="47"/>
  <c r="CL8" i="47"/>
  <c r="Y8" i="47"/>
  <c r="AY8" i="47"/>
  <c r="L8" i="47"/>
  <c r="BY8" i="47"/>
  <c r="LY8" i="47"/>
  <c r="D8" i="47"/>
  <c r="LY72" i="47"/>
  <c r="KY72" i="47"/>
  <c r="KL72" i="47"/>
  <c r="IY72" i="47"/>
  <c r="HY72" i="47"/>
  <c r="IL72" i="47"/>
  <c r="FY72" i="47"/>
  <c r="FL72" i="47"/>
  <c r="JY72" i="47"/>
  <c r="GL72" i="47"/>
  <c r="EL72" i="47"/>
  <c r="HL72" i="47"/>
  <c r="DL72" i="47"/>
  <c r="EY72" i="47"/>
  <c r="CY72" i="47"/>
  <c r="AY72" i="47"/>
  <c r="CL72" i="47"/>
  <c r="GY72" i="47"/>
  <c r="BY72" i="47"/>
  <c r="Y72" i="47"/>
  <c r="DY72" i="47"/>
  <c r="L72" i="47"/>
  <c r="BL72" i="47"/>
  <c r="JL72" i="47"/>
  <c r="AL72" i="47"/>
  <c r="LL72" i="47"/>
  <c r="D72" i="47"/>
  <c r="JY25" i="47"/>
  <c r="JL25" i="47"/>
  <c r="IL25" i="47"/>
  <c r="FL25" i="47"/>
  <c r="IY25" i="47"/>
  <c r="HY25" i="47"/>
  <c r="EY25" i="47"/>
  <c r="HL25" i="47"/>
  <c r="GY25" i="47"/>
  <c r="CY25" i="47"/>
  <c r="AY25" i="47"/>
  <c r="CL25" i="47"/>
  <c r="GL25" i="47"/>
  <c r="FY25" i="47"/>
  <c r="DY25" i="47"/>
  <c r="BY25" i="47"/>
  <c r="DL25" i="47"/>
  <c r="BL25" i="47"/>
  <c r="L25" i="47"/>
  <c r="AL25" i="47"/>
  <c r="EL25" i="47"/>
  <c r="Y25" i="47"/>
  <c r="LY25" i="47"/>
  <c r="LL25" i="47"/>
  <c r="KL25" i="47"/>
  <c r="KY25" i="47"/>
  <c r="D25" i="47"/>
  <c r="D32" i="47"/>
  <c r="LY32" i="47"/>
  <c r="LL32" i="47"/>
  <c r="IY32" i="47"/>
  <c r="JY32" i="47"/>
  <c r="IL32" i="47"/>
  <c r="FY32" i="47"/>
  <c r="FL32" i="47"/>
  <c r="KL32" i="47"/>
  <c r="JL32" i="47"/>
  <c r="HY32" i="47"/>
  <c r="GL32" i="47"/>
  <c r="EL32" i="47"/>
  <c r="DL32" i="47"/>
  <c r="KY32" i="47"/>
  <c r="GY32" i="47"/>
  <c r="CY32" i="47"/>
  <c r="AY32" i="47"/>
  <c r="HL32" i="47"/>
  <c r="CL32" i="47"/>
  <c r="EY32" i="47"/>
  <c r="DY32" i="47"/>
  <c r="BL32" i="47"/>
  <c r="Y32" i="47"/>
  <c r="L32" i="47"/>
  <c r="BY32" i="47"/>
  <c r="AL32" i="47"/>
  <c r="LW11" i="47"/>
  <c r="KJ11" i="47"/>
  <c r="HJ11" i="47"/>
  <c r="GW11" i="47"/>
  <c r="EW11" i="47"/>
  <c r="GJ11" i="47"/>
  <c r="HW11" i="47"/>
  <c r="JW11" i="47"/>
  <c r="JJ11" i="47"/>
  <c r="FW11" i="47"/>
  <c r="IW11" i="47"/>
  <c r="IJ11" i="47"/>
  <c r="FJ11" i="47"/>
  <c r="CJ11" i="47"/>
  <c r="DW11" i="47"/>
  <c r="BW11" i="47"/>
  <c r="DJ11" i="47"/>
  <c r="BJ11" i="47"/>
  <c r="EJ11" i="47"/>
  <c r="AJ11" i="47"/>
  <c r="W11" i="47"/>
  <c r="CW11" i="47"/>
  <c r="J11" i="47"/>
  <c r="AW11" i="47"/>
  <c r="B11" i="47"/>
  <c r="KW11" i="47"/>
  <c r="LJ11" i="47"/>
  <c r="KW32" i="28"/>
  <c r="LW32" i="28"/>
  <c r="B32" i="28"/>
  <c r="LJ32" i="28"/>
  <c r="HJ32" i="28"/>
  <c r="GJ32" i="28"/>
  <c r="KJ32" i="28"/>
  <c r="JJ32" i="28"/>
  <c r="IW32" i="28"/>
  <c r="IJ32" i="28"/>
  <c r="GW32" i="28"/>
  <c r="JW32" i="28"/>
  <c r="HW32" i="28"/>
  <c r="CJ32" i="28"/>
  <c r="FW32" i="28"/>
  <c r="DW32" i="28"/>
  <c r="BJ32" i="28"/>
  <c r="CW32" i="28"/>
  <c r="EJ32" i="28"/>
  <c r="BW32" i="28"/>
  <c r="FJ32" i="28"/>
  <c r="EW32" i="28"/>
  <c r="AW32" i="28"/>
  <c r="J32" i="28"/>
  <c r="W32" i="28"/>
  <c r="DJ32" i="28"/>
  <c r="AJ32" i="28"/>
  <c r="AA29" i="67"/>
  <c r="U23" i="67"/>
  <c r="V23" i="67"/>
  <c r="AA23" i="67"/>
  <c r="B23" i="28"/>
  <c r="LJ23" i="28"/>
  <c r="KW23" i="28"/>
  <c r="LW23" i="28"/>
  <c r="GJ23" i="28"/>
  <c r="JJ23" i="28"/>
  <c r="IW23" i="28"/>
  <c r="IJ23" i="28"/>
  <c r="GW23" i="28"/>
  <c r="JW23" i="28"/>
  <c r="HW23" i="28"/>
  <c r="KJ23" i="28"/>
  <c r="HJ23" i="28"/>
  <c r="CW23" i="28"/>
  <c r="EJ23" i="28"/>
  <c r="AJ23" i="28"/>
  <c r="BW23" i="28"/>
  <c r="FJ23" i="28"/>
  <c r="DJ23" i="28"/>
  <c r="EW23" i="28"/>
  <c r="CJ23" i="28"/>
  <c r="FW23" i="28"/>
  <c r="BJ23" i="28"/>
  <c r="AW23" i="28"/>
  <c r="W23" i="28"/>
  <c r="J23" i="28"/>
  <c r="DW23" i="28"/>
  <c r="LJ62" i="28"/>
  <c r="KW62" i="28"/>
  <c r="HW62" i="28"/>
  <c r="KJ62" i="28"/>
  <c r="JW62" i="28"/>
  <c r="HJ62" i="28"/>
  <c r="GJ62" i="28"/>
  <c r="JJ62" i="28"/>
  <c r="GW62" i="28"/>
  <c r="IW62" i="28"/>
  <c r="IJ62" i="28"/>
  <c r="CW62" i="28"/>
  <c r="FW62" i="28"/>
  <c r="EJ62" i="28"/>
  <c r="AJ62" i="28"/>
  <c r="BW62" i="28"/>
  <c r="DJ62" i="28"/>
  <c r="EW62" i="28"/>
  <c r="AW62" i="28"/>
  <c r="CJ62" i="28"/>
  <c r="FJ62" i="28"/>
  <c r="BJ62" i="28"/>
  <c r="DW62" i="28"/>
  <c r="W62" i="28"/>
  <c r="J62" i="28"/>
  <c r="B62" i="28"/>
  <c r="LW62" i="28"/>
  <c r="AA30" i="67"/>
  <c r="AA24" i="67"/>
  <c r="U24" i="67"/>
  <c r="V24" i="67"/>
  <c r="V27" i="70"/>
  <c r="U27" i="70"/>
  <c r="AA33" i="70"/>
  <c r="AA27" i="70"/>
  <c r="AA26" i="67"/>
  <c r="V26" i="67"/>
  <c r="U26" i="67"/>
  <c r="AA32" i="67"/>
  <c r="D84" i="47"/>
  <c r="JL84" i="47"/>
  <c r="FL84" i="47"/>
  <c r="BL84" i="47"/>
  <c r="LY84" i="47"/>
  <c r="HY84" i="47"/>
  <c r="DY84" i="47"/>
  <c r="Y84" i="47"/>
  <c r="KL84" i="47"/>
  <c r="GL84" i="47"/>
  <c r="CL84" i="47"/>
  <c r="IY84" i="47"/>
  <c r="EY84" i="47"/>
  <c r="AY84" i="47"/>
  <c r="LL84" i="47"/>
  <c r="HL84" i="47"/>
  <c r="DL84" i="47"/>
  <c r="JY84" i="47"/>
  <c r="FY84" i="47"/>
  <c r="BY84" i="47"/>
  <c r="IL84" i="47"/>
  <c r="EL84" i="47"/>
  <c r="AL84" i="47"/>
  <c r="L84" i="47"/>
  <c r="KY84" i="47"/>
  <c r="GY84" i="47"/>
  <c r="CY84" i="47"/>
  <c r="B62" i="47"/>
  <c r="LW62" i="47"/>
  <c r="LJ62" i="47"/>
  <c r="HW62" i="47"/>
  <c r="KJ62" i="47"/>
  <c r="IW62" i="47"/>
  <c r="FW62" i="47"/>
  <c r="KW62" i="47"/>
  <c r="FJ62" i="47"/>
  <c r="JW62" i="47"/>
  <c r="HJ62" i="47"/>
  <c r="GW62" i="47"/>
  <c r="IJ62" i="47"/>
  <c r="DJ62" i="47"/>
  <c r="BJ62" i="47"/>
  <c r="CW62" i="47"/>
  <c r="GJ62" i="47"/>
  <c r="EJ62" i="47"/>
  <c r="CJ62" i="47"/>
  <c r="AJ62" i="47"/>
  <c r="EW62" i="47"/>
  <c r="DW62" i="47"/>
  <c r="BW62" i="47"/>
  <c r="W62" i="47"/>
  <c r="AW62" i="47"/>
  <c r="J62" i="47"/>
  <c r="JJ62" i="47"/>
  <c r="LW32" i="47"/>
  <c r="LJ32" i="47"/>
  <c r="B32" i="47"/>
  <c r="JW32" i="47"/>
  <c r="GJ32" i="47"/>
  <c r="EJ32" i="47"/>
  <c r="KW32" i="47"/>
  <c r="IW32" i="47"/>
  <c r="FW32" i="47"/>
  <c r="KJ32" i="47"/>
  <c r="JJ32" i="47"/>
  <c r="IJ32" i="47"/>
  <c r="EW32" i="47"/>
  <c r="FJ32" i="47"/>
  <c r="DW32" i="47"/>
  <c r="BW32" i="47"/>
  <c r="HW32" i="47"/>
  <c r="GW32" i="47"/>
  <c r="DJ32" i="47"/>
  <c r="BJ32" i="47"/>
  <c r="CW32" i="47"/>
  <c r="HJ32" i="47"/>
  <c r="AJ32" i="47"/>
  <c r="CJ32" i="47"/>
  <c r="W32" i="47"/>
  <c r="AW32" i="47"/>
  <c r="J32" i="47"/>
  <c r="Y84" i="28"/>
  <c r="HY84" i="28"/>
  <c r="IL84" i="28"/>
  <c r="GY84" i="28"/>
  <c r="HL84" i="28"/>
  <c r="KL84" i="28"/>
  <c r="FY84" i="28"/>
  <c r="GL84" i="28"/>
  <c r="LL84" i="28"/>
  <c r="EY84" i="28"/>
  <c r="FL84" i="28"/>
  <c r="CL84" i="28"/>
  <c r="DY84" i="28"/>
  <c r="EL84" i="28"/>
  <c r="CY84" i="28"/>
  <c r="DL84" i="28"/>
  <c r="KY84" i="28"/>
  <c r="IY84" i="28"/>
  <c r="JL84" i="28"/>
  <c r="LY84" i="28"/>
  <c r="BY84" i="28"/>
  <c r="JY84" i="28"/>
  <c r="AL84" i="28"/>
  <c r="L84" i="28"/>
  <c r="D84" i="28"/>
  <c r="BL84" i="28"/>
  <c r="AY84" i="28"/>
  <c r="B81" i="28"/>
  <c r="KW81" i="28"/>
  <c r="LW81" i="28"/>
  <c r="LJ81" i="28"/>
  <c r="KJ81" i="28"/>
  <c r="GW81" i="28"/>
  <c r="IW81" i="28"/>
  <c r="IJ81" i="28"/>
  <c r="HW81" i="28"/>
  <c r="HJ81" i="28"/>
  <c r="JW81" i="28"/>
  <c r="GJ81" i="28"/>
  <c r="JJ81" i="28"/>
  <c r="FJ81" i="28"/>
  <c r="DW81" i="28"/>
  <c r="BJ81" i="28"/>
  <c r="CW81" i="28"/>
  <c r="FW81" i="28"/>
  <c r="EJ81" i="28"/>
  <c r="AJ81" i="28"/>
  <c r="BW81" i="28"/>
  <c r="DJ81" i="28"/>
  <c r="EW81" i="28"/>
  <c r="CJ81" i="28"/>
  <c r="W81" i="28"/>
  <c r="AW81" i="28"/>
  <c r="J81" i="28"/>
  <c r="V25" i="69"/>
  <c r="AA25" i="69"/>
  <c r="U25" i="69"/>
  <c r="AA31" i="69"/>
  <c r="V26" i="69"/>
  <c r="U26" i="69"/>
  <c r="AA32" i="69"/>
  <c r="AA26" i="69"/>
  <c r="LY76" i="47"/>
  <c r="LL76" i="47"/>
  <c r="KY76" i="47"/>
  <c r="KL76" i="47"/>
  <c r="HY76" i="47"/>
  <c r="HL76" i="47"/>
  <c r="FY76" i="47"/>
  <c r="DY76" i="47"/>
  <c r="FL76" i="47"/>
  <c r="IL76" i="47"/>
  <c r="JY76" i="47"/>
  <c r="GL76" i="47"/>
  <c r="EL76" i="47"/>
  <c r="IY76" i="47"/>
  <c r="DL76" i="47"/>
  <c r="JL76" i="47"/>
  <c r="CY76" i="47"/>
  <c r="AY76" i="47"/>
  <c r="EY76" i="47"/>
  <c r="CL76" i="47"/>
  <c r="Y76" i="47"/>
  <c r="BY76" i="47"/>
  <c r="L76" i="47"/>
  <c r="GY76" i="47"/>
  <c r="BL76" i="47"/>
  <c r="AL76" i="47"/>
  <c r="D76" i="47"/>
  <c r="J85" i="28"/>
  <c r="W85" i="28"/>
  <c r="BJ85" i="28"/>
  <c r="CJ85" i="28"/>
  <c r="DJ85" i="28"/>
  <c r="EJ85" i="28"/>
  <c r="FJ85" i="28"/>
  <c r="GJ85" i="28"/>
  <c r="HJ85" i="28"/>
  <c r="IJ85" i="28"/>
  <c r="JJ85" i="28"/>
  <c r="AJ85" i="28"/>
  <c r="IW85" i="28"/>
  <c r="AW85" i="28"/>
  <c r="HW85" i="28"/>
  <c r="LW85" i="28"/>
  <c r="GW85" i="28"/>
  <c r="FW85" i="28"/>
  <c r="KJ85" i="28"/>
  <c r="EW85" i="28"/>
  <c r="LJ85" i="28"/>
  <c r="B85" i="28"/>
  <c r="DW85" i="28"/>
  <c r="CW85" i="28"/>
  <c r="BW85" i="28"/>
  <c r="JW85" i="28"/>
  <c r="KW85" i="28"/>
  <c r="AA28" i="61"/>
  <c r="U22" i="61"/>
  <c r="AA22" i="61"/>
  <c r="V22" i="61"/>
  <c r="EW87" i="28"/>
  <c r="IW87" i="28"/>
  <c r="FW87" i="28"/>
  <c r="D36" i="28"/>
  <c r="KY36" i="28"/>
  <c r="LY36" i="28"/>
  <c r="HL36" i="28"/>
  <c r="GL36" i="28"/>
  <c r="LL36" i="28"/>
  <c r="KL36" i="28"/>
  <c r="JL36" i="28"/>
  <c r="IY36" i="28"/>
  <c r="GY36" i="28"/>
  <c r="JY36" i="28"/>
  <c r="IL36" i="28"/>
  <c r="HY36" i="28"/>
  <c r="FY36" i="28"/>
  <c r="BL36" i="28"/>
  <c r="CY36" i="28"/>
  <c r="EL36" i="28"/>
  <c r="AL36" i="28"/>
  <c r="BY36" i="28"/>
  <c r="DL36" i="28"/>
  <c r="FL36" i="28"/>
  <c r="EY36" i="28"/>
  <c r="AY36" i="28"/>
  <c r="DY36" i="28"/>
  <c r="CL36" i="28"/>
  <c r="L36" i="28"/>
  <c r="Y36" i="28"/>
  <c r="D63" i="28"/>
  <c r="KY63" i="28"/>
  <c r="LL63" i="28"/>
  <c r="GY63" i="28"/>
  <c r="IY63" i="28"/>
  <c r="IL63" i="28"/>
  <c r="HY63" i="28"/>
  <c r="JY63" i="28"/>
  <c r="HL63" i="28"/>
  <c r="KL63" i="28"/>
  <c r="GL63" i="28"/>
  <c r="JL63" i="28"/>
  <c r="CL63" i="28"/>
  <c r="FL63" i="28"/>
  <c r="DY63" i="28"/>
  <c r="Y63" i="28"/>
  <c r="BL63" i="28"/>
  <c r="CY63" i="28"/>
  <c r="FY63" i="28"/>
  <c r="EL63" i="28"/>
  <c r="BY63" i="28"/>
  <c r="EY63" i="28"/>
  <c r="AY63" i="28"/>
  <c r="DL63" i="28"/>
  <c r="AL63" i="28"/>
  <c r="L63" i="28"/>
  <c r="LY63" i="28"/>
  <c r="B81" i="47"/>
  <c r="JW81" i="47"/>
  <c r="JJ81" i="47"/>
  <c r="LW81" i="47"/>
  <c r="KW81" i="47"/>
  <c r="IW81" i="47"/>
  <c r="HW81" i="47"/>
  <c r="FW81" i="47"/>
  <c r="DW81" i="47"/>
  <c r="LJ81" i="47"/>
  <c r="FJ81" i="47"/>
  <c r="KJ81" i="47"/>
  <c r="IJ81" i="47"/>
  <c r="GW81" i="47"/>
  <c r="GJ81" i="47"/>
  <c r="EW81" i="47"/>
  <c r="DJ81" i="47"/>
  <c r="BJ81" i="47"/>
  <c r="CW81" i="47"/>
  <c r="AW81" i="47"/>
  <c r="HJ81" i="47"/>
  <c r="EJ81" i="47"/>
  <c r="CJ81" i="47"/>
  <c r="AJ81" i="47"/>
  <c r="BW81" i="47"/>
  <c r="W81" i="47"/>
  <c r="J81" i="47"/>
  <c r="J83" i="47"/>
  <c r="CW83" i="47"/>
  <c r="GW83" i="47"/>
  <c r="KW83" i="47"/>
  <c r="B83" i="47"/>
  <c r="DJ83" i="47"/>
  <c r="HJ83" i="47"/>
  <c r="LJ83" i="47"/>
  <c r="BW83" i="47"/>
  <c r="W83" i="47"/>
  <c r="DW83" i="47"/>
  <c r="HW83" i="47"/>
  <c r="LW83" i="47"/>
  <c r="AJ83" i="47"/>
  <c r="EJ83" i="47"/>
  <c r="IJ83" i="47"/>
  <c r="AW83" i="47"/>
  <c r="EW83" i="47"/>
  <c r="IW83" i="47"/>
  <c r="BJ83" i="47"/>
  <c r="FJ83" i="47"/>
  <c r="JJ83" i="47"/>
  <c r="JW83" i="47"/>
  <c r="CJ83" i="47"/>
  <c r="GJ83" i="47"/>
  <c r="KJ83" i="47"/>
  <c r="FW83" i="47"/>
  <c r="KY36" i="47"/>
  <c r="JY36" i="47"/>
  <c r="IL36" i="47"/>
  <c r="JL36" i="47"/>
  <c r="FL36" i="47"/>
  <c r="IY36" i="47"/>
  <c r="HL36" i="47"/>
  <c r="GY36" i="47"/>
  <c r="HY36" i="47"/>
  <c r="GL36" i="47"/>
  <c r="KL36" i="47"/>
  <c r="FY36" i="47"/>
  <c r="CY36" i="47"/>
  <c r="EL36" i="47"/>
  <c r="CL36" i="47"/>
  <c r="AL36" i="47"/>
  <c r="EY36" i="47"/>
  <c r="DY36" i="47"/>
  <c r="BY36" i="47"/>
  <c r="AY36" i="47"/>
  <c r="L36" i="47"/>
  <c r="DL36" i="47"/>
  <c r="BL36" i="47"/>
  <c r="Y36" i="47"/>
  <c r="LY36" i="47"/>
  <c r="D36" i="47"/>
  <c r="LL36" i="47"/>
  <c r="KY63" i="47"/>
  <c r="JY63" i="47"/>
  <c r="JL63" i="47"/>
  <c r="IL63" i="47"/>
  <c r="LY63" i="47"/>
  <c r="KL63" i="47"/>
  <c r="EY63" i="47"/>
  <c r="HL63" i="47"/>
  <c r="GY63" i="47"/>
  <c r="LL63" i="47"/>
  <c r="GL63" i="47"/>
  <c r="HY63" i="47"/>
  <c r="FY63" i="47"/>
  <c r="FL63" i="47"/>
  <c r="CL63" i="47"/>
  <c r="EL63" i="47"/>
  <c r="DY63" i="47"/>
  <c r="BY63" i="47"/>
  <c r="DL63" i="47"/>
  <c r="BL63" i="47"/>
  <c r="IY63" i="47"/>
  <c r="AL63" i="47"/>
  <c r="CY63" i="47"/>
  <c r="Y63" i="47"/>
  <c r="AY63" i="47"/>
  <c r="L63" i="47"/>
  <c r="D63" i="47"/>
  <c r="LJ67" i="28"/>
  <c r="IW67" i="28"/>
  <c r="IJ67" i="28"/>
  <c r="HW67" i="28"/>
  <c r="JW67" i="28"/>
  <c r="HJ67" i="28"/>
  <c r="KW67" i="28"/>
  <c r="GJ67" i="28"/>
  <c r="JJ67" i="28"/>
  <c r="KJ67" i="28"/>
  <c r="GW67" i="28"/>
  <c r="BJ67" i="28"/>
  <c r="CW67" i="28"/>
  <c r="FW67" i="28"/>
  <c r="EJ67" i="28"/>
  <c r="AJ67" i="28"/>
  <c r="BW67" i="28"/>
  <c r="DJ67" i="28"/>
  <c r="EW67" i="28"/>
  <c r="AW67" i="28"/>
  <c r="FJ67" i="28"/>
  <c r="DW67" i="28"/>
  <c r="W67" i="28"/>
  <c r="CJ67" i="28"/>
  <c r="J67" i="28"/>
  <c r="B67" i="28"/>
  <c r="LW67" i="28"/>
  <c r="JJ60" i="47"/>
  <c r="HW60" i="47"/>
  <c r="IJ60" i="47"/>
  <c r="EW60" i="47"/>
  <c r="HJ60" i="47"/>
  <c r="GW60" i="47"/>
  <c r="IW60" i="47"/>
  <c r="GJ60" i="47"/>
  <c r="EJ60" i="47"/>
  <c r="CJ60" i="47"/>
  <c r="AJ60" i="47"/>
  <c r="FJ60" i="47"/>
  <c r="DW60" i="47"/>
  <c r="BW60" i="47"/>
  <c r="DJ60" i="47"/>
  <c r="BJ60" i="47"/>
  <c r="FW60" i="47"/>
  <c r="CW60" i="47"/>
  <c r="AW60" i="47"/>
  <c r="W60" i="47"/>
  <c r="J60" i="47"/>
  <c r="LW60" i="47"/>
  <c r="LJ60" i="47"/>
  <c r="KJ60" i="47"/>
  <c r="KW60" i="47"/>
  <c r="JW60" i="47"/>
  <c r="B60" i="47"/>
  <c r="AA22" i="69"/>
  <c r="V22" i="69"/>
  <c r="U22" i="69"/>
  <c r="AA28" i="69"/>
  <c r="V22" i="67"/>
  <c r="U22" i="67"/>
  <c r="AA22" i="67"/>
  <c r="AA28" i="67"/>
  <c r="IJ43" i="47"/>
  <c r="JJ43" i="47"/>
  <c r="EW43" i="47"/>
  <c r="KJ43" i="47"/>
  <c r="HJ43" i="47"/>
  <c r="GW43" i="47"/>
  <c r="LJ43" i="47"/>
  <c r="GJ43" i="47"/>
  <c r="IW43" i="47"/>
  <c r="JW43" i="47"/>
  <c r="HW43" i="47"/>
  <c r="FW43" i="47"/>
  <c r="FJ43" i="47"/>
  <c r="CJ43" i="47"/>
  <c r="EJ43" i="47"/>
  <c r="DW43" i="47"/>
  <c r="BW43" i="47"/>
  <c r="DJ43" i="47"/>
  <c r="BJ43" i="47"/>
  <c r="W43" i="47"/>
  <c r="AJ43" i="47"/>
  <c r="AW43" i="47"/>
  <c r="CW43" i="47"/>
  <c r="J43" i="47"/>
  <c r="B43" i="47"/>
  <c r="KW43" i="47"/>
  <c r="LW43" i="47"/>
  <c r="AA31" i="67"/>
  <c r="U25" i="67"/>
  <c r="V25" i="67"/>
  <c r="AA25" i="67"/>
  <c r="KY6" i="28"/>
  <c r="D6" i="28"/>
  <c r="JY6" i="28"/>
  <c r="HL6" i="28"/>
  <c r="LL6" i="28"/>
  <c r="JL6" i="28"/>
  <c r="IY6" i="28"/>
  <c r="IL6" i="28"/>
  <c r="LY6" i="28"/>
  <c r="HY6" i="28"/>
  <c r="KL6" i="28"/>
  <c r="GY6" i="28"/>
  <c r="FL6" i="28"/>
  <c r="CY6" i="28"/>
  <c r="FY6" i="28"/>
  <c r="EL6" i="28"/>
  <c r="AL6" i="28"/>
  <c r="BY6" i="28"/>
  <c r="DL6" i="28"/>
  <c r="GL6" i="28"/>
  <c r="EY6" i="28"/>
  <c r="AY6" i="28"/>
  <c r="DY6" i="28"/>
  <c r="CL6" i="28"/>
  <c r="Y6" i="28"/>
  <c r="L6" i="28"/>
  <c r="BL6" i="28"/>
  <c r="Y87" i="28"/>
  <c r="L87" i="28"/>
  <c r="BY87" i="28"/>
  <c r="CY87" i="28"/>
  <c r="DY87" i="28"/>
  <c r="EY87" i="28"/>
  <c r="FY87" i="28"/>
  <c r="GY87" i="28"/>
  <c r="HY87" i="28"/>
  <c r="IY87" i="28"/>
  <c r="DL87" i="28"/>
  <c r="CL87" i="28"/>
  <c r="LL87" i="28"/>
  <c r="D87" i="28"/>
  <c r="BL87" i="28"/>
  <c r="JL87" i="28"/>
  <c r="AL87" i="28"/>
  <c r="AY87" i="28"/>
  <c r="IL87" i="28"/>
  <c r="JY87" i="28"/>
  <c r="FL87" i="28"/>
  <c r="HL87" i="28"/>
  <c r="KY87" i="28"/>
  <c r="GL87" i="28"/>
  <c r="EL87" i="28"/>
  <c r="KL87" i="28"/>
  <c r="LY87" i="28"/>
  <c r="LW8" i="47"/>
  <c r="JJ8" i="47"/>
  <c r="IJ8" i="47"/>
  <c r="HW8" i="47"/>
  <c r="IW8" i="47"/>
  <c r="GJ8" i="47"/>
  <c r="EJ8" i="47"/>
  <c r="FW8" i="47"/>
  <c r="HJ8" i="47"/>
  <c r="DW8" i="47"/>
  <c r="BW8" i="47"/>
  <c r="GW8" i="47"/>
  <c r="FJ8" i="47"/>
  <c r="DJ8" i="47"/>
  <c r="BJ8" i="47"/>
  <c r="CW8" i="47"/>
  <c r="AW8" i="47"/>
  <c r="CJ8" i="47"/>
  <c r="AJ8" i="47"/>
  <c r="W8" i="47"/>
  <c r="J8" i="47"/>
  <c r="EW8" i="47"/>
  <c r="KW8" i="47"/>
  <c r="KJ8" i="47"/>
  <c r="JW8" i="47"/>
  <c r="B8" i="47"/>
  <c r="LJ8" i="47"/>
  <c r="JW67" i="47"/>
  <c r="JJ67" i="47"/>
  <c r="LJ67" i="47"/>
  <c r="IW67" i="47"/>
  <c r="GJ67" i="47"/>
  <c r="EJ67" i="47"/>
  <c r="KW67" i="47"/>
  <c r="IJ67" i="47"/>
  <c r="HW67" i="47"/>
  <c r="FW67" i="47"/>
  <c r="FJ67" i="47"/>
  <c r="KJ67" i="47"/>
  <c r="EW67" i="47"/>
  <c r="DW67" i="47"/>
  <c r="BW67" i="47"/>
  <c r="HJ67" i="47"/>
  <c r="DJ67" i="47"/>
  <c r="BJ67" i="47"/>
  <c r="CW67" i="47"/>
  <c r="AW67" i="47"/>
  <c r="AJ67" i="47"/>
  <c r="W67" i="47"/>
  <c r="CJ67" i="47"/>
  <c r="J67" i="47"/>
  <c r="GW67" i="47"/>
  <c r="B67" i="47"/>
  <c r="LW67" i="47"/>
  <c r="B30" i="47"/>
  <c r="IW30" i="47"/>
  <c r="JW30" i="47"/>
  <c r="LJ30" i="47"/>
  <c r="IJ30" i="47"/>
  <c r="FW30" i="47"/>
  <c r="JJ30" i="47"/>
  <c r="FJ30" i="47"/>
  <c r="GJ30" i="47"/>
  <c r="EJ30" i="47"/>
  <c r="DJ30" i="47"/>
  <c r="HJ30" i="47"/>
  <c r="CW30" i="47"/>
  <c r="AW30" i="47"/>
  <c r="EW30" i="47"/>
  <c r="CJ30" i="47"/>
  <c r="W30" i="47"/>
  <c r="HW30" i="47"/>
  <c r="GW30" i="47"/>
  <c r="BW30" i="47"/>
  <c r="J30" i="47"/>
  <c r="DW30" i="47"/>
  <c r="BJ30" i="47"/>
  <c r="AJ30" i="47"/>
  <c r="LW30" i="47"/>
  <c r="KW30" i="47"/>
  <c r="KJ30" i="47"/>
  <c r="LJ65" i="28"/>
  <c r="KJ65" i="28"/>
  <c r="KW65" i="28"/>
  <c r="JW65" i="28"/>
  <c r="HJ65" i="28"/>
  <c r="GJ65" i="28"/>
  <c r="JJ65" i="28"/>
  <c r="GW65" i="28"/>
  <c r="IW65" i="28"/>
  <c r="IJ65" i="28"/>
  <c r="HW65" i="28"/>
  <c r="FW65" i="28"/>
  <c r="EJ65" i="28"/>
  <c r="BW65" i="28"/>
  <c r="DJ65" i="28"/>
  <c r="EW65" i="28"/>
  <c r="AW65" i="28"/>
  <c r="CJ65" i="28"/>
  <c r="FJ65" i="28"/>
  <c r="DW65" i="28"/>
  <c r="W65" i="28"/>
  <c r="CW65" i="28"/>
  <c r="BJ65" i="28"/>
  <c r="J65" i="28"/>
  <c r="AJ65" i="28"/>
  <c r="B65" i="28"/>
  <c r="LW65" i="28"/>
  <c r="KW66" i="28"/>
  <c r="LJ66" i="28"/>
  <c r="KJ66" i="28"/>
  <c r="JJ66" i="28"/>
  <c r="GW66" i="28"/>
  <c r="IW66" i="28"/>
  <c r="IJ66" i="28"/>
  <c r="HW66" i="28"/>
  <c r="JW66" i="28"/>
  <c r="HJ66" i="28"/>
  <c r="GJ66" i="28"/>
  <c r="EW66" i="28"/>
  <c r="CJ66" i="28"/>
  <c r="FJ66" i="28"/>
  <c r="DW66" i="28"/>
  <c r="W66" i="28"/>
  <c r="BJ66" i="28"/>
  <c r="CW66" i="28"/>
  <c r="FW66" i="28"/>
  <c r="EJ66" i="28"/>
  <c r="AJ66" i="28"/>
  <c r="DJ66" i="28"/>
  <c r="J66" i="28"/>
  <c r="BW66" i="28"/>
  <c r="AW66" i="28"/>
  <c r="B66" i="28"/>
  <c r="LW66" i="28"/>
  <c r="B86" i="28"/>
  <c r="AJ86" i="28"/>
  <c r="W86" i="28"/>
  <c r="BJ86" i="28"/>
  <c r="BW86" i="28"/>
  <c r="JJ86" i="28"/>
  <c r="JW86" i="28"/>
  <c r="IJ86" i="28"/>
  <c r="IW86" i="28"/>
  <c r="KW86" i="28"/>
  <c r="AW86" i="28"/>
  <c r="HJ86" i="28"/>
  <c r="HW86" i="28"/>
  <c r="DW86" i="28"/>
  <c r="GJ86" i="28"/>
  <c r="GW86" i="28"/>
  <c r="LW86" i="28"/>
  <c r="J86" i="28"/>
  <c r="FJ86" i="28"/>
  <c r="FW86" i="28"/>
  <c r="KJ86" i="28"/>
  <c r="DJ86" i="28"/>
  <c r="EJ86" i="28"/>
  <c r="EW86" i="28"/>
  <c r="LJ86" i="28"/>
  <c r="CJ86" i="28"/>
  <c r="CW86" i="28"/>
  <c r="D6" i="47"/>
  <c r="LL6" i="47"/>
  <c r="HY6" i="47"/>
  <c r="JL6" i="47"/>
  <c r="FL6" i="47"/>
  <c r="HL6" i="47"/>
  <c r="KY6" i="47"/>
  <c r="GY6" i="47"/>
  <c r="IY6" i="47"/>
  <c r="IL6" i="47"/>
  <c r="GL6" i="47"/>
  <c r="FY6" i="47"/>
  <c r="CY6" i="47"/>
  <c r="EY6" i="47"/>
  <c r="KL6" i="47"/>
  <c r="CL6" i="47"/>
  <c r="JY6" i="47"/>
  <c r="EL6" i="47"/>
  <c r="DY6" i="47"/>
  <c r="BY6" i="47"/>
  <c r="L6" i="47"/>
  <c r="DL6" i="47"/>
  <c r="BL6" i="47"/>
  <c r="AL6" i="47"/>
  <c r="Y6" i="47"/>
  <c r="AY6" i="47"/>
  <c r="LY6" i="47"/>
  <c r="D87" i="47"/>
  <c r="KL87" i="47"/>
  <c r="GL87" i="47"/>
  <c r="CL87" i="47"/>
  <c r="IY87" i="47"/>
  <c r="EY87" i="47"/>
  <c r="AY87" i="47"/>
  <c r="LL87" i="47"/>
  <c r="HL87" i="47"/>
  <c r="DL87" i="47"/>
  <c r="JY87" i="47"/>
  <c r="FY87" i="47"/>
  <c r="BY87" i="47"/>
  <c r="L87" i="47"/>
  <c r="IL87" i="47"/>
  <c r="EL87" i="47"/>
  <c r="AL87" i="47"/>
  <c r="KY87" i="47"/>
  <c r="GY87" i="47"/>
  <c r="CY87" i="47"/>
  <c r="JL87" i="47"/>
  <c r="FL87" i="47"/>
  <c r="BL87" i="47"/>
  <c r="LY87" i="47"/>
  <c r="HY87" i="47"/>
  <c r="DY87" i="47"/>
  <c r="Y87" i="47"/>
  <c r="LL8" i="28"/>
  <c r="LY8" i="28"/>
  <c r="IL8" i="28"/>
  <c r="D8" i="28"/>
  <c r="HY8" i="28"/>
  <c r="GY8" i="28"/>
  <c r="KY8" i="28"/>
  <c r="KL8" i="28"/>
  <c r="HL8" i="28"/>
  <c r="JY8" i="28"/>
  <c r="IY8" i="28"/>
  <c r="JL8" i="28"/>
  <c r="DY8" i="28"/>
  <c r="BL8" i="28"/>
  <c r="FL8" i="28"/>
  <c r="CY8" i="28"/>
  <c r="EL8" i="28"/>
  <c r="FY8" i="28"/>
  <c r="BY8" i="28"/>
  <c r="DL8" i="28"/>
  <c r="EY8" i="28"/>
  <c r="GL8" i="28"/>
  <c r="CL8" i="28"/>
  <c r="AY8" i="28"/>
  <c r="Y8" i="28"/>
  <c r="AL8" i="28"/>
  <c r="L8" i="28"/>
  <c r="KY72" i="28"/>
  <c r="LY72" i="28"/>
  <c r="D72" i="28"/>
  <c r="LL72" i="28"/>
  <c r="KL72" i="28"/>
  <c r="GY72" i="28"/>
  <c r="IY72" i="28"/>
  <c r="IL72" i="28"/>
  <c r="HY72" i="28"/>
  <c r="HL72" i="28"/>
  <c r="JY72" i="28"/>
  <c r="GL72" i="28"/>
  <c r="JL72" i="28"/>
  <c r="FL72" i="28"/>
  <c r="DY72" i="28"/>
  <c r="BL72" i="28"/>
  <c r="CY72" i="28"/>
  <c r="FY72" i="28"/>
  <c r="EL72" i="28"/>
  <c r="BY72" i="28"/>
  <c r="DL72" i="28"/>
  <c r="EY72" i="28"/>
  <c r="CL72" i="28"/>
  <c r="AL72" i="28"/>
  <c r="L72" i="28"/>
  <c r="AY72" i="28"/>
  <c r="Y72" i="28"/>
  <c r="D70" i="47"/>
  <c r="LY70" i="47"/>
  <c r="KY70" i="47"/>
  <c r="LL70" i="47"/>
  <c r="KL70" i="47"/>
  <c r="JY70" i="47"/>
  <c r="IY70" i="47"/>
  <c r="JL70" i="47"/>
  <c r="HY70" i="47"/>
  <c r="GY70" i="47"/>
  <c r="IL70" i="47"/>
  <c r="FL70" i="47"/>
  <c r="EL70" i="47"/>
  <c r="DL70" i="47"/>
  <c r="GL70" i="47"/>
  <c r="FY70" i="47"/>
  <c r="EY70" i="47"/>
  <c r="HL70" i="47"/>
  <c r="DY70" i="47"/>
  <c r="CL70" i="47"/>
  <c r="BL70" i="47"/>
  <c r="AL70" i="47"/>
  <c r="L70" i="47"/>
  <c r="BY70" i="47"/>
  <c r="Y70" i="47"/>
  <c r="AY70" i="47"/>
  <c r="CY70" i="47"/>
  <c r="V26" i="70"/>
  <c r="U26" i="70"/>
  <c r="AA32" i="70"/>
  <c r="AA26" i="70"/>
  <c r="LW39" i="47"/>
  <c r="LJ39" i="47"/>
  <c r="KJ39" i="47"/>
  <c r="B39" i="47"/>
  <c r="KW39" i="47"/>
  <c r="JJ39" i="47"/>
  <c r="JW39" i="47"/>
  <c r="IW39" i="47"/>
  <c r="HW39" i="47"/>
  <c r="GW39" i="47"/>
  <c r="IJ39" i="47"/>
  <c r="GJ39" i="47"/>
  <c r="HJ39" i="47"/>
  <c r="FW39" i="47"/>
  <c r="FJ39" i="47"/>
  <c r="EW39" i="47"/>
  <c r="DJ39" i="47"/>
  <c r="CW39" i="47"/>
  <c r="BW39" i="47"/>
  <c r="AW39" i="47"/>
  <c r="W39" i="47"/>
  <c r="DW39" i="47"/>
  <c r="AJ39" i="47"/>
  <c r="EJ39" i="47"/>
  <c r="BJ39" i="47"/>
  <c r="CJ39" i="47"/>
  <c r="J39" i="47"/>
  <c r="FD114" i="47"/>
  <c r="FE114" i="47" s="1"/>
  <c r="AA23" i="66"/>
  <c r="V23" i="66"/>
  <c r="U23" i="66"/>
  <c r="AA29" i="66"/>
  <c r="AQ109" i="47"/>
  <c r="AR109" i="47" s="1"/>
  <c r="MD107" i="47"/>
  <c r="MC128" i="47"/>
  <c r="MC129" i="47" s="1"/>
  <c r="KD114" i="47"/>
  <c r="KE114" i="47" s="1"/>
  <c r="KD109" i="47"/>
  <c r="KE109" i="47" s="1"/>
  <c r="LD112" i="47"/>
  <c r="LE112" i="47" s="1"/>
  <c r="FD111" i="47"/>
  <c r="FE111" i="47" s="1"/>
  <c r="JQ111" i="47"/>
  <c r="JR111" i="47" s="1"/>
  <c r="DD107" i="47"/>
  <c r="DC128" i="47"/>
  <c r="DC129" i="47" s="1"/>
  <c r="AD113" i="47"/>
  <c r="AE113" i="47" s="1"/>
  <c r="AD114" i="47"/>
  <c r="AE114" i="47" s="1"/>
  <c r="IQ111" i="47"/>
  <c r="IR111" i="47" s="1"/>
  <c r="LQ112" i="47"/>
  <c r="LR112" i="47" s="1"/>
  <c r="D79" i="28"/>
  <c r="LY79" i="28"/>
  <c r="LL79" i="28"/>
  <c r="IL79" i="28"/>
  <c r="HL79" i="28"/>
  <c r="GL79" i="28"/>
  <c r="FL79" i="28"/>
  <c r="JL79" i="28"/>
  <c r="JY79" i="28"/>
  <c r="IY79" i="28"/>
  <c r="HY79" i="28"/>
  <c r="GY79" i="28"/>
  <c r="FY79" i="28"/>
  <c r="EY79" i="28"/>
  <c r="KY79" i="28"/>
  <c r="KL79" i="28"/>
  <c r="EL79" i="28"/>
  <c r="DL79" i="28"/>
  <c r="CL79" i="28"/>
  <c r="DY79" i="28"/>
  <c r="BY79" i="28"/>
  <c r="Y79" i="28"/>
  <c r="AY79" i="28"/>
  <c r="L79" i="28"/>
  <c r="CY79" i="28"/>
  <c r="BL79" i="28"/>
  <c r="AL79" i="28"/>
  <c r="HQ107" i="47"/>
  <c r="HP128" i="47"/>
  <c r="HP129" i="47" s="1"/>
  <c r="JD114" i="47"/>
  <c r="JE114" i="47" s="1"/>
  <c r="BQ113" i="47"/>
  <c r="BR113" i="47" s="1"/>
  <c r="LY22" i="47"/>
  <c r="KY22" i="47"/>
  <c r="LL22" i="47"/>
  <c r="KL22" i="47"/>
  <c r="JY22" i="47"/>
  <c r="JL22" i="47"/>
  <c r="IY22" i="47"/>
  <c r="IL22" i="47"/>
  <c r="HL22" i="47"/>
  <c r="D22" i="47"/>
  <c r="HY22" i="47"/>
  <c r="GL22" i="47"/>
  <c r="FL22" i="47"/>
  <c r="GY22" i="47"/>
  <c r="EL22" i="47"/>
  <c r="CY22" i="47"/>
  <c r="EY22" i="47"/>
  <c r="DL22" i="47"/>
  <c r="CL22" i="47"/>
  <c r="BL22" i="47"/>
  <c r="AL22" i="47"/>
  <c r="L22" i="47"/>
  <c r="FY22" i="47"/>
  <c r="DY22" i="47"/>
  <c r="BY22" i="47"/>
  <c r="Y22" i="47"/>
  <c r="AY22" i="47"/>
  <c r="AA25" i="72"/>
  <c r="U25" i="72"/>
  <c r="V25" i="72"/>
  <c r="AA31" i="72"/>
  <c r="MD113" i="47"/>
  <c r="ME113" i="47" s="1"/>
  <c r="KQ108" i="47"/>
  <c r="KR108" i="47" s="1"/>
  <c r="DD113" i="47"/>
  <c r="DE113" i="47" s="1"/>
  <c r="MD121" i="47"/>
  <c r="ME121" i="47" s="1"/>
  <c r="Q122" i="47"/>
  <c r="R122" i="47" s="1"/>
  <c r="Q121" i="47"/>
  <c r="R121" i="47" s="1"/>
  <c r="CD122" i="47"/>
  <c r="CE122" i="47" s="1"/>
  <c r="ID121" i="47"/>
  <c r="IE121" i="47" s="1"/>
  <c r="BD122" i="47"/>
  <c r="BE122" i="47" s="1"/>
  <c r="GD110" i="47"/>
  <c r="GE110" i="47" s="1"/>
  <c r="ED108" i="47"/>
  <c r="EE108" i="47" s="1"/>
  <c r="LQ107" i="47"/>
  <c r="LP128" i="47"/>
  <c r="LP129" i="47" s="1"/>
  <c r="V22" i="63"/>
  <c r="U22" i="63"/>
  <c r="AA22" i="63"/>
  <c r="AA28" i="63"/>
  <c r="LY20" i="47"/>
  <c r="D20" i="47"/>
  <c r="KY20" i="47"/>
  <c r="LL20" i="47"/>
  <c r="KL20" i="47"/>
  <c r="JY20" i="47"/>
  <c r="JL20" i="47"/>
  <c r="IL20" i="47"/>
  <c r="HL20" i="47"/>
  <c r="GY20" i="47"/>
  <c r="GL20" i="47"/>
  <c r="HY20" i="47"/>
  <c r="FL20" i="47"/>
  <c r="IY20" i="47"/>
  <c r="EY20" i="47"/>
  <c r="CY20" i="47"/>
  <c r="FY20" i="47"/>
  <c r="DY20" i="47"/>
  <c r="EL20" i="47"/>
  <c r="DL20" i="47"/>
  <c r="CL20" i="47"/>
  <c r="BL20" i="47"/>
  <c r="AL20" i="47"/>
  <c r="L20" i="47"/>
  <c r="Y20" i="47"/>
  <c r="BY20" i="47"/>
  <c r="AY20" i="47"/>
  <c r="IQ113" i="47"/>
  <c r="IR113" i="47" s="1"/>
  <c r="DD114" i="47"/>
  <c r="DE114" i="47" s="1"/>
  <c r="FQ109" i="47"/>
  <c r="FR109" i="47" s="1"/>
  <c r="V26" i="72"/>
  <c r="U26" i="72"/>
  <c r="AA32" i="72"/>
  <c r="AA26" i="72"/>
  <c r="BQ107" i="47"/>
  <c r="BP128" i="47"/>
  <c r="BP129" i="47" s="1"/>
  <c r="D31" i="47"/>
  <c r="KY31" i="47"/>
  <c r="JY31" i="47"/>
  <c r="IY31" i="47"/>
  <c r="KL31" i="47"/>
  <c r="LY31" i="47"/>
  <c r="LL31" i="47"/>
  <c r="JL31" i="47"/>
  <c r="IL31" i="47"/>
  <c r="HL31" i="47"/>
  <c r="GL31" i="47"/>
  <c r="HY31" i="47"/>
  <c r="GY31" i="47"/>
  <c r="FY31" i="47"/>
  <c r="EY31" i="47"/>
  <c r="DY31" i="47"/>
  <c r="FL31" i="47"/>
  <c r="EL31" i="47"/>
  <c r="DL31" i="47"/>
  <c r="CY31" i="47"/>
  <c r="BY31" i="47"/>
  <c r="AY31" i="47"/>
  <c r="Y31" i="47"/>
  <c r="CL31" i="47"/>
  <c r="BL31" i="47"/>
  <c r="AL31" i="47"/>
  <c r="L31" i="47"/>
  <c r="HQ111" i="47"/>
  <c r="HR111" i="47" s="1"/>
  <c r="B39" i="28"/>
  <c r="LW39" i="28"/>
  <c r="LJ39" i="28"/>
  <c r="JJ39" i="28"/>
  <c r="IJ39" i="28"/>
  <c r="HJ39" i="28"/>
  <c r="GJ39" i="28"/>
  <c r="FJ39" i="28"/>
  <c r="KW39" i="28"/>
  <c r="KJ39" i="28"/>
  <c r="JW39" i="28"/>
  <c r="IW39" i="28"/>
  <c r="HW39" i="28"/>
  <c r="GW39" i="28"/>
  <c r="FW39" i="28"/>
  <c r="EJ39" i="28"/>
  <c r="DJ39" i="28"/>
  <c r="CJ39" i="28"/>
  <c r="AW39" i="28"/>
  <c r="W39" i="28"/>
  <c r="EW39" i="28"/>
  <c r="J39" i="28"/>
  <c r="DW39" i="28"/>
  <c r="AJ39" i="28"/>
  <c r="CW39" i="28"/>
  <c r="BW39" i="28"/>
  <c r="BJ39" i="28"/>
  <c r="DQ113" i="47"/>
  <c r="DR113" i="47" s="1"/>
  <c r="IQ112" i="47"/>
  <c r="IR112" i="47" s="1"/>
  <c r="MD114" i="47"/>
  <c r="ME114" i="47" s="1"/>
  <c r="KQ110" i="47"/>
  <c r="KR110" i="47" s="1"/>
  <c r="JQ110" i="47"/>
  <c r="JR110" i="47" s="1"/>
  <c r="CQ112" i="47"/>
  <c r="CR112" i="47" s="1"/>
  <c r="GD108" i="47"/>
  <c r="GE108" i="47" s="1"/>
  <c r="GQ113" i="47"/>
  <c r="GR113" i="47" s="1"/>
  <c r="BQ109" i="47"/>
  <c r="BR109" i="47" s="1"/>
  <c r="ID110" i="47"/>
  <c r="IE110" i="47" s="1"/>
  <c r="Q113" i="47"/>
  <c r="R113" i="47" s="1"/>
  <c r="KQ113" i="47"/>
  <c r="KR113" i="47" s="1"/>
  <c r="MD111" i="47"/>
  <c r="ME111" i="47" s="1"/>
  <c r="FQ113" i="47"/>
  <c r="FR113" i="47" s="1"/>
  <c r="Q114" i="47"/>
  <c r="R114" i="47" s="1"/>
  <c r="IQ109" i="47"/>
  <c r="IR109" i="47" s="1"/>
  <c r="CD110" i="47"/>
  <c r="CE110" i="47" s="1"/>
  <c r="LY79" i="47"/>
  <c r="LL79" i="47"/>
  <c r="KL79" i="47"/>
  <c r="KY79" i="47"/>
  <c r="JL79" i="47"/>
  <c r="JY79" i="47"/>
  <c r="IY79" i="47"/>
  <c r="D79" i="47"/>
  <c r="HY79" i="47"/>
  <c r="GY79" i="47"/>
  <c r="IL79" i="47"/>
  <c r="GL79" i="47"/>
  <c r="HL79" i="47"/>
  <c r="FY79" i="47"/>
  <c r="EL79" i="47"/>
  <c r="CL79" i="47"/>
  <c r="CY79" i="47"/>
  <c r="BY79" i="47"/>
  <c r="AY79" i="47"/>
  <c r="Y79" i="47"/>
  <c r="FL79" i="47"/>
  <c r="EY79" i="47"/>
  <c r="DL79" i="47"/>
  <c r="DY79" i="47"/>
  <c r="L79" i="47"/>
  <c r="AL79" i="47"/>
  <c r="BL79" i="47"/>
  <c r="LQ108" i="47"/>
  <c r="LR108" i="47" s="1"/>
  <c r="EQ107" i="47"/>
  <c r="EP128" i="47"/>
  <c r="EP129" i="47" s="1"/>
  <c r="CQ108" i="47"/>
  <c r="CR108" i="47" s="1"/>
  <c r="Q109" i="47"/>
  <c r="R109" i="47" s="1"/>
  <c r="EQ112" i="47"/>
  <c r="ER112" i="47" s="1"/>
  <c r="JQ112" i="47"/>
  <c r="JR112" i="47" s="1"/>
  <c r="BD113" i="47"/>
  <c r="BE113" i="47" s="1"/>
  <c r="JD121" i="47"/>
  <c r="JE121" i="47" s="1"/>
  <c r="KQ122" i="47"/>
  <c r="KR122" i="47" s="1"/>
  <c r="JQ121" i="47"/>
  <c r="JR121" i="47" s="1"/>
  <c r="FQ122" i="47"/>
  <c r="FR122" i="47" s="1"/>
  <c r="BD121" i="47"/>
  <c r="BE121" i="47" s="1"/>
  <c r="FQ121" i="47"/>
  <c r="FR121" i="47" s="1"/>
  <c r="D81" i="28"/>
  <c r="LY81" i="28"/>
  <c r="LL81" i="28"/>
  <c r="KY81" i="28"/>
  <c r="KL81" i="28"/>
  <c r="IL81" i="28"/>
  <c r="HL81" i="28"/>
  <c r="GL81" i="28"/>
  <c r="FL81" i="28"/>
  <c r="JL81" i="28"/>
  <c r="IY81" i="28"/>
  <c r="HY81" i="28"/>
  <c r="GY81" i="28"/>
  <c r="FY81" i="28"/>
  <c r="EY81" i="28"/>
  <c r="JY81" i="28"/>
  <c r="EL81" i="28"/>
  <c r="DL81" i="28"/>
  <c r="CL81" i="28"/>
  <c r="Y81" i="28"/>
  <c r="DY81" i="28"/>
  <c r="BY81" i="28"/>
  <c r="L81" i="28"/>
  <c r="AY81" i="28"/>
  <c r="AL81" i="28"/>
  <c r="CY81" i="28"/>
  <c r="BL81" i="28"/>
  <c r="AQ114" i="47"/>
  <c r="AR114" i="47" s="1"/>
  <c r="CD108" i="47"/>
  <c r="CE108" i="47" s="1"/>
  <c r="AD112" i="47"/>
  <c r="AE112" i="47" s="1"/>
  <c r="Q111" i="47"/>
  <c r="R111" i="47" s="1"/>
  <c r="HD107" i="47"/>
  <c r="HC128" i="47"/>
  <c r="HC129" i="47" s="1"/>
  <c r="BQ110" i="47"/>
  <c r="BR110" i="47" s="1"/>
  <c r="JQ114" i="47"/>
  <c r="JR114" i="47" s="1"/>
  <c r="V23" i="72"/>
  <c r="AA23" i="72"/>
  <c r="U23" i="72"/>
  <c r="AA29" i="72"/>
  <c r="CQ109" i="47"/>
  <c r="CR109" i="47" s="1"/>
  <c r="LW25" i="28"/>
  <c r="KW25" i="28"/>
  <c r="JW25" i="28"/>
  <c r="B25" i="28"/>
  <c r="JJ25" i="28"/>
  <c r="IJ25" i="28"/>
  <c r="HJ25" i="28"/>
  <c r="GJ25" i="28"/>
  <c r="FJ25" i="28"/>
  <c r="LJ25" i="28"/>
  <c r="KJ25" i="28"/>
  <c r="IW25" i="28"/>
  <c r="HW25" i="28"/>
  <c r="GW25" i="28"/>
  <c r="FW25" i="28"/>
  <c r="EW25" i="28"/>
  <c r="DW25" i="28"/>
  <c r="CW25" i="28"/>
  <c r="BW25" i="28"/>
  <c r="DJ25" i="28"/>
  <c r="AW25" i="28"/>
  <c r="W25" i="28"/>
  <c r="BJ25" i="28"/>
  <c r="CJ25" i="28"/>
  <c r="J25" i="28"/>
  <c r="EJ25" i="28"/>
  <c r="AJ25" i="28"/>
  <c r="AD108" i="47"/>
  <c r="AE108" i="47" s="1"/>
  <c r="GQ109" i="47"/>
  <c r="GR109" i="47" s="1"/>
  <c r="LD113" i="47"/>
  <c r="LE113" i="47" s="1"/>
  <c r="IQ110" i="47"/>
  <c r="IR110" i="47" s="1"/>
  <c r="AQ110" i="47"/>
  <c r="AR110" i="47" s="1"/>
  <c r="AQ113" i="47"/>
  <c r="AR113" i="47" s="1"/>
  <c r="AQ108" i="47"/>
  <c r="AR108" i="47" s="1"/>
  <c r="KQ109" i="47"/>
  <c r="KR109" i="47" s="1"/>
  <c r="FD108" i="47"/>
  <c r="FE108" i="47" s="1"/>
  <c r="Q108" i="47"/>
  <c r="R108" i="47" s="1"/>
  <c r="BQ114" i="47"/>
  <c r="BR114" i="47" s="1"/>
  <c r="GQ110" i="47"/>
  <c r="GR110" i="47" s="1"/>
  <c r="DQ111" i="47"/>
  <c r="DR111" i="47" s="1"/>
  <c r="LW24" i="28"/>
  <c r="LJ24" i="28"/>
  <c r="KJ24" i="28"/>
  <c r="B24" i="28"/>
  <c r="KW24" i="28"/>
  <c r="IW24" i="28"/>
  <c r="HW24" i="28"/>
  <c r="GW24" i="28"/>
  <c r="FW24" i="28"/>
  <c r="JW24" i="28"/>
  <c r="JJ24" i="28"/>
  <c r="IJ24" i="28"/>
  <c r="HJ24" i="28"/>
  <c r="GJ24" i="28"/>
  <c r="FJ24" i="28"/>
  <c r="EJ24" i="28"/>
  <c r="DJ24" i="28"/>
  <c r="CJ24" i="28"/>
  <c r="BJ24" i="28"/>
  <c r="DW24" i="28"/>
  <c r="BW24" i="28"/>
  <c r="J24" i="28"/>
  <c r="CW24" i="28"/>
  <c r="AJ24" i="28"/>
  <c r="AW24" i="28"/>
  <c r="W24" i="28"/>
  <c r="EW24" i="28"/>
  <c r="FD110" i="47"/>
  <c r="FE110" i="47" s="1"/>
  <c r="ED111" i="47"/>
  <c r="EE111" i="47" s="1"/>
  <c r="ED109" i="47"/>
  <c r="EE109" i="47" s="1"/>
  <c r="ED121" i="47"/>
  <c r="EE121" i="47" s="1"/>
  <c r="DD122" i="47"/>
  <c r="DE122" i="47" s="1"/>
  <c r="LQ122" i="47"/>
  <c r="LR122" i="47" s="1"/>
  <c r="KD122" i="47"/>
  <c r="KE122" i="47" s="1"/>
  <c r="DD121" i="47"/>
  <c r="DE121" i="47" s="1"/>
  <c r="AD122" i="47"/>
  <c r="AE122" i="47" s="1"/>
  <c r="EQ121" i="47"/>
  <c r="ER121" i="47" s="1"/>
  <c r="LY81" i="47"/>
  <c r="D81" i="47"/>
  <c r="LL81" i="47"/>
  <c r="KL81" i="47"/>
  <c r="KY81" i="47"/>
  <c r="JL81" i="47"/>
  <c r="JY81" i="47"/>
  <c r="IY81" i="47"/>
  <c r="HY81" i="47"/>
  <c r="GY81" i="47"/>
  <c r="IL81" i="47"/>
  <c r="HL81" i="47"/>
  <c r="FY81" i="47"/>
  <c r="GL81" i="47"/>
  <c r="CL81" i="47"/>
  <c r="EY81" i="47"/>
  <c r="DL81" i="47"/>
  <c r="EL81" i="47"/>
  <c r="DY81" i="47"/>
  <c r="CY81" i="47"/>
  <c r="BY81" i="47"/>
  <c r="AY81" i="47"/>
  <c r="Y81" i="47"/>
  <c r="AL81" i="47"/>
  <c r="FL81" i="47"/>
  <c r="BL81" i="47"/>
  <c r="L81" i="47"/>
  <c r="DQ112" i="47"/>
  <c r="DR112" i="47" s="1"/>
  <c r="Q107" i="47"/>
  <c r="P128" i="47"/>
  <c r="P129" i="47" s="1"/>
  <c r="HQ108" i="47"/>
  <c r="HR108" i="47" s="1"/>
  <c r="LQ113" i="47"/>
  <c r="LR113" i="47" s="1"/>
  <c r="DQ109" i="47"/>
  <c r="DR109" i="47" s="1"/>
  <c r="MD110" i="47"/>
  <c r="ME110" i="47" s="1"/>
  <c r="B80" i="28"/>
  <c r="LJ80" i="28"/>
  <c r="KJ80" i="28"/>
  <c r="JJ80" i="28"/>
  <c r="LW80" i="28"/>
  <c r="IW80" i="28"/>
  <c r="HW80" i="28"/>
  <c r="GW80" i="28"/>
  <c r="FW80" i="28"/>
  <c r="EW80" i="28"/>
  <c r="JW80" i="28"/>
  <c r="KW80" i="28"/>
  <c r="IJ80" i="28"/>
  <c r="HJ80" i="28"/>
  <c r="GJ80" i="28"/>
  <c r="FJ80" i="28"/>
  <c r="EJ80" i="28"/>
  <c r="DJ80" i="28"/>
  <c r="CJ80" i="28"/>
  <c r="BJ80" i="28"/>
  <c r="AW80" i="28"/>
  <c r="J80" i="28"/>
  <c r="CW80" i="28"/>
  <c r="AJ80" i="28"/>
  <c r="DW80" i="28"/>
  <c r="BW80" i="28"/>
  <c r="W80" i="28"/>
  <c r="KY70" i="28"/>
  <c r="JY70" i="28"/>
  <c r="LY70" i="28"/>
  <c r="LL70" i="28"/>
  <c r="IY70" i="28"/>
  <c r="HY70" i="28"/>
  <c r="GY70" i="28"/>
  <c r="FY70" i="28"/>
  <c r="D70" i="28"/>
  <c r="JL70" i="28"/>
  <c r="DY70" i="28"/>
  <c r="CY70" i="28"/>
  <c r="BY70" i="28"/>
  <c r="AY70" i="28"/>
  <c r="HL70" i="28"/>
  <c r="GL70" i="28"/>
  <c r="EY70" i="28"/>
  <c r="KL70" i="28"/>
  <c r="FL70" i="28"/>
  <c r="EL70" i="28"/>
  <c r="DL70" i="28"/>
  <c r="CL70" i="28"/>
  <c r="BL70" i="28"/>
  <c r="Y70" i="28"/>
  <c r="L70" i="28"/>
  <c r="IL70" i="28"/>
  <c r="AL70" i="28"/>
  <c r="DD112" i="47"/>
  <c r="DE112" i="47" s="1"/>
  <c r="FD109" i="47"/>
  <c r="FE109" i="47" s="1"/>
  <c r="KQ111" i="47"/>
  <c r="KR111" i="47" s="1"/>
  <c r="LW25" i="47"/>
  <c r="B25" i="47"/>
  <c r="KJ25" i="47"/>
  <c r="LJ25" i="47"/>
  <c r="HJ25" i="47"/>
  <c r="JW25" i="47"/>
  <c r="IW25" i="47"/>
  <c r="KW25" i="47"/>
  <c r="JJ25" i="47"/>
  <c r="IJ25" i="47"/>
  <c r="HW25" i="47"/>
  <c r="GW25" i="47"/>
  <c r="GJ25" i="47"/>
  <c r="FW25" i="47"/>
  <c r="EW25" i="47"/>
  <c r="DW25" i="47"/>
  <c r="FJ25" i="47"/>
  <c r="EJ25" i="47"/>
  <c r="DJ25" i="47"/>
  <c r="CW25" i="47"/>
  <c r="BW25" i="47"/>
  <c r="AW25" i="47"/>
  <c r="W25" i="47"/>
  <c r="CJ25" i="47"/>
  <c r="J25" i="47"/>
  <c r="BJ25" i="47"/>
  <c r="AJ25" i="47"/>
  <c r="BD112" i="47"/>
  <c r="BE112" i="47" s="1"/>
  <c r="MD112" i="47"/>
  <c r="ME112" i="47" s="1"/>
  <c r="HQ109" i="47"/>
  <c r="HR109" i="47" s="1"/>
  <c r="IQ108" i="47"/>
  <c r="IR108" i="47" s="1"/>
  <c r="BD108" i="47"/>
  <c r="BE108" i="47" s="1"/>
  <c r="BD111" i="47"/>
  <c r="BE111" i="47" s="1"/>
  <c r="ID109" i="47"/>
  <c r="IE109" i="47" s="1"/>
  <c r="IQ114" i="47"/>
  <c r="IR114" i="47" s="1"/>
  <c r="FQ107" i="47"/>
  <c r="FP128" i="47"/>
  <c r="FP129" i="47" s="1"/>
  <c r="CD112" i="47"/>
  <c r="CE112" i="47" s="1"/>
  <c r="HD109" i="47"/>
  <c r="HE109" i="47" s="1"/>
  <c r="FQ112" i="47"/>
  <c r="FR112" i="47" s="1"/>
  <c r="AQ112" i="47"/>
  <c r="AR112" i="47" s="1"/>
  <c r="JQ107" i="47"/>
  <c r="JP128" i="47"/>
  <c r="JP129" i="47" s="1"/>
  <c r="BQ108" i="47"/>
  <c r="BR108" i="47" s="1"/>
  <c r="DQ107" i="47"/>
  <c r="DP128" i="47"/>
  <c r="DP129" i="47" s="1"/>
  <c r="GD122" i="47"/>
  <c r="GE122" i="47" s="1"/>
  <c r="ID122" i="47"/>
  <c r="IE122" i="47" s="1"/>
  <c r="LQ121" i="47"/>
  <c r="LR121" i="47" s="1"/>
  <c r="IQ122" i="47"/>
  <c r="IR122" i="47" s="1"/>
  <c r="AD121" i="47"/>
  <c r="AE121" i="47" s="1"/>
  <c r="HD121" i="47"/>
  <c r="HE121" i="47" s="1"/>
  <c r="GQ121" i="47"/>
  <c r="GR121" i="47" s="1"/>
  <c r="GD107" i="47"/>
  <c r="GC128" i="47"/>
  <c r="GC129" i="47" s="1"/>
  <c r="HQ110" i="47"/>
  <c r="HR110" i="47" s="1"/>
  <c r="JD108" i="47"/>
  <c r="JE108" i="47" s="1"/>
  <c r="FD112" i="47"/>
  <c r="FE112" i="47" s="1"/>
  <c r="HD111" i="47"/>
  <c r="HE111" i="47" s="1"/>
  <c r="ED114" i="47"/>
  <c r="EE114" i="47" s="1"/>
  <c r="B80" i="47"/>
  <c r="LW80" i="47"/>
  <c r="KW80" i="47"/>
  <c r="KJ80" i="47"/>
  <c r="LJ80" i="47"/>
  <c r="HW80" i="47"/>
  <c r="GW80" i="47"/>
  <c r="IJ80" i="47"/>
  <c r="JJ80" i="47"/>
  <c r="HJ80" i="47"/>
  <c r="GJ80" i="47"/>
  <c r="JW80" i="47"/>
  <c r="IW80" i="47"/>
  <c r="FW80" i="47"/>
  <c r="FJ80" i="47"/>
  <c r="EJ80" i="47"/>
  <c r="DJ80" i="47"/>
  <c r="DW80" i="47"/>
  <c r="CJ80" i="47"/>
  <c r="BJ80" i="47"/>
  <c r="AJ80" i="47"/>
  <c r="J80" i="47"/>
  <c r="CW80" i="47"/>
  <c r="AW80" i="47"/>
  <c r="BW80" i="47"/>
  <c r="EW80" i="47"/>
  <c r="W80" i="47"/>
  <c r="HD108" i="47"/>
  <c r="HE108" i="47" s="1"/>
  <c r="HD112" i="47"/>
  <c r="HE112" i="47" s="1"/>
  <c r="CQ107" i="47"/>
  <c r="CP128" i="47"/>
  <c r="CP129" i="47" s="1"/>
  <c r="ID114" i="47"/>
  <c r="IE114" i="47" s="1"/>
  <c r="LQ111" i="47"/>
  <c r="LR111" i="47" s="1"/>
  <c r="ID107" i="47"/>
  <c r="IC128" i="47"/>
  <c r="IC129" i="47" s="1"/>
  <c r="CD111" i="47"/>
  <c r="CE111" i="47" s="1"/>
  <c r="KD108" i="47"/>
  <c r="KE108" i="47" s="1"/>
  <c r="GQ111" i="47"/>
  <c r="GR111" i="47" s="1"/>
  <c r="LQ114" i="47"/>
  <c r="LR114" i="47" s="1"/>
  <c r="JD107" i="47"/>
  <c r="JC128" i="47"/>
  <c r="JC129" i="47" s="1"/>
  <c r="AD109" i="47"/>
  <c r="AE109" i="47" s="1"/>
  <c r="HD114" i="47"/>
  <c r="HE114" i="47" s="1"/>
  <c r="D78" i="28"/>
  <c r="LY78" i="28"/>
  <c r="KY78" i="28"/>
  <c r="IY78" i="28"/>
  <c r="HY78" i="28"/>
  <c r="GY78" i="28"/>
  <c r="FY78" i="28"/>
  <c r="EY78" i="28"/>
  <c r="LL78" i="28"/>
  <c r="IL78" i="28"/>
  <c r="HL78" i="28"/>
  <c r="GL78" i="28"/>
  <c r="FL78" i="28"/>
  <c r="JL78" i="28"/>
  <c r="JY78" i="28"/>
  <c r="DY78" i="28"/>
  <c r="CY78" i="28"/>
  <c r="BY78" i="28"/>
  <c r="DL78" i="28"/>
  <c r="AL78" i="28"/>
  <c r="CL78" i="28"/>
  <c r="AY78" i="28"/>
  <c r="KL78" i="28"/>
  <c r="Y78" i="28"/>
  <c r="L78" i="28"/>
  <c r="BL78" i="28"/>
  <c r="EL78" i="28"/>
  <c r="B37" i="28"/>
  <c r="LW37" i="28"/>
  <c r="LJ37" i="28"/>
  <c r="KW37" i="28"/>
  <c r="JJ37" i="28"/>
  <c r="IJ37" i="28"/>
  <c r="HJ37" i="28"/>
  <c r="GJ37" i="28"/>
  <c r="FJ37" i="28"/>
  <c r="JW37" i="28"/>
  <c r="IW37" i="28"/>
  <c r="HW37" i="28"/>
  <c r="GW37" i="28"/>
  <c r="FW37" i="28"/>
  <c r="EJ37" i="28"/>
  <c r="DJ37" i="28"/>
  <c r="CJ37" i="28"/>
  <c r="KJ37" i="28"/>
  <c r="AW37" i="28"/>
  <c r="W37" i="28"/>
  <c r="CW37" i="28"/>
  <c r="BW37" i="28"/>
  <c r="BJ37" i="28"/>
  <c r="AJ37" i="28"/>
  <c r="EW37" i="28"/>
  <c r="DW37" i="28"/>
  <c r="J37" i="28"/>
  <c r="DQ114" i="47"/>
  <c r="DR114" i="47" s="1"/>
  <c r="AD110" i="47"/>
  <c r="AE110" i="47" s="1"/>
  <c r="GD113" i="47"/>
  <c r="GE113" i="47" s="1"/>
  <c r="CD121" i="47"/>
  <c r="CE121" i="47" s="1"/>
  <c r="JQ122" i="47"/>
  <c r="JR122" i="47" s="1"/>
  <c r="FD121" i="47"/>
  <c r="FE121" i="47" s="1"/>
  <c r="JD122" i="47"/>
  <c r="JE122" i="47" s="1"/>
  <c r="AQ122" i="47"/>
  <c r="AR122" i="47" s="1"/>
  <c r="LD122" i="47"/>
  <c r="LE122" i="47" s="1"/>
  <c r="IQ121" i="47"/>
  <c r="IR121" i="47" s="1"/>
  <c r="KD112" i="47"/>
  <c r="KE112" i="47" s="1"/>
  <c r="GQ114" i="47"/>
  <c r="GR114" i="47" s="1"/>
  <c r="JQ108" i="47"/>
  <c r="JR108" i="47" s="1"/>
  <c r="B77" i="28"/>
  <c r="KW77" i="28"/>
  <c r="JW77" i="28"/>
  <c r="LJ77" i="28"/>
  <c r="IJ77" i="28"/>
  <c r="HJ77" i="28"/>
  <c r="GJ77" i="28"/>
  <c r="FJ77" i="28"/>
  <c r="LW77" i="28"/>
  <c r="JJ77" i="28"/>
  <c r="KJ77" i="28"/>
  <c r="IW77" i="28"/>
  <c r="HW77" i="28"/>
  <c r="GW77" i="28"/>
  <c r="FW77" i="28"/>
  <c r="EW77" i="28"/>
  <c r="DW77" i="28"/>
  <c r="CW77" i="28"/>
  <c r="BW77" i="28"/>
  <c r="AW77" i="28"/>
  <c r="BJ77" i="28"/>
  <c r="J77" i="28"/>
  <c r="EJ77" i="28"/>
  <c r="W77" i="28"/>
  <c r="DJ77" i="28"/>
  <c r="AJ77" i="28"/>
  <c r="CJ77" i="28"/>
  <c r="GD114" i="47"/>
  <c r="GE114" i="47" s="1"/>
  <c r="HQ114" i="47"/>
  <c r="HR114" i="47" s="1"/>
  <c r="BD107" i="47"/>
  <c r="BC128" i="47"/>
  <c r="BC129" i="47" s="1"/>
  <c r="V23" i="63"/>
  <c r="U23" i="63"/>
  <c r="AA23" i="63"/>
  <c r="AA29" i="63"/>
  <c r="LY31" i="28"/>
  <c r="LL31" i="28"/>
  <c r="KL31" i="28"/>
  <c r="KY31" i="28"/>
  <c r="JL31" i="28"/>
  <c r="IL31" i="28"/>
  <c r="HL31" i="28"/>
  <c r="GL31" i="28"/>
  <c r="JY31" i="28"/>
  <c r="D31" i="28"/>
  <c r="HY31" i="28"/>
  <c r="EL31" i="28"/>
  <c r="DL31" i="28"/>
  <c r="CL31" i="28"/>
  <c r="BL31" i="28"/>
  <c r="EY31" i="28"/>
  <c r="DY31" i="28"/>
  <c r="CY31" i="28"/>
  <c r="GY31" i="28"/>
  <c r="IY31" i="28"/>
  <c r="BY31" i="28"/>
  <c r="AY31" i="28"/>
  <c r="Y31" i="28"/>
  <c r="L31" i="28"/>
  <c r="FY31" i="28"/>
  <c r="FL31" i="28"/>
  <c r="AL31" i="28"/>
  <c r="LD111" i="47"/>
  <c r="LE111" i="47" s="1"/>
  <c r="DQ108" i="47"/>
  <c r="DR108" i="47" s="1"/>
  <c r="EQ110" i="47"/>
  <c r="ER110" i="47" s="1"/>
  <c r="LQ110" i="47"/>
  <c r="LR110" i="47" s="1"/>
  <c r="FD107" i="47"/>
  <c r="FC128" i="47"/>
  <c r="FC129" i="47" s="1"/>
  <c r="LW74" i="28"/>
  <c r="B74" i="28"/>
  <c r="LJ74" i="28"/>
  <c r="KJ74" i="28"/>
  <c r="JJ74" i="28"/>
  <c r="JW74" i="28"/>
  <c r="IJ74" i="28"/>
  <c r="HJ74" i="28"/>
  <c r="GJ74" i="28"/>
  <c r="FJ74" i="28"/>
  <c r="KW74" i="28"/>
  <c r="EJ74" i="28"/>
  <c r="DJ74" i="28"/>
  <c r="CJ74" i="28"/>
  <c r="BJ74" i="28"/>
  <c r="IW74" i="28"/>
  <c r="HW74" i="28"/>
  <c r="DW74" i="28"/>
  <c r="CW74" i="28"/>
  <c r="GW74" i="28"/>
  <c r="W74" i="28"/>
  <c r="BW74" i="28"/>
  <c r="FW74" i="28"/>
  <c r="EW74" i="28"/>
  <c r="AJ74" i="28"/>
  <c r="J74" i="28"/>
  <c r="AW74" i="28"/>
  <c r="KD113" i="47"/>
  <c r="KE113" i="47" s="1"/>
  <c r="JD110" i="47"/>
  <c r="JE110" i="47" s="1"/>
  <c r="BQ111" i="47"/>
  <c r="BR111" i="47" s="1"/>
  <c r="KD111" i="47"/>
  <c r="KE111" i="47" s="1"/>
  <c r="JQ109" i="47"/>
  <c r="JR109" i="47" s="1"/>
  <c r="IQ107" i="47"/>
  <c r="IP128" i="47"/>
  <c r="IP129" i="47" s="1"/>
  <c r="D24" i="28"/>
  <c r="IY24" i="28"/>
  <c r="HY24" i="28"/>
  <c r="GY24" i="28"/>
  <c r="FY24" i="28"/>
  <c r="JY24" i="28"/>
  <c r="JL24" i="28"/>
  <c r="IL24" i="28"/>
  <c r="HL24" i="28"/>
  <c r="GL24" i="28"/>
  <c r="FL24" i="28"/>
  <c r="LY24" i="28"/>
  <c r="LL24" i="28"/>
  <c r="KY24" i="28"/>
  <c r="KL24" i="28"/>
  <c r="EY24" i="28"/>
  <c r="DY24" i="28"/>
  <c r="CY24" i="28"/>
  <c r="EL24" i="28"/>
  <c r="AL24" i="28"/>
  <c r="DL24" i="28"/>
  <c r="AY24" i="28"/>
  <c r="Y24" i="28"/>
  <c r="BL24" i="28"/>
  <c r="BY24" i="28"/>
  <c r="CL24" i="28"/>
  <c r="L24" i="28"/>
  <c r="JD109" i="47"/>
  <c r="JE109" i="47" s="1"/>
  <c r="DD108" i="47"/>
  <c r="DE108" i="47" s="1"/>
  <c r="KD107" i="47"/>
  <c r="KC128" i="47"/>
  <c r="KC129" i="47" s="1"/>
  <c r="ED107" i="47"/>
  <c r="EC128" i="47"/>
  <c r="EC129" i="47" s="1"/>
  <c r="D37" i="28"/>
  <c r="LL37" i="28"/>
  <c r="KL37" i="28"/>
  <c r="KY37" i="28"/>
  <c r="IY37" i="28"/>
  <c r="HY37" i="28"/>
  <c r="GY37" i="28"/>
  <c r="FY37" i="28"/>
  <c r="LY37" i="28"/>
  <c r="JL37" i="28"/>
  <c r="IL37" i="28"/>
  <c r="HL37" i="28"/>
  <c r="GL37" i="28"/>
  <c r="FL37" i="28"/>
  <c r="JY37" i="28"/>
  <c r="EL37" i="28"/>
  <c r="DL37" i="28"/>
  <c r="CL37" i="28"/>
  <c r="BL37" i="28"/>
  <c r="CY37" i="28"/>
  <c r="BY37" i="28"/>
  <c r="AL37" i="28"/>
  <c r="EY37" i="28"/>
  <c r="L37" i="28"/>
  <c r="DY37" i="28"/>
  <c r="Y37" i="28"/>
  <c r="AY37" i="28"/>
  <c r="DQ110" i="47"/>
  <c r="DR110" i="47" s="1"/>
  <c r="FD113" i="47"/>
  <c r="FE113" i="47" s="1"/>
  <c r="LD109" i="47"/>
  <c r="LE109" i="47" s="1"/>
  <c r="D78" i="47"/>
  <c r="KY78" i="47"/>
  <c r="LL78" i="47"/>
  <c r="KL78" i="47"/>
  <c r="LY78" i="47"/>
  <c r="JY78" i="47"/>
  <c r="IY78" i="47"/>
  <c r="JL78" i="47"/>
  <c r="IL78" i="47"/>
  <c r="HL78" i="47"/>
  <c r="GL78" i="47"/>
  <c r="GY78" i="47"/>
  <c r="FY78" i="47"/>
  <c r="HY78" i="47"/>
  <c r="FL78" i="47"/>
  <c r="EY78" i="47"/>
  <c r="DL78" i="47"/>
  <c r="CY78" i="47"/>
  <c r="EL78" i="47"/>
  <c r="DY78" i="47"/>
  <c r="CL78" i="47"/>
  <c r="BL78" i="47"/>
  <c r="AL78" i="47"/>
  <c r="L78" i="47"/>
  <c r="Y78" i="47"/>
  <c r="AY78" i="47"/>
  <c r="BY78" i="47"/>
  <c r="LD108" i="47"/>
  <c r="LE108" i="47" s="1"/>
  <c r="LQ109" i="47"/>
  <c r="LR109" i="47" s="1"/>
  <c r="BQ112" i="47"/>
  <c r="BR112" i="47" s="1"/>
  <c r="CQ110" i="47"/>
  <c r="CR110" i="47" s="1"/>
  <c r="DQ122" i="47"/>
  <c r="DR122" i="47" s="1"/>
  <c r="GQ122" i="47"/>
  <c r="GR122" i="47" s="1"/>
  <c r="HQ121" i="47"/>
  <c r="HR121" i="47" s="1"/>
  <c r="BQ122" i="47"/>
  <c r="BR122" i="47" s="1"/>
  <c r="GD121" i="47"/>
  <c r="GE121" i="47" s="1"/>
  <c r="HD122" i="47"/>
  <c r="HE122" i="47" s="1"/>
  <c r="KQ121" i="47"/>
  <c r="KR121" i="47" s="1"/>
  <c r="Q110" i="47"/>
  <c r="R110" i="47" s="1"/>
  <c r="DD110" i="47"/>
  <c r="DE110" i="47" s="1"/>
  <c r="FQ111" i="47"/>
  <c r="FR111" i="47" s="1"/>
  <c r="B77" i="47"/>
  <c r="LW77" i="47"/>
  <c r="LJ77" i="47"/>
  <c r="KJ77" i="47"/>
  <c r="KW77" i="47"/>
  <c r="HJ77" i="47"/>
  <c r="GJ77" i="47"/>
  <c r="JJ77" i="47"/>
  <c r="IJ77" i="47"/>
  <c r="HW77" i="47"/>
  <c r="GW77" i="47"/>
  <c r="JW77" i="47"/>
  <c r="IW77" i="47"/>
  <c r="FW77" i="47"/>
  <c r="EW77" i="47"/>
  <c r="DW77" i="47"/>
  <c r="FJ77" i="47"/>
  <c r="EJ77" i="47"/>
  <c r="DJ77" i="47"/>
  <c r="CW77" i="47"/>
  <c r="BW77" i="47"/>
  <c r="AW77" i="47"/>
  <c r="W77" i="47"/>
  <c r="CJ77" i="47"/>
  <c r="J77" i="47"/>
  <c r="BJ77" i="47"/>
  <c r="AJ77" i="47"/>
  <c r="AD111" i="47"/>
  <c r="AE111" i="47" s="1"/>
  <c r="LD114" i="47"/>
  <c r="LE114" i="47" s="1"/>
  <c r="FQ108" i="47"/>
  <c r="FR108" i="47" s="1"/>
  <c r="KQ112" i="47"/>
  <c r="KR112" i="47" s="1"/>
  <c r="B74" i="47"/>
  <c r="KW74" i="47"/>
  <c r="LW74" i="47"/>
  <c r="LJ74" i="47"/>
  <c r="KJ74" i="47"/>
  <c r="JW74" i="47"/>
  <c r="IW74" i="47"/>
  <c r="JJ74" i="47"/>
  <c r="IJ74" i="47"/>
  <c r="HJ74" i="47"/>
  <c r="GJ74" i="47"/>
  <c r="HW74" i="47"/>
  <c r="GW74" i="47"/>
  <c r="FW74" i="47"/>
  <c r="EW74" i="47"/>
  <c r="DW74" i="47"/>
  <c r="FJ74" i="47"/>
  <c r="EJ74" i="47"/>
  <c r="DJ74" i="47"/>
  <c r="CW74" i="47"/>
  <c r="BW74" i="47"/>
  <c r="AW74" i="47"/>
  <c r="W74" i="47"/>
  <c r="CJ74" i="47"/>
  <c r="BJ74" i="47"/>
  <c r="AJ74" i="47"/>
  <c r="J74" i="47"/>
  <c r="ID112" i="47"/>
  <c r="IE112" i="47" s="1"/>
  <c r="AQ107" i="47"/>
  <c r="AP128" i="47"/>
  <c r="AP129" i="47" s="1"/>
  <c r="MD108" i="47"/>
  <c r="ME108" i="47" s="1"/>
  <c r="CQ113" i="47"/>
  <c r="CR113" i="47" s="1"/>
  <c r="HD113" i="47"/>
  <c r="HE113" i="47" s="1"/>
  <c r="AQ111" i="47"/>
  <c r="AR111" i="47" s="1"/>
  <c r="EQ114" i="47"/>
  <c r="ER114" i="47" s="1"/>
  <c r="Q112" i="47"/>
  <c r="R112" i="47" s="1"/>
  <c r="LY24" i="47"/>
  <c r="KY24" i="47"/>
  <c r="D24" i="47"/>
  <c r="LL24" i="47"/>
  <c r="KL24" i="47"/>
  <c r="JY24" i="47"/>
  <c r="JL24" i="47"/>
  <c r="IY24" i="47"/>
  <c r="HL24" i="47"/>
  <c r="IL24" i="47"/>
  <c r="GY24" i="47"/>
  <c r="HY24" i="47"/>
  <c r="FL24" i="47"/>
  <c r="GL24" i="47"/>
  <c r="FY24" i="47"/>
  <c r="DY24" i="47"/>
  <c r="CY24" i="47"/>
  <c r="DL24" i="47"/>
  <c r="CL24" i="47"/>
  <c r="BL24" i="47"/>
  <c r="AL24" i="47"/>
  <c r="L24" i="47"/>
  <c r="EY24" i="47"/>
  <c r="Y24" i="47"/>
  <c r="EL24" i="47"/>
  <c r="AY24" i="47"/>
  <c r="BY24" i="47"/>
  <c r="BD114" i="47"/>
  <c r="BE114" i="47" s="1"/>
  <c r="ED113" i="47"/>
  <c r="EE113" i="47" s="1"/>
  <c r="DD111" i="47"/>
  <c r="DE111" i="47" s="1"/>
  <c r="LY37" i="47"/>
  <c r="D37" i="47"/>
  <c r="KY37" i="47"/>
  <c r="KL37" i="47"/>
  <c r="LL37" i="47"/>
  <c r="HY37" i="47"/>
  <c r="GY37" i="47"/>
  <c r="JY37" i="47"/>
  <c r="IY37" i="47"/>
  <c r="IL37" i="47"/>
  <c r="HL37" i="47"/>
  <c r="JL37" i="47"/>
  <c r="GL37" i="47"/>
  <c r="FL37" i="47"/>
  <c r="EL37" i="47"/>
  <c r="DL37" i="47"/>
  <c r="FY37" i="47"/>
  <c r="EY37" i="47"/>
  <c r="DY37" i="47"/>
  <c r="CL37" i="47"/>
  <c r="BL37" i="47"/>
  <c r="AL37" i="47"/>
  <c r="L37" i="47"/>
  <c r="BY37" i="47"/>
  <c r="CY37" i="47"/>
  <c r="Y37" i="47"/>
  <c r="AY37" i="47"/>
  <c r="GQ108" i="47"/>
  <c r="GR108" i="47" s="1"/>
  <c r="GD111" i="47"/>
  <c r="GE111" i="47" s="1"/>
  <c r="LD110" i="47"/>
  <c r="LE110" i="47" s="1"/>
  <c r="LW37" i="47"/>
  <c r="LJ37" i="47"/>
  <c r="KJ37" i="47"/>
  <c r="B37" i="47"/>
  <c r="KW37" i="47"/>
  <c r="JJ37" i="47"/>
  <c r="JW37" i="47"/>
  <c r="IW37" i="47"/>
  <c r="HW37" i="47"/>
  <c r="GW37" i="47"/>
  <c r="IJ37" i="47"/>
  <c r="FW37" i="47"/>
  <c r="HJ37" i="47"/>
  <c r="GJ37" i="47"/>
  <c r="EJ37" i="47"/>
  <c r="DJ37" i="47"/>
  <c r="EW37" i="47"/>
  <c r="DW37" i="47"/>
  <c r="CW37" i="47"/>
  <c r="BW37" i="47"/>
  <c r="AW37" i="47"/>
  <c r="W37" i="47"/>
  <c r="CJ37" i="47"/>
  <c r="FJ37" i="47"/>
  <c r="J37" i="47"/>
  <c r="AJ37" i="47"/>
  <c r="BJ37" i="47"/>
  <c r="KQ114" i="47"/>
  <c r="KR114" i="47" s="1"/>
  <c r="LD107" i="47"/>
  <c r="LC128" i="47"/>
  <c r="LC129" i="47" s="1"/>
  <c r="GD112" i="47"/>
  <c r="GE112" i="47" s="1"/>
  <c r="FD122" i="47"/>
  <c r="FE122" i="47" s="1"/>
  <c r="MD122" i="47"/>
  <c r="ME122" i="47" s="1"/>
  <c r="KD121" i="47"/>
  <c r="KE121" i="47" s="1"/>
  <c r="LD121" i="47"/>
  <c r="LE121" i="47" s="1"/>
  <c r="AQ121" i="47"/>
  <c r="AR121" i="47" s="1"/>
  <c r="CQ122" i="47"/>
  <c r="CR122" i="47" s="1"/>
  <c r="U27" i="68"/>
  <c r="V27" i="68"/>
  <c r="AA33" i="68"/>
  <c r="AA27" i="68"/>
  <c r="B29" i="28"/>
  <c r="LJ29" i="28"/>
  <c r="KJ29" i="28"/>
  <c r="LW29" i="28"/>
  <c r="KW29" i="28"/>
  <c r="JJ29" i="28"/>
  <c r="IJ29" i="28"/>
  <c r="HJ29" i="28"/>
  <c r="GJ29" i="28"/>
  <c r="JW29" i="28"/>
  <c r="IW29" i="28"/>
  <c r="FJ29" i="28"/>
  <c r="FW29" i="28"/>
  <c r="EJ29" i="28"/>
  <c r="DJ29" i="28"/>
  <c r="CJ29" i="28"/>
  <c r="BJ29" i="28"/>
  <c r="EW29" i="28"/>
  <c r="DW29" i="28"/>
  <c r="CW29" i="28"/>
  <c r="BW29" i="28"/>
  <c r="AJ29" i="28"/>
  <c r="HW29" i="28"/>
  <c r="J29" i="28"/>
  <c r="AW29" i="28"/>
  <c r="W29" i="28"/>
  <c r="GW29" i="28"/>
  <c r="CD109" i="47"/>
  <c r="CE109" i="47" s="1"/>
  <c r="HQ113" i="47"/>
  <c r="HR113" i="47" s="1"/>
  <c r="BD109" i="47"/>
  <c r="BE109" i="47" s="1"/>
  <c r="EQ113" i="47"/>
  <c r="ER113" i="47" s="1"/>
  <c r="EQ108" i="47"/>
  <c r="ER108" i="47" s="1"/>
  <c r="AD107" i="47"/>
  <c r="AC128" i="47"/>
  <c r="AC129" i="47" s="1"/>
  <c r="EQ109" i="47"/>
  <c r="ER109" i="47" s="1"/>
  <c r="B38" i="28"/>
  <c r="LW38" i="28"/>
  <c r="LJ38" i="28"/>
  <c r="KJ38" i="28"/>
  <c r="JW38" i="28"/>
  <c r="IW38" i="28"/>
  <c r="HW38" i="28"/>
  <c r="GW38" i="28"/>
  <c r="FW38" i="28"/>
  <c r="JJ38" i="28"/>
  <c r="IJ38" i="28"/>
  <c r="HJ38" i="28"/>
  <c r="GJ38" i="28"/>
  <c r="FJ38" i="28"/>
  <c r="KW38" i="28"/>
  <c r="EW38" i="28"/>
  <c r="DW38" i="28"/>
  <c r="CW38" i="28"/>
  <c r="BW38" i="28"/>
  <c r="AJ38" i="28"/>
  <c r="DJ38" i="28"/>
  <c r="BJ38" i="28"/>
  <c r="CJ38" i="28"/>
  <c r="AW38" i="28"/>
  <c r="W38" i="28"/>
  <c r="J38" i="28"/>
  <c r="EJ38" i="28"/>
  <c r="D35" i="28"/>
  <c r="LL35" i="28"/>
  <c r="KL35" i="28"/>
  <c r="LY35" i="28"/>
  <c r="JY35" i="28"/>
  <c r="IY35" i="28"/>
  <c r="HY35" i="28"/>
  <c r="GY35" i="28"/>
  <c r="FY35" i="28"/>
  <c r="KY35" i="28"/>
  <c r="JL35" i="28"/>
  <c r="IL35" i="28"/>
  <c r="HL35" i="28"/>
  <c r="GL35" i="28"/>
  <c r="FL35" i="28"/>
  <c r="EL35" i="28"/>
  <c r="DL35" i="28"/>
  <c r="CL35" i="28"/>
  <c r="BL35" i="28"/>
  <c r="EY35" i="28"/>
  <c r="AL35" i="28"/>
  <c r="DY35" i="28"/>
  <c r="L35" i="28"/>
  <c r="CY35" i="28"/>
  <c r="BY35" i="28"/>
  <c r="AY35" i="28"/>
  <c r="Y35" i="28"/>
  <c r="LL21" i="28"/>
  <c r="D21" i="28"/>
  <c r="KY21" i="28"/>
  <c r="JL21" i="28"/>
  <c r="IL21" i="28"/>
  <c r="HL21" i="28"/>
  <c r="GL21" i="28"/>
  <c r="FL21" i="28"/>
  <c r="LY21" i="28"/>
  <c r="IY21" i="28"/>
  <c r="HY21" i="28"/>
  <c r="GY21" i="28"/>
  <c r="FY21" i="28"/>
  <c r="KL21" i="28"/>
  <c r="JY21" i="28"/>
  <c r="EL21" i="28"/>
  <c r="DL21" i="28"/>
  <c r="CL21" i="28"/>
  <c r="AY21" i="28"/>
  <c r="Y21" i="28"/>
  <c r="EY21" i="28"/>
  <c r="BL21" i="28"/>
  <c r="AL21" i="28"/>
  <c r="DY21" i="28"/>
  <c r="CY21" i="28"/>
  <c r="L21" i="28"/>
  <c r="BY21" i="28"/>
  <c r="BD110" i="47"/>
  <c r="BE110" i="47" s="1"/>
  <c r="U27" i="63"/>
  <c r="V27" i="63"/>
  <c r="AA33" i="63"/>
  <c r="AA27" i="63"/>
  <c r="JD112" i="47"/>
  <c r="JE112" i="47" s="1"/>
  <c r="DD109" i="47"/>
  <c r="DE109" i="47" s="1"/>
  <c r="U27" i="66"/>
  <c r="V27" i="66"/>
  <c r="AA33" i="66"/>
  <c r="AA27" i="66"/>
  <c r="ID111" i="47"/>
  <c r="IE111" i="47" s="1"/>
  <c r="FQ114" i="47"/>
  <c r="FR114" i="47" s="1"/>
  <c r="CD107" i="47"/>
  <c r="CC128" i="47"/>
  <c r="CC129" i="47" s="1"/>
  <c r="JQ113" i="47"/>
  <c r="JR113" i="47" s="1"/>
  <c r="ID108" i="47"/>
  <c r="IE108" i="47" s="1"/>
  <c r="MD109" i="47"/>
  <c r="ME109" i="47" s="1"/>
  <c r="HD110" i="47"/>
  <c r="HE110" i="47" s="1"/>
  <c r="JD111" i="47"/>
  <c r="JE111" i="47" s="1"/>
  <c r="KQ107" i="47"/>
  <c r="KP128" i="47"/>
  <c r="KP129" i="47" s="1"/>
  <c r="GQ107" i="47"/>
  <c r="GP128" i="47"/>
  <c r="GP129" i="47" s="1"/>
  <c r="ID113" i="47"/>
  <c r="IE113" i="47" s="1"/>
  <c r="CD114" i="47"/>
  <c r="CE114" i="47" s="1"/>
  <c r="ED110" i="47"/>
  <c r="EE110" i="47" s="1"/>
  <c r="GD109" i="47"/>
  <c r="GE109" i="47" s="1"/>
  <c r="HQ112" i="47"/>
  <c r="HR112" i="47" s="1"/>
  <c r="KD110" i="47"/>
  <c r="KE110" i="47" s="1"/>
  <c r="CD113" i="47"/>
  <c r="CE113" i="47" s="1"/>
  <c r="ED122" i="47"/>
  <c r="EE122" i="47" s="1"/>
  <c r="CQ121" i="47"/>
  <c r="CR121" i="47" s="1"/>
  <c r="HQ122" i="47"/>
  <c r="HR122" i="47" s="1"/>
  <c r="DQ121" i="47"/>
  <c r="DR121" i="47" s="1"/>
  <c r="BQ121" i="47"/>
  <c r="BR121" i="47" s="1"/>
  <c r="EQ122" i="47"/>
  <c r="ER122" i="47" s="1"/>
  <c r="J29" i="47"/>
  <c r="JD113" i="47"/>
  <c r="JE113" i="47" s="1"/>
  <c r="CQ114" i="47"/>
  <c r="CR114" i="47" s="1"/>
  <c r="GQ112" i="47"/>
  <c r="GR112" i="47" s="1"/>
  <c r="D20" i="28"/>
  <c r="KL20" i="28"/>
  <c r="IY20" i="28"/>
  <c r="HY20" i="28"/>
  <c r="GY20" i="28"/>
  <c r="FY20" i="28"/>
  <c r="KY20" i="28"/>
  <c r="JY20" i="28"/>
  <c r="JL20" i="28"/>
  <c r="IL20" i="28"/>
  <c r="HL20" i="28"/>
  <c r="GL20" i="28"/>
  <c r="FL20" i="28"/>
  <c r="LL20" i="28"/>
  <c r="LY20" i="28"/>
  <c r="EY20" i="28"/>
  <c r="DY20" i="28"/>
  <c r="CY20" i="28"/>
  <c r="AL20" i="28"/>
  <c r="DL20" i="28"/>
  <c r="BY20" i="28"/>
  <c r="L20" i="28"/>
  <c r="AY20" i="28"/>
  <c r="Y20" i="28"/>
  <c r="EL20" i="28"/>
  <c r="CL20" i="28"/>
  <c r="BL20" i="28"/>
  <c r="CQ111" i="47"/>
  <c r="CR111" i="47" s="1"/>
  <c r="FQ110" i="47"/>
  <c r="FR110" i="47" s="1"/>
  <c r="EQ111" i="47"/>
  <c r="ER111" i="47" s="1"/>
  <c r="LW38" i="47"/>
  <c r="B38" i="47"/>
  <c r="KW38" i="47"/>
  <c r="LJ38" i="47"/>
  <c r="KJ38" i="47"/>
  <c r="JW38" i="47"/>
  <c r="JJ38" i="47"/>
  <c r="IW38" i="47"/>
  <c r="IJ38" i="47"/>
  <c r="HJ38" i="47"/>
  <c r="GJ38" i="47"/>
  <c r="GW38" i="47"/>
  <c r="HW38" i="47"/>
  <c r="FJ38" i="47"/>
  <c r="CW38" i="47"/>
  <c r="CJ38" i="47"/>
  <c r="BJ38" i="47"/>
  <c r="AJ38" i="47"/>
  <c r="J38" i="47"/>
  <c r="FW38" i="47"/>
  <c r="DJ38" i="47"/>
  <c r="DW38" i="47"/>
  <c r="BW38" i="47"/>
  <c r="EW38" i="47"/>
  <c r="EJ38" i="47"/>
  <c r="AW38" i="47"/>
  <c r="W38" i="47"/>
  <c r="LY35" i="47"/>
  <c r="LL35" i="47"/>
  <c r="D35" i="47"/>
  <c r="KY35" i="47"/>
  <c r="KL35" i="47"/>
  <c r="IY35" i="47"/>
  <c r="HY35" i="47"/>
  <c r="GY35" i="47"/>
  <c r="IL35" i="47"/>
  <c r="JL35" i="47"/>
  <c r="HL35" i="47"/>
  <c r="JY35" i="47"/>
  <c r="GL35" i="47"/>
  <c r="FL35" i="47"/>
  <c r="EL35" i="47"/>
  <c r="DL35" i="47"/>
  <c r="EY35" i="47"/>
  <c r="DY35" i="47"/>
  <c r="FY35" i="47"/>
  <c r="CL35" i="47"/>
  <c r="BL35" i="47"/>
  <c r="AL35" i="47"/>
  <c r="L35" i="47"/>
  <c r="CY35" i="47"/>
  <c r="Y35" i="47"/>
  <c r="BY35" i="47"/>
  <c r="AY35" i="47"/>
  <c r="LY21" i="47"/>
  <c r="LL21" i="47"/>
  <c r="KL21" i="47"/>
  <c r="KY21" i="47"/>
  <c r="D21" i="47"/>
  <c r="JL21" i="47"/>
  <c r="JY21" i="47"/>
  <c r="IY21" i="47"/>
  <c r="HY21" i="47"/>
  <c r="GY21" i="47"/>
  <c r="HL21" i="47"/>
  <c r="GL21" i="47"/>
  <c r="IL21" i="47"/>
  <c r="FY21" i="47"/>
  <c r="DY21" i="47"/>
  <c r="DL21" i="47"/>
  <c r="EL21" i="47"/>
  <c r="FL21" i="47"/>
  <c r="CY21" i="47"/>
  <c r="BY21" i="47"/>
  <c r="AY21" i="47"/>
  <c r="Y21" i="47"/>
  <c r="L21" i="47"/>
  <c r="EY21" i="47"/>
  <c r="AL21" i="47"/>
  <c r="CL21" i="47"/>
  <c r="BL21" i="47"/>
  <c r="U24" i="65" l="1"/>
  <c r="AJ64" i="47"/>
  <c r="AW64" i="47"/>
  <c r="LJ64" i="47"/>
  <c r="DY43" i="28"/>
  <c r="HY43" i="28"/>
  <c r="BY43" i="28"/>
  <c r="GY43" i="28"/>
  <c r="D43" i="28"/>
  <c r="FL43" i="28"/>
  <c r="KY43" i="28"/>
  <c r="DL43" i="28"/>
  <c r="CJ10" i="47"/>
  <c r="LL43" i="28"/>
  <c r="EL43" i="28"/>
  <c r="JY43" i="28"/>
  <c r="HL43" i="28"/>
  <c r="LY43" i="28"/>
  <c r="CL43" i="28"/>
  <c r="Y43" i="28"/>
  <c r="FY43" i="28"/>
  <c r="BL43" i="28"/>
  <c r="IY43" i="28"/>
  <c r="EY43" i="28"/>
  <c r="AY43" i="28"/>
  <c r="GL43" i="28"/>
  <c r="Z31" i="68"/>
  <c r="T25" i="68"/>
  <c r="C79" i="47"/>
  <c r="C79" i="28"/>
  <c r="Z25" i="68"/>
  <c r="GW55" i="28"/>
  <c r="LY29" i="28"/>
  <c r="L29" i="28"/>
  <c r="FY29" i="28"/>
  <c r="CW55" i="28"/>
  <c r="JY29" i="28"/>
  <c r="GJ55" i="28"/>
  <c r="FY49" i="47"/>
  <c r="Y49" i="47"/>
  <c r="KL49" i="47"/>
  <c r="CW14" i="28"/>
  <c r="D50" i="28"/>
  <c r="LK50" i="28" s="1"/>
  <c r="GY50" i="28"/>
  <c r="Y50" i="28"/>
  <c r="JW14" i="28"/>
  <c r="IL22" i="28"/>
  <c r="BL22" i="28"/>
  <c r="HY22" i="28"/>
  <c r="JY76" i="28"/>
  <c r="CJ55" i="28"/>
  <c r="AW55" i="28"/>
  <c r="FJ55" i="28"/>
  <c r="KW55" i="28"/>
  <c r="Y29" i="28"/>
  <c r="JL29" i="28"/>
  <c r="HY29" i="28"/>
  <c r="J55" i="28"/>
  <c r="JW55" i="28"/>
  <c r="JJ55" i="28"/>
  <c r="KY29" i="28"/>
  <c r="AL29" i="28"/>
  <c r="HL29" i="28"/>
  <c r="D29" i="28"/>
  <c r="CK29" i="28" s="1"/>
  <c r="DJ55" i="28"/>
  <c r="FW55" i="28"/>
  <c r="EJ55" i="28"/>
  <c r="CL29" i="28"/>
  <c r="AY29" i="28"/>
  <c r="IL29" i="28"/>
  <c r="LL29" i="28"/>
  <c r="IW55" i="28"/>
  <c r="HJ55" i="28"/>
  <c r="HW55" i="28"/>
  <c r="CY29" i="28"/>
  <c r="EL29" i="28"/>
  <c r="EY29" i="28"/>
  <c r="W55" i="28"/>
  <c r="IJ55" i="28"/>
  <c r="KJ55" i="28"/>
  <c r="DL29" i="28"/>
  <c r="BL29" i="28"/>
  <c r="FL29" i="28"/>
  <c r="BJ55" i="28"/>
  <c r="EW55" i="28"/>
  <c r="B55" i="28"/>
  <c r="EV55" i="28" s="1"/>
  <c r="LJ55" i="28"/>
  <c r="DY29" i="28"/>
  <c r="BY29" i="28"/>
  <c r="GY29" i="28"/>
  <c r="BW55" i="28"/>
  <c r="AJ55" i="28"/>
  <c r="DW55" i="28"/>
  <c r="KL29" i="28"/>
  <c r="GL29" i="28"/>
  <c r="KJ87" i="28"/>
  <c r="KW87" i="28"/>
  <c r="W87" i="28"/>
  <c r="AA24" i="65"/>
  <c r="FJ87" i="28"/>
  <c r="IJ87" i="28"/>
  <c r="CW87" i="28"/>
  <c r="V24" i="65"/>
  <c r="LW87" i="28"/>
  <c r="JW87" i="28"/>
  <c r="CJ87" i="28"/>
  <c r="EJ87" i="28"/>
  <c r="GW87" i="28"/>
  <c r="JJ87" i="28"/>
  <c r="J87" i="28"/>
  <c r="LJ87" i="28"/>
  <c r="GJ87" i="28"/>
  <c r="BW87" i="28"/>
  <c r="AW87" i="28"/>
  <c r="KW10" i="28"/>
  <c r="DW87" i="28"/>
  <c r="HW87" i="28"/>
  <c r="BJ87" i="28"/>
  <c r="B87" i="28"/>
  <c r="BI87" i="28" s="1"/>
  <c r="GW10" i="28"/>
  <c r="JW43" i="28"/>
  <c r="DJ87" i="28"/>
  <c r="HJ87" i="28"/>
  <c r="KY34" i="47"/>
  <c r="W10" i="28"/>
  <c r="AL49" i="47"/>
  <c r="DL49" i="47"/>
  <c r="JL49" i="47"/>
  <c r="LY49" i="47"/>
  <c r="BL49" i="47"/>
  <c r="DY49" i="47"/>
  <c r="EY49" i="47"/>
  <c r="EL49" i="47"/>
  <c r="IL49" i="47"/>
  <c r="GY49" i="47"/>
  <c r="BY49" i="47"/>
  <c r="GL49" i="47"/>
  <c r="HL49" i="47"/>
  <c r="CL49" i="47"/>
  <c r="HY49" i="47"/>
  <c r="IY49" i="47"/>
  <c r="D49" i="47"/>
  <c r="IK49" i="47" s="1"/>
  <c r="CY49" i="47"/>
  <c r="JY49" i="47"/>
  <c r="LL49" i="47"/>
  <c r="AY49" i="47"/>
  <c r="L49" i="47"/>
  <c r="KY49" i="47"/>
  <c r="JL50" i="28"/>
  <c r="IL50" i="28"/>
  <c r="DL50" i="28"/>
  <c r="EY50" i="28"/>
  <c r="AJ14" i="28"/>
  <c r="CJ14" i="28"/>
  <c r="IW14" i="28"/>
  <c r="FL50" i="28"/>
  <c r="KL50" i="28"/>
  <c r="AL50" i="28"/>
  <c r="KJ14" i="28"/>
  <c r="AW14" i="28"/>
  <c r="HW14" i="28"/>
  <c r="JJ14" i="28"/>
  <c r="JY50" i="28"/>
  <c r="HY50" i="28"/>
  <c r="DY50" i="28"/>
  <c r="B14" i="28"/>
  <c r="KV14" i="28" s="1"/>
  <c r="BJ14" i="28"/>
  <c r="DJ14" i="28"/>
  <c r="HJ14" i="28"/>
  <c r="GL50" i="28"/>
  <c r="LL50" i="28"/>
  <c r="AY50" i="28"/>
  <c r="LJ14" i="28"/>
  <c r="DW14" i="28"/>
  <c r="FW14" i="28"/>
  <c r="IJ14" i="28"/>
  <c r="KY50" i="28"/>
  <c r="BY50" i="28"/>
  <c r="L50" i="28"/>
  <c r="KW14" i="28"/>
  <c r="BW14" i="28"/>
  <c r="EW14" i="28"/>
  <c r="IY50" i="28"/>
  <c r="HL50" i="28"/>
  <c r="CL50" i="28"/>
  <c r="BL50" i="28"/>
  <c r="LW14" i="28"/>
  <c r="EJ14" i="28"/>
  <c r="FJ14" i="28"/>
  <c r="LY50" i="28"/>
  <c r="FY50" i="28"/>
  <c r="CY50" i="28"/>
  <c r="W14" i="28"/>
  <c r="J14" i="28"/>
  <c r="EW15" i="47"/>
  <c r="DW15" i="47"/>
  <c r="CW15" i="47"/>
  <c r="IJ15" i="47"/>
  <c r="LW15" i="47"/>
  <c r="J15" i="47"/>
  <c r="AY14" i="47"/>
  <c r="JY14" i="47"/>
  <c r="LL14" i="47"/>
  <c r="L14" i="47"/>
  <c r="KJ15" i="47"/>
  <c r="AJ15" i="47"/>
  <c r="IW15" i="47"/>
  <c r="HW15" i="47"/>
  <c r="CJ15" i="47"/>
  <c r="LJ15" i="47"/>
  <c r="AW15" i="47"/>
  <c r="GW15" i="47"/>
  <c r="BJ15" i="47"/>
  <c r="DJ15" i="47"/>
  <c r="BW15" i="47"/>
  <c r="EJ15" i="47"/>
  <c r="KW15" i="47"/>
  <c r="FW15" i="47"/>
  <c r="GJ15" i="47"/>
  <c r="FJ15" i="47"/>
  <c r="JW15" i="47"/>
  <c r="JJ15" i="47"/>
  <c r="W15" i="47"/>
  <c r="HJ15" i="47"/>
  <c r="LJ87" i="47"/>
  <c r="JK65" i="47"/>
  <c r="DK16" i="28"/>
  <c r="GX16" i="28"/>
  <c r="AX16" i="28"/>
  <c r="X16" i="28"/>
  <c r="FX16" i="28"/>
  <c r="GK16" i="28"/>
  <c r="CX16" i="28"/>
  <c r="BK16" i="28"/>
  <c r="KK16" i="28"/>
  <c r="EK16" i="28"/>
  <c r="BX16" i="28"/>
  <c r="HX16" i="28"/>
  <c r="KX16" i="28"/>
  <c r="FK16" i="28"/>
  <c r="K16" i="28"/>
  <c r="AK16" i="28"/>
  <c r="EX16" i="28"/>
  <c r="JX16" i="28"/>
  <c r="IK16" i="28"/>
  <c r="LX16" i="28"/>
  <c r="IX16" i="28"/>
  <c r="DX16" i="28"/>
  <c r="JK16" i="28"/>
  <c r="HK16" i="28"/>
  <c r="CK16" i="28"/>
  <c r="JW87" i="47"/>
  <c r="BK65" i="47"/>
  <c r="IW87" i="47"/>
  <c r="DK65" i="47"/>
  <c r="DW87" i="47"/>
  <c r="KW22" i="47"/>
  <c r="AA29" i="62"/>
  <c r="V24" i="69"/>
  <c r="FY42" i="47"/>
  <c r="BJ22" i="47"/>
  <c r="FW22" i="47"/>
  <c r="IW22" i="47"/>
  <c r="V24" i="61"/>
  <c r="B87" i="47"/>
  <c r="I87" i="47" s="1"/>
  <c r="KW87" i="47"/>
  <c r="HW87" i="47"/>
  <c r="U24" i="69"/>
  <c r="EL42" i="47"/>
  <c r="EX65" i="47"/>
  <c r="IX65" i="47"/>
  <c r="K65" i="47"/>
  <c r="HJ87" i="47"/>
  <c r="FW87" i="47"/>
  <c r="EW87" i="47"/>
  <c r="W87" i="47"/>
  <c r="AA24" i="69"/>
  <c r="V23" i="62"/>
  <c r="AK65" i="47"/>
  <c r="FK65" i="47"/>
  <c r="HK65" i="47"/>
  <c r="LK65" i="47"/>
  <c r="DJ87" i="47"/>
  <c r="BW87" i="47"/>
  <c r="AW87" i="47"/>
  <c r="J87" i="47"/>
  <c r="U23" i="62"/>
  <c r="LX65" i="47"/>
  <c r="AX65" i="47"/>
  <c r="CX65" i="47"/>
  <c r="KX65" i="47"/>
  <c r="LW22" i="47"/>
  <c r="CW22" i="47"/>
  <c r="CW87" i="47"/>
  <c r="GW87" i="47"/>
  <c r="IJ87" i="47"/>
  <c r="CK65" i="47"/>
  <c r="FX65" i="47"/>
  <c r="HX65" i="47"/>
  <c r="AA24" i="61"/>
  <c r="KJ87" i="47"/>
  <c r="JJ87" i="47"/>
  <c r="EJ87" i="47"/>
  <c r="DX65" i="47"/>
  <c r="KK65" i="47"/>
  <c r="JX65" i="47"/>
  <c r="AA30" i="61"/>
  <c r="GJ87" i="47"/>
  <c r="FJ87" i="47"/>
  <c r="AJ87" i="47"/>
  <c r="AA28" i="71"/>
  <c r="IK65" i="47"/>
  <c r="BX65" i="47"/>
  <c r="EK65" i="47"/>
  <c r="GJ22" i="47"/>
  <c r="CJ87" i="47"/>
  <c r="BJ87" i="47"/>
  <c r="Y42" i="47"/>
  <c r="X65" i="47"/>
  <c r="GX65" i="47"/>
  <c r="Y22" i="28"/>
  <c r="LL22" i="28"/>
  <c r="CL22" i="28"/>
  <c r="HL22" i="28"/>
  <c r="GY22" i="28"/>
  <c r="CY76" i="28"/>
  <c r="EW57" i="28"/>
  <c r="HJ10" i="47"/>
  <c r="FJ64" i="28"/>
  <c r="HL76" i="28"/>
  <c r="GW10" i="47"/>
  <c r="LW64" i="28"/>
  <c r="DL22" i="28"/>
  <c r="AL22" i="28"/>
  <c r="JL22" i="28"/>
  <c r="IY22" i="28"/>
  <c r="L22" i="28"/>
  <c r="CY22" i="28"/>
  <c r="KY22" i="28"/>
  <c r="LY22" i="28"/>
  <c r="DJ57" i="28"/>
  <c r="J10" i="47"/>
  <c r="DJ64" i="28"/>
  <c r="JY22" i="28"/>
  <c r="HW57" i="28"/>
  <c r="FW64" i="28"/>
  <c r="DY22" i="28"/>
  <c r="AY22" i="28"/>
  <c r="EY22" i="28"/>
  <c r="KL22" i="28"/>
  <c r="FL76" i="28"/>
  <c r="BW57" i="28"/>
  <c r="KJ64" i="28"/>
  <c r="BY22" i="28"/>
  <c r="CL76" i="28"/>
  <c r="DW57" i="28"/>
  <c r="LW10" i="47"/>
  <c r="KW64" i="28"/>
  <c r="D22" i="28"/>
  <c r="KX22" i="28" s="1"/>
  <c r="FL22" i="28"/>
  <c r="EL22" i="28"/>
  <c r="GL22" i="28"/>
  <c r="FY76" i="28"/>
  <c r="GW57" i="28"/>
  <c r="IJ10" i="47"/>
  <c r="CW64" i="28"/>
  <c r="U23" i="64"/>
  <c r="HW49" i="28"/>
  <c r="AA29" i="64"/>
  <c r="FY34" i="47"/>
  <c r="FW41" i="28"/>
  <c r="IL34" i="47"/>
  <c r="BJ41" i="28"/>
  <c r="AL34" i="47"/>
  <c r="KJ8" i="28"/>
  <c r="GJ41" i="28"/>
  <c r="HJ8" i="28"/>
  <c r="AJ8" i="28"/>
  <c r="JW8" i="28"/>
  <c r="FW8" i="28"/>
  <c r="DJ8" i="28"/>
  <c r="DJ41" i="28"/>
  <c r="JW41" i="28"/>
  <c r="KJ41" i="28"/>
  <c r="FL34" i="47"/>
  <c r="CL34" i="47"/>
  <c r="GL34" i="47"/>
  <c r="KW8" i="28"/>
  <c r="GW8" i="28"/>
  <c r="EJ8" i="28"/>
  <c r="W41" i="28"/>
  <c r="FJ41" i="28"/>
  <c r="B41" i="28"/>
  <c r="JV41" i="28" s="1"/>
  <c r="JL34" i="47"/>
  <c r="EY34" i="47"/>
  <c r="Y34" i="47"/>
  <c r="HL34" i="47"/>
  <c r="LW8" i="28"/>
  <c r="IJ8" i="28"/>
  <c r="CW8" i="28"/>
  <c r="LW41" i="28"/>
  <c r="AJ41" i="28"/>
  <c r="IJ41" i="28"/>
  <c r="LJ41" i="28"/>
  <c r="D34" i="47"/>
  <c r="CK34" i="47" s="1"/>
  <c r="GY34" i="47"/>
  <c r="DY34" i="47"/>
  <c r="BY34" i="47"/>
  <c r="B8" i="28"/>
  <c r="II8" i="28" s="1"/>
  <c r="W8" i="28"/>
  <c r="BJ8" i="28"/>
  <c r="CJ41" i="28"/>
  <c r="EJ41" i="28"/>
  <c r="BW41" i="28"/>
  <c r="JJ41" i="28"/>
  <c r="LL34" i="47"/>
  <c r="AY34" i="47"/>
  <c r="JY34" i="47"/>
  <c r="HW8" i="28"/>
  <c r="FJ8" i="28"/>
  <c r="AW8" i="28"/>
  <c r="DW8" i="28"/>
  <c r="J41" i="28"/>
  <c r="AW41" i="28"/>
  <c r="HJ41" i="28"/>
  <c r="KW41" i="28"/>
  <c r="LY34" i="47"/>
  <c r="IY34" i="47"/>
  <c r="BL34" i="47"/>
  <c r="JJ8" i="28"/>
  <c r="LJ8" i="28"/>
  <c r="J8" i="28"/>
  <c r="CJ8" i="28"/>
  <c r="CW41" i="28"/>
  <c r="GW41" i="28"/>
  <c r="EW41" i="28"/>
  <c r="HY34" i="47"/>
  <c r="L34" i="47"/>
  <c r="CY34" i="47"/>
  <c r="IW8" i="28"/>
  <c r="GJ8" i="28"/>
  <c r="BW8" i="28"/>
  <c r="DW41" i="28"/>
  <c r="IW41" i="28"/>
  <c r="KL34" i="47"/>
  <c r="DL34" i="47"/>
  <c r="DJ43" i="28"/>
  <c r="LW43" i="28"/>
  <c r="KJ43" i="28"/>
  <c r="FJ43" i="28"/>
  <c r="IJ43" i="28"/>
  <c r="HW43" i="28"/>
  <c r="BL76" i="28"/>
  <c r="EL76" i="28"/>
  <c r="GL76" i="28"/>
  <c r="CW57" i="28"/>
  <c r="BJ57" i="28"/>
  <c r="FJ57" i="28"/>
  <c r="JJ10" i="47"/>
  <c r="EJ10" i="47"/>
  <c r="CW10" i="47"/>
  <c r="EW64" i="28"/>
  <c r="CJ64" i="28"/>
  <c r="W64" i="28"/>
  <c r="N7" i="68"/>
  <c r="J43" i="28"/>
  <c r="LY76" i="28"/>
  <c r="AY76" i="28"/>
  <c r="IL76" i="28"/>
  <c r="KL76" i="28"/>
  <c r="AL60" i="28"/>
  <c r="W57" i="28"/>
  <c r="FW57" i="28"/>
  <c r="GJ57" i="28"/>
  <c r="KJ10" i="47"/>
  <c r="IW10" i="47"/>
  <c r="EW10" i="47"/>
  <c r="DW10" i="47"/>
  <c r="LJ64" i="28"/>
  <c r="EJ64" i="28"/>
  <c r="BW64" i="28"/>
  <c r="HW64" i="28"/>
  <c r="GW43" i="28"/>
  <c r="EJ43" i="28"/>
  <c r="KW43" i="28"/>
  <c r="W43" i="28"/>
  <c r="CW43" i="28"/>
  <c r="JJ43" i="28"/>
  <c r="B43" i="28"/>
  <c r="HI43" i="28" s="1"/>
  <c r="D76" i="28"/>
  <c r="LK76" i="28" s="1"/>
  <c r="EY76" i="28"/>
  <c r="IY76" i="28"/>
  <c r="KY76" i="28"/>
  <c r="HY60" i="28"/>
  <c r="AJ57" i="28"/>
  <c r="HJ57" i="28"/>
  <c r="KW57" i="28"/>
  <c r="KW10" i="47"/>
  <c r="JW10" i="47"/>
  <c r="DJ10" i="47"/>
  <c r="FJ10" i="47"/>
  <c r="HJ64" i="28"/>
  <c r="B64" i="28"/>
  <c r="FI64" i="28" s="1"/>
  <c r="BJ64" i="28"/>
  <c r="GW64" i="28"/>
  <c r="BW43" i="28"/>
  <c r="IW43" i="28"/>
  <c r="AJ43" i="28"/>
  <c r="BJ43" i="28"/>
  <c r="GJ43" i="28"/>
  <c r="Y76" i="28"/>
  <c r="DL76" i="28"/>
  <c r="GY76" i="28"/>
  <c r="HY76" i="28"/>
  <c r="JL60" i="28"/>
  <c r="CJ57" i="28"/>
  <c r="LJ57" i="28"/>
  <c r="IJ57" i="28"/>
  <c r="JW57" i="28"/>
  <c r="LJ10" i="47"/>
  <c r="AJ10" i="47"/>
  <c r="W10" i="47"/>
  <c r="GJ10" i="47"/>
  <c r="AJ64" i="28"/>
  <c r="JJ64" i="28"/>
  <c r="JW64" i="28"/>
  <c r="CJ43" i="28"/>
  <c r="FW43" i="28"/>
  <c r="LJ43" i="28"/>
  <c r="DY76" i="28"/>
  <c r="BY76" i="28"/>
  <c r="LL76" i="28"/>
  <c r="JJ57" i="28"/>
  <c r="AW57" i="28"/>
  <c r="LW57" i="28"/>
  <c r="KJ57" i="28"/>
  <c r="B10" i="47"/>
  <c r="GV10" i="47" s="1"/>
  <c r="FW10" i="47"/>
  <c r="AW10" i="47"/>
  <c r="IJ64" i="28"/>
  <c r="DW64" i="28"/>
  <c r="IW64" i="28"/>
  <c r="Y60" i="28"/>
  <c r="AW43" i="28"/>
  <c r="EW43" i="28"/>
  <c r="DW43" i="28"/>
  <c r="L76" i="28"/>
  <c r="AL76" i="28"/>
  <c r="J57" i="28"/>
  <c r="EJ57" i="28"/>
  <c r="IW57" i="28"/>
  <c r="HW10" i="47"/>
  <c r="BJ10" i="47"/>
  <c r="GJ64" i="28"/>
  <c r="J64" i="28"/>
  <c r="AJ49" i="28"/>
  <c r="M7" i="68"/>
  <c r="EJ49" i="28"/>
  <c r="HJ49" i="28"/>
  <c r="BW49" i="28"/>
  <c r="N6" i="68"/>
  <c r="IW49" i="28"/>
  <c r="O5" i="68"/>
  <c r="IJ29" i="47"/>
  <c r="JJ10" i="28"/>
  <c r="IW29" i="47"/>
  <c r="CW49" i="28"/>
  <c r="BJ49" i="28"/>
  <c r="LW49" i="28"/>
  <c r="IJ10" i="28"/>
  <c r="EJ10" i="28"/>
  <c r="AJ10" i="28"/>
  <c r="KW64" i="47"/>
  <c r="EW64" i="47"/>
  <c r="BJ64" i="47"/>
  <c r="I6" i="68"/>
  <c r="H6" i="68"/>
  <c r="BJ10" i="28"/>
  <c r="J5" i="69"/>
  <c r="KW49" i="28"/>
  <c r="GW49" i="28"/>
  <c r="JJ49" i="28"/>
  <c r="HW10" i="28"/>
  <c r="GJ10" i="28"/>
  <c r="BW10" i="28"/>
  <c r="CJ64" i="47"/>
  <c r="JJ64" i="47"/>
  <c r="EJ64" i="47"/>
  <c r="M6" i="68"/>
  <c r="H5" i="68"/>
  <c r="O7" i="68"/>
  <c r="DW64" i="47"/>
  <c r="DW30" i="28"/>
  <c r="CJ49" i="28"/>
  <c r="FJ49" i="28"/>
  <c r="IJ49" i="28"/>
  <c r="KJ49" i="28"/>
  <c r="B10" i="28"/>
  <c r="JI10" i="28" s="1"/>
  <c r="LW10" i="28"/>
  <c r="DW10" i="28"/>
  <c r="CJ10" i="28"/>
  <c r="J64" i="47"/>
  <c r="KJ64" i="47"/>
  <c r="IJ64" i="47"/>
  <c r="N8" i="68"/>
  <c r="H8" i="68"/>
  <c r="O8" i="68"/>
  <c r="N5" i="68"/>
  <c r="EJ30" i="28"/>
  <c r="EW49" i="28"/>
  <c r="DJ49" i="28"/>
  <c r="J49" i="28"/>
  <c r="LJ49" i="28"/>
  <c r="IW10" i="28"/>
  <c r="EW10" i="28"/>
  <c r="JW10" i="28"/>
  <c r="AW10" i="28"/>
  <c r="B64" i="47"/>
  <c r="BI64" i="47" s="1"/>
  <c r="CW64" i="47"/>
  <c r="LW64" i="47"/>
  <c r="IW64" i="47"/>
  <c r="I8" i="68"/>
  <c r="KJ10" i="28"/>
  <c r="JJ30" i="28"/>
  <c r="W49" i="28"/>
  <c r="FW49" i="28"/>
  <c r="DW49" i="28"/>
  <c r="B49" i="28"/>
  <c r="FW10" i="28"/>
  <c r="HJ10" i="28"/>
  <c r="FJ10" i="28"/>
  <c r="J10" i="28"/>
  <c r="HJ64" i="47"/>
  <c r="FJ64" i="47"/>
  <c r="DJ64" i="47"/>
  <c r="GJ64" i="47"/>
  <c r="M8" i="68"/>
  <c r="M5" i="68"/>
  <c r="FW64" i="47"/>
  <c r="W64" i="47"/>
  <c r="GJ49" i="28"/>
  <c r="AW49" i="28"/>
  <c r="LJ10" i="28"/>
  <c r="CW10" i="28"/>
  <c r="BW64" i="47"/>
  <c r="JW64" i="47"/>
  <c r="HW64" i="47"/>
  <c r="I7" i="68"/>
  <c r="I5" i="68"/>
  <c r="O6" i="68"/>
  <c r="U22" i="71"/>
  <c r="AL14" i="47"/>
  <c r="FL14" i="47"/>
  <c r="AA22" i="71"/>
  <c r="CL14" i="47"/>
  <c r="BL14" i="47"/>
  <c r="FY14" i="47"/>
  <c r="GY14" i="47"/>
  <c r="DY14" i="47"/>
  <c r="DL14" i="47"/>
  <c r="HL14" i="47"/>
  <c r="AA30" i="71"/>
  <c r="LY14" i="47"/>
  <c r="Y14" i="47"/>
  <c r="EL14" i="47"/>
  <c r="V24" i="63"/>
  <c r="AA24" i="71"/>
  <c r="GL14" i="47"/>
  <c r="D14" i="47"/>
  <c r="IX14" i="47" s="1"/>
  <c r="EY14" i="47"/>
  <c r="KL14" i="47"/>
  <c r="IY14" i="47"/>
  <c r="V24" i="71"/>
  <c r="IL14" i="47"/>
  <c r="JL14" i="47"/>
  <c r="CY14" i="47"/>
  <c r="BY14" i="47"/>
  <c r="HY14" i="47"/>
  <c r="AW22" i="47"/>
  <c r="EW22" i="47"/>
  <c r="JJ22" i="47"/>
  <c r="FX14" i="28"/>
  <c r="GW22" i="47"/>
  <c r="J22" i="47"/>
  <c r="EJ22" i="47"/>
  <c r="AJ22" i="47"/>
  <c r="FJ22" i="47"/>
  <c r="HW22" i="47"/>
  <c r="BK14" i="28"/>
  <c r="EX14" i="28"/>
  <c r="CJ22" i="47"/>
  <c r="JW22" i="47"/>
  <c r="KJ22" i="47"/>
  <c r="AK14" i="28"/>
  <c r="W22" i="47"/>
  <c r="DJ22" i="47"/>
  <c r="HJ22" i="47"/>
  <c r="LJ22" i="47"/>
  <c r="HX14" i="28"/>
  <c r="KX14" i="28"/>
  <c r="BW22" i="47"/>
  <c r="DW22" i="47"/>
  <c r="IJ22" i="47"/>
  <c r="JK14" i="28"/>
  <c r="BX14" i="28"/>
  <c r="IX14" i="28"/>
  <c r="DK14" i="28"/>
  <c r="FK14" i="28"/>
  <c r="AX14" i="28"/>
  <c r="DX14" i="28"/>
  <c r="K14" i="28"/>
  <c r="HK14" i="28"/>
  <c r="IK14" i="28"/>
  <c r="LX14" i="28"/>
  <c r="KK14" i="28"/>
  <c r="EK14" i="28"/>
  <c r="GX14" i="28"/>
  <c r="JX14" i="28"/>
  <c r="CX14" i="28"/>
  <c r="CK14" i="28"/>
  <c r="X14" i="28"/>
  <c r="GK14" i="28"/>
  <c r="Z30" i="68"/>
  <c r="C78" i="47"/>
  <c r="T24" i="68"/>
  <c r="Z24" i="68"/>
  <c r="C78" i="28"/>
  <c r="H7" i="68"/>
  <c r="J7" i="63"/>
  <c r="E80" i="47"/>
  <c r="Z32" i="68"/>
  <c r="Z26" i="68"/>
  <c r="E80" i="28"/>
  <c r="T26" i="68"/>
  <c r="T22" i="68"/>
  <c r="C76" i="28"/>
  <c r="C76" i="47"/>
  <c r="Z22" i="68"/>
  <c r="Z28" i="68"/>
  <c r="W29" i="47"/>
  <c r="HJ29" i="47"/>
  <c r="AW29" i="47"/>
  <c r="DW29" i="47"/>
  <c r="JW29" i="47"/>
  <c r="HW29" i="47"/>
  <c r="BW29" i="47"/>
  <c r="EW29" i="47"/>
  <c r="KW29" i="47"/>
  <c r="CW29" i="47"/>
  <c r="CJ29" i="47"/>
  <c r="DJ29" i="47"/>
  <c r="GJ29" i="47"/>
  <c r="LJ29" i="47"/>
  <c r="FW29" i="47"/>
  <c r="BJ29" i="47"/>
  <c r="EJ29" i="47"/>
  <c r="GW29" i="47"/>
  <c r="B29" i="47"/>
  <c r="JV29" i="47" s="1"/>
  <c r="KJ29" i="47"/>
  <c r="AJ29" i="47"/>
  <c r="FJ29" i="47"/>
  <c r="JJ29" i="47"/>
  <c r="KQ128" i="47"/>
  <c r="KQ129" i="47" s="1"/>
  <c r="CY42" i="47"/>
  <c r="EY42" i="47"/>
  <c r="HL42" i="47"/>
  <c r="KL42" i="47"/>
  <c r="AL42" i="47"/>
  <c r="JY42" i="47"/>
  <c r="BL42" i="47"/>
  <c r="LY42" i="47"/>
  <c r="JL42" i="47"/>
  <c r="KY42" i="47"/>
  <c r="LL42" i="47"/>
  <c r="GY42" i="47"/>
  <c r="DY42" i="47"/>
  <c r="FL42" i="47"/>
  <c r="GL42" i="47"/>
  <c r="HY42" i="47"/>
  <c r="DL42" i="47"/>
  <c r="CY7" i="47"/>
  <c r="CL42" i="47"/>
  <c r="BY42" i="47"/>
  <c r="AY42" i="47"/>
  <c r="IY42" i="47"/>
  <c r="IL42" i="47"/>
  <c r="D42" i="47"/>
  <c r="JX42" i="47" s="1"/>
  <c r="CF128" i="47"/>
  <c r="LD128" i="47"/>
  <c r="LD129" i="47" s="1"/>
  <c r="GD128" i="47"/>
  <c r="GD129" i="47" s="1"/>
  <c r="S128" i="47"/>
  <c r="S129" i="47" s="1"/>
  <c r="EF128" i="47"/>
  <c r="EF129" i="47" s="1"/>
  <c r="GF128" i="47"/>
  <c r="GF129" i="47" s="1"/>
  <c r="DS128" i="47"/>
  <c r="DS129" i="47" s="1"/>
  <c r="HF128" i="47"/>
  <c r="HF129" i="47" s="1"/>
  <c r="MD128" i="47"/>
  <c r="MD129" i="47" s="1"/>
  <c r="ED128" i="47"/>
  <c r="ED129" i="47" s="1"/>
  <c r="JF128" i="47"/>
  <c r="JF129" i="47" s="1"/>
  <c r="DQ128" i="47"/>
  <c r="DQ129" i="47" s="1"/>
  <c r="HD128" i="47"/>
  <c r="HD129" i="47" s="1"/>
  <c r="BQ128" i="47"/>
  <c r="BQ129" i="47" s="1"/>
  <c r="MF128" i="47"/>
  <c r="MF129" i="47" s="1"/>
  <c r="JD128" i="47"/>
  <c r="JD129" i="47" s="1"/>
  <c r="FS128" i="47"/>
  <c r="KS128" i="47"/>
  <c r="KS129" i="47" s="1"/>
  <c r="BS128" i="47"/>
  <c r="BS129" i="47" s="1"/>
  <c r="HQ128" i="47"/>
  <c r="HQ129" i="47" s="1"/>
  <c r="KF128" i="47"/>
  <c r="KF129" i="47" s="1"/>
  <c r="BF128" i="47"/>
  <c r="BF129" i="47" s="1"/>
  <c r="CS128" i="47"/>
  <c r="CS129" i="47" s="1"/>
  <c r="HS128" i="47"/>
  <c r="HS129" i="47" s="1"/>
  <c r="DF128" i="47"/>
  <c r="DF129" i="47" s="1"/>
  <c r="KD128" i="47"/>
  <c r="KD129" i="47" s="1"/>
  <c r="ID128" i="47"/>
  <c r="ID129" i="47" s="1"/>
  <c r="CQ128" i="47"/>
  <c r="CQ129" i="47" s="1"/>
  <c r="EQ128" i="47"/>
  <c r="EQ129" i="47" s="1"/>
  <c r="DD128" i="47"/>
  <c r="DD129" i="47" s="1"/>
  <c r="GS128" i="47"/>
  <c r="GS129" i="47" s="1"/>
  <c r="CD128" i="47"/>
  <c r="CD129" i="47" s="1"/>
  <c r="AF128" i="47"/>
  <c r="LF128" i="47"/>
  <c r="LF129" i="47" s="1"/>
  <c r="AS128" i="47"/>
  <c r="AS129" i="47" s="1"/>
  <c r="IS128" i="47"/>
  <c r="IS129" i="47" s="1"/>
  <c r="FF128" i="47"/>
  <c r="FF129" i="47" s="1"/>
  <c r="IF128" i="47"/>
  <c r="IF129" i="47" s="1"/>
  <c r="JQ128" i="47"/>
  <c r="JQ129" i="47" s="1"/>
  <c r="ES128" i="47"/>
  <c r="ES129" i="47" s="1"/>
  <c r="LQ128" i="47"/>
  <c r="LQ129" i="47" s="1"/>
  <c r="AD128" i="47"/>
  <c r="AD129" i="47" s="1"/>
  <c r="AQ128" i="47"/>
  <c r="AQ129" i="47" s="1"/>
  <c r="IQ128" i="47"/>
  <c r="IQ129" i="47" s="1"/>
  <c r="FD128" i="47"/>
  <c r="FD129" i="47" s="1"/>
  <c r="JS128" i="47"/>
  <c r="JS129" i="47" s="1"/>
  <c r="Q128" i="47"/>
  <c r="Q129" i="47" s="1"/>
  <c r="LS128" i="47"/>
  <c r="LS129" i="47" s="1"/>
  <c r="FQ128" i="47"/>
  <c r="EW22" i="28"/>
  <c r="D48" i="28"/>
  <c r="DX48" i="28" s="1"/>
  <c r="IJ22" i="28"/>
  <c r="GY48" i="28"/>
  <c r="B22" i="28"/>
  <c r="HV22" i="28" s="1"/>
  <c r="EY48" i="28"/>
  <c r="KW46" i="47"/>
  <c r="GQ128" i="47"/>
  <c r="GQ129" i="47" s="1"/>
  <c r="IL45" i="28"/>
  <c r="KL48" i="28"/>
  <c r="BD128" i="47"/>
  <c r="BD129" i="47" s="1"/>
  <c r="IL7" i="47"/>
  <c r="N5" i="61"/>
  <c r="AA27" i="65"/>
  <c r="LL7" i="47"/>
  <c r="Z23" i="61"/>
  <c r="H8" i="61"/>
  <c r="I6" i="61"/>
  <c r="EL7" i="47"/>
  <c r="J22" i="28"/>
  <c r="CJ22" i="28"/>
  <c r="KW22" i="28"/>
  <c r="LJ22" i="28"/>
  <c r="HL48" i="28"/>
  <c r="FL48" i="28"/>
  <c r="L48" i="28"/>
  <c r="BJ22" i="28"/>
  <c r="CW22" i="28"/>
  <c r="DJ22" i="28"/>
  <c r="JW22" i="28"/>
  <c r="LW22" i="28"/>
  <c r="CY48" i="28"/>
  <c r="AL48" i="28"/>
  <c r="Y48" i="28"/>
  <c r="JJ22" i="28"/>
  <c r="W22" i="28"/>
  <c r="EJ22" i="28"/>
  <c r="FW22" i="28"/>
  <c r="FY48" i="28"/>
  <c r="BY48" i="28"/>
  <c r="GL48" i="28"/>
  <c r="BW22" i="28"/>
  <c r="GW22" i="28"/>
  <c r="AY48" i="28"/>
  <c r="EL48" i="28"/>
  <c r="HY48" i="28"/>
  <c r="FJ22" i="28"/>
  <c r="DW22" i="28"/>
  <c r="GJ22" i="28"/>
  <c r="HW22" i="28"/>
  <c r="LW72" i="28"/>
  <c r="L45" i="28"/>
  <c r="LL48" i="28"/>
  <c r="CL48" i="28"/>
  <c r="JL48" i="28"/>
  <c r="JY48" i="28"/>
  <c r="AJ22" i="28"/>
  <c r="HJ22" i="28"/>
  <c r="IW22" i="28"/>
  <c r="DL45" i="28"/>
  <c r="LY48" i="28"/>
  <c r="DY48" i="28"/>
  <c r="DL48" i="28"/>
  <c r="KY48" i="28"/>
  <c r="EW46" i="47"/>
  <c r="AW22" i="28"/>
  <c r="KL45" i="28"/>
  <c r="BL48" i="28"/>
  <c r="IY48" i="28"/>
  <c r="JW46" i="47"/>
  <c r="V26" i="63"/>
  <c r="AA33" i="65"/>
  <c r="LY7" i="47"/>
  <c r="KL7" i="47"/>
  <c r="DL7" i="47"/>
  <c r="DY7" i="47"/>
  <c r="M5" i="61"/>
  <c r="Z29" i="61"/>
  <c r="V27" i="65"/>
  <c r="JL7" i="47"/>
  <c r="BY7" i="47"/>
  <c r="GL7" i="47"/>
  <c r="EY7" i="47"/>
  <c r="H6" i="61"/>
  <c r="O6" i="61"/>
  <c r="M8" i="61"/>
  <c r="AA25" i="62"/>
  <c r="GY7" i="47"/>
  <c r="IY7" i="47"/>
  <c r="FL7" i="47"/>
  <c r="N7" i="61"/>
  <c r="M6" i="61"/>
  <c r="AA31" i="62"/>
  <c r="HL7" i="47"/>
  <c r="JY7" i="47"/>
  <c r="BL7" i="47"/>
  <c r="O5" i="61"/>
  <c r="N6" i="61"/>
  <c r="H5" i="61"/>
  <c r="U25" i="62"/>
  <c r="Y7" i="47"/>
  <c r="FY7" i="47"/>
  <c r="KY7" i="47"/>
  <c r="I7" i="61"/>
  <c r="O7" i="61"/>
  <c r="CL7" i="47"/>
  <c r="AY7" i="47"/>
  <c r="HY7" i="47"/>
  <c r="H7" i="61"/>
  <c r="M7" i="61"/>
  <c r="N8" i="61"/>
  <c r="E7" i="28"/>
  <c r="BY7" i="28" s="1"/>
  <c r="D7" i="47"/>
  <c r="CK7" i="47" s="1"/>
  <c r="L7" i="47"/>
  <c r="I5" i="61"/>
  <c r="O8" i="61"/>
  <c r="I8" i="61"/>
  <c r="FY45" i="47"/>
  <c r="AA31" i="70"/>
  <c r="V22" i="64"/>
  <c r="U26" i="63"/>
  <c r="AA22" i="64"/>
  <c r="CY45" i="47"/>
  <c r="U22" i="64"/>
  <c r="U25" i="70"/>
  <c r="LL45" i="47"/>
  <c r="AA26" i="63"/>
  <c r="AA25" i="70"/>
  <c r="AA30" i="63"/>
  <c r="AA24" i="63"/>
  <c r="K5" i="70"/>
  <c r="E22" i="26" s="1"/>
  <c r="FL45" i="47"/>
  <c r="EL45" i="47"/>
  <c r="KL45" i="47"/>
  <c r="L45" i="47"/>
  <c r="BL45" i="47"/>
  <c r="GL45" i="47"/>
  <c r="D45" i="47"/>
  <c r="KK45" i="47" s="1"/>
  <c r="Y45" i="47"/>
  <c r="DL45" i="47"/>
  <c r="GY45" i="47"/>
  <c r="JY45" i="47"/>
  <c r="EY45" i="47"/>
  <c r="BY45" i="47"/>
  <c r="HL45" i="47"/>
  <c r="LY45" i="47"/>
  <c r="AL45" i="47"/>
  <c r="DY45" i="47"/>
  <c r="KY45" i="47"/>
  <c r="CL45" i="47"/>
  <c r="HY45" i="47"/>
  <c r="IY45" i="47"/>
  <c r="AY45" i="47"/>
  <c r="IL45" i="47"/>
  <c r="EW72" i="28"/>
  <c r="T23" i="61"/>
  <c r="V23" i="61" s="1"/>
  <c r="IJ60" i="28"/>
  <c r="IJ46" i="28"/>
  <c r="IW46" i="28"/>
  <c r="W30" i="28"/>
  <c r="AJ30" i="28"/>
  <c r="IW30" i="28"/>
  <c r="LJ30" i="28"/>
  <c r="D60" i="28"/>
  <c r="JK60" i="28" s="1"/>
  <c r="L60" i="28"/>
  <c r="LL60" i="28"/>
  <c r="GL60" i="28"/>
  <c r="FW30" i="28"/>
  <c r="CW30" i="28"/>
  <c r="GJ30" i="28"/>
  <c r="AY60" i="28"/>
  <c r="BL60" i="28"/>
  <c r="HL60" i="28"/>
  <c r="LY60" i="28"/>
  <c r="Y88" i="28"/>
  <c r="AW30" i="28"/>
  <c r="BJ30" i="28"/>
  <c r="HJ30" i="28"/>
  <c r="BY60" i="28"/>
  <c r="CL60" i="28"/>
  <c r="IY60" i="28"/>
  <c r="EW30" i="28"/>
  <c r="HW30" i="28"/>
  <c r="KW30" i="28"/>
  <c r="CY60" i="28"/>
  <c r="DL60" i="28"/>
  <c r="KY60" i="28"/>
  <c r="DJ30" i="28"/>
  <c r="JW30" i="28"/>
  <c r="B30" i="28"/>
  <c r="LV30" i="28" s="1"/>
  <c r="DY60" i="28"/>
  <c r="EL60" i="28"/>
  <c r="GY60" i="28"/>
  <c r="J30" i="28"/>
  <c r="FJ30" i="28"/>
  <c r="GW30" i="28"/>
  <c r="KJ30" i="28"/>
  <c r="EY60" i="28"/>
  <c r="KL60" i="28"/>
  <c r="JY60" i="28"/>
  <c r="CJ30" i="28"/>
  <c r="BW30" i="28"/>
  <c r="IJ30" i="28"/>
  <c r="FL60" i="28"/>
  <c r="IL60" i="28"/>
  <c r="CJ46" i="28"/>
  <c r="KJ46" i="28"/>
  <c r="K6" i="70"/>
  <c r="E23" i="26" s="1"/>
  <c r="FW46" i="28"/>
  <c r="DJ46" i="28"/>
  <c r="AW16" i="47"/>
  <c r="W16" i="47"/>
  <c r="LW16" i="47"/>
  <c r="CJ16" i="47"/>
  <c r="CW16" i="47"/>
  <c r="DJ16" i="47"/>
  <c r="DW16" i="47"/>
  <c r="JW16" i="47"/>
  <c r="JJ16" i="47"/>
  <c r="FW16" i="47"/>
  <c r="GJ16" i="47"/>
  <c r="LJ16" i="47"/>
  <c r="KW16" i="47"/>
  <c r="GW16" i="47"/>
  <c r="IJ16" i="47"/>
  <c r="AJ16" i="47"/>
  <c r="J16" i="47"/>
  <c r="HJ16" i="47"/>
  <c r="EJ16" i="47"/>
  <c r="BJ16" i="47"/>
  <c r="HW16" i="47"/>
  <c r="KJ16" i="47"/>
  <c r="FJ16" i="47"/>
  <c r="BW16" i="47"/>
  <c r="IW16" i="47"/>
  <c r="B16" i="47"/>
  <c r="JI16" i="47" s="1"/>
  <c r="L5" i="70"/>
  <c r="K7" i="70"/>
  <c r="E24" i="26" s="1"/>
  <c r="FJ46" i="47"/>
  <c r="LJ46" i="47"/>
  <c r="EJ46" i="47"/>
  <c r="AA30" i="70"/>
  <c r="J46" i="47"/>
  <c r="DW46" i="47"/>
  <c r="HJ46" i="47"/>
  <c r="GW46" i="47"/>
  <c r="AA24" i="70"/>
  <c r="KJ46" i="47"/>
  <c r="CJ46" i="47"/>
  <c r="W46" i="47"/>
  <c r="LW46" i="47"/>
  <c r="U24" i="70"/>
  <c r="HW46" i="47"/>
  <c r="FW46" i="47"/>
  <c r="AW46" i="47"/>
  <c r="B46" i="47"/>
  <c r="LV46" i="47" s="1"/>
  <c r="CW46" i="47"/>
  <c r="GJ46" i="47"/>
  <c r="BW46" i="47"/>
  <c r="AJ46" i="47"/>
  <c r="JJ46" i="47"/>
  <c r="DJ46" i="47"/>
  <c r="K5" i="71"/>
  <c r="E32" i="26" s="1"/>
  <c r="IW46" i="47"/>
  <c r="IJ46" i="47"/>
  <c r="BJ46" i="28"/>
  <c r="FJ46" i="28"/>
  <c r="LW46" i="28"/>
  <c r="CW24" i="47"/>
  <c r="EW46" i="28"/>
  <c r="GW46" i="28"/>
  <c r="LJ46" i="28"/>
  <c r="DW24" i="47"/>
  <c r="AJ46" i="28"/>
  <c r="DW46" i="28"/>
  <c r="EJ46" i="28"/>
  <c r="B46" i="28"/>
  <c r="EV46" i="28" s="1"/>
  <c r="IW24" i="47"/>
  <c r="W46" i="28"/>
  <c r="BW46" i="28"/>
  <c r="CW46" i="28"/>
  <c r="JW46" i="28"/>
  <c r="B24" i="47"/>
  <c r="HV24" i="47" s="1"/>
  <c r="JJ46" i="28"/>
  <c r="HJ46" i="28"/>
  <c r="GJ46" i="28"/>
  <c r="KW46" i="28"/>
  <c r="AW46" i="28"/>
  <c r="HW46" i="28"/>
  <c r="J8" i="63"/>
  <c r="B23" i="47"/>
  <c r="I23" i="47" s="1"/>
  <c r="U27" i="72"/>
  <c r="IW23" i="47"/>
  <c r="DW23" i="47"/>
  <c r="FJ41" i="47"/>
  <c r="JW23" i="47"/>
  <c r="J41" i="47"/>
  <c r="IJ41" i="47"/>
  <c r="DJ60" i="28"/>
  <c r="FJ60" i="28"/>
  <c r="BJ24" i="47"/>
  <c r="HW24" i="47"/>
  <c r="BW24" i="47"/>
  <c r="DJ24" i="47"/>
  <c r="HJ24" i="47"/>
  <c r="KW24" i="47"/>
  <c r="AW24" i="47"/>
  <c r="FW24" i="47"/>
  <c r="JJ24" i="47"/>
  <c r="LW24" i="47"/>
  <c r="W24" i="47"/>
  <c r="EW24" i="47"/>
  <c r="LJ24" i="47"/>
  <c r="L6" i="70"/>
  <c r="J24" i="47"/>
  <c r="EJ24" i="47"/>
  <c r="JW24" i="47"/>
  <c r="AJ24" i="47"/>
  <c r="FJ24" i="47"/>
  <c r="GW24" i="47"/>
  <c r="IJ24" i="47"/>
  <c r="CJ24" i="47"/>
  <c r="GJ24" i="47"/>
  <c r="J6" i="63"/>
  <c r="K7" i="63"/>
  <c r="E19" i="26" s="1"/>
  <c r="J6" i="66"/>
  <c r="K8" i="70"/>
  <c r="E25" i="26" s="1"/>
  <c r="V27" i="72"/>
  <c r="AW60" i="28"/>
  <c r="DW60" i="28"/>
  <c r="HW60" i="28"/>
  <c r="KW60" i="28"/>
  <c r="AJ23" i="47"/>
  <c r="BW23" i="47"/>
  <c r="GJ23" i="47"/>
  <c r="CJ41" i="47"/>
  <c r="JJ41" i="47"/>
  <c r="EW41" i="47"/>
  <c r="AJ60" i="28"/>
  <c r="CJ60" i="28"/>
  <c r="IW60" i="28"/>
  <c r="LW23" i="47"/>
  <c r="GW23" i="47"/>
  <c r="HJ23" i="47"/>
  <c r="KJ23" i="47"/>
  <c r="DW41" i="47"/>
  <c r="LJ41" i="47"/>
  <c r="BJ41" i="47"/>
  <c r="LW41" i="47"/>
  <c r="EJ60" i="28"/>
  <c r="EW60" i="28"/>
  <c r="GW60" i="28"/>
  <c r="KW23" i="47"/>
  <c r="HW23" i="47"/>
  <c r="EW23" i="47"/>
  <c r="LJ23" i="47"/>
  <c r="GW41" i="47"/>
  <c r="GJ41" i="47"/>
  <c r="FW41" i="47"/>
  <c r="KW41" i="47"/>
  <c r="J6" i="70"/>
  <c r="FW60" i="28"/>
  <c r="GJ60" i="28"/>
  <c r="JJ60" i="28"/>
  <c r="AW23" i="47"/>
  <c r="CW23" i="47"/>
  <c r="IJ23" i="47"/>
  <c r="JW41" i="47"/>
  <c r="EJ41" i="47"/>
  <c r="W41" i="47"/>
  <c r="B41" i="47"/>
  <c r="IV41" i="47" s="1"/>
  <c r="V25" i="63"/>
  <c r="CW60" i="28"/>
  <c r="HJ60" i="28"/>
  <c r="KJ60" i="28"/>
  <c r="J23" i="47"/>
  <c r="FJ23" i="47"/>
  <c r="FW23" i="47"/>
  <c r="AJ41" i="47"/>
  <c r="KJ41" i="47"/>
  <c r="DJ41" i="47"/>
  <c r="J8" i="70"/>
  <c r="L7" i="70"/>
  <c r="AA27" i="72"/>
  <c r="J60" i="28"/>
  <c r="BJ60" i="28"/>
  <c r="JW60" i="28"/>
  <c r="B60" i="28"/>
  <c r="II60" i="28" s="1"/>
  <c r="CJ23" i="47"/>
  <c r="BJ23" i="47"/>
  <c r="JJ23" i="47"/>
  <c r="HJ41" i="47"/>
  <c r="AW41" i="47"/>
  <c r="HW41" i="47"/>
  <c r="BW60" i="28"/>
  <c r="W60" i="28"/>
  <c r="LJ60" i="28"/>
  <c r="W23" i="47"/>
  <c r="DJ23" i="47"/>
  <c r="IW41" i="47"/>
  <c r="CW41" i="47"/>
  <c r="K8" i="63"/>
  <c r="U26" i="71"/>
  <c r="V26" i="71"/>
  <c r="IY11" i="28"/>
  <c r="AA26" i="71"/>
  <c r="K5" i="63"/>
  <c r="E17" i="26" s="1"/>
  <c r="J5" i="70"/>
  <c r="L8" i="70"/>
  <c r="KL11" i="28"/>
  <c r="FY11" i="28"/>
  <c r="Y45" i="28"/>
  <c r="BY45" i="28"/>
  <c r="IY45" i="28"/>
  <c r="KY45" i="28"/>
  <c r="DY45" i="28"/>
  <c r="AL45" i="28"/>
  <c r="JL45" i="28"/>
  <c r="D45" i="28"/>
  <c r="GK45" i="28" s="1"/>
  <c r="BL45" i="28"/>
  <c r="EL45" i="28"/>
  <c r="LL45" i="28"/>
  <c r="CL45" i="28"/>
  <c r="CY45" i="28"/>
  <c r="GY45" i="28"/>
  <c r="FL45" i="28"/>
  <c r="FY45" i="28"/>
  <c r="GL45" i="28"/>
  <c r="J5" i="67"/>
  <c r="J5" i="63"/>
  <c r="J7" i="70"/>
  <c r="AY45" i="28"/>
  <c r="HY45" i="28"/>
  <c r="HL45" i="28"/>
  <c r="EY45" i="28"/>
  <c r="JY45" i="28"/>
  <c r="K6" i="63"/>
  <c r="E18" i="26" s="1"/>
  <c r="L7" i="63"/>
  <c r="AW72" i="47"/>
  <c r="FW72" i="47"/>
  <c r="L5" i="63"/>
  <c r="JJ72" i="47"/>
  <c r="GL88" i="28"/>
  <c r="AA31" i="66"/>
  <c r="KY88" i="28"/>
  <c r="EL88" i="28"/>
  <c r="IY88" i="28"/>
  <c r="LL88" i="28"/>
  <c r="D88" i="28"/>
  <c r="CK88" i="28" s="1"/>
  <c r="J6" i="72"/>
  <c r="U25" i="66"/>
  <c r="IL88" i="28"/>
  <c r="L88" i="28"/>
  <c r="BY88" i="28"/>
  <c r="V25" i="66"/>
  <c r="KL88" i="28"/>
  <c r="BL88" i="28"/>
  <c r="DY88" i="28"/>
  <c r="AY88" i="28"/>
  <c r="DL88" i="28"/>
  <c r="FY88" i="28"/>
  <c r="CY88" i="28"/>
  <c r="FL88" i="28"/>
  <c r="HY88" i="28"/>
  <c r="J8" i="67"/>
  <c r="L6" i="63"/>
  <c r="AL88" i="28"/>
  <c r="EY88" i="28"/>
  <c r="HL88" i="28"/>
  <c r="JY88" i="28"/>
  <c r="CL88" i="28"/>
  <c r="GY88" i="28"/>
  <c r="JL88" i="28"/>
  <c r="AA25" i="63"/>
  <c r="AA31" i="63"/>
  <c r="AA22" i="72"/>
  <c r="U22" i="72"/>
  <c r="V22" i="72"/>
  <c r="J6" i="65"/>
  <c r="L8" i="63"/>
  <c r="AA33" i="61"/>
  <c r="AA27" i="61"/>
  <c r="V27" i="61"/>
  <c r="CL11" i="28"/>
  <c r="BL11" i="28"/>
  <c r="HL11" i="28"/>
  <c r="CY11" i="28"/>
  <c r="DY11" i="28"/>
  <c r="IL11" i="28"/>
  <c r="L11" i="28"/>
  <c r="GL11" i="28"/>
  <c r="EY11" i="28"/>
  <c r="DL11" i="28"/>
  <c r="BY11" i="28"/>
  <c r="FL11" i="28"/>
  <c r="LY11" i="28"/>
  <c r="Y11" i="28"/>
  <c r="EL11" i="28"/>
  <c r="GY11" i="28"/>
  <c r="KY11" i="28"/>
  <c r="AL11" i="28"/>
  <c r="JL11" i="28"/>
  <c r="JY11" i="28"/>
  <c r="D11" i="28"/>
  <c r="LK11" i="28" s="1"/>
  <c r="AY11" i="28"/>
  <c r="HY11" i="28"/>
  <c r="AA33" i="67"/>
  <c r="AA29" i="68"/>
  <c r="U23" i="68"/>
  <c r="V23" i="68"/>
  <c r="V27" i="67"/>
  <c r="U27" i="67"/>
  <c r="U24" i="64"/>
  <c r="K6" i="66"/>
  <c r="E53" i="26" s="1"/>
  <c r="L6" i="67"/>
  <c r="L5" i="72"/>
  <c r="W72" i="47"/>
  <c r="EW72" i="47"/>
  <c r="IJ72" i="47"/>
  <c r="BW72" i="47"/>
  <c r="GW72" i="47"/>
  <c r="IW72" i="47"/>
  <c r="CW72" i="47"/>
  <c r="HW72" i="47"/>
  <c r="JW72" i="47"/>
  <c r="GJ72" i="47"/>
  <c r="AJ72" i="47"/>
  <c r="EJ72" i="47"/>
  <c r="HJ72" i="47"/>
  <c r="B72" i="47"/>
  <c r="II72" i="47" s="1"/>
  <c r="DJ72" i="47"/>
  <c r="BJ72" i="47"/>
  <c r="FJ72" i="47"/>
  <c r="KJ72" i="47"/>
  <c r="LW72" i="47"/>
  <c r="J72" i="47"/>
  <c r="KW72" i="47"/>
  <c r="CJ72" i="47"/>
  <c r="DW72" i="47"/>
  <c r="GW72" i="28"/>
  <c r="DW72" i="28"/>
  <c r="FW72" i="28"/>
  <c r="FJ72" i="28"/>
  <c r="HJ72" i="28"/>
  <c r="K6" i="67"/>
  <c r="E63" i="26" s="1"/>
  <c r="AW72" i="28"/>
  <c r="KJ72" i="28"/>
  <c r="J72" i="28"/>
  <c r="LJ72" i="28"/>
  <c r="W72" i="28"/>
  <c r="BJ72" i="28"/>
  <c r="IJ72" i="28"/>
  <c r="BW72" i="28"/>
  <c r="CJ72" i="28"/>
  <c r="KW72" i="28"/>
  <c r="HW72" i="28"/>
  <c r="DJ72" i="28"/>
  <c r="JW72" i="28"/>
  <c r="IW72" i="28"/>
  <c r="EJ72" i="28"/>
  <c r="JJ72" i="28"/>
  <c r="K7" i="67"/>
  <c r="E64" i="26" s="1"/>
  <c r="AJ72" i="28"/>
  <c r="CW72" i="28"/>
  <c r="GJ72" i="28"/>
  <c r="J5" i="72"/>
  <c r="K5" i="67"/>
  <c r="E62" i="26" s="1"/>
  <c r="J6" i="67"/>
  <c r="L8" i="69"/>
  <c r="K5" i="66"/>
  <c r="E52" i="26" s="1"/>
  <c r="L8" i="67"/>
  <c r="V24" i="72"/>
  <c r="K8" i="69"/>
  <c r="E50" i="26" s="1"/>
  <c r="K8" i="72"/>
  <c r="E30" i="26" s="1"/>
  <c r="J5" i="66"/>
  <c r="J8" i="69"/>
  <c r="K7" i="69"/>
  <c r="E49" i="26" s="1"/>
  <c r="J7" i="69"/>
  <c r="L5" i="66"/>
  <c r="O7" i="62"/>
  <c r="K8" i="67"/>
  <c r="I7" i="62"/>
  <c r="N8" i="62"/>
  <c r="J8" i="72"/>
  <c r="L5" i="67"/>
  <c r="L6" i="72"/>
  <c r="J7" i="67"/>
  <c r="K6" i="72"/>
  <c r="K6" i="69"/>
  <c r="E48" i="26" s="1"/>
  <c r="J8" i="64"/>
  <c r="O6" i="62"/>
  <c r="L7" i="67"/>
  <c r="K8" i="65"/>
  <c r="E45" i="26" s="1"/>
  <c r="L8" i="72"/>
  <c r="AA23" i="71"/>
  <c r="V23" i="71"/>
  <c r="U23" i="71"/>
  <c r="K8" i="64"/>
  <c r="E40" i="26" s="1"/>
  <c r="J5" i="65"/>
  <c r="K5" i="72"/>
  <c r="E27" i="26" s="1"/>
  <c r="I5" i="62"/>
  <c r="O8" i="62"/>
  <c r="N5" i="62"/>
  <c r="N6" i="62"/>
  <c r="I6" i="62"/>
  <c r="K6" i="71"/>
  <c r="E33" i="26" s="1"/>
  <c r="L7" i="71"/>
  <c r="K6" i="65"/>
  <c r="E43" i="26" s="1"/>
  <c r="L7" i="72"/>
  <c r="J7" i="72"/>
  <c r="J8" i="65"/>
  <c r="J7" i="71"/>
  <c r="H6" i="62"/>
  <c r="H7" i="62"/>
  <c r="N7" i="62"/>
  <c r="M5" i="62"/>
  <c r="O5" i="62"/>
  <c r="L8" i="65"/>
  <c r="H5" i="62"/>
  <c r="M7" i="62"/>
  <c r="K5" i="69"/>
  <c r="E47" i="26" s="1"/>
  <c r="H8" i="62"/>
  <c r="K7" i="72"/>
  <c r="E29" i="26" s="1"/>
  <c r="U24" i="72"/>
  <c r="L6" i="65"/>
  <c r="AA30" i="72"/>
  <c r="E15" i="47"/>
  <c r="E15" i="28"/>
  <c r="Z30" i="62"/>
  <c r="T24" i="62"/>
  <c r="Z24" i="62"/>
  <c r="L5" i="71"/>
  <c r="L6" i="66"/>
  <c r="C18" i="28"/>
  <c r="I8" i="62"/>
  <c r="C18" i="47"/>
  <c r="Z27" i="62"/>
  <c r="Z33" i="62"/>
  <c r="M8" i="62"/>
  <c r="T27" i="62"/>
  <c r="K7" i="71"/>
  <c r="M6" i="62"/>
  <c r="L6" i="64"/>
  <c r="L6" i="71"/>
  <c r="K7" i="66"/>
  <c r="E54" i="26" s="1"/>
  <c r="J5" i="71"/>
  <c r="E13" i="47"/>
  <c r="E13" i="28"/>
  <c r="Z28" i="62"/>
  <c r="T22" i="62"/>
  <c r="Z22" i="62"/>
  <c r="V25" i="65"/>
  <c r="JB132" i="28"/>
  <c r="IV2" i="28" s="1"/>
  <c r="J8" i="71"/>
  <c r="K8" i="71"/>
  <c r="E35" i="26" s="1"/>
  <c r="L6" i="69"/>
  <c r="J8" i="66"/>
  <c r="J6" i="71"/>
  <c r="AA25" i="65"/>
  <c r="GB132" i="28"/>
  <c r="FV2" i="28" s="1"/>
  <c r="K6" i="64"/>
  <c r="E38" i="26" s="1"/>
  <c r="J5" i="64"/>
  <c r="J7" i="64"/>
  <c r="L5" i="65"/>
  <c r="K7" i="65"/>
  <c r="J7" i="66"/>
  <c r="J6" i="69"/>
  <c r="K8" i="66"/>
  <c r="AA31" i="65"/>
  <c r="K7" i="64"/>
  <c r="E39" i="26" s="1"/>
  <c r="L7" i="66"/>
  <c r="L7" i="64"/>
  <c r="L7" i="69"/>
  <c r="J7" i="65"/>
  <c r="U23" i="69"/>
  <c r="AA24" i="64"/>
  <c r="V24" i="64"/>
  <c r="L7" i="65"/>
  <c r="L8" i="71"/>
  <c r="L8" i="66"/>
  <c r="AA32" i="62"/>
  <c r="V23" i="69"/>
  <c r="V26" i="62"/>
  <c r="AA23" i="69"/>
  <c r="U26" i="62"/>
  <c r="L8" i="64"/>
  <c r="J6" i="64"/>
  <c r="L5" i="69"/>
  <c r="L5" i="64"/>
  <c r="K5" i="65"/>
  <c r="E42" i="26" s="1"/>
  <c r="K5" i="64"/>
  <c r="E37" i="26" s="1"/>
  <c r="AJ17" i="28"/>
  <c r="B17" i="28"/>
  <c r="GW17" i="28"/>
  <c r="KW17" i="28"/>
  <c r="J17" i="28"/>
  <c r="DJ17" i="28"/>
  <c r="HW17" i="28"/>
  <c r="BW17" i="28"/>
  <c r="LJ17" i="28"/>
  <c r="EW17" i="28"/>
  <c r="AW17" i="28"/>
  <c r="IJ17" i="28"/>
  <c r="LW17" i="28"/>
  <c r="BJ17" i="28"/>
  <c r="KJ17" i="28"/>
  <c r="IW17" i="28"/>
  <c r="W17" i="28"/>
  <c r="FW17" i="28"/>
  <c r="HJ17" i="28"/>
  <c r="GJ17" i="28"/>
  <c r="CW17" i="28"/>
  <c r="JJ17" i="28"/>
  <c r="JW17" i="28"/>
  <c r="CJ17" i="28"/>
  <c r="DW17" i="28"/>
  <c r="EJ17" i="28"/>
  <c r="FJ17" i="28"/>
  <c r="AJ17" i="47"/>
  <c r="JW17" i="47"/>
  <c r="FJ17" i="47"/>
  <c r="LW17" i="47"/>
  <c r="BJ17" i="47"/>
  <c r="HW17" i="47"/>
  <c r="EJ17" i="47"/>
  <c r="CJ17" i="47"/>
  <c r="HJ17" i="47"/>
  <c r="DW17" i="47"/>
  <c r="IW17" i="47"/>
  <c r="KW17" i="47"/>
  <c r="GW17" i="47"/>
  <c r="J17" i="47"/>
  <c r="CW17" i="47"/>
  <c r="GJ17" i="47"/>
  <c r="W17" i="47"/>
  <c r="IJ17" i="47"/>
  <c r="FW17" i="47"/>
  <c r="BW17" i="47"/>
  <c r="LJ17" i="47"/>
  <c r="EW17" i="47"/>
  <c r="B17" i="47"/>
  <c r="AW17" i="47"/>
  <c r="DJ17" i="47"/>
  <c r="JJ17" i="47"/>
  <c r="KJ17" i="47"/>
  <c r="AO132" i="28"/>
  <c r="AI2" i="28" s="1"/>
  <c r="EB132" i="28"/>
  <c r="DV2" i="28" s="1"/>
  <c r="KV27" i="28"/>
  <c r="EI27" i="28"/>
  <c r="FI27" i="28"/>
  <c r="EV27" i="28"/>
  <c r="DV27" i="28"/>
  <c r="AI27" i="28"/>
  <c r="BI27" i="28"/>
  <c r="LV27" i="28"/>
  <c r="JI27" i="28"/>
  <c r="V27" i="28"/>
  <c r="I27" i="28"/>
  <c r="GI27" i="28"/>
  <c r="DI27" i="28"/>
  <c r="JV27" i="28"/>
  <c r="HV27" i="28"/>
  <c r="CV27" i="28"/>
  <c r="LI27" i="28"/>
  <c r="KI27" i="28"/>
  <c r="HI27" i="28"/>
  <c r="FV27" i="28"/>
  <c r="IV27" i="28"/>
  <c r="AV27" i="28"/>
  <c r="CI27" i="28"/>
  <c r="GV27" i="28"/>
  <c r="II27" i="28"/>
  <c r="BV27" i="28"/>
  <c r="HV27" i="47"/>
  <c r="FI27" i="47"/>
  <c r="I27" i="47"/>
  <c r="GV27" i="47"/>
  <c r="EI27" i="47"/>
  <c r="BV27" i="47"/>
  <c r="JV27" i="47"/>
  <c r="HI27" i="47"/>
  <c r="DI27" i="47"/>
  <c r="CV27" i="47"/>
  <c r="IV27" i="47"/>
  <c r="EV27" i="47"/>
  <c r="FV27" i="47"/>
  <c r="JI27" i="47"/>
  <c r="LI27" i="47"/>
  <c r="LV27" i="47"/>
  <c r="GI27" i="47"/>
  <c r="DV27" i="47"/>
  <c r="AV27" i="47"/>
  <c r="KV27" i="47"/>
  <c r="II27" i="47"/>
  <c r="CI27" i="47"/>
  <c r="V27" i="47"/>
  <c r="BI27" i="47"/>
  <c r="KI27" i="47"/>
  <c r="AI27" i="47"/>
  <c r="LO132" i="28"/>
  <c r="LI2" i="28" s="1"/>
  <c r="JO132" i="28"/>
  <c r="JI2" i="28" s="1"/>
  <c r="LJ63" i="47"/>
  <c r="JW63" i="47"/>
  <c r="IJ63" i="47"/>
  <c r="GW63" i="47"/>
  <c r="KJ63" i="47"/>
  <c r="HW63" i="47"/>
  <c r="HJ63" i="47"/>
  <c r="FJ63" i="47"/>
  <c r="DW63" i="47"/>
  <c r="BW63" i="47"/>
  <c r="GJ63" i="47"/>
  <c r="CJ63" i="47"/>
  <c r="W63" i="47"/>
  <c r="LW63" i="47"/>
  <c r="JJ63" i="47"/>
  <c r="KW63" i="47"/>
  <c r="IW63" i="47"/>
  <c r="AJ63" i="47"/>
  <c r="BJ63" i="47"/>
  <c r="EJ63" i="47"/>
  <c r="EW63" i="47"/>
  <c r="DJ63" i="47"/>
  <c r="AW63" i="47"/>
  <c r="J63" i="47"/>
  <c r="FW63" i="47"/>
  <c r="CW63" i="47"/>
  <c r="B63" i="47"/>
  <c r="L85" i="28"/>
  <c r="FL85" i="28"/>
  <c r="D85" i="28"/>
  <c r="IY85" i="28"/>
  <c r="EY85" i="28"/>
  <c r="AY85" i="28"/>
  <c r="IL85" i="28"/>
  <c r="EL85" i="28"/>
  <c r="AL85" i="28"/>
  <c r="LY85" i="28"/>
  <c r="HY85" i="28"/>
  <c r="DY85" i="28"/>
  <c r="Y85" i="28"/>
  <c r="LL85" i="28"/>
  <c r="HL85" i="28"/>
  <c r="DL85" i="28"/>
  <c r="KY85" i="28"/>
  <c r="GY85" i="28"/>
  <c r="CY85" i="28"/>
  <c r="KL85" i="28"/>
  <c r="GL85" i="28"/>
  <c r="CL85" i="28"/>
  <c r="JY85" i="28"/>
  <c r="FY85" i="28"/>
  <c r="BY85" i="28"/>
  <c r="JL85" i="28"/>
  <c r="BL85" i="28"/>
  <c r="HW50" i="47"/>
  <c r="CW50" i="47"/>
  <c r="EW50" i="47"/>
  <c r="FJ50" i="47"/>
  <c r="BJ50" i="47"/>
  <c r="EJ50" i="47"/>
  <c r="KJ50" i="47"/>
  <c r="JW50" i="47"/>
  <c r="BW50" i="47"/>
  <c r="JJ50" i="47"/>
  <c r="LJ50" i="47"/>
  <c r="J50" i="47"/>
  <c r="DJ50" i="47"/>
  <c r="CJ50" i="47"/>
  <c r="KW50" i="47"/>
  <c r="IJ50" i="47"/>
  <c r="AJ50" i="47"/>
  <c r="IW50" i="47"/>
  <c r="FW50" i="47"/>
  <c r="DW50" i="47"/>
  <c r="W50" i="47"/>
  <c r="GJ50" i="47"/>
  <c r="HJ50" i="47"/>
  <c r="LW50" i="47"/>
  <c r="AW50" i="47"/>
  <c r="GW50" i="47"/>
  <c r="B50" i="47"/>
  <c r="LX73" i="28"/>
  <c r="EK73" i="28"/>
  <c r="CK73" i="28"/>
  <c r="DK73" i="28"/>
  <c r="HX73" i="28"/>
  <c r="IX73" i="28"/>
  <c r="AX73" i="28"/>
  <c r="DX73" i="28"/>
  <c r="JK73" i="28"/>
  <c r="GK73" i="28"/>
  <c r="BX73" i="28"/>
  <c r="CX73" i="28"/>
  <c r="KX73" i="28"/>
  <c r="KK73" i="28"/>
  <c r="AK73" i="28"/>
  <c r="BK73" i="28"/>
  <c r="GX73" i="28"/>
  <c r="LK73" i="28"/>
  <c r="IK73" i="28"/>
  <c r="FX73" i="28"/>
  <c r="JX73" i="28"/>
  <c r="FK73" i="28"/>
  <c r="K73" i="28"/>
  <c r="X73" i="28"/>
  <c r="EX73" i="28"/>
  <c r="HK73" i="28"/>
  <c r="KV15" i="28"/>
  <c r="LV15" i="28"/>
  <c r="CI15" i="28"/>
  <c r="AI15" i="28"/>
  <c r="JV15" i="28"/>
  <c r="EV15" i="28"/>
  <c r="KI15" i="28"/>
  <c r="LI15" i="28"/>
  <c r="IV15" i="28"/>
  <c r="AV15" i="28"/>
  <c r="I15" i="28"/>
  <c r="JI15" i="28"/>
  <c r="HV15" i="28"/>
  <c r="V15" i="28"/>
  <c r="II15" i="28"/>
  <c r="GV15" i="28"/>
  <c r="DV15" i="28"/>
  <c r="HI15" i="28"/>
  <c r="FV15" i="28"/>
  <c r="BI15" i="28"/>
  <c r="GI15" i="28"/>
  <c r="EI15" i="28"/>
  <c r="CV15" i="28"/>
  <c r="FI15" i="28"/>
  <c r="DI15" i="28"/>
  <c r="BV15" i="28"/>
  <c r="BY77" i="47"/>
  <c r="D77" i="47"/>
  <c r="AL77" i="47"/>
  <c r="GL77" i="47"/>
  <c r="GY77" i="47"/>
  <c r="KY77" i="47"/>
  <c r="FY77" i="47"/>
  <c r="KL77" i="47"/>
  <c r="JY77" i="47"/>
  <c r="LY77" i="47"/>
  <c r="IY77" i="47"/>
  <c r="CL77" i="47"/>
  <c r="HL77" i="47"/>
  <c r="BL77" i="47"/>
  <c r="EL77" i="47"/>
  <c r="DL77" i="47"/>
  <c r="Y77" i="47"/>
  <c r="AY77" i="47"/>
  <c r="IL77" i="47"/>
  <c r="JL77" i="47"/>
  <c r="HY77" i="47"/>
  <c r="L77" i="47"/>
  <c r="FL77" i="47"/>
  <c r="LL77" i="47"/>
  <c r="CY77" i="47"/>
  <c r="EY77" i="47"/>
  <c r="DY77" i="47"/>
  <c r="AK73" i="47"/>
  <c r="HX73" i="47"/>
  <c r="FK73" i="47"/>
  <c r="K73" i="47"/>
  <c r="EK73" i="47"/>
  <c r="JK73" i="47"/>
  <c r="DK73" i="47"/>
  <c r="CX73" i="47"/>
  <c r="JX73" i="47"/>
  <c r="DX73" i="47"/>
  <c r="X73" i="47"/>
  <c r="LX73" i="47"/>
  <c r="IK73" i="47"/>
  <c r="EX73" i="47"/>
  <c r="FX73" i="47"/>
  <c r="KX73" i="47"/>
  <c r="GX73" i="47"/>
  <c r="BX73" i="47"/>
  <c r="BK73" i="47"/>
  <c r="LK73" i="47"/>
  <c r="HK73" i="47"/>
  <c r="CK73" i="47"/>
  <c r="AX73" i="47"/>
  <c r="KK73" i="47"/>
  <c r="GK73" i="47"/>
  <c r="IX73" i="47"/>
  <c r="CJ42" i="28"/>
  <c r="J42" i="28"/>
  <c r="LJ42" i="28"/>
  <c r="EJ42" i="28"/>
  <c r="AJ42" i="28"/>
  <c r="DW42" i="28"/>
  <c r="GJ42" i="28"/>
  <c r="FW42" i="28"/>
  <c r="FJ42" i="28"/>
  <c r="KJ42" i="28"/>
  <c r="JW42" i="28"/>
  <c r="B42" i="28"/>
  <c r="HW42" i="28"/>
  <c r="BW42" i="28"/>
  <c r="DJ42" i="28"/>
  <c r="KW42" i="28"/>
  <c r="AW42" i="28"/>
  <c r="LW42" i="28"/>
  <c r="EW42" i="28"/>
  <c r="JJ42" i="28"/>
  <c r="BJ42" i="28"/>
  <c r="W42" i="28"/>
  <c r="IW42" i="28"/>
  <c r="IJ42" i="28"/>
  <c r="GW42" i="28"/>
  <c r="HJ42" i="28"/>
  <c r="CW42" i="28"/>
  <c r="FJ42" i="47"/>
  <c r="DW42" i="47"/>
  <c r="GW42" i="47"/>
  <c r="CJ42" i="47"/>
  <c r="DJ42" i="47"/>
  <c r="AW42" i="47"/>
  <c r="HW42" i="47"/>
  <c r="FW42" i="47"/>
  <c r="CW42" i="47"/>
  <c r="GJ42" i="47"/>
  <c r="J42" i="47"/>
  <c r="BW42" i="47"/>
  <c r="W42" i="47"/>
  <c r="EW42" i="47"/>
  <c r="HJ42" i="47"/>
  <c r="EJ42" i="47"/>
  <c r="BJ42" i="47"/>
  <c r="AJ42" i="47"/>
  <c r="JJ42" i="47"/>
  <c r="IJ42" i="47"/>
  <c r="JW42" i="47"/>
  <c r="B42" i="47"/>
  <c r="IW42" i="47"/>
  <c r="LW42" i="47"/>
  <c r="KJ42" i="47"/>
  <c r="LJ42" i="47"/>
  <c r="KW42" i="47"/>
  <c r="KV15" i="47"/>
  <c r="HI15" i="47"/>
  <c r="AV15" i="47"/>
  <c r="FV15" i="47"/>
  <c r="JI15" i="47"/>
  <c r="II15" i="47"/>
  <c r="BI15" i="47"/>
  <c r="JV15" i="47"/>
  <c r="FI15" i="47"/>
  <c r="CI15" i="47"/>
  <c r="EI15" i="47"/>
  <c r="EV15" i="47"/>
  <c r="CV15" i="47"/>
  <c r="LI15" i="47"/>
  <c r="BV15" i="47"/>
  <c r="KI15" i="47"/>
  <c r="V15" i="47"/>
  <c r="IV15" i="47"/>
  <c r="GV15" i="47"/>
  <c r="HV15" i="47"/>
  <c r="DI15" i="47"/>
  <c r="I15" i="47"/>
  <c r="LV15" i="47"/>
  <c r="DV15" i="47"/>
  <c r="GI15" i="47"/>
  <c r="AI15" i="47"/>
  <c r="FL77" i="28"/>
  <c r="LL77" i="28"/>
  <c r="L77" i="28"/>
  <c r="KY77" i="28"/>
  <c r="BL77" i="28"/>
  <c r="EL77" i="28"/>
  <c r="BY77" i="28"/>
  <c r="IY77" i="28"/>
  <c r="AY77" i="28"/>
  <c r="EY77" i="28"/>
  <c r="GL77" i="28"/>
  <c r="DY77" i="28"/>
  <c r="AL77" i="28"/>
  <c r="CL77" i="28"/>
  <c r="GY77" i="28"/>
  <c r="Y77" i="28"/>
  <c r="DL77" i="28"/>
  <c r="JL77" i="28"/>
  <c r="D77" i="28"/>
  <c r="HY77" i="28"/>
  <c r="HL77" i="28"/>
  <c r="KL77" i="28"/>
  <c r="LY77" i="28"/>
  <c r="JY77" i="28"/>
  <c r="CY77" i="28"/>
  <c r="IL77" i="28"/>
  <c r="FY77" i="28"/>
  <c r="LX71" i="28"/>
  <c r="LK71" i="28"/>
  <c r="JX71" i="28"/>
  <c r="BX71" i="28"/>
  <c r="AK71" i="28"/>
  <c r="GX71" i="28"/>
  <c r="AX71" i="28"/>
  <c r="HX71" i="28"/>
  <c r="IX71" i="28"/>
  <c r="X71" i="28"/>
  <c r="IK71" i="28"/>
  <c r="HK71" i="28"/>
  <c r="K71" i="28"/>
  <c r="JK71" i="28"/>
  <c r="FK71" i="28"/>
  <c r="EK71" i="28"/>
  <c r="GK71" i="28"/>
  <c r="EX71" i="28"/>
  <c r="DK71" i="28"/>
  <c r="FX71" i="28"/>
  <c r="DX71" i="28"/>
  <c r="CK71" i="28"/>
  <c r="KX71" i="28"/>
  <c r="KK71" i="28"/>
  <c r="CX71" i="28"/>
  <c r="BK71" i="28"/>
  <c r="AA23" i="65"/>
  <c r="V23" i="65"/>
  <c r="U23" i="65"/>
  <c r="AA29" i="65"/>
  <c r="JY56" i="28"/>
  <c r="LY56" i="28"/>
  <c r="D56" i="28"/>
  <c r="IY56" i="28"/>
  <c r="EY56" i="28"/>
  <c r="DY56" i="28"/>
  <c r="CY56" i="28"/>
  <c r="AL56" i="28"/>
  <c r="HY56" i="28"/>
  <c r="KY56" i="28"/>
  <c r="KL56" i="28"/>
  <c r="GY56" i="28"/>
  <c r="FL56" i="28"/>
  <c r="LL56" i="28"/>
  <c r="AY56" i="28"/>
  <c r="EL56" i="28"/>
  <c r="HL56" i="28"/>
  <c r="JL56" i="28"/>
  <c r="Y56" i="28"/>
  <c r="DL56" i="28"/>
  <c r="FY56" i="28"/>
  <c r="L56" i="28"/>
  <c r="BY56" i="28"/>
  <c r="CL56" i="28"/>
  <c r="GL56" i="28"/>
  <c r="IL56" i="28"/>
  <c r="BL56" i="28"/>
  <c r="AA22" i="66"/>
  <c r="V22" i="66"/>
  <c r="U22" i="66"/>
  <c r="AA28" i="66"/>
  <c r="KY39" i="28"/>
  <c r="LY39" i="28"/>
  <c r="FY39" i="28"/>
  <c r="CL39" i="28"/>
  <c r="L39" i="28"/>
  <c r="D39" i="28"/>
  <c r="EY39" i="28"/>
  <c r="BY39" i="28"/>
  <c r="IY39" i="28"/>
  <c r="GY39" i="28"/>
  <c r="BL39" i="28"/>
  <c r="GL39" i="28"/>
  <c r="JL39" i="28"/>
  <c r="AY39" i="28"/>
  <c r="DL39" i="28"/>
  <c r="HY39" i="28"/>
  <c r="AL39" i="28"/>
  <c r="KL39" i="28"/>
  <c r="FL39" i="28"/>
  <c r="Y39" i="28"/>
  <c r="HL39" i="28"/>
  <c r="CY39" i="28"/>
  <c r="DY39" i="28"/>
  <c r="LL39" i="28"/>
  <c r="IL39" i="28"/>
  <c r="JY39" i="28"/>
  <c r="EL39" i="28"/>
  <c r="KJ36" i="28"/>
  <c r="DW36" i="28"/>
  <c r="J36" i="28"/>
  <c r="AJ36" i="28"/>
  <c r="KW36" i="28"/>
  <c r="JW36" i="28"/>
  <c r="CJ36" i="28"/>
  <c r="JJ36" i="28"/>
  <c r="LJ36" i="28"/>
  <c r="AW36" i="28"/>
  <c r="W36" i="28"/>
  <c r="HJ36" i="28"/>
  <c r="IJ36" i="28"/>
  <c r="B36" i="28"/>
  <c r="IW36" i="28"/>
  <c r="CW36" i="28"/>
  <c r="EW36" i="28"/>
  <c r="GW36" i="28"/>
  <c r="HW36" i="28"/>
  <c r="EJ36" i="28"/>
  <c r="LW36" i="28"/>
  <c r="FJ36" i="28"/>
  <c r="GJ36" i="28"/>
  <c r="DJ36" i="28"/>
  <c r="FW36" i="28"/>
  <c r="BJ36" i="28"/>
  <c r="BW36" i="28"/>
  <c r="CW69" i="28"/>
  <c r="DJ69" i="28"/>
  <c r="GW69" i="28"/>
  <c r="FW69" i="28"/>
  <c r="J69" i="28"/>
  <c r="GJ69" i="28"/>
  <c r="CJ69" i="28"/>
  <c r="JW69" i="28"/>
  <c r="FJ69" i="28"/>
  <c r="LJ69" i="28"/>
  <c r="B69" i="28"/>
  <c r="BW69" i="28"/>
  <c r="BJ69" i="28"/>
  <c r="IW69" i="28"/>
  <c r="JJ69" i="28"/>
  <c r="AW69" i="28"/>
  <c r="EJ69" i="28"/>
  <c r="HJ69" i="28"/>
  <c r="LW69" i="28"/>
  <c r="DW69" i="28"/>
  <c r="KW69" i="28"/>
  <c r="EW69" i="28"/>
  <c r="W69" i="28"/>
  <c r="IJ69" i="28"/>
  <c r="HW69" i="28"/>
  <c r="AJ69" i="28"/>
  <c r="KJ69" i="28"/>
  <c r="KJ56" i="28"/>
  <c r="J56" i="28"/>
  <c r="BW56" i="28"/>
  <c r="IW56" i="28"/>
  <c r="LJ56" i="28"/>
  <c r="CW56" i="28"/>
  <c r="CJ56" i="28"/>
  <c r="EJ56" i="28"/>
  <c r="FW56" i="28"/>
  <c r="JW56" i="28"/>
  <c r="EW56" i="28"/>
  <c r="AJ56" i="28"/>
  <c r="BJ56" i="28"/>
  <c r="IJ56" i="28"/>
  <c r="HJ56" i="28"/>
  <c r="HW56" i="28"/>
  <c r="B56" i="28"/>
  <c r="GJ56" i="28"/>
  <c r="AW56" i="28"/>
  <c r="DW56" i="28"/>
  <c r="GW56" i="28"/>
  <c r="KW56" i="28"/>
  <c r="DJ56" i="28"/>
  <c r="W56" i="28"/>
  <c r="LW56" i="28"/>
  <c r="FJ56" i="28"/>
  <c r="JJ56" i="28"/>
  <c r="CY56" i="47"/>
  <c r="FL56" i="47"/>
  <c r="AL56" i="47"/>
  <c r="KL56" i="47"/>
  <c r="CL56" i="47"/>
  <c r="GL56" i="47"/>
  <c r="BY56" i="47"/>
  <c r="FY56" i="47"/>
  <c r="HY56" i="47"/>
  <c r="JL56" i="47"/>
  <c r="EY56" i="47"/>
  <c r="IL56" i="47"/>
  <c r="L56" i="47"/>
  <c r="HL56" i="47"/>
  <c r="BL56" i="47"/>
  <c r="LL56" i="47"/>
  <c r="GY56" i="47"/>
  <c r="D56" i="47"/>
  <c r="DL56" i="47"/>
  <c r="AY56" i="47"/>
  <c r="JY56" i="47"/>
  <c r="EL56" i="47"/>
  <c r="KY56" i="47"/>
  <c r="Y56" i="47"/>
  <c r="DY56" i="47"/>
  <c r="IY56" i="47"/>
  <c r="LY56" i="47"/>
  <c r="LY39" i="47"/>
  <c r="LL39" i="47"/>
  <c r="IL39" i="47"/>
  <c r="JL39" i="47"/>
  <c r="KL39" i="47"/>
  <c r="JY39" i="47"/>
  <c r="D39" i="47"/>
  <c r="GL39" i="47"/>
  <c r="FY39" i="47"/>
  <c r="FL39" i="47"/>
  <c r="CL39" i="47"/>
  <c r="IY39" i="47"/>
  <c r="DL39" i="47"/>
  <c r="HY39" i="47"/>
  <c r="KY39" i="47"/>
  <c r="Y39" i="47"/>
  <c r="GY39" i="47"/>
  <c r="BL39" i="47"/>
  <c r="HL39" i="47"/>
  <c r="BY39" i="47"/>
  <c r="EL39" i="47"/>
  <c r="EY39" i="47"/>
  <c r="AY39" i="47"/>
  <c r="DY39" i="47"/>
  <c r="CY39" i="47"/>
  <c r="AL39" i="47"/>
  <c r="L39" i="47"/>
  <c r="B36" i="47"/>
  <c r="FW36" i="47"/>
  <c r="IJ36" i="47"/>
  <c r="J36" i="47"/>
  <c r="KW36" i="47"/>
  <c r="BJ36" i="47"/>
  <c r="FJ36" i="47"/>
  <c r="AJ36" i="47"/>
  <c r="HJ36" i="47"/>
  <c r="DW36" i="47"/>
  <c r="EW36" i="47"/>
  <c r="BW36" i="47"/>
  <c r="GJ36" i="47"/>
  <c r="W36" i="47"/>
  <c r="AW36" i="47"/>
  <c r="EJ36" i="47"/>
  <c r="JW36" i="47"/>
  <c r="JJ36" i="47"/>
  <c r="CW36" i="47"/>
  <c r="CJ36" i="47"/>
  <c r="IW36" i="47"/>
  <c r="LW36" i="47"/>
  <c r="LJ36" i="47"/>
  <c r="GW36" i="47"/>
  <c r="HW36" i="47"/>
  <c r="KJ36" i="47"/>
  <c r="DJ36" i="47"/>
  <c r="EW69" i="47"/>
  <c r="GJ69" i="47"/>
  <c r="LJ69" i="47"/>
  <c r="EJ69" i="47"/>
  <c r="HW69" i="47"/>
  <c r="W69" i="47"/>
  <c r="IW69" i="47"/>
  <c r="KJ69" i="47"/>
  <c r="AW69" i="47"/>
  <c r="CW69" i="47"/>
  <c r="BW69" i="47"/>
  <c r="IJ69" i="47"/>
  <c r="AJ69" i="47"/>
  <c r="BJ69" i="47"/>
  <c r="DW69" i="47"/>
  <c r="LW69" i="47"/>
  <c r="J69" i="47"/>
  <c r="DJ69" i="47"/>
  <c r="JW69" i="47"/>
  <c r="HJ69" i="47"/>
  <c r="FW69" i="47"/>
  <c r="JJ69" i="47"/>
  <c r="GW69" i="47"/>
  <c r="FJ69" i="47"/>
  <c r="CJ69" i="47"/>
  <c r="KW69" i="47"/>
  <c r="B69" i="47"/>
  <c r="CW34" i="28"/>
  <c r="BW34" i="28"/>
  <c r="EJ34" i="28"/>
  <c r="JJ34" i="28"/>
  <c r="J34" i="28"/>
  <c r="HW34" i="28"/>
  <c r="LW34" i="28"/>
  <c r="BJ34" i="28"/>
  <c r="FJ34" i="28"/>
  <c r="AW34" i="28"/>
  <c r="GJ34" i="28"/>
  <c r="LJ34" i="28"/>
  <c r="DW34" i="28"/>
  <c r="KJ34" i="28"/>
  <c r="JW34" i="28"/>
  <c r="EW34" i="28"/>
  <c r="GW34" i="28"/>
  <c r="HJ34" i="28"/>
  <c r="W34" i="28"/>
  <c r="CJ34" i="28"/>
  <c r="FW34" i="28"/>
  <c r="IW34" i="28"/>
  <c r="B34" i="28"/>
  <c r="DJ34" i="28"/>
  <c r="KW34" i="28"/>
  <c r="IJ34" i="28"/>
  <c r="AJ34" i="28"/>
  <c r="DJ56" i="47"/>
  <c r="AW56" i="47"/>
  <c r="GJ56" i="47"/>
  <c r="HW56" i="47"/>
  <c r="FW56" i="47"/>
  <c r="CW56" i="47"/>
  <c r="J56" i="47"/>
  <c r="CJ56" i="47"/>
  <c r="GW56" i="47"/>
  <c r="W56" i="47"/>
  <c r="BW56" i="47"/>
  <c r="AJ56" i="47"/>
  <c r="EJ56" i="47"/>
  <c r="BJ56" i="47"/>
  <c r="FJ56" i="47"/>
  <c r="DW56" i="47"/>
  <c r="KW56" i="47"/>
  <c r="HJ56" i="47"/>
  <c r="IW56" i="47"/>
  <c r="KJ56" i="47"/>
  <c r="JJ56" i="47"/>
  <c r="EW56" i="47"/>
  <c r="B56" i="47"/>
  <c r="LW56" i="47"/>
  <c r="LJ56" i="47"/>
  <c r="JW56" i="47"/>
  <c r="IJ56" i="47"/>
  <c r="LW58" i="28"/>
  <c r="W58" i="28"/>
  <c r="FJ58" i="28"/>
  <c r="FW58" i="28"/>
  <c r="CJ58" i="28"/>
  <c r="BJ58" i="28"/>
  <c r="EJ58" i="28"/>
  <c r="IJ58" i="28"/>
  <c r="GJ58" i="28"/>
  <c r="EW58" i="28"/>
  <c r="AJ58" i="28"/>
  <c r="GW58" i="28"/>
  <c r="J58" i="28"/>
  <c r="IW58" i="28"/>
  <c r="CW58" i="28"/>
  <c r="BW58" i="28"/>
  <c r="HW58" i="28"/>
  <c r="DW58" i="28"/>
  <c r="JW58" i="28"/>
  <c r="HJ58" i="28"/>
  <c r="JJ58" i="28"/>
  <c r="KW58" i="28"/>
  <c r="DJ58" i="28"/>
  <c r="KJ58" i="28"/>
  <c r="AW58" i="28"/>
  <c r="LJ58" i="28"/>
  <c r="B58" i="28"/>
  <c r="AB132" i="28"/>
  <c r="V2" i="28" s="1"/>
  <c r="I5" i="29" s="1"/>
  <c r="IO132" i="28"/>
  <c r="II2" i="28" s="1"/>
  <c r="KK71" i="47"/>
  <c r="HK71" i="47"/>
  <c r="DX71" i="47"/>
  <c r="BX71" i="47"/>
  <c r="KX71" i="47"/>
  <c r="GK71" i="47"/>
  <c r="CK71" i="47"/>
  <c r="LK71" i="47"/>
  <c r="IX71" i="47"/>
  <c r="BK71" i="47"/>
  <c r="AK71" i="47"/>
  <c r="GX71" i="47"/>
  <c r="EK71" i="47"/>
  <c r="K71" i="47"/>
  <c r="JK71" i="47"/>
  <c r="DK71" i="47"/>
  <c r="CX71" i="47"/>
  <c r="FK71" i="47"/>
  <c r="JX71" i="47"/>
  <c r="FX71" i="47"/>
  <c r="X71" i="47"/>
  <c r="LX71" i="47"/>
  <c r="IK71" i="47"/>
  <c r="EX71" i="47"/>
  <c r="AX71" i="47"/>
  <c r="HX71" i="47"/>
  <c r="CJ63" i="28"/>
  <c r="FJ63" i="28"/>
  <c r="JW63" i="28"/>
  <c r="W63" i="28"/>
  <c r="KW63" i="28"/>
  <c r="AJ63" i="28"/>
  <c r="JJ63" i="28"/>
  <c r="B63" i="28"/>
  <c r="DJ63" i="28"/>
  <c r="CW63" i="28"/>
  <c r="LW63" i="28"/>
  <c r="J63" i="28"/>
  <c r="FW63" i="28"/>
  <c r="GJ63" i="28"/>
  <c r="AW63" i="28"/>
  <c r="GW63" i="28"/>
  <c r="DW63" i="28"/>
  <c r="IW63" i="28"/>
  <c r="BJ63" i="28"/>
  <c r="HJ63" i="28"/>
  <c r="EW63" i="28"/>
  <c r="EJ63" i="28"/>
  <c r="HW63" i="28"/>
  <c r="IJ63" i="28"/>
  <c r="KJ63" i="28"/>
  <c r="BW63" i="28"/>
  <c r="LJ63" i="28"/>
  <c r="KW34" i="47"/>
  <c r="AW34" i="47"/>
  <c r="JJ34" i="47"/>
  <c r="BJ34" i="47"/>
  <c r="IW34" i="47"/>
  <c r="AJ34" i="47"/>
  <c r="W34" i="47"/>
  <c r="HJ34" i="47"/>
  <c r="GW34" i="47"/>
  <c r="DW34" i="47"/>
  <c r="J34" i="47"/>
  <c r="GJ34" i="47"/>
  <c r="DJ34" i="47"/>
  <c r="IJ34" i="47"/>
  <c r="EW34" i="47"/>
  <c r="LW34" i="47"/>
  <c r="FW34" i="47"/>
  <c r="BW34" i="47"/>
  <c r="B34" i="47"/>
  <c r="FJ34" i="47"/>
  <c r="CJ34" i="47"/>
  <c r="HW34" i="47"/>
  <c r="LJ34" i="47"/>
  <c r="JW34" i="47"/>
  <c r="CW34" i="47"/>
  <c r="KJ34" i="47"/>
  <c r="EJ34" i="47"/>
  <c r="KL85" i="47"/>
  <c r="HY85" i="47"/>
  <c r="FL85" i="47"/>
  <c r="D85" i="47"/>
  <c r="IL85" i="47"/>
  <c r="FY85" i="47"/>
  <c r="DL85" i="47"/>
  <c r="KY85" i="47"/>
  <c r="GL85" i="47"/>
  <c r="DY85" i="47"/>
  <c r="BL85" i="47"/>
  <c r="IY85" i="47"/>
  <c r="EL85" i="47"/>
  <c r="BY85" i="47"/>
  <c r="L85" i="47"/>
  <c r="GY85" i="47"/>
  <c r="CL85" i="47"/>
  <c r="Y85" i="47"/>
  <c r="EY85" i="47"/>
  <c r="AL85" i="47"/>
  <c r="LL85" i="47"/>
  <c r="CY85" i="47"/>
  <c r="LY85" i="47"/>
  <c r="JL85" i="47"/>
  <c r="AY85" i="47"/>
  <c r="JY85" i="47"/>
  <c r="HL85" i="47"/>
  <c r="KJ50" i="28"/>
  <c r="GW50" i="28"/>
  <c r="CJ50" i="28"/>
  <c r="GJ50" i="28"/>
  <c r="HW50" i="28"/>
  <c r="BW50" i="28"/>
  <c r="B50" i="28"/>
  <c r="LJ50" i="28"/>
  <c r="BJ50" i="28"/>
  <c r="JJ50" i="28"/>
  <c r="IJ50" i="28"/>
  <c r="W50" i="28"/>
  <c r="AJ50" i="28"/>
  <c r="KW50" i="28"/>
  <c r="DW50" i="28"/>
  <c r="HJ50" i="28"/>
  <c r="DJ50" i="28"/>
  <c r="FJ50" i="28"/>
  <c r="AW50" i="28"/>
  <c r="LW50" i="28"/>
  <c r="EW50" i="28"/>
  <c r="CW50" i="28"/>
  <c r="J50" i="28"/>
  <c r="IW50" i="28"/>
  <c r="JW50" i="28"/>
  <c r="EJ50" i="28"/>
  <c r="FW50" i="28"/>
  <c r="CW58" i="47"/>
  <c r="KJ58" i="47"/>
  <c r="DJ58" i="47"/>
  <c r="FJ58" i="47"/>
  <c r="EW58" i="47"/>
  <c r="JJ58" i="47"/>
  <c r="HW58" i="47"/>
  <c r="FW58" i="47"/>
  <c r="IW58" i="47"/>
  <c r="J58" i="47"/>
  <c r="EJ58" i="47"/>
  <c r="AJ58" i="47"/>
  <c r="IJ58" i="47"/>
  <c r="HJ58" i="47"/>
  <c r="CJ58" i="47"/>
  <c r="KW58" i="47"/>
  <c r="LW58" i="47"/>
  <c r="GW58" i="47"/>
  <c r="BW58" i="47"/>
  <c r="DW58" i="47"/>
  <c r="W58" i="47"/>
  <c r="BJ58" i="47"/>
  <c r="GJ58" i="47"/>
  <c r="B58" i="47"/>
  <c r="JW58" i="47"/>
  <c r="AW58" i="47"/>
  <c r="LJ58" i="47"/>
  <c r="FB132" i="28"/>
  <c r="EV2" i="28" s="1"/>
  <c r="CO132" i="28"/>
  <c r="CI2" i="28" s="1"/>
  <c r="DO132" i="28"/>
  <c r="DI2" i="28" s="1"/>
  <c r="HB132" i="28"/>
  <c r="GV2" i="28" s="1"/>
  <c r="BB132" i="28"/>
  <c r="AV2" i="28" s="1"/>
  <c r="CB132" i="28"/>
  <c r="BV2" i="28" s="1"/>
  <c r="LB132" i="28"/>
  <c r="KV2" i="28" s="1"/>
  <c r="GO132" i="28"/>
  <c r="GI2" i="28" s="1"/>
  <c r="DB132" i="28"/>
  <c r="CV2" i="28" s="1"/>
  <c r="JX23" i="28"/>
  <c r="EX23" i="28"/>
  <c r="DK23" i="28"/>
  <c r="GK23" i="28"/>
  <c r="LX23" i="28"/>
  <c r="DX23" i="28"/>
  <c r="CK23" i="28"/>
  <c r="IX23" i="28"/>
  <c r="CX23" i="28"/>
  <c r="BK23" i="28"/>
  <c r="K23" i="28"/>
  <c r="HX23" i="28"/>
  <c r="BX23" i="28"/>
  <c r="AX23" i="28"/>
  <c r="KX23" i="28"/>
  <c r="GX23" i="28"/>
  <c r="JK23" i="28"/>
  <c r="X23" i="28"/>
  <c r="HK23" i="28"/>
  <c r="IK23" i="28"/>
  <c r="FX23" i="28"/>
  <c r="KK23" i="28"/>
  <c r="LK23" i="28"/>
  <c r="FK23" i="28"/>
  <c r="EK23" i="28"/>
  <c r="AK23" i="28"/>
  <c r="LX23" i="47"/>
  <c r="KX23" i="47"/>
  <c r="LK23" i="47"/>
  <c r="KK23" i="47"/>
  <c r="CK23" i="47"/>
  <c r="FK23" i="47"/>
  <c r="AK23" i="47"/>
  <c r="IX23" i="47"/>
  <c r="HK23" i="47"/>
  <c r="DX23" i="47"/>
  <c r="IK23" i="47"/>
  <c r="GX23" i="47"/>
  <c r="BX23" i="47"/>
  <c r="HX23" i="47"/>
  <c r="EK23" i="47"/>
  <c r="X23" i="47"/>
  <c r="EX23" i="47"/>
  <c r="JK23" i="47"/>
  <c r="DK23" i="47"/>
  <c r="GK23" i="47"/>
  <c r="FX23" i="47"/>
  <c r="BK23" i="47"/>
  <c r="K23" i="47"/>
  <c r="JX23" i="47"/>
  <c r="CX23" i="47"/>
  <c r="AX23" i="47"/>
  <c r="O132" i="28"/>
  <c r="I2" i="28" s="1"/>
  <c r="I4" i="29" s="1"/>
  <c r="KB132" i="28"/>
  <c r="JV2" i="28" s="1"/>
  <c r="EO132" i="28"/>
  <c r="EI2" i="28" s="1"/>
  <c r="HK30" i="28"/>
  <c r="K30" i="28"/>
  <c r="GX30" i="28"/>
  <c r="KX30" i="28"/>
  <c r="GK30" i="28"/>
  <c r="IK30" i="28"/>
  <c r="FK30" i="28"/>
  <c r="LK30" i="28"/>
  <c r="DX30" i="28"/>
  <c r="BK30" i="28"/>
  <c r="EK30" i="28"/>
  <c r="CK30" i="28"/>
  <c r="KK30" i="28"/>
  <c r="DK30" i="28"/>
  <c r="HX30" i="28"/>
  <c r="AX30" i="28"/>
  <c r="JX30" i="28"/>
  <c r="BX30" i="28"/>
  <c r="X30" i="28"/>
  <c r="JK30" i="28"/>
  <c r="EX30" i="28"/>
  <c r="AK30" i="28"/>
  <c r="LX30" i="28"/>
  <c r="FX30" i="28"/>
  <c r="CX30" i="28"/>
  <c r="IX30" i="28"/>
  <c r="JK30" i="47"/>
  <c r="CX30" i="47"/>
  <c r="BK30" i="47"/>
  <c r="FK30" i="47"/>
  <c r="AX30" i="47"/>
  <c r="K30" i="47"/>
  <c r="GX30" i="47"/>
  <c r="IK30" i="47"/>
  <c r="CK30" i="47"/>
  <c r="AK30" i="47"/>
  <c r="LX30" i="47"/>
  <c r="EX30" i="47"/>
  <c r="GK30" i="47"/>
  <c r="FX30" i="47"/>
  <c r="LK30" i="47"/>
  <c r="HX30" i="47"/>
  <c r="DX30" i="47"/>
  <c r="X30" i="47"/>
  <c r="JX30" i="47"/>
  <c r="HK30" i="47"/>
  <c r="BX30" i="47"/>
  <c r="KX30" i="47"/>
  <c r="EK30" i="47"/>
  <c r="KK30" i="47"/>
  <c r="IX30" i="47"/>
  <c r="DK30" i="47"/>
  <c r="JK74" i="47"/>
  <c r="EX74" i="47"/>
  <c r="DK74" i="47"/>
  <c r="KK74" i="47"/>
  <c r="DX74" i="47"/>
  <c r="K74" i="47"/>
  <c r="JX74" i="47"/>
  <c r="EK74" i="47"/>
  <c r="AK74" i="47"/>
  <c r="BX74" i="47"/>
  <c r="GX74" i="47"/>
  <c r="LK74" i="47"/>
  <c r="IK74" i="47"/>
  <c r="CX74" i="47"/>
  <c r="BK74" i="47"/>
  <c r="IX74" i="47"/>
  <c r="FK74" i="47"/>
  <c r="KX74" i="47"/>
  <c r="HX74" i="47"/>
  <c r="AX74" i="47"/>
  <c r="HK74" i="47"/>
  <c r="GK74" i="47"/>
  <c r="FX74" i="47"/>
  <c r="CK74" i="47"/>
  <c r="LX74" i="47"/>
  <c r="X74" i="47"/>
  <c r="KO132" i="28"/>
  <c r="KI2" i="28" s="1"/>
  <c r="MB132" i="28"/>
  <c r="LV2" i="28" s="1"/>
  <c r="JX74" i="28"/>
  <c r="HK74" i="28"/>
  <c r="CX74" i="28"/>
  <c r="KK74" i="28"/>
  <c r="GK74" i="28"/>
  <c r="DK74" i="28"/>
  <c r="FX74" i="28"/>
  <c r="JK74" i="28"/>
  <c r="EX74" i="28"/>
  <c r="EK74" i="28"/>
  <c r="K74" i="28"/>
  <c r="GX74" i="28"/>
  <c r="AX74" i="28"/>
  <c r="BX74" i="28"/>
  <c r="IX74" i="28"/>
  <c r="CK74" i="28"/>
  <c r="X74" i="28"/>
  <c r="LK74" i="28"/>
  <c r="IK74" i="28"/>
  <c r="FK74" i="28"/>
  <c r="AK74" i="28"/>
  <c r="HX74" i="28"/>
  <c r="DX74" i="28"/>
  <c r="LX74" i="28"/>
  <c r="KX74" i="28"/>
  <c r="BK74" i="28"/>
  <c r="JV7" i="47"/>
  <c r="EV7" i="47"/>
  <c r="V7" i="47"/>
  <c r="LV7" i="47"/>
  <c r="DV7" i="47"/>
  <c r="GI7" i="47"/>
  <c r="KI7" i="47"/>
  <c r="IV7" i="47"/>
  <c r="EI7" i="47"/>
  <c r="JI7" i="47"/>
  <c r="FI7" i="47"/>
  <c r="CI7" i="47"/>
  <c r="HV7" i="47"/>
  <c r="II7" i="47"/>
  <c r="GV7" i="47"/>
  <c r="I7" i="47"/>
  <c r="HI7" i="47"/>
  <c r="CV7" i="47"/>
  <c r="AI7" i="47"/>
  <c r="LI7" i="47"/>
  <c r="BV7" i="47"/>
  <c r="BI7" i="47"/>
  <c r="KV7" i="47"/>
  <c r="FV7" i="47"/>
  <c r="AV7" i="47"/>
  <c r="DI7" i="47"/>
  <c r="FI7" i="28"/>
  <c r="IV7" i="28"/>
  <c r="CI7" i="28"/>
  <c r="HV7" i="28"/>
  <c r="EV7" i="28"/>
  <c r="HI7" i="28"/>
  <c r="I7" i="28"/>
  <c r="KV7" i="28"/>
  <c r="BV7" i="28"/>
  <c r="AI7" i="28"/>
  <c r="LV7" i="28"/>
  <c r="FV7" i="28"/>
  <c r="V7" i="28"/>
  <c r="II7" i="28"/>
  <c r="LI7" i="28"/>
  <c r="DV7" i="28"/>
  <c r="DI7" i="28"/>
  <c r="JI7" i="28"/>
  <c r="GI7" i="28"/>
  <c r="BI7" i="28"/>
  <c r="CV7" i="28"/>
  <c r="JV7" i="28"/>
  <c r="GV7" i="28"/>
  <c r="AV7" i="28"/>
  <c r="EI7" i="28"/>
  <c r="KI7" i="28"/>
  <c r="BO132" i="28"/>
  <c r="BI2" i="28" s="1"/>
  <c r="KX38" i="28"/>
  <c r="LX38" i="28"/>
  <c r="KK38" i="28"/>
  <c r="GK38" i="28"/>
  <c r="DK38" i="28"/>
  <c r="FK38" i="28"/>
  <c r="FX38" i="28"/>
  <c r="BK38" i="28"/>
  <c r="BX38" i="28"/>
  <c r="EK38" i="28"/>
  <c r="DX38" i="28"/>
  <c r="K38" i="28"/>
  <c r="AK38" i="28"/>
  <c r="CK38" i="28"/>
  <c r="JK38" i="28"/>
  <c r="JX38" i="28"/>
  <c r="EX38" i="28"/>
  <c r="AX38" i="28"/>
  <c r="X38" i="28"/>
  <c r="IX38" i="28"/>
  <c r="HX38" i="28"/>
  <c r="HK38" i="28"/>
  <c r="IK38" i="28"/>
  <c r="GX38" i="28"/>
  <c r="CX38" i="28"/>
  <c r="LK38" i="28"/>
  <c r="KK42" i="28"/>
  <c r="GK42" i="28"/>
  <c r="EX42" i="28"/>
  <c r="DK42" i="28"/>
  <c r="IK42" i="28"/>
  <c r="HX42" i="28"/>
  <c r="FX42" i="28"/>
  <c r="DX42" i="28"/>
  <c r="CK42" i="28"/>
  <c r="IX42" i="28"/>
  <c r="CX42" i="28"/>
  <c r="BK42" i="28"/>
  <c r="GX42" i="28"/>
  <c r="BX42" i="28"/>
  <c r="AK42" i="28"/>
  <c r="JK42" i="28"/>
  <c r="LX42" i="28"/>
  <c r="LK42" i="28"/>
  <c r="HK42" i="28"/>
  <c r="AX42" i="28"/>
  <c r="FK42" i="28"/>
  <c r="EK42" i="28"/>
  <c r="JX42" i="28"/>
  <c r="KX42" i="28"/>
  <c r="X42" i="28"/>
  <c r="K42" i="28"/>
  <c r="FO132" i="28"/>
  <c r="FI2" i="28" s="1"/>
  <c r="HX38" i="47"/>
  <c r="EK38" i="47"/>
  <c r="DK38" i="47"/>
  <c r="KX38" i="47"/>
  <c r="FK38" i="47"/>
  <c r="BK38" i="47"/>
  <c r="BX38" i="47"/>
  <c r="IX38" i="47"/>
  <c r="CK38" i="47"/>
  <c r="CX38" i="47"/>
  <c r="KK38" i="47"/>
  <c r="EX38" i="47"/>
  <c r="AK38" i="47"/>
  <c r="AX38" i="47"/>
  <c r="JX38" i="47"/>
  <c r="IK38" i="47"/>
  <c r="LX38" i="47"/>
  <c r="HK38" i="47"/>
  <c r="JK38" i="47"/>
  <c r="X38" i="47"/>
  <c r="DX38" i="47"/>
  <c r="LK38" i="47"/>
  <c r="GX38" i="47"/>
  <c r="FX38" i="47"/>
  <c r="K38" i="47"/>
  <c r="GK38" i="47"/>
  <c r="KI44" i="47"/>
  <c r="EV44" i="47"/>
  <c r="CI44" i="47"/>
  <c r="LI44" i="47"/>
  <c r="JV44" i="47"/>
  <c r="II44" i="47"/>
  <c r="DV44" i="47"/>
  <c r="V44" i="47"/>
  <c r="GI44" i="47"/>
  <c r="BV44" i="47"/>
  <c r="AI44" i="47"/>
  <c r="LV44" i="47"/>
  <c r="EI44" i="47"/>
  <c r="GV44" i="47"/>
  <c r="I44" i="47"/>
  <c r="IV44" i="47"/>
  <c r="KV44" i="47"/>
  <c r="HV44" i="47"/>
  <c r="DI44" i="47"/>
  <c r="AV44" i="47"/>
  <c r="CV44" i="47"/>
  <c r="JI44" i="47"/>
  <c r="FV44" i="47"/>
  <c r="BI44" i="47"/>
  <c r="FI44" i="47"/>
  <c r="HI44" i="47"/>
  <c r="KV44" i="28"/>
  <c r="JV44" i="28"/>
  <c r="AV44" i="28"/>
  <c r="I44" i="28"/>
  <c r="FI44" i="28"/>
  <c r="KI44" i="28"/>
  <c r="HV44" i="28"/>
  <c r="CI44" i="28"/>
  <c r="BI44" i="28"/>
  <c r="GI44" i="28"/>
  <c r="HI44" i="28"/>
  <c r="DV44" i="28"/>
  <c r="LI44" i="28"/>
  <c r="EI44" i="28"/>
  <c r="FV44" i="28"/>
  <c r="GV44" i="28"/>
  <c r="BV44" i="28"/>
  <c r="CV44" i="28"/>
  <c r="II44" i="28"/>
  <c r="AI44" i="28"/>
  <c r="JI44" i="28"/>
  <c r="DI44" i="28"/>
  <c r="V44" i="28"/>
  <c r="IV44" i="28"/>
  <c r="LV44" i="28"/>
  <c r="EV44" i="28"/>
  <c r="IB132" i="28"/>
  <c r="HV2" i="28" s="1"/>
  <c r="HO132" i="28"/>
  <c r="HI2" i="28" s="1"/>
  <c r="KI35" i="28"/>
  <c r="CV35" i="28"/>
  <c r="BI35" i="28"/>
  <c r="JV35" i="28"/>
  <c r="BV35" i="28"/>
  <c r="AV35" i="28"/>
  <c r="IV35" i="28"/>
  <c r="HI35" i="28"/>
  <c r="V35" i="28"/>
  <c r="HV35" i="28"/>
  <c r="GI35" i="28"/>
  <c r="JI35" i="28"/>
  <c r="EV35" i="28"/>
  <c r="GV35" i="28"/>
  <c r="FI35" i="28"/>
  <c r="II35" i="28"/>
  <c r="DI35" i="28"/>
  <c r="I35" i="28"/>
  <c r="KV35" i="28"/>
  <c r="FV35" i="28"/>
  <c r="EI35" i="28"/>
  <c r="AI35" i="28"/>
  <c r="LI35" i="28"/>
  <c r="DV35" i="28"/>
  <c r="CI35" i="28"/>
  <c r="LV35" i="28"/>
  <c r="KI35" i="47"/>
  <c r="HI35" i="47"/>
  <c r="BV35" i="47"/>
  <c r="AI35" i="47"/>
  <c r="HV35" i="47"/>
  <c r="BI35" i="47"/>
  <c r="DV35" i="47"/>
  <c r="IV35" i="47"/>
  <c r="EV35" i="47"/>
  <c r="DI35" i="47"/>
  <c r="FV35" i="47"/>
  <c r="V35" i="47"/>
  <c r="KV35" i="47"/>
  <c r="I35" i="47"/>
  <c r="FI35" i="47"/>
  <c r="JV35" i="47"/>
  <c r="CV35" i="47"/>
  <c r="AV35" i="47"/>
  <c r="GV35" i="47"/>
  <c r="LI35" i="47"/>
  <c r="LV35" i="47"/>
  <c r="II35" i="47"/>
  <c r="GI35" i="47"/>
  <c r="JI35" i="47"/>
  <c r="CI35" i="47"/>
  <c r="EI35" i="47"/>
  <c r="KX52" i="47"/>
  <c r="JX52" i="47"/>
  <c r="LX52" i="47"/>
  <c r="LK52" i="47"/>
  <c r="HK52" i="47"/>
  <c r="HX52" i="47"/>
  <c r="JK52" i="47"/>
  <c r="FK52" i="47"/>
  <c r="FX52" i="47"/>
  <c r="BK52" i="47"/>
  <c r="DK52" i="47"/>
  <c r="X52" i="47"/>
  <c r="EX52" i="47"/>
  <c r="AX52" i="47"/>
  <c r="K52" i="47"/>
  <c r="AK52" i="47"/>
  <c r="CX52" i="47"/>
  <c r="EK52" i="47"/>
  <c r="BX52" i="47"/>
  <c r="KK52" i="47"/>
  <c r="DX52" i="47"/>
  <c r="CK52" i="47"/>
  <c r="IK52" i="47"/>
  <c r="GK52" i="47"/>
  <c r="IX52" i="47"/>
  <c r="GX52" i="47"/>
  <c r="LX62" i="47"/>
  <c r="LK62" i="47"/>
  <c r="KK62" i="47"/>
  <c r="JX62" i="47"/>
  <c r="HK62" i="47"/>
  <c r="DX62" i="47"/>
  <c r="JK62" i="47"/>
  <c r="CX62" i="47"/>
  <c r="AK62" i="47"/>
  <c r="IX62" i="47"/>
  <c r="BX62" i="47"/>
  <c r="IK62" i="47"/>
  <c r="AX62" i="47"/>
  <c r="EX62" i="47"/>
  <c r="EK62" i="47"/>
  <c r="FX62" i="47"/>
  <c r="CK62" i="47"/>
  <c r="BK62" i="47"/>
  <c r="FK62" i="47"/>
  <c r="GX62" i="47"/>
  <c r="KX62" i="47"/>
  <c r="GK62" i="47"/>
  <c r="X62" i="47"/>
  <c r="HX62" i="47"/>
  <c r="DK62" i="47"/>
  <c r="K62" i="47"/>
  <c r="LX62" i="28"/>
  <c r="DX62" i="28"/>
  <c r="IX62" i="28"/>
  <c r="K62" i="28"/>
  <c r="KK62" i="28"/>
  <c r="JX62" i="28"/>
  <c r="AK62" i="28"/>
  <c r="BK62" i="28"/>
  <c r="GK62" i="28"/>
  <c r="LK62" i="28"/>
  <c r="IK62" i="28"/>
  <c r="X62" i="28"/>
  <c r="JK62" i="28"/>
  <c r="HK62" i="28"/>
  <c r="DK62" i="28"/>
  <c r="HX62" i="28"/>
  <c r="FX62" i="28"/>
  <c r="CX62" i="28"/>
  <c r="EK62" i="28"/>
  <c r="KX62" i="28"/>
  <c r="CK62" i="28"/>
  <c r="GX62" i="28"/>
  <c r="EX62" i="28"/>
  <c r="FK62" i="28"/>
  <c r="AX62" i="28"/>
  <c r="BX62" i="28"/>
  <c r="JX52" i="28"/>
  <c r="DX52" i="28"/>
  <c r="GK52" i="28"/>
  <c r="KK52" i="28"/>
  <c r="CX52" i="28"/>
  <c r="EK52" i="28"/>
  <c r="FK52" i="28"/>
  <c r="JK52" i="28"/>
  <c r="BX52" i="28"/>
  <c r="DK52" i="28"/>
  <c r="IX52" i="28"/>
  <c r="AX52" i="28"/>
  <c r="CK52" i="28"/>
  <c r="HX52" i="28"/>
  <c r="LK52" i="28"/>
  <c r="BK52" i="28"/>
  <c r="LX52" i="28"/>
  <c r="AK52" i="28"/>
  <c r="GX52" i="28"/>
  <c r="IK52" i="28"/>
  <c r="X52" i="28"/>
  <c r="FX52" i="28"/>
  <c r="KX52" i="28"/>
  <c r="EX52" i="28"/>
  <c r="HK52" i="28"/>
  <c r="K52" i="28"/>
  <c r="JI71" i="28"/>
  <c r="BV71" i="28"/>
  <c r="CV71" i="28"/>
  <c r="KV71" i="28"/>
  <c r="DI71" i="28"/>
  <c r="BI71" i="28"/>
  <c r="LV71" i="28"/>
  <c r="GV71" i="28"/>
  <c r="EV71" i="28"/>
  <c r="AI71" i="28"/>
  <c r="LI71" i="28"/>
  <c r="IV71" i="28"/>
  <c r="AV71" i="28"/>
  <c r="I71" i="28"/>
  <c r="KI71" i="28"/>
  <c r="II71" i="28"/>
  <c r="CI71" i="28"/>
  <c r="JV71" i="28"/>
  <c r="HV71" i="28"/>
  <c r="FI71" i="28"/>
  <c r="HI71" i="28"/>
  <c r="FV71" i="28"/>
  <c r="DV71" i="28"/>
  <c r="GI71" i="28"/>
  <c r="EI71" i="28"/>
  <c r="V71" i="28"/>
  <c r="GK27" i="28"/>
  <c r="FX27" i="28"/>
  <c r="EX27" i="28"/>
  <c r="JK27" i="28"/>
  <c r="DX27" i="28"/>
  <c r="CK27" i="28"/>
  <c r="IX27" i="28"/>
  <c r="BK27" i="28"/>
  <c r="AK27" i="28"/>
  <c r="LX27" i="28"/>
  <c r="CX27" i="28"/>
  <c r="X27" i="28"/>
  <c r="KK27" i="28"/>
  <c r="IK27" i="28"/>
  <c r="EK27" i="28"/>
  <c r="AX27" i="28"/>
  <c r="LK27" i="28"/>
  <c r="GX27" i="28"/>
  <c r="BX27" i="28"/>
  <c r="K27" i="28"/>
  <c r="KX27" i="28"/>
  <c r="JX27" i="28"/>
  <c r="FK27" i="28"/>
  <c r="HK27" i="28"/>
  <c r="HX27" i="28"/>
  <c r="DK27" i="28"/>
  <c r="DI10" i="47"/>
  <c r="IK43" i="47"/>
  <c r="DX43" i="47"/>
  <c r="BK43" i="47"/>
  <c r="JK43" i="47"/>
  <c r="DK43" i="47"/>
  <c r="CK43" i="47"/>
  <c r="LX43" i="47"/>
  <c r="IX43" i="47"/>
  <c r="EK43" i="47"/>
  <c r="K43" i="47"/>
  <c r="LK43" i="47"/>
  <c r="HX43" i="47"/>
  <c r="CX43" i="47"/>
  <c r="AK43" i="47"/>
  <c r="FK43" i="47"/>
  <c r="KX43" i="47"/>
  <c r="GX43" i="47"/>
  <c r="BX43" i="47"/>
  <c r="KK43" i="47"/>
  <c r="JX43" i="47"/>
  <c r="AX43" i="47"/>
  <c r="EX43" i="47"/>
  <c r="HK43" i="47"/>
  <c r="FX43" i="47"/>
  <c r="X43" i="47"/>
  <c r="GK43" i="47"/>
  <c r="LV13" i="28"/>
  <c r="AI13" i="28"/>
  <c r="GI13" i="28"/>
  <c r="CV13" i="28"/>
  <c r="V13" i="28"/>
  <c r="FI13" i="28"/>
  <c r="EI13" i="28"/>
  <c r="JI13" i="28"/>
  <c r="KV13" i="28"/>
  <c r="CI13" i="28"/>
  <c r="HV13" i="28"/>
  <c r="LI13" i="28"/>
  <c r="BV13" i="28"/>
  <c r="II13" i="28"/>
  <c r="JV13" i="28"/>
  <c r="DV13" i="28"/>
  <c r="BI13" i="28"/>
  <c r="GV13" i="28"/>
  <c r="KI13" i="28"/>
  <c r="DI13" i="28"/>
  <c r="AV13" i="28"/>
  <c r="HI13" i="28"/>
  <c r="IV13" i="28"/>
  <c r="EV13" i="28"/>
  <c r="I13" i="28"/>
  <c r="FV13" i="28"/>
  <c r="LI13" i="47"/>
  <c r="GI13" i="47"/>
  <c r="DV13" i="47"/>
  <c r="I13" i="47"/>
  <c r="KV13" i="47"/>
  <c r="HI13" i="47"/>
  <c r="CV13" i="47"/>
  <c r="LV13" i="47"/>
  <c r="GV13" i="47"/>
  <c r="EV13" i="47"/>
  <c r="AI13" i="47"/>
  <c r="KI13" i="47"/>
  <c r="II13" i="47"/>
  <c r="BV13" i="47"/>
  <c r="JI13" i="47"/>
  <c r="FV13" i="47"/>
  <c r="AV13" i="47"/>
  <c r="JV13" i="47"/>
  <c r="FI13" i="47"/>
  <c r="V13" i="47"/>
  <c r="IV13" i="47"/>
  <c r="EI13" i="47"/>
  <c r="BI13" i="47"/>
  <c r="HV13" i="47"/>
  <c r="DI13" i="47"/>
  <c r="CI13" i="47"/>
  <c r="HV71" i="47"/>
  <c r="CI71" i="47"/>
  <c r="AI71" i="47"/>
  <c r="LV71" i="47"/>
  <c r="GV71" i="47"/>
  <c r="EV71" i="47"/>
  <c r="BI71" i="47"/>
  <c r="LI71" i="47"/>
  <c r="II71" i="47"/>
  <c r="CV71" i="47"/>
  <c r="FI71" i="47"/>
  <c r="KI71" i="47"/>
  <c r="GI71" i="47"/>
  <c r="BV71" i="47"/>
  <c r="KV71" i="47"/>
  <c r="FV71" i="47"/>
  <c r="AV71" i="47"/>
  <c r="JI71" i="47"/>
  <c r="HI71" i="47"/>
  <c r="V71" i="47"/>
  <c r="JV71" i="47"/>
  <c r="DI71" i="47"/>
  <c r="EI71" i="47"/>
  <c r="IV71" i="47"/>
  <c r="DV71" i="47"/>
  <c r="I71" i="47"/>
  <c r="IX43" i="28"/>
  <c r="KK43" i="28"/>
  <c r="LK43" i="28"/>
  <c r="KX43" i="28"/>
  <c r="JK43" i="28"/>
  <c r="JX43" i="28"/>
  <c r="HX43" i="28"/>
  <c r="BX43" i="28"/>
  <c r="EX43" i="28"/>
  <c r="BK43" i="28"/>
  <c r="DX43" i="28"/>
  <c r="FK43" i="28"/>
  <c r="DK43" i="28"/>
  <c r="AX43" i="28"/>
  <c r="LX43" i="28"/>
  <c r="CX43" i="28"/>
  <c r="AK43" i="28"/>
  <c r="IK43" i="28"/>
  <c r="GK43" i="28"/>
  <c r="GX43" i="28"/>
  <c r="HK43" i="28"/>
  <c r="CK43" i="28"/>
  <c r="EK43" i="28"/>
  <c r="FX43" i="28"/>
  <c r="K43" i="28"/>
  <c r="X43" i="28"/>
  <c r="JX27" i="47"/>
  <c r="FK27" i="47"/>
  <c r="DK27" i="47"/>
  <c r="JK27" i="47"/>
  <c r="CX27" i="47"/>
  <c r="X27" i="47"/>
  <c r="HK27" i="47"/>
  <c r="DX27" i="47"/>
  <c r="EX27" i="47"/>
  <c r="IX27" i="47"/>
  <c r="FX27" i="47"/>
  <c r="AX27" i="47"/>
  <c r="LX27" i="47"/>
  <c r="IK27" i="47"/>
  <c r="CK27" i="47"/>
  <c r="EK27" i="47"/>
  <c r="KX27" i="47"/>
  <c r="HX27" i="47"/>
  <c r="BK27" i="47"/>
  <c r="BX27" i="47"/>
  <c r="LK27" i="47"/>
  <c r="GK27" i="47"/>
  <c r="AK27" i="47"/>
  <c r="KK27" i="47"/>
  <c r="GX27" i="47"/>
  <c r="K27" i="47"/>
  <c r="LV6" i="28"/>
  <c r="KV6" i="28"/>
  <c r="HI6" i="28"/>
  <c r="DV6" i="28"/>
  <c r="I6" i="28"/>
  <c r="JV6" i="28"/>
  <c r="FV6" i="28"/>
  <c r="BI6" i="28"/>
  <c r="IV6" i="28"/>
  <c r="EI6" i="28"/>
  <c r="AV6" i="28"/>
  <c r="HV6" i="28"/>
  <c r="LI6" i="28"/>
  <c r="EV6" i="28"/>
  <c r="GI6" i="28"/>
  <c r="FI6" i="28"/>
  <c r="AI6" i="28"/>
  <c r="KI6" i="28"/>
  <c r="CV6" i="28"/>
  <c r="JI6" i="28"/>
  <c r="GV6" i="28"/>
  <c r="CI6" i="28"/>
  <c r="V6" i="28"/>
  <c r="II6" i="28"/>
  <c r="BV6" i="28"/>
  <c r="DI6" i="28"/>
  <c r="LK57" i="47"/>
  <c r="JX57" i="47"/>
  <c r="BX57" i="47"/>
  <c r="FK57" i="47"/>
  <c r="EX57" i="47"/>
  <c r="K57" i="47"/>
  <c r="HX57" i="47"/>
  <c r="EK57" i="47"/>
  <c r="DK57" i="47"/>
  <c r="IX57" i="47"/>
  <c r="CX57" i="47"/>
  <c r="AX57" i="47"/>
  <c r="LX57" i="47"/>
  <c r="HK57" i="47"/>
  <c r="IK57" i="47"/>
  <c r="BK57" i="47"/>
  <c r="KX57" i="47"/>
  <c r="GX57" i="47"/>
  <c r="CK57" i="47"/>
  <c r="X57" i="47"/>
  <c r="KK57" i="47"/>
  <c r="GK57" i="47"/>
  <c r="AK57" i="47"/>
  <c r="JK57" i="47"/>
  <c r="FX57" i="47"/>
  <c r="DX57" i="47"/>
  <c r="EK57" i="28"/>
  <c r="KK57" i="28"/>
  <c r="KX57" i="28"/>
  <c r="LK57" i="28"/>
  <c r="IX57" i="28"/>
  <c r="JX57" i="28"/>
  <c r="JK57" i="28"/>
  <c r="GK57" i="28"/>
  <c r="EX57" i="28"/>
  <c r="HX57" i="28"/>
  <c r="LX57" i="28"/>
  <c r="IK57" i="28"/>
  <c r="CX57" i="28"/>
  <c r="BX57" i="28"/>
  <c r="FX57" i="28"/>
  <c r="AK57" i="28"/>
  <c r="BK57" i="28"/>
  <c r="FK57" i="28"/>
  <c r="HK57" i="28"/>
  <c r="CK57" i="28"/>
  <c r="X57" i="28"/>
  <c r="AX57" i="28"/>
  <c r="DK57" i="28"/>
  <c r="GX57" i="28"/>
  <c r="K57" i="28"/>
  <c r="DX57" i="28"/>
  <c r="HX10" i="47"/>
  <c r="EX10" i="47"/>
  <c r="BX10" i="47"/>
  <c r="LX10" i="47"/>
  <c r="GX10" i="47"/>
  <c r="DX10" i="47"/>
  <c r="AX10" i="47"/>
  <c r="LK10" i="47"/>
  <c r="IK10" i="47"/>
  <c r="DK10" i="47"/>
  <c r="X10" i="47"/>
  <c r="KK10" i="47"/>
  <c r="HK10" i="47"/>
  <c r="CK10" i="47"/>
  <c r="JK10" i="47"/>
  <c r="GK10" i="47"/>
  <c r="BK10" i="47"/>
  <c r="KX10" i="47"/>
  <c r="FK10" i="47"/>
  <c r="AK10" i="47"/>
  <c r="JX10" i="47"/>
  <c r="EK10" i="47"/>
  <c r="K10" i="47"/>
  <c r="IX10" i="47"/>
  <c r="FX10" i="47"/>
  <c r="CX10" i="47"/>
  <c r="AF129" i="47"/>
  <c r="LX10" i="28"/>
  <c r="KX10" i="28"/>
  <c r="JX10" i="28"/>
  <c r="LK10" i="28"/>
  <c r="KK10" i="28"/>
  <c r="CX10" i="28"/>
  <c r="X10" i="28"/>
  <c r="HK10" i="28"/>
  <c r="EK10" i="28"/>
  <c r="EX10" i="28"/>
  <c r="AK10" i="28"/>
  <c r="IX10" i="28"/>
  <c r="GK10" i="28"/>
  <c r="FX10" i="28"/>
  <c r="JK10" i="28"/>
  <c r="CK10" i="28"/>
  <c r="DK10" i="28"/>
  <c r="IK10" i="28"/>
  <c r="DX10" i="28"/>
  <c r="K10" i="28"/>
  <c r="HX10" i="28"/>
  <c r="BK10" i="28"/>
  <c r="BX10" i="28"/>
  <c r="GX10" i="28"/>
  <c r="FK10" i="28"/>
  <c r="AX10" i="28"/>
  <c r="GK59" i="28"/>
  <c r="DK59" i="28"/>
  <c r="AK59" i="28"/>
  <c r="LX59" i="28"/>
  <c r="GX59" i="28"/>
  <c r="EX59" i="28"/>
  <c r="K59" i="28"/>
  <c r="LK59" i="28"/>
  <c r="IX59" i="28"/>
  <c r="AX59" i="28"/>
  <c r="BK59" i="28"/>
  <c r="KK59" i="28"/>
  <c r="IK59" i="28"/>
  <c r="CK59" i="28"/>
  <c r="JX59" i="28"/>
  <c r="HX59" i="28"/>
  <c r="FK59" i="28"/>
  <c r="HK59" i="28"/>
  <c r="FX59" i="28"/>
  <c r="DX59" i="28"/>
  <c r="KX59" i="28"/>
  <c r="EK59" i="28"/>
  <c r="X59" i="28"/>
  <c r="JK59" i="28"/>
  <c r="BX59" i="28"/>
  <c r="CX59" i="28"/>
  <c r="LX59" i="47"/>
  <c r="JK59" i="47"/>
  <c r="CX59" i="47"/>
  <c r="K59" i="47"/>
  <c r="LK59" i="47"/>
  <c r="HX59" i="47"/>
  <c r="AX59" i="47"/>
  <c r="X59" i="47"/>
  <c r="IX59" i="47"/>
  <c r="EX59" i="47"/>
  <c r="CK59" i="47"/>
  <c r="KX59" i="47"/>
  <c r="HK59" i="47"/>
  <c r="DX59" i="47"/>
  <c r="JX59" i="47"/>
  <c r="GX59" i="47"/>
  <c r="BX59" i="47"/>
  <c r="KK59" i="47"/>
  <c r="GK59" i="47"/>
  <c r="DK59" i="47"/>
  <c r="IK59" i="47"/>
  <c r="FX59" i="47"/>
  <c r="BK59" i="47"/>
  <c r="FK59" i="47"/>
  <c r="EK59" i="47"/>
  <c r="AK59" i="47"/>
  <c r="IV6" i="47"/>
  <c r="GI6" i="47"/>
  <c r="I6" i="47"/>
  <c r="HV6" i="47"/>
  <c r="II6" i="47"/>
  <c r="DV6" i="47"/>
  <c r="GV6" i="47"/>
  <c r="FV6" i="47"/>
  <c r="V6" i="47"/>
  <c r="JV6" i="47"/>
  <c r="EV6" i="47"/>
  <c r="AV6" i="47"/>
  <c r="LV6" i="47"/>
  <c r="FI6" i="47"/>
  <c r="DI6" i="47"/>
  <c r="CV6" i="47"/>
  <c r="KV6" i="47"/>
  <c r="EI6" i="47"/>
  <c r="CI6" i="47"/>
  <c r="BV6" i="47"/>
  <c r="KI6" i="47"/>
  <c r="HI6" i="47"/>
  <c r="BI6" i="47"/>
  <c r="LI6" i="47"/>
  <c r="JI6" i="47"/>
  <c r="AI6" i="47"/>
  <c r="JV31" i="28"/>
  <c r="FI31" i="28"/>
  <c r="EI31" i="28"/>
  <c r="HV31" i="28"/>
  <c r="DI31" i="28"/>
  <c r="AI31" i="28"/>
  <c r="LI31" i="28"/>
  <c r="EV31" i="28"/>
  <c r="CV31" i="28"/>
  <c r="LV31" i="28"/>
  <c r="KV31" i="28"/>
  <c r="AV31" i="28"/>
  <c r="V31" i="28"/>
  <c r="JI31" i="28"/>
  <c r="HI31" i="28"/>
  <c r="CI31" i="28"/>
  <c r="I31" i="28"/>
  <c r="IV31" i="28"/>
  <c r="GI31" i="28"/>
  <c r="FV31" i="28"/>
  <c r="II31" i="28"/>
  <c r="KI31" i="28"/>
  <c r="DV31" i="28"/>
  <c r="GV31" i="28"/>
  <c r="BV31" i="28"/>
  <c r="BI31" i="28"/>
  <c r="LI59" i="47"/>
  <c r="FV59" i="47"/>
  <c r="GI59" i="47"/>
  <c r="AV59" i="47"/>
  <c r="II59" i="47"/>
  <c r="EI59" i="47"/>
  <c r="V59" i="47"/>
  <c r="LV59" i="47"/>
  <c r="FI59" i="47"/>
  <c r="CV59" i="47"/>
  <c r="I59" i="47"/>
  <c r="KV59" i="47"/>
  <c r="IV59" i="47"/>
  <c r="EV59" i="47"/>
  <c r="JV59" i="47"/>
  <c r="HI59" i="47"/>
  <c r="CI59" i="47"/>
  <c r="KI59" i="47"/>
  <c r="GV59" i="47"/>
  <c r="AI59" i="47"/>
  <c r="JI59" i="47"/>
  <c r="DI59" i="47"/>
  <c r="DV59" i="47"/>
  <c r="HV59" i="47"/>
  <c r="BI59" i="47"/>
  <c r="BV59" i="47"/>
  <c r="EX55" i="47"/>
  <c r="AK55" i="47"/>
  <c r="AX55" i="47"/>
  <c r="LX55" i="47"/>
  <c r="JX55" i="47"/>
  <c r="FX55" i="47"/>
  <c r="X55" i="47"/>
  <c r="KX55" i="47"/>
  <c r="HK55" i="47"/>
  <c r="DX55" i="47"/>
  <c r="K55" i="47"/>
  <c r="LK55" i="47"/>
  <c r="GX55" i="47"/>
  <c r="BX55" i="47"/>
  <c r="JK55" i="47"/>
  <c r="GK55" i="47"/>
  <c r="FK55" i="47"/>
  <c r="HX55" i="47"/>
  <c r="EK55" i="47"/>
  <c r="DK55" i="47"/>
  <c r="IK55" i="47"/>
  <c r="KK55" i="47"/>
  <c r="BK55" i="47"/>
  <c r="IX55" i="47"/>
  <c r="CK55" i="47"/>
  <c r="CX55" i="47"/>
  <c r="GK51" i="47"/>
  <c r="BX51" i="47"/>
  <c r="CK51" i="47"/>
  <c r="LX51" i="47"/>
  <c r="EK51" i="47"/>
  <c r="HK51" i="47"/>
  <c r="X51" i="47"/>
  <c r="JK51" i="47"/>
  <c r="FX51" i="47"/>
  <c r="DK51" i="47"/>
  <c r="K51" i="47"/>
  <c r="LK51" i="47"/>
  <c r="HX51" i="47"/>
  <c r="BK51" i="47"/>
  <c r="KX51" i="47"/>
  <c r="FK51" i="47"/>
  <c r="CX51" i="47"/>
  <c r="JX51" i="47"/>
  <c r="IK51" i="47"/>
  <c r="AX51" i="47"/>
  <c r="KK51" i="47"/>
  <c r="EX51" i="47"/>
  <c r="GX51" i="47"/>
  <c r="IX51" i="47"/>
  <c r="DX51" i="47"/>
  <c r="AK51" i="47"/>
  <c r="HK48" i="47"/>
  <c r="DK48" i="47"/>
  <c r="AK48" i="47"/>
  <c r="LX48" i="47"/>
  <c r="GX48" i="47"/>
  <c r="BK48" i="47"/>
  <c r="X48" i="47"/>
  <c r="LK48" i="47"/>
  <c r="GK48" i="47"/>
  <c r="IK48" i="47"/>
  <c r="K48" i="47"/>
  <c r="JX48" i="47"/>
  <c r="EK48" i="47"/>
  <c r="FK48" i="47"/>
  <c r="KX48" i="47"/>
  <c r="FX48" i="47"/>
  <c r="CX48" i="47"/>
  <c r="KK48" i="47"/>
  <c r="HX48" i="47"/>
  <c r="AX48" i="47"/>
  <c r="JK48" i="47"/>
  <c r="DX48" i="47"/>
  <c r="EX48" i="47"/>
  <c r="IX48" i="47"/>
  <c r="BX48" i="47"/>
  <c r="CK48" i="47"/>
  <c r="LK28" i="47"/>
  <c r="GX28" i="47"/>
  <c r="CX28" i="47"/>
  <c r="DK28" i="47"/>
  <c r="KX28" i="47"/>
  <c r="JK28" i="47"/>
  <c r="HK28" i="47"/>
  <c r="X28" i="47"/>
  <c r="IX28" i="47"/>
  <c r="DX28" i="47"/>
  <c r="K28" i="47"/>
  <c r="LX28" i="47"/>
  <c r="HX28" i="47"/>
  <c r="EK28" i="47"/>
  <c r="BK28" i="47"/>
  <c r="GK28" i="47"/>
  <c r="FX28" i="47"/>
  <c r="EX28" i="47"/>
  <c r="FK28" i="47"/>
  <c r="BX28" i="47"/>
  <c r="KK28" i="47"/>
  <c r="AX28" i="47"/>
  <c r="JX28" i="47"/>
  <c r="CK28" i="47"/>
  <c r="IK28" i="47"/>
  <c r="AK28" i="47"/>
  <c r="JK58" i="47"/>
  <c r="DX58" i="47"/>
  <c r="K58" i="47"/>
  <c r="IX58" i="47"/>
  <c r="EX58" i="47"/>
  <c r="FX58" i="47"/>
  <c r="HK58" i="47"/>
  <c r="CX58" i="47"/>
  <c r="X58" i="47"/>
  <c r="LX58" i="47"/>
  <c r="GK58" i="47"/>
  <c r="EK58" i="47"/>
  <c r="AX58" i="47"/>
  <c r="KX58" i="47"/>
  <c r="GX58" i="47"/>
  <c r="DK58" i="47"/>
  <c r="BX58" i="47"/>
  <c r="LK58" i="47"/>
  <c r="IK58" i="47"/>
  <c r="CK58" i="47"/>
  <c r="KK58" i="47"/>
  <c r="HX58" i="47"/>
  <c r="BK58" i="47"/>
  <c r="JX58" i="47"/>
  <c r="FK58" i="47"/>
  <c r="AK58" i="47"/>
  <c r="LI45" i="28"/>
  <c r="JI45" i="28"/>
  <c r="FI45" i="28"/>
  <c r="EI45" i="28"/>
  <c r="II45" i="28"/>
  <c r="EV45" i="28"/>
  <c r="DI45" i="28"/>
  <c r="JV45" i="28"/>
  <c r="DV45" i="28"/>
  <c r="CI45" i="28"/>
  <c r="KI45" i="28"/>
  <c r="CV45" i="28"/>
  <c r="BI45" i="28"/>
  <c r="GI45" i="28"/>
  <c r="BV45" i="28"/>
  <c r="AI45" i="28"/>
  <c r="LV45" i="28"/>
  <c r="GV45" i="28"/>
  <c r="AV45" i="28"/>
  <c r="I45" i="28"/>
  <c r="HV45" i="28"/>
  <c r="IV45" i="28"/>
  <c r="V45" i="28"/>
  <c r="KV45" i="28"/>
  <c r="HI45" i="28"/>
  <c r="FV45" i="28"/>
  <c r="BK86" i="47"/>
  <c r="FK86" i="47"/>
  <c r="JK86" i="47"/>
  <c r="BX86" i="47"/>
  <c r="FX86" i="47"/>
  <c r="JX86" i="47"/>
  <c r="CK86" i="47"/>
  <c r="GK86" i="47"/>
  <c r="KK86" i="47"/>
  <c r="CX86" i="47"/>
  <c r="GX86" i="47"/>
  <c r="KX86" i="47"/>
  <c r="K86" i="47"/>
  <c r="DK86" i="47"/>
  <c r="HK86" i="47"/>
  <c r="LK86" i="47"/>
  <c r="X86" i="47"/>
  <c r="DX86" i="47"/>
  <c r="HX86" i="47"/>
  <c r="LX86" i="47"/>
  <c r="AX86" i="47"/>
  <c r="EX86" i="47"/>
  <c r="IX86" i="47"/>
  <c r="AK86" i="47"/>
  <c r="EK86" i="47"/>
  <c r="IK86" i="47"/>
  <c r="AK86" i="28"/>
  <c r="EK86" i="28"/>
  <c r="IK86" i="28"/>
  <c r="K86" i="28"/>
  <c r="BK86" i="28"/>
  <c r="CK86" i="28"/>
  <c r="GK86" i="28"/>
  <c r="KK86" i="28"/>
  <c r="FK86" i="28"/>
  <c r="KX86" i="28"/>
  <c r="X86" i="28"/>
  <c r="LK86" i="28"/>
  <c r="EX86" i="28"/>
  <c r="FX86" i="28"/>
  <c r="AX86" i="28"/>
  <c r="GX86" i="28"/>
  <c r="LX86" i="28"/>
  <c r="BX86" i="28"/>
  <c r="HK86" i="28"/>
  <c r="CX86" i="28"/>
  <c r="HX86" i="28"/>
  <c r="DX86" i="28"/>
  <c r="JX86" i="28"/>
  <c r="DK86" i="28"/>
  <c r="IX86" i="28"/>
  <c r="JK86" i="28"/>
  <c r="JV49" i="47"/>
  <c r="DI49" i="47"/>
  <c r="CV49" i="47"/>
  <c r="IV49" i="47"/>
  <c r="FV49" i="47"/>
  <c r="BV49" i="47"/>
  <c r="LI49" i="47"/>
  <c r="HV49" i="47"/>
  <c r="EV49" i="47"/>
  <c r="AV49" i="47"/>
  <c r="KI49" i="47"/>
  <c r="GV49" i="47"/>
  <c r="DV49" i="47"/>
  <c r="V49" i="47"/>
  <c r="LV49" i="47"/>
  <c r="HI49" i="47"/>
  <c r="CI49" i="47"/>
  <c r="JI49" i="47"/>
  <c r="GI49" i="47"/>
  <c r="BI49" i="47"/>
  <c r="II49" i="47"/>
  <c r="FI49" i="47"/>
  <c r="AI49" i="47"/>
  <c r="KV49" i="47"/>
  <c r="EI49" i="47"/>
  <c r="I49" i="47"/>
  <c r="IV45" i="47"/>
  <c r="FV45" i="47"/>
  <c r="EV45" i="47"/>
  <c r="KI45" i="47"/>
  <c r="GI45" i="47"/>
  <c r="DV45" i="47"/>
  <c r="FI45" i="47"/>
  <c r="CV45" i="47"/>
  <c r="I45" i="47"/>
  <c r="KV45" i="47"/>
  <c r="II45" i="47"/>
  <c r="AV45" i="47"/>
  <c r="JI45" i="47"/>
  <c r="CI45" i="47"/>
  <c r="BI45" i="47"/>
  <c r="LV45" i="47"/>
  <c r="HI45" i="47"/>
  <c r="AI45" i="47"/>
  <c r="DI45" i="47"/>
  <c r="LI45" i="47"/>
  <c r="GV45" i="47"/>
  <c r="EI45" i="47"/>
  <c r="V45" i="47"/>
  <c r="JV45" i="47"/>
  <c r="HV45" i="47"/>
  <c r="BV45" i="47"/>
  <c r="LV59" i="28"/>
  <c r="HI59" i="28"/>
  <c r="EV59" i="28"/>
  <c r="AI59" i="28"/>
  <c r="FV59" i="28"/>
  <c r="BV59" i="28"/>
  <c r="V59" i="28"/>
  <c r="HV59" i="28"/>
  <c r="GV59" i="28"/>
  <c r="DI59" i="28"/>
  <c r="KV59" i="28"/>
  <c r="EI59" i="28"/>
  <c r="DV59" i="28"/>
  <c r="I59" i="28"/>
  <c r="KI59" i="28"/>
  <c r="IV59" i="28"/>
  <c r="BI59" i="28"/>
  <c r="LI59" i="28"/>
  <c r="CV59" i="28"/>
  <c r="JI59" i="28"/>
  <c r="JV59" i="28"/>
  <c r="FI59" i="28"/>
  <c r="AV59" i="28"/>
  <c r="II59" i="28"/>
  <c r="CI59" i="28"/>
  <c r="GI59" i="28"/>
  <c r="CV88" i="28"/>
  <c r="GV88" i="28"/>
  <c r="KV88" i="28"/>
  <c r="I88" i="28"/>
  <c r="DI88" i="28"/>
  <c r="HI88" i="28"/>
  <c r="LI88" i="28"/>
  <c r="V88" i="28"/>
  <c r="DV88" i="28"/>
  <c r="HV88" i="28"/>
  <c r="LV88" i="28"/>
  <c r="AI88" i="28"/>
  <c r="EI88" i="28"/>
  <c r="II88" i="28"/>
  <c r="AV88" i="28"/>
  <c r="EV88" i="28"/>
  <c r="IV88" i="28"/>
  <c r="BI88" i="28"/>
  <c r="FI88" i="28"/>
  <c r="JI88" i="28"/>
  <c r="CI88" i="28"/>
  <c r="GI88" i="28"/>
  <c r="KI88" i="28"/>
  <c r="BV88" i="28"/>
  <c r="FV88" i="28"/>
  <c r="JV88" i="28"/>
  <c r="LX55" i="28"/>
  <c r="LK55" i="28"/>
  <c r="GX55" i="28"/>
  <c r="AK55" i="28"/>
  <c r="BX55" i="28"/>
  <c r="FK55" i="28"/>
  <c r="X55" i="28"/>
  <c r="BK55" i="28"/>
  <c r="DX55" i="28"/>
  <c r="KK55" i="28"/>
  <c r="EK55" i="28"/>
  <c r="IX55" i="28"/>
  <c r="DK55" i="28"/>
  <c r="AX55" i="28"/>
  <c r="KX55" i="28"/>
  <c r="IK55" i="28"/>
  <c r="K55" i="28"/>
  <c r="JX55" i="28"/>
  <c r="HK55" i="28"/>
  <c r="GK55" i="28"/>
  <c r="HX55" i="28"/>
  <c r="FX55" i="28"/>
  <c r="CX55" i="28"/>
  <c r="JK55" i="28"/>
  <c r="EX55" i="28"/>
  <c r="CK55" i="28"/>
  <c r="KI20" i="28"/>
  <c r="HI20" i="28"/>
  <c r="GI20" i="28"/>
  <c r="DV20" i="28"/>
  <c r="JI20" i="28"/>
  <c r="HV20" i="28"/>
  <c r="CI20" i="28"/>
  <c r="AV20" i="28"/>
  <c r="II20" i="28"/>
  <c r="CV20" i="28"/>
  <c r="EV20" i="28"/>
  <c r="BI20" i="28"/>
  <c r="IV20" i="28"/>
  <c r="GV20" i="28"/>
  <c r="FI20" i="28"/>
  <c r="V20" i="28"/>
  <c r="EI20" i="28"/>
  <c r="DI20" i="28"/>
  <c r="FV20" i="28"/>
  <c r="BV20" i="28"/>
  <c r="AI20" i="28"/>
  <c r="I20" i="28"/>
  <c r="LI20" i="28"/>
  <c r="LV20" i="28"/>
  <c r="JV20" i="28"/>
  <c r="KV20" i="28"/>
  <c r="JI88" i="47"/>
  <c r="V88" i="47"/>
  <c r="EI88" i="47"/>
  <c r="DI88" i="47"/>
  <c r="GV88" i="47"/>
  <c r="HV88" i="47"/>
  <c r="LI88" i="47"/>
  <c r="BV88" i="47"/>
  <c r="JV88" i="47"/>
  <c r="CI88" i="47"/>
  <c r="EV88" i="47"/>
  <c r="AI88" i="47"/>
  <c r="I88" i="47"/>
  <c r="FI88" i="47"/>
  <c r="II88" i="47"/>
  <c r="DV88" i="47"/>
  <c r="HI88" i="47"/>
  <c r="GI88" i="47"/>
  <c r="LV88" i="47"/>
  <c r="KV88" i="47"/>
  <c r="KI88" i="47"/>
  <c r="FV88" i="47"/>
  <c r="CV88" i="47"/>
  <c r="BI88" i="47"/>
  <c r="IV88" i="47"/>
  <c r="AV88" i="47"/>
  <c r="V84" i="28"/>
  <c r="DV84" i="28"/>
  <c r="HV84" i="28"/>
  <c r="LV84" i="28"/>
  <c r="AI84" i="28"/>
  <c r="EI84" i="28"/>
  <c r="II84" i="28"/>
  <c r="AV84" i="28"/>
  <c r="EV84" i="28"/>
  <c r="IV84" i="28"/>
  <c r="BI84" i="28"/>
  <c r="FI84" i="28"/>
  <c r="JI84" i="28"/>
  <c r="BV84" i="28"/>
  <c r="FV84" i="28"/>
  <c r="JV84" i="28"/>
  <c r="CI84" i="28"/>
  <c r="GI84" i="28"/>
  <c r="KI84" i="28"/>
  <c r="I84" i="28"/>
  <c r="DI84" i="28"/>
  <c r="HI84" i="28"/>
  <c r="LI84" i="28"/>
  <c r="CV84" i="28"/>
  <c r="GV84" i="28"/>
  <c r="KV84" i="28"/>
  <c r="BV84" i="47"/>
  <c r="IV84" i="47"/>
  <c r="HV84" i="47"/>
  <c r="LI84" i="47"/>
  <c r="CV84" i="47"/>
  <c r="AI84" i="47"/>
  <c r="EV84" i="47"/>
  <c r="DV84" i="47"/>
  <c r="HI84" i="47"/>
  <c r="JI84" i="47"/>
  <c r="AV84" i="47"/>
  <c r="V84" i="47"/>
  <c r="DI84" i="47"/>
  <c r="KI84" i="47"/>
  <c r="GI84" i="47"/>
  <c r="FV84" i="47"/>
  <c r="LV84" i="47"/>
  <c r="GV84" i="47"/>
  <c r="JV84" i="47"/>
  <c r="KV84" i="47"/>
  <c r="CI84" i="47"/>
  <c r="I84" i="47"/>
  <c r="EI84" i="47"/>
  <c r="II84" i="47"/>
  <c r="BI84" i="47"/>
  <c r="FI84" i="47"/>
  <c r="K83" i="28"/>
  <c r="KX83" i="28"/>
  <c r="IX83" i="28"/>
  <c r="GX83" i="28"/>
  <c r="EX83" i="28"/>
  <c r="CX83" i="28"/>
  <c r="AX83" i="28"/>
  <c r="KK83" i="28"/>
  <c r="IK83" i="28"/>
  <c r="GK83" i="28"/>
  <c r="EK83" i="28"/>
  <c r="CK83" i="28"/>
  <c r="AK83" i="28"/>
  <c r="JX83" i="28"/>
  <c r="HX83" i="28"/>
  <c r="FX83" i="28"/>
  <c r="DX83" i="28"/>
  <c r="BX83" i="28"/>
  <c r="X83" i="28"/>
  <c r="LK83" i="28"/>
  <c r="DK83" i="28"/>
  <c r="JK83" i="28"/>
  <c r="HK83" i="28"/>
  <c r="FK83" i="28"/>
  <c r="LX83" i="28"/>
  <c r="BK83" i="28"/>
  <c r="LI20" i="47"/>
  <c r="LV20" i="47"/>
  <c r="JV20" i="47"/>
  <c r="KI20" i="47"/>
  <c r="FI20" i="47"/>
  <c r="EI20" i="47"/>
  <c r="BI20" i="47"/>
  <c r="HV20" i="47"/>
  <c r="DV20" i="47"/>
  <c r="V20" i="47"/>
  <c r="HI20" i="47"/>
  <c r="BV20" i="47"/>
  <c r="GV20" i="47"/>
  <c r="EV20" i="47"/>
  <c r="KV20" i="47"/>
  <c r="GI20" i="47"/>
  <c r="I20" i="47"/>
  <c r="II20" i="47"/>
  <c r="FV20" i="47"/>
  <c r="AV20" i="47"/>
  <c r="JI20" i="47"/>
  <c r="CV20" i="47"/>
  <c r="AI20" i="47"/>
  <c r="IV20" i="47"/>
  <c r="CI20" i="47"/>
  <c r="DI20" i="47"/>
  <c r="IK28" i="28"/>
  <c r="BX28" i="28"/>
  <c r="BK28" i="28"/>
  <c r="GX28" i="28"/>
  <c r="FK28" i="28"/>
  <c r="EK28" i="28"/>
  <c r="JX28" i="28"/>
  <c r="DK28" i="28"/>
  <c r="AK28" i="28"/>
  <c r="HX28" i="28"/>
  <c r="EX28" i="28"/>
  <c r="K28" i="28"/>
  <c r="LK28" i="28"/>
  <c r="KK28" i="28"/>
  <c r="AX28" i="28"/>
  <c r="CX28" i="28"/>
  <c r="JK28" i="28"/>
  <c r="HK28" i="28"/>
  <c r="CK28" i="28"/>
  <c r="X28" i="28"/>
  <c r="IX28" i="28"/>
  <c r="GK28" i="28"/>
  <c r="FX28" i="28"/>
  <c r="LX28" i="28"/>
  <c r="KX28" i="28"/>
  <c r="DX28" i="28"/>
  <c r="LX58" i="28"/>
  <c r="KK58" i="28"/>
  <c r="KX58" i="28"/>
  <c r="LK58" i="28"/>
  <c r="IX58" i="28"/>
  <c r="K58" i="28"/>
  <c r="AX58" i="28"/>
  <c r="GK58" i="28"/>
  <c r="HK58" i="28"/>
  <c r="AK58" i="28"/>
  <c r="HX58" i="28"/>
  <c r="EX58" i="28"/>
  <c r="EK58" i="28"/>
  <c r="CK58" i="28"/>
  <c r="JK58" i="28"/>
  <c r="FX58" i="28"/>
  <c r="IK58" i="28"/>
  <c r="GX58" i="28"/>
  <c r="X58" i="28"/>
  <c r="DX58" i="28"/>
  <c r="FK58" i="28"/>
  <c r="DK58" i="28"/>
  <c r="BX58" i="28"/>
  <c r="JX58" i="28"/>
  <c r="CX58" i="28"/>
  <c r="BK58" i="28"/>
  <c r="LK51" i="28"/>
  <c r="EK51" i="28"/>
  <c r="EX51" i="28"/>
  <c r="X51" i="28"/>
  <c r="KK51" i="28"/>
  <c r="DK51" i="28"/>
  <c r="DX51" i="28"/>
  <c r="GX51" i="28"/>
  <c r="LX51" i="28"/>
  <c r="CK51" i="28"/>
  <c r="CX51" i="28"/>
  <c r="KX51" i="28"/>
  <c r="BK51" i="28"/>
  <c r="BX51" i="28"/>
  <c r="JX51" i="28"/>
  <c r="FX51" i="28"/>
  <c r="AX51" i="28"/>
  <c r="IK51" i="28"/>
  <c r="IX51" i="28"/>
  <c r="AK51" i="28"/>
  <c r="HK51" i="28"/>
  <c r="HX51" i="28"/>
  <c r="K51" i="28"/>
  <c r="GK51" i="28"/>
  <c r="JK51" i="28"/>
  <c r="FK51" i="28"/>
  <c r="BK83" i="47"/>
  <c r="FK83" i="47"/>
  <c r="JK83" i="47"/>
  <c r="BX83" i="47"/>
  <c r="FX83" i="47"/>
  <c r="JX83" i="47"/>
  <c r="CK83" i="47"/>
  <c r="GK83" i="47"/>
  <c r="KK83" i="47"/>
  <c r="CX83" i="47"/>
  <c r="GX83" i="47"/>
  <c r="KX83" i="47"/>
  <c r="K83" i="47"/>
  <c r="DK83" i="47"/>
  <c r="HK83" i="47"/>
  <c r="LK83" i="47"/>
  <c r="X83" i="47"/>
  <c r="DX83" i="47"/>
  <c r="HX83" i="47"/>
  <c r="LX83" i="47"/>
  <c r="AX83" i="47"/>
  <c r="EX83" i="47"/>
  <c r="IX83" i="47"/>
  <c r="AK83" i="47"/>
  <c r="EK83" i="47"/>
  <c r="IK83" i="47"/>
  <c r="LK34" i="28"/>
  <c r="KK34" i="28"/>
  <c r="JK34" i="28"/>
  <c r="X34" i="28"/>
  <c r="IK34" i="28"/>
  <c r="EX34" i="28"/>
  <c r="EK34" i="28"/>
  <c r="DK34" i="28"/>
  <c r="JX34" i="28"/>
  <c r="BX34" i="28"/>
  <c r="AK34" i="28"/>
  <c r="IX34" i="28"/>
  <c r="GX34" i="28"/>
  <c r="FK34" i="28"/>
  <c r="FX34" i="28"/>
  <c r="DX34" i="28"/>
  <c r="CK34" i="28"/>
  <c r="AX34" i="28"/>
  <c r="HK34" i="28"/>
  <c r="CX34" i="28"/>
  <c r="HX34" i="28"/>
  <c r="GK34" i="28"/>
  <c r="BK34" i="28"/>
  <c r="K34" i="28"/>
  <c r="KX34" i="28"/>
  <c r="LX34" i="28"/>
  <c r="KV49" i="28"/>
  <c r="DV49" i="28"/>
  <c r="CI49" i="28"/>
  <c r="I49" i="28"/>
  <c r="JV49" i="28"/>
  <c r="CV49" i="28"/>
  <c r="HI49" i="28"/>
  <c r="IV49" i="28"/>
  <c r="BV49" i="28"/>
  <c r="AI49" i="28"/>
  <c r="HV49" i="28"/>
  <c r="LI49" i="28"/>
  <c r="II49" i="28"/>
  <c r="GV49" i="28"/>
  <c r="JI49" i="28"/>
  <c r="AV49" i="28"/>
  <c r="FV49" i="28"/>
  <c r="FI49" i="28"/>
  <c r="V49" i="28"/>
  <c r="KI49" i="28"/>
  <c r="EI49" i="28"/>
  <c r="GI49" i="28"/>
  <c r="LV49" i="28"/>
  <c r="EV49" i="28"/>
  <c r="DI49" i="28"/>
  <c r="BI49" i="28"/>
  <c r="LV31" i="47"/>
  <c r="JI31" i="47"/>
  <c r="DV31" i="47"/>
  <c r="V31" i="47"/>
  <c r="FI31" i="47"/>
  <c r="CI31" i="47"/>
  <c r="IV31" i="47"/>
  <c r="GV31" i="47"/>
  <c r="EV31" i="47"/>
  <c r="AV31" i="47"/>
  <c r="DI31" i="47"/>
  <c r="I31" i="47"/>
  <c r="BV31" i="47"/>
  <c r="HV31" i="47"/>
  <c r="GI31" i="47"/>
  <c r="AI31" i="47"/>
  <c r="BI31" i="47"/>
  <c r="FV31" i="47"/>
  <c r="CV31" i="47"/>
  <c r="KI31" i="47"/>
  <c r="EI31" i="47"/>
  <c r="II31" i="47"/>
  <c r="LI31" i="47"/>
  <c r="JV31" i="47"/>
  <c r="KV31" i="47"/>
  <c r="HI31" i="47"/>
  <c r="JK18" i="47"/>
  <c r="FX18" i="47"/>
  <c r="AK18" i="47"/>
  <c r="IX18" i="47"/>
  <c r="EX18" i="47"/>
  <c r="DK18" i="47"/>
  <c r="HX18" i="47"/>
  <c r="DX18" i="47"/>
  <c r="CK18" i="47"/>
  <c r="GX18" i="47"/>
  <c r="CX18" i="47"/>
  <c r="EK18" i="47"/>
  <c r="LX18" i="47"/>
  <c r="LK18" i="47"/>
  <c r="BX18" i="47"/>
  <c r="BK18" i="47"/>
  <c r="KX18" i="47"/>
  <c r="KK18" i="47"/>
  <c r="AX18" i="47"/>
  <c r="FK18" i="47"/>
  <c r="IK18" i="47"/>
  <c r="JX18" i="47"/>
  <c r="X18" i="47"/>
  <c r="HK18" i="47"/>
  <c r="GK18" i="47"/>
  <c r="K18" i="47"/>
  <c r="BK88" i="47"/>
  <c r="FK88" i="47"/>
  <c r="JK88" i="47"/>
  <c r="BX88" i="47"/>
  <c r="FX88" i="47"/>
  <c r="JX88" i="47"/>
  <c r="CK88" i="47"/>
  <c r="GK88" i="47"/>
  <c r="KK88" i="47"/>
  <c r="CX88" i="47"/>
  <c r="GX88" i="47"/>
  <c r="KX88" i="47"/>
  <c r="K88" i="47"/>
  <c r="DK88" i="47"/>
  <c r="HK88" i="47"/>
  <c r="LK88" i="47"/>
  <c r="X88" i="47"/>
  <c r="DX88" i="47"/>
  <c r="HX88" i="47"/>
  <c r="LX88" i="47"/>
  <c r="AK88" i="47"/>
  <c r="EK88" i="47"/>
  <c r="IK88" i="47"/>
  <c r="AX88" i="47"/>
  <c r="EX88" i="47"/>
  <c r="IX88" i="47"/>
  <c r="LI57" i="47"/>
  <c r="JV57" i="47"/>
  <c r="EI57" i="47"/>
  <c r="AI57" i="47"/>
  <c r="IV57" i="47"/>
  <c r="DI57" i="47"/>
  <c r="V57" i="47"/>
  <c r="JI57" i="47"/>
  <c r="GV57" i="47"/>
  <c r="BI57" i="47"/>
  <c r="II57" i="47"/>
  <c r="EV57" i="47"/>
  <c r="BV57" i="47"/>
  <c r="FV57" i="47"/>
  <c r="CV57" i="47"/>
  <c r="I57" i="47"/>
  <c r="LV57" i="47"/>
  <c r="FI57" i="47"/>
  <c r="AV57" i="47"/>
  <c r="DV57" i="47"/>
  <c r="KI57" i="47"/>
  <c r="HV57" i="47"/>
  <c r="HI57" i="47"/>
  <c r="KV57" i="47"/>
  <c r="GI57" i="47"/>
  <c r="CI57" i="47"/>
  <c r="LK11" i="47"/>
  <c r="FX11" i="47"/>
  <c r="X11" i="47"/>
  <c r="KK11" i="47"/>
  <c r="EX11" i="47"/>
  <c r="DK11" i="47"/>
  <c r="JK11" i="47"/>
  <c r="DX11" i="47"/>
  <c r="CK11" i="47"/>
  <c r="IK11" i="47"/>
  <c r="FK11" i="47"/>
  <c r="BK11" i="47"/>
  <c r="KX11" i="47"/>
  <c r="HK11" i="47"/>
  <c r="EK11" i="47"/>
  <c r="AK11" i="47"/>
  <c r="LX11" i="47"/>
  <c r="GK11" i="47"/>
  <c r="CX11" i="47"/>
  <c r="K11" i="47"/>
  <c r="JX11" i="47"/>
  <c r="HX11" i="47"/>
  <c r="BX11" i="47"/>
  <c r="IX11" i="47"/>
  <c r="GX11" i="47"/>
  <c r="AX11" i="47"/>
  <c r="HK49" i="28"/>
  <c r="GX49" i="28"/>
  <c r="X49" i="28"/>
  <c r="LK49" i="28"/>
  <c r="GK49" i="28"/>
  <c r="EX49" i="28"/>
  <c r="IX49" i="28"/>
  <c r="KK49" i="28"/>
  <c r="FX49" i="28"/>
  <c r="DX49" i="28"/>
  <c r="HX49" i="28"/>
  <c r="JK49" i="28"/>
  <c r="FK49" i="28"/>
  <c r="CX49" i="28"/>
  <c r="KX49" i="28"/>
  <c r="EK49" i="28"/>
  <c r="BX49" i="28"/>
  <c r="LX49" i="28"/>
  <c r="CK49" i="28"/>
  <c r="AK49" i="28"/>
  <c r="IK49" i="28"/>
  <c r="BK49" i="28"/>
  <c r="AX49" i="28"/>
  <c r="JX49" i="28"/>
  <c r="DK49" i="28"/>
  <c r="K49" i="28"/>
  <c r="IK66" i="47"/>
  <c r="FK66" i="47"/>
  <c r="AK66" i="47"/>
  <c r="JX66" i="47"/>
  <c r="EK66" i="47"/>
  <c r="K66" i="47"/>
  <c r="IX66" i="47"/>
  <c r="DK66" i="47"/>
  <c r="CX66" i="47"/>
  <c r="KX66" i="47"/>
  <c r="FX66" i="47"/>
  <c r="BX66" i="47"/>
  <c r="LX66" i="47"/>
  <c r="HX66" i="47"/>
  <c r="EX66" i="47"/>
  <c r="AX66" i="47"/>
  <c r="LK66" i="47"/>
  <c r="GX66" i="47"/>
  <c r="DX66" i="47"/>
  <c r="X66" i="47"/>
  <c r="KK66" i="47"/>
  <c r="HK66" i="47"/>
  <c r="CK66" i="47"/>
  <c r="JK66" i="47"/>
  <c r="GK66" i="47"/>
  <c r="BK66" i="47"/>
  <c r="HI53" i="47"/>
  <c r="EI53" i="47"/>
  <c r="V53" i="47"/>
  <c r="LV53" i="47"/>
  <c r="GV53" i="47"/>
  <c r="DV53" i="47"/>
  <c r="AV53" i="47"/>
  <c r="II53" i="47"/>
  <c r="GI53" i="47"/>
  <c r="BV53" i="47"/>
  <c r="I53" i="47"/>
  <c r="LI53" i="47"/>
  <c r="KV53" i="47"/>
  <c r="DI53" i="47"/>
  <c r="JV53" i="47"/>
  <c r="FV53" i="47"/>
  <c r="BI53" i="47"/>
  <c r="EV53" i="47"/>
  <c r="HV53" i="47"/>
  <c r="IV53" i="47"/>
  <c r="KI53" i="47"/>
  <c r="FI53" i="47"/>
  <c r="CV53" i="47"/>
  <c r="JI53" i="47"/>
  <c r="CI53" i="47"/>
  <c r="AI53" i="47"/>
  <c r="LX66" i="28"/>
  <c r="JX66" i="28"/>
  <c r="LK66" i="28"/>
  <c r="GK66" i="28"/>
  <c r="KX66" i="28"/>
  <c r="EX66" i="28"/>
  <c r="JK66" i="28"/>
  <c r="GX66" i="28"/>
  <c r="FK66" i="28"/>
  <c r="IX66" i="28"/>
  <c r="DK66" i="28"/>
  <c r="IK66" i="28"/>
  <c r="HK66" i="28"/>
  <c r="FX66" i="28"/>
  <c r="BX66" i="28"/>
  <c r="K66" i="28"/>
  <c r="BK66" i="28"/>
  <c r="HX66" i="28"/>
  <c r="DX66" i="28"/>
  <c r="AX66" i="28"/>
  <c r="AK66" i="28"/>
  <c r="X66" i="28"/>
  <c r="CX66" i="28"/>
  <c r="KK66" i="28"/>
  <c r="EK66" i="28"/>
  <c r="CK66" i="28"/>
  <c r="LK46" i="28"/>
  <c r="KK46" i="28"/>
  <c r="JK46" i="28"/>
  <c r="LX46" i="28"/>
  <c r="IX46" i="28"/>
  <c r="EX46" i="28"/>
  <c r="EK46" i="28"/>
  <c r="IK46" i="28"/>
  <c r="AX46" i="28"/>
  <c r="BX46" i="28"/>
  <c r="JX46" i="28"/>
  <c r="FK46" i="28"/>
  <c r="K46" i="28"/>
  <c r="HX46" i="28"/>
  <c r="CK46" i="28"/>
  <c r="AK46" i="28"/>
  <c r="HK46" i="28"/>
  <c r="DX46" i="28"/>
  <c r="X46" i="28"/>
  <c r="KX46" i="28"/>
  <c r="BK46" i="28"/>
  <c r="GK46" i="28"/>
  <c r="FX46" i="28"/>
  <c r="GX46" i="28"/>
  <c r="DK46" i="28"/>
  <c r="CX46" i="28"/>
  <c r="LX18" i="28"/>
  <c r="KK18" i="28"/>
  <c r="JX18" i="28"/>
  <c r="IK18" i="28"/>
  <c r="HK18" i="28"/>
  <c r="FX18" i="28"/>
  <c r="JK18" i="28"/>
  <c r="GK18" i="28"/>
  <c r="IX18" i="28"/>
  <c r="GX18" i="28"/>
  <c r="FK18" i="28"/>
  <c r="EX18" i="28"/>
  <c r="AK18" i="28"/>
  <c r="X18" i="28"/>
  <c r="DK18" i="28"/>
  <c r="CX18" i="28"/>
  <c r="HX18" i="28"/>
  <c r="CK18" i="28"/>
  <c r="K18" i="28"/>
  <c r="EK18" i="28"/>
  <c r="BX18" i="28"/>
  <c r="BK18" i="28"/>
  <c r="DX18" i="28"/>
  <c r="AX18" i="28"/>
  <c r="KX18" i="28"/>
  <c r="LK18" i="28"/>
  <c r="JK29" i="47"/>
  <c r="FX29" i="47"/>
  <c r="EK29" i="47"/>
  <c r="HK29" i="47"/>
  <c r="DK29" i="47"/>
  <c r="DX29" i="47"/>
  <c r="KK29" i="47"/>
  <c r="IX29" i="47"/>
  <c r="CX29" i="47"/>
  <c r="AX29" i="47"/>
  <c r="LX29" i="47"/>
  <c r="IK29" i="47"/>
  <c r="EX29" i="47"/>
  <c r="BX29" i="47"/>
  <c r="AK29" i="47"/>
  <c r="KX29" i="47"/>
  <c r="GX29" i="47"/>
  <c r="CK29" i="47"/>
  <c r="X29" i="47"/>
  <c r="HX29" i="47"/>
  <c r="LK29" i="47"/>
  <c r="GK29" i="47"/>
  <c r="BK29" i="47"/>
  <c r="JX29" i="47"/>
  <c r="FK29" i="47"/>
  <c r="K29" i="47"/>
  <c r="II73" i="47"/>
  <c r="KI73" i="47"/>
  <c r="EI73" i="47"/>
  <c r="HV73" i="47"/>
  <c r="CV73" i="47"/>
  <c r="DI73" i="47"/>
  <c r="FI73" i="47"/>
  <c r="AV73" i="47"/>
  <c r="BI73" i="47"/>
  <c r="JV73" i="47"/>
  <c r="GI73" i="47"/>
  <c r="I73" i="47"/>
  <c r="LV73" i="47"/>
  <c r="EV73" i="47"/>
  <c r="FV73" i="47"/>
  <c r="V73" i="47"/>
  <c r="IV73" i="47"/>
  <c r="JI73" i="47"/>
  <c r="CI73" i="47"/>
  <c r="AI73" i="47"/>
  <c r="LI73" i="47"/>
  <c r="HI73" i="47"/>
  <c r="DV73" i="47"/>
  <c r="KV73" i="47"/>
  <c r="GV73" i="47"/>
  <c r="BV73" i="47"/>
  <c r="II73" i="28"/>
  <c r="GV73" i="28"/>
  <c r="EV73" i="28"/>
  <c r="KI73" i="28"/>
  <c r="BI73" i="28"/>
  <c r="AV73" i="28"/>
  <c r="HV73" i="28"/>
  <c r="CV73" i="28"/>
  <c r="FI73" i="28"/>
  <c r="HI73" i="28"/>
  <c r="FV73" i="28"/>
  <c r="DV73" i="28"/>
  <c r="LI73" i="28"/>
  <c r="EI73" i="28"/>
  <c r="V73" i="28"/>
  <c r="LV73" i="28"/>
  <c r="JV73" i="28"/>
  <c r="AI73" i="28"/>
  <c r="CI73" i="28"/>
  <c r="KV73" i="28"/>
  <c r="GI73" i="28"/>
  <c r="BV73" i="28"/>
  <c r="I73" i="28"/>
  <c r="IV73" i="28"/>
  <c r="JI73" i="28"/>
  <c r="DI73" i="28"/>
  <c r="JX9" i="47"/>
  <c r="GX9" i="47"/>
  <c r="EX9" i="47"/>
  <c r="AK9" i="47"/>
  <c r="LK9" i="47"/>
  <c r="HX9" i="47"/>
  <c r="CK9" i="47"/>
  <c r="KX9" i="47"/>
  <c r="GK9" i="47"/>
  <c r="JK9" i="47"/>
  <c r="IK9" i="47"/>
  <c r="EK9" i="47"/>
  <c r="BK9" i="47"/>
  <c r="FX9" i="47"/>
  <c r="DK9" i="47"/>
  <c r="X9" i="47"/>
  <c r="FK9" i="47"/>
  <c r="CX9" i="47"/>
  <c r="K9" i="47"/>
  <c r="KK9" i="47"/>
  <c r="AX9" i="47"/>
  <c r="BX9" i="47"/>
  <c r="LX9" i="47"/>
  <c r="HK9" i="47"/>
  <c r="IX9" i="47"/>
  <c r="DX9" i="47"/>
  <c r="JK50" i="47"/>
  <c r="FK50" i="47"/>
  <c r="CX50" i="47"/>
  <c r="EX50" i="47"/>
  <c r="CK50" i="47"/>
  <c r="AX50" i="47"/>
  <c r="HK50" i="47"/>
  <c r="AK50" i="47"/>
  <c r="FX50" i="47"/>
  <c r="HX50" i="47"/>
  <c r="GX50" i="47"/>
  <c r="DX50" i="47"/>
  <c r="X50" i="47"/>
  <c r="LX50" i="47"/>
  <c r="LK50" i="47"/>
  <c r="BX50" i="47"/>
  <c r="K50" i="47"/>
  <c r="IK50" i="47"/>
  <c r="GK50" i="47"/>
  <c r="DK50" i="47"/>
  <c r="KX50" i="47"/>
  <c r="EK50" i="47"/>
  <c r="BK50" i="47"/>
  <c r="JX50" i="47"/>
  <c r="IX50" i="47"/>
  <c r="KK50" i="47"/>
  <c r="IK46" i="47"/>
  <c r="FX46" i="47"/>
  <c r="GK46" i="47"/>
  <c r="KK46" i="47"/>
  <c r="LX46" i="47"/>
  <c r="LK46" i="47"/>
  <c r="HX46" i="47"/>
  <c r="JK46" i="47"/>
  <c r="IX46" i="47"/>
  <c r="HK46" i="47"/>
  <c r="AX46" i="47"/>
  <c r="DK46" i="47"/>
  <c r="FK46" i="47"/>
  <c r="K46" i="47"/>
  <c r="EX46" i="47"/>
  <c r="CX46" i="47"/>
  <c r="AK46" i="47"/>
  <c r="CK46" i="47"/>
  <c r="EK46" i="47"/>
  <c r="GX46" i="47"/>
  <c r="DX46" i="47"/>
  <c r="KX46" i="47"/>
  <c r="BX46" i="47"/>
  <c r="X46" i="47"/>
  <c r="JX46" i="47"/>
  <c r="BK46" i="47"/>
  <c r="LV57" i="28"/>
  <c r="KI57" i="28"/>
  <c r="JI57" i="28"/>
  <c r="II57" i="28"/>
  <c r="HI57" i="28"/>
  <c r="FV57" i="28"/>
  <c r="GI57" i="28"/>
  <c r="JV57" i="28"/>
  <c r="HV57" i="28"/>
  <c r="KV57" i="28"/>
  <c r="GV57" i="28"/>
  <c r="FI57" i="28"/>
  <c r="DV57" i="28"/>
  <c r="LI57" i="28"/>
  <c r="CI57" i="28"/>
  <c r="BV57" i="28"/>
  <c r="BI57" i="28"/>
  <c r="EI57" i="28"/>
  <c r="AV57" i="28"/>
  <c r="AI57" i="28"/>
  <c r="V57" i="28"/>
  <c r="EV57" i="28"/>
  <c r="DI57" i="28"/>
  <c r="IV57" i="28"/>
  <c r="CV57" i="28"/>
  <c r="I57" i="28"/>
  <c r="KK67" i="47"/>
  <c r="GX67" i="47"/>
  <c r="CK67" i="47"/>
  <c r="HX67" i="47"/>
  <c r="EK67" i="47"/>
  <c r="AK67" i="47"/>
  <c r="IK67" i="47"/>
  <c r="DK67" i="47"/>
  <c r="DX67" i="47"/>
  <c r="FX67" i="47"/>
  <c r="BK67" i="47"/>
  <c r="BX67" i="47"/>
  <c r="JX67" i="47"/>
  <c r="GK67" i="47"/>
  <c r="X67" i="47"/>
  <c r="LX67" i="47"/>
  <c r="FK67" i="47"/>
  <c r="EX67" i="47"/>
  <c r="K67" i="47"/>
  <c r="LK67" i="47"/>
  <c r="JK67" i="47"/>
  <c r="CX67" i="47"/>
  <c r="IX67" i="47"/>
  <c r="KX67" i="47"/>
  <c r="HK67" i="47"/>
  <c r="AX67" i="47"/>
  <c r="II14" i="47"/>
  <c r="FI14" i="47"/>
  <c r="AV14" i="47"/>
  <c r="HI14" i="47"/>
  <c r="EI14" i="47"/>
  <c r="BV14" i="47"/>
  <c r="LV14" i="47"/>
  <c r="IV14" i="47"/>
  <c r="DI14" i="47"/>
  <c r="FV14" i="47"/>
  <c r="KV14" i="47"/>
  <c r="HV14" i="47"/>
  <c r="CI14" i="47"/>
  <c r="V14" i="47"/>
  <c r="LI14" i="47"/>
  <c r="GI14" i="47"/>
  <c r="BI14" i="47"/>
  <c r="JV14" i="47"/>
  <c r="GV14" i="47"/>
  <c r="AI14" i="47"/>
  <c r="KI14" i="47"/>
  <c r="DV14" i="47"/>
  <c r="I14" i="47"/>
  <c r="JI14" i="47"/>
  <c r="CV14" i="47"/>
  <c r="EV14" i="47"/>
  <c r="GK50" i="28"/>
  <c r="X50" i="28"/>
  <c r="JX50" i="28"/>
  <c r="DK50" i="28"/>
  <c r="CX50" i="28"/>
  <c r="CK50" i="28"/>
  <c r="LX67" i="28"/>
  <c r="KK67" i="28"/>
  <c r="LK67" i="28"/>
  <c r="JX67" i="28"/>
  <c r="KX67" i="28"/>
  <c r="HX67" i="28"/>
  <c r="EK67" i="28"/>
  <c r="GX67" i="28"/>
  <c r="FK67" i="28"/>
  <c r="DX67" i="28"/>
  <c r="IK67" i="28"/>
  <c r="HK67" i="28"/>
  <c r="FX67" i="28"/>
  <c r="GK67" i="28"/>
  <c r="EX67" i="28"/>
  <c r="AX67" i="28"/>
  <c r="AK67" i="28"/>
  <c r="X67" i="28"/>
  <c r="IX67" i="28"/>
  <c r="DK67" i="28"/>
  <c r="CX67" i="28"/>
  <c r="CK67" i="28"/>
  <c r="JK67" i="28"/>
  <c r="BX67" i="28"/>
  <c r="K67" i="28"/>
  <c r="BK67" i="28"/>
  <c r="LI55" i="47"/>
  <c r="FI55" i="47"/>
  <c r="CI55" i="47"/>
  <c r="EI55" i="47"/>
  <c r="EV55" i="47"/>
  <c r="GI55" i="47"/>
  <c r="AI55" i="47"/>
  <c r="LV55" i="47"/>
  <c r="JV55" i="47"/>
  <c r="FV55" i="47"/>
  <c r="V55" i="47"/>
  <c r="KV55" i="47"/>
  <c r="HI55" i="47"/>
  <c r="DV55" i="47"/>
  <c r="IV55" i="47"/>
  <c r="GV55" i="47"/>
  <c r="BV55" i="47"/>
  <c r="KI55" i="47"/>
  <c r="JI55" i="47"/>
  <c r="DI55" i="47"/>
  <c r="II55" i="47"/>
  <c r="CV55" i="47"/>
  <c r="BI55" i="47"/>
  <c r="HV55" i="47"/>
  <c r="AV55" i="47"/>
  <c r="I55" i="47"/>
  <c r="LV53" i="28"/>
  <c r="LI53" i="28"/>
  <c r="KI53" i="28"/>
  <c r="JI53" i="28"/>
  <c r="II53" i="28"/>
  <c r="HI53" i="28"/>
  <c r="FV53" i="28"/>
  <c r="HV53" i="28"/>
  <c r="EI53" i="28"/>
  <c r="IV53" i="28"/>
  <c r="CV53" i="28"/>
  <c r="CI53" i="28"/>
  <c r="FI53" i="28"/>
  <c r="BV53" i="28"/>
  <c r="BI53" i="28"/>
  <c r="GV53" i="28"/>
  <c r="AV53" i="28"/>
  <c r="GI53" i="28"/>
  <c r="EV53" i="28"/>
  <c r="AI53" i="28"/>
  <c r="DV53" i="28"/>
  <c r="V53" i="28"/>
  <c r="DI53" i="28"/>
  <c r="I53" i="28"/>
  <c r="JV53" i="28"/>
  <c r="KV53" i="28"/>
  <c r="LX9" i="28"/>
  <c r="LK9" i="28"/>
  <c r="KK9" i="28"/>
  <c r="JK9" i="28"/>
  <c r="EK9" i="28"/>
  <c r="CX9" i="28"/>
  <c r="KX9" i="28"/>
  <c r="DK9" i="28"/>
  <c r="BX9" i="28"/>
  <c r="IK9" i="28"/>
  <c r="CK9" i="28"/>
  <c r="AX9" i="28"/>
  <c r="IX9" i="28"/>
  <c r="BK9" i="28"/>
  <c r="X9" i="28"/>
  <c r="GX9" i="28"/>
  <c r="AK9" i="28"/>
  <c r="JX9" i="28"/>
  <c r="GK9" i="28"/>
  <c r="K9" i="28"/>
  <c r="HK9" i="28"/>
  <c r="FX9" i="28"/>
  <c r="EX9" i="28"/>
  <c r="HX9" i="28"/>
  <c r="FK9" i="28"/>
  <c r="DX9" i="28"/>
  <c r="HX44" i="47"/>
  <c r="HK44" i="47"/>
  <c r="AX44" i="47"/>
  <c r="FX44" i="47"/>
  <c r="FK44" i="47"/>
  <c r="EX44" i="47"/>
  <c r="AK44" i="47"/>
  <c r="GK44" i="47"/>
  <c r="EK44" i="47"/>
  <c r="DX44" i="47"/>
  <c r="X44" i="47"/>
  <c r="DK44" i="47"/>
  <c r="K44" i="47"/>
  <c r="CX44" i="47"/>
  <c r="CK44" i="47"/>
  <c r="GX44" i="47"/>
  <c r="BX44" i="47"/>
  <c r="BK44" i="47"/>
  <c r="KK44" i="47"/>
  <c r="JX44" i="47"/>
  <c r="IK44" i="47"/>
  <c r="LK44" i="47"/>
  <c r="LX44" i="47"/>
  <c r="JK44" i="47"/>
  <c r="IX44" i="47"/>
  <c r="KX44" i="47"/>
  <c r="KX17" i="47"/>
  <c r="IX17" i="47"/>
  <c r="FK17" i="47"/>
  <c r="AX17" i="47"/>
  <c r="HK17" i="47"/>
  <c r="CK17" i="47"/>
  <c r="AK17" i="47"/>
  <c r="GX17" i="47"/>
  <c r="EK17" i="47"/>
  <c r="X17" i="47"/>
  <c r="EX17" i="47"/>
  <c r="DX17" i="47"/>
  <c r="CX17" i="47"/>
  <c r="LX17" i="47"/>
  <c r="IK17" i="47"/>
  <c r="BX17" i="47"/>
  <c r="K17" i="47"/>
  <c r="LK17" i="47"/>
  <c r="JX17" i="47"/>
  <c r="HX17" i="47"/>
  <c r="JK17" i="47"/>
  <c r="GK17" i="47"/>
  <c r="DK17" i="47"/>
  <c r="KK17" i="47"/>
  <c r="FX17" i="47"/>
  <c r="BK17" i="47"/>
  <c r="JV51" i="28"/>
  <c r="EV51" i="28"/>
  <c r="DI51" i="28"/>
  <c r="KI51" i="28"/>
  <c r="DV51" i="28"/>
  <c r="CI51" i="28"/>
  <c r="JI51" i="28"/>
  <c r="CV51" i="28"/>
  <c r="II51" i="28"/>
  <c r="IV51" i="28"/>
  <c r="BV51" i="28"/>
  <c r="BI51" i="28"/>
  <c r="HV51" i="28"/>
  <c r="HI51" i="28"/>
  <c r="AI51" i="28"/>
  <c r="GV51" i="28"/>
  <c r="GI51" i="28"/>
  <c r="AV51" i="28"/>
  <c r="LV51" i="28"/>
  <c r="FV51" i="28"/>
  <c r="FI51" i="28"/>
  <c r="V51" i="28"/>
  <c r="KV51" i="28"/>
  <c r="LI51" i="28"/>
  <c r="EI51" i="28"/>
  <c r="I51" i="28"/>
  <c r="IK53" i="28"/>
  <c r="CK53" i="28"/>
  <c r="BX53" i="28"/>
  <c r="HK53" i="28"/>
  <c r="BK53" i="28"/>
  <c r="AX53" i="28"/>
  <c r="GK53" i="28"/>
  <c r="FX53" i="28"/>
  <c r="AK53" i="28"/>
  <c r="KX53" i="28"/>
  <c r="IX53" i="28"/>
  <c r="K53" i="28"/>
  <c r="LK53" i="28"/>
  <c r="JX53" i="28"/>
  <c r="HX53" i="28"/>
  <c r="FK53" i="28"/>
  <c r="KK53" i="28"/>
  <c r="GX53" i="28"/>
  <c r="EX53" i="28"/>
  <c r="X53" i="28"/>
  <c r="LX53" i="28"/>
  <c r="EK53" i="28"/>
  <c r="DX53" i="28"/>
  <c r="JK53" i="28"/>
  <c r="DK53" i="28"/>
  <c r="CX53" i="28"/>
  <c r="KK64" i="47"/>
  <c r="GX64" i="47"/>
  <c r="GK64" i="47"/>
  <c r="HK64" i="47"/>
  <c r="HX64" i="47"/>
  <c r="LX64" i="47"/>
  <c r="KX64" i="47"/>
  <c r="IX64" i="47"/>
  <c r="JX64" i="47"/>
  <c r="JK64" i="47"/>
  <c r="CK64" i="47"/>
  <c r="LK64" i="47"/>
  <c r="BX64" i="47"/>
  <c r="BK64" i="47"/>
  <c r="AX64" i="47"/>
  <c r="IK64" i="47"/>
  <c r="FK64" i="47"/>
  <c r="EX64" i="47"/>
  <c r="AK64" i="47"/>
  <c r="FX64" i="47"/>
  <c r="EK64" i="47"/>
  <c r="DX64" i="47"/>
  <c r="X64" i="47"/>
  <c r="DK64" i="47"/>
  <c r="K64" i="47"/>
  <c r="CX64" i="47"/>
  <c r="LI51" i="47"/>
  <c r="HV51" i="47"/>
  <c r="EV51" i="47"/>
  <c r="AV51" i="47"/>
  <c r="KI51" i="47"/>
  <c r="GV51" i="47"/>
  <c r="DV51" i="47"/>
  <c r="V51" i="47"/>
  <c r="LV51" i="47"/>
  <c r="HI51" i="47"/>
  <c r="CI51" i="47"/>
  <c r="JI51" i="47"/>
  <c r="GI51" i="47"/>
  <c r="BI51" i="47"/>
  <c r="II51" i="47"/>
  <c r="FI51" i="47"/>
  <c r="AI51" i="47"/>
  <c r="JV51" i="47"/>
  <c r="EI51" i="47"/>
  <c r="I51" i="47"/>
  <c r="IV51" i="47"/>
  <c r="DI51" i="47"/>
  <c r="CV51" i="47"/>
  <c r="KV51" i="47"/>
  <c r="FV51" i="47"/>
  <c r="BV51" i="47"/>
  <c r="KI48" i="47"/>
  <c r="HI48" i="47"/>
  <c r="JV48" i="47"/>
  <c r="JI48" i="47"/>
  <c r="HV48" i="47"/>
  <c r="IV48" i="47"/>
  <c r="II48" i="47"/>
  <c r="GV48" i="47"/>
  <c r="BV48" i="47"/>
  <c r="BI48" i="47"/>
  <c r="AV48" i="47"/>
  <c r="FI48" i="47"/>
  <c r="EV48" i="47"/>
  <c r="AI48" i="47"/>
  <c r="LI48" i="47"/>
  <c r="FV48" i="47"/>
  <c r="EI48" i="47"/>
  <c r="DV48" i="47"/>
  <c r="V48" i="47"/>
  <c r="DI48" i="47"/>
  <c r="I48" i="47"/>
  <c r="GI48" i="47"/>
  <c r="CV48" i="47"/>
  <c r="CI48" i="47"/>
  <c r="KV48" i="47"/>
  <c r="LV48" i="47"/>
  <c r="KX44" i="28"/>
  <c r="EK44" i="28"/>
  <c r="DK44" i="28"/>
  <c r="CK44" i="28"/>
  <c r="BK44" i="28"/>
  <c r="AK44" i="28"/>
  <c r="EX44" i="28"/>
  <c r="DX44" i="28"/>
  <c r="CX44" i="28"/>
  <c r="BX44" i="28"/>
  <c r="AX44" i="28"/>
  <c r="X44" i="28"/>
  <c r="K44" i="28"/>
  <c r="IX44" i="28"/>
  <c r="HX44" i="28"/>
  <c r="GX44" i="28"/>
  <c r="LK44" i="28"/>
  <c r="FX44" i="28"/>
  <c r="KK44" i="28"/>
  <c r="IK44" i="28"/>
  <c r="JK44" i="28"/>
  <c r="HK44" i="28"/>
  <c r="LX44" i="28"/>
  <c r="GK44" i="28"/>
  <c r="JX44" i="28"/>
  <c r="FK44" i="28"/>
  <c r="JV21" i="47"/>
  <c r="II21" i="47"/>
  <c r="GV21" i="47"/>
  <c r="HI21" i="47"/>
  <c r="KI21" i="47"/>
  <c r="CI21" i="47"/>
  <c r="BV21" i="47"/>
  <c r="BI21" i="47"/>
  <c r="FV21" i="47"/>
  <c r="FI21" i="47"/>
  <c r="AV21" i="47"/>
  <c r="GI21" i="47"/>
  <c r="EV21" i="47"/>
  <c r="EI21" i="47"/>
  <c r="AI21" i="47"/>
  <c r="HV21" i="47"/>
  <c r="DV21" i="47"/>
  <c r="V21" i="47"/>
  <c r="DI21" i="47"/>
  <c r="I21" i="47"/>
  <c r="CV21" i="47"/>
  <c r="LI21" i="47"/>
  <c r="JI21" i="47"/>
  <c r="LV21" i="47"/>
  <c r="IV21" i="47"/>
  <c r="KV21" i="47"/>
  <c r="LV48" i="28"/>
  <c r="GI48" i="28"/>
  <c r="FV48" i="28"/>
  <c r="KI48" i="28"/>
  <c r="GV48" i="28"/>
  <c r="IV48" i="28"/>
  <c r="HI48" i="28"/>
  <c r="HV48" i="28"/>
  <c r="KV48" i="28"/>
  <c r="JI48" i="28"/>
  <c r="II48" i="28"/>
  <c r="JV48" i="28"/>
  <c r="EI48" i="28"/>
  <c r="DI48" i="28"/>
  <c r="CI48" i="28"/>
  <c r="BI48" i="28"/>
  <c r="AI48" i="28"/>
  <c r="FI48" i="28"/>
  <c r="EV48" i="28"/>
  <c r="DV48" i="28"/>
  <c r="CV48" i="28"/>
  <c r="BV48" i="28"/>
  <c r="AV48" i="28"/>
  <c r="V48" i="28"/>
  <c r="I48" i="28"/>
  <c r="LI48" i="28"/>
  <c r="IX60" i="47"/>
  <c r="EX60" i="47"/>
  <c r="X60" i="47"/>
  <c r="HK60" i="47"/>
  <c r="CX60" i="47"/>
  <c r="AX60" i="47"/>
  <c r="KX60" i="47"/>
  <c r="GK60" i="47"/>
  <c r="EK60" i="47"/>
  <c r="BX60" i="47"/>
  <c r="LK60" i="47"/>
  <c r="GX60" i="47"/>
  <c r="CK60" i="47"/>
  <c r="DK60" i="47"/>
  <c r="KK60" i="47"/>
  <c r="IK60" i="47"/>
  <c r="BK60" i="47"/>
  <c r="LX60" i="47"/>
  <c r="HX60" i="47"/>
  <c r="AK60" i="47"/>
  <c r="JX60" i="47"/>
  <c r="FK60" i="47"/>
  <c r="K60" i="47"/>
  <c r="JK60" i="47"/>
  <c r="DX60" i="47"/>
  <c r="FX60" i="47"/>
  <c r="JV16" i="28"/>
  <c r="JI16" i="28"/>
  <c r="HV16" i="28"/>
  <c r="KV16" i="28"/>
  <c r="II16" i="28"/>
  <c r="GI16" i="28"/>
  <c r="IV16" i="28"/>
  <c r="GV16" i="28"/>
  <c r="HI16" i="28"/>
  <c r="FI16" i="28"/>
  <c r="FV16" i="28"/>
  <c r="EV16" i="28"/>
  <c r="DV16" i="28"/>
  <c r="CV16" i="28"/>
  <c r="BV16" i="28"/>
  <c r="AV16" i="28"/>
  <c r="V16" i="28"/>
  <c r="EI16" i="28"/>
  <c r="DI16" i="28"/>
  <c r="CI16" i="28"/>
  <c r="BI16" i="28"/>
  <c r="AI16" i="28"/>
  <c r="I16" i="28"/>
  <c r="LV16" i="28"/>
  <c r="KI16" i="28"/>
  <c r="LI16" i="28"/>
  <c r="LX64" i="28"/>
  <c r="GK64" i="28"/>
  <c r="AK64" i="28"/>
  <c r="CK64" i="28"/>
  <c r="IX64" i="28"/>
  <c r="JK64" i="28"/>
  <c r="BX64" i="28"/>
  <c r="K64" i="28"/>
  <c r="IK64" i="28"/>
  <c r="LK64" i="28"/>
  <c r="DK64" i="28"/>
  <c r="HX64" i="28"/>
  <c r="GX64" i="28"/>
  <c r="EX64" i="28"/>
  <c r="KX64" i="28"/>
  <c r="BK64" i="28"/>
  <c r="AX64" i="28"/>
  <c r="JX64" i="28"/>
  <c r="CX64" i="28"/>
  <c r="FK64" i="28"/>
  <c r="HK64" i="28"/>
  <c r="FX64" i="28"/>
  <c r="DX64" i="28"/>
  <c r="KK64" i="28"/>
  <c r="EK64" i="28"/>
  <c r="X64" i="28"/>
  <c r="KX17" i="28"/>
  <c r="IK17" i="28"/>
  <c r="CX17" i="28"/>
  <c r="X17" i="28"/>
  <c r="KK17" i="28"/>
  <c r="GX17" i="28"/>
  <c r="EK17" i="28"/>
  <c r="HX17" i="28"/>
  <c r="EX17" i="28"/>
  <c r="AK17" i="28"/>
  <c r="HK17" i="28"/>
  <c r="CK17" i="28"/>
  <c r="FK17" i="28"/>
  <c r="JK17" i="28"/>
  <c r="FX17" i="28"/>
  <c r="DK17" i="28"/>
  <c r="IX17" i="28"/>
  <c r="DX17" i="28"/>
  <c r="K17" i="28"/>
  <c r="LX17" i="28"/>
  <c r="BK17" i="28"/>
  <c r="BX17" i="28"/>
  <c r="LK17" i="28"/>
  <c r="JX17" i="28"/>
  <c r="GK17" i="28"/>
  <c r="AX17" i="28"/>
  <c r="LV21" i="28"/>
  <c r="GI21" i="28"/>
  <c r="IV21" i="28"/>
  <c r="GV21" i="28"/>
  <c r="HI21" i="28"/>
  <c r="JI21" i="28"/>
  <c r="HV21" i="28"/>
  <c r="JV21" i="28"/>
  <c r="II21" i="28"/>
  <c r="EV21" i="28"/>
  <c r="DV21" i="28"/>
  <c r="CV21" i="28"/>
  <c r="BV21" i="28"/>
  <c r="AV21" i="28"/>
  <c r="V21" i="28"/>
  <c r="EI21" i="28"/>
  <c r="DI21" i="28"/>
  <c r="CI21" i="28"/>
  <c r="BI21" i="28"/>
  <c r="AI21" i="28"/>
  <c r="FI21" i="28"/>
  <c r="FV21" i="28"/>
  <c r="I21" i="28"/>
  <c r="KI21" i="28"/>
  <c r="LI21" i="28"/>
  <c r="KV21" i="28"/>
  <c r="IK53" i="47"/>
  <c r="JX53" i="47"/>
  <c r="AX53" i="47"/>
  <c r="GK53" i="47"/>
  <c r="GX53" i="47"/>
  <c r="AK53" i="47"/>
  <c r="EK53" i="47"/>
  <c r="DX53" i="47"/>
  <c r="X53" i="47"/>
  <c r="LX53" i="47"/>
  <c r="FX53" i="47"/>
  <c r="BX53" i="47"/>
  <c r="CK53" i="47"/>
  <c r="JK53" i="47"/>
  <c r="HX53" i="47"/>
  <c r="DK53" i="47"/>
  <c r="K53" i="47"/>
  <c r="IX53" i="47"/>
  <c r="FK53" i="47"/>
  <c r="BK53" i="47"/>
  <c r="KX53" i="47"/>
  <c r="LK53" i="47"/>
  <c r="HK53" i="47"/>
  <c r="KK53" i="47"/>
  <c r="EX53" i="47"/>
  <c r="CX53" i="47"/>
  <c r="GX72" i="28"/>
  <c r="KK72" i="28"/>
  <c r="IX72" i="28"/>
  <c r="IK72" i="28"/>
  <c r="HX72" i="28"/>
  <c r="LK72" i="28"/>
  <c r="HK72" i="28"/>
  <c r="GK72" i="28"/>
  <c r="JK72" i="28"/>
  <c r="CK72" i="28"/>
  <c r="FK72" i="28"/>
  <c r="DX72" i="28"/>
  <c r="X72" i="28"/>
  <c r="BK72" i="28"/>
  <c r="CX72" i="28"/>
  <c r="FX72" i="28"/>
  <c r="EK72" i="28"/>
  <c r="BX72" i="28"/>
  <c r="EX72" i="28"/>
  <c r="AX72" i="28"/>
  <c r="AK72" i="28"/>
  <c r="K72" i="28"/>
  <c r="DK72" i="28"/>
  <c r="KX72" i="28"/>
  <c r="JX72" i="28"/>
  <c r="LX72" i="28"/>
  <c r="X87" i="47"/>
  <c r="DX87" i="47"/>
  <c r="HX87" i="47"/>
  <c r="LX87" i="47"/>
  <c r="AK87" i="47"/>
  <c r="EK87" i="47"/>
  <c r="IK87" i="47"/>
  <c r="AX87" i="47"/>
  <c r="EX87" i="47"/>
  <c r="IX87" i="47"/>
  <c r="BK87" i="47"/>
  <c r="FK87" i="47"/>
  <c r="JK87" i="47"/>
  <c r="BX87" i="47"/>
  <c r="FX87" i="47"/>
  <c r="JX87" i="47"/>
  <c r="CK87" i="47"/>
  <c r="GK87" i="47"/>
  <c r="KK87" i="47"/>
  <c r="CX87" i="47"/>
  <c r="GX87" i="47"/>
  <c r="KX87" i="47"/>
  <c r="K87" i="47"/>
  <c r="DK87" i="47"/>
  <c r="HK87" i="47"/>
  <c r="LK87" i="47"/>
  <c r="IV30" i="47"/>
  <c r="KV30" i="47"/>
  <c r="II30" i="47"/>
  <c r="HV30" i="47"/>
  <c r="FV30" i="47"/>
  <c r="JI30" i="47"/>
  <c r="FI30" i="47"/>
  <c r="JV30" i="47"/>
  <c r="HI30" i="47"/>
  <c r="GV30" i="47"/>
  <c r="EI30" i="47"/>
  <c r="DI30" i="47"/>
  <c r="BI30" i="47"/>
  <c r="CV30" i="47"/>
  <c r="EV30" i="47"/>
  <c r="CI30" i="47"/>
  <c r="DV30" i="47"/>
  <c r="BV30" i="47"/>
  <c r="V30" i="47"/>
  <c r="I30" i="47"/>
  <c r="GI30" i="47"/>
  <c r="AV30" i="47"/>
  <c r="AI30" i="47"/>
  <c r="LV30" i="47"/>
  <c r="LI30" i="47"/>
  <c r="KI30" i="47"/>
  <c r="GV8" i="47"/>
  <c r="EV8" i="47"/>
  <c r="V8" i="47"/>
  <c r="LV8" i="47"/>
  <c r="IV8" i="47"/>
  <c r="DV8" i="47"/>
  <c r="CV8" i="47"/>
  <c r="KV8" i="47"/>
  <c r="II8" i="47"/>
  <c r="DI8" i="47"/>
  <c r="AV8" i="47"/>
  <c r="LI8" i="47"/>
  <c r="FI8" i="47"/>
  <c r="CI8" i="47"/>
  <c r="KI8" i="47"/>
  <c r="EI8" i="47"/>
  <c r="BI8" i="47"/>
  <c r="JV8" i="47"/>
  <c r="HI8" i="47"/>
  <c r="AI8" i="47"/>
  <c r="JI8" i="47"/>
  <c r="GI8" i="47"/>
  <c r="I8" i="47"/>
  <c r="HV8" i="47"/>
  <c r="FV8" i="47"/>
  <c r="BV8" i="47"/>
  <c r="I85" i="28"/>
  <c r="BV85" i="28"/>
  <c r="CV85" i="28"/>
  <c r="DV85" i="28"/>
  <c r="EV85" i="28"/>
  <c r="FV85" i="28"/>
  <c r="GV85" i="28"/>
  <c r="HV85" i="28"/>
  <c r="IV85" i="28"/>
  <c r="JV85" i="28"/>
  <c r="BI85" i="28"/>
  <c r="CI85" i="28"/>
  <c r="DI85" i="28"/>
  <c r="EI85" i="28"/>
  <c r="FI85" i="28"/>
  <c r="GI85" i="28"/>
  <c r="HI85" i="28"/>
  <c r="II85" i="28"/>
  <c r="JI85" i="28"/>
  <c r="V85" i="28"/>
  <c r="AV85" i="28"/>
  <c r="LV85" i="28"/>
  <c r="KI85" i="28"/>
  <c r="LI85" i="28"/>
  <c r="AI85" i="28"/>
  <c r="KV85" i="28"/>
  <c r="JK8" i="47"/>
  <c r="HK8" i="47"/>
  <c r="CK8" i="47"/>
  <c r="LX8" i="47"/>
  <c r="GK8" i="47"/>
  <c r="BK8" i="47"/>
  <c r="JX8" i="47"/>
  <c r="FK8" i="47"/>
  <c r="AK8" i="47"/>
  <c r="IX8" i="47"/>
  <c r="EK8" i="47"/>
  <c r="K8" i="47"/>
  <c r="HX8" i="47"/>
  <c r="FX8" i="47"/>
  <c r="CX8" i="47"/>
  <c r="GX8" i="47"/>
  <c r="EX8" i="47"/>
  <c r="BX8" i="47"/>
  <c r="LK8" i="47"/>
  <c r="KX8" i="47"/>
  <c r="DX8" i="47"/>
  <c r="AX8" i="47"/>
  <c r="KK8" i="47"/>
  <c r="IK8" i="47"/>
  <c r="DK8" i="47"/>
  <c r="X8" i="47"/>
  <c r="JI11" i="28"/>
  <c r="LV11" i="28"/>
  <c r="KV11" i="28"/>
  <c r="HV11" i="28"/>
  <c r="GV11" i="28"/>
  <c r="HI11" i="28"/>
  <c r="IV11" i="28"/>
  <c r="JV11" i="28"/>
  <c r="DV11" i="28"/>
  <c r="BI11" i="28"/>
  <c r="FI11" i="28"/>
  <c r="CV11" i="28"/>
  <c r="EI11" i="28"/>
  <c r="FV11" i="28"/>
  <c r="BV11" i="28"/>
  <c r="DI11" i="28"/>
  <c r="EV11" i="28"/>
  <c r="GI11" i="28"/>
  <c r="CI11" i="28"/>
  <c r="AI11" i="28"/>
  <c r="AV11" i="28"/>
  <c r="V11" i="28"/>
  <c r="I11" i="28"/>
  <c r="LI11" i="28"/>
  <c r="KI11" i="28"/>
  <c r="II11" i="28"/>
  <c r="GV66" i="28"/>
  <c r="FI66" i="28"/>
  <c r="GI66" i="28"/>
  <c r="FV66" i="28"/>
  <c r="EI66" i="28"/>
  <c r="HI66" i="28"/>
  <c r="KV66" i="28"/>
  <c r="JI66" i="28"/>
  <c r="DI66" i="28"/>
  <c r="AI66" i="28"/>
  <c r="JV66" i="28"/>
  <c r="EV66" i="28"/>
  <c r="CI66" i="28"/>
  <c r="I66" i="28"/>
  <c r="LV66" i="28"/>
  <c r="DV66" i="28"/>
  <c r="BI66" i="28"/>
  <c r="KI66" i="28"/>
  <c r="CV66" i="28"/>
  <c r="II66" i="28"/>
  <c r="IV66" i="28"/>
  <c r="BV66" i="28"/>
  <c r="V66" i="28"/>
  <c r="HV66" i="28"/>
  <c r="AV66" i="28"/>
  <c r="LI66" i="28"/>
  <c r="V83" i="47"/>
  <c r="KI83" i="47"/>
  <c r="GI83" i="47"/>
  <c r="CI83" i="47"/>
  <c r="IV83" i="47"/>
  <c r="EV83" i="47"/>
  <c r="AV83" i="47"/>
  <c r="I83" i="47"/>
  <c r="LI83" i="47"/>
  <c r="HI83" i="47"/>
  <c r="DI83" i="47"/>
  <c r="JV83" i="47"/>
  <c r="FV83" i="47"/>
  <c r="BV83" i="47"/>
  <c r="II83" i="47"/>
  <c r="EI83" i="47"/>
  <c r="AI83" i="47"/>
  <c r="KV83" i="47"/>
  <c r="GV83" i="47"/>
  <c r="CV83" i="47"/>
  <c r="JI83" i="47"/>
  <c r="FI83" i="47"/>
  <c r="BI83" i="47"/>
  <c r="LV83" i="47"/>
  <c r="HV83" i="47"/>
  <c r="DV83" i="47"/>
  <c r="LI81" i="47"/>
  <c r="KI81" i="47"/>
  <c r="JV81" i="47"/>
  <c r="JI81" i="47"/>
  <c r="IV81" i="47"/>
  <c r="HI81" i="47"/>
  <c r="GI81" i="47"/>
  <c r="EI81" i="47"/>
  <c r="FV81" i="47"/>
  <c r="FI81" i="47"/>
  <c r="EV81" i="47"/>
  <c r="II81" i="47"/>
  <c r="BV81" i="47"/>
  <c r="DV81" i="47"/>
  <c r="GV81" i="47"/>
  <c r="DI81" i="47"/>
  <c r="BI81" i="47"/>
  <c r="CV81" i="47"/>
  <c r="AV81" i="47"/>
  <c r="HV81" i="47"/>
  <c r="CI81" i="47"/>
  <c r="AI81" i="47"/>
  <c r="V81" i="47"/>
  <c r="I81" i="47"/>
  <c r="LV81" i="47"/>
  <c r="KV81" i="47"/>
  <c r="LV81" i="28"/>
  <c r="KV81" i="28"/>
  <c r="GV81" i="28"/>
  <c r="LI81" i="28"/>
  <c r="IV81" i="28"/>
  <c r="II81" i="28"/>
  <c r="HV81" i="28"/>
  <c r="HI81" i="28"/>
  <c r="JV81" i="28"/>
  <c r="GI81" i="28"/>
  <c r="KI81" i="28"/>
  <c r="JI81" i="28"/>
  <c r="CI81" i="28"/>
  <c r="FI81" i="28"/>
  <c r="DV81" i="28"/>
  <c r="V81" i="28"/>
  <c r="BI81" i="28"/>
  <c r="CV81" i="28"/>
  <c r="FV81" i="28"/>
  <c r="EI81" i="28"/>
  <c r="BV81" i="28"/>
  <c r="EV81" i="28"/>
  <c r="AV81" i="28"/>
  <c r="DI81" i="28"/>
  <c r="AI81" i="28"/>
  <c r="I81" i="28"/>
  <c r="LI23" i="28"/>
  <c r="LV23" i="28"/>
  <c r="HI23" i="28"/>
  <c r="GI23" i="28"/>
  <c r="JI23" i="28"/>
  <c r="IV23" i="28"/>
  <c r="II23" i="28"/>
  <c r="GV23" i="28"/>
  <c r="JV23" i="28"/>
  <c r="HV23" i="28"/>
  <c r="KV23" i="28"/>
  <c r="BI23" i="28"/>
  <c r="CV23" i="28"/>
  <c r="EI23" i="28"/>
  <c r="AI23" i="28"/>
  <c r="BV23" i="28"/>
  <c r="FI23" i="28"/>
  <c r="DI23" i="28"/>
  <c r="EV23" i="28"/>
  <c r="AV23" i="28"/>
  <c r="FV23" i="28"/>
  <c r="DV23" i="28"/>
  <c r="V23" i="28"/>
  <c r="CI23" i="28"/>
  <c r="I23" i="28"/>
  <c r="KI23" i="28"/>
  <c r="KI66" i="47"/>
  <c r="DI66" i="47"/>
  <c r="DV66" i="47"/>
  <c r="HV66" i="47"/>
  <c r="FV66" i="47"/>
  <c r="CV66" i="47"/>
  <c r="GV66" i="47"/>
  <c r="EV66" i="47"/>
  <c r="V66" i="47"/>
  <c r="LV66" i="47"/>
  <c r="II66" i="47"/>
  <c r="GI66" i="47"/>
  <c r="BV66" i="47"/>
  <c r="KV66" i="47"/>
  <c r="IV66" i="47"/>
  <c r="CI66" i="47"/>
  <c r="AV66" i="47"/>
  <c r="LI66" i="47"/>
  <c r="HI66" i="47"/>
  <c r="BI66" i="47"/>
  <c r="JV66" i="47"/>
  <c r="FI66" i="47"/>
  <c r="AI66" i="47"/>
  <c r="JI66" i="47"/>
  <c r="EI66" i="47"/>
  <c r="I66" i="47"/>
  <c r="KK25" i="28"/>
  <c r="CX25" i="28"/>
  <c r="CK25" i="28"/>
  <c r="IX25" i="28"/>
  <c r="BX25" i="28"/>
  <c r="BK25" i="28"/>
  <c r="HX25" i="28"/>
  <c r="FK25" i="28"/>
  <c r="AX25" i="28"/>
  <c r="GX25" i="28"/>
  <c r="HK25" i="28"/>
  <c r="X25" i="28"/>
  <c r="KX25" i="28"/>
  <c r="JK25" i="28"/>
  <c r="GK25" i="28"/>
  <c r="K25" i="28"/>
  <c r="JX25" i="28"/>
  <c r="IK25" i="28"/>
  <c r="FX25" i="28"/>
  <c r="AK25" i="28"/>
  <c r="LX25" i="28"/>
  <c r="EX25" i="28"/>
  <c r="EK25" i="28"/>
  <c r="LK25" i="28"/>
  <c r="DX25" i="28"/>
  <c r="DK25" i="28"/>
  <c r="LK8" i="28"/>
  <c r="JK8" i="28"/>
  <c r="IK8" i="28"/>
  <c r="HX8" i="28"/>
  <c r="GX8" i="28"/>
  <c r="KK8" i="28"/>
  <c r="HK8" i="28"/>
  <c r="IX8" i="28"/>
  <c r="GK8" i="28"/>
  <c r="CK8" i="28"/>
  <c r="DX8" i="28"/>
  <c r="BK8" i="28"/>
  <c r="FK8" i="28"/>
  <c r="CX8" i="28"/>
  <c r="EK8" i="28"/>
  <c r="FX8" i="28"/>
  <c r="BX8" i="28"/>
  <c r="EX8" i="28"/>
  <c r="AX8" i="28"/>
  <c r="AK8" i="28"/>
  <c r="K8" i="28"/>
  <c r="DK8" i="28"/>
  <c r="X8" i="28"/>
  <c r="LX8" i="28"/>
  <c r="KX8" i="28"/>
  <c r="JX8" i="28"/>
  <c r="KK36" i="47"/>
  <c r="FX36" i="47"/>
  <c r="AX36" i="47"/>
  <c r="JK36" i="47"/>
  <c r="EX36" i="47"/>
  <c r="X36" i="47"/>
  <c r="IK36" i="47"/>
  <c r="DX36" i="47"/>
  <c r="CK36" i="47"/>
  <c r="LK36" i="47"/>
  <c r="FK36" i="47"/>
  <c r="BK36" i="47"/>
  <c r="KX36" i="47"/>
  <c r="HK36" i="47"/>
  <c r="EK36" i="47"/>
  <c r="AK36" i="47"/>
  <c r="LX36" i="47"/>
  <c r="GK36" i="47"/>
  <c r="DK36" i="47"/>
  <c r="K36" i="47"/>
  <c r="JX36" i="47"/>
  <c r="HX36" i="47"/>
  <c r="CX36" i="47"/>
  <c r="IX36" i="47"/>
  <c r="GX36" i="47"/>
  <c r="BX36" i="47"/>
  <c r="AX84" i="47"/>
  <c r="EX84" i="47"/>
  <c r="IX84" i="47"/>
  <c r="BK84" i="47"/>
  <c r="FK84" i="47"/>
  <c r="JK84" i="47"/>
  <c r="BX84" i="47"/>
  <c r="FX84" i="47"/>
  <c r="JX84" i="47"/>
  <c r="CK84" i="47"/>
  <c r="GK84" i="47"/>
  <c r="KK84" i="47"/>
  <c r="CX84" i="47"/>
  <c r="GX84" i="47"/>
  <c r="KX84" i="47"/>
  <c r="K84" i="47"/>
  <c r="DK84" i="47"/>
  <c r="HK84" i="47"/>
  <c r="LK84" i="47"/>
  <c r="X84" i="47"/>
  <c r="DX84" i="47"/>
  <c r="HX84" i="47"/>
  <c r="LX84" i="47"/>
  <c r="AK84" i="47"/>
  <c r="EK84" i="47"/>
  <c r="IK84" i="47"/>
  <c r="KI11" i="47"/>
  <c r="GV11" i="47"/>
  <c r="EI11" i="47"/>
  <c r="JI11" i="47"/>
  <c r="GI11" i="47"/>
  <c r="I11" i="47"/>
  <c r="IV11" i="47"/>
  <c r="FI11" i="47"/>
  <c r="AI11" i="47"/>
  <c r="II11" i="47"/>
  <c r="HV11" i="47"/>
  <c r="CI11" i="47"/>
  <c r="LV11" i="47"/>
  <c r="HI11" i="47"/>
  <c r="CV11" i="47"/>
  <c r="DI11" i="47"/>
  <c r="LI11" i="47"/>
  <c r="FV11" i="47"/>
  <c r="BV11" i="47"/>
  <c r="BI11" i="47"/>
  <c r="KV11" i="47"/>
  <c r="EV11" i="47"/>
  <c r="AV11" i="47"/>
  <c r="JV11" i="47"/>
  <c r="DV11" i="47"/>
  <c r="V11" i="47"/>
  <c r="II67" i="28"/>
  <c r="BI67" i="28"/>
  <c r="AI67" i="28"/>
  <c r="HI67" i="28"/>
  <c r="GV67" i="28"/>
  <c r="FV67" i="28"/>
  <c r="LV67" i="28"/>
  <c r="GI67" i="28"/>
  <c r="EV67" i="28"/>
  <c r="V67" i="28"/>
  <c r="LI67" i="28"/>
  <c r="IV67" i="28"/>
  <c r="DV67" i="28"/>
  <c r="I67" i="28"/>
  <c r="KI67" i="28"/>
  <c r="HV67" i="28"/>
  <c r="CV67" i="28"/>
  <c r="JV67" i="28"/>
  <c r="EI67" i="28"/>
  <c r="BV67" i="28"/>
  <c r="KV67" i="28"/>
  <c r="DI67" i="28"/>
  <c r="AV67" i="28"/>
  <c r="JI67" i="28"/>
  <c r="CI67" i="28"/>
  <c r="FI67" i="28"/>
  <c r="LX36" i="28"/>
  <c r="KX36" i="28"/>
  <c r="HX36" i="28"/>
  <c r="HK36" i="28"/>
  <c r="GK36" i="28"/>
  <c r="LK36" i="28"/>
  <c r="KK36" i="28"/>
  <c r="JK36" i="28"/>
  <c r="IX36" i="28"/>
  <c r="GX36" i="28"/>
  <c r="JX36" i="28"/>
  <c r="IK36" i="28"/>
  <c r="DX36" i="28"/>
  <c r="FX36" i="28"/>
  <c r="BK36" i="28"/>
  <c r="CX36" i="28"/>
  <c r="EK36" i="28"/>
  <c r="BX36" i="28"/>
  <c r="DK36" i="28"/>
  <c r="FK36" i="28"/>
  <c r="EX36" i="28"/>
  <c r="CK36" i="28"/>
  <c r="AX36" i="28"/>
  <c r="K36" i="28"/>
  <c r="X36" i="28"/>
  <c r="AK36" i="28"/>
  <c r="LV32" i="47"/>
  <c r="LI32" i="47"/>
  <c r="KV32" i="47"/>
  <c r="KI32" i="47"/>
  <c r="JI32" i="47"/>
  <c r="IV32" i="47"/>
  <c r="JV32" i="47"/>
  <c r="HV32" i="47"/>
  <c r="HI32" i="47"/>
  <c r="GV32" i="47"/>
  <c r="GI32" i="47"/>
  <c r="EI32" i="47"/>
  <c r="FV32" i="47"/>
  <c r="II32" i="47"/>
  <c r="FI32" i="47"/>
  <c r="DV32" i="47"/>
  <c r="BV32" i="47"/>
  <c r="DI32" i="47"/>
  <c r="BI32" i="47"/>
  <c r="CV32" i="47"/>
  <c r="AV32" i="47"/>
  <c r="EV32" i="47"/>
  <c r="CI32" i="47"/>
  <c r="AI32" i="47"/>
  <c r="V32" i="47"/>
  <c r="I32" i="47"/>
  <c r="LV62" i="47"/>
  <c r="JV62" i="47"/>
  <c r="JI62" i="47"/>
  <c r="KV62" i="47"/>
  <c r="IV62" i="47"/>
  <c r="GI62" i="47"/>
  <c r="EI62" i="47"/>
  <c r="KI62" i="47"/>
  <c r="FV62" i="47"/>
  <c r="LI62" i="47"/>
  <c r="FI62" i="47"/>
  <c r="II62" i="47"/>
  <c r="EV62" i="47"/>
  <c r="HV62" i="47"/>
  <c r="GV62" i="47"/>
  <c r="DV62" i="47"/>
  <c r="BV62" i="47"/>
  <c r="DI62" i="47"/>
  <c r="BI62" i="47"/>
  <c r="HI62" i="47"/>
  <c r="CV62" i="47"/>
  <c r="AV62" i="47"/>
  <c r="V62" i="47"/>
  <c r="CI62" i="47"/>
  <c r="I62" i="47"/>
  <c r="AI62" i="47"/>
  <c r="LK32" i="28"/>
  <c r="HK32" i="28"/>
  <c r="GK32" i="28"/>
  <c r="GX32" i="28"/>
  <c r="JX32" i="28"/>
  <c r="FX32" i="28"/>
  <c r="DX32" i="28"/>
  <c r="BK32" i="28"/>
  <c r="CX32" i="28"/>
  <c r="EK32" i="28"/>
  <c r="BX32" i="28"/>
  <c r="FK32" i="28"/>
  <c r="DK32" i="28"/>
  <c r="EX32" i="28"/>
  <c r="CK32" i="28"/>
  <c r="AX32" i="28"/>
  <c r="K32" i="28"/>
  <c r="X32" i="28"/>
  <c r="AK32" i="28"/>
  <c r="KK32" i="28"/>
  <c r="KX32" i="28"/>
  <c r="IX32" i="28"/>
  <c r="LX32" i="28"/>
  <c r="JK32" i="28"/>
  <c r="HX32" i="28"/>
  <c r="IK32" i="28"/>
  <c r="AV86" i="28"/>
  <c r="EV86" i="28"/>
  <c r="IV86" i="28"/>
  <c r="BI86" i="28"/>
  <c r="FI86" i="28"/>
  <c r="JI86" i="28"/>
  <c r="BV86" i="28"/>
  <c r="FV86" i="28"/>
  <c r="JV86" i="28"/>
  <c r="CI86" i="28"/>
  <c r="GI86" i="28"/>
  <c r="KI86" i="28"/>
  <c r="CV86" i="28"/>
  <c r="GV86" i="28"/>
  <c r="KV86" i="28"/>
  <c r="I86" i="28"/>
  <c r="DI86" i="28"/>
  <c r="HI86" i="28"/>
  <c r="LI86" i="28"/>
  <c r="V86" i="28"/>
  <c r="DV86" i="28"/>
  <c r="HV86" i="28"/>
  <c r="LV86" i="28"/>
  <c r="AI86" i="28"/>
  <c r="EI86" i="28"/>
  <c r="II86" i="28"/>
  <c r="LV65" i="28"/>
  <c r="EI65" i="28"/>
  <c r="DV65" i="28"/>
  <c r="FI65" i="28"/>
  <c r="LI65" i="28"/>
  <c r="DI65" i="28"/>
  <c r="CV65" i="28"/>
  <c r="I65" i="28"/>
  <c r="KI65" i="28"/>
  <c r="CI65" i="28"/>
  <c r="BV65" i="28"/>
  <c r="KV65" i="28"/>
  <c r="BI65" i="28"/>
  <c r="AV65" i="28"/>
  <c r="JI65" i="28"/>
  <c r="JV65" i="28"/>
  <c r="AI65" i="28"/>
  <c r="II65" i="28"/>
  <c r="GV65" i="28"/>
  <c r="V65" i="28"/>
  <c r="HI65" i="28"/>
  <c r="FV65" i="28"/>
  <c r="IV65" i="28"/>
  <c r="GI65" i="28"/>
  <c r="EV65" i="28"/>
  <c r="HV65" i="28"/>
  <c r="HI67" i="47"/>
  <c r="FI67" i="47"/>
  <c r="CI67" i="47"/>
  <c r="GI67" i="47"/>
  <c r="GV67" i="47"/>
  <c r="I67" i="47"/>
  <c r="LV67" i="47"/>
  <c r="IV67" i="47"/>
  <c r="EI67" i="47"/>
  <c r="AI67" i="47"/>
  <c r="LI67" i="47"/>
  <c r="JI67" i="47"/>
  <c r="CV67" i="47"/>
  <c r="BI67" i="47"/>
  <c r="KI67" i="47"/>
  <c r="HV67" i="47"/>
  <c r="BV67" i="47"/>
  <c r="JV67" i="47"/>
  <c r="FV67" i="47"/>
  <c r="AV67" i="47"/>
  <c r="KV67" i="47"/>
  <c r="EV67" i="47"/>
  <c r="V67" i="47"/>
  <c r="II67" i="47"/>
  <c r="DV67" i="47"/>
  <c r="DI67" i="47"/>
  <c r="LX63" i="28"/>
  <c r="KX63" i="28"/>
  <c r="KK63" i="28"/>
  <c r="JK63" i="28"/>
  <c r="GX63" i="28"/>
  <c r="IX63" i="28"/>
  <c r="IK63" i="28"/>
  <c r="HX63" i="28"/>
  <c r="JX63" i="28"/>
  <c r="HK63" i="28"/>
  <c r="GK63" i="28"/>
  <c r="EX63" i="28"/>
  <c r="CK63" i="28"/>
  <c r="FK63" i="28"/>
  <c r="DX63" i="28"/>
  <c r="X63" i="28"/>
  <c r="BK63" i="28"/>
  <c r="CX63" i="28"/>
  <c r="FX63" i="28"/>
  <c r="EK63" i="28"/>
  <c r="AK63" i="28"/>
  <c r="DK63" i="28"/>
  <c r="K63" i="28"/>
  <c r="BX63" i="28"/>
  <c r="AX63" i="28"/>
  <c r="LK63" i="28"/>
  <c r="BX84" i="28"/>
  <c r="FX84" i="28"/>
  <c r="JX84" i="28"/>
  <c r="CK84" i="28"/>
  <c r="GK84" i="28"/>
  <c r="KK84" i="28"/>
  <c r="CX84" i="28"/>
  <c r="GX84" i="28"/>
  <c r="KX84" i="28"/>
  <c r="DK84" i="28"/>
  <c r="HK84" i="28"/>
  <c r="LK84" i="28"/>
  <c r="X84" i="28"/>
  <c r="DX84" i="28"/>
  <c r="HX84" i="28"/>
  <c r="LX84" i="28"/>
  <c r="AK84" i="28"/>
  <c r="EK84" i="28"/>
  <c r="IK84" i="28"/>
  <c r="K84" i="28"/>
  <c r="AX84" i="28"/>
  <c r="EX84" i="28"/>
  <c r="IX84" i="28"/>
  <c r="BK84" i="28"/>
  <c r="FK84" i="28"/>
  <c r="JK84" i="28"/>
  <c r="BI83" i="28"/>
  <c r="AV83" i="28"/>
  <c r="I83" i="28"/>
  <c r="FI83" i="28"/>
  <c r="FV83" i="28"/>
  <c r="EI83" i="28"/>
  <c r="EV83" i="28"/>
  <c r="KV83" i="28"/>
  <c r="DI83" i="28"/>
  <c r="DV83" i="28"/>
  <c r="HV83" i="28"/>
  <c r="LI83" i="28"/>
  <c r="CI83" i="28"/>
  <c r="CV83" i="28"/>
  <c r="LV83" i="28"/>
  <c r="AI83" i="28"/>
  <c r="BV83" i="28"/>
  <c r="JI83" i="28"/>
  <c r="JV83" i="28"/>
  <c r="V83" i="28"/>
  <c r="II83" i="28"/>
  <c r="IV83" i="28"/>
  <c r="KI83" i="28"/>
  <c r="GI83" i="28"/>
  <c r="GV83" i="28"/>
  <c r="HI83" i="28"/>
  <c r="HK63" i="47"/>
  <c r="FK63" i="47"/>
  <c r="BK63" i="47"/>
  <c r="GK63" i="47"/>
  <c r="KX63" i="47"/>
  <c r="LK63" i="47"/>
  <c r="DK63" i="47"/>
  <c r="K63" i="47"/>
  <c r="IX63" i="47"/>
  <c r="GX63" i="47"/>
  <c r="BX63" i="47"/>
  <c r="HX63" i="47"/>
  <c r="CX63" i="47"/>
  <c r="KK63" i="47"/>
  <c r="FX63" i="47"/>
  <c r="AX63" i="47"/>
  <c r="JK63" i="47"/>
  <c r="EX63" i="47"/>
  <c r="X63" i="47"/>
  <c r="LX63" i="47"/>
  <c r="EK63" i="47"/>
  <c r="AK63" i="47"/>
  <c r="IK63" i="47"/>
  <c r="DX63" i="47"/>
  <c r="CK63" i="47"/>
  <c r="JX63" i="47"/>
  <c r="GV62" i="28"/>
  <c r="AV62" i="28"/>
  <c r="HI62" i="28"/>
  <c r="V62" i="28"/>
  <c r="LI62" i="28"/>
  <c r="FI62" i="28"/>
  <c r="AI62" i="28"/>
  <c r="JV62" i="28"/>
  <c r="EV62" i="28"/>
  <c r="EI62" i="28"/>
  <c r="I62" i="28"/>
  <c r="II62" i="28"/>
  <c r="JI62" i="28"/>
  <c r="LV62" i="28"/>
  <c r="DV62" i="28"/>
  <c r="DI62" i="28"/>
  <c r="CV62" i="28"/>
  <c r="IV62" i="28"/>
  <c r="CI62" i="28"/>
  <c r="HV62" i="28"/>
  <c r="BV62" i="28"/>
  <c r="BI62" i="28"/>
  <c r="FV62" i="28"/>
  <c r="KI62" i="28"/>
  <c r="KV62" i="28"/>
  <c r="GI62" i="28"/>
  <c r="KV32" i="28"/>
  <c r="LV32" i="28"/>
  <c r="JV32" i="28"/>
  <c r="HV32" i="28"/>
  <c r="LI32" i="28"/>
  <c r="HI32" i="28"/>
  <c r="GI32" i="28"/>
  <c r="KI32" i="28"/>
  <c r="JI32" i="28"/>
  <c r="IV32" i="28"/>
  <c r="II32" i="28"/>
  <c r="GV32" i="28"/>
  <c r="EV32" i="28"/>
  <c r="CI32" i="28"/>
  <c r="FV32" i="28"/>
  <c r="DV32" i="28"/>
  <c r="BI32" i="28"/>
  <c r="CV32" i="28"/>
  <c r="EI32" i="28"/>
  <c r="AI32" i="28"/>
  <c r="FI32" i="28"/>
  <c r="DI32" i="28"/>
  <c r="AV32" i="28"/>
  <c r="BV32" i="28"/>
  <c r="V32" i="28"/>
  <c r="I32" i="28"/>
  <c r="IX72" i="47"/>
  <c r="FK72" i="47"/>
  <c r="CK72" i="47"/>
  <c r="LX72" i="47"/>
  <c r="KX72" i="47"/>
  <c r="DK72" i="47"/>
  <c r="EK72" i="47"/>
  <c r="LK72" i="47"/>
  <c r="HX72" i="47"/>
  <c r="CX72" i="47"/>
  <c r="K72" i="47"/>
  <c r="KK72" i="47"/>
  <c r="GX72" i="47"/>
  <c r="BX72" i="47"/>
  <c r="JX72" i="47"/>
  <c r="JK72" i="47"/>
  <c r="AX72" i="47"/>
  <c r="IK72" i="47"/>
  <c r="FX72" i="47"/>
  <c r="X72" i="47"/>
  <c r="HK72" i="47"/>
  <c r="EX72" i="47"/>
  <c r="AK72" i="47"/>
  <c r="GK72" i="47"/>
  <c r="DX72" i="47"/>
  <c r="BK72" i="47"/>
  <c r="V85" i="47"/>
  <c r="IV85" i="47"/>
  <c r="EV85" i="47"/>
  <c r="AV85" i="47"/>
  <c r="I85" i="47"/>
  <c r="LI85" i="47"/>
  <c r="HI85" i="47"/>
  <c r="DI85" i="47"/>
  <c r="JV85" i="47"/>
  <c r="FV85" i="47"/>
  <c r="BV85" i="47"/>
  <c r="II85" i="47"/>
  <c r="EI85" i="47"/>
  <c r="AI85" i="47"/>
  <c r="KV85" i="47"/>
  <c r="GV85" i="47"/>
  <c r="CV85" i="47"/>
  <c r="JI85" i="47"/>
  <c r="FI85" i="47"/>
  <c r="BI85" i="47"/>
  <c r="LV85" i="47"/>
  <c r="HV85" i="47"/>
  <c r="DV85" i="47"/>
  <c r="KI85" i="47"/>
  <c r="GI85" i="47"/>
  <c r="CI85" i="47"/>
  <c r="LV65" i="47"/>
  <c r="IV65" i="47"/>
  <c r="JV65" i="47"/>
  <c r="JI65" i="47"/>
  <c r="II65" i="47"/>
  <c r="KI65" i="47"/>
  <c r="FI65" i="47"/>
  <c r="EV65" i="47"/>
  <c r="KV65" i="47"/>
  <c r="HI65" i="47"/>
  <c r="GV65" i="47"/>
  <c r="LI65" i="47"/>
  <c r="HV65" i="47"/>
  <c r="CV65" i="47"/>
  <c r="AV65" i="47"/>
  <c r="CI65" i="47"/>
  <c r="EI65" i="47"/>
  <c r="DV65" i="47"/>
  <c r="BV65" i="47"/>
  <c r="DI65" i="47"/>
  <c r="BI65" i="47"/>
  <c r="I65" i="47"/>
  <c r="GI65" i="47"/>
  <c r="AI65" i="47"/>
  <c r="FV65" i="47"/>
  <c r="V65" i="47"/>
  <c r="LK6" i="28"/>
  <c r="KK6" i="28"/>
  <c r="GX6" i="28"/>
  <c r="HK6" i="28"/>
  <c r="JK6" i="28"/>
  <c r="IX6" i="28"/>
  <c r="IK6" i="28"/>
  <c r="HX6" i="28"/>
  <c r="DX6" i="28"/>
  <c r="FK6" i="28"/>
  <c r="BK6" i="28"/>
  <c r="CX6" i="28"/>
  <c r="FX6" i="28"/>
  <c r="EK6" i="28"/>
  <c r="BX6" i="28"/>
  <c r="DK6" i="28"/>
  <c r="GK6" i="28"/>
  <c r="EX6" i="28"/>
  <c r="CK6" i="28"/>
  <c r="AX6" i="28"/>
  <c r="X6" i="28"/>
  <c r="AK6" i="28"/>
  <c r="K6" i="28"/>
  <c r="JX6" i="28"/>
  <c r="LX6" i="28"/>
  <c r="KX6" i="28"/>
  <c r="JI43" i="47"/>
  <c r="EI43" i="47"/>
  <c r="I43" i="47"/>
  <c r="HI43" i="47"/>
  <c r="CV43" i="47"/>
  <c r="FV43" i="47"/>
  <c r="GI43" i="47"/>
  <c r="DI43" i="47"/>
  <c r="AV43" i="47"/>
  <c r="LV43" i="47"/>
  <c r="II43" i="47"/>
  <c r="DV43" i="47"/>
  <c r="BV43" i="47"/>
  <c r="KV43" i="47"/>
  <c r="IV43" i="47"/>
  <c r="EV43" i="47"/>
  <c r="V43" i="47"/>
  <c r="LI43" i="47"/>
  <c r="HV43" i="47"/>
  <c r="CI43" i="47"/>
  <c r="KI43" i="47"/>
  <c r="GV43" i="47"/>
  <c r="BI43" i="47"/>
  <c r="JV43" i="47"/>
  <c r="FI43" i="47"/>
  <c r="AI43" i="47"/>
  <c r="AV87" i="28"/>
  <c r="EV87" i="28"/>
  <c r="JV87" i="28"/>
  <c r="CI87" i="28"/>
  <c r="HI87" i="28"/>
  <c r="LI87" i="28"/>
  <c r="LK76" i="47"/>
  <c r="GX76" i="47"/>
  <c r="DK76" i="47"/>
  <c r="K76" i="47"/>
  <c r="KK76" i="47"/>
  <c r="FX76" i="47"/>
  <c r="CX76" i="47"/>
  <c r="JX76" i="47"/>
  <c r="EX76" i="47"/>
  <c r="BX76" i="47"/>
  <c r="KX76" i="47"/>
  <c r="DX76" i="47"/>
  <c r="AX76" i="47"/>
  <c r="IX76" i="47"/>
  <c r="HX76" i="47"/>
  <c r="X76" i="47"/>
  <c r="HK76" i="47"/>
  <c r="IK76" i="47"/>
  <c r="BK76" i="47"/>
  <c r="GK76" i="47"/>
  <c r="FK76" i="47"/>
  <c r="CK76" i="47"/>
  <c r="LX76" i="47"/>
  <c r="JK76" i="47"/>
  <c r="EK76" i="47"/>
  <c r="AK76" i="47"/>
  <c r="LX32" i="47"/>
  <c r="LK32" i="47"/>
  <c r="IX32" i="47"/>
  <c r="IK32" i="47"/>
  <c r="HX32" i="47"/>
  <c r="KX32" i="47"/>
  <c r="FX32" i="47"/>
  <c r="JX32" i="47"/>
  <c r="FK32" i="47"/>
  <c r="KK32" i="47"/>
  <c r="HK32" i="47"/>
  <c r="GX32" i="47"/>
  <c r="JK32" i="47"/>
  <c r="GK32" i="47"/>
  <c r="DK32" i="47"/>
  <c r="BK32" i="47"/>
  <c r="EK32" i="47"/>
  <c r="CX32" i="47"/>
  <c r="CK32" i="47"/>
  <c r="DX32" i="47"/>
  <c r="BX32" i="47"/>
  <c r="X32" i="47"/>
  <c r="AX32" i="47"/>
  <c r="EX32" i="47"/>
  <c r="K32" i="47"/>
  <c r="AK32" i="47"/>
  <c r="I86" i="47"/>
  <c r="AV86" i="47"/>
  <c r="EV86" i="47"/>
  <c r="IV86" i="47"/>
  <c r="BI86" i="47"/>
  <c r="FI86" i="47"/>
  <c r="JI86" i="47"/>
  <c r="BV86" i="47"/>
  <c r="FV86" i="47"/>
  <c r="JV86" i="47"/>
  <c r="HV86" i="47"/>
  <c r="CI86" i="47"/>
  <c r="GI86" i="47"/>
  <c r="KI86" i="47"/>
  <c r="CV86" i="47"/>
  <c r="GV86" i="47"/>
  <c r="KV86" i="47"/>
  <c r="DV86" i="47"/>
  <c r="DI86" i="47"/>
  <c r="HI86" i="47"/>
  <c r="LI86" i="47"/>
  <c r="V86" i="47"/>
  <c r="LV86" i="47"/>
  <c r="AI86" i="47"/>
  <c r="EI86" i="47"/>
  <c r="II86" i="47"/>
  <c r="JK6" i="47"/>
  <c r="IK6" i="47"/>
  <c r="KX6" i="47"/>
  <c r="IX6" i="47"/>
  <c r="JX6" i="47"/>
  <c r="FK6" i="47"/>
  <c r="HK6" i="47"/>
  <c r="HX6" i="47"/>
  <c r="GX6" i="47"/>
  <c r="EX6" i="47"/>
  <c r="CX6" i="47"/>
  <c r="AX6" i="47"/>
  <c r="FX6" i="47"/>
  <c r="CK6" i="47"/>
  <c r="GK6" i="47"/>
  <c r="EK6" i="47"/>
  <c r="DX6" i="47"/>
  <c r="BX6" i="47"/>
  <c r="DK6" i="47"/>
  <c r="BK6" i="47"/>
  <c r="K6" i="47"/>
  <c r="AK6" i="47"/>
  <c r="X6" i="47"/>
  <c r="KK6" i="47"/>
  <c r="LK6" i="47"/>
  <c r="LX6" i="47"/>
  <c r="K87" i="28"/>
  <c r="BK87" i="28"/>
  <c r="CK87" i="28"/>
  <c r="DK87" i="28"/>
  <c r="EK87" i="28"/>
  <c r="FK87" i="28"/>
  <c r="GK87" i="28"/>
  <c r="HK87" i="28"/>
  <c r="IK87" i="28"/>
  <c r="JK87" i="28"/>
  <c r="BX87" i="28"/>
  <c r="CX87" i="28"/>
  <c r="DX87" i="28"/>
  <c r="EX87" i="28"/>
  <c r="FX87" i="28"/>
  <c r="GX87" i="28"/>
  <c r="HX87" i="28"/>
  <c r="IX87" i="28"/>
  <c r="AX87" i="28"/>
  <c r="LK87" i="28"/>
  <c r="X87" i="28"/>
  <c r="AK87" i="28"/>
  <c r="JX87" i="28"/>
  <c r="KX87" i="28"/>
  <c r="KK87" i="28"/>
  <c r="LX87" i="28"/>
  <c r="II60" i="47"/>
  <c r="EI60" i="47"/>
  <c r="EV60" i="47"/>
  <c r="HV60" i="47"/>
  <c r="DI60" i="47"/>
  <c r="BV60" i="47"/>
  <c r="GV60" i="47"/>
  <c r="FV60" i="47"/>
  <c r="CV60" i="47"/>
  <c r="LV60" i="47"/>
  <c r="IV60" i="47"/>
  <c r="DV60" i="47"/>
  <c r="V60" i="47"/>
  <c r="KI60" i="47"/>
  <c r="JI60" i="47"/>
  <c r="CI60" i="47"/>
  <c r="AV60" i="47"/>
  <c r="KV60" i="47"/>
  <c r="HI60" i="47"/>
  <c r="BI60" i="47"/>
  <c r="LI60" i="47"/>
  <c r="GI60" i="47"/>
  <c r="AI60" i="47"/>
  <c r="JV60" i="47"/>
  <c r="FI60" i="47"/>
  <c r="I60" i="47"/>
  <c r="JX25" i="47"/>
  <c r="FK25" i="47"/>
  <c r="BK25" i="47"/>
  <c r="LX25" i="47"/>
  <c r="EK25" i="47"/>
  <c r="AK25" i="47"/>
  <c r="IX25" i="47"/>
  <c r="HK25" i="47"/>
  <c r="K25" i="47"/>
  <c r="JK25" i="47"/>
  <c r="GK25" i="47"/>
  <c r="DK25" i="47"/>
  <c r="KK25" i="47"/>
  <c r="FX25" i="47"/>
  <c r="AX25" i="47"/>
  <c r="IK25" i="47"/>
  <c r="EX25" i="47"/>
  <c r="BX25" i="47"/>
  <c r="KX25" i="47"/>
  <c r="HX25" i="47"/>
  <c r="DX25" i="47"/>
  <c r="CX25" i="47"/>
  <c r="LK25" i="47"/>
  <c r="GX25" i="47"/>
  <c r="CK25" i="47"/>
  <c r="X25" i="47"/>
  <c r="AR107" i="47"/>
  <c r="LX78" i="47"/>
  <c r="LK78" i="47"/>
  <c r="KK78" i="47"/>
  <c r="JX78" i="47"/>
  <c r="KX78" i="47"/>
  <c r="IX78" i="47"/>
  <c r="HK78" i="47"/>
  <c r="GK78" i="47"/>
  <c r="IK78" i="47"/>
  <c r="JK78" i="47"/>
  <c r="EX78" i="47"/>
  <c r="DX78" i="47"/>
  <c r="GX78" i="47"/>
  <c r="FX78" i="47"/>
  <c r="HX78" i="47"/>
  <c r="FK78" i="47"/>
  <c r="EK78" i="47"/>
  <c r="DK78" i="47"/>
  <c r="CX78" i="47"/>
  <c r="BX78" i="47"/>
  <c r="AX78" i="47"/>
  <c r="X78" i="47"/>
  <c r="BK78" i="47"/>
  <c r="K78" i="47"/>
  <c r="CK78" i="47"/>
  <c r="AK78" i="47"/>
  <c r="IX31" i="28"/>
  <c r="HX31" i="28"/>
  <c r="GX31" i="28"/>
  <c r="FX31" i="28"/>
  <c r="JK31" i="28"/>
  <c r="IK31" i="28"/>
  <c r="HK31" i="28"/>
  <c r="GK31" i="28"/>
  <c r="FK31" i="28"/>
  <c r="JX31" i="28"/>
  <c r="LX31" i="28"/>
  <c r="LK31" i="28"/>
  <c r="KX31" i="28"/>
  <c r="KK31" i="28"/>
  <c r="EX31" i="28"/>
  <c r="DX31" i="28"/>
  <c r="CX31" i="28"/>
  <c r="AK31" i="28"/>
  <c r="BK31" i="28"/>
  <c r="CK31" i="28"/>
  <c r="BX31" i="28"/>
  <c r="EK31" i="28"/>
  <c r="AX31" i="28"/>
  <c r="X31" i="28"/>
  <c r="K31" i="28"/>
  <c r="DK31" i="28"/>
  <c r="GE107" i="47"/>
  <c r="KV25" i="47"/>
  <c r="LV25" i="47"/>
  <c r="JV25" i="47"/>
  <c r="IV25" i="47"/>
  <c r="KI25" i="47"/>
  <c r="LI25" i="47"/>
  <c r="JI25" i="47"/>
  <c r="II25" i="47"/>
  <c r="HI25" i="47"/>
  <c r="GI25" i="47"/>
  <c r="HV25" i="47"/>
  <c r="GV25" i="47"/>
  <c r="FV25" i="47"/>
  <c r="EV25" i="47"/>
  <c r="DV25" i="47"/>
  <c r="FI25" i="47"/>
  <c r="EI25" i="47"/>
  <c r="DI25" i="47"/>
  <c r="CV25" i="47"/>
  <c r="BV25" i="47"/>
  <c r="AV25" i="47"/>
  <c r="V25" i="47"/>
  <c r="CI25" i="47"/>
  <c r="BI25" i="47"/>
  <c r="AI25" i="47"/>
  <c r="I25" i="47"/>
  <c r="LV24" i="28"/>
  <c r="KV24" i="28"/>
  <c r="JV24" i="28"/>
  <c r="LI24" i="28"/>
  <c r="KI24" i="28"/>
  <c r="IV24" i="28"/>
  <c r="HV24" i="28"/>
  <c r="GV24" i="28"/>
  <c r="FV24" i="28"/>
  <c r="EV24" i="28"/>
  <c r="DV24" i="28"/>
  <c r="CV24" i="28"/>
  <c r="BV24" i="28"/>
  <c r="JI24" i="28"/>
  <c r="II24" i="28"/>
  <c r="EI24" i="28"/>
  <c r="DI24" i="28"/>
  <c r="HI24" i="28"/>
  <c r="GI24" i="28"/>
  <c r="FI24" i="28"/>
  <c r="AI24" i="28"/>
  <c r="CI24" i="28"/>
  <c r="AV24" i="28"/>
  <c r="V24" i="28"/>
  <c r="BI24" i="28"/>
  <c r="I24" i="28"/>
  <c r="LV72" i="28"/>
  <c r="IV72" i="28"/>
  <c r="HV72" i="28"/>
  <c r="GV72" i="28"/>
  <c r="FV72" i="28"/>
  <c r="EV72" i="28"/>
  <c r="JI72" i="28"/>
  <c r="JV72" i="28"/>
  <c r="KV72" i="28"/>
  <c r="KI72" i="28"/>
  <c r="II72" i="28"/>
  <c r="HI72" i="28"/>
  <c r="GI72" i="28"/>
  <c r="FI72" i="28"/>
  <c r="LI72" i="28"/>
  <c r="DV72" i="28"/>
  <c r="CV72" i="28"/>
  <c r="BV72" i="28"/>
  <c r="EI72" i="28"/>
  <c r="AI72" i="28"/>
  <c r="DI72" i="28"/>
  <c r="CI72" i="28"/>
  <c r="V72" i="28"/>
  <c r="BI72" i="28"/>
  <c r="AV72" i="28"/>
  <c r="I72" i="28"/>
  <c r="LX70" i="47"/>
  <c r="LK70" i="47"/>
  <c r="KK70" i="47"/>
  <c r="HK70" i="47"/>
  <c r="GK70" i="47"/>
  <c r="IX70" i="47"/>
  <c r="JX70" i="47"/>
  <c r="JK70" i="47"/>
  <c r="HX70" i="47"/>
  <c r="GX70" i="47"/>
  <c r="KX70" i="47"/>
  <c r="IK70" i="47"/>
  <c r="FX70" i="47"/>
  <c r="EX70" i="47"/>
  <c r="DX70" i="47"/>
  <c r="EK70" i="47"/>
  <c r="DK70" i="47"/>
  <c r="FK70" i="47"/>
  <c r="CX70" i="47"/>
  <c r="BX70" i="47"/>
  <c r="AX70" i="47"/>
  <c r="X70" i="47"/>
  <c r="CK70" i="47"/>
  <c r="K70" i="47"/>
  <c r="BK70" i="47"/>
  <c r="AK70" i="47"/>
  <c r="LX21" i="47"/>
  <c r="KX21" i="47"/>
  <c r="LK21" i="47"/>
  <c r="KK21" i="47"/>
  <c r="JK21" i="47"/>
  <c r="IX21" i="47"/>
  <c r="HX21" i="47"/>
  <c r="GX21" i="47"/>
  <c r="JX21" i="47"/>
  <c r="HK21" i="47"/>
  <c r="FK21" i="47"/>
  <c r="EK21" i="47"/>
  <c r="IK21" i="47"/>
  <c r="FX21" i="47"/>
  <c r="EX21" i="47"/>
  <c r="GK21" i="47"/>
  <c r="DX21" i="47"/>
  <c r="DK21" i="47"/>
  <c r="CK21" i="47"/>
  <c r="BK21" i="47"/>
  <c r="AK21" i="47"/>
  <c r="K21" i="47"/>
  <c r="AX21" i="47"/>
  <c r="CX21" i="47"/>
  <c r="BX21" i="47"/>
  <c r="X21" i="47"/>
  <c r="GR107" i="47"/>
  <c r="CE107" i="47"/>
  <c r="LK37" i="47"/>
  <c r="KK37" i="47"/>
  <c r="JK37" i="47"/>
  <c r="IK37" i="47"/>
  <c r="KX37" i="47"/>
  <c r="JX37" i="47"/>
  <c r="IX37" i="47"/>
  <c r="LX37" i="47"/>
  <c r="HX37" i="47"/>
  <c r="GX37" i="47"/>
  <c r="HK37" i="47"/>
  <c r="GK37" i="47"/>
  <c r="FK37" i="47"/>
  <c r="EK37" i="47"/>
  <c r="DK37" i="47"/>
  <c r="FX37" i="47"/>
  <c r="EX37" i="47"/>
  <c r="DX37" i="47"/>
  <c r="CK37" i="47"/>
  <c r="BK37" i="47"/>
  <c r="AK37" i="47"/>
  <c r="K37" i="47"/>
  <c r="CX37" i="47"/>
  <c r="BX37" i="47"/>
  <c r="AX37" i="47"/>
  <c r="X37" i="47"/>
  <c r="CF129" i="47"/>
  <c r="KE107" i="47"/>
  <c r="IR107" i="47"/>
  <c r="JR107" i="47"/>
  <c r="LV25" i="28"/>
  <c r="LI25" i="28"/>
  <c r="KI25" i="28"/>
  <c r="JV25" i="28"/>
  <c r="JI25" i="28"/>
  <c r="II25" i="28"/>
  <c r="HI25" i="28"/>
  <c r="GI25" i="28"/>
  <c r="KV25" i="28"/>
  <c r="EI25" i="28"/>
  <c r="DI25" i="28"/>
  <c r="CI25" i="28"/>
  <c r="BI25" i="28"/>
  <c r="GV25" i="28"/>
  <c r="IV25" i="28"/>
  <c r="HV25" i="28"/>
  <c r="FI25" i="28"/>
  <c r="EV25" i="28"/>
  <c r="DV25" i="28"/>
  <c r="CV25" i="28"/>
  <c r="FV25" i="28"/>
  <c r="AV25" i="28"/>
  <c r="V25" i="28"/>
  <c r="AI25" i="28"/>
  <c r="BV25" i="28"/>
  <c r="I25" i="28"/>
  <c r="LX79" i="47"/>
  <c r="KX79" i="47"/>
  <c r="JK79" i="47"/>
  <c r="LK79" i="47"/>
  <c r="JX79" i="47"/>
  <c r="KK79" i="47"/>
  <c r="HX79" i="47"/>
  <c r="GX79" i="47"/>
  <c r="IK79" i="47"/>
  <c r="IX79" i="47"/>
  <c r="FX79" i="47"/>
  <c r="FK79" i="47"/>
  <c r="EK79" i="47"/>
  <c r="DK79" i="47"/>
  <c r="GK79" i="47"/>
  <c r="HK79" i="47"/>
  <c r="EX79" i="47"/>
  <c r="CK79" i="47"/>
  <c r="BK79" i="47"/>
  <c r="AK79" i="47"/>
  <c r="K79" i="47"/>
  <c r="DX79" i="47"/>
  <c r="X79" i="47"/>
  <c r="CX79" i="47"/>
  <c r="AX79" i="47"/>
  <c r="BX79" i="47"/>
  <c r="KX79" i="28"/>
  <c r="JX79" i="28"/>
  <c r="LX79" i="28"/>
  <c r="KK79" i="28"/>
  <c r="LK79" i="28"/>
  <c r="JK79" i="28"/>
  <c r="IX79" i="28"/>
  <c r="HX79" i="28"/>
  <c r="GX79" i="28"/>
  <c r="FX79" i="28"/>
  <c r="EX79" i="28"/>
  <c r="DX79" i="28"/>
  <c r="CX79" i="28"/>
  <c r="BX79" i="28"/>
  <c r="AX79" i="28"/>
  <c r="IK79" i="28"/>
  <c r="HK79" i="28"/>
  <c r="GK79" i="28"/>
  <c r="EK79" i="28"/>
  <c r="DK79" i="28"/>
  <c r="CK79" i="28"/>
  <c r="BK79" i="28"/>
  <c r="X79" i="28"/>
  <c r="FK79" i="28"/>
  <c r="K79" i="28"/>
  <c r="AK79" i="28"/>
  <c r="DE107" i="47"/>
  <c r="LV37" i="47"/>
  <c r="KV37" i="47"/>
  <c r="KI37" i="47"/>
  <c r="LI37" i="47"/>
  <c r="JV37" i="47"/>
  <c r="JI37" i="47"/>
  <c r="HV37" i="47"/>
  <c r="GV37" i="47"/>
  <c r="IV37" i="47"/>
  <c r="II37" i="47"/>
  <c r="HI37" i="47"/>
  <c r="GI37" i="47"/>
  <c r="FI37" i="47"/>
  <c r="EI37" i="47"/>
  <c r="DI37" i="47"/>
  <c r="FV37" i="47"/>
  <c r="EV37" i="47"/>
  <c r="CI37" i="47"/>
  <c r="BI37" i="47"/>
  <c r="AI37" i="47"/>
  <c r="I37" i="47"/>
  <c r="AV37" i="47"/>
  <c r="DV37" i="47"/>
  <c r="BV37" i="47"/>
  <c r="CV37" i="47"/>
  <c r="V37" i="47"/>
  <c r="LK78" i="28"/>
  <c r="KK78" i="28"/>
  <c r="LX78" i="28"/>
  <c r="JX78" i="28"/>
  <c r="IK78" i="28"/>
  <c r="HK78" i="28"/>
  <c r="GK78" i="28"/>
  <c r="JK78" i="28"/>
  <c r="KX78" i="28"/>
  <c r="FK78" i="28"/>
  <c r="EX78" i="28"/>
  <c r="EK78" i="28"/>
  <c r="DK78" i="28"/>
  <c r="CK78" i="28"/>
  <c r="BK78" i="28"/>
  <c r="GX78" i="28"/>
  <c r="FX78" i="28"/>
  <c r="IX78" i="28"/>
  <c r="HX78" i="28"/>
  <c r="DX78" i="28"/>
  <c r="CX78" i="28"/>
  <c r="BX78" i="28"/>
  <c r="AX78" i="28"/>
  <c r="AK78" i="28"/>
  <c r="X78" i="28"/>
  <c r="K78" i="28"/>
  <c r="LX70" i="28"/>
  <c r="KX70" i="28"/>
  <c r="JX70" i="28"/>
  <c r="JK70" i="28"/>
  <c r="KK70" i="28"/>
  <c r="IK70" i="28"/>
  <c r="HK70" i="28"/>
  <c r="GK70" i="28"/>
  <c r="FK70" i="28"/>
  <c r="LK70" i="28"/>
  <c r="IX70" i="28"/>
  <c r="HX70" i="28"/>
  <c r="GX70" i="28"/>
  <c r="FX70" i="28"/>
  <c r="EX70" i="28"/>
  <c r="DX70" i="28"/>
  <c r="CX70" i="28"/>
  <c r="BX70" i="28"/>
  <c r="AX70" i="28"/>
  <c r="CK70" i="28"/>
  <c r="X70" i="28"/>
  <c r="K70" i="28"/>
  <c r="BK70" i="28"/>
  <c r="EK70" i="28"/>
  <c r="DK70" i="28"/>
  <c r="AK70" i="28"/>
  <c r="LX31" i="47"/>
  <c r="KX31" i="47"/>
  <c r="LK31" i="47"/>
  <c r="KK31" i="47"/>
  <c r="JX31" i="47"/>
  <c r="JK31" i="47"/>
  <c r="HK31" i="47"/>
  <c r="IX31" i="47"/>
  <c r="IK31" i="47"/>
  <c r="GX31" i="47"/>
  <c r="GK31" i="47"/>
  <c r="HX31" i="47"/>
  <c r="FK31" i="47"/>
  <c r="FX31" i="47"/>
  <c r="DK31" i="47"/>
  <c r="CX31" i="47"/>
  <c r="EX31" i="47"/>
  <c r="CK31" i="47"/>
  <c r="BK31" i="47"/>
  <c r="AK31" i="47"/>
  <c r="K31" i="47"/>
  <c r="EK31" i="47"/>
  <c r="DX31" i="47"/>
  <c r="AX31" i="47"/>
  <c r="BX31" i="47"/>
  <c r="X31" i="47"/>
  <c r="KX35" i="28"/>
  <c r="JX35" i="28"/>
  <c r="IX35" i="28"/>
  <c r="HX35" i="28"/>
  <c r="GX35" i="28"/>
  <c r="FX35" i="28"/>
  <c r="LX35" i="28"/>
  <c r="LK35" i="28"/>
  <c r="KK35" i="28"/>
  <c r="EX35" i="28"/>
  <c r="DX35" i="28"/>
  <c r="CX35" i="28"/>
  <c r="BX35" i="28"/>
  <c r="FK35" i="28"/>
  <c r="EK35" i="28"/>
  <c r="DK35" i="28"/>
  <c r="CK35" i="28"/>
  <c r="JK35" i="28"/>
  <c r="IK35" i="28"/>
  <c r="GK35" i="28"/>
  <c r="AK35" i="28"/>
  <c r="K35" i="28"/>
  <c r="HK35" i="28"/>
  <c r="BK35" i="28"/>
  <c r="AX35" i="28"/>
  <c r="X35" i="28"/>
  <c r="AE107" i="47"/>
  <c r="KV77" i="47"/>
  <c r="JV77" i="47"/>
  <c r="IV77" i="47"/>
  <c r="KI77" i="47"/>
  <c r="LI77" i="47"/>
  <c r="JI77" i="47"/>
  <c r="II77" i="47"/>
  <c r="LV77" i="47"/>
  <c r="HI77" i="47"/>
  <c r="GI77" i="47"/>
  <c r="HV77" i="47"/>
  <c r="GV77" i="47"/>
  <c r="FV77" i="47"/>
  <c r="EV77" i="47"/>
  <c r="DV77" i="47"/>
  <c r="FI77" i="47"/>
  <c r="EI77" i="47"/>
  <c r="DI77" i="47"/>
  <c r="CV77" i="47"/>
  <c r="BV77" i="47"/>
  <c r="AV77" i="47"/>
  <c r="V77" i="47"/>
  <c r="CI77" i="47"/>
  <c r="BI77" i="47"/>
  <c r="AI77" i="47"/>
  <c r="I77" i="47"/>
  <c r="LV80" i="28"/>
  <c r="KV80" i="28"/>
  <c r="JV80" i="28"/>
  <c r="LI80" i="28"/>
  <c r="IV80" i="28"/>
  <c r="HV80" i="28"/>
  <c r="GV80" i="28"/>
  <c r="FV80" i="28"/>
  <c r="KI80" i="28"/>
  <c r="DV80" i="28"/>
  <c r="CV80" i="28"/>
  <c r="BV80" i="28"/>
  <c r="AV80" i="28"/>
  <c r="II80" i="28"/>
  <c r="EI80" i="28"/>
  <c r="DI80" i="28"/>
  <c r="CI80" i="28"/>
  <c r="HI80" i="28"/>
  <c r="GI80" i="28"/>
  <c r="JI80" i="28"/>
  <c r="FI80" i="28"/>
  <c r="EV80" i="28"/>
  <c r="BI80" i="28"/>
  <c r="AI80" i="28"/>
  <c r="V80" i="28"/>
  <c r="I80" i="28"/>
  <c r="LX81" i="47"/>
  <c r="KX81" i="47"/>
  <c r="LK81" i="47"/>
  <c r="JK81" i="47"/>
  <c r="KK81" i="47"/>
  <c r="JX81" i="47"/>
  <c r="IX81" i="47"/>
  <c r="HX81" i="47"/>
  <c r="GX81" i="47"/>
  <c r="HK81" i="47"/>
  <c r="FK81" i="47"/>
  <c r="EK81" i="47"/>
  <c r="DK81" i="47"/>
  <c r="IK81" i="47"/>
  <c r="GK81" i="47"/>
  <c r="EX81" i="47"/>
  <c r="CK81" i="47"/>
  <c r="BK81" i="47"/>
  <c r="AK81" i="47"/>
  <c r="K81" i="47"/>
  <c r="FX81" i="47"/>
  <c r="X81" i="47"/>
  <c r="CX81" i="47"/>
  <c r="AX81" i="47"/>
  <c r="DX81" i="47"/>
  <c r="BX81" i="47"/>
  <c r="LX81" i="28"/>
  <c r="KX81" i="28"/>
  <c r="JX81" i="28"/>
  <c r="LK81" i="28"/>
  <c r="JK81" i="28"/>
  <c r="IX81" i="28"/>
  <c r="HX81" i="28"/>
  <c r="GX81" i="28"/>
  <c r="FX81" i="28"/>
  <c r="EX81" i="28"/>
  <c r="DX81" i="28"/>
  <c r="CX81" i="28"/>
  <c r="BX81" i="28"/>
  <c r="AX81" i="28"/>
  <c r="KK81" i="28"/>
  <c r="EK81" i="28"/>
  <c r="DK81" i="28"/>
  <c r="CK81" i="28"/>
  <c r="BK81" i="28"/>
  <c r="HK81" i="28"/>
  <c r="X81" i="28"/>
  <c r="IK81" i="28"/>
  <c r="K81" i="28"/>
  <c r="AK81" i="28"/>
  <c r="FK81" i="28"/>
  <c r="GK81" i="28"/>
  <c r="KR107" i="47"/>
  <c r="FE107" i="47"/>
  <c r="LV77" i="28"/>
  <c r="LI77" i="28"/>
  <c r="KI77" i="28"/>
  <c r="JI77" i="28"/>
  <c r="JV77" i="28"/>
  <c r="II77" i="28"/>
  <c r="HI77" i="28"/>
  <c r="GI77" i="28"/>
  <c r="FI77" i="28"/>
  <c r="KV77" i="28"/>
  <c r="EI77" i="28"/>
  <c r="DI77" i="28"/>
  <c r="CI77" i="28"/>
  <c r="BI77" i="28"/>
  <c r="IV77" i="28"/>
  <c r="HV77" i="28"/>
  <c r="DV77" i="28"/>
  <c r="CV77" i="28"/>
  <c r="FV77" i="28"/>
  <c r="GV77" i="28"/>
  <c r="V77" i="28"/>
  <c r="BV77" i="28"/>
  <c r="EV77" i="28"/>
  <c r="AV77" i="28"/>
  <c r="AI77" i="28"/>
  <c r="I77" i="28"/>
  <c r="R107" i="47"/>
  <c r="HE107" i="47"/>
  <c r="BR107" i="47"/>
  <c r="LK20" i="47"/>
  <c r="KX20" i="47"/>
  <c r="JX20" i="47"/>
  <c r="LX20" i="47"/>
  <c r="KK20" i="47"/>
  <c r="IK20" i="47"/>
  <c r="HK20" i="47"/>
  <c r="JK20" i="47"/>
  <c r="IX20" i="47"/>
  <c r="FX20" i="47"/>
  <c r="EX20" i="47"/>
  <c r="DX20" i="47"/>
  <c r="GX20" i="47"/>
  <c r="GK20" i="47"/>
  <c r="HX20" i="47"/>
  <c r="FK20" i="47"/>
  <c r="CX20" i="47"/>
  <c r="BX20" i="47"/>
  <c r="AX20" i="47"/>
  <c r="X20" i="47"/>
  <c r="DK20" i="47"/>
  <c r="CK20" i="47"/>
  <c r="K20" i="47"/>
  <c r="AK20" i="47"/>
  <c r="BK20" i="47"/>
  <c r="EK20" i="47"/>
  <c r="LX35" i="47"/>
  <c r="LK35" i="47"/>
  <c r="KK35" i="47"/>
  <c r="JK35" i="47"/>
  <c r="IK35" i="47"/>
  <c r="JX35" i="47"/>
  <c r="IX35" i="47"/>
  <c r="HX35" i="47"/>
  <c r="GX35" i="47"/>
  <c r="HK35" i="47"/>
  <c r="GK35" i="47"/>
  <c r="FK35" i="47"/>
  <c r="EK35" i="47"/>
  <c r="DK35" i="47"/>
  <c r="FX35" i="47"/>
  <c r="EX35" i="47"/>
  <c r="DX35" i="47"/>
  <c r="KX35" i="47"/>
  <c r="CK35" i="47"/>
  <c r="BK35" i="47"/>
  <c r="AK35" i="47"/>
  <c r="K35" i="47"/>
  <c r="CX35" i="47"/>
  <c r="BX35" i="47"/>
  <c r="AX35" i="47"/>
  <c r="X35" i="47"/>
  <c r="LK20" i="28"/>
  <c r="KK20" i="28"/>
  <c r="LX20" i="28"/>
  <c r="KX20" i="28"/>
  <c r="JX20" i="28"/>
  <c r="JK20" i="28"/>
  <c r="IK20" i="28"/>
  <c r="HK20" i="28"/>
  <c r="GK20" i="28"/>
  <c r="FX20" i="28"/>
  <c r="FK20" i="28"/>
  <c r="GX20" i="28"/>
  <c r="EK20" i="28"/>
  <c r="DK20" i="28"/>
  <c r="CK20" i="28"/>
  <c r="BK20" i="28"/>
  <c r="IX20" i="28"/>
  <c r="HX20" i="28"/>
  <c r="EX20" i="28"/>
  <c r="DX20" i="28"/>
  <c r="CX20" i="28"/>
  <c r="BX20" i="28"/>
  <c r="AK20" i="28"/>
  <c r="K20" i="28"/>
  <c r="AX20" i="28"/>
  <c r="X20" i="28"/>
  <c r="LI22" i="47"/>
  <c r="LV22" i="47"/>
  <c r="JI22" i="47"/>
  <c r="KI22" i="47"/>
  <c r="JV22" i="47"/>
  <c r="IV22" i="47"/>
  <c r="HV22" i="47"/>
  <c r="GV22" i="47"/>
  <c r="KV22" i="47"/>
  <c r="II22" i="47"/>
  <c r="HI22" i="47"/>
  <c r="GI22" i="47"/>
  <c r="FI22" i="47"/>
  <c r="EI22" i="47"/>
  <c r="FV22" i="47"/>
  <c r="EV22" i="47"/>
  <c r="DV22" i="47"/>
  <c r="DI22" i="47"/>
  <c r="CI22" i="47"/>
  <c r="BI22" i="47"/>
  <c r="AI22" i="47"/>
  <c r="I22" i="47"/>
  <c r="CV22" i="47"/>
  <c r="BV22" i="47"/>
  <c r="AV22" i="47"/>
  <c r="V22" i="47"/>
  <c r="LV74" i="47"/>
  <c r="KV74" i="47"/>
  <c r="LI74" i="47"/>
  <c r="KI74" i="47"/>
  <c r="JV74" i="47"/>
  <c r="JI74" i="47"/>
  <c r="II74" i="47"/>
  <c r="HI74" i="47"/>
  <c r="GI74" i="47"/>
  <c r="IV74" i="47"/>
  <c r="HV74" i="47"/>
  <c r="FI74" i="47"/>
  <c r="GV74" i="47"/>
  <c r="FV74" i="47"/>
  <c r="CV74" i="47"/>
  <c r="EV74" i="47"/>
  <c r="CI74" i="47"/>
  <c r="BI74" i="47"/>
  <c r="AI74" i="47"/>
  <c r="I74" i="47"/>
  <c r="DV74" i="47"/>
  <c r="DI74" i="47"/>
  <c r="EI74" i="47"/>
  <c r="V74" i="47"/>
  <c r="AV74" i="47"/>
  <c r="BV74" i="47"/>
  <c r="BE107" i="47"/>
  <c r="KV37" i="28"/>
  <c r="KI37" i="28"/>
  <c r="JV37" i="28"/>
  <c r="LV37" i="28"/>
  <c r="IV37" i="28"/>
  <c r="HV37" i="28"/>
  <c r="GV37" i="28"/>
  <c r="FV37" i="28"/>
  <c r="EV37" i="28"/>
  <c r="DV37" i="28"/>
  <c r="CV37" i="28"/>
  <c r="BV37" i="28"/>
  <c r="JI37" i="28"/>
  <c r="II37" i="28"/>
  <c r="LI37" i="28"/>
  <c r="HI37" i="28"/>
  <c r="GI37" i="28"/>
  <c r="EI37" i="28"/>
  <c r="DI37" i="28"/>
  <c r="CI37" i="28"/>
  <c r="BI37" i="28"/>
  <c r="AV37" i="28"/>
  <c r="V37" i="28"/>
  <c r="FI37" i="28"/>
  <c r="AI37" i="28"/>
  <c r="I37" i="28"/>
  <c r="IE107" i="47"/>
  <c r="CR107" i="47"/>
  <c r="DR107" i="47"/>
  <c r="KV39" i="28"/>
  <c r="LV39" i="28"/>
  <c r="LI39" i="28"/>
  <c r="KI39" i="28"/>
  <c r="JV39" i="28"/>
  <c r="IV39" i="28"/>
  <c r="HV39" i="28"/>
  <c r="GV39" i="28"/>
  <c r="FV39" i="28"/>
  <c r="FI39" i="28"/>
  <c r="EV39" i="28"/>
  <c r="DV39" i="28"/>
  <c r="CV39" i="28"/>
  <c r="BV39" i="28"/>
  <c r="EI39" i="28"/>
  <c r="DI39" i="28"/>
  <c r="CI39" i="28"/>
  <c r="BI39" i="28"/>
  <c r="AV39" i="28"/>
  <c r="V39" i="28"/>
  <c r="JI39" i="28"/>
  <c r="II39" i="28"/>
  <c r="GI39" i="28"/>
  <c r="AI39" i="28"/>
  <c r="HI39" i="28"/>
  <c r="I39" i="28"/>
  <c r="LR107" i="47"/>
  <c r="HR107" i="47"/>
  <c r="ME107" i="47"/>
  <c r="LI38" i="28"/>
  <c r="KI38" i="28"/>
  <c r="LV38" i="28"/>
  <c r="JV38" i="28"/>
  <c r="JI38" i="28"/>
  <c r="II38" i="28"/>
  <c r="HI38" i="28"/>
  <c r="GI38" i="28"/>
  <c r="KV38" i="28"/>
  <c r="GV38" i="28"/>
  <c r="IV38" i="28"/>
  <c r="FV38" i="28"/>
  <c r="EI38" i="28"/>
  <c r="DI38" i="28"/>
  <c r="CI38" i="28"/>
  <c r="BI38" i="28"/>
  <c r="HV38" i="28"/>
  <c r="FI38" i="28"/>
  <c r="EV38" i="28"/>
  <c r="DV38" i="28"/>
  <c r="CV38" i="28"/>
  <c r="BV38" i="28"/>
  <c r="AI38" i="28"/>
  <c r="AV38" i="28"/>
  <c r="V38" i="28"/>
  <c r="I38" i="28"/>
  <c r="KX37" i="28"/>
  <c r="JX37" i="28"/>
  <c r="LK37" i="28"/>
  <c r="KK37" i="28"/>
  <c r="IX37" i="28"/>
  <c r="HX37" i="28"/>
  <c r="GX37" i="28"/>
  <c r="FX37" i="28"/>
  <c r="LX37" i="28"/>
  <c r="EX37" i="28"/>
  <c r="DX37" i="28"/>
  <c r="CX37" i="28"/>
  <c r="BX37" i="28"/>
  <c r="JK37" i="28"/>
  <c r="IK37" i="28"/>
  <c r="HK37" i="28"/>
  <c r="GK37" i="28"/>
  <c r="EK37" i="28"/>
  <c r="DK37" i="28"/>
  <c r="FK37" i="28"/>
  <c r="BK37" i="28"/>
  <c r="AK37" i="28"/>
  <c r="CK37" i="28"/>
  <c r="AX37" i="28"/>
  <c r="X37" i="28"/>
  <c r="K37" i="28"/>
  <c r="EE107" i="47"/>
  <c r="LK24" i="28"/>
  <c r="KK24" i="28"/>
  <c r="LX24" i="28"/>
  <c r="KX24" i="28"/>
  <c r="JX24" i="28"/>
  <c r="JK24" i="28"/>
  <c r="IK24" i="28"/>
  <c r="HK24" i="28"/>
  <c r="GK24" i="28"/>
  <c r="EK24" i="28"/>
  <c r="DK24" i="28"/>
  <c r="CK24" i="28"/>
  <c r="BK24" i="28"/>
  <c r="GX24" i="28"/>
  <c r="IX24" i="28"/>
  <c r="HX24" i="28"/>
  <c r="FK24" i="28"/>
  <c r="EX24" i="28"/>
  <c r="DX24" i="28"/>
  <c r="CX24" i="28"/>
  <c r="BX24" i="28"/>
  <c r="FX24" i="28"/>
  <c r="AK24" i="28"/>
  <c r="AX24" i="28"/>
  <c r="X24" i="28"/>
  <c r="K24" i="28"/>
  <c r="LI80" i="47"/>
  <c r="KI80" i="47"/>
  <c r="LV80" i="47"/>
  <c r="JI80" i="47"/>
  <c r="II80" i="47"/>
  <c r="JV80" i="47"/>
  <c r="IV80" i="47"/>
  <c r="HV80" i="47"/>
  <c r="GV80" i="47"/>
  <c r="FV80" i="47"/>
  <c r="HI80" i="47"/>
  <c r="GI80" i="47"/>
  <c r="FI80" i="47"/>
  <c r="EI80" i="47"/>
  <c r="DI80" i="47"/>
  <c r="KV80" i="47"/>
  <c r="EV80" i="47"/>
  <c r="DV80" i="47"/>
  <c r="CI80" i="47"/>
  <c r="BI80" i="47"/>
  <c r="AI80" i="47"/>
  <c r="I80" i="47"/>
  <c r="CV80" i="47"/>
  <c r="BV80" i="47"/>
  <c r="AV80" i="47"/>
  <c r="V80" i="47"/>
  <c r="FR107" i="47"/>
  <c r="FQ129" i="47"/>
  <c r="ER107" i="47"/>
  <c r="KV39" i="47"/>
  <c r="LV39" i="47"/>
  <c r="LI39" i="47"/>
  <c r="KI39" i="47"/>
  <c r="JV39" i="47"/>
  <c r="JI39" i="47"/>
  <c r="HV39" i="47"/>
  <c r="GV39" i="47"/>
  <c r="GI39" i="47"/>
  <c r="FI39" i="47"/>
  <c r="EI39" i="47"/>
  <c r="DI39" i="47"/>
  <c r="IV39" i="47"/>
  <c r="HI39" i="47"/>
  <c r="II39" i="47"/>
  <c r="FV39" i="47"/>
  <c r="EV39" i="47"/>
  <c r="DV39" i="47"/>
  <c r="CI39" i="47"/>
  <c r="BI39" i="47"/>
  <c r="AI39" i="47"/>
  <c r="I39" i="47"/>
  <c r="V39" i="47"/>
  <c r="CV39" i="47"/>
  <c r="AV39" i="47"/>
  <c r="BV39" i="47"/>
  <c r="LV38" i="47"/>
  <c r="LI38" i="47"/>
  <c r="KI38" i="47"/>
  <c r="KV38" i="47"/>
  <c r="JV38" i="47"/>
  <c r="IV38" i="47"/>
  <c r="II38" i="47"/>
  <c r="HI38" i="47"/>
  <c r="GV38" i="47"/>
  <c r="FV38" i="47"/>
  <c r="EV38" i="47"/>
  <c r="DV38" i="47"/>
  <c r="JI38" i="47"/>
  <c r="HV38" i="47"/>
  <c r="GI38" i="47"/>
  <c r="FI38" i="47"/>
  <c r="DI38" i="47"/>
  <c r="CV38" i="47"/>
  <c r="BV38" i="47"/>
  <c r="AV38" i="47"/>
  <c r="V38" i="47"/>
  <c r="EI38" i="47"/>
  <c r="CI38" i="47"/>
  <c r="I38" i="47"/>
  <c r="BI38" i="47"/>
  <c r="AI38" i="47"/>
  <c r="KX21" i="28"/>
  <c r="LX21" i="28"/>
  <c r="LK21" i="28"/>
  <c r="IX21" i="28"/>
  <c r="HX21" i="28"/>
  <c r="GX21" i="28"/>
  <c r="KK21" i="28"/>
  <c r="EX21" i="28"/>
  <c r="DX21" i="28"/>
  <c r="CX21" i="28"/>
  <c r="BX21" i="28"/>
  <c r="HK21" i="28"/>
  <c r="GK21" i="28"/>
  <c r="FX21" i="28"/>
  <c r="FK21" i="28"/>
  <c r="EK21" i="28"/>
  <c r="DK21" i="28"/>
  <c r="CK21" i="28"/>
  <c r="BK21" i="28"/>
  <c r="K21" i="28"/>
  <c r="JK21" i="28"/>
  <c r="IK21" i="28"/>
  <c r="AX21" i="28"/>
  <c r="X21" i="28"/>
  <c r="AK21" i="28"/>
  <c r="JX21" i="28"/>
  <c r="LV29" i="28"/>
  <c r="LI29" i="28"/>
  <c r="KI29" i="28"/>
  <c r="JV29" i="28"/>
  <c r="IV29" i="28"/>
  <c r="HV29" i="28"/>
  <c r="GV29" i="28"/>
  <c r="FV29" i="28"/>
  <c r="KV29" i="28"/>
  <c r="JI29" i="28"/>
  <c r="II29" i="28"/>
  <c r="HI29" i="28"/>
  <c r="GI29" i="28"/>
  <c r="FI29" i="28"/>
  <c r="EI29" i="28"/>
  <c r="DI29" i="28"/>
  <c r="CI29" i="28"/>
  <c r="BI29" i="28"/>
  <c r="AI29" i="28"/>
  <c r="EV29" i="28"/>
  <c r="BV29" i="28"/>
  <c r="DV29" i="28"/>
  <c r="CV29" i="28"/>
  <c r="V29" i="28"/>
  <c r="AV29" i="28"/>
  <c r="I29" i="28"/>
  <c r="LE107" i="47"/>
  <c r="LK24" i="47"/>
  <c r="KK24" i="47"/>
  <c r="KX24" i="47"/>
  <c r="LX24" i="47"/>
  <c r="JX24" i="47"/>
  <c r="JK24" i="47"/>
  <c r="IX24" i="47"/>
  <c r="HK24" i="47"/>
  <c r="IK24" i="47"/>
  <c r="GK24" i="47"/>
  <c r="GX24" i="47"/>
  <c r="FX24" i="47"/>
  <c r="EX24" i="47"/>
  <c r="DX24" i="47"/>
  <c r="HX24" i="47"/>
  <c r="FK24" i="47"/>
  <c r="CX24" i="47"/>
  <c r="BX24" i="47"/>
  <c r="AX24" i="47"/>
  <c r="X24" i="47"/>
  <c r="EK24" i="47"/>
  <c r="CK24" i="47"/>
  <c r="DK24" i="47"/>
  <c r="K24" i="47"/>
  <c r="AK24" i="47"/>
  <c r="BK24" i="47"/>
  <c r="LV74" i="28"/>
  <c r="IV74" i="28"/>
  <c r="HV74" i="28"/>
  <c r="GV74" i="28"/>
  <c r="FV74" i="28"/>
  <c r="EV74" i="28"/>
  <c r="JI74" i="28"/>
  <c r="JV74" i="28"/>
  <c r="II74" i="28"/>
  <c r="HI74" i="28"/>
  <c r="GI74" i="28"/>
  <c r="FI74" i="28"/>
  <c r="KV74" i="28"/>
  <c r="KI74" i="28"/>
  <c r="LI74" i="28"/>
  <c r="DV74" i="28"/>
  <c r="CV74" i="28"/>
  <c r="BV74" i="28"/>
  <c r="BI74" i="28"/>
  <c r="AI74" i="28"/>
  <c r="EI74" i="28"/>
  <c r="DI74" i="28"/>
  <c r="V74" i="28"/>
  <c r="CI74" i="28"/>
  <c r="AV74" i="28"/>
  <c r="I74" i="28"/>
  <c r="JE107" i="47"/>
  <c r="FS129" i="47"/>
  <c r="LX22" i="47"/>
  <c r="LK22" i="47"/>
  <c r="KK22" i="47"/>
  <c r="JX22" i="47"/>
  <c r="KX22" i="47"/>
  <c r="JK22" i="47"/>
  <c r="IX22" i="47"/>
  <c r="IK22" i="47"/>
  <c r="HK22" i="47"/>
  <c r="HX22" i="47"/>
  <c r="FX22" i="47"/>
  <c r="EX22" i="47"/>
  <c r="DX22" i="47"/>
  <c r="GK22" i="47"/>
  <c r="FK22" i="47"/>
  <c r="GX22" i="47"/>
  <c r="EK22" i="47"/>
  <c r="CX22" i="47"/>
  <c r="BX22" i="47"/>
  <c r="AX22" i="47"/>
  <c r="X22" i="47"/>
  <c r="AK22" i="47"/>
  <c r="BK22" i="47"/>
  <c r="CK22" i="47"/>
  <c r="DK22" i="47"/>
  <c r="K22" i="47"/>
  <c r="BX50" i="28" l="1"/>
  <c r="FK50" i="28"/>
  <c r="BK50" i="28"/>
  <c r="AK50" i="28"/>
  <c r="HX50" i="28"/>
  <c r="LX50" i="28"/>
  <c r="IX50" i="28"/>
  <c r="FX50" i="28"/>
  <c r="JK50" i="28"/>
  <c r="EK50" i="28"/>
  <c r="DX50" i="28"/>
  <c r="EX50" i="28"/>
  <c r="K50" i="28"/>
  <c r="AX50" i="28"/>
  <c r="KK50" i="28"/>
  <c r="HK50" i="28"/>
  <c r="IK50" i="28"/>
  <c r="KX50" i="28"/>
  <c r="GX50" i="28"/>
  <c r="GJ79" i="28"/>
  <c r="BJ79" i="28"/>
  <c r="FJ79" i="28"/>
  <c r="EJ79" i="28"/>
  <c r="IW79" i="28"/>
  <c r="JJ79" i="28"/>
  <c r="DJ79" i="28"/>
  <c r="AJ79" i="28"/>
  <c r="HW79" i="28"/>
  <c r="GW79" i="28"/>
  <c r="FW79" i="28"/>
  <c r="LJ79" i="28"/>
  <c r="EW79" i="28"/>
  <c r="LW79" i="28"/>
  <c r="BW79" i="28"/>
  <c r="DW79" i="28"/>
  <c r="JW79" i="28"/>
  <c r="B79" i="28"/>
  <c r="CW79" i="28"/>
  <c r="KW79" i="28"/>
  <c r="AW79" i="28"/>
  <c r="KJ79" i="28"/>
  <c r="CJ79" i="28"/>
  <c r="IJ79" i="28"/>
  <c r="W79" i="28"/>
  <c r="HJ79" i="28"/>
  <c r="J79" i="28"/>
  <c r="AV5" i="67" a="1"/>
  <c r="AV8" i="67" s="1"/>
  <c r="LW79" i="47"/>
  <c r="EJ79" i="47"/>
  <c r="HJ79" i="47"/>
  <c r="LJ79" i="47"/>
  <c r="FW79" i="47"/>
  <c r="KW79" i="47"/>
  <c r="CW79" i="47"/>
  <c r="KJ79" i="47"/>
  <c r="BW79" i="47"/>
  <c r="JW79" i="47"/>
  <c r="AW79" i="47"/>
  <c r="IW79" i="47"/>
  <c r="W79" i="47"/>
  <c r="BJ79" i="47"/>
  <c r="GJ79" i="47"/>
  <c r="CJ79" i="47"/>
  <c r="HW79" i="47"/>
  <c r="AJ79" i="47"/>
  <c r="GW79" i="47"/>
  <c r="J79" i="47"/>
  <c r="JJ79" i="47"/>
  <c r="IJ79" i="47"/>
  <c r="DW79" i="47"/>
  <c r="FJ79" i="47"/>
  <c r="EW79" i="47"/>
  <c r="B79" i="47"/>
  <c r="DJ79" i="47"/>
  <c r="AA25" i="68"/>
  <c r="AA31" i="68"/>
  <c r="V25" i="68"/>
  <c r="U25" i="68"/>
  <c r="KI14" i="28"/>
  <c r="LX49" i="47"/>
  <c r="CV55" i="28"/>
  <c r="GX49" i="47"/>
  <c r="AV55" i="28"/>
  <c r="X49" i="47"/>
  <c r="LI55" i="28"/>
  <c r="DI14" i="28"/>
  <c r="DV14" i="28"/>
  <c r="AK49" i="47"/>
  <c r="KX49" i="47"/>
  <c r="DK49" i="47"/>
  <c r="BV14" i="28"/>
  <c r="BI14" i="28"/>
  <c r="LV14" i="28"/>
  <c r="KV55" i="28"/>
  <c r="DI55" i="28"/>
  <c r="BI55" i="28"/>
  <c r="GI55" i="28"/>
  <c r="CK49" i="47"/>
  <c r="K49" i="47"/>
  <c r="IX49" i="47"/>
  <c r="I14" i="28"/>
  <c r="HI14" i="28"/>
  <c r="FV14" i="28"/>
  <c r="LV55" i="28"/>
  <c r="DV55" i="28"/>
  <c r="FI55" i="28"/>
  <c r="JI55" i="28"/>
  <c r="HK49" i="47"/>
  <c r="FK49" i="47"/>
  <c r="AX49" i="47"/>
  <c r="LK49" i="47"/>
  <c r="AI14" i="28"/>
  <c r="IV14" i="28"/>
  <c r="FI14" i="28"/>
  <c r="JV55" i="28"/>
  <c r="V55" i="28"/>
  <c r="IV55" i="28"/>
  <c r="LK48" i="28"/>
  <c r="EK49" i="47"/>
  <c r="DX49" i="47"/>
  <c r="FX49" i="47"/>
  <c r="KK49" i="47"/>
  <c r="V14" i="28"/>
  <c r="II14" i="28"/>
  <c r="GV14" i="28"/>
  <c r="I55" i="28"/>
  <c r="II55" i="28"/>
  <c r="KI55" i="28"/>
  <c r="JK49" i="47"/>
  <c r="EX49" i="47"/>
  <c r="BK49" i="47"/>
  <c r="AV14" i="28"/>
  <c r="EI14" i="28"/>
  <c r="LI14" i="28"/>
  <c r="GI14" i="28"/>
  <c r="BV55" i="28"/>
  <c r="AI55" i="28"/>
  <c r="EI55" i="28"/>
  <c r="BV10" i="28"/>
  <c r="JX49" i="47"/>
  <c r="HX49" i="47"/>
  <c r="CX49" i="47"/>
  <c r="JV14" i="28"/>
  <c r="CI14" i="28"/>
  <c r="JI14" i="28"/>
  <c r="HV14" i="28"/>
  <c r="FV55" i="28"/>
  <c r="GV55" i="28"/>
  <c r="HV55" i="28"/>
  <c r="GK49" i="47"/>
  <c r="BX49" i="47"/>
  <c r="EV14" i="28"/>
  <c r="CV14" i="28"/>
  <c r="CI55" i="28"/>
  <c r="HI55" i="28"/>
  <c r="V87" i="28"/>
  <c r="GI87" i="28"/>
  <c r="IV87" i="28"/>
  <c r="DI87" i="28"/>
  <c r="FV87" i="28"/>
  <c r="I87" i="28"/>
  <c r="GX29" i="28"/>
  <c r="EV64" i="28"/>
  <c r="II87" i="28"/>
  <c r="AX29" i="28"/>
  <c r="KV87" i="28"/>
  <c r="DK22" i="28"/>
  <c r="LV87" i="28"/>
  <c r="GV87" i="28"/>
  <c r="JI87" i="28"/>
  <c r="EI87" i="28"/>
  <c r="BV87" i="28"/>
  <c r="HV87" i="28"/>
  <c r="CV87" i="28"/>
  <c r="FI87" i="28"/>
  <c r="AI87" i="28"/>
  <c r="DV87" i="28"/>
  <c r="KI87" i="28"/>
  <c r="IX29" i="28"/>
  <c r="EK29" i="28"/>
  <c r="HX29" i="28"/>
  <c r="JX29" i="28"/>
  <c r="DK29" i="28"/>
  <c r="HK29" i="28"/>
  <c r="DX29" i="28"/>
  <c r="X29" i="28"/>
  <c r="EX29" i="28"/>
  <c r="GK29" i="28"/>
  <c r="LX29" i="28"/>
  <c r="FK29" i="28"/>
  <c r="BK29" i="28"/>
  <c r="JK29" i="28"/>
  <c r="KX29" i="28"/>
  <c r="IK29" i="28"/>
  <c r="BX29" i="28"/>
  <c r="KK29" i="28"/>
  <c r="LK29" i="28"/>
  <c r="K29" i="28"/>
  <c r="FX29" i="28"/>
  <c r="CX29" i="28"/>
  <c r="AK29" i="28"/>
  <c r="J7" i="68"/>
  <c r="FI87" i="47"/>
  <c r="IV87" i="47"/>
  <c r="BV87" i="47"/>
  <c r="BV8" i="28"/>
  <c r="AV5" i="66" a="1"/>
  <c r="AV5" i="69" a="1"/>
  <c r="AV5" i="65" a="1"/>
  <c r="AV5" i="64" a="1"/>
  <c r="AV5" i="71" a="1"/>
  <c r="BK22" i="28"/>
  <c r="V64" i="28"/>
  <c r="AV5" i="72" a="1"/>
  <c r="K22" i="28"/>
  <c r="EK22" i="28"/>
  <c r="KV64" i="28"/>
  <c r="GK22" i="28"/>
  <c r="AX22" i="28"/>
  <c r="HX22" i="28"/>
  <c r="JK22" i="28"/>
  <c r="CX22" i="28"/>
  <c r="JX22" i="28"/>
  <c r="DX22" i="28"/>
  <c r="KK22" i="28"/>
  <c r="LX22" i="28"/>
  <c r="AX7" i="47"/>
  <c r="FX34" i="47"/>
  <c r="JX34" i="47"/>
  <c r="AV5" i="70" a="1"/>
  <c r="CX34" i="47"/>
  <c r="K8" i="68"/>
  <c r="E60" i="26" s="1"/>
  <c r="JX7" i="47"/>
  <c r="DI29" i="47"/>
  <c r="GV29" i="47"/>
  <c r="AX48" i="28"/>
  <c r="HV10" i="28"/>
  <c r="AV5" i="63" a="1"/>
  <c r="AV29" i="47"/>
  <c r="I10" i="28"/>
  <c r="GX48" i="28"/>
  <c r="FV10" i="28"/>
  <c r="J6" i="62"/>
  <c r="K7" i="47"/>
  <c r="LX7" i="47"/>
  <c r="IX7" i="47"/>
  <c r="JK7" i="47"/>
  <c r="JK76" i="28"/>
  <c r="DX76" i="28"/>
  <c r="HX76" i="28"/>
  <c r="EV87" i="47"/>
  <c r="BI87" i="47"/>
  <c r="II87" i="47"/>
  <c r="V87" i="47"/>
  <c r="V10" i="47"/>
  <c r="CI87" i="47"/>
  <c r="JI87" i="47"/>
  <c r="FV87" i="47"/>
  <c r="I8" i="28"/>
  <c r="AV43" i="28"/>
  <c r="GI87" i="47"/>
  <c r="CV87" i="47"/>
  <c r="JV87" i="47"/>
  <c r="FI8" i="28"/>
  <c r="DV43" i="28"/>
  <c r="LV41" i="28"/>
  <c r="KI87" i="47"/>
  <c r="GV87" i="47"/>
  <c r="DI87" i="47"/>
  <c r="HV43" i="28"/>
  <c r="EI41" i="28"/>
  <c r="DV87" i="47"/>
  <c r="KV87" i="47"/>
  <c r="HI87" i="47"/>
  <c r="DV41" i="28"/>
  <c r="HV87" i="47"/>
  <c r="AI87" i="47"/>
  <c r="LI87" i="47"/>
  <c r="AV87" i="47"/>
  <c r="LV87" i="47"/>
  <c r="EI87" i="47"/>
  <c r="II10" i="47"/>
  <c r="BK76" i="28"/>
  <c r="X76" i="28"/>
  <c r="GX76" i="28"/>
  <c r="BX76" i="28"/>
  <c r="EK76" i="28"/>
  <c r="GK76" i="28"/>
  <c r="CK76" i="28"/>
  <c r="KK76" i="28"/>
  <c r="AK76" i="28"/>
  <c r="EX76" i="28"/>
  <c r="JX76" i="28"/>
  <c r="K76" i="28"/>
  <c r="IX76" i="28"/>
  <c r="FX76" i="28"/>
  <c r="CX76" i="28"/>
  <c r="FK76" i="28"/>
  <c r="HK76" i="28"/>
  <c r="J8" i="68"/>
  <c r="IK76" i="28"/>
  <c r="DK76" i="28"/>
  <c r="KX76" i="28"/>
  <c r="AX76" i="28"/>
  <c r="LX76" i="28"/>
  <c r="EV29" i="47"/>
  <c r="EI29" i="47"/>
  <c r="HV29" i="47"/>
  <c r="LX48" i="28"/>
  <c r="BX48" i="28"/>
  <c r="DK48" i="28"/>
  <c r="BI10" i="28"/>
  <c r="DI10" i="28"/>
  <c r="LI10" i="28"/>
  <c r="JV10" i="28"/>
  <c r="I29" i="47"/>
  <c r="FI29" i="47"/>
  <c r="JI29" i="47"/>
  <c r="IK48" i="28"/>
  <c r="K48" i="28"/>
  <c r="JX48" i="28"/>
  <c r="EX48" i="28"/>
  <c r="DV10" i="28"/>
  <c r="FI10" i="28"/>
  <c r="CV10" i="28"/>
  <c r="AI29" i="47"/>
  <c r="II29" i="47"/>
  <c r="LI29" i="47"/>
  <c r="EK48" i="28"/>
  <c r="GK48" i="28"/>
  <c r="BK48" i="28"/>
  <c r="KK48" i="28"/>
  <c r="LV10" i="28"/>
  <c r="V10" i="28"/>
  <c r="KI10" i="28"/>
  <c r="BI29" i="47"/>
  <c r="IV29" i="47"/>
  <c r="KV29" i="47"/>
  <c r="FX48" i="28"/>
  <c r="HX48" i="28"/>
  <c r="CX48" i="28"/>
  <c r="AI10" i="28"/>
  <c r="EI10" i="28"/>
  <c r="II10" i="28"/>
  <c r="V29" i="47"/>
  <c r="CI29" i="47"/>
  <c r="GI29" i="47"/>
  <c r="KI29" i="47"/>
  <c r="KX48" i="28"/>
  <c r="X48" i="28"/>
  <c r="JK48" i="28"/>
  <c r="CI10" i="28"/>
  <c r="GV10" i="28"/>
  <c r="HI10" i="28"/>
  <c r="J5" i="68"/>
  <c r="CV29" i="47"/>
  <c r="DV29" i="47"/>
  <c r="HI29" i="47"/>
  <c r="LV29" i="47"/>
  <c r="AK48" i="28"/>
  <c r="HK48" i="28"/>
  <c r="CK48" i="28"/>
  <c r="EV10" i="28"/>
  <c r="AV10" i="28"/>
  <c r="IV10" i="28"/>
  <c r="BV29" i="47"/>
  <c r="FV29" i="47"/>
  <c r="FK48" i="28"/>
  <c r="IX48" i="28"/>
  <c r="KV10" i="28"/>
  <c r="GI10" i="28"/>
  <c r="BK42" i="47"/>
  <c r="BX42" i="47"/>
  <c r="CX42" i="47"/>
  <c r="X22" i="28"/>
  <c r="EX22" i="28"/>
  <c r="IX22" i="28"/>
  <c r="LK22" i="28"/>
  <c r="CI64" i="28"/>
  <c r="GX22" i="28"/>
  <c r="FX22" i="28"/>
  <c r="HK22" i="28"/>
  <c r="AK22" i="28"/>
  <c r="FK22" i="28"/>
  <c r="IK22" i="28"/>
  <c r="BX22" i="28"/>
  <c r="CK22" i="28"/>
  <c r="BK34" i="47"/>
  <c r="GK34" i="47"/>
  <c r="GX34" i="47"/>
  <c r="KK34" i="47"/>
  <c r="AX34" i="47"/>
  <c r="FK34" i="47"/>
  <c r="DK34" i="47"/>
  <c r="DX34" i="47"/>
  <c r="HK34" i="47"/>
  <c r="JX14" i="47"/>
  <c r="LX14" i="47"/>
  <c r="IK34" i="47"/>
  <c r="HX34" i="47"/>
  <c r="AK34" i="47"/>
  <c r="EK14" i="47"/>
  <c r="EK34" i="47"/>
  <c r="JK34" i="47"/>
  <c r="LX34" i="47"/>
  <c r="LK34" i="47"/>
  <c r="HK14" i="47"/>
  <c r="KX34" i="47"/>
  <c r="K34" i="47"/>
  <c r="X34" i="47"/>
  <c r="EX34" i="47"/>
  <c r="K5" i="68"/>
  <c r="E57" i="26" s="1"/>
  <c r="IX34" i="47"/>
  <c r="BX34" i="47"/>
  <c r="L5" i="68"/>
  <c r="J6" i="68"/>
  <c r="LI22" i="28"/>
  <c r="BI8" i="28"/>
  <c r="LV8" i="28"/>
  <c r="KV8" i="28"/>
  <c r="AI43" i="28"/>
  <c r="FV43" i="28"/>
  <c r="KI43" i="28"/>
  <c r="KV41" i="28"/>
  <c r="AI41" i="28"/>
  <c r="II41" i="28"/>
  <c r="I10" i="47"/>
  <c r="KI10" i="47"/>
  <c r="DV10" i="47"/>
  <c r="IV8" i="28"/>
  <c r="EI8" i="28"/>
  <c r="GI8" i="28"/>
  <c r="EV43" i="28"/>
  <c r="CI43" i="28"/>
  <c r="II43" i="28"/>
  <c r="I41" i="28"/>
  <c r="AV41" i="28"/>
  <c r="FI41" i="28"/>
  <c r="JI10" i="47"/>
  <c r="CI10" i="47"/>
  <c r="IV10" i="47"/>
  <c r="CI8" i="28"/>
  <c r="EV8" i="28"/>
  <c r="JI8" i="28"/>
  <c r="FI43" i="28"/>
  <c r="GV43" i="28"/>
  <c r="JV43" i="28"/>
  <c r="CV41" i="28"/>
  <c r="BI41" i="28"/>
  <c r="GV41" i="28"/>
  <c r="AI10" i="47"/>
  <c r="HI10" i="47"/>
  <c r="KV10" i="47"/>
  <c r="CV8" i="28"/>
  <c r="LI8" i="28"/>
  <c r="V8" i="28"/>
  <c r="BV43" i="28"/>
  <c r="IV43" i="28"/>
  <c r="LI43" i="28"/>
  <c r="HV41" i="28"/>
  <c r="BV41" i="28"/>
  <c r="IV41" i="28"/>
  <c r="EI10" i="47"/>
  <c r="LV10" i="47"/>
  <c r="BV10" i="47"/>
  <c r="AV8" i="28"/>
  <c r="KI8" i="28"/>
  <c r="AI8" i="28"/>
  <c r="HI8" i="28"/>
  <c r="I43" i="28"/>
  <c r="EI43" i="28"/>
  <c r="JI43" i="28"/>
  <c r="KV43" i="28"/>
  <c r="DI41" i="28"/>
  <c r="CI41" i="28"/>
  <c r="GI41" i="28"/>
  <c r="CV10" i="47"/>
  <c r="LI10" i="47"/>
  <c r="AV10" i="47"/>
  <c r="GI10" i="47"/>
  <c r="K6" i="68"/>
  <c r="E58" i="26" s="1"/>
  <c r="K7" i="68"/>
  <c r="JV8" i="28"/>
  <c r="DI8" i="28"/>
  <c r="FV8" i="28"/>
  <c r="GV8" i="28"/>
  <c r="V43" i="28"/>
  <c r="CV43" i="28"/>
  <c r="GI43" i="28"/>
  <c r="LV43" i="28"/>
  <c r="KI41" i="28"/>
  <c r="V41" i="28"/>
  <c r="FV41" i="28"/>
  <c r="JI41" i="28"/>
  <c r="FV10" i="47"/>
  <c r="BI10" i="47"/>
  <c r="EV10" i="47"/>
  <c r="JV10" i="47"/>
  <c r="HV8" i="28"/>
  <c r="DV8" i="28"/>
  <c r="DI43" i="28"/>
  <c r="BI43" i="28"/>
  <c r="LI41" i="28"/>
  <c r="EV41" i="28"/>
  <c r="HI41" i="28"/>
  <c r="HV10" i="47"/>
  <c r="FI10" i="47"/>
  <c r="EX14" i="47"/>
  <c r="DX14" i="47"/>
  <c r="KX14" i="47"/>
  <c r="JK14" i="47"/>
  <c r="IK14" i="47"/>
  <c r="LK14" i="47"/>
  <c r="BX14" i="47"/>
  <c r="FK14" i="47"/>
  <c r="AK14" i="47"/>
  <c r="BK14" i="47"/>
  <c r="FX14" i="47"/>
  <c r="DK14" i="47"/>
  <c r="K14" i="47"/>
  <c r="CX14" i="47"/>
  <c r="KK14" i="47"/>
  <c r="GK14" i="47"/>
  <c r="CK14" i="47"/>
  <c r="HX14" i="47"/>
  <c r="GX14" i="47"/>
  <c r="X14" i="47"/>
  <c r="AX14" i="47"/>
  <c r="L8" i="68"/>
  <c r="L7" i="68"/>
  <c r="DV64" i="28"/>
  <c r="DI64" i="28"/>
  <c r="KI64" i="28"/>
  <c r="LV64" i="28"/>
  <c r="AV64" i="28"/>
  <c r="LI64" i="28"/>
  <c r="I64" i="28"/>
  <c r="FV64" i="28"/>
  <c r="JI64" i="28"/>
  <c r="II64" i="28"/>
  <c r="BI64" i="28"/>
  <c r="GV64" i="28"/>
  <c r="HI64" i="28"/>
  <c r="CV64" i="28"/>
  <c r="IV64" i="28"/>
  <c r="JV64" i="28"/>
  <c r="HV64" i="28"/>
  <c r="EI64" i="28"/>
  <c r="AI64" i="28"/>
  <c r="L6" i="68"/>
  <c r="BV64" i="28"/>
  <c r="GI64" i="28"/>
  <c r="KV64" i="47"/>
  <c r="CI64" i="47"/>
  <c r="FV64" i="47"/>
  <c r="BV64" i="47"/>
  <c r="CV64" i="47"/>
  <c r="HV64" i="47"/>
  <c r="II64" i="47"/>
  <c r="FI64" i="47"/>
  <c r="DI64" i="47"/>
  <c r="DV64" i="47"/>
  <c r="V64" i="47"/>
  <c r="GI64" i="47"/>
  <c r="JI64" i="47"/>
  <c r="JV64" i="47"/>
  <c r="I64" i="47"/>
  <c r="EV64" i="47"/>
  <c r="AV64" i="47"/>
  <c r="IV64" i="47"/>
  <c r="LI64" i="47"/>
  <c r="HI64" i="47"/>
  <c r="EI64" i="47"/>
  <c r="KI64" i="47"/>
  <c r="AI64" i="47"/>
  <c r="LV64" i="47"/>
  <c r="GV64" i="47"/>
  <c r="EV22" i="28"/>
  <c r="DI22" i="28"/>
  <c r="LJ76" i="47"/>
  <c r="HW76" i="47"/>
  <c r="EJ76" i="47"/>
  <c r="IW76" i="47"/>
  <c r="W76" i="47"/>
  <c r="CW76" i="47"/>
  <c r="GW76" i="47"/>
  <c r="FJ76" i="47"/>
  <c r="AJ76" i="47"/>
  <c r="B76" i="47"/>
  <c r="DJ76" i="47"/>
  <c r="BW76" i="47"/>
  <c r="GJ76" i="47"/>
  <c r="IJ76" i="47"/>
  <c r="BJ76" i="47"/>
  <c r="KW76" i="47"/>
  <c r="LW76" i="47"/>
  <c r="JJ76" i="47"/>
  <c r="J76" i="47"/>
  <c r="FW76" i="47"/>
  <c r="HJ76" i="47"/>
  <c r="DW76" i="47"/>
  <c r="AW76" i="47"/>
  <c r="EW76" i="47"/>
  <c r="KJ76" i="47"/>
  <c r="CJ76" i="47"/>
  <c r="JW76" i="47"/>
  <c r="LW76" i="28"/>
  <c r="BW76" i="28"/>
  <c r="DJ76" i="28"/>
  <c r="HW76" i="28"/>
  <c r="B76" i="28"/>
  <c r="JW76" i="28"/>
  <c r="DW76" i="28"/>
  <c r="AW76" i="28"/>
  <c r="EJ76" i="28"/>
  <c r="HJ76" i="28"/>
  <c r="GJ76" i="28"/>
  <c r="FJ76" i="28"/>
  <c r="AJ76" i="28"/>
  <c r="J76" i="28"/>
  <c r="BJ76" i="28"/>
  <c r="CJ76" i="28"/>
  <c r="KJ76" i="28"/>
  <c r="CW76" i="28"/>
  <c r="KW76" i="28"/>
  <c r="GW76" i="28"/>
  <c r="EW76" i="28"/>
  <c r="IW76" i="28"/>
  <c r="FW76" i="28"/>
  <c r="IJ76" i="28"/>
  <c r="W76" i="28"/>
  <c r="JJ76" i="28"/>
  <c r="LJ76" i="28"/>
  <c r="V22" i="68"/>
  <c r="AA28" i="68"/>
  <c r="U22" i="68"/>
  <c r="AA22" i="68"/>
  <c r="V26" i="68"/>
  <c r="U26" i="68"/>
  <c r="AA32" i="68"/>
  <c r="AA26" i="68"/>
  <c r="IW78" i="28"/>
  <c r="EJ78" i="28"/>
  <c r="AW78" i="28"/>
  <c r="DJ78" i="28"/>
  <c r="AJ78" i="28"/>
  <c r="B78" i="28"/>
  <c r="KW78" i="28"/>
  <c r="IJ78" i="28"/>
  <c r="W78" i="28"/>
  <c r="LJ78" i="28"/>
  <c r="JW78" i="28"/>
  <c r="HJ78" i="28"/>
  <c r="J78" i="28"/>
  <c r="KJ78" i="28"/>
  <c r="HW78" i="28"/>
  <c r="FW78" i="28"/>
  <c r="CW78" i="28"/>
  <c r="LW78" i="28"/>
  <c r="GW78" i="28"/>
  <c r="JJ78" i="28"/>
  <c r="CJ78" i="28"/>
  <c r="FJ78" i="28"/>
  <c r="EW78" i="28"/>
  <c r="BW78" i="28"/>
  <c r="DW78" i="28"/>
  <c r="GJ78" i="28"/>
  <c r="BJ78" i="28"/>
  <c r="LL80" i="28"/>
  <c r="FY80" i="28"/>
  <c r="AY80" i="28"/>
  <c r="GL80" i="28"/>
  <c r="EY80" i="28"/>
  <c r="KL80" i="28"/>
  <c r="HY80" i="28"/>
  <c r="DY80" i="28"/>
  <c r="IL80" i="28"/>
  <c r="JL80" i="28"/>
  <c r="EL80" i="28"/>
  <c r="CL80" i="28"/>
  <c r="AL80" i="28"/>
  <c r="KY80" i="28"/>
  <c r="Y80" i="28"/>
  <c r="BY80" i="28"/>
  <c r="D80" i="28"/>
  <c r="GY80" i="28"/>
  <c r="L80" i="28"/>
  <c r="BL80" i="28"/>
  <c r="LY80" i="28"/>
  <c r="FL80" i="28"/>
  <c r="CY80" i="28"/>
  <c r="HL80" i="28"/>
  <c r="IY80" i="28"/>
  <c r="JY80" i="28"/>
  <c r="DL80" i="28"/>
  <c r="AA24" i="68"/>
  <c r="V24" i="68"/>
  <c r="U24" i="68"/>
  <c r="AA30" i="68"/>
  <c r="FJ78" i="47"/>
  <c r="HW78" i="47"/>
  <c r="JW78" i="47"/>
  <c r="KJ78" i="47"/>
  <c r="DW78" i="47"/>
  <c r="CJ78" i="47"/>
  <c r="EJ78" i="47"/>
  <c r="W78" i="47"/>
  <c r="EW78" i="47"/>
  <c r="IW78" i="47"/>
  <c r="LJ78" i="47"/>
  <c r="BW78" i="47"/>
  <c r="IJ78" i="47"/>
  <c r="DJ78" i="47"/>
  <c r="AW78" i="47"/>
  <c r="LW78" i="47"/>
  <c r="HJ78" i="47"/>
  <c r="J78" i="47"/>
  <c r="GW78" i="47"/>
  <c r="FW78" i="47"/>
  <c r="JJ78" i="47"/>
  <c r="CW78" i="47"/>
  <c r="BJ78" i="47"/>
  <c r="GJ78" i="47"/>
  <c r="AJ78" i="47"/>
  <c r="KW78" i="47"/>
  <c r="B78" i="47"/>
  <c r="EL80" i="47"/>
  <c r="BY80" i="47"/>
  <c r="IY80" i="47"/>
  <c r="DY80" i="47"/>
  <c r="HL80" i="47"/>
  <c r="D80" i="47"/>
  <c r="KY80" i="47"/>
  <c r="Y80" i="47"/>
  <c r="BL80" i="47"/>
  <c r="LL80" i="47"/>
  <c r="GL80" i="47"/>
  <c r="DL80" i="47"/>
  <c r="AL80" i="47"/>
  <c r="KL80" i="47"/>
  <c r="FL80" i="47"/>
  <c r="L80" i="47"/>
  <c r="AY80" i="47"/>
  <c r="JL80" i="47"/>
  <c r="EY80" i="47"/>
  <c r="FY80" i="47"/>
  <c r="IL80" i="47"/>
  <c r="GY80" i="47"/>
  <c r="CY80" i="47"/>
  <c r="LY80" i="47"/>
  <c r="HY80" i="47"/>
  <c r="CL80" i="47"/>
  <c r="JY80" i="47"/>
  <c r="IX42" i="47"/>
  <c r="EX42" i="47"/>
  <c r="DK42" i="47"/>
  <c r="LK42" i="47"/>
  <c r="JK42" i="47"/>
  <c r="KX42" i="47"/>
  <c r="DX42" i="47"/>
  <c r="LX42" i="47"/>
  <c r="K42" i="47"/>
  <c r="CK42" i="47"/>
  <c r="AX42" i="47"/>
  <c r="GK42" i="47"/>
  <c r="IK42" i="47"/>
  <c r="FX42" i="47"/>
  <c r="X42" i="47"/>
  <c r="AK42" i="47"/>
  <c r="KK42" i="47"/>
  <c r="HK42" i="47"/>
  <c r="EK42" i="47"/>
  <c r="GX42" i="47"/>
  <c r="HX42" i="47"/>
  <c r="FK42" i="47"/>
  <c r="J5" i="61"/>
  <c r="J6" i="61"/>
  <c r="L5" i="61"/>
  <c r="BI22" i="28"/>
  <c r="DV22" i="28"/>
  <c r="IV22" i="28"/>
  <c r="HX7" i="47"/>
  <c r="HK7" i="47"/>
  <c r="DX7" i="47"/>
  <c r="JV22" i="28"/>
  <c r="FI22" i="28"/>
  <c r="CX7" i="47"/>
  <c r="BK7" i="47"/>
  <c r="DK7" i="47"/>
  <c r="JI22" i="28"/>
  <c r="V22" i="28"/>
  <c r="GI22" i="28"/>
  <c r="KI22" i="28"/>
  <c r="LV22" i="28"/>
  <c r="FX45" i="47"/>
  <c r="X7" i="47"/>
  <c r="GK7" i="47"/>
  <c r="FK7" i="47"/>
  <c r="EX7" i="47"/>
  <c r="I22" i="28"/>
  <c r="KV22" i="28"/>
  <c r="AV22" i="28"/>
  <c r="HI22" i="28"/>
  <c r="FV22" i="28"/>
  <c r="FX7" i="47"/>
  <c r="KX7" i="47"/>
  <c r="IK7" i="47"/>
  <c r="KK7" i="47"/>
  <c r="II22" i="28"/>
  <c r="CI22" i="28"/>
  <c r="BV22" i="28"/>
  <c r="GV22" i="28"/>
  <c r="LK7" i="47"/>
  <c r="AK7" i="47"/>
  <c r="GX7" i="47"/>
  <c r="EI22" i="28"/>
  <c r="AI22" i="28"/>
  <c r="CV22" i="28"/>
  <c r="BX7" i="47"/>
  <c r="EK7" i="47"/>
  <c r="K6" i="61"/>
  <c r="E8" i="26" s="1"/>
  <c r="DV30" i="28"/>
  <c r="IE128" i="47"/>
  <c r="IE129" i="47" s="1"/>
  <c r="IB130" i="47" s="1"/>
  <c r="HV2" i="47" s="1"/>
  <c r="KR128" i="47"/>
  <c r="KR129" i="47" s="1"/>
  <c r="KO130" i="47" s="1"/>
  <c r="KI2" i="47" s="1"/>
  <c r="DE128" i="47"/>
  <c r="DE129" i="47" s="1"/>
  <c r="DB130" i="47" s="1"/>
  <c r="CV2" i="47" s="1"/>
  <c r="ER128" i="47"/>
  <c r="ER129" i="47" s="1"/>
  <c r="EO130" i="47" s="1"/>
  <c r="EI2" i="47" s="1"/>
  <c r="FR128" i="47"/>
  <c r="FR129" i="47" s="1"/>
  <c r="FO130" i="47" s="1"/>
  <c r="FI2" i="47" s="1"/>
  <c r="EE128" i="47"/>
  <c r="EE129" i="47" s="1"/>
  <c r="EB130" i="47" s="1"/>
  <c r="DV2" i="47" s="1"/>
  <c r="ME128" i="47"/>
  <c r="ME129" i="47" s="1"/>
  <c r="MB130" i="47" s="1"/>
  <c r="LV2" i="47" s="1"/>
  <c r="JR128" i="47"/>
  <c r="JR129" i="47" s="1"/>
  <c r="JO130" i="47" s="1"/>
  <c r="JI2" i="47" s="1"/>
  <c r="BR128" i="47"/>
  <c r="BR129" i="47" s="1"/>
  <c r="BO130" i="47" s="1"/>
  <c r="BI2" i="47" s="1"/>
  <c r="AE128" i="47"/>
  <c r="AE129" i="47" s="1"/>
  <c r="AB130" i="47" s="1"/>
  <c r="V2" i="47" s="1"/>
  <c r="I5" i="32" s="1"/>
  <c r="LE128" i="47"/>
  <c r="LE129" i="47" s="1"/>
  <c r="LB130" i="47" s="1"/>
  <c r="KV2" i="47" s="1"/>
  <c r="JE128" i="47"/>
  <c r="JE129" i="47" s="1"/>
  <c r="JB130" i="47" s="1"/>
  <c r="IV2" i="47" s="1"/>
  <c r="HR128" i="47"/>
  <c r="HR129" i="47" s="1"/>
  <c r="HO130" i="47" s="1"/>
  <c r="HI2" i="47" s="1"/>
  <c r="DR128" i="47"/>
  <c r="DR129" i="47" s="1"/>
  <c r="DO130" i="47" s="1"/>
  <c r="DI2" i="47" s="1"/>
  <c r="BE128" i="47"/>
  <c r="BE129" i="47" s="1"/>
  <c r="BB130" i="47" s="1"/>
  <c r="AV2" i="47" s="1"/>
  <c r="CE128" i="47"/>
  <c r="CE129" i="47" s="1"/>
  <c r="CB130" i="47" s="1"/>
  <c r="BV2" i="47" s="1"/>
  <c r="HE128" i="47"/>
  <c r="HE129" i="47" s="1"/>
  <c r="HB130" i="47" s="1"/>
  <c r="GV2" i="47" s="1"/>
  <c r="IR128" i="47"/>
  <c r="IR129" i="47" s="1"/>
  <c r="IO130" i="47" s="1"/>
  <c r="II2" i="47" s="1"/>
  <c r="GE128" i="47"/>
  <c r="GE129" i="47" s="1"/>
  <c r="GB130" i="47" s="1"/>
  <c r="FV2" i="47" s="1"/>
  <c r="LR128" i="47"/>
  <c r="LR129" i="47" s="1"/>
  <c r="LO130" i="47" s="1"/>
  <c r="LI2" i="47" s="1"/>
  <c r="CR128" i="47"/>
  <c r="CR129" i="47" s="1"/>
  <c r="CO130" i="47" s="1"/>
  <c r="CI2" i="47" s="1"/>
  <c r="FE128" i="47"/>
  <c r="FE129" i="47" s="1"/>
  <c r="FB130" i="47" s="1"/>
  <c r="EV2" i="47" s="1"/>
  <c r="GR128" i="47"/>
  <c r="GR129" i="47" s="1"/>
  <c r="GO130" i="47" s="1"/>
  <c r="GI2" i="47" s="1"/>
  <c r="AR128" i="47"/>
  <c r="AR129" i="47" s="1"/>
  <c r="AO130" i="47" s="1"/>
  <c r="AI2" i="47" s="1"/>
  <c r="R128" i="47"/>
  <c r="R129" i="47" s="1"/>
  <c r="O130" i="47" s="1"/>
  <c r="I2" i="47" s="1"/>
  <c r="I4" i="32" s="1"/>
  <c r="KE128" i="47"/>
  <c r="KE129" i="47" s="1"/>
  <c r="KB130" i="47" s="1"/>
  <c r="JV2" i="47" s="1"/>
  <c r="J8" i="61"/>
  <c r="K5" i="61"/>
  <c r="E7" i="26" s="1"/>
  <c r="KL7" i="28"/>
  <c r="L7" i="28"/>
  <c r="DL7" i="28"/>
  <c r="J7" i="61"/>
  <c r="FY7" i="28"/>
  <c r="L6" i="61"/>
  <c r="GY7" i="28"/>
  <c r="D7" i="28"/>
  <c r="GK7" i="28" s="1"/>
  <c r="LY7" i="28"/>
  <c r="KY7" i="28"/>
  <c r="LL7" i="28"/>
  <c r="CL7" i="28"/>
  <c r="HL7" i="28"/>
  <c r="CY7" i="28"/>
  <c r="EL7" i="28"/>
  <c r="L7" i="61"/>
  <c r="K8" i="61"/>
  <c r="E10" i="26" s="1"/>
  <c r="I46" i="47"/>
  <c r="FI46" i="47"/>
  <c r="LI46" i="47"/>
  <c r="BV46" i="47"/>
  <c r="AY7" i="28"/>
  <c r="EY7" i="28"/>
  <c r="GV46" i="47"/>
  <c r="II46" i="47"/>
  <c r="AV46" i="47"/>
  <c r="K7" i="61"/>
  <c r="E9" i="26" s="1"/>
  <c r="DV46" i="47"/>
  <c r="KI46" i="47"/>
  <c r="HI46" i="47"/>
  <c r="EI46" i="47"/>
  <c r="GI46" i="47"/>
  <c r="CV46" i="47"/>
  <c r="IV46" i="47"/>
  <c r="JV46" i="47"/>
  <c r="HV46" i="47"/>
  <c r="AI46" i="47"/>
  <c r="EV46" i="47"/>
  <c r="KV46" i="47"/>
  <c r="DI46" i="47"/>
  <c r="JI46" i="47"/>
  <c r="CI46" i="47"/>
  <c r="FV46" i="47"/>
  <c r="V46" i="47"/>
  <c r="BI46" i="47"/>
  <c r="L8" i="61"/>
  <c r="HY7" i="28"/>
  <c r="FL7" i="28"/>
  <c r="IY7" i="28"/>
  <c r="DY7" i="28"/>
  <c r="JL7" i="28"/>
  <c r="IL7" i="28"/>
  <c r="Y7" i="28"/>
  <c r="JY7" i="28"/>
  <c r="AL7" i="28"/>
  <c r="GL7" i="28"/>
  <c r="BL7" i="28"/>
  <c r="CI30" i="28"/>
  <c r="JI30" i="28"/>
  <c r="DK45" i="47"/>
  <c r="JX45" i="47"/>
  <c r="BK45" i="47"/>
  <c r="IX45" i="47"/>
  <c r="IK45" i="47"/>
  <c r="LK45" i="47"/>
  <c r="EK45" i="47"/>
  <c r="GK45" i="47"/>
  <c r="KX45" i="47"/>
  <c r="K45" i="47"/>
  <c r="BX45" i="47"/>
  <c r="GX45" i="47"/>
  <c r="LX45" i="47"/>
  <c r="AK45" i="47"/>
  <c r="DX45" i="47"/>
  <c r="HK45" i="47"/>
  <c r="K60" i="28"/>
  <c r="X45" i="47"/>
  <c r="CK45" i="47"/>
  <c r="EX45" i="47"/>
  <c r="LX60" i="28"/>
  <c r="CX45" i="47"/>
  <c r="HX45" i="47"/>
  <c r="JK45" i="47"/>
  <c r="EK60" i="28"/>
  <c r="AX45" i="47"/>
  <c r="FK45" i="47"/>
  <c r="IV24" i="47"/>
  <c r="HV46" i="28"/>
  <c r="II46" i="28"/>
  <c r="JI46" i="28"/>
  <c r="DK88" i="28"/>
  <c r="HK60" i="28"/>
  <c r="CK60" i="28"/>
  <c r="KV41" i="47"/>
  <c r="AK60" i="28"/>
  <c r="KK60" i="28"/>
  <c r="DX60" i="28"/>
  <c r="LK60" i="28"/>
  <c r="FK60" i="28"/>
  <c r="V23" i="47"/>
  <c r="DK60" i="28"/>
  <c r="IK60" i="28"/>
  <c r="HI46" i="28"/>
  <c r="KV46" i="28"/>
  <c r="BI46" i="28"/>
  <c r="CI46" i="28"/>
  <c r="V46" i="28"/>
  <c r="DI46" i="28"/>
  <c r="JV46" i="28"/>
  <c r="AV46" i="28"/>
  <c r="GV46" i="28"/>
  <c r="AI60" i="28"/>
  <c r="LI46" i="28"/>
  <c r="IV46" i="28"/>
  <c r="CV46" i="28"/>
  <c r="CI60" i="28"/>
  <c r="FV46" i="28"/>
  <c r="DV46" i="28"/>
  <c r="LV46" i="28"/>
  <c r="BV46" i="28"/>
  <c r="IV60" i="28"/>
  <c r="BX88" i="28"/>
  <c r="EI46" i="28"/>
  <c r="I46" i="28"/>
  <c r="AI46" i="28"/>
  <c r="KI46" i="28"/>
  <c r="EK88" i="28"/>
  <c r="GI46" i="28"/>
  <c r="FI46" i="28"/>
  <c r="GK60" i="28"/>
  <c r="JX60" i="28"/>
  <c r="EX60" i="28"/>
  <c r="GX60" i="28"/>
  <c r="CX60" i="28"/>
  <c r="X60" i="28"/>
  <c r="BX60" i="28"/>
  <c r="KX60" i="28"/>
  <c r="AX60" i="28"/>
  <c r="IX60" i="28"/>
  <c r="FX60" i="28"/>
  <c r="BK60" i="28"/>
  <c r="HX60" i="28"/>
  <c r="U23" i="61"/>
  <c r="AA23" i="61"/>
  <c r="AA29" i="61"/>
  <c r="FV24" i="47"/>
  <c r="AI30" i="28"/>
  <c r="BI30" i="28"/>
  <c r="IV30" i="28"/>
  <c r="EV30" i="28"/>
  <c r="FV30" i="28"/>
  <c r="GI30" i="28"/>
  <c r="DI30" i="28"/>
  <c r="HV30" i="28"/>
  <c r="HI30" i="28"/>
  <c r="FI30" i="28"/>
  <c r="JV30" i="28"/>
  <c r="KI30" i="28"/>
  <c r="I30" i="28"/>
  <c r="BV30" i="28"/>
  <c r="GV30" i="28"/>
  <c r="LI30" i="28"/>
  <c r="AV30" i="28"/>
  <c r="EI30" i="28"/>
  <c r="II30" i="28"/>
  <c r="KV30" i="28"/>
  <c r="CV24" i="47"/>
  <c r="V30" i="28"/>
  <c r="CV30" i="28"/>
  <c r="JI23" i="47"/>
  <c r="IV23" i="47"/>
  <c r="JV23" i="47"/>
  <c r="GI23" i="47"/>
  <c r="CV23" i="47"/>
  <c r="FI23" i="47"/>
  <c r="CI23" i="47"/>
  <c r="DI23" i="47"/>
  <c r="DI41" i="47"/>
  <c r="AI24" i="47"/>
  <c r="FI24" i="47"/>
  <c r="KV24" i="47"/>
  <c r="GI24" i="47"/>
  <c r="CI24" i="47"/>
  <c r="HI24" i="47"/>
  <c r="II24" i="47"/>
  <c r="V24" i="47"/>
  <c r="DI24" i="47"/>
  <c r="KI24" i="47"/>
  <c r="JI24" i="47"/>
  <c r="AV24" i="47"/>
  <c r="DV24" i="47"/>
  <c r="GV24" i="47"/>
  <c r="LI24" i="47"/>
  <c r="I24" i="47"/>
  <c r="EI24" i="47"/>
  <c r="JV24" i="47"/>
  <c r="BI24" i="47"/>
  <c r="LV24" i="47"/>
  <c r="BV24" i="47"/>
  <c r="EV24" i="47"/>
  <c r="GV16" i="47"/>
  <c r="KV16" i="47"/>
  <c r="GI16" i="47"/>
  <c r="BV16" i="47"/>
  <c r="CV16" i="47"/>
  <c r="LI16" i="47"/>
  <c r="EI16" i="47"/>
  <c r="AI16" i="47"/>
  <c r="IV16" i="47"/>
  <c r="CI16" i="47"/>
  <c r="DV16" i="47"/>
  <c r="JV16" i="47"/>
  <c r="DI16" i="47"/>
  <c r="HV16" i="47"/>
  <c r="HI16" i="47"/>
  <c r="FV16" i="47"/>
  <c r="FI16" i="47"/>
  <c r="KI16" i="47"/>
  <c r="LV16" i="47"/>
  <c r="EV16" i="47"/>
  <c r="AV16" i="47"/>
  <c r="I16" i="47"/>
  <c r="V16" i="47"/>
  <c r="II16" i="47"/>
  <c r="BI16" i="47"/>
  <c r="AI23" i="47"/>
  <c r="DV23" i="47"/>
  <c r="AV23" i="47"/>
  <c r="HV23" i="47"/>
  <c r="HI41" i="47"/>
  <c r="EI23" i="47"/>
  <c r="LI23" i="47"/>
  <c r="KI23" i="47"/>
  <c r="LV23" i="47"/>
  <c r="FI41" i="47"/>
  <c r="DX45" i="28"/>
  <c r="KV23" i="47"/>
  <c r="EV23" i="47"/>
  <c r="BV23" i="47"/>
  <c r="CX45" i="28"/>
  <c r="BI23" i="47"/>
  <c r="II23" i="47"/>
  <c r="GV23" i="47"/>
  <c r="KK45" i="28"/>
  <c r="HI23" i="47"/>
  <c r="FV23" i="47"/>
  <c r="I17" i="70"/>
  <c r="I17" i="63"/>
  <c r="I15" i="70"/>
  <c r="I14" i="70"/>
  <c r="E20" i="26"/>
  <c r="I16" i="70"/>
  <c r="I15" i="63"/>
  <c r="I16" i="63"/>
  <c r="I14" i="63"/>
  <c r="BV60" i="28"/>
  <c r="AV60" i="28"/>
  <c r="GV60" i="28"/>
  <c r="JK88" i="28"/>
  <c r="AK88" i="28"/>
  <c r="K88" i="28"/>
  <c r="GI60" i="28"/>
  <c r="FK88" i="28"/>
  <c r="LX88" i="28"/>
  <c r="KX88" i="28"/>
  <c r="LI60" i="28"/>
  <c r="LV60" i="28"/>
  <c r="FV60" i="28"/>
  <c r="DI60" i="28"/>
  <c r="KV60" i="28"/>
  <c r="BK88" i="28"/>
  <c r="HX88" i="28"/>
  <c r="GX88" i="28"/>
  <c r="EV60" i="28"/>
  <c r="JI60" i="28"/>
  <c r="CV60" i="28"/>
  <c r="HI60" i="28"/>
  <c r="IX88" i="28"/>
  <c r="DX88" i="28"/>
  <c r="CX88" i="28"/>
  <c r="KI60" i="28"/>
  <c r="BI60" i="28"/>
  <c r="JV60" i="28"/>
  <c r="EX88" i="28"/>
  <c r="X88" i="28"/>
  <c r="KK88" i="28"/>
  <c r="EI60" i="28"/>
  <c r="I60" i="28"/>
  <c r="DV60" i="28"/>
  <c r="HV60" i="28"/>
  <c r="JX88" i="28"/>
  <c r="AX88" i="28"/>
  <c r="LK88" i="28"/>
  <c r="GK88" i="28"/>
  <c r="V60" i="28"/>
  <c r="FI60" i="28"/>
  <c r="FX88" i="28"/>
  <c r="IK88" i="28"/>
  <c r="HK88" i="28"/>
  <c r="FK45" i="28"/>
  <c r="FX45" i="28"/>
  <c r="HK45" i="28"/>
  <c r="II41" i="47"/>
  <c r="AI41" i="47"/>
  <c r="KI41" i="47"/>
  <c r="AX45" i="28"/>
  <c r="BK45" i="28"/>
  <c r="HX45" i="28"/>
  <c r="BV41" i="47"/>
  <c r="EI41" i="47"/>
  <c r="EV41" i="47"/>
  <c r="EX45" i="28"/>
  <c r="IK45" i="28"/>
  <c r="JX45" i="28"/>
  <c r="FV41" i="47"/>
  <c r="JI41" i="47"/>
  <c r="GV41" i="47"/>
  <c r="DK45" i="28"/>
  <c r="IX45" i="28"/>
  <c r="LK45" i="28"/>
  <c r="GI41" i="47"/>
  <c r="BI41" i="47"/>
  <c r="LI41" i="47"/>
  <c r="K45" i="28"/>
  <c r="BX45" i="28"/>
  <c r="JK45" i="28"/>
  <c r="KX45" i="28"/>
  <c r="LV41" i="47"/>
  <c r="HV41" i="47"/>
  <c r="V41" i="47"/>
  <c r="CK45" i="28"/>
  <c r="AK45" i="28"/>
  <c r="GX45" i="28"/>
  <c r="LX45" i="28"/>
  <c r="AV41" i="47"/>
  <c r="JV41" i="47"/>
  <c r="DV41" i="47"/>
  <c r="X45" i="28"/>
  <c r="EK45" i="28"/>
  <c r="I41" i="47"/>
  <c r="CV41" i="47"/>
  <c r="CI41" i="47"/>
  <c r="IK11" i="28"/>
  <c r="JX11" i="28"/>
  <c r="EK11" i="28"/>
  <c r="L9" i="70"/>
  <c r="R7" i="70" s="1"/>
  <c r="FK11" i="28"/>
  <c r="BX11" i="28"/>
  <c r="BK11" i="28"/>
  <c r="LX11" i="28"/>
  <c r="EX11" i="28"/>
  <c r="AX11" i="28"/>
  <c r="HK11" i="28"/>
  <c r="GX11" i="28"/>
  <c r="FX11" i="28"/>
  <c r="CK11" i="28"/>
  <c r="K11" i="28"/>
  <c r="IX11" i="28"/>
  <c r="CX11" i="28"/>
  <c r="DK11" i="28"/>
  <c r="X11" i="28"/>
  <c r="HX11" i="28"/>
  <c r="JK11" i="28"/>
  <c r="AK11" i="28"/>
  <c r="KK11" i="28"/>
  <c r="GK11" i="28"/>
  <c r="DX11" i="28"/>
  <c r="KX11" i="28"/>
  <c r="L9" i="63"/>
  <c r="R7" i="63" s="1"/>
  <c r="AI72" i="47"/>
  <c r="HV72" i="47"/>
  <c r="JV72" i="47"/>
  <c r="I14" i="66"/>
  <c r="J7" i="62"/>
  <c r="IV72" i="47"/>
  <c r="AV72" i="47"/>
  <c r="KV72" i="47"/>
  <c r="V72" i="47"/>
  <c r="HI72" i="47"/>
  <c r="I72" i="47"/>
  <c r="EV72" i="47"/>
  <c r="JI72" i="47"/>
  <c r="BI72" i="47"/>
  <c r="KI72" i="47"/>
  <c r="FI72" i="47"/>
  <c r="CI72" i="47"/>
  <c r="GV72" i="47"/>
  <c r="LI72" i="47"/>
  <c r="DI72" i="47"/>
  <c r="BV72" i="47"/>
  <c r="LV72" i="47"/>
  <c r="GI72" i="47"/>
  <c r="DV72" i="47"/>
  <c r="EI72" i="47"/>
  <c r="FV72" i="47"/>
  <c r="CV72" i="47"/>
  <c r="I15" i="67"/>
  <c r="K5" i="62"/>
  <c r="E12" i="26" s="1"/>
  <c r="L9" i="67"/>
  <c r="R7" i="67" s="1"/>
  <c r="J5" i="62"/>
  <c r="I15" i="72"/>
  <c r="I14" i="67"/>
  <c r="I17" i="72"/>
  <c r="I14" i="72"/>
  <c r="E65" i="26"/>
  <c r="I16" i="72"/>
  <c r="I17" i="67"/>
  <c r="I16" i="67"/>
  <c r="E28" i="26"/>
  <c r="J4" i="29"/>
  <c r="I17" i="69"/>
  <c r="K6" i="62"/>
  <c r="E13" i="26" s="1"/>
  <c r="J8" i="62"/>
  <c r="I14" i="71"/>
  <c r="K7" i="62"/>
  <c r="E14" i="26" s="1"/>
  <c r="L9" i="72"/>
  <c r="R5" i="72" s="1"/>
  <c r="I14" i="69"/>
  <c r="L9" i="64"/>
  <c r="R5" i="64" s="1"/>
  <c r="I15" i="69"/>
  <c r="L5" i="62"/>
  <c r="I16" i="69"/>
  <c r="L7" i="62"/>
  <c r="I15" i="66"/>
  <c r="I15" i="71"/>
  <c r="E34" i="26"/>
  <c r="AL13" i="47"/>
  <c r="BY13" i="47"/>
  <c r="EL13" i="47"/>
  <c r="JY13" i="47"/>
  <c r="L13" i="47"/>
  <c r="Y13" i="47"/>
  <c r="FY13" i="47"/>
  <c r="JL13" i="47"/>
  <c r="HL13" i="47"/>
  <c r="FL13" i="47"/>
  <c r="DL13" i="47"/>
  <c r="KY13" i="47"/>
  <c r="CL13" i="47"/>
  <c r="CY13" i="47"/>
  <c r="LL13" i="47"/>
  <c r="GY13" i="47"/>
  <c r="DY13" i="47"/>
  <c r="EY13" i="47"/>
  <c r="IY13" i="47"/>
  <c r="AY13" i="47"/>
  <c r="BL13" i="47"/>
  <c r="D13" i="47"/>
  <c r="IL13" i="47"/>
  <c r="KL13" i="47"/>
  <c r="GL13" i="47"/>
  <c r="LY13" i="47"/>
  <c r="HY13" i="47"/>
  <c r="IY15" i="28"/>
  <c r="GL15" i="28"/>
  <c r="DL15" i="28"/>
  <c r="D15" i="28"/>
  <c r="LY15" i="28"/>
  <c r="BL15" i="28"/>
  <c r="Y15" i="28"/>
  <c r="JY15" i="28"/>
  <c r="LL15" i="28"/>
  <c r="IL15" i="28"/>
  <c r="CY15" i="28"/>
  <c r="AL15" i="28"/>
  <c r="CL15" i="28"/>
  <c r="KY15" i="28"/>
  <c r="GY15" i="28"/>
  <c r="EL15" i="28"/>
  <c r="L15" i="28"/>
  <c r="KL15" i="28"/>
  <c r="HY15" i="28"/>
  <c r="FL15" i="28"/>
  <c r="HL15" i="28"/>
  <c r="FY15" i="28"/>
  <c r="BY15" i="28"/>
  <c r="JL15" i="28"/>
  <c r="DY15" i="28"/>
  <c r="AY15" i="28"/>
  <c r="EY15" i="28"/>
  <c r="I16" i="71"/>
  <c r="L6" i="62"/>
  <c r="JY15" i="47"/>
  <c r="EY15" i="47"/>
  <c r="AY15" i="47"/>
  <c r="LY15" i="47"/>
  <c r="L15" i="47"/>
  <c r="KY15" i="47"/>
  <c r="DY15" i="47"/>
  <c r="GY15" i="47"/>
  <c r="D15" i="47"/>
  <c r="KL15" i="47"/>
  <c r="BY15" i="47"/>
  <c r="CL15" i="47"/>
  <c r="LL15" i="47"/>
  <c r="GL15" i="47"/>
  <c r="IL15" i="47"/>
  <c r="IY15" i="47"/>
  <c r="FY15" i="47"/>
  <c r="EL15" i="47"/>
  <c r="HL15" i="47"/>
  <c r="AL15" i="47"/>
  <c r="HY15" i="47"/>
  <c r="DL15" i="47"/>
  <c r="Y15" i="47"/>
  <c r="JL15" i="47"/>
  <c r="CY15" i="47"/>
  <c r="FL15" i="47"/>
  <c r="BL15" i="47"/>
  <c r="I17" i="71"/>
  <c r="AA33" i="62"/>
  <c r="AA27" i="62"/>
  <c r="V27" i="62"/>
  <c r="U27" i="62"/>
  <c r="E55" i="26"/>
  <c r="L8" i="62"/>
  <c r="K8" i="62"/>
  <c r="I17" i="66"/>
  <c r="V22" i="62"/>
  <c r="AA28" i="62"/>
  <c r="AA22" i="62"/>
  <c r="U22" i="62"/>
  <c r="IJ18" i="28"/>
  <c r="BW18" i="28"/>
  <c r="CJ18" i="28"/>
  <c r="GW18" i="28"/>
  <c r="FJ18" i="28"/>
  <c r="J18" i="28"/>
  <c r="IW18" i="28"/>
  <c r="KW18" i="28"/>
  <c r="HW18" i="28"/>
  <c r="DJ18" i="28"/>
  <c r="LW18" i="28"/>
  <c r="DW18" i="28"/>
  <c r="B18" i="28"/>
  <c r="BJ18" i="28"/>
  <c r="EW18" i="28"/>
  <c r="LJ18" i="28"/>
  <c r="EJ18" i="28"/>
  <c r="HJ18" i="28"/>
  <c r="GJ18" i="28"/>
  <c r="AW18" i="28"/>
  <c r="KJ18" i="28"/>
  <c r="JJ18" i="28"/>
  <c r="CW18" i="28"/>
  <c r="FW18" i="28"/>
  <c r="JW18" i="28"/>
  <c r="AJ18" i="28"/>
  <c r="W18" i="28"/>
  <c r="I16" i="66"/>
  <c r="L9" i="69"/>
  <c r="R7" i="69" s="1"/>
  <c r="BY13" i="28"/>
  <c r="DY13" i="28"/>
  <c r="FY13" i="28"/>
  <c r="IY13" i="28"/>
  <c r="Y13" i="28"/>
  <c r="BL13" i="28"/>
  <c r="HY13" i="28"/>
  <c r="KL13" i="28"/>
  <c r="CY13" i="28"/>
  <c r="DL13" i="28"/>
  <c r="LL13" i="28"/>
  <c r="EY13" i="28"/>
  <c r="D13" i="28"/>
  <c r="L13" i="28"/>
  <c r="AL13" i="28"/>
  <c r="GY13" i="28"/>
  <c r="FL13" i="28"/>
  <c r="CL13" i="28"/>
  <c r="IL13" i="28"/>
  <c r="LY13" i="28"/>
  <c r="JL13" i="28"/>
  <c r="KY13" i="28"/>
  <c r="EL13" i="28"/>
  <c r="JY13" i="28"/>
  <c r="AY13" i="28"/>
  <c r="HL13" i="28"/>
  <c r="GL13" i="28"/>
  <c r="KW18" i="47"/>
  <c r="DJ18" i="47"/>
  <c r="EJ18" i="47"/>
  <c r="AW18" i="47"/>
  <c r="IJ18" i="47"/>
  <c r="BJ18" i="47"/>
  <c r="DW18" i="47"/>
  <c r="LJ18" i="47"/>
  <c r="GW18" i="47"/>
  <c r="BW18" i="47"/>
  <c r="FJ18" i="47"/>
  <c r="JW18" i="47"/>
  <c r="EW18" i="47"/>
  <c r="W18" i="47"/>
  <c r="B18" i="47"/>
  <c r="FW18" i="47"/>
  <c r="CW18" i="47"/>
  <c r="J18" i="47"/>
  <c r="LW18" i="47"/>
  <c r="HW18" i="47"/>
  <c r="GJ18" i="47"/>
  <c r="AJ18" i="47"/>
  <c r="HJ18" i="47"/>
  <c r="IW18" i="47"/>
  <c r="JJ18" i="47"/>
  <c r="CJ18" i="47"/>
  <c r="KJ18" i="47"/>
  <c r="V24" i="62"/>
  <c r="U24" i="62"/>
  <c r="AA30" i="62"/>
  <c r="AA24" i="62"/>
  <c r="I14" i="65"/>
  <c r="L9" i="65"/>
  <c r="I15" i="65"/>
  <c r="E44" i="26"/>
  <c r="I17" i="65"/>
  <c r="I16" i="65"/>
  <c r="L9" i="71"/>
  <c r="R5" i="71" s="1"/>
  <c r="I17" i="64"/>
  <c r="I16" i="64"/>
  <c r="I15" i="64"/>
  <c r="I14" i="64"/>
  <c r="L9" i="66"/>
  <c r="R5" i="66" s="1"/>
  <c r="FI17" i="47"/>
  <c r="EV17" i="47"/>
  <c r="V17" i="47"/>
  <c r="CV17" i="47"/>
  <c r="LV17" i="47"/>
  <c r="LI17" i="47"/>
  <c r="AV17" i="47"/>
  <c r="HI17" i="47"/>
  <c r="KV17" i="47"/>
  <c r="IV17" i="47"/>
  <c r="EI17" i="47"/>
  <c r="BV17" i="47"/>
  <c r="JI17" i="47"/>
  <c r="AI17" i="47"/>
  <c r="HV17" i="47"/>
  <c r="KI17" i="47"/>
  <c r="CI17" i="47"/>
  <c r="JV17" i="47"/>
  <c r="GI17" i="47"/>
  <c r="FV17" i="47"/>
  <c r="DI17" i="47"/>
  <c r="GV17" i="47"/>
  <c r="I17" i="47"/>
  <c r="BI17" i="47"/>
  <c r="II17" i="47"/>
  <c r="DV17" i="47"/>
  <c r="KI17" i="28"/>
  <c r="GV17" i="28"/>
  <c r="EV17" i="28"/>
  <c r="BI17" i="28"/>
  <c r="BV17" i="28"/>
  <c r="V17" i="28"/>
  <c r="CI17" i="28"/>
  <c r="AI17" i="28"/>
  <c r="AV17" i="28"/>
  <c r="II17" i="28"/>
  <c r="JI17" i="28"/>
  <c r="LV17" i="28"/>
  <c r="I17" i="28"/>
  <c r="LI17" i="28"/>
  <c r="FV17" i="28"/>
  <c r="FI17" i="28"/>
  <c r="DV17" i="28"/>
  <c r="KV17" i="28"/>
  <c r="HV17" i="28"/>
  <c r="HI17" i="28"/>
  <c r="JV17" i="28"/>
  <c r="EI17" i="28"/>
  <c r="DI17" i="28"/>
  <c r="IV17" i="28"/>
  <c r="GI17" i="28"/>
  <c r="CV17" i="28"/>
  <c r="KK39" i="47"/>
  <c r="HK39" i="47"/>
  <c r="DX39" i="47"/>
  <c r="X39" i="47"/>
  <c r="JK39" i="47"/>
  <c r="GK39" i="47"/>
  <c r="CK39" i="47"/>
  <c r="IK39" i="47"/>
  <c r="LX39" i="47"/>
  <c r="BK39" i="47"/>
  <c r="JX39" i="47"/>
  <c r="FK39" i="47"/>
  <c r="AK39" i="47"/>
  <c r="IX39" i="47"/>
  <c r="EK39" i="47"/>
  <c r="K39" i="47"/>
  <c r="KX39" i="47"/>
  <c r="DK39" i="47"/>
  <c r="CX39" i="47"/>
  <c r="HX39" i="47"/>
  <c r="FX39" i="47"/>
  <c r="BX39" i="47"/>
  <c r="LK39" i="47"/>
  <c r="GX39" i="47"/>
  <c r="EX39" i="47"/>
  <c r="AX39" i="47"/>
  <c r="IX56" i="47"/>
  <c r="EX56" i="47"/>
  <c r="FX56" i="47"/>
  <c r="CX56" i="47"/>
  <c r="LX56" i="47"/>
  <c r="GK56" i="47"/>
  <c r="EK56" i="47"/>
  <c r="AX56" i="47"/>
  <c r="KX56" i="47"/>
  <c r="GX56" i="47"/>
  <c r="DK56" i="47"/>
  <c r="BX56" i="47"/>
  <c r="LK56" i="47"/>
  <c r="CK56" i="47"/>
  <c r="AK56" i="47"/>
  <c r="JK56" i="47"/>
  <c r="HK56" i="47"/>
  <c r="X56" i="47"/>
  <c r="IK56" i="47"/>
  <c r="FK56" i="47"/>
  <c r="KK56" i="47"/>
  <c r="HX56" i="47"/>
  <c r="BK56" i="47"/>
  <c r="JX56" i="47"/>
  <c r="DX56" i="47"/>
  <c r="K56" i="47"/>
  <c r="HX39" i="28"/>
  <c r="HK39" i="28"/>
  <c r="IK39" i="28"/>
  <c r="FK39" i="28"/>
  <c r="KK39" i="28"/>
  <c r="LK39" i="28"/>
  <c r="AX39" i="28"/>
  <c r="LX39" i="28"/>
  <c r="DX39" i="28"/>
  <c r="FX39" i="28"/>
  <c r="BX39" i="28"/>
  <c r="EK39" i="28"/>
  <c r="EX39" i="28"/>
  <c r="BK39" i="28"/>
  <c r="CX39" i="28"/>
  <c r="AK39" i="28"/>
  <c r="KX39" i="28"/>
  <c r="K39" i="28"/>
  <c r="JX39" i="28"/>
  <c r="CK39" i="28"/>
  <c r="GX39" i="28"/>
  <c r="IX39" i="28"/>
  <c r="DK39" i="28"/>
  <c r="X39" i="28"/>
  <c r="JK39" i="28"/>
  <c r="GK39" i="28"/>
  <c r="LI50" i="28"/>
  <c r="JV50" i="28"/>
  <c r="BV50" i="28"/>
  <c r="CV50" i="28"/>
  <c r="LV50" i="28"/>
  <c r="IV50" i="28"/>
  <c r="BI50" i="28"/>
  <c r="I50" i="28"/>
  <c r="KV50" i="28"/>
  <c r="DV50" i="28"/>
  <c r="AV50" i="28"/>
  <c r="JI50" i="28"/>
  <c r="II50" i="28"/>
  <c r="AI50" i="28"/>
  <c r="KI50" i="28"/>
  <c r="HI50" i="28"/>
  <c r="V50" i="28"/>
  <c r="GI50" i="28"/>
  <c r="FV50" i="28"/>
  <c r="HV50" i="28"/>
  <c r="GV50" i="28"/>
  <c r="CI50" i="28"/>
  <c r="DI50" i="28"/>
  <c r="FI50" i="28"/>
  <c r="EV50" i="28"/>
  <c r="EI50" i="28"/>
  <c r="LI63" i="28"/>
  <c r="EI63" i="28"/>
  <c r="EV63" i="28"/>
  <c r="I63" i="28"/>
  <c r="II63" i="28"/>
  <c r="FV63" i="28"/>
  <c r="V63" i="28"/>
  <c r="HI63" i="28"/>
  <c r="IV63" i="28"/>
  <c r="FI63" i="28"/>
  <c r="GI63" i="28"/>
  <c r="HV63" i="28"/>
  <c r="KV63" i="28"/>
  <c r="DV63" i="28"/>
  <c r="LV63" i="28"/>
  <c r="DI63" i="28"/>
  <c r="CV63" i="28"/>
  <c r="KI63" i="28"/>
  <c r="CI63" i="28"/>
  <c r="BV63" i="28"/>
  <c r="JV63" i="28"/>
  <c r="BI63" i="28"/>
  <c r="AV63" i="28"/>
  <c r="JI63" i="28"/>
  <c r="GV63" i="28"/>
  <c r="AI63" i="28"/>
  <c r="EX77" i="47"/>
  <c r="AK77" i="47"/>
  <c r="K77" i="47"/>
  <c r="BK77" i="47"/>
  <c r="CK77" i="47"/>
  <c r="FK77" i="47"/>
  <c r="AX77" i="47"/>
  <c r="X77" i="47"/>
  <c r="KX77" i="47"/>
  <c r="DX77" i="47"/>
  <c r="CX77" i="47"/>
  <c r="JK77" i="47"/>
  <c r="IK77" i="47"/>
  <c r="HX77" i="47"/>
  <c r="FX77" i="47"/>
  <c r="HK77" i="47"/>
  <c r="JX77" i="47"/>
  <c r="LK77" i="47"/>
  <c r="IX77" i="47"/>
  <c r="DK77" i="47"/>
  <c r="KK77" i="47"/>
  <c r="GX77" i="47"/>
  <c r="LX77" i="47"/>
  <c r="GK77" i="47"/>
  <c r="BX77" i="47"/>
  <c r="EK77" i="47"/>
  <c r="KK56" i="28"/>
  <c r="LK56" i="28"/>
  <c r="FX56" i="28"/>
  <c r="X56" i="28"/>
  <c r="KX56" i="28"/>
  <c r="JK56" i="28"/>
  <c r="EK56" i="28"/>
  <c r="GX56" i="28"/>
  <c r="GK56" i="28"/>
  <c r="BX56" i="28"/>
  <c r="IX56" i="28"/>
  <c r="CK56" i="28"/>
  <c r="EX56" i="28"/>
  <c r="IK56" i="28"/>
  <c r="FK56" i="28"/>
  <c r="AX56" i="28"/>
  <c r="HX56" i="28"/>
  <c r="DX56" i="28"/>
  <c r="K56" i="28"/>
  <c r="JX56" i="28"/>
  <c r="BK56" i="28"/>
  <c r="DK56" i="28"/>
  <c r="LX56" i="28"/>
  <c r="HK56" i="28"/>
  <c r="CX56" i="28"/>
  <c r="AK56" i="28"/>
  <c r="LV42" i="28"/>
  <c r="LI42" i="28"/>
  <c r="IV42" i="28"/>
  <c r="HI42" i="28"/>
  <c r="GI42" i="28"/>
  <c r="GV42" i="28"/>
  <c r="FV42" i="28"/>
  <c r="CV42" i="28"/>
  <c r="FI42" i="28"/>
  <c r="JI42" i="28"/>
  <c r="CI42" i="28"/>
  <c r="EI42" i="28"/>
  <c r="AV42" i="28"/>
  <c r="BV42" i="28"/>
  <c r="DV42" i="28"/>
  <c r="AI42" i="28"/>
  <c r="BI42" i="28"/>
  <c r="KV42" i="28"/>
  <c r="V42" i="28"/>
  <c r="I42" i="28"/>
  <c r="KI42" i="28"/>
  <c r="JV42" i="28"/>
  <c r="EV42" i="28"/>
  <c r="HV42" i="28"/>
  <c r="II42" i="28"/>
  <c r="DI42" i="28"/>
  <c r="IX85" i="28"/>
  <c r="AX85" i="28"/>
  <c r="HX85" i="28"/>
  <c r="CX85" i="28"/>
  <c r="IK85" i="28"/>
  <c r="K85" i="28"/>
  <c r="DX85" i="28"/>
  <c r="KK85" i="28"/>
  <c r="EK85" i="28"/>
  <c r="LX85" i="28"/>
  <c r="EX85" i="28"/>
  <c r="X85" i="28"/>
  <c r="GK85" i="28"/>
  <c r="AK85" i="28"/>
  <c r="LK85" i="28"/>
  <c r="BX85" i="28"/>
  <c r="CK85" i="28"/>
  <c r="KX85" i="28"/>
  <c r="HK85" i="28"/>
  <c r="FX85" i="28"/>
  <c r="DK85" i="28"/>
  <c r="JK85" i="28"/>
  <c r="JX85" i="28"/>
  <c r="FK85" i="28"/>
  <c r="GX85" i="28"/>
  <c r="BK85" i="28"/>
  <c r="LV34" i="47"/>
  <c r="LI34" i="47"/>
  <c r="KV34" i="47"/>
  <c r="GI34" i="47"/>
  <c r="BV34" i="47"/>
  <c r="II34" i="47"/>
  <c r="FV34" i="47"/>
  <c r="AV34" i="47"/>
  <c r="JI34" i="47"/>
  <c r="CV34" i="47"/>
  <c r="I34" i="47"/>
  <c r="KI34" i="47"/>
  <c r="FI34" i="47"/>
  <c r="EI34" i="47"/>
  <c r="DI34" i="47"/>
  <c r="JV34" i="47"/>
  <c r="CI34" i="47"/>
  <c r="AI34" i="47"/>
  <c r="HI34" i="47"/>
  <c r="IV34" i="47"/>
  <c r="BI34" i="47"/>
  <c r="GV34" i="47"/>
  <c r="EV34" i="47"/>
  <c r="V34" i="47"/>
  <c r="HV34" i="47"/>
  <c r="DV34" i="47"/>
  <c r="LV36" i="47"/>
  <c r="IV36" i="47"/>
  <c r="JI36" i="47"/>
  <c r="AV36" i="47"/>
  <c r="LI36" i="47"/>
  <c r="KV36" i="47"/>
  <c r="HV36" i="47"/>
  <c r="GI36" i="47"/>
  <c r="KI36" i="47"/>
  <c r="HI36" i="47"/>
  <c r="DI36" i="47"/>
  <c r="DV36" i="47"/>
  <c r="II36" i="47"/>
  <c r="GV36" i="47"/>
  <c r="I36" i="47"/>
  <c r="V36" i="47"/>
  <c r="EV36" i="47"/>
  <c r="CV36" i="47"/>
  <c r="AI36" i="47"/>
  <c r="EI36" i="47"/>
  <c r="CI36" i="47"/>
  <c r="FI36" i="47"/>
  <c r="JV36" i="47"/>
  <c r="BV36" i="47"/>
  <c r="FV36" i="47"/>
  <c r="BI36" i="47"/>
  <c r="GK77" i="28"/>
  <c r="CX77" i="28"/>
  <c r="KX77" i="28"/>
  <c r="DK77" i="28"/>
  <c r="BK77" i="28"/>
  <c r="FX77" i="28"/>
  <c r="JK77" i="28"/>
  <c r="IX77" i="28"/>
  <c r="LK77" i="28"/>
  <c r="AX77" i="28"/>
  <c r="HK77" i="28"/>
  <c r="DX77" i="28"/>
  <c r="FK77" i="28"/>
  <c r="X77" i="28"/>
  <c r="EK77" i="28"/>
  <c r="CK77" i="28"/>
  <c r="EX77" i="28"/>
  <c r="IK77" i="28"/>
  <c r="JX77" i="28"/>
  <c r="LX77" i="28"/>
  <c r="GX77" i="28"/>
  <c r="BX77" i="28"/>
  <c r="AK77" i="28"/>
  <c r="KK77" i="28"/>
  <c r="HX77" i="28"/>
  <c r="K77" i="28"/>
  <c r="EI56" i="47"/>
  <c r="BV56" i="47"/>
  <c r="AI56" i="47"/>
  <c r="LV56" i="47"/>
  <c r="LI56" i="47"/>
  <c r="FI56" i="47"/>
  <c r="V56" i="47"/>
  <c r="KV56" i="47"/>
  <c r="KI56" i="47"/>
  <c r="DI56" i="47"/>
  <c r="I56" i="47"/>
  <c r="JV56" i="47"/>
  <c r="JI56" i="47"/>
  <c r="BI56" i="47"/>
  <c r="IV56" i="47"/>
  <c r="II56" i="47"/>
  <c r="EV56" i="47"/>
  <c r="HI56" i="47"/>
  <c r="FV56" i="47"/>
  <c r="CV56" i="47"/>
  <c r="GV56" i="47"/>
  <c r="HV56" i="47"/>
  <c r="AV56" i="47"/>
  <c r="GI56" i="47"/>
  <c r="DV56" i="47"/>
  <c r="CI56" i="47"/>
  <c r="LI56" i="28"/>
  <c r="JV56" i="28"/>
  <c r="BI56" i="28"/>
  <c r="KI56" i="28"/>
  <c r="HI56" i="28"/>
  <c r="CV56" i="28"/>
  <c r="JI56" i="28"/>
  <c r="DI56" i="28"/>
  <c r="FV56" i="28"/>
  <c r="GI56" i="28"/>
  <c r="EV56" i="28"/>
  <c r="EI56" i="28"/>
  <c r="GV56" i="28"/>
  <c r="AV56" i="28"/>
  <c r="BV56" i="28"/>
  <c r="IV56" i="28"/>
  <c r="CI56" i="28"/>
  <c r="AI56" i="28"/>
  <c r="LV56" i="28"/>
  <c r="II56" i="28"/>
  <c r="FI56" i="28"/>
  <c r="V56" i="28"/>
  <c r="KV56" i="28"/>
  <c r="HV56" i="28"/>
  <c r="DV56" i="28"/>
  <c r="I56" i="28"/>
  <c r="EV58" i="47"/>
  <c r="JI58" i="47"/>
  <c r="EI58" i="47"/>
  <c r="IV58" i="47"/>
  <c r="FI58" i="47"/>
  <c r="AV58" i="47"/>
  <c r="HI58" i="47"/>
  <c r="CI58" i="47"/>
  <c r="V58" i="47"/>
  <c r="GV58" i="47"/>
  <c r="DV58" i="47"/>
  <c r="AI58" i="47"/>
  <c r="LV58" i="47"/>
  <c r="GI58" i="47"/>
  <c r="BV58" i="47"/>
  <c r="CV58" i="47"/>
  <c r="II58" i="47"/>
  <c r="JV58" i="47"/>
  <c r="DI58" i="47"/>
  <c r="I58" i="47"/>
  <c r="KV58" i="47"/>
  <c r="FV58" i="47"/>
  <c r="BI58" i="47"/>
  <c r="LI58" i="47"/>
  <c r="KI58" i="47"/>
  <c r="HV58" i="47"/>
  <c r="GV58" i="28"/>
  <c r="AV58" i="28"/>
  <c r="BV58" i="28"/>
  <c r="IV58" i="28"/>
  <c r="CI58" i="28"/>
  <c r="AI58" i="28"/>
  <c r="KV58" i="28"/>
  <c r="II58" i="28"/>
  <c r="FI58" i="28"/>
  <c r="V58" i="28"/>
  <c r="LV58" i="28"/>
  <c r="HV58" i="28"/>
  <c r="DV58" i="28"/>
  <c r="I58" i="28"/>
  <c r="LI58" i="28"/>
  <c r="JV58" i="28"/>
  <c r="BI58" i="28"/>
  <c r="KI58" i="28"/>
  <c r="HI58" i="28"/>
  <c r="CV58" i="28"/>
  <c r="JI58" i="28"/>
  <c r="DI58" i="28"/>
  <c r="FV58" i="28"/>
  <c r="GI58" i="28"/>
  <c r="EV58" i="28"/>
  <c r="EI58" i="28"/>
  <c r="LI69" i="28"/>
  <c r="HI69" i="28"/>
  <c r="I69" i="28"/>
  <c r="KI69" i="28"/>
  <c r="KV69" i="28"/>
  <c r="FI69" i="28"/>
  <c r="JI69" i="28"/>
  <c r="HV69" i="28"/>
  <c r="EV69" i="28"/>
  <c r="GI69" i="28"/>
  <c r="EI69" i="28"/>
  <c r="DV69" i="28"/>
  <c r="FV69" i="28"/>
  <c r="DI69" i="28"/>
  <c r="CV69" i="28"/>
  <c r="JV69" i="28"/>
  <c r="CI69" i="28"/>
  <c r="BV69" i="28"/>
  <c r="LV69" i="28"/>
  <c r="GV69" i="28"/>
  <c r="BI69" i="28"/>
  <c r="AV69" i="28"/>
  <c r="II69" i="28"/>
  <c r="IV69" i="28"/>
  <c r="AI69" i="28"/>
  <c r="V69" i="28"/>
  <c r="AV36" i="28"/>
  <c r="LI36" i="28"/>
  <c r="GI36" i="28"/>
  <c r="FV36" i="28"/>
  <c r="V36" i="28"/>
  <c r="KI36" i="28"/>
  <c r="EV36" i="28"/>
  <c r="JV36" i="28"/>
  <c r="DI36" i="28"/>
  <c r="DV36" i="28"/>
  <c r="LV36" i="28"/>
  <c r="CI36" i="28"/>
  <c r="CV36" i="28"/>
  <c r="KV36" i="28"/>
  <c r="BV36" i="28"/>
  <c r="HV36" i="28"/>
  <c r="HI36" i="28"/>
  <c r="EI36" i="28"/>
  <c r="BI36" i="28"/>
  <c r="II36" i="28"/>
  <c r="JI36" i="28"/>
  <c r="FI36" i="28"/>
  <c r="AI36" i="28"/>
  <c r="GV36" i="28"/>
  <c r="IV36" i="28"/>
  <c r="I36" i="28"/>
  <c r="HV42" i="47"/>
  <c r="FI42" i="47"/>
  <c r="AI42" i="47"/>
  <c r="LV42" i="47"/>
  <c r="GV42" i="47"/>
  <c r="EI42" i="47"/>
  <c r="BI42" i="47"/>
  <c r="LI42" i="47"/>
  <c r="II42" i="47"/>
  <c r="DI42" i="47"/>
  <c r="CI42" i="47"/>
  <c r="KI42" i="47"/>
  <c r="GI42" i="47"/>
  <c r="KV42" i="47"/>
  <c r="HI42" i="47"/>
  <c r="BV42" i="47"/>
  <c r="CV42" i="47"/>
  <c r="JI42" i="47"/>
  <c r="FV42" i="47"/>
  <c r="AV42" i="47"/>
  <c r="JV42" i="47"/>
  <c r="DV42" i="47"/>
  <c r="V42" i="47"/>
  <c r="IV42" i="47"/>
  <c r="EV42" i="47"/>
  <c r="I42" i="47"/>
  <c r="EI63" i="47"/>
  <c r="DV63" i="47"/>
  <c r="II63" i="47"/>
  <c r="JI63" i="47"/>
  <c r="FV63" i="47"/>
  <c r="FI63" i="47"/>
  <c r="EV63" i="47"/>
  <c r="LI63" i="47"/>
  <c r="GV63" i="47"/>
  <c r="I63" i="47"/>
  <c r="AV63" i="47"/>
  <c r="KV63" i="47"/>
  <c r="AI63" i="47"/>
  <c r="V63" i="47"/>
  <c r="HV63" i="47"/>
  <c r="LV63" i="47"/>
  <c r="CI63" i="47"/>
  <c r="GI63" i="47"/>
  <c r="BI63" i="47"/>
  <c r="KI63" i="47"/>
  <c r="DI63" i="47"/>
  <c r="HI63" i="47"/>
  <c r="IV63" i="47"/>
  <c r="CV63" i="47"/>
  <c r="BV63" i="47"/>
  <c r="JV63" i="47"/>
  <c r="IV69" i="47"/>
  <c r="JV69" i="47"/>
  <c r="BI69" i="47"/>
  <c r="I69" i="47"/>
  <c r="JI69" i="47"/>
  <c r="AV69" i="47"/>
  <c r="KV69" i="47"/>
  <c r="LV69" i="47"/>
  <c r="AI69" i="47"/>
  <c r="CI69" i="47"/>
  <c r="KI69" i="47"/>
  <c r="GI69" i="47"/>
  <c r="EV69" i="47"/>
  <c r="CV69" i="47"/>
  <c r="LI69" i="47"/>
  <c r="FV69" i="47"/>
  <c r="DV69" i="47"/>
  <c r="HI69" i="47"/>
  <c r="GV69" i="47"/>
  <c r="V69" i="47"/>
  <c r="HV69" i="47"/>
  <c r="EI69" i="47"/>
  <c r="FI69" i="47"/>
  <c r="II69" i="47"/>
  <c r="BV69" i="47"/>
  <c r="DI69" i="47"/>
  <c r="GK85" i="47"/>
  <c r="LK85" i="47"/>
  <c r="BK85" i="47"/>
  <c r="KK85" i="47"/>
  <c r="X85" i="47"/>
  <c r="FK85" i="47"/>
  <c r="CX85" i="47"/>
  <c r="DX85" i="47"/>
  <c r="JK85" i="47"/>
  <c r="GX85" i="47"/>
  <c r="HX85" i="47"/>
  <c r="AX85" i="47"/>
  <c r="BX85" i="47"/>
  <c r="KX85" i="47"/>
  <c r="LX85" i="47"/>
  <c r="EX85" i="47"/>
  <c r="FX85" i="47"/>
  <c r="K85" i="47"/>
  <c r="AK85" i="47"/>
  <c r="IX85" i="47"/>
  <c r="CK85" i="47"/>
  <c r="IK85" i="47"/>
  <c r="JX85" i="47"/>
  <c r="DK85" i="47"/>
  <c r="EK85" i="47"/>
  <c r="HK85" i="47"/>
  <c r="AI34" i="28"/>
  <c r="FV34" i="28"/>
  <c r="DV34" i="28"/>
  <c r="BV34" i="28"/>
  <c r="V34" i="28"/>
  <c r="KV34" i="28"/>
  <c r="II34" i="28"/>
  <c r="GI34" i="28"/>
  <c r="KI34" i="28"/>
  <c r="EI34" i="28"/>
  <c r="CI34" i="28"/>
  <c r="HV34" i="28"/>
  <c r="GV34" i="28"/>
  <c r="CV34" i="28"/>
  <c r="FI34" i="28"/>
  <c r="AV34" i="28"/>
  <c r="EV34" i="28"/>
  <c r="LI34" i="28"/>
  <c r="JI34" i="28"/>
  <c r="DI34" i="28"/>
  <c r="I34" i="28"/>
  <c r="HI34" i="28"/>
  <c r="LV34" i="28"/>
  <c r="BI34" i="28"/>
  <c r="JV34" i="28"/>
  <c r="IV34" i="28"/>
  <c r="KI50" i="47"/>
  <c r="FV50" i="47"/>
  <c r="AV50" i="47"/>
  <c r="LI50" i="47"/>
  <c r="EV50" i="47"/>
  <c r="V50" i="47"/>
  <c r="JI50" i="47"/>
  <c r="DV50" i="47"/>
  <c r="CI50" i="47"/>
  <c r="II50" i="47"/>
  <c r="FI50" i="47"/>
  <c r="BI50" i="47"/>
  <c r="KV50" i="47"/>
  <c r="HI50" i="47"/>
  <c r="EI50" i="47"/>
  <c r="AI50" i="47"/>
  <c r="LV50" i="47"/>
  <c r="GI50" i="47"/>
  <c r="DI50" i="47"/>
  <c r="I50" i="47"/>
  <c r="JV50" i="47"/>
  <c r="HV50" i="47"/>
  <c r="CV50" i="47"/>
  <c r="IV50" i="47"/>
  <c r="GV50" i="47"/>
  <c r="BV50" i="47"/>
  <c r="J5" i="29"/>
  <c r="AV5" i="61" l="1" a="1"/>
  <c r="AV5" i="61" s="1"/>
  <c r="AV6" i="61"/>
  <c r="KV79" i="47"/>
  <c r="DI79" i="47"/>
  <c r="IV79" i="47"/>
  <c r="BV79" i="47"/>
  <c r="JI79" i="47"/>
  <c r="AV79" i="47"/>
  <c r="KI79" i="47"/>
  <c r="CI79" i="47"/>
  <c r="HI79" i="47"/>
  <c r="BI79" i="47"/>
  <c r="GI79" i="47"/>
  <c r="AI79" i="47"/>
  <c r="LI79" i="47"/>
  <c r="I79" i="47"/>
  <c r="HV79" i="47"/>
  <c r="II79" i="47"/>
  <c r="V79" i="47"/>
  <c r="GV79" i="47"/>
  <c r="FV79" i="47"/>
  <c r="EV79" i="47"/>
  <c r="FI79" i="47"/>
  <c r="DV79" i="47"/>
  <c r="LV79" i="47"/>
  <c r="EI79" i="47"/>
  <c r="JV79" i="47"/>
  <c r="CV79" i="47"/>
  <c r="AV6" i="67"/>
  <c r="AV5" i="67"/>
  <c r="AV7" i="61"/>
  <c r="AV7" i="67"/>
  <c r="FI79" i="28"/>
  <c r="AI79" i="28"/>
  <c r="JV79" i="28"/>
  <c r="EI79" i="28"/>
  <c r="DI79" i="28"/>
  <c r="CI79" i="28"/>
  <c r="BI79" i="28"/>
  <c r="GV79" i="28"/>
  <c r="LI79" i="28"/>
  <c r="CV79" i="28"/>
  <c r="FV79" i="28"/>
  <c r="LV79" i="28"/>
  <c r="DV79" i="28"/>
  <c r="KI79" i="28"/>
  <c r="IV79" i="28"/>
  <c r="JI79" i="28"/>
  <c r="HV79" i="28"/>
  <c r="EV79" i="28"/>
  <c r="KV79" i="28"/>
  <c r="BV79" i="28"/>
  <c r="AV79" i="28"/>
  <c r="II79" i="28"/>
  <c r="HI79" i="28"/>
  <c r="GI79" i="28"/>
  <c r="V79" i="28"/>
  <c r="I79" i="28"/>
  <c r="AV8" i="61"/>
  <c r="AV5" i="68" a="1"/>
  <c r="AV8" i="66"/>
  <c r="AV7" i="66"/>
  <c r="AV6" i="66"/>
  <c r="AV5" i="66"/>
  <c r="AV8" i="69"/>
  <c r="AV6" i="69"/>
  <c r="AV7" i="69"/>
  <c r="AV5" i="69"/>
  <c r="AV6" i="65"/>
  <c r="AV8" i="65"/>
  <c r="AV7" i="65"/>
  <c r="AV5" i="65"/>
  <c r="AV8" i="64"/>
  <c r="AV6" i="64"/>
  <c r="AV5" i="64"/>
  <c r="AV7" i="64"/>
  <c r="AV8" i="71"/>
  <c r="AV7" i="71"/>
  <c r="AV6" i="71"/>
  <c r="AV5" i="71"/>
  <c r="AV8" i="72"/>
  <c r="AV5" i="72"/>
  <c r="AV7" i="72"/>
  <c r="AV6" i="72"/>
  <c r="AV8" i="70"/>
  <c r="AV6" i="70"/>
  <c r="AV7" i="70"/>
  <c r="AV5" i="70"/>
  <c r="AV8" i="63"/>
  <c r="AV6" i="63"/>
  <c r="AV7" i="63"/>
  <c r="AV5" i="63"/>
  <c r="AV5" i="62" a="1"/>
  <c r="I14" i="68"/>
  <c r="E59" i="26"/>
  <c r="I16" i="68"/>
  <c r="I15" i="68"/>
  <c r="I17" i="68"/>
  <c r="L9" i="68"/>
  <c r="R6" i="68" s="1"/>
  <c r="JV76" i="28"/>
  <c r="V76" i="28"/>
  <c r="FI76" i="28"/>
  <c r="LI76" i="28"/>
  <c r="DI76" i="28"/>
  <c r="EV76" i="28"/>
  <c r="BV76" i="28"/>
  <c r="KI76" i="28"/>
  <c r="AV76" i="28"/>
  <c r="FV76" i="28"/>
  <c r="CI76" i="28"/>
  <c r="BI76" i="28"/>
  <c r="JI76" i="28"/>
  <c r="DV76" i="28"/>
  <c r="I76" i="28"/>
  <c r="II76" i="28"/>
  <c r="GV76" i="28"/>
  <c r="KV76" i="28"/>
  <c r="AI76" i="28"/>
  <c r="HV76" i="28"/>
  <c r="IV76" i="28"/>
  <c r="GI76" i="28"/>
  <c r="CV76" i="28"/>
  <c r="EI76" i="28"/>
  <c r="HI76" i="28"/>
  <c r="LV76" i="28"/>
  <c r="DI78" i="28"/>
  <c r="GV78" i="28"/>
  <c r="II78" i="28"/>
  <c r="EI78" i="28"/>
  <c r="CI78" i="28"/>
  <c r="DV78" i="28"/>
  <c r="GI78" i="28"/>
  <c r="V78" i="28"/>
  <c r="KI78" i="28"/>
  <c r="KV78" i="28"/>
  <c r="EV78" i="28"/>
  <c r="LV78" i="28"/>
  <c r="HV78" i="28"/>
  <c r="HI78" i="28"/>
  <c r="AI78" i="28"/>
  <c r="IV78" i="28"/>
  <c r="BI78" i="28"/>
  <c r="BV78" i="28"/>
  <c r="JI78" i="28"/>
  <c r="FI78" i="28"/>
  <c r="FV78" i="28"/>
  <c r="AV78" i="28"/>
  <c r="I78" i="28"/>
  <c r="JV78" i="28"/>
  <c r="CV78" i="28"/>
  <c r="LI78" i="28"/>
  <c r="KV78" i="47"/>
  <c r="CV78" i="47"/>
  <c r="FV78" i="47"/>
  <c r="GI78" i="47"/>
  <c r="JI78" i="47"/>
  <c r="V78" i="47"/>
  <c r="DI78" i="47"/>
  <c r="CI78" i="47"/>
  <c r="GV78" i="47"/>
  <c r="LV78" i="47"/>
  <c r="HV78" i="47"/>
  <c r="AV78" i="47"/>
  <c r="BV78" i="47"/>
  <c r="LI78" i="47"/>
  <c r="EI78" i="47"/>
  <c r="EV78" i="47"/>
  <c r="I78" i="47"/>
  <c r="KI78" i="47"/>
  <c r="BI78" i="47"/>
  <c r="AI78" i="47"/>
  <c r="HI78" i="47"/>
  <c r="JV78" i="47"/>
  <c r="IV78" i="47"/>
  <c r="DV78" i="47"/>
  <c r="FI78" i="47"/>
  <c r="II78" i="47"/>
  <c r="BK80" i="28"/>
  <c r="GK80" i="28"/>
  <c r="EK80" i="28"/>
  <c r="JK80" i="28"/>
  <c r="BX80" i="28"/>
  <c r="HX80" i="28"/>
  <c r="EX80" i="28"/>
  <c r="DK80" i="28"/>
  <c r="IK80" i="28"/>
  <c r="GX80" i="28"/>
  <c r="K80" i="28"/>
  <c r="DX80" i="28"/>
  <c r="FX80" i="28"/>
  <c r="LK80" i="28"/>
  <c r="JX80" i="28"/>
  <c r="AX80" i="28"/>
  <c r="LX80" i="28"/>
  <c r="CK80" i="28"/>
  <c r="HK80" i="28"/>
  <c r="FK80" i="28"/>
  <c r="CX80" i="28"/>
  <c r="IX80" i="28"/>
  <c r="X80" i="28"/>
  <c r="KX80" i="28"/>
  <c r="AK80" i="28"/>
  <c r="KK80" i="28"/>
  <c r="IV76" i="47"/>
  <c r="V76" i="47"/>
  <c r="HI76" i="47"/>
  <c r="LI76" i="47"/>
  <c r="EV76" i="47"/>
  <c r="GI76" i="47"/>
  <c r="FI76" i="47"/>
  <c r="KI76" i="47"/>
  <c r="CV76" i="47"/>
  <c r="DI76" i="47"/>
  <c r="HV76" i="47"/>
  <c r="JI76" i="47"/>
  <c r="GV76" i="47"/>
  <c r="I76" i="47"/>
  <c r="II76" i="47"/>
  <c r="AV76" i="47"/>
  <c r="EI76" i="47"/>
  <c r="JV76" i="47"/>
  <c r="DV76" i="47"/>
  <c r="BI76" i="47"/>
  <c r="KV76" i="47"/>
  <c r="AI76" i="47"/>
  <c r="CI76" i="47"/>
  <c r="LV76" i="47"/>
  <c r="BV76" i="47"/>
  <c r="FV76" i="47"/>
  <c r="EX80" i="47"/>
  <c r="FX80" i="47"/>
  <c r="CK80" i="47"/>
  <c r="HK80" i="47"/>
  <c r="AX80" i="47"/>
  <c r="JX80" i="47"/>
  <c r="IX80" i="47"/>
  <c r="FK80" i="47"/>
  <c r="DX80" i="47"/>
  <c r="EK80" i="47"/>
  <c r="K80" i="47"/>
  <c r="BK80" i="47"/>
  <c r="DK80" i="47"/>
  <c r="IK80" i="47"/>
  <c r="KK80" i="47"/>
  <c r="LX80" i="47"/>
  <c r="CX80" i="47"/>
  <c r="GX80" i="47"/>
  <c r="HX80" i="47"/>
  <c r="JK80" i="47"/>
  <c r="BX80" i="47"/>
  <c r="AK80" i="47"/>
  <c r="X80" i="47"/>
  <c r="KX80" i="47"/>
  <c r="LK80" i="47"/>
  <c r="GK80" i="47"/>
  <c r="AX7" i="28"/>
  <c r="BX7" i="28"/>
  <c r="JX7" i="28"/>
  <c r="FX7" i="28"/>
  <c r="IX7" i="28"/>
  <c r="CX7" i="28"/>
  <c r="EK7" i="28"/>
  <c r="AK7" i="28"/>
  <c r="IK7" i="28"/>
  <c r="KX7" i="28"/>
  <c r="DK7" i="28"/>
  <c r="GX7" i="28"/>
  <c r="EX7" i="28"/>
  <c r="K7" i="28"/>
  <c r="X7" i="28"/>
  <c r="JK7" i="28"/>
  <c r="DX7" i="28"/>
  <c r="CK7" i="28"/>
  <c r="HK7" i="28"/>
  <c r="HX7" i="28"/>
  <c r="BK7" i="28"/>
  <c r="LK7" i="28"/>
  <c r="FK7" i="28"/>
  <c r="LX7" i="28"/>
  <c r="KK7" i="28"/>
  <c r="L9" i="61"/>
  <c r="R7" i="61" s="1"/>
  <c r="I16" i="61"/>
  <c r="I15" i="61"/>
  <c r="I14" i="61"/>
  <c r="I17" i="61"/>
  <c r="R6" i="70"/>
  <c r="R5" i="70"/>
  <c r="R8" i="70"/>
  <c r="O15" i="70" a="1"/>
  <c r="O15" i="70" s="1"/>
  <c r="K15" i="70" a="1"/>
  <c r="K15" i="70" s="1"/>
  <c r="O14" i="70" a="1"/>
  <c r="O14" i="70" s="1"/>
  <c r="AX22" i="70" a="1"/>
  <c r="AX22" i="70" s="1"/>
  <c r="AY23" i="70" s="1"/>
  <c r="O16" i="70" a="1"/>
  <c r="O16" i="70" s="1"/>
  <c r="K17" i="70" a="1"/>
  <c r="K17" i="70" s="1"/>
  <c r="S16" i="70" a="1"/>
  <c r="S16" i="70" s="1"/>
  <c r="K14" i="70" a="1"/>
  <c r="K14" i="70" s="1"/>
  <c r="S15" i="70" a="1"/>
  <c r="S15" i="70" s="1"/>
  <c r="S14" i="70" a="1"/>
  <c r="S14" i="70" s="1"/>
  <c r="AX14" i="70" a="1"/>
  <c r="AX14" i="70" s="1"/>
  <c r="O17" i="70" a="1"/>
  <c r="O17" i="70" s="1"/>
  <c r="S17" i="70" a="1"/>
  <c r="S17" i="70" s="1"/>
  <c r="K16" i="70" a="1"/>
  <c r="K16" i="70" s="1"/>
  <c r="O14" i="63" a="1"/>
  <c r="O14" i="63" s="1"/>
  <c r="K16" i="63" a="1"/>
  <c r="K16" i="63" s="1"/>
  <c r="O17" i="63" a="1"/>
  <c r="O17" i="63" s="1"/>
  <c r="K17" i="63" a="1"/>
  <c r="K17" i="63" s="1"/>
  <c r="K15" i="63" a="1"/>
  <c r="K15" i="63" s="1"/>
  <c r="K14" i="63" a="1"/>
  <c r="K14" i="63" s="1"/>
  <c r="AX14" i="63" a="1"/>
  <c r="AX14" i="63" s="1"/>
  <c r="S17" i="63" a="1"/>
  <c r="S17" i="63" s="1"/>
  <c r="S14" i="63" a="1"/>
  <c r="S14" i="63" s="1"/>
  <c r="O15" i="63" a="1"/>
  <c r="O15" i="63" s="1"/>
  <c r="O16" i="63" a="1"/>
  <c r="O16" i="63" s="1"/>
  <c r="S16" i="63" a="1"/>
  <c r="S16" i="63" s="1"/>
  <c r="S15" i="63" a="1"/>
  <c r="S15" i="63" s="1"/>
  <c r="AX22" i="63" a="1"/>
  <c r="AX22" i="63" s="1"/>
  <c r="AY24" i="63" s="1"/>
  <c r="R5" i="63"/>
  <c r="R8" i="63"/>
  <c r="R6" i="63"/>
  <c r="S17" i="66" a="1"/>
  <c r="S17" i="66" s="1"/>
  <c r="O15" i="67" a="1"/>
  <c r="O15" i="67" s="1"/>
  <c r="R5" i="67"/>
  <c r="K16" i="66" a="1"/>
  <c r="K16" i="66" s="1"/>
  <c r="K15" i="67" a="1"/>
  <c r="K15" i="67" s="1"/>
  <c r="R8" i="67"/>
  <c r="R6" i="67"/>
  <c r="K16" i="67" a="1"/>
  <c r="K16" i="67" s="1"/>
  <c r="K17" i="66" a="1"/>
  <c r="K17" i="66" s="1"/>
  <c r="K17" i="67" a="1"/>
  <c r="K17" i="67" s="1"/>
  <c r="AX22" i="66" a="1"/>
  <c r="AX22" i="66" s="1"/>
  <c r="AY25" i="66" s="1"/>
  <c r="S16" i="67" a="1"/>
  <c r="S16" i="67" s="1"/>
  <c r="AX14" i="67" a="1"/>
  <c r="AX14" i="67" s="1"/>
  <c r="S15" i="66" a="1"/>
  <c r="S15" i="66" s="1"/>
  <c r="S15" i="67" a="1"/>
  <c r="S15" i="67" s="1"/>
  <c r="K14" i="67" a="1"/>
  <c r="K14" i="67" s="1"/>
  <c r="O15" i="66" a="1"/>
  <c r="O15" i="66" s="1"/>
  <c r="O17" i="66" a="1"/>
  <c r="O17" i="66" s="1"/>
  <c r="S14" i="67" a="1"/>
  <c r="S14" i="67" s="1"/>
  <c r="O16" i="67" a="1"/>
  <c r="O16" i="67" s="1"/>
  <c r="O14" i="66" a="1"/>
  <c r="O14" i="66" s="1"/>
  <c r="AX14" i="66" a="1"/>
  <c r="AX14" i="66" s="1"/>
  <c r="O17" i="67" a="1"/>
  <c r="O17" i="67" s="1"/>
  <c r="AX22" i="67" a="1"/>
  <c r="AX22" i="67" s="1"/>
  <c r="AY23" i="67" s="1"/>
  <c r="O14" i="67" a="1"/>
  <c r="O14" i="67" s="1"/>
  <c r="S17" i="67" a="1"/>
  <c r="S17" i="67" s="1"/>
  <c r="K15" i="66" a="1"/>
  <c r="K15" i="66" s="1"/>
  <c r="O16" i="66" a="1"/>
  <c r="O16" i="66" s="1"/>
  <c r="K14" i="66" a="1"/>
  <c r="K14" i="66" s="1"/>
  <c r="O15" i="69" a="1"/>
  <c r="O15" i="69" s="1"/>
  <c r="S16" i="72" a="1"/>
  <c r="S16" i="72" s="1"/>
  <c r="S16" i="66" a="1"/>
  <c r="S16" i="66" s="1"/>
  <c r="S14" i="66" a="1"/>
  <c r="S14" i="66" s="1"/>
  <c r="O17" i="72" a="1"/>
  <c r="O17" i="72" s="1"/>
  <c r="K16" i="72" a="1"/>
  <c r="K16" i="72" s="1"/>
  <c r="S14" i="72" a="1"/>
  <c r="S14" i="72" s="1"/>
  <c r="S15" i="72" a="1"/>
  <c r="S15" i="72" s="1"/>
  <c r="O14" i="72" a="1"/>
  <c r="O14" i="72" s="1"/>
  <c r="K15" i="72" a="1"/>
  <c r="K15" i="72" s="1"/>
  <c r="O16" i="72" a="1"/>
  <c r="O16" i="72" s="1"/>
  <c r="O15" i="72" a="1"/>
  <c r="O15" i="72" s="1"/>
  <c r="AX22" i="69" a="1"/>
  <c r="AX22" i="69" s="1"/>
  <c r="AY22" i="69" s="1"/>
  <c r="K14" i="72" a="1"/>
  <c r="K14" i="72" s="1"/>
  <c r="S17" i="72" a="1"/>
  <c r="S17" i="72" s="1"/>
  <c r="AX14" i="72" a="1"/>
  <c r="AX14" i="72" s="1"/>
  <c r="K17" i="72" a="1"/>
  <c r="K17" i="72" s="1"/>
  <c r="AX22" i="72" a="1"/>
  <c r="AX22" i="72" s="1"/>
  <c r="J4" i="32"/>
  <c r="S14" i="69" a="1"/>
  <c r="S14" i="69" s="1"/>
  <c r="O16" i="71" a="1"/>
  <c r="O16" i="71" s="1"/>
  <c r="AX22" i="71" a="1"/>
  <c r="AX22" i="71" s="1"/>
  <c r="S16" i="71" a="1"/>
  <c r="S16" i="71" s="1"/>
  <c r="O17" i="71" a="1"/>
  <c r="O17" i="71" s="1"/>
  <c r="R8" i="72"/>
  <c r="K16" i="71" a="1"/>
  <c r="K16" i="71" s="1"/>
  <c r="R6" i="72"/>
  <c r="S17" i="71" a="1"/>
  <c r="S17" i="71" s="1"/>
  <c r="S14" i="71" a="1"/>
  <c r="S14" i="71" s="1"/>
  <c r="R7" i="72"/>
  <c r="K17" i="71" a="1"/>
  <c r="K17" i="71" s="1"/>
  <c r="AX22" i="65" a="1"/>
  <c r="AX22" i="65" s="1"/>
  <c r="K17" i="69" a="1"/>
  <c r="K17" i="69" s="1"/>
  <c r="K14" i="65" a="1"/>
  <c r="K14" i="65" s="1"/>
  <c r="S15" i="65" a="1"/>
  <c r="S15" i="65" s="1"/>
  <c r="S15" i="69" a="1"/>
  <c r="S15" i="69" s="1"/>
  <c r="AX14" i="64" a="1"/>
  <c r="AX14" i="64" s="1"/>
  <c r="O16" i="65" a="1"/>
  <c r="O16" i="65" s="1"/>
  <c r="AX14" i="69" a="1"/>
  <c r="AX14" i="69" s="1"/>
  <c r="S16" i="69" a="1"/>
  <c r="S16" i="69" s="1"/>
  <c r="O14" i="69" a="1"/>
  <c r="O14" i="69" s="1"/>
  <c r="S17" i="65" a="1"/>
  <c r="S17" i="65" s="1"/>
  <c r="K16" i="69" a="1"/>
  <c r="K16" i="69" s="1"/>
  <c r="K17" i="65" a="1"/>
  <c r="K17" i="65" s="1"/>
  <c r="K15" i="65" a="1"/>
  <c r="K15" i="65" s="1"/>
  <c r="K14" i="69" a="1"/>
  <c r="K14" i="69" s="1"/>
  <c r="O17" i="69" a="1"/>
  <c r="O17" i="69" s="1"/>
  <c r="AX14" i="65" a="1"/>
  <c r="AX14" i="65" s="1"/>
  <c r="K15" i="69" a="1"/>
  <c r="K15" i="69" s="1"/>
  <c r="S17" i="69" a="1"/>
  <c r="S17" i="69" s="1"/>
  <c r="O14" i="65" a="1"/>
  <c r="O14" i="65" s="1"/>
  <c r="S16" i="65" a="1"/>
  <c r="S16" i="65" s="1"/>
  <c r="O16" i="69" a="1"/>
  <c r="O16" i="69" s="1"/>
  <c r="R6" i="66"/>
  <c r="R8" i="64"/>
  <c r="R8" i="66"/>
  <c r="O14" i="64" a="1"/>
  <c r="O14" i="64" s="1"/>
  <c r="R7" i="66"/>
  <c r="R6" i="64"/>
  <c r="R7" i="64"/>
  <c r="O17" i="64" a="1"/>
  <c r="O17" i="64" s="1"/>
  <c r="AX14" i="71" a="1"/>
  <c r="AX14" i="71" s="1"/>
  <c r="O14" i="71" a="1"/>
  <c r="O14" i="71" s="1"/>
  <c r="R6" i="71"/>
  <c r="K14" i="71" a="1"/>
  <c r="K14" i="71" s="1"/>
  <c r="R8" i="71"/>
  <c r="S14" i="65" a="1"/>
  <c r="S14" i="65" s="1"/>
  <c r="K16" i="65" a="1"/>
  <c r="K16" i="65" s="1"/>
  <c r="O15" i="71" a="1"/>
  <c r="O15" i="71" s="1"/>
  <c r="R7" i="71"/>
  <c r="S15" i="71" a="1"/>
  <c r="S15" i="71" s="1"/>
  <c r="O17" i="65" a="1"/>
  <c r="O17" i="65" s="1"/>
  <c r="O15" i="65" a="1"/>
  <c r="O15" i="65" s="1"/>
  <c r="K15" i="71" a="1"/>
  <c r="K15" i="71" s="1"/>
  <c r="II18" i="28"/>
  <c r="EI18" i="28"/>
  <c r="AI18" i="28"/>
  <c r="AV18" i="28"/>
  <c r="LI18" i="28"/>
  <c r="GV18" i="28"/>
  <c r="BV18" i="28"/>
  <c r="I18" i="28"/>
  <c r="IV18" i="28"/>
  <c r="KI18" i="28"/>
  <c r="HV18" i="28"/>
  <c r="FI18" i="28"/>
  <c r="LV18" i="28"/>
  <c r="HI18" i="28"/>
  <c r="FV18" i="28"/>
  <c r="DI18" i="28"/>
  <c r="KV18" i="28"/>
  <c r="DV18" i="28"/>
  <c r="EV18" i="28"/>
  <c r="JI18" i="28"/>
  <c r="BI18" i="28"/>
  <c r="CI18" i="28"/>
  <c r="GI18" i="28"/>
  <c r="JV18" i="28"/>
  <c r="CV18" i="28"/>
  <c r="V18" i="28"/>
  <c r="R5" i="69"/>
  <c r="I17" i="62"/>
  <c r="I15" i="62"/>
  <c r="I14" i="62"/>
  <c r="E15" i="26"/>
  <c r="I16" i="62"/>
  <c r="DK13" i="28"/>
  <c r="JX13" i="28"/>
  <c r="FK13" i="28"/>
  <c r="IX13" i="28"/>
  <c r="BK13" i="28"/>
  <c r="K13" i="28"/>
  <c r="GK13" i="28"/>
  <c r="AK13" i="28"/>
  <c r="IK13" i="28"/>
  <c r="FX13" i="28"/>
  <c r="LX13" i="28"/>
  <c r="EX13" i="28"/>
  <c r="JK13" i="28"/>
  <c r="HK13" i="28"/>
  <c r="KK13" i="28"/>
  <c r="EK13" i="28"/>
  <c r="CX13" i="28"/>
  <c r="HX13" i="28"/>
  <c r="DX13" i="28"/>
  <c r="CK13" i="28"/>
  <c r="KX13" i="28"/>
  <c r="X13" i="28"/>
  <c r="BX13" i="28"/>
  <c r="LK13" i="28"/>
  <c r="AX13" i="28"/>
  <c r="GX13" i="28"/>
  <c r="R6" i="69"/>
  <c r="L9" i="62"/>
  <c r="DX15" i="47"/>
  <c r="CK15" i="47"/>
  <c r="EK15" i="47"/>
  <c r="LK15" i="47"/>
  <c r="CX15" i="47"/>
  <c r="IX15" i="47"/>
  <c r="K15" i="47"/>
  <c r="KX15" i="47"/>
  <c r="GK15" i="47"/>
  <c r="KK15" i="47"/>
  <c r="AK15" i="47"/>
  <c r="JX15" i="47"/>
  <c r="HK15" i="47"/>
  <c r="BK15" i="47"/>
  <c r="EX15" i="47"/>
  <c r="LX15" i="47"/>
  <c r="FX15" i="47"/>
  <c r="DK15" i="47"/>
  <c r="HX15" i="47"/>
  <c r="X15" i="47"/>
  <c r="BX15" i="47"/>
  <c r="AX15" i="47"/>
  <c r="FK15" i="47"/>
  <c r="IK15" i="47"/>
  <c r="JK15" i="47"/>
  <c r="GX15" i="47"/>
  <c r="GI18" i="47"/>
  <c r="BV18" i="47"/>
  <c r="V18" i="47"/>
  <c r="II18" i="47"/>
  <c r="LV18" i="47"/>
  <c r="EI18" i="47"/>
  <c r="FI18" i="47"/>
  <c r="I18" i="47"/>
  <c r="AI18" i="47"/>
  <c r="JV18" i="47"/>
  <c r="LI18" i="47"/>
  <c r="DI18" i="47"/>
  <c r="AV18" i="47"/>
  <c r="KI18" i="47"/>
  <c r="FV18" i="47"/>
  <c r="BI18" i="47"/>
  <c r="EV18" i="47"/>
  <c r="IV18" i="47"/>
  <c r="HI18" i="47"/>
  <c r="CV18" i="47"/>
  <c r="KV18" i="47"/>
  <c r="GV18" i="47"/>
  <c r="JI18" i="47"/>
  <c r="HV18" i="47"/>
  <c r="DV18" i="47"/>
  <c r="CI18" i="47"/>
  <c r="LX15" i="28"/>
  <c r="GK15" i="28"/>
  <c r="AX15" i="28"/>
  <c r="KK15" i="28"/>
  <c r="IK15" i="28"/>
  <c r="BK15" i="28"/>
  <c r="X15" i="28"/>
  <c r="DK15" i="28"/>
  <c r="KX15" i="28"/>
  <c r="GX15" i="28"/>
  <c r="CX15" i="28"/>
  <c r="K15" i="28"/>
  <c r="JK15" i="28"/>
  <c r="HK15" i="28"/>
  <c r="HX15" i="28"/>
  <c r="EK15" i="28"/>
  <c r="LK15" i="28"/>
  <c r="EX15" i="28"/>
  <c r="AK15" i="28"/>
  <c r="JX15" i="28"/>
  <c r="FX15" i="28"/>
  <c r="FK15" i="28"/>
  <c r="CK15" i="28"/>
  <c r="IX15" i="28"/>
  <c r="DX15" i="28"/>
  <c r="BX15" i="28"/>
  <c r="R8" i="69"/>
  <c r="JX13" i="47"/>
  <c r="CK13" i="47"/>
  <c r="FX13" i="47"/>
  <c r="IX13" i="47"/>
  <c r="FK13" i="47"/>
  <c r="LK13" i="47"/>
  <c r="DK13" i="47"/>
  <c r="HX13" i="47"/>
  <c r="AX13" i="47"/>
  <c r="GX13" i="47"/>
  <c r="K13" i="47"/>
  <c r="CX13" i="47"/>
  <c r="BX13" i="47"/>
  <c r="AK13" i="47"/>
  <c r="EX13" i="47"/>
  <c r="LX13" i="47"/>
  <c r="KK13" i="47"/>
  <c r="KX13" i="47"/>
  <c r="JK13" i="47"/>
  <c r="IK13" i="47"/>
  <c r="BK13" i="47"/>
  <c r="GK13" i="47"/>
  <c r="DX13" i="47"/>
  <c r="HK13" i="47"/>
  <c r="EK13" i="47"/>
  <c r="X13" i="47"/>
  <c r="S16" i="64" a="1"/>
  <c r="S16" i="64" s="1"/>
  <c r="S15" i="64" a="1"/>
  <c r="S15" i="64" s="1"/>
  <c r="S14" i="64" a="1"/>
  <c r="S14" i="64" s="1"/>
  <c r="K16" i="64" a="1"/>
  <c r="K16" i="64" s="1"/>
  <c r="K15" i="64" a="1"/>
  <c r="K15" i="64" s="1"/>
  <c r="AX22" i="64" a="1"/>
  <c r="AX22" i="64" s="1"/>
  <c r="O15" i="64" a="1"/>
  <c r="O15" i="64" s="1"/>
  <c r="K14" i="64" a="1"/>
  <c r="K14" i="64" s="1"/>
  <c r="R8" i="65"/>
  <c r="R7" i="65"/>
  <c r="R6" i="65"/>
  <c r="R5" i="65"/>
  <c r="S17" i="64" a="1"/>
  <c r="S17" i="64" s="1"/>
  <c r="K17" i="64" a="1"/>
  <c r="K17" i="64" s="1"/>
  <c r="O16" i="64" a="1"/>
  <c r="O16" i="64" s="1"/>
  <c r="G4" i="29"/>
  <c r="G5" i="29"/>
  <c r="J5" i="32"/>
  <c r="AY24" i="70"/>
  <c r="R7" i="68" l="1"/>
  <c r="R8" i="68"/>
  <c r="R5" i="68"/>
  <c r="AV8" i="68"/>
  <c r="AV6" i="68"/>
  <c r="AV7" i="68"/>
  <c r="AV5" i="68"/>
  <c r="K17" i="68" a="1"/>
  <c r="K17" i="68" s="1"/>
  <c r="O15" i="68" a="1"/>
  <c r="O15" i="68" s="1"/>
  <c r="K16" i="68" a="1"/>
  <c r="K16" i="68" s="1"/>
  <c r="O14" i="68" a="1"/>
  <c r="O14" i="68" s="1"/>
  <c r="O16" i="68" a="1"/>
  <c r="O16" i="68" s="1"/>
  <c r="S15" i="68" a="1"/>
  <c r="S15" i="68" s="1"/>
  <c r="AX14" i="68" a="1"/>
  <c r="AX14" i="68" s="1"/>
  <c r="K14" i="68" a="1"/>
  <c r="K14" i="68" s="1"/>
  <c r="K15" i="68" a="1"/>
  <c r="K15" i="68" s="1"/>
  <c r="O17" i="68" a="1"/>
  <c r="O17" i="68" s="1"/>
  <c r="S14" i="68" a="1"/>
  <c r="S14" i="68" s="1"/>
  <c r="AX22" i="68" a="1"/>
  <c r="AX22" i="68" s="1"/>
  <c r="AY23" i="68" s="1"/>
  <c r="S16" i="68" a="1"/>
  <c r="S16" i="68" s="1"/>
  <c r="S17" i="68" a="1"/>
  <c r="S17" i="68" s="1"/>
  <c r="AV8" i="62"/>
  <c r="AV7" i="62"/>
  <c r="AV6" i="62"/>
  <c r="AV5" i="62"/>
  <c r="R6" i="61"/>
  <c r="R5" i="61"/>
  <c r="AX14" i="61" a="1"/>
  <c r="AX14" i="61" s="1"/>
  <c r="R8" i="61"/>
  <c r="O15" i="61" a="1"/>
  <c r="O15" i="61" s="1"/>
  <c r="S14" i="61" a="1"/>
  <c r="S14" i="61" s="1"/>
  <c r="O17" i="61" a="1"/>
  <c r="O17" i="61" s="1"/>
  <c r="AX22" i="61" a="1"/>
  <c r="AX22" i="61" s="1"/>
  <c r="K14" i="61" a="1"/>
  <c r="K14" i="61" s="1"/>
  <c r="K17" i="61" a="1"/>
  <c r="K17" i="61" s="1"/>
  <c r="S17" i="61" a="1"/>
  <c r="S17" i="61" s="1"/>
  <c r="O16" i="61" a="1"/>
  <c r="O16" i="61" s="1"/>
  <c r="S16" i="61" a="1"/>
  <c r="S16" i="61" s="1"/>
  <c r="S15" i="61" a="1"/>
  <c r="S15" i="61" s="1"/>
  <c r="K16" i="61" a="1"/>
  <c r="K16" i="61" s="1"/>
  <c r="O14" i="61" a="1"/>
  <c r="O14" i="61" s="1"/>
  <c r="K15" i="61" a="1"/>
  <c r="K15" i="61" s="1"/>
  <c r="L16" i="70"/>
  <c r="M16" i="70" s="1"/>
  <c r="P16" i="70" s="1"/>
  <c r="Q16" i="70" s="1"/>
  <c r="L15" i="70"/>
  <c r="M15" i="70" s="1"/>
  <c r="P15" i="70" s="1"/>
  <c r="Q15" i="70" s="1"/>
  <c r="L14" i="70"/>
  <c r="M14" i="70" s="1"/>
  <c r="P14" i="70" s="1"/>
  <c r="Q14" i="70" s="1"/>
  <c r="L17" i="70"/>
  <c r="M17" i="70" s="1"/>
  <c r="P17" i="70" s="1"/>
  <c r="Q17" i="70" s="1"/>
  <c r="L17" i="63"/>
  <c r="M17" i="63" s="1"/>
  <c r="P17" i="63" s="1"/>
  <c r="Q17" i="63" s="1"/>
  <c r="L15" i="63"/>
  <c r="M15" i="63" s="1"/>
  <c r="P15" i="63" s="1"/>
  <c r="Q15" i="63" s="1"/>
  <c r="L16" i="63"/>
  <c r="M16" i="63" s="1"/>
  <c r="P16" i="63" s="1"/>
  <c r="Q16" i="63" s="1"/>
  <c r="L14" i="63"/>
  <c r="M14" i="63" s="1"/>
  <c r="P14" i="63" s="1"/>
  <c r="AY23" i="66"/>
  <c r="L15" i="66"/>
  <c r="M15" i="66" s="1"/>
  <c r="L17" i="66"/>
  <c r="M17" i="66" s="1"/>
  <c r="P17" i="66" s="1"/>
  <c r="L16" i="66"/>
  <c r="M16" i="66" s="1"/>
  <c r="P16" i="66" s="1"/>
  <c r="Q16" i="66" s="1"/>
  <c r="T16" i="66" s="1"/>
  <c r="U16" i="66" s="1"/>
  <c r="AY22" i="66"/>
  <c r="AY24" i="66"/>
  <c r="L14" i="66"/>
  <c r="M14" i="66" s="1"/>
  <c r="P14" i="66" s="1"/>
  <c r="L16" i="72"/>
  <c r="M16" i="72" s="1"/>
  <c r="P16" i="72" s="1"/>
  <c r="Q16" i="72" s="1"/>
  <c r="L14" i="67"/>
  <c r="M14" i="67" s="1"/>
  <c r="L14" i="72"/>
  <c r="M14" i="72" s="1"/>
  <c r="P14" i="72" s="1"/>
  <c r="Q14" i="72" s="1"/>
  <c r="L17" i="67"/>
  <c r="M17" i="67" s="1"/>
  <c r="P17" i="67" s="1"/>
  <c r="Q17" i="67" s="1"/>
  <c r="L15" i="67"/>
  <c r="M15" i="67" s="1"/>
  <c r="AY24" i="67"/>
  <c r="L16" i="67"/>
  <c r="M16" i="67" s="1"/>
  <c r="P16" i="67" s="1"/>
  <c r="Q16" i="67" s="1"/>
  <c r="G5" i="32"/>
  <c r="L15" i="72"/>
  <c r="M15" i="72" s="1"/>
  <c r="P15" i="72" s="1"/>
  <c r="AY25" i="69"/>
  <c r="AY24" i="69"/>
  <c r="AY23" i="69"/>
  <c r="L17" i="72"/>
  <c r="M17" i="72" s="1"/>
  <c r="AY22" i="65"/>
  <c r="L17" i="65"/>
  <c r="M17" i="65" s="1"/>
  <c r="AY24" i="65"/>
  <c r="L16" i="71"/>
  <c r="M16" i="71" s="1"/>
  <c r="P16" i="71" s="1"/>
  <c r="Q16" i="71" s="1"/>
  <c r="L14" i="69"/>
  <c r="M14" i="69" s="1"/>
  <c r="L15" i="71"/>
  <c r="M15" i="71" s="1"/>
  <c r="P15" i="71" s="1"/>
  <c r="Q15" i="71" s="1"/>
  <c r="L17" i="71"/>
  <c r="M17" i="71" s="1"/>
  <c r="P17" i="71" s="1"/>
  <c r="Q17" i="71" s="1"/>
  <c r="L14" i="71"/>
  <c r="M14" i="71" s="1"/>
  <c r="P14" i="71" s="1"/>
  <c r="Q14" i="71" s="1"/>
  <c r="L15" i="69"/>
  <c r="M15" i="69" s="1"/>
  <c r="P15" i="69" s="1"/>
  <c r="Q15" i="69" s="1"/>
  <c r="L17" i="69"/>
  <c r="M17" i="69" s="1"/>
  <c r="L16" i="69"/>
  <c r="M16" i="69" s="1"/>
  <c r="L14" i="65"/>
  <c r="M14" i="65" s="1"/>
  <c r="P14" i="65" s="1"/>
  <c r="Q14" i="65" s="1"/>
  <c r="T14" i="65" s="1"/>
  <c r="U14" i="65" s="1"/>
  <c r="L15" i="65"/>
  <c r="M15" i="65" s="1"/>
  <c r="P15" i="65" s="1"/>
  <c r="Q15" i="65" s="1"/>
  <c r="L16" i="65"/>
  <c r="M16" i="65" s="1"/>
  <c r="L17" i="64"/>
  <c r="M17" i="64" s="1"/>
  <c r="L16" i="64"/>
  <c r="M16" i="64" s="1"/>
  <c r="K17" i="62" a="1"/>
  <c r="K17" i="62" s="1"/>
  <c r="AX14" i="62" a="1"/>
  <c r="AX14" i="62" s="1"/>
  <c r="O14" i="62" a="1"/>
  <c r="O14" i="62" s="1"/>
  <c r="S16" i="62" a="1"/>
  <c r="S16" i="62" s="1"/>
  <c r="K15" i="62" a="1"/>
  <c r="K15" i="62" s="1"/>
  <c r="S17" i="62" a="1"/>
  <c r="S17" i="62" s="1"/>
  <c r="AX22" i="62" a="1"/>
  <c r="AX22" i="62" s="1"/>
  <c r="O17" i="62" a="1"/>
  <c r="O17" i="62" s="1"/>
  <c r="O15" i="62" a="1"/>
  <c r="O15" i="62" s="1"/>
  <c r="K14" i="62" a="1"/>
  <c r="K14" i="62" s="1"/>
  <c r="O16" i="62" a="1"/>
  <c r="O16" i="62" s="1"/>
  <c r="S14" i="62" a="1"/>
  <c r="S14" i="62" s="1"/>
  <c r="S15" i="62" a="1"/>
  <c r="S15" i="62" s="1"/>
  <c r="K16" i="62" a="1"/>
  <c r="K16" i="62" s="1"/>
  <c r="R5" i="62"/>
  <c r="G17" i="16"/>
  <c r="R7" i="62"/>
  <c r="R8" i="62"/>
  <c r="R6" i="62"/>
  <c r="L14" i="64"/>
  <c r="M14" i="64" s="1"/>
  <c r="P14" i="64" s="1"/>
  <c r="Q14" i="64" s="1"/>
  <c r="L15" i="64"/>
  <c r="M15" i="64" s="1"/>
  <c r="C84" i="29"/>
  <c r="D38" i="29"/>
  <c r="C98" i="29"/>
  <c r="D14" i="29"/>
  <c r="C29" i="29"/>
  <c r="D85" i="29"/>
  <c r="C12" i="29"/>
  <c r="C33" i="29"/>
  <c r="C66" i="29"/>
  <c r="C14" i="29"/>
  <c r="D67" i="29"/>
  <c r="C100" i="29"/>
  <c r="C85" i="29"/>
  <c r="D47" i="29"/>
  <c r="C35" i="29"/>
  <c r="C97" i="29"/>
  <c r="C28" i="29"/>
  <c r="C90" i="29"/>
  <c r="C26" i="29"/>
  <c r="C88" i="29"/>
  <c r="C11" i="29"/>
  <c r="C103" i="29"/>
  <c r="D31" i="29"/>
  <c r="C37" i="29"/>
  <c r="C61" i="29"/>
  <c r="C10" i="29"/>
  <c r="D74" i="29"/>
  <c r="D4" i="29"/>
  <c r="C81" i="29"/>
  <c r="D57" i="29"/>
  <c r="C7" i="29"/>
  <c r="D13" i="29"/>
  <c r="D76" i="29"/>
  <c r="D100" i="29"/>
  <c r="D60" i="29"/>
  <c r="D92" i="29"/>
  <c r="D48" i="29"/>
  <c r="D29" i="29"/>
  <c r="D101" i="29"/>
  <c r="D23" i="29"/>
  <c r="D24" i="29"/>
  <c r="C64" i="29"/>
  <c r="D54" i="29"/>
  <c r="C17" i="29"/>
  <c r="C20" i="29"/>
  <c r="D36" i="29"/>
  <c r="D22" i="29"/>
  <c r="C92" i="29"/>
  <c r="C99" i="29"/>
  <c r="D15" i="29"/>
  <c r="C4" i="29"/>
  <c r="D73" i="29"/>
  <c r="D11" i="29"/>
  <c r="D96" i="29"/>
  <c r="C87" i="29"/>
  <c r="D69" i="29"/>
  <c r="D45" i="29"/>
  <c r="D88" i="29"/>
  <c r="D68" i="29"/>
  <c r="C49" i="29"/>
  <c r="D103" i="29"/>
  <c r="C16" i="29"/>
  <c r="C77" i="29"/>
  <c r="C58" i="29"/>
  <c r="D75" i="29"/>
  <c r="D41" i="29"/>
  <c r="C67" i="29"/>
  <c r="D6" i="29"/>
  <c r="D49" i="29"/>
  <c r="D81" i="29"/>
  <c r="D52" i="29"/>
  <c r="D80" i="29"/>
  <c r="C6" i="29"/>
  <c r="D102" i="29"/>
  <c r="C39" i="29"/>
  <c r="D65" i="29"/>
  <c r="D79" i="29"/>
  <c r="D26" i="29"/>
  <c r="C34" i="29"/>
  <c r="D70" i="29"/>
  <c r="D37" i="29"/>
  <c r="D42" i="29"/>
  <c r="C78" i="29"/>
  <c r="D87" i="29"/>
  <c r="D66" i="29"/>
  <c r="C48" i="29"/>
  <c r="C53" i="29"/>
  <c r="C8" i="29"/>
  <c r="D59" i="29"/>
  <c r="D10" i="29"/>
  <c r="C71" i="29"/>
  <c r="C40" i="29"/>
  <c r="D46" i="29"/>
  <c r="D77" i="29"/>
  <c r="C50" i="29"/>
  <c r="C25" i="29"/>
  <c r="D21" i="29"/>
  <c r="C62" i="29"/>
  <c r="C13" i="29"/>
  <c r="C70" i="29"/>
  <c r="C89" i="29"/>
  <c r="C24" i="29"/>
  <c r="D90" i="29"/>
  <c r="D98" i="29"/>
  <c r="C41" i="29"/>
  <c r="D83" i="29"/>
  <c r="D35" i="29"/>
  <c r="C63" i="29"/>
  <c r="D40" i="29"/>
  <c r="C94" i="29"/>
  <c r="D33" i="29"/>
  <c r="C51" i="29"/>
  <c r="D28" i="29"/>
  <c r="C15" i="29"/>
  <c r="D91" i="29"/>
  <c r="D86" i="29"/>
  <c r="C43" i="29"/>
  <c r="C36" i="29"/>
  <c r="C83" i="29"/>
  <c r="C68" i="29"/>
  <c r="D39" i="29"/>
  <c r="C31" i="29"/>
  <c r="C19" i="29"/>
  <c r="D51" i="29"/>
  <c r="D9" i="29"/>
  <c r="C57" i="29"/>
  <c r="C74" i="29"/>
  <c r="C73" i="29"/>
  <c r="C32" i="29"/>
  <c r="D78" i="29"/>
  <c r="C65" i="29"/>
  <c r="D58" i="29"/>
  <c r="C76" i="29"/>
  <c r="C22" i="29"/>
  <c r="D27" i="29"/>
  <c r="C38" i="29"/>
  <c r="D63" i="29"/>
  <c r="D19" i="29"/>
  <c r="C5" i="29"/>
  <c r="C30" i="29"/>
  <c r="D55" i="29"/>
  <c r="D61" i="29"/>
  <c r="C75" i="29"/>
  <c r="D20" i="29"/>
  <c r="D8" i="29"/>
  <c r="C46" i="29"/>
  <c r="C42" i="29"/>
  <c r="D72" i="29"/>
  <c r="C72" i="29"/>
  <c r="C23" i="29"/>
  <c r="D18" i="29"/>
  <c r="C96" i="29"/>
  <c r="C93" i="29"/>
  <c r="D56" i="29"/>
  <c r="C45" i="29"/>
  <c r="C91" i="29"/>
  <c r="C52" i="29"/>
  <c r="C69" i="29"/>
  <c r="D12" i="29"/>
  <c r="C47" i="29"/>
  <c r="C56" i="29"/>
  <c r="D97" i="29"/>
  <c r="C80" i="29"/>
  <c r="D62" i="29"/>
  <c r="D17" i="29"/>
  <c r="D89" i="29"/>
  <c r="D34" i="29"/>
  <c r="C44" i="29"/>
  <c r="D32" i="29"/>
  <c r="D25" i="29"/>
  <c r="C101" i="29"/>
  <c r="C54" i="29"/>
  <c r="C59" i="29"/>
  <c r="C86" i="29"/>
  <c r="D64" i="29"/>
  <c r="C60" i="29"/>
  <c r="C18" i="29"/>
  <c r="C79" i="29"/>
  <c r="D30" i="29"/>
  <c r="D94" i="29"/>
  <c r="D84" i="29"/>
  <c r="C102" i="29"/>
  <c r="D93" i="29"/>
  <c r="C82" i="29"/>
  <c r="D82" i="29"/>
  <c r="D71" i="29"/>
  <c r="D7" i="29"/>
  <c r="D16" i="29"/>
  <c r="C27" i="29"/>
  <c r="D53" i="29"/>
  <c r="D43" i="29"/>
  <c r="D5" i="29"/>
  <c r="C9" i="29"/>
  <c r="D50" i="29"/>
  <c r="D44" i="29"/>
  <c r="C21" i="29"/>
  <c r="D99" i="29"/>
  <c r="C95" i="29"/>
  <c r="D95" i="29"/>
  <c r="C55" i="29"/>
  <c r="G4" i="32"/>
  <c r="P15" i="66"/>
  <c r="Q15" i="66" s="1"/>
  <c r="L15" i="68" l="1"/>
  <c r="M15" i="68" s="1"/>
  <c r="P15" i="68" s="1"/>
  <c r="Q15" i="68" s="1"/>
  <c r="L14" i="68"/>
  <c r="M14" i="68" s="1"/>
  <c r="P14" i="68" s="1"/>
  <c r="Q14" i="68" s="1"/>
  <c r="L16" i="68"/>
  <c r="M16" i="68" s="1"/>
  <c r="P16" i="68" s="1"/>
  <c r="Q16" i="68" s="1"/>
  <c r="T16" i="68" s="1"/>
  <c r="U16" i="68" s="1"/>
  <c r="L17" i="68"/>
  <c r="M17" i="68" s="1"/>
  <c r="P17" i="68" s="1"/>
  <c r="Q17" i="68" s="1"/>
  <c r="T17" i="68" s="1"/>
  <c r="U17" i="68" s="1"/>
  <c r="L14" i="61"/>
  <c r="M14" i="61" s="1"/>
  <c r="P14" i="61" s="1"/>
  <c r="Q14" i="61" s="1"/>
  <c r="T14" i="61" s="1"/>
  <c r="U14" i="61" s="1"/>
  <c r="L15" i="61"/>
  <c r="M15" i="61" s="1"/>
  <c r="P15" i="61" s="1"/>
  <c r="Q15" i="61" s="1"/>
  <c r="T15" i="61" s="1"/>
  <c r="U15" i="61" s="1"/>
  <c r="L16" i="61"/>
  <c r="M16" i="61" s="1"/>
  <c r="P16" i="61" s="1"/>
  <c r="Q16" i="61" s="1"/>
  <c r="T16" i="61" s="1"/>
  <c r="U16" i="61" s="1"/>
  <c r="L17" i="61"/>
  <c r="M17" i="61" s="1"/>
  <c r="P17" i="61" s="1"/>
  <c r="Q17" i="61" s="1"/>
  <c r="Q14" i="63"/>
  <c r="T14" i="63" s="1"/>
  <c r="U14" i="63" s="1"/>
  <c r="Q14" i="66"/>
  <c r="T14" i="66" s="1"/>
  <c r="U14" i="66" s="1"/>
  <c r="T15" i="63"/>
  <c r="U15" i="63" s="1"/>
  <c r="BB6" i="66"/>
  <c r="BB5" i="66"/>
  <c r="BB8" i="66"/>
  <c r="BB7" i="66"/>
  <c r="Q17" i="66"/>
  <c r="T17" i="66" s="1"/>
  <c r="U17" i="66" s="1"/>
  <c r="P17" i="72"/>
  <c r="Q17" i="72" s="1"/>
  <c r="T17" i="72" s="1"/>
  <c r="U17" i="72" s="1"/>
  <c r="P16" i="64"/>
  <c r="Q16" i="64" s="1"/>
  <c r="P15" i="64"/>
  <c r="Q15" i="64" s="1"/>
  <c r="T15" i="64" s="1"/>
  <c r="U15" i="64" s="1"/>
  <c r="P17" i="64"/>
  <c r="Q17" i="64" s="1"/>
  <c r="T17" i="64" s="1"/>
  <c r="U17" i="64" s="1"/>
  <c r="P16" i="65"/>
  <c r="Q16" i="65" s="1"/>
  <c r="T16" i="65" s="1"/>
  <c r="U16" i="65" s="1"/>
  <c r="P17" i="65"/>
  <c r="Q17" i="65" s="1"/>
  <c r="T17" i="65" s="1"/>
  <c r="U17" i="65" s="1"/>
  <c r="P14" i="69"/>
  <c r="Q14" i="69" s="1"/>
  <c r="T14" i="69" s="1"/>
  <c r="U14" i="69" s="1"/>
  <c r="P16" i="69"/>
  <c r="Q16" i="69" s="1"/>
  <c r="P17" i="69"/>
  <c r="Q17" i="69" s="1"/>
  <c r="T17" i="69" s="1"/>
  <c r="U17" i="69" s="1"/>
  <c r="P15" i="67"/>
  <c r="Q15" i="67" s="1"/>
  <c r="T15" i="67" s="1"/>
  <c r="U15" i="67" s="1"/>
  <c r="P14" i="67"/>
  <c r="Q14" i="67" s="1"/>
  <c r="T14" i="67" s="1"/>
  <c r="U14" i="67" s="1"/>
  <c r="Q15" i="72"/>
  <c r="T15" i="72" s="1"/>
  <c r="U15" i="72" s="1"/>
  <c r="BB5" i="69"/>
  <c r="BB7" i="69"/>
  <c r="BB8" i="69"/>
  <c r="BB6" i="69"/>
  <c r="L16" i="62"/>
  <c r="M16" i="62" s="1"/>
  <c r="P16" i="62" s="1"/>
  <c r="Q16" i="62" s="1"/>
  <c r="T16" i="62" s="1"/>
  <c r="U16" i="62" s="1"/>
  <c r="L17" i="62"/>
  <c r="M17" i="62" s="1"/>
  <c r="P17" i="62" s="1"/>
  <c r="Q17" i="62" s="1"/>
  <c r="L15" i="62"/>
  <c r="M15" i="62" s="1"/>
  <c r="P15" i="62" s="1"/>
  <c r="Q15" i="62" s="1"/>
  <c r="T15" i="62" s="1"/>
  <c r="U15" i="62" s="1"/>
  <c r="L14" i="62"/>
  <c r="M14" i="62" s="1"/>
  <c r="P14" i="62" s="1"/>
  <c r="Q14" i="62" s="1"/>
  <c r="T14" i="64"/>
  <c r="U14" i="64" s="1"/>
  <c r="T16" i="67"/>
  <c r="U16" i="67" s="1"/>
  <c r="C56" i="32"/>
  <c r="D95" i="32"/>
  <c r="C64" i="32"/>
  <c r="C20" i="32"/>
  <c r="D34" i="32"/>
  <c r="D21" i="32"/>
  <c r="D50" i="32"/>
  <c r="C29" i="32"/>
  <c r="D18" i="32"/>
  <c r="C37" i="32"/>
  <c r="D73" i="32"/>
  <c r="D67" i="32"/>
  <c r="C26" i="32"/>
  <c r="C58" i="32"/>
  <c r="D62" i="32"/>
  <c r="C53" i="32"/>
  <c r="D75" i="32"/>
  <c r="D71" i="32"/>
  <c r="D45" i="32"/>
  <c r="D46" i="32"/>
  <c r="C18" i="32"/>
  <c r="D26" i="32"/>
  <c r="D15" i="32"/>
  <c r="C8" i="32"/>
  <c r="C38" i="32"/>
  <c r="C100" i="32"/>
  <c r="D79" i="32"/>
  <c r="D91" i="32"/>
  <c r="D19" i="32"/>
  <c r="D87" i="32"/>
  <c r="C21" i="32"/>
  <c r="C84" i="32"/>
  <c r="C69" i="32"/>
  <c r="C45" i="32"/>
  <c r="D42" i="32"/>
  <c r="D69" i="32"/>
  <c r="C59" i="32"/>
  <c r="D10" i="32"/>
  <c r="D33" i="32"/>
  <c r="D76" i="32"/>
  <c r="C15" i="32"/>
  <c r="D90" i="32"/>
  <c r="D23" i="32"/>
  <c r="C41" i="32"/>
  <c r="D81" i="32"/>
  <c r="D8" i="32"/>
  <c r="C28" i="32"/>
  <c r="D22" i="32"/>
  <c r="D93" i="32"/>
  <c r="D64" i="32"/>
  <c r="C78" i="32"/>
  <c r="D37" i="32"/>
  <c r="C72" i="32"/>
  <c r="D65" i="32"/>
  <c r="C4" i="32"/>
  <c r="D48" i="32"/>
  <c r="C14" i="32"/>
  <c r="C36" i="32"/>
  <c r="C57" i="32"/>
  <c r="C81" i="32"/>
  <c r="D11" i="32"/>
  <c r="D56" i="32"/>
  <c r="C67" i="32"/>
  <c r="C83" i="32"/>
  <c r="D54" i="32"/>
  <c r="D70" i="32"/>
  <c r="C86" i="32"/>
  <c r="C34" i="32"/>
  <c r="D47" i="32"/>
  <c r="C16" i="32"/>
  <c r="C32" i="32"/>
  <c r="D51" i="32"/>
  <c r="C71" i="32"/>
  <c r="D57" i="32"/>
  <c r="C30" i="32"/>
  <c r="C50" i="32"/>
  <c r="D68" i="32"/>
  <c r="C25" i="32"/>
  <c r="C61" i="32"/>
  <c r="D5" i="32"/>
  <c r="C7" i="32"/>
  <c r="C77" i="32"/>
  <c r="C75" i="32"/>
  <c r="C102" i="32"/>
  <c r="D84" i="32"/>
  <c r="D99" i="32"/>
  <c r="C52" i="32"/>
  <c r="D17" i="32"/>
  <c r="D41" i="32"/>
  <c r="C31" i="32"/>
  <c r="C68" i="32"/>
  <c r="C65" i="32"/>
  <c r="C24" i="32"/>
  <c r="D35" i="32"/>
  <c r="C82" i="32"/>
  <c r="D36" i="32"/>
  <c r="D40" i="32"/>
  <c r="C91" i="32"/>
  <c r="D89" i="32"/>
  <c r="C44" i="32"/>
  <c r="D29" i="32"/>
  <c r="D85" i="32"/>
  <c r="C80" i="32"/>
  <c r="C5" i="32"/>
  <c r="D49" i="32"/>
  <c r="D12" i="32"/>
  <c r="D14" i="32"/>
  <c r="C39" i="32"/>
  <c r="C60" i="32"/>
  <c r="D52" i="32"/>
  <c r="C95" i="32"/>
  <c r="D83" i="32"/>
  <c r="D13" i="32"/>
  <c r="C23" i="32"/>
  <c r="C101" i="32"/>
  <c r="D80" i="32"/>
  <c r="D32" i="32"/>
  <c r="D74" i="32"/>
  <c r="C73" i="32"/>
  <c r="C43" i="32"/>
  <c r="C63" i="32"/>
  <c r="D100" i="32"/>
  <c r="D7" i="32"/>
  <c r="D96" i="32"/>
  <c r="C90" i="32"/>
  <c r="C54" i="32"/>
  <c r="D30" i="32"/>
  <c r="D53" i="32"/>
  <c r="D72" i="32"/>
  <c r="D44" i="32"/>
  <c r="D97" i="32"/>
  <c r="D27" i="32"/>
  <c r="C19" i="32"/>
  <c r="C27" i="32"/>
  <c r="C89" i="32"/>
  <c r="C13" i="32"/>
  <c r="D60" i="32"/>
  <c r="D20" i="32"/>
  <c r="C47" i="32"/>
  <c r="D102" i="32"/>
  <c r="C35" i="32"/>
  <c r="C51" i="32"/>
  <c r="C49" i="32"/>
  <c r="D103" i="32"/>
  <c r="C92" i="32"/>
  <c r="C62" i="32"/>
  <c r="C76" i="32"/>
  <c r="D28" i="32"/>
  <c r="D82" i="32"/>
  <c r="D6" i="32"/>
  <c r="C96" i="32"/>
  <c r="C103" i="32"/>
  <c r="D39" i="32"/>
  <c r="C88" i="32"/>
  <c r="D43" i="32"/>
  <c r="C40" i="32"/>
  <c r="C42" i="32"/>
  <c r="C55" i="32"/>
  <c r="D9" i="32"/>
  <c r="C97" i="32"/>
  <c r="C9" i="32"/>
  <c r="C79" i="32"/>
  <c r="D31" i="32"/>
  <c r="C94" i="32"/>
  <c r="C46" i="32"/>
  <c r="D98" i="32"/>
  <c r="C66" i="32"/>
  <c r="C17" i="32"/>
  <c r="D59" i="32"/>
  <c r="D24" i="32"/>
  <c r="D94" i="32"/>
  <c r="C74" i="32"/>
  <c r="C85" i="32"/>
  <c r="C33" i="32"/>
  <c r="C12" i="32"/>
  <c r="D38" i="32"/>
  <c r="C98" i="32"/>
  <c r="D77" i="32"/>
  <c r="D4" i="32"/>
  <c r="D78" i="32"/>
  <c r="D86" i="32"/>
  <c r="C99" i="32"/>
  <c r="D61" i="32"/>
  <c r="D16" i="32"/>
  <c r="D25" i="32"/>
  <c r="C10" i="32"/>
  <c r="D58" i="32"/>
  <c r="C11" i="32"/>
  <c r="C48" i="32"/>
  <c r="C6" i="32"/>
  <c r="D92" i="32"/>
  <c r="D55" i="32"/>
  <c r="C93" i="32"/>
  <c r="D66" i="32"/>
  <c r="C70" i="32"/>
  <c r="C22" i="32"/>
  <c r="D88" i="32"/>
  <c r="D63" i="32"/>
  <c r="C87" i="32"/>
  <c r="D101" i="32"/>
  <c r="T16" i="71"/>
  <c r="U16" i="71" s="1"/>
  <c r="T14" i="71"/>
  <c r="U14" i="71" s="1"/>
  <c r="T17" i="71"/>
  <c r="U17" i="71" s="1"/>
  <c r="T15" i="71"/>
  <c r="U15" i="71" s="1"/>
  <c r="T15" i="65"/>
  <c r="U15" i="65" s="1"/>
  <c r="T14" i="70"/>
  <c r="U14" i="70" s="1"/>
  <c r="T17" i="70"/>
  <c r="U17" i="70" s="1"/>
  <c r="T14" i="68"/>
  <c r="U14" i="68" s="1"/>
  <c r="T16" i="72"/>
  <c r="U16" i="72" s="1"/>
  <c r="T15" i="66"/>
  <c r="U15" i="66" s="1"/>
  <c r="T16" i="63"/>
  <c r="U16" i="63" s="1"/>
  <c r="T17" i="63"/>
  <c r="U17" i="63" s="1"/>
  <c r="T16" i="70"/>
  <c r="U16" i="70" s="1"/>
  <c r="T15" i="68"/>
  <c r="U15" i="68" s="1"/>
  <c r="T14" i="72"/>
  <c r="U14" i="72" s="1"/>
  <c r="T15" i="70"/>
  <c r="U15" i="70" s="1"/>
  <c r="AE15" i="65" l="1" a="1"/>
  <c r="AE15" i="65" s="1"/>
  <c r="T17" i="61"/>
  <c r="U17" i="61" s="1"/>
  <c r="AA16" i="61" s="1" a="1"/>
  <c r="AA16" i="61" s="1"/>
  <c r="AE16" i="68" a="1"/>
  <c r="AE16" i="68" s="1"/>
  <c r="AE17" i="68" a="1"/>
  <c r="AE17" i="68" s="1"/>
  <c r="AE14" i="68" a="1"/>
  <c r="AE14" i="68" s="1"/>
  <c r="AE15" i="68" a="1"/>
  <c r="AE15" i="68" s="1"/>
  <c r="AE16" i="66" a="1"/>
  <c r="AE16" i="66" s="1"/>
  <c r="AE17" i="66" a="1"/>
  <c r="AE17" i="66" s="1"/>
  <c r="AE14" i="66" a="1"/>
  <c r="AE14" i="66" s="1"/>
  <c r="AE15" i="66" a="1"/>
  <c r="AE15" i="66" s="1"/>
  <c r="AE17" i="65" a="1"/>
  <c r="AE17" i="65" s="1"/>
  <c r="AE16" i="65" a="1"/>
  <c r="AE16" i="65" s="1"/>
  <c r="AE14" i="65" a="1"/>
  <c r="AE14" i="65" s="1"/>
  <c r="AE15" i="71" a="1"/>
  <c r="AE15" i="71" s="1"/>
  <c r="AE17" i="71" a="1"/>
  <c r="AE17" i="71" s="1"/>
  <c r="AE14" i="71" a="1"/>
  <c r="AE14" i="71" s="1"/>
  <c r="AE16" i="71" a="1"/>
  <c r="AE16" i="71" s="1"/>
  <c r="AE17" i="72" a="1"/>
  <c r="AE17" i="72" s="1"/>
  <c r="AE15" i="72" a="1"/>
  <c r="AE15" i="72" s="1"/>
  <c r="AE14" i="72" a="1"/>
  <c r="AE14" i="72" s="1"/>
  <c r="AE16" i="72" a="1"/>
  <c r="AE16" i="72" s="1"/>
  <c r="AE17" i="70" a="1"/>
  <c r="AE17" i="70" s="1"/>
  <c r="AE16" i="70" a="1"/>
  <c r="AE16" i="70" s="1"/>
  <c r="AE14" i="70" a="1"/>
  <c r="AE14" i="70" s="1"/>
  <c r="AE15" i="70" a="1"/>
  <c r="AE15" i="70" s="1"/>
  <c r="AE15" i="63" a="1"/>
  <c r="AE15" i="63" s="1"/>
  <c r="AE16" i="63" a="1"/>
  <c r="AE16" i="63" s="1"/>
  <c r="AE14" i="63" a="1"/>
  <c r="AE14" i="63" s="1"/>
  <c r="AE17" i="63" a="1"/>
  <c r="AE17" i="63" s="1"/>
  <c r="BA22" i="66" a="1"/>
  <c r="BA24" i="66" s="1"/>
  <c r="BB22" i="66" a="1"/>
  <c r="BB23" i="66" s="1"/>
  <c r="AZ22" i="66" a="1"/>
  <c r="AZ22" i="66" s="1"/>
  <c r="BC22" i="66" a="1"/>
  <c r="BC23" i="66" s="1"/>
  <c r="T17" i="67"/>
  <c r="U17" i="67" s="1"/>
  <c r="AE17" i="67" s="1" a="1"/>
  <c r="AE17" i="67" s="1"/>
  <c r="T15" i="69"/>
  <c r="U15" i="69" s="1"/>
  <c r="T16" i="69"/>
  <c r="U16" i="69" s="1"/>
  <c r="T16" i="64"/>
  <c r="U16" i="64" s="1"/>
  <c r="BK14" i="64" s="1" a="1"/>
  <c r="AZ22" i="69" a="1"/>
  <c r="AZ24" i="69" s="1"/>
  <c r="BA22" i="69" a="1"/>
  <c r="BC22" i="69" a="1"/>
  <c r="BB22" i="69" a="1"/>
  <c r="T14" i="62"/>
  <c r="U14" i="62" s="1"/>
  <c r="T17" i="62"/>
  <c r="U17" i="62" s="1"/>
  <c r="AA17" i="65" a="1"/>
  <c r="AA17" i="65" s="1"/>
  <c r="AA14" i="65" a="1"/>
  <c r="AA14" i="65" s="1"/>
  <c r="BK14" i="65" a="1"/>
  <c r="BK16" i="65" s="1"/>
  <c r="W14" i="65" a="1"/>
  <c r="W14" i="65" s="1"/>
  <c r="AA16" i="65" a="1"/>
  <c r="AA16" i="65" s="1"/>
  <c r="W15" i="65" a="1"/>
  <c r="W15" i="65" s="1"/>
  <c r="AA15" i="65" a="1"/>
  <c r="AA15" i="65" s="1"/>
  <c r="W17" i="65" a="1"/>
  <c r="W17" i="65" s="1"/>
  <c r="W16" i="65" a="1"/>
  <c r="W16" i="65" s="1"/>
  <c r="W14" i="71" a="1"/>
  <c r="W14" i="71" s="1"/>
  <c r="AA16" i="71" a="1"/>
  <c r="AA16" i="71" s="1"/>
  <c r="W15" i="71" a="1"/>
  <c r="W15" i="71" s="1"/>
  <c r="W16" i="71" a="1"/>
  <c r="W16" i="71" s="1"/>
  <c r="AA17" i="71" a="1"/>
  <c r="AA17" i="71" s="1"/>
  <c r="BK14" i="71" a="1"/>
  <c r="AA14" i="71" a="1"/>
  <c r="AA14" i="71" s="1"/>
  <c r="AA15" i="71" a="1"/>
  <c r="AA15" i="71" s="1"/>
  <c r="W17" i="71" a="1"/>
  <c r="W17" i="71" s="1"/>
  <c r="W15" i="61" a="1"/>
  <c r="W15" i="61" s="1"/>
  <c r="AA14" i="61" a="1"/>
  <c r="AA14" i="61" s="1"/>
  <c r="AE14" i="61" a="1"/>
  <c r="AE14" i="61" s="1"/>
  <c r="W16" i="61" a="1"/>
  <c r="W16" i="61" s="1"/>
  <c r="AA15" i="61" a="1"/>
  <c r="AA15" i="61" s="1"/>
  <c r="AA17" i="61" a="1"/>
  <c r="AA17" i="61" s="1"/>
  <c r="AE15" i="61" a="1"/>
  <c r="AE15" i="61" s="1"/>
  <c r="AA15" i="68" a="1"/>
  <c r="AA15" i="68" s="1"/>
  <c r="AA14" i="68" a="1"/>
  <c r="AA14" i="68" s="1"/>
  <c r="AA16" i="68" a="1"/>
  <c r="AA16" i="68" s="1"/>
  <c r="AA17" i="68" a="1"/>
  <c r="AA17" i="68" s="1"/>
  <c r="W14" i="68" a="1"/>
  <c r="W14" i="68" s="1"/>
  <c r="W15" i="68" a="1"/>
  <c r="W15" i="68" s="1"/>
  <c r="W16" i="68" a="1"/>
  <c r="W16" i="68" s="1"/>
  <c r="W17" i="68" a="1"/>
  <c r="W17" i="68" s="1"/>
  <c r="BK14" i="68" a="1"/>
  <c r="AA14" i="63" a="1"/>
  <c r="AA14" i="63" s="1"/>
  <c r="AA16" i="63" a="1"/>
  <c r="AA16" i="63" s="1"/>
  <c r="AA15" i="63" a="1"/>
  <c r="AA15" i="63" s="1"/>
  <c r="AA17" i="63" a="1"/>
  <c r="AA17" i="63" s="1"/>
  <c r="W15" i="63" a="1"/>
  <c r="W15" i="63" s="1"/>
  <c r="W16" i="63" a="1"/>
  <c r="W16" i="63" s="1"/>
  <c r="W17" i="63" a="1"/>
  <c r="W17" i="63" s="1"/>
  <c r="W14" i="63" a="1"/>
  <c r="W14" i="63" s="1"/>
  <c r="BK14" i="63" a="1"/>
  <c r="AA16" i="72" a="1"/>
  <c r="AA16" i="72" s="1"/>
  <c r="AA14" i="72" a="1"/>
  <c r="AA14" i="72" s="1"/>
  <c r="AA15" i="72" a="1"/>
  <c r="AA15" i="72" s="1"/>
  <c r="W15" i="72" a="1"/>
  <c r="W15" i="72" s="1"/>
  <c r="W14" i="72" a="1"/>
  <c r="W14" i="72" s="1"/>
  <c r="W16" i="72" a="1"/>
  <c r="W16" i="72" s="1"/>
  <c r="W17" i="72" a="1"/>
  <c r="W17" i="72" s="1"/>
  <c r="AA17" i="72" a="1"/>
  <c r="AA17" i="72" s="1"/>
  <c r="BK14" i="72" a="1"/>
  <c r="AA15" i="70" a="1"/>
  <c r="AA15" i="70" s="1"/>
  <c r="AA17" i="70" a="1"/>
  <c r="AA17" i="70" s="1"/>
  <c r="AA16" i="70" a="1"/>
  <c r="AA16" i="70" s="1"/>
  <c r="W15" i="70" a="1"/>
  <c r="W15" i="70" s="1"/>
  <c r="W17" i="70" a="1"/>
  <c r="W17" i="70" s="1"/>
  <c r="W16" i="70" a="1"/>
  <c r="W16" i="70" s="1"/>
  <c r="W14" i="70" a="1"/>
  <c r="W14" i="70" s="1"/>
  <c r="AA14" i="70" a="1"/>
  <c r="AA14" i="70" s="1"/>
  <c r="BK14" i="70" a="1"/>
  <c r="AA14" i="66" a="1"/>
  <c r="AA14" i="66" s="1"/>
  <c r="W15" i="66" a="1"/>
  <c r="W15" i="66" s="1"/>
  <c r="AA15" i="66" a="1"/>
  <c r="AA15" i="66" s="1"/>
  <c r="W14" i="66" a="1"/>
  <c r="W14" i="66" s="1"/>
  <c r="W17" i="66" a="1"/>
  <c r="W17" i="66" s="1"/>
  <c r="W16" i="66" a="1"/>
  <c r="W16" i="66" s="1"/>
  <c r="AA17" i="66" a="1"/>
  <c r="AA17" i="66" s="1"/>
  <c r="AA16" i="66" a="1"/>
  <c r="AA16" i="66" s="1"/>
  <c r="BK14" i="66" a="1"/>
  <c r="W14" i="61" l="1" a="1"/>
  <c r="W14" i="61" s="1"/>
  <c r="AE17" i="61" a="1"/>
  <c r="AE17" i="61" s="1"/>
  <c r="AE16" i="61" a="1"/>
  <c r="AE16" i="61" s="1"/>
  <c r="W17" i="61" a="1"/>
  <c r="W17" i="61" s="1"/>
  <c r="X14" i="61" s="1"/>
  <c r="Y14" i="61" s="1"/>
  <c r="BK14" i="61" a="1"/>
  <c r="BK14" i="61" s="1"/>
  <c r="AE15" i="69" a="1"/>
  <c r="AE15" i="69" s="1"/>
  <c r="AE14" i="67" a="1"/>
  <c r="AE14" i="67" s="1"/>
  <c r="AE16" i="67" a="1"/>
  <c r="AE16" i="67" s="1"/>
  <c r="AE15" i="67" a="1"/>
  <c r="AE15" i="67" s="1"/>
  <c r="AE16" i="69" a="1"/>
  <c r="AE16" i="69" s="1"/>
  <c r="BA22" i="66"/>
  <c r="BA25" i="66"/>
  <c r="AE17" i="69" a="1"/>
  <c r="AE17" i="69" s="1"/>
  <c r="BA23" i="66"/>
  <c r="AE14" i="69" a="1"/>
  <c r="AE14" i="69" s="1"/>
  <c r="BC25" i="66"/>
  <c r="BC22" i="66"/>
  <c r="AE14" i="64" a="1"/>
  <c r="AE14" i="64" s="1"/>
  <c r="AE16" i="64" a="1"/>
  <c r="AE16" i="64" s="1"/>
  <c r="AE17" i="64" a="1"/>
  <c r="AE17" i="64" s="1"/>
  <c r="AE15" i="64" a="1"/>
  <c r="AE15" i="64" s="1"/>
  <c r="AE14" i="62" a="1"/>
  <c r="AE14" i="62" s="1"/>
  <c r="AE15" i="62" a="1"/>
  <c r="AE15" i="62" s="1"/>
  <c r="AE17" i="62" a="1"/>
  <c r="AE17" i="62" s="1"/>
  <c r="AE16" i="62" a="1"/>
  <c r="AE16" i="62" s="1"/>
  <c r="BB25" i="66"/>
  <c r="BB22" i="66"/>
  <c r="AZ24" i="66"/>
  <c r="AZ23" i="66"/>
  <c r="BC24" i="66"/>
  <c r="BB24" i="66"/>
  <c r="AZ25" i="66"/>
  <c r="AA17" i="64" a="1"/>
  <c r="AA17" i="64" s="1"/>
  <c r="BK15" i="65"/>
  <c r="W14" i="67" a="1"/>
  <c r="W14" i="67" s="1"/>
  <c r="AA14" i="67" a="1"/>
  <c r="AA14" i="67" s="1"/>
  <c r="W15" i="67" a="1"/>
  <c r="W15" i="67" s="1"/>
  <c r="AA14" i="64" a="1"/>
  <c r="AA14" i="64" s="1"/>
  <c r="W17" i="69" a="1"/>
  <c r="W17" i="69" s="1"/>
  <c r="AA16" i="67" a="1"/>
  <c r="AA16" i="67" s="1"/>
  <c r="BK14" i="67" a="1"/>
  <c r="BK16" i="67" s="1"/>
  <c r="AA15" i="67" a="1"/>
  <c r="AA15" i="67" s="1"/>
  <c r="W16" i="67" a="1"/>
  <c r="W16" i="67" s="1"/>
  <c r="W17" i="67" a="1"/>
  <c r="W17" i="67" s="1"/>
  <c r="AA17" i="67" a="1"/>
  <c r="AA17" i="67" s="1"/>
  <c r="BK14" i="69" a="1"/>
  <c r="BK15" i="69" s="1"/>
  <c r="AA17" i="69" a="1"/>
  <c r="AA17" i="69" s="1"/>
  <c r="W16" i="64" a="1"/>
  <c r="W16" i="64" s="1"/>
  <c r="W16" i="69" a="1"/>
  <c r="W16" i="69" s="1"/>
  <c r="AA15" i="69" a="1"/>
  <c r="AA15" i="69" s="1"/>
  <c r="AA14" i="69" a="1"/>
  <c r="AA14" i="69" s="1"/>
  <c r="W14" i="69" a="1"/>
  <c r="W14" i="69" s="1"/>
  <c r="BK17" i="65"/>
  <c r="BK14" i="65"/>
  <c r="W15" i="64" a="1"/>
  <c r="W15" i="64" s="1"/>
  <c r="W15" i="69" a="1"/>
  <c r="W15" i="69" s="1"/>
  <c r="AA15" i="64" a="1"/>
  <c r="AA15" i="64" s="1"/>
  <c r="AA16" i="64" a="1"/>
  <c r="AA16" i="64" s="1"/>
  <c r="W17" i="64" a="1"/>
  <c r="W17" i="64" s="1"/>
  <c r="W14" i="64" a="1"/>
  <c r="W14" i="64" s="1"/>
  <c r="BK15" i="64"/>
  <c r="BK16" i="64"/>
  <c r="BK17" i="64"/>
  <c r="BK14" i="64"/>
  <c r="AA16" i="69" a="1"/>
  <c r="AA16" i="69" s="1"/>
  <c r="AA17" i="62" a="1"/>
  <c r="AA17" i="62" s="1"/>
  <c r="AZ22" i="69"/>
  <c r="AZ23" i="69"/>
  <c r="W17" i="62" a="1"/>
  <c r="W17" i="62" s="1"/>
  <c r="AZ25" i="69"/>
  <c r="AA15" i="62" a="1"/>
  <c r="AA15" i="62" s="1"/>
  <c r="BK14" i="62" a="1"/>
  <c r="AA16" i="62" a="1"/>
  <c r="AA16" i="62" s="1"/>
  <c r="AA14" i="62" a="1"/>
  <c r="AA14" i="62" s="1"/>
  <c r="W14" i="62" a="1"/>
  <c r="W14" i="62" s="1"/>
  <c r="W15" i="62" a="1"/>
  <c r="W15" i="62" s="1"/>
  <c r="W16" i="62" a="1"/>
  <c r="W16" i="62" s="1"/>
  <c r="BC22" i="69"/>
  <c r="BC25" i="69"/>
  <c r="BC24" i="69"/>
  <c r="BC23" i="69"/>
  <c r="BA22" i="69"/>
  <c r="BA24" i="69"/>
  <c r="BA25" i="69"/>
  <c r="BA23" i="69"/>
  <c r="BB22" i="69"/>
  <c r="BB23" i="69"/>
  <c r="BB24" i="69"/>
  <c r="BB25" i="69"/>
  <c r="X16" i="65"/>
  <c r="Y16" i="65" s="1"/>
  <c r="X15" i="65"/>
  <c r="Y15" i="65" s="1"/>
  <c r="X14" i="65"/>
  <c r="Y14" i="65" s="1"/>
  <c r="X17" i="65"/>
  <c r="Y17" i="65" s="1"/>
  <c r="X17" i="68"/>
  <c r="Y17" i="68" s="1"/>
  <c r="X17" i="71"/>
  <c r="Y17" i="71" s="1"/>
  <c r="X16" i="71"/>
  <c r="Y16" i="71" s="1"/>
  <c r="X15" i="71"/>
  <c r="Y15" i="71" s="1"/>
  <c r="X14" i="71"/>
  <c r="Y14" i="71" s="1"/>
  <c r="BK17" i="71"/>
  <c r="BK15" i="71"/>
  <c r="BK16" i="71"/>
  <c r="BK14" i="71"/>
  <c r="X17" i="63"/>
  <c r="Y17" i="63" s="1"/>
  <c r="X16" i="70"/>
  <c r="Y16" i="70" s="1"/>
  <c r="X16" i="68"/>
  <c r="Y16" i="68" s="1"/>
  <c r="X15" i="72"/>
  <c r="Y15" i="72" s="1"/>
  <c r="X14" i="66"/>
  <c r="Y14" i="66" s="1"/>
  <c r="X16" i="66"/>
  <c r="Y16" i="66" s="1"/>
  <c r="X16" i="72"/>
  <c r="Y16" i="72" s="1"/>
  <c r="X15" i="63"/>
  <c r="Y15" i="63" s="1"/>
  <c r="BK15" i="68"/>
  <c r="BK16" i="68"/>
  <c r="BK17" i="68"/>
  <c r="BK14" i="68"/>
  <c r="X15" i="70"/>
  <c r="Y15" i="70" s="1"/>
  <c r="X14" i="72"/>
  <c r="Y14" i="72" s="1"/>
  <c r="BK17" i="70"/>
  <c r="BK14" i="70"/>
  <c r="BK15" i="70"/>
  <c r="BK16" i="70"/>
  <c r="X15" i="68"/>
  <c r="Y15" i="68" s="1"/>
  <c r="BK14" i="72"/>
  <c r="BK15" i="72"/>
  <c r="BK17" i="72"/>
  <c r="BK16" i="72"/>
  <c r="BK14" i="63"/>
  <c r="BK15" i="63"/>
  <c r="BK16" i="63"/>
  <c r="BK17" i="63"/>
  <c r="X14" i="68"/>
  <c r="Y14" i="68" s="1"/>
  <c r="X14" i="70"/>
  <c r="Y14" i="70" s="1"/>
  <c r="X14" i="63"/>
  <c r="Y14" i="63" s="1"/>
  <c r="X15" i="66"/>
  <c r="Y15" i="66" s="1"/>
  <c r="BK14" i="66"/>
  <c r="BK16" i="66"/>
  <c r="BK17" i="66"/>
  <c r="BK15" i="66"/>
  <c r="X17" i="66"/>
  <c r="Y17" i="66" s="1"/>
  <c r="X17" i="70"/>
  <c r="Y17" i="70" s="1"/>
  <c r="X17" i="72"/>
  <c r="Y17" i="72" s="1"/>
  <c r="X16" i="63"/>
  <c r="Y16" i="63" s="1"/>
  <c r="BK16" i="61" l="1"/>
  <c r="BK17" i="61"/>
  <c r="X17" i="61"/>
  <c r="Y17" i="61" s="1"/>
  <c r="AB17" i="61" s="1"/>
  <c r="AC17" i="61" s="1"/>
  <c r="X15" i="61"/>
  <c r="Y15" i="61" s="1"/>
  <c r="AB15" i="61" s="1"/>
  <c r="AC15" i="61" s="1"/>
  <c r="BK15" i="61"/>
  <c r="BL15" i="61" s="1" a="1"/>
  <c r="BL15" i="61" s="1"/>
  <c r="BJ14" i="61" s="1"/>
  <c r="BL14" i="61" s="1"/>
  <c r="X16" i="61"/>
  <c r="Y16" i="61" s="1"/>
  <c r="BK14" i="67"/>
  <c r="AB14" i="66"/>
  <c r="AC14" i="66" s="1"/>
  <c r="AB17" i="66"/>
  <c r="AC17" i="66" s="1"/>
  <c r="AB15" i="66"/>
  <c r="AC15" i="66" s="1"/>
  <c r="AB16" i="66"/>
  <c r="AC16" i="66" s="1"/>
  <c r="BE21" i="66" a="1"/>
  <c r="BF21" i="66" s="1"/>
  <c r="AB17" i="65"/>
  <c r="AC17" i="65" s="1"/>
  <c r="AB15" i="65"/>
  <c r="AC15" i="65" s="1"/>
  <c r="AB14" i="65"/>
  <c r="AC14" i="65" s="1"/>
  <c r="AB16" i="65"/>
  <c r="AC16" i="65" s="1"/>
  <c r="AB15" i="72"/>
  <c r="AC15" i="72" s="1"/>
  <c r="AB17" i="63"/>
  <c r="AC17" i="63" s="1"/>
  <c r="AB16" i="63"/>
  <c r="AC16" i="63" s="1"/>
  <c r="AB15" i="63"/>
  <c r="AC15" i="63" s="1"/>
  <c r="X17" i="67"/>
  <c r="Y17" i="67" s="1"/>
  <c r="X14" i="67"/>
  <c r="Y14" i="67" s="1"/>
  <c r="BX14" i="65" a="1"/>
  <c r="BX14" i="65" s="1"/>
  <c r="BZ7" i="65" s="1"/>
  <c r="BK17" i="67"/>
  <c r="BK15" i="67"/>
  <c r="BL15" i="65" a="1"/>
  <c r="BL15" i="65" s="1"/>
  <c r="BJ14" i="65" s="1"/>
  <c r="BL14" i="65" s="1"/>
  <c r="BN5" i="65" s="1"/>
  <c r="BK14" i="69"/>
  <c r="BK16" i="69"/>
  <c r="X15" i="67"/>
  <c r="Y15" i="67" s="1"/>
  <c r="X16" i="67"/>
  <c r="Y16" i="67" s="1"/>
  <c r="X14" i="64"/>
  <c r="Y14" i="64" s="1"/>
  <c r="BK17" i="69"/>
  <c r="X16" i="69"/>
  <c r="Y16" i="69" s="1"/>
  <c r="X17" i="69"/>
  <c r="Y17" i="69" s="1"/>
  <c r="X15" i="69"/>
  <c r="Y15" i="69" s="1"/>
  <c r="X16" i="64"/>
  <c r="Y16" i="64" s="1"/>
  <c r="BX14" i="64" a="1"/>
  <c r="BX14" i="64" s="1"/>
  <c r="BZ6" i="64" s="1"/>
  <c r="X14" i="69"/>
  <c r="Y14" i="69" s="1"/>
  <c r="BL15" i="64" a="1"/>
  <c r="BL15" i="64" s="1"/>
  <c r="BJ14" i="64" s="1"/>
  <c r="BL14" i="64" s="1"/>
  <c r="BN7" i="64" s="1"/>
  <c r="X15" i="64"/>
  <c r="Y15" i="64" s="1"/>
  <c r="X17" i="64"/>
  <c r="Y17" i="64" s="1"/>
  <c r="X16" i="62"/>
  <c r="Y16" i="62" s="1"/>
  <c r="BE21" i="69" a="1"/>
  <c r="X15" i="62"/>
  <c r="Y15" i="62" s="1"/>
  <c r="BK15" i="62"/>
  <c r="BK14" i="62"/>
  <c r="BK16" i="62"/>
  <c r="BK17" i="62"/>
  <c r="X14" i="62"/>
  <c r="Y14" i="62" s="1"/>
  <c r="X17" i="62"/>
  <c r="Y17" i="62" s="1"/>
  <c r="AB17" i="68"/>
  <c r="AC17" i="68" s="1"/>
  <c r="AB15" i="71"/>
  <c r="AC15" i="71" s="1"/>
  <c r="AB15" i="68"/>
  <c r="AC15" i="68" s="1"/>
  <c r="AB14" i="61"/>
  <c r="AC14" i="61" s="1"/>
  <c r="AB14" i="71"/>
  <c r="AC14" i="71" s="1"/>
  <c r="AB16" i="71"/>
  <c r="AC16" i="71" s="1"/>
  <c r="BL15" i="71" a="1"/>
  <c r="BL15" i="71" s="1"/>
  <c r="BJ14" i="71" s="1"/>
  <c r="BL14" i="71" s="1"/>
  <c r="BX14" i="71" a="1"/>
  <c r="BX14" i="71" s="1"/>
  <c r="AB16" i="72"/>
  <c r="AC16" i="72" s="1"/>
  <c r="AB17" i="71"/>
  <c r="AC17" i="71" s="1"/>
  <c r="AB16" i="61"/>
  <c r="AC16" i="61" s="1"/>
  <c r="AB15" i="70"/>
  <c r="AC15" i="70" s="1"/>
  <c r="BL15" i="70" a="1"/>
  <c r="BL15" i="70" s="1"/>
  <c r="BJ14" i="70" s="1"/>
  <c r="BL14" i="70" s="1"/>
  <c r="BX14" i="70" a="1"/>
  <c r="BX14" i="70" s="1"/>
  <c r="BL15" i="63" a="1"/>
  <c r="BL15" i="63" s="1"/>
  <c r="BJ14" i="63" s="1"/>
  <c r="BL14" i="63" s="1"/>
  <c r="BX14" i="63" a="1"/>
  <c r="BX14" i="63" s="1"/>
  <c r="AB14" i="70"/>
  <c r="AC14" i="70" s="1"/>
  <c r="BX14" i="66" a="1"/>
  <c r="BX14" i="66" s="1"/>
  <c r="BL15" i="66" a="1"/>
  <c r="BL15" i="66" s="1"/>
  <c r="BJ14" i="66" s="1"/>
  <c r="BL14" i="66" s="1"/>
  <c r="AB17" i="72"/>
  <c r="AC17" i="72" s="1"/>
  <c r="AB14" i="72"/>
  <c r="AC14" i="72" s="1"/>
  <c r="AB14" i="68"/>
  <c r="AC14" i="68" s="1"/>
  <c r="AB14" i="63"/>
  <c r="AC14" i="63" s="1"/>
  <c r="AB16" i="70"/>
  <c r="AC16" i="70" s="1"/>
  <c r="BX14" i="72" a="1"/>
  <c r="BX14" i="72" s="1"/>
  <c r="BL15" i="72" a="1"/>
  <c r="BL15" i="72" s="1"/>
  <c r="BJ14" i="72" s="1"/>
  <c r="BL14" i="72" s="1"/>
  <c r="AB16" i="68"/>
  <c r="AC16" i="68" s="1"/>
  <c r="BL15" i="68" a="1"/>
  <c r="BL15" i="68" s="1"/>
  <c r="BJ14" i="68" s="1"/>
  <c r="BL14" i="68" s="1"/>
  <c r="BX14" i="68" a="1"/>
  <c r="BX14" i="68" s="1"/>
  <c r="AB17" i="70"/>
  <c r="AC17" i="70" s="1"/>
  <c r="BX14" i="61" l="1" a="1"/>
  <c r="BX14" i="61" s="1"/>
  <c r="BE21" i="66"/>
  <c r="BH21" i="66"/>
  <c r="AB16" i="67"/>
  <c r="AC16" i="67" s="1"/>
  <c r="AB14" i="67"/>
  <c r="AC14" i="67" s="1"/>
  <c r="AB15" i="67"/>
  <c r="AC15" i="67" s="1"/>
  <c r="AB17" i="67"/>
  <c r="AC17" i="67" s="1"/>
  <c r="AF14" i="68"/>
  <c r="AG14" i="68" s="1"/>
  <c r="AF15" i="68"/>
  <c r="AG15" i="68" s="1"/>
  <c r="AF16" i="68"/>
  <c r="AG16" i="68" s="1"/>
  <c r="AF17" i="68"/>
  <c r="AG17" i="68" s="1"/>
  <c r="AF15" i="66"/>
  <c r="AG15" i="66" s="1"/>
  <c r="AF14" i="66"/>
  <c r="AG14" i="66" s="1"/>
  <c r="AF16" i="66"/>
  <c r="AG16" i="66" s="1"/>
  <c r="BG21" i="66"/>
  <c r="AF17" i="66"/>
  <c r="AG17" i="66" s="1"/>
  <c r="AB14" i="69"/>
  <c r="AC14" i="69" s="1"/>
  <c r="AB15" i="69"/>
  <c r="AC15" i="69" s="1"/>
  <c r="AB17" i="69"/>
  <c r="AC17" i="69" s="1"/>
  <c r="AB16" i="69"/>
  <c r="AC16" i="69" s="1"/>
  <c r="AF15" i="65"/>
  <c r="AG15" i="65" s="1"/>
  <c r="AF14" i="65"/>
  <c r="AG14" i="65" s="1"/>
  <c r="AF16" i="65"/>
  <c r="AG16" i="65" s="1"/>
  <c r="AF17" i="65"/>
  <c r="AG17" i="65" s="1"/>
  <c r="AB16" i="64"/>
  <c r="AC16" i="64" s="1"/>
  <c r="AB17" i="64"/>
  <c r="AC17" i="64" s="1"/>
  <c r="AB15" i="64"/>
  <c r="AC15" i="64" s="1"/>
  <c r="AB14" i="64"/>
  <c r="AC14" i="64" s="1"/>
  <c r="AF14" i="71"/>
  <c r="AG14" i="71" s="1"/>
  <c r="AF16" i="71"/>
  <c r="AG16" i="71" s="1"/>
  <c r="AF17" i="71"/>
  <c r="AG17" i="71" s="1"/>
  <c r="AF15" i="71"/>
  <c r="AG15" i="71" s="1"/>
  <c r="AF16" i="72"/>
  <c r="AG16" i="72" s="1"/>
  <c r="AF14" i="72"/>
  <c r="AG14" i="72" s="1"/>
  <c r="AF17" i="72"/>
  <c r="AG17" i="72" s="1"/>
  <c r="AF15" i="72"/>
  <c r="AG15" i="72" s="1"/>
  <c r="AF15" i="70"/>
  <c r="AG15" i="70" s="1"/>
  <c r="AF16" i="70"/>
  <c r="AG16" i="70" s="1"/>
  <c r="AF17" i="70"/>
  <c r="AG17" i="70" s="1"/>
  <c r="AF14" i="70"/>
  <c r="AG14" i="70" s="1"/>
  <c r="AF17" i="63"/>
  <c r="AG17" i="63" s="1"/>
  <c r="AF14" i="63"/>
  <c r="AG14" i="63" s="1"/>
  <c r="AF15" i="63"/>
  <c r="AG15" i="63" s="1"/>
  <c r="AF16" i="63"/>
  <c r="AG16" i="63" s="1"/>
  <c r="AB15" i="62"/>
  <c r="AC15" i="62" s="1"/>
  <c r="AB17" i="62"/>
  <c r="AC17" i="62" s="1"/>
  <c r="AB16" i="62"/>
  <c r="AC16" i="62" s="1"/>
  <c r="AB14" i="62"/>
  <c r="AC14" i="62" s="1"/>
  <c r="BN8" i="65"/>
  <c r="BZ5" i="65"/>
  <c r="BZ6" i="65"/>
  <c r="BZ8" i="65"/>
  <c r="BN6" i="65"/>
  <c r="BN7" i="65"/>
  <c r="BL15" i="67" a="1"/>
  <c r="BL15" i="67" s="1"/>
  <c r="BJ14" i="67" s="1"/>
  <c r="BL14" i="67" s="1"/>
  <c r="BN8" i="67" s="1"/>
  <c r="BX14" i="67" a="1"/>
  <c r="BX14" i="67" s="1"/>
  <c r="BZ8" i="67" s="1"/>
  <c r="BZ7" i="64"/>
  <c r="BX14" i="69" a="1"/>
  <c r="BX14" i="69" s="1"/>
  <c r="BL15" i="69" a="1"/>
  <c r="BL15" i="69" s="1"/>
  <c r="BJ14" i="69" s="1"/>
  <c r="BL14" i="69" s="1"/>
  <c r="BZ8" i="64"/>
  <c r="BZ5" i="64"/>
  <c r="BN8" i="64"/>
  <c r="BN5" i="64"/>
  <c r="BN6" i="64"/>
  <c r="BE21" i="69"/>
  <c r="BF21" i="69"/>
  <c r="BG21" i="69"/>
  <c r="BH21" i="69"/>
  <c r="BX14" i="62" a="1"/>
  <c r="BX14" i="62" s="1"/>
  <c r="BL15" i="62" a="1"/>
  <c r="BL15" i="62" s="1"/>
  <c r="BJ14" i="62" s="1"/>
  <c r="BL14" i="62" s="1"/>
  <c r="BZ6" i="71"/>
  <c r="BZ7" i="71"/>
  <c r="BZ8" i="71"/>
  <c r="BZ5" i="71"/>
  <c r="BN5" i="71"/>
  <c r="BN8" i="71"/>
  <c r="BN7" i="71"/>
  <c r="BN6" i="71"/>
  <c r="AF15" i="61"/>
  <c r="AG15" i="61" s="1"/>
  <c r="AF14" i="61"/>
  <c r="AG14" i="61" s="1"/>
  <c r="AF16" i="61"/>
  <c r="AG16" i="61" s="1"/>
  <c r="BZ6" i="61"/>
  <c r="BZ8" i="61"/>
  <c r="BZ5" i="61"/>
  <c r="BZ7" i="61"/>
  <c r="BN8" i="61"/>
  <c r="BN7" i="61"/>
  <c r="BN6" i="61"/>
  <c r="BN5" i="61"/>
  <c r="AF17" i="61"/>
  <c r="AG17" i="61" s="1"/>
  <c r="BZ7" i="68"/>
  <c r="BZ6" i="68"/>
  <c r="BZ5" i="68"/>
  <c r="BZ8" i="68"/>
  <c r="BN7" i="66"/>
  <c r="BN6" i="66"/>
  <c r="BN8" i="66"/>
  <c r="BN5" i="66"/>
  <c r="BN6" i="68"/>
  <c r="BN7" i="68"/>
  <c r="BN5" i="68"/>
  <c r="BN8" i="68"/>
  <c r="BZ7" i="66"/>
  <c r="BZ6" i="66"/>
  <c r="BZ8" i="66"/>
  <c r="BZ5" i="66"/>
  <c r="BZ6" i="63"/>
  <c r="BZ5" i="63"/>
  <c r="BZ8" i="63"/>
  <c r="BZ7" i="63"/>
  <c r="BN6" i="63"/>
  <c r="BN7" i="63"/>
  <c r="BN8" i="63"/>
  <c r="BN5" i="63"/>
  <c r="BN8" i="72"/>
  <c r="BN7" i="72"/>
  <c r="BN5" i="72"/>
  <c r="BN6" i="72"/>
  <c r="BZ8" i="70"/>
  <c r="BZ6" i="70"/>
  <c r="BZ7" i="70"/>
  <c r="BZ5" i="70"/>
  <c r="BZ8" i="72"/>
  <c r="BZ7" i="72"/>
  <c r="BZ5" i="72"/>
  <c r="BZ6" i="72"/>
  <c r="BN5" i="70"/>
  <c r="BN6" i="70"/>
  <c r="BN8" i="70"/>
  <c r="BN7" i="70"/>
  <c r="AI15" i="61" l="1"/>
  <c r="AJ15" i="61" s="1"/>
  <c r="AL15" i="61" s="1"/>
  <c r="AM15" i="61" s="1"/>
  <c r="BE22" i="66" a="1"/>
  <c r="BE22" i="66" s="1"/>
  <c r="AF15" i="67"/>
  <c r="AG15" i="67" s="1"/>
  <c r="AF17" i="67"/>
  <c r="AG17" i="67" s="1"/>
  <c r="AF14" i="67"/>
  <c r="AG14" i="67" s="1"/>
  <c r="AF16" i="67"/>
  <c r="AG16" i="67" s="1"/>
  <c r="AI17" i="68"/>
  <c r="AJ17" i="68" s="1"/>
  <c r="AI16" i="68"/>
  <c r="AJ16" i="68" s="1"/>
  <c r="AI15" i="68"/>
  <c r="AJ15" i="68" s="1"/>
  <c r="AI14" i="68"/>
  <c r="AJ14" i="68" s="1"/>
  <c r="AI16" i="66"/>
  <c r="AJ16" i="66" s="1"/>
  <c r="AI14" i="66"/>
  <c r="AJ14" i="66" s="1"/>
  <c r="AI17" i="66"/>
  <c r="AJ17" i="66" s="1"/>
  <c r="AI15" i="66"/>
  <c r="AJ15" i="66" s="1"/>
  <c r="AF17" i="69"/>
  <c r="AG17" i="69" s="1"/>
  <c r="AF15" i="69"/>
  <c r="AG15" i="69" s="1"/>
  <c r="AF14" i="69"/>
  <c r="AG14" i="69" s="1"/>
  <c r="AF16" i="69"/>
  <c r="AG16" i="69" s="1"/>
  <c r="AI14" i="65"/>
  <c r="AJ14" i="65" s="1"/>
  <c r="AI17" i="65"/>
  <c r="AJ17" i="65" s="1"/>
  <c r="AI15" i="65"/>
  <c r="AJ15" i="65" s="1"/>
  <c r="AI16" i="65"/>
  <c r="AJ16" i="65" s="1"/>
  <c r="AF16" i="64"/>
  <c r="AG16" i="64" s="1"/>
  <c r="AF17" i="64"/>
  <c r="AG17" i="64" s="1"/>
  <c r="AF14" i="64"/>
  <c r="AG14" i="64" s="1"/>
  <c r="AF15" i="64"/>
  <c r="AG15" i="64" s="1"/>
  <c r="AI17" i="71"/>
  <c r="AJ17" i="71" s="1"/>
  <c r="AI16" i="71"/>
  <c r="AJ16" i="71" s="1"/>
  <c r="AI15" i="71"/>
  <c r="AJ15" i="71" s="1"/>
  <c r="AI14" i="71"/>
  <c r="AJ14" i="71" s="1"/>
  <c r="AI17" i="72"/>
  <c r="AJ17" i="72" s="1"/>
  <c r="AI14" i="72"/>
  <c r="AJ14" i="72" s="1"/>
  <c r="AI15" i="72"/>
  <c r="AJ15" i="72" s="1"/>
  <c r="AI16" i="72"/>
  <c r="AJ16" i="72" s="1"/>
  <c r="AI16" i="70"/>
  <c r="AJ16" i="70" s="1"/>
  <c r="AI15" i="70"/>
  <c r="AJ15" i="70" s="1"/>
  <c r="AI14" i="70"/>
  <c r="AJ14" i="70" s="1"/>
  <c r="AI17" i="70"/>
  <c r="AJ17" i="70" s="1"/>
  <c r="AI17" i="63"/>
  <c r="AJ17" i="63" s="1"/>
  <c r="AI14" i="63"/>
  <c r="AJ14" i="63" s="1"/>
  <c r="AI16" i="63"/>
  <c r="AJ16" i="63" s="1"/>
  <c r="AI15" i="63"/>
  <c r="AJ15" i="63" s="1"/>
  <c r="AF14" i="62"/>
  <c r="AG14" i="62" s="1"/>
  <c r="AF16" i="62"/>
  <c r="AG16" i="62" s="1"/>
  <c r="AF17" i="62"/>
  <c r="AG17" i="62" s="1"/>
  <c r="AF15" i="62"/>
  <c r="AG15" i="62" s="1"/>
  <c r="BN5" i="67"/>
  <c r="BN6" i="67"/>
  <c r="BN7" i="67"/>
  <c r="BZ7" i="67"/>
  <c r="BZ6" i="67"/>
  <c r="BZ5" i="67"/>
  <c r="BN8" i="69"/>
  <c r="BN5" i="69"/>
  <c r="BN7" i="69"/>
  <c r="BN6" i="69"/>
  <c r="BZ5" i="69"/>
  <c r="BZ6" i="69"/>
  <c r="BZ8" i="69"/>
  <c r="BZ7" i="69"/>
  <c r="AI14" i="61"/>
  <c r="AJ14" i="61" s="1"/>
  <c r="AL14" i="61" s="1"/>
  <c r="AM14" i="61" s="1"/>
  <c r="AI16" i="61"/>
  <c r="AJ16" i="61" s="1"/>
  <c r="BE22" i="69" a="1"/>
  <c r="BN7" i="62"/>
  <c r="BN6" i="62"/>
  <c r="BN8" i="62"/>
  <c r="BN5" i="62"/>
  <c r="BZ6" i="62"/>
  <c r="BZ7" i="62"/>
  <c r="BZ5" i="62"/>
  <c r="BZ8" i="62"/>
  <c r="AI17" i="61"/>
  <c r="AJ17" i="61" s="1"/>
  <c r="BF22" i="66" l="1"/>
  <c r="BG22" i="66"/>
  <c r="BF24" i="66"/>
  <c r="BH23" i="66"/>
  <c r="BG25" i="66"/>
  <c r="BH25" i="66"/>
  <c r="BE24" i="66"/>
  <c r="BF25" i="66"/>
  <c r="BG23" i="66"/>
  <c r="BE23" i="66"/>
  <c r="BF23" i="66"/>
  <c r="BE25" i="66"/>
  <c r="BH24" i="66"/>
  <c r="BH22" i="66"/>
  <c r="BG24" i="66"/>
  <c r="AI17" i="67"/>
  <c r="AJ17" i="67" s="1"/>
  <c r="AI14" i="67"/>
  <c r="AJ14" i="67" s="1"/>
  <c r="AI15" i="67"/>
  <c r="AJ15" i="67" s="1"/>
  <c r="AI16" i="67"/>
  <c r="AJ16" i="67" s="1"/>
  <c r="AL17" i="68"/>
  <c r="AM17" i="68" s="1"/>
  <c r="AL14" i="68"/>
  <c r="AM14" i="68" s="1"/>
  <c r="AL15" i="68"/>
  <c r="AM15" i="68" s="1"/>
  <c r="AL16" i="68"/>
  <c r="AM16" i="68" s="1"/>
  <c r="AL17" i="66"/>
  <c r="AM17" i="66" s="1"/>
  <c r="AL16" i="66"/>
  <c r="AM16" i="66" s="1"/>
  <c r="AL15" i="66"/>
  <c r="AM15" i="66" s="1"/>
  <c r="AL14" i="66"/>
  <c r="AM14" i="66" s="1"/>
  <c r="AI16" i="69"/>
  <c r="AJ16" i="69" s="1"/>
  <c r="AI15" i="69"/>
  <c r="AJ15" i="69" s="1"/>
  <c r="AI14" i="69"/>
  <c r="AJ14" i="69" s="1"/>
  <c r="AI17" i="69"/>
  <c r="AJ17" i="69" s="1"/>
  <c r="AL16" i="65"/>
  <c r="AM16" i="65" s="1"/>
  <c r="AL17" i="65"/>
  <c r="AM17" i="65" s="1"/>
  <c r="AL15" i="65"/>
  <c r="AM15" i="65" s="1"/>
  <c r="AL14" i="65"/>
  <c r="AM14" i="65" s="1"/>
  <c r="AI16" i="64"/>
  <c r="AJ16" i="64" s="1"/>
  <c r="AI17" i="64"/>
  <c r="AJ17" i="64" s="1"/>
  <c r="AI15" i="64"/>
  <c r="AJ15" i="64" s="1"/>
  <c r="AI14" i="64"/>
  <c r="AJ14" i="64" s="1"/>
  <c r="AL15" i="71"/>
  <c r="AM15" i="71" s="1"/>
  <c r="AL16" i="71"/>
  <c r="AM16" i="71" s="1"/>
  <c r="AL14" i="71"/>
  <c r="AM14" i="71" s="1"/>
  <c r="AL17" i="71"/>
  <c r="AM17" i="71" s="1"/>
  <c r="AL14" i="72"/>
  <c r="AM14" i="72" s="1"/>
  <c r="AL15" i="72"/>
  <c r="AM15" i="72" s="1"/>
  <c r="AL16" i="72"/>
  <c r="AM16" i="72" s="1"/>
  <c r="AL17" i="72"/>
  <c r="AM17" i="72" s="1"/>
  <c r="AL16" i="70"/>
  <c r="AM16" i="70" s="1"/>
  <c r="AL15" i="70"/>
  <c r="AM15" i="70" s="1"/>
  <c r="AL17" i="70"/>
  <c r="AM17" i="70" s="1"/>
  <c r="AL14" i="70"/>
  <c r="AM14" i="70" s="1"/>
  <c r="AL14" i="63"/>
  <c r="AM14" i="63" s="1"/>
  <c r="AL17" i="63"/>
  <c r="AM17" i="63" s="1"/>
  <c r="AL16" i="63"/>
  <c r="AM16" i="63" s="1"/>
  <c r="AL15" i="63"/>
  <c r="AM15" i="63" s="1"/>
  <c r="AI14" i="62"/>
  <c r="AJ14" i="62" s="1"/>
  <c r="AI17" i="62"/>
  <c r="AJ17" i="62" s="1"/>
  <c r="AI16" i="62"/>
  <c r="AJ16" i="62" s="1"/>
  <c r="AI15" i="62"/>
  <c r="AJ15" i="62" s="1"/>
  <c r="AL16" i="61"/>
  <c r="AM16" i="61" s="1"/>
  <c r="AT5" i="61" s="1" a="1"/>
  <c r="BE25" i="69"/>
  <c r="BF23" i="69"/>
  <c r="BF22" i="69"/>
  <c r="BF25" i="69"/>
  <c r="BF24" i="69"/>
  <c r="BG22" i="69"/>
  <c r="BG23" i="69"/>
  <c r="BG25" i="69"/>
  <c r="BG24" i="69"/>
  <c r="BH22" i="69"/>
  <c r="BH23" i="69"/>
  <c r="BH24" i="69"/>
  <c r="BH25" i="69"/>
  <c r="BE23" i="69"/>
  <c r="BE22" i="69"/>
  <c r="BE24" i="69"/>
  <c r="AL17" i="61"/>
  <c r="AM17" i="61" s="1"/>
  <c r="AO14" i="61" s="1"/>
  <c r="AP14" i="61" s="1"/>
  <c r="AO15" i="61" l="1"/>
  <c r="AP15" i="61" s="1"/>
  <c r="AL14" i="67"/>
  <c r="AM14" i="67" s="1"/>
  <c r="AL16" i="67"/>
  <c r="AM16" i="67" s="1"/>
  <c r="AL15" i="67"/>
  <c r="AM15" i="67" s="1"/>
  <c r="AL17" i="67"/>
  <c r="AM17" i="67" s="1"/>
  <c r="AO17" i="68"/>
  <c r="AP17" i="68" s="1"/>
  <c r="AO14" i="68"/>
  <c r="AP14" i="68" s="1"/>
  <c r="AT5" i="68" a="1"/>
  <c r="AO16" i="68"/>
  <c r="AP16" i="68" s="1"/>
  <c r="AO15" i="68"/>
  <c r="AP15" i="68" s="1"/>
  <c r="AO14" i="66"/>
  <c r="AP14" i="66" s="1"/>
  <c r="AT5" i="66" a="1"/>
  <c r="AO15" i="66"/>
  <c r="AP15" i="66" s="1"/>
  <c r="AO16" i="66"/>
  <c r="AP16" i="66" s="1"/>
  <c r="AO17" i="66"/>
  <c r="AP17" i="66" s="1"/>
  <c r="AL17" i="69"/>
  <c r="AM17" i="69" s="1"/>
  <c r="AL15" i="69"/>
  <c r="AM15" i="69" s="1"/>
  <c r="AL14" i="69"/>
  <c r="AM14" i="69" s="1"/>
  <c r="AL16" i="69"/>
  <c r="AM16" i="69" s="1"/>
  <c r="AT5" i="65" a="1"/>
  <c r="AO14" i="65"/>
  <c r="AP14" i="65" s="1"/>
  <c r="AO17" i="65"/>
  <c r="AP17" i="65" s="1"/>
  <c r="AO16" i="65"/>
  <c r="AP16" i="65" s="1"/>
  <c r="AO15" i="65"/>
  <c r="AP15" i="65" s="1"/>
  <c r="AL17" i="64"/>
  <c r="AM17" i="64" s="1"/>
  <c r="AL16" i="64"/>
  <c r="AM16" i="64" s="1"/>
  <c r="AL14" i="64"/>
  <c r="AM14" i="64" s="1"/>
  <c r="AL15" i="64"/>
  <c r="AM15" i="64" s="1"/>
  <c r="AO16" i="71"/>
  <c r="AP16" i="71" s="1"/>
  <c r="AT5" i="71" a="1"/>
  <c r="AO14" i="71"/>
  <c r="AP14" i="71" s="1"/>
  <c r="AO17" i="71"/>
  <c r="AP17" i="71" s="1"/>
  <c r="AO15" i="71"/>
  <c r="AP15" i="71" s="1"/>
  <c r="AO16" i="72"/>
  <c r="AP16" i="72" s="1"/>
  <c r="AO15" i="72"/>
  <c r="AP15" i="72" s="1"/>
  <c r="AO17" i="72"/>
  <c r="AP17" i="72" s="1"/>
  <c r="AO14" i="72"/>
  <c r="AP14" i="72" s="1"/>
  <c r="AT5" i="72" a="1"/>
  <c r="AO16" i="70"/>
  <c r="AP16" i="70" s="1"/>
  <c r="AO15" i="70"/>
  <c r="AP15" i="70" s="1"/>
  <c r="AO14" i="70"/>
  <c r="AP14" i="70" s="1"/>
  <c r="AT5" i="70" a="1"/>
  <c r="AO17" i="70"/>
  <c r="AP17" i="70" s="1"/>
  <c r="AT5" i="61"/>
  <c r="AT14" i="61" s="1"/>
  <c r="AO17" i="63"/>
  <c r="AP17" i="63" s="1"/>
  <c r="AO15" i="63"/>
  <c r="AP15" i="63" s="1"/>
  <c r="AO14" i="63"/>
  <c r="AP14" i="63" s="1"/>
  <c r="AT5" i="63" a="1"/>
  <c r="AO16" i="63"/>
  <c r="AP16" i="63" s="1"/>
  <c r="AT8" i="61"/>
  <c r="AT17" i="61" s="1"/>
  <c r="AL16" i="62"/>
  <c r="AM16" i="62" s="1"/>
  <c r="AL15" i="62"/>
  <c r="AM15" i="62" s="1"/>
  <c r="AL17" i="62"/>
  <c r="AM17" i="62" s="1"/>
  <c r="AL14" i="62"/>
  <c r="AM14" i="62" s="1"/>
  <c r="AO16" i="61"/>
  <c r="AP16" i="61" s="1"/>
  <c r="AT7" i="61"/>
  <c r="AT16" i="61" s="1"/>
  <c r="AT6" i="61"/>
  <c r="AT15" i="61" s="1"/>
  <c r="AO17" i="61"/>
  <c r="AP17" i="61" s="1"/>
  <c r="AU5" i="61" s="1" a="1"/>
  <c r="AO15" i="67" l="1"/>
  <c r="AP15" i="67" s="1"/>
  <c r="AO17" i="67"/>
  <c r="AP17" i="67" s="1"/>
  <c r="AO16" i="67"/>
  <c r="AP16" i="67" s="1"/>
  <c r="AO14" i="67"/>
  <c r="AP14" i="67" s="1"/>
  <c r="AT5" i="67" a="1"/>
  <c r="AR15" i="68"/>
  <c r="AS15" i="68" s="1"/>
  <c r="G15" i="68" s="1"/>
  <c r="F15" i="68" s="1"/>
  <c r="AR16" i="68"/>
  <c r="AS16" i="68" s="1"/>
  <c r="G16" i="68" s="1"/>
  <c r="F16" i="68" s="1"/>
  <c r="AU5" i="68" a="1"/>
  <c r="AR14" i="68"/>
  <c r="AS14" i="68" s="1"/>
  <c r="G14" i="68" s="1"/>
  <c r="F14" i="68" s="1"/>
  <c r="AT8" i="68"/>
  <c r="AT17" i="68" s="1"/>
  <c r="AT7" i="68"/>
  <c r="AT16" i="68" s="1"/>
  <c r="AT6" i="68"/>
  <c r="AT15" i="68" s="1"/>
  <c r="AT5" i="68"/>
  <c r="AT14" i="68" s="1"/>
  <c r="AR17" i="68"/>
  <c r="AS17" i="68" s="1"/>
  <c r="G17" i="68" s="1"/>
  <c r="F17" i="68" s="1"/>
  <c r="AU5" i="66" a="1"/>
  <c r="AR14" i="66"/>
  <c r="AS14" i="66" s="1"/>
  <c r="G14" i="66" s="1"/>
  <c r="F14" i="66" s="1"/>
  <c r="AR16" i="66"/>
  <c r="AS16" i="66" s="1"/>
  <c r="G16" i="66" s="1"/>
  <c r="F16" i="66" s="1"/>
  <c r="AR15" i="66"/>
  <c r="AS15" i="66" s="1"/>
  <c r="G15" i="66" s="1"/>
  <c r="F15" i="66" s="1"/>
  <c r="AR17" i="66"/>
  <c r="AS17" i="66" s="1"/>
  <c r="G17" i="66" s="1"/>
  <c r="F17" i="66" s="1"/>
  <c r="AT8" i="66"/>
  <c r="AT17" i="66" s="1"/>
  <c r="AT7" i="66"/>
  <c r="AT16" i="66" s="1"/>
  <c r="AT6" i="66"/>
  <c r="AT15" i="66" s="1"/>
  <c r="AT5" i="66"/>
  <c r="AT14" i="66" s="1"/>
  <c r="AO16" i="69"/>
  <c r="AP16" i="69" s="1"/>
  <c r="AO15" i="69"/>
  <c r="AP15" i="69" s="1"/>
  <c r="AO14" i="69"/>
  <c r="AP14" i="69" s="1"/>
  <c r="AT5" i="69" a="1"/>
  <c r="AO17" i="69"/>
  <c r="AP17" i="69" s="1"/>
  <c r="AR15" i="65"/>
  <c r="AS15" i="65" s="1"/>
  <c r="G15" i="65" s="1"/>
  <c r="F15" i="65" s="1"/>
  <c r="AR17" i="65"/>
  <c r="AS17" i="65" s="1"/>
  <c r="G17" i="65" s="1"/>
  <c r="F17" i="65" s="1"/>
  <c r="AR16" i="65"/>
  <c r="AS16" i="65" s="1"/>
  <c r="G16" i="65" s="1"/>
  <c r="F16" i="65" s="1"/>
  <c r="AU5" i="65" a="1"/>
  <c r="AR14" i="65"/>
  <c r="AS14" i="65" s="1"/>
  <c r="G14" i="65" s="1"/>
  <c r="F14" i="65" s="1"/>
  <c r="AT7" i="65"/>
  <c r="AT16" i="65" s="1"/>
  <c r="AT6" i="65"/>
  <c r="AT15" i="65" s="1"/>
  <c r="AT5" i="65"/>
  <c r="AT14" i="65" s="1"/>
  <c r="AT8" i="65"/>
  <c r="AT17" i="65" s="1"/>
  <c r="AO16" i="64"/>
  <c r="AP16" i="64" s="1"/>
  <c r="AO17" i="64"/>
  <c r="AP17" i="64" s="1"/>
  <c r="AO14" i="64"/>
  <c r="AP14" i="64" s="1"/>
  <c r="AT5" i="64" a="1"/>
  <c r="AO15" i="64"/>
  <c r="AP15" i="64" s="1"/>
  <c r="AR15" i="71"/>
  <c r="AS15" i="71" s="1"/>
  <c r="G15" i="71" s="1"/>
  <c r="F15" i="71" s="1"/>
  <c r="AR16" i="71"/>
  <c r="AS16" i="71" s="1"/>
  <c r="G16" i="71" s="1"/>
  <c r="F16" i="71" s="1"/>
  <c r="AU5" i="71" a="1"/>
  <c r="AR14" i="71"/>
  <c r="AS14" i="71" s="1"/>
  <c r="G14" i="71" s="1"/>
  <c r="F14" i="71" s="1"/>
  <c r="AR17" i="71"/>
  <c r="AS17" i="71" s="1"/>
  <c r="G17" i="71" s="1"/>
  <c r="F17" i="71" s="1"/>
  <c r="AT7" i="71"/>
  <c r="AT16" i="71" s="1"/>
  <c r="AT6" i="71"/>
  <c r="AT15" i="71" s="1"/>
  <c r="AT8" i="71"/>
  <c r="AT17" i="71" s="1"/>
  <c r="AT5" i="71"/>
  <c r="AT14" i="71" s="1"/>
  <c r="AR17" i="72"/>
  <c r="AS17" i="72" s="1"/>
  <c r="G17" i="72" s="1"/>
  <c r="F17" i="72" s="1"/>
  <c r="AR15" i="72"/>
  <c r="AS15" i="72" s="1"/>
  <c r="G15" i="72" s="1"/>
  <c r="F15" i="72" s="1"/>
  <c r="AU5" i="72" a="1"/>
  <c r="AR14" i="72"/>
  <c r="AS14" i="72" s="1"/>
  <c r="G14" i="72" s="1"/>
  <c r="F14" i="72" s="1"/>
  <c r="AT6" i="72"/>
  <c r="AT15" i="72" s="1"/>
  <c r="AT8" i="72"/>
  <c r="AT17" i="72" s="1"/>
  <c r="AT7" i="72"/>
  <c r="AT16" i="72" s="1"/>
  <c r="AT5" i="72"/>
  <c r="AT14" i="72" s="1"/>
  <c r="AR16" i="72"/>
  <c r="AS16" i="72" s="1"/>
  <c r="G16" i="72" s="1"/>
  <c r="F16" i="72" s="1"/>
  <c r="AR16" i="70"/>
  <c r="AS16" i="70" s="1"/>
  <c r="G16" i="70" s="1"/>
  <c r="F16" i="70" s="1"/>
  <c r="AR15" i="70"/>
  <c r="AS15" i="70" s="1"/>
  <c r="G15" i="70" s="1"/>
  <c r="F15" i="70" s="1"/>
  <c r="AU5" i="61"/>
  <c r="AV14" i="61" s="1"/>
  <c r="AU5" i="70" a="1"/>
  <c r="AR14" i="70"/>
  <c r="AS14" i="70" s="1"/>
  <c r="G14" i="70" s="1"/>
  <c r="F14" i="70" s="1"/>
  <c r="AT7" i="70"/>
  <c r="AT16" i="70" s="1"/>
  <c r="AT6" i="70"/>
  <c r="AT15" i="70" s="1"/>
  <c r="AT8" i="70"/>
  <c r="AT17" i="70" s="1"/>
  <c r="AT5" i="70"/>
  <c r="AT14" i="70" s="1"/>
  <c r="AR17" i="70"/>
  <c r="AS17" i="70" s="1"/>
  <c r="G17" i="70" s="1"/>
  <c r="F17" i="70" s="1"/>
  <c r="AR17" i="63"/>
  <c r="AS17" i="63" s="1"/>
  <c r="G17" i="63" s="1"/>
  <c r="F17" i="63" s="1"/>
  <c r="AU5" i="63" a="1"/>
  <c r="AR14" i="63"/>
  <c r="AS14" i="63" s="1"/>
  <c r="G14" i="63" s="1"/>
  <c r="F14" i="63" s="1"/>
  <c r="AR16" i="63"/>
  <c r="AS16" i="63" s="1"/>
  <c r="G16" i="63" s="1"/>
  <c r="F16" i="63" s="1"/>
  <c r="AU6" i="61"/>
  <c r="AV15" i="61" s="1"/>
  <c r="AT8" i="63"/>
  <c r="AT17" i="63" s="1"/>
  <c r="AT6" i="63"/>
  <c r="AT15" i="63" s="1"/>
  <c r="AT5" i="63"/>
  <c r="AT14" i="63" s="1"/>
  <c r="AT7" i="63"/>
  <c r="AT16" i="63" s="1"/>
  <c r="AR15" i="63"/>
  <c r="AS15" i="63" s="1"/>
  <c r="G15" i="63" s="1"/>
  <c r="F15" i="63" s="1"/>
  <c r="AO17" i="62"/>
  <c r="AP17" i="62" s="1"/>
  <c r="AO15" i="62"/>
  <c r="AP15" i="62" s="1"/>
  <c r="AO16" i="62"/>
  <c r="AP16" i="62" s="1"/>
  <c r="AO14" i="62"/>
  <c r="AP14" i="62" s="1"/>
  <c r="AT5" i="62" a="1"/>
  <c r="AR14" i="61"/>
  <c r="AS14" i="61" s="1"/>
  <c r="G14" i="61" s="1"/>
  <c r="F14" i="61" s="1"/>
  <c r="AU8" i="61"/>
  <c r="AV17" i="61" s="1"/>
  <c r="AU7" i="61"/>
  <c r="AV16" i="61" s="1"/>
  <c r="AY23" i="71"/>
  <c r="AR17" i="61"/>
  <c r="AS17" i="61" s="1"/>
  <c r="G17" i="61" s="1"/>
  <c r="F17" i="61" s="1"/>
  <c r="AR16" i="61"/>
  <c r="AS16" i="61" s="1"/>
  <c r="G16" i="61" s="1"/>
  <c r="F16" i="61" s="1"/>
  <c r="AR15" i="61"/>
  <c r="AS15" i="61" s="1"/>
  <c r="G15" i="61" s="1"/>
  <c r="F15" i="61" s="1"/>
  <c r="AU5" i="67" l="1" a="1"/>
  <c r="AR14" i="67"/>
  <c r="AS14" i="67" s="1"/>
  <c r="G14" i="67" s="1"/>
  <c r="F14" i="67" s="1"/>
  <c r="AR16" i="67"/>
  <c r="AS16" i="67" s="1"/>
  <c r="G16" i="67" s="1"/>
  <c r="F16" i="67" s="1"/>
  <c r="AR15" i="67"/>
  <c r="AS15" i="67" s="1"/>
  <c r="G15" i="67" s="1"/>
  <c r="F15" i="67" s="1"/>
  <c r="AR17" i="67"/>
  <c r="AS17" i="67" s="1"/>
  <c r="G17" i="67" s="1"/>
  <c r="F17" i="67" s="1"/>
  <c r="AT7" i="67"/>
  <c r="AT16" i="67" s="1"/>
  <c r="AT6" i="67"/>
  <c r="AT15" i="67" s="1"/>
  <c r="AT8" i="67"/>
  <c r="AT17" i="67" s="1"/>
  <c r="AT5" i="67"/>
  <c r="AT14" i="67" s="1"/>
  <c r="AU6" i="68"/>
  <c r="AV15" i="68" s="1"/>
  <c r="AU5" i="68"/>
  <c r="AV14" i="68" s="1"/>
  <c r="AU7" i="68"/>
  <c r="AV16" i="68" s="1"/>
  <c r="AU8" i="68"/>
  <c r="AV17" i="68" s="1"/>
  <c r="AU6" i="66"/>
  <c r="AV15" i="66" s="1"/>
  <c r="AU5" i="66"/>
  <c r="AV14" i="66" s="1"/>
  <c r="AU7" i="66"/>
  <c r="AV16" i="66" s="1"/>
  <c r="AU8" i="66"/>
  <c r="AV17" i="66" s="1"/>
  <c r="AR16" i="69"/>
  <c r="AS16" i="69" s="1"/>
  <c r="G16" i="69" s="1"/>
  <c r="F16" i="69" s="1"/>
  <c r="AR15" i="69"/>
  <c r="AS15" i="69" s="1"/>
  <c r="G15" i="69" s="1"/>
  <c r="F15" i="69" s="1"/>
  <c r="AT8" i="69"/>
  <c r="AT17" i="69" s="1"/>
  <c r="AT7" i="69"/>
  <c r="AT16" i="69" s="1"/>
  <c r="AT6" i="69"/>
  <c r="AT15" i="69" s="1"/>
  <c r="AT5" i="69"/>
  <c r="AT14" i="69" s="1"/>
  <c r="AU5" i="69" a="1"/>
  <c r="AR14" i="69"/>
  <c r="AS14" i="69" s="1"/>
  <c r="G14" i="69" s="1"/>
  <c r="F14" i="69" s="1"/>
  <c r="AR17" i="69"/>
  <c r="AS17" i="69" s="1"/>
  <c r="G17" i="69" s="1"/>
  <c r="F17" i="69" s="1"/>
  <c r="E15" i="65"/>
  <c r="AY15" i="65" s="1"/>
  <c r="E14" i="65"/>
  <c r="AY14" i="65" s="1"/>
  <c r="E16" i="65"/>
  <c r="AY16" i="65" s="1"/>
  <c r="E17" i="65"/>
  <c r="AY17" i="65" s="1"/>
  <c r="AU6" i="65"/>
  <c r="AV15" i="65" s="1"/>
  <c r="AU5" i="65"/>
  <c r="AV14" i="65" s="1"/>
  <c r="AU8" i="65"/>
  <c r="AV17" i="65" s="1"/>
  <c r="AU7" i="65"/>
  <c r="AV16" i="65" s="1"/>
  <c r="AR16" i="64"/>
  <c r="AS16" i="64" s="1"/>
  <c r="G16" i="64" s="1"/>
  <c r="F16" i="64" s="1"/>
  <c r="AU5" i="64" a="1"/>
  <c r="AR14" i="64"/>
  <c r="AS14" i="64" s="1"/>
  <c r="G14" i="64" s="1"/>
  <c r="F14" i="64" s="1"/>
  <c r="AT6" i="64"/>
  <c r="AT15" i="64" s="1"/>
  <c r="AT8" i="64"/>
  <c r="AT17" i="64" s="1"/>
  <c r="AT7" i="64"/>
  <c r="AT16" i="64" s="1"/>
  <c r="AT5" i="64"/>
  <c r="AT14" i="64" s="1"/>
  <c r="AR17" i="64"/>
  <c r="AS17" i="64" s="1"/>
  <c r="G17" i="64" s="1"/>
  <c r="F17" i="64" s="1"/>
  <c r="AR15" i="64"/>
  <c r="AS15" i="64" s="1"/>
  <c r="G15" i="64" s="1"/>
  <c r="F15" i="64" s="1"/>
  <c r="AU7" i="71"/>
  <c r="AV16" i="71" s="1"/>
  <c r="AU5" i="71"/>
  <c r="AV14" i="71" s="1"/>
  <c r="AU8" i="71"/>
  <c r="AV17" i="71" s="1"/>
  <c r="AU6" i="71"/>
  <c r="AV15" i="71" s="1"/>
  <c r="AU5" i="72"/>
  <c r="AV14" i="72" s="1"/>
  <c r="AU8" i="72"/>
  <c r="AV17" i="72" s="1"/>
  <c r="AU7" i="72"/>
  <c r="AV16" i="72" s="1"/>
  <c r="AU6" i="72"/>
  <c r="AV15" i="72" s="1"/>
  <c r="AU6" i="70"/>
  <c r="AV15" i="70" s="1"/>
  <c r="AU5" i="70"/>
  <c r="AV14" i="70" s="1"/>
  <c r="AU8" i="70"/>
  <c r="AV17" i="70" s="1"/>
  <c r="AU7" i="70"/>
  <c r="AV16" i="70" s="1"/>
  <c r="AU14" i="61"/>
  <c r="B8" i="33" s="1"/>
  <c r="AU7" i="63"/>
  <c r="AV16" i="63" s="1"/>
  <c r="AU6" i="63"/>
  <c r="AV15" i="63" s="1"/>
  <c r="AU5" i="63"/>
  <c r="AV14" i="63" s="1"/>
  <c r="AU8" i="63"/>
  <c r="AV17" i="63" s="1"/>
  <c r="AU5" i="62" a="1"/>
  <c r="AR14" i="62"/>
  <c r="AS14" i="62" s="1"/>
  <c r="G14" i="62" s="1"/>
  <c r="F14" i="62" s="1"/>
  <c r="AR15" i="62"/>
  <c r="AS15" i="62" s="1"/>
  <c r="G15" i="62" s="1"/>
  <c r="F15" i="62" s="1"/>
  <c r="AR17" i="62"/>
  <c r="AS17" i="62" s="1"/>
  <c r="G17" i="62" s="1"/>
  <c r="F17" i="62" s="1"/>
  <c r="AR16" i="62"/>
  <c r="AS16" i="62" s="1"/>
  <c r="G16" i="62" s="1"/>
  <c r="F16" i="62" s="1"/>
  <c r="AT8" i="62"/>
  <c r="AT17" i="62" s="1"/>
  <c r="AT6" i="62"/>
  <c r="AT15" i="62" s="1"/>
  <c r="AT7" i="62"/>
  <c r="AT16" i="62" s="1"/>
  <c r="AT5" i="62"/>
  <c r="AT14" i="62" s="1"/>
  <c r="E16" i="71"/>
  <c r="AY16" i="71" s="1"/>
  <c r="AY25" i="67"/>
  <c r="AY22" i="67"/>
  <c r="AY25" i="62"/>
  <c r="AY25" i="64"/>
  <c r="AY24" i="64"/>
  <c r="AY24" i="71"/>
  <c r="AY25" i="65"/>
  <c r="AY23" i="65"/>
  <c r="E17" i="71"/>
  <c r="E15" i="71"/>
  <c r="AY15" i="71" s="1"/>
  <c r="E14" i="71"/>
  <c r="AY23" i="62"/>
  <c r="AY24" i="62"/>
  <c r="AY23" i="64"/>
  <c r="E16" i="70"/>
  <c r="AY16" i="70" s="1"/>
  <c r="E15" i="61"/>
  <c r="E16" i="61"/>
  <c r="E17" i="61"/>
  <c r="E14" i="61"/>
  <c r="AY22" i="61" s="1"/>
  <c r="E14" i="70"/>
  <c r="AY22" i="70" s="1"/>
  <c r="E15" i="70"/>
  <c r="AY15" i="70" s="1"/>
  <c r="E17" i="70"/>
  <c r="E16" i="68"/>
  <c r="D23" i="62"/>
  <c r="D25" i="62"/>
  <c r="D24" i="62"/>
  <c r="D22" i="62"/>
  <c r="D23" i="69"/>
  <c r="D24" i="69"/>
  <c r="D25" i="69"/>
  <c r="D22" i="69"/>
  <c r="E14" i="68"/>
  <c r="AY22" i="68" s="1"/>
  <c r="E15" i="68"/>
  <c r="AY15" i="68" s="1"/>
  <c r="E17" i="68"/>
  <c r="E16" i="72"/>
  <c r="E16" i="66"/>
  <c r="AY16" i="66" s="1"/>
  <c r="D25" i="67"/>
  <c r="D24" i="67"/>
  <c r="D22" i="67"/>
  <c r="D94" i="73" s="1" a="1"/>
  <c r="D23" i="67"/>
  <c r="E17" i="63"/>
  <c r="E14" i="66"/>
  <c r="AY14" i="66" s="1"/>
  <c r="E14" i="72"/>
  <c r="AY22" i="72" s="1"/>
  <c r="E16" i="63"/>
  <c r="AY16" i="63" s="1"/>
  <c r="E17" i="72"/>
  <c r="E15" i="72"/>
  <c r="E17" i="66"/>
  <c r="AY17" i="66" s="1"/>
  <c r="E15" i="66"/>
  <c r="AY15" i="66" s="1"/>
  <c r="E15" i="63"/>
  <c r="D24" i="64"/>
  <c r="D23" i="64"/>
  <c r="D25" i="64"/>
  <c r="D22" i="64"/>
  <c r="D54" i="73" s="1" a="1"/>
  <c r="E14" i="63"/>
  <c r="AY22" i="63" s="1"/>
  <c r="D24" i="65"/>
  <c r="D22" i="65"/>
  <c r="D62" i="73" s="1" a="1"/>
  <c r="D25" i="65"/>
  <c r="D23" i="65"/>
  <c r="D70" i="73" l="1" a="1"/>
  <c r="D14" i="73" a="1"/>
  <c r="C4" i="16"/>
  <c r="E4" i="16" s="1"/>
  <c r="F4" i="16" s="1"/>
  <c r="G4" i="16" s="1"/>
  <c r="E17" i="67"/>
  <c r="AY17" i="67" s="1"/>
  <c r="E15" i="67"/>
  <c r="AY15" i="67" s="1"/>
  <c r="AU14" i="68"/>
  <c r="AF8" i="33" s="1"/>
  <c r="E16" i="67"/>
  <c r="AY16" i="67" s="1"/>
  <c r="AC22" i="67" a="1"/>
  <c r="E14" i="67"/>
  <c r="AY14" i="67" s="1"/>
  <c r="AU5" i="67"/>
  <c r="AV14" i="67" s="1"/>
  <c r="AU6" i="67"/>
  <c r="AV15" i="67" s="1"/>
  <c r="AU8" i="67"/>
  <c r="AV17" i="67" s="1"/>
  <c r="AU7" i="67"/>
  <c r="AV16" i="67" s="1"/>
  <c r="AC22" i="69" a="1"/>
  <c r="AC24" i="69" s="1"/>
  <c r="E17" i="69"/>
  <c r="AY17" i="69" s="1"/>
  <c r="AU14" i="66"/>
  <c r="E15" i="69"/>
  <c r="AY15" i="69" s="1"/>
  <c r="E15" i="64"/>
  <c r="AY15" i="64" s="1"/>
  <c r="E14" i="69"/>
  <c r="AY14" i="69" s="1"/>
  <c r="AU6" i="69"/>
  <c r="AV15" i="69" s="1"/>
  <c r="AU5" i="69"/>
  <c r="AV14" i="69" s="1"/>
  <c r="AU8" i="69"/>
  <c r="AV17" i="69" s="1"/>
  <c r="AU7" i="69"/>
  <c r="AV16" i="69" s="1"/>
  <c r="E16" i="69"/>
  <c r="AY16" i="69" s="1"/>
  <c r="AU14" i="65"/>
  <c r="AC22" i="65" a="1"/>
  <c r="AU14" i="71"/>
  <c r="Q8" i="33" s="1"/>
  <c r="AC22" i="64" a="1"/>
  <c r="AC23" i="64" s="1"/>
  <c r="E16" i="64"/>
  <c r="AY16" i="64" s="1"/>
  <c r="E14" i="64"/>
  <c r="AU7" i="64"/>
  <c r="AV16" i="64" s="1"/>
  <c r="AU6" i="64"/>
  <c r="AV15" i="64" s="1"/>
  <c r="AU5" i="64"/>
  <c r="AV14" i="64" s="1"/>
  <c r="AU8" i="64"/>
  <c r="AV17" i="64" s="1"/>
  <c r="E17" i="64"/>
  <c r="AY17" i="64" s="1"/>
  <c r="AU14" i="72"/>
  <c r="N8" i="33" s="1"/>
  <c r="AU14" i="70"/>
  <c r="K8" i="33" s="1"/>
  <c r="E16" i="62"/>
  <c r="AY16" i="62" s="1"/>
  <c r="AU14" i="63"/>
  <c r="AC22" i="62" a="1"/>
  <c r="AC23" i="62" s="1"/>
  <c r="E17" i="62"/>
  <c r="AY17" i="62" s="1"/>
  <c r="E15" i="62"/>
  <c r="AY15" i="62" s="1"/>
  <c r="E14" i="62"/>
  <c r="AU5" i="62"/>
  <c r="AV14" i="62" s="1"/>
  <c r="AU6" i="62"/>
  <c r="AV15" i="62" s="1"/>
  <c r="AU8" i="62"/>
  <c r="AV17" i="62" s="1"/>
  <c r="AU7" i="62"/>
  <c r="AV16" i="62" s="1"/>
  <c r="BA7" i="67"/>
  <c r="AY17" i="68"/>
  <c r="AY25" i="68"/>
  <c r="BB7" i="67"/>
  <c r="BB5" i="67"/>
  <c r="BB6" i="67"/>
  <c r="BB8" i="67"/>
  <c r="AY17" i="70"/>
  <c r="AY25" i="70"/>
  <c r="BB5" i="70" s="1"/>
  <c r="AY16" i="61"/>
  <c r="AY24" i="61"/>
  <c r="AY24" i="68"/>
  <c r="AY16" i="68"/>
  <c r="AY17" i="61"/>
  <c r="AY25" i="61"/>
  <c r="AY16" i="72"/>
  <c r="AY24" i="72"/>
  <c r="AY17" i="72"/>
  <c r="AY25" i="72"/>
  <c r="AY17" i="71"/>
  <c r="AY25" i="71"/>
  <c r="BB5" i="65"/>
  <c r="BB6" i="65"/>
  <c r="BB8" i="65"/>
  <c r="BB7" i="65"/>
  <c r="AY22" i="71"/>
  <c r="D24" i="71"/>
  <c r="D23" i="71"/>
  <c r="D22" i="71"/>
  <c r="D25" i="71"/>
  <c r="AY14" i="71"/>
  <c r="AY17" i="63"/>
  <c r="AY25" i="63"/>
  <c r="AY15" i="63"/>
  <c r="AY23" i="63"/>
  <c r="AY15" i="72"/>
  <c r="AY23" i="72"/>
  <c r="AY15" i="61"/>
  <c r="AY23" i="61"/>
  <c r="D23" i="61"/>
  <c r="D24" i="61"/>
  <c r="D25" i="61"/>
  <c r="D22" i="61"/>
  <c r="D6" i="73" s="1" a="1"/>
  <c r="AY14" i="61"/>
  <c r="D22" i="70"/>
  <c r="D30" i="73" s="1" a="1"/>
  <c r="D24" i="70"/>
  <c r="D23" i="70"/>
  <c r="D25" i="70"/>
  <c r="AY14" i="70"/>
  <c r="D14" i="73"/>
  <c r="F22" i="62"/>
  <c r="H21" i="62" a="1"/>
  <c r="G22" i="62"/>
  <c r="E3" i="33"/>
  <c r="N22" i="62"/>
  <c r="E22" i="62"/>
  <c r="F24" i="62"/>
  <c r="G24" i="62"/>
  <c r="D16" i="73"/>
  <c r="C5" i="45"/>
  <c r="E5" i="33"/>
  <c r="E24" i="62"/>
  <c r="N24" i="62"/>
  <c r="E6" i="33"/>
  <c r="D17" i="73"/>
  <c r="G25" i="62"/>
  <c r="E25" i="62"/>
  <c r="F25" i="62"/>
  <c r="N25" i="62"/>
  <c r="N23" i="62"/>
  <c r="F23" i="62"/>
  <c r="E23" i="62"/>
  <c r="D15" i="73"/>
  <c r="G23" i="62"/>
  <c r="E4" i="33"/>
  <c r="BA5" i="69"/>
  <c r="CA5" i="69"/>
  <c r="BO5" i="69"/>
  <c r="D70" i="73"/>
  <c r="G22" i="69"/>
  <c r="N22" i="69"/>
  <c r="E22" i="69"/>
  <c r="E70" i="73" s="1" a="1"/>
  <c r="Z3" i="33"/>
  <c r="H21" i="69" a="1"/>
  <c r="F22" i="69"/>
  <c r="D73" i="73"/>
  <c r="G25" i="69"/>
  <c r="E25" i="69"/>
  <c r="Z6" i="33"/>
  <c r="F25" i="69"/>
  <c r="N25" i="69"/>
  <c r="G24" i="69"/>
  <c r="N24" i="69"/>
  <c r="Z5" i="33"/>
  <c r="D72" i="73"/>
  <c r="C12" i="45"/>
  <c r="E24" i="69"/>
  <c r="F24" i="69"/>
  <c r="G23" i="69"/>
  <c r="D71" i="73"/>
  <c r="F23" i="69"/>
  <c r="Z4" i="33"/>
  <c r="N23" i="69"/>
  <c r="E23" i="69"/>
  <c r="D25" i="68"/>
  <c r="D23" i="68"/>
  <c r="D24" i="68"/>
  <c r="D22" i="68"/>
  <c r="AY14" i="68"/>
  <c r="N23" i="67"/>
  <c r="D95" i="73"/>
  <c r="F23" i="67"/>
  <c r="E23" i="67"/>
  <c r="G23" i="67"/>
  <c r="AI4" i="33"/>
  <c r="E24" i="67"/>
  <c r="N24" i="67"/>
  <c r="F24" i="67"/>
  <c r="G24" i="67"/>
  <c r="AI5" i="33"/>
  <c r="C15" i="45"/>
  <c r="D96" i="73"/>
  <c r="AI6" i="33"/>
  <c r="G25" i="67"/>
  <c r="N25" i="67"/>
  <c r="E25" i="67"/>
  <c r="F25" i="67"/>
  <c r="D97" i="73"/>
  <c r="F22" i="67"/>
  <c r="E22" i="67"/>
  <c r="AI3" i="33"/>
  <c r="D94" i="73"/>
  <c r="G22" i="67"/>
  <c r="N22" i="67"/>
  <c r="H21" i="67" a="1"/>
  <c r="BA6" i="65"/>
  <c r="CA5" i="65"/>
  <c r="BA5" i="65"/>
  <c r="BA8" i="65"/>
  <c r="BA7" i="65"/>
  <c r="BO8" i="65"/>
  <c r="BO5" i="65"/>
  <c r="CA7" i="65"/>
  <c r="BO6" i="65"/>
  <c r="CA8" i="65"/>
  <c r="BO7" i="65"/>
  <c r="CA6" i="65"/>
  <c r="G23" i="65"/>
  <c r="N23" i="65"/>
  <c r="E23" i="65"/>
  <c r="W4" i="33"/>
  <c r="F23" i="65"/>
  <c r="D63" i="73"/>
  <c r="BA6" i="66"/>
  <c r="CA7" i="66"/>
  <c r="BA8" i="66"/>
  <c r="CA5" i="66"/>
  <c r="BO8" i="66"/>
  <c r="BO7" i="66"/>
  <c r="CA8" i="66"/>
  <c r="CA6" i="66"/>
  <c r="BA7" i="66"/>
  <c r="BO5" i="66"/>
  <c r="BA5" i="66"/>
  <c r="BO6" i="66"/>
  <c r="G22" i="65"/>
  <c r="F22" i="65"/>
  <c r="M22" i="65" a="1"/>
  <c r="E22" i="65"/>
  <c r="W3" i="33"/>
  <c r="H21" i="65" a="1"/>
  <c r="D62" i="73"/>
  <c r="N22" i="65"/>
  <c r="F25" i="64"/>
  <c r="N25" i="64"/>
  <c r="D57" i="73"/>
  <c r="E25" i="64"/>
  <c r="T6" i="33"/>
  <c r="G25" i="64"/>
  <c r="G22" i="64"/>
  <c r="D54" i="73"/>
  <c r="E22" i="64"/>
  <c r="T3" i="33"/>
  <c r="H21" i="64" a="1"/>
  <c r="F22" i="64"/>
  <c r="N22" i="64"/>
  <c r="T4" i="33"/>
  <c r="G23" i="64"/>
  <c r="N23" i="64"/>
  <c r="F23" i="64"/>
  <c r="E23" i="64"/>
  <c r="D55" i="73"/>
  <c r="D65" i="73"/>
  <c r="W6" i="33"/>
  <c r="N25" i="65"/>
  <c r="E25" i="65"/>
  <c r="G25" i="65"/>
  <c r="F25" i="65"/>
  <c r="C11" i="45"/>
  <c r="F24" i="65"/>
  <c r="G24" i="65"/>
  <c r="E24" i="65"/>
  <c r="N24" i="65"/>
  <c r="W5" i="33"/>
  <c r="D64" i="73"/>
  <c r="N24" i="64"/>
  <c r="C10" i="45"/>
  <c r="E24" i="64"/>
  <c r="T5" i="33"/>
  <c r="D56" i="73"/>
  <c r="F24" i="64"/>
  <c r="G24" i="64"/>
  <c r="D22" i="72"/>
  <c r="D38" i="73" s="1" a="1"/>
  <c r="D24" i="72"/>
  <c r="D23" i="72"/>
  <c r="D25" i="72"/>
  <c r="AY14" i="72"/>
  <c r="D24" i="63"/>
  <c r="D22" i="63"/>
  <c r="D22" i="73" s="1" a="1"/>
  <c r="D25" i="63"/>
  <c r="D23" i="63"/>
  <c r="AY14" i="63"/>
  <c r="D24" i="66"/>
  <c r="D25" i="66"/>
  <c r="D22" i="66"/>
  <c r="D23" i="66"/>
  <c r="BO8" i="67" l="1"/>
  <c r="BA8" i="67"/>
  <c r="C14" i="16"/>
  <c r="E14" i="16" s="1"/>
  <c r="F14" i="16" s="1"/>
  <c r="CA8" i="67"/>
  <c r="E62" i="73" a="1"/>
  <c r="E14" i="73" a="1"/>
  <c r="I14" i="73" a="1"/>
  <c r="I14" i="73" s="1"/>
  <c r="G54" i="73" a="1"/>
  <c r="G57" i="73" s="1"/>
  <c r="G62" i="73" a="1"/>
  <c r="G63" i="73" s="1"/>
  <c r="E54" i="73" a="1"/>
  <c r="I62" i="73"/>
  <c r="I62" i="73" a="1"/>
  <c r="I65" i="73"/>
  <c r="G70" i="73"/>
  <c r="G70" i="73" a="1"/>
  <c r="D78" i="73" a="1"/>
  <c r="G94" i="73" a="1"/>
  <c r="G94" i="73" s="1"/>
  <c r="BO6" i="67"/>
  <c r="G95" i="73"/>
  <c r="I70" i="73" a="1"/>
  <c r="I71" i="73" s="1"/>
  <c r="BA6" i="67"/>
  <c r="I17" i="73"/>
  <c r="BA5" i="67"/>
  <c r="AZ14" i="67" s="1" a="1"/>
  <c r="AZ17" i="67" s="1"/>
  <c r="G17" i="73"/>
  <c r="F17" i="73" s="1"/>
  <c r="G14" i="73" a="1"/>
  <c r="G14" i="73" s="1"/>
  <c r="E94" i="73" a="1"/>
  <c r="D46" i="73" a="1"/>
  <c r="G71" i="73"/>
  <c r="G97" i="73"/>
  <c r="I55" i="73"/>
  <c r="I97" i="73"/>
  <c r="D86" i="73" a="1"/>
  <c r="D86" i="73" s="1"/>
  <c r="CA7" i="67"/>
  <c r="I94" i="73"/>
  <c r="I94" i="73" a="1"/>
  <c r="I95" i="73" s="1"/>
  <c r="I54" i="73" a="1"/>
  <c r="I54" i="73" s="1"/>
  <c r="I63" i="73"/>
  <c r="G73" i="73"/>
  <c r="I15" i="73"/>
  <c r="CA6" i="67"/>
  <c r="BO7" i="67"/>
  <c r="BO8" i="69"/>
  <c r="CA7" i="69"/>
  <c r="BO7" i="69"/>
  <c r="BA8" i="69"/>
  <c r="CA8" i="69"/>
  <c r="BO6" i="69"/>
  <c r="BA7" i="69"/>
  <c r="CA6" i="69"/>
  <c r="BA6" i="69"/>
  <c r="BO5" i="67"/>
  <c r="CA5" i="67"/>
  <c r="AC25" i="69"/>
  <c r="M22" i="67" a="1"/>
  <c r="AC22" i="69"/>
  <c r="AU14" i="67"/>
  <c r="AC23" i="67"/>
  <c r="AC22" i="67"/>
  <c r="AC24" i="67"/>
  <c r="AC25" i="67"/>
  <c r="AC22" i="68" a="1"/>
  <c r="AC22" i="66" a="1"/>
  <c r="AC24" i="66" s="1"/>
  <c r="AC23" i="69"/>
  <c r="M22" i="69" a="1"/>
  <c r="M25" i="69" s="1"/>
  <c r="C13" i="16"/>
  <c r="E13" i="16" s="1"/>
  <c r="AC8" i="33"/>
  <c r="M22" i="64" a="1"/>
  <c r="M25" i="64" s="1"/>
  <c r="C9" i="16"/>
  <c r="E9" i="16" s="1"/>
  <c r="F9" i="16" s="1"/>
  <c r="AC22" i="64"/>
  <c r="AC24" i="64"/>
  <c r="AU14" i="69"/>
  <c r="AC25" i="64"/>
  <c r="C8" i="16"/>
  <c r="E8" i="16" s="1"/>
  <c r="H8" i="16" s="1"/>
  <c r="AC24" i="65"/>
  <c r="AC23" i="65"/>
  <c r="AC22" i="65"/>
  <c r="AC25" i="65"/>
  <c r="C11" i="16"/>
  <c r="E11" i="16" s="1"/>
  <c r="W8" i="33"/>
  <c r="AU14" i="64"/>
  <c r="AY22" i="64"/>
  <c r="AY14" i="64"/>
  <c r="AC22" i="71" a="1"/>
  <c r="M22" i="62" a="1"/>
  <c r="C7" i="16"/>
  <c r="E7" i="16" s="1"/>
  <c r="F7" i="16" s="1"/>
  <c r="AC22" i="72" a="1"/>
  <c r="AC25" i="62"/>
  <c r="AC22" i="70" a="1"/>
  <c r="AC24" i="62"/>
  <c r="AC22" i="62"/>
  <c r="C6" i="16"/>
  <c r="E6" i="16" s="1"/>
  <c r="F6" i="16" s="1"/>
  <c r="H8" i="33"/>
  <c r="AC22" i="63" a="1"/>
  <c r="AU14" i="62"/>
  <c r="AC22" i="61" a="1"/>
  <c r="AY22" i="62"/>
  <c r="AY14" i="62"/>
  <c r="BB5" i="68"/>
  <c r="BB8" i="61"/>
  <c r="BB5" i="72"/>
  <c r="BB8" i="68"/>
  <c r="BB6" i="68"/>
  <c r="BB8" i="63"/>
  <c r="BB7" i="70"/>
  <c r="BB8" i="70"/>
  <c r="BB6" i="70"/>
  <c r="BC22" i="67" a="1"/>
  <c r="BB22" i="67" a="1"/>
  <c r="AZ22" i="67" a="1"/>
  <c r="BA22" i="67" a="1"/>
  <c r="AZ22" i="65" a="1"/>
  <c r="BA22" i="65" a="1"/>
  <c r="BC22" i="65" a="1"/>
  <c r="BB22" i="65" a="1"/>
  <c r="BB7" i="68"/>
  <c r="BB5" i="61"/>
  <c r="F22" i="71"/>
  <c r="E22" i="71"/>
  <c r="H21" i="71" a="1"/>
  <c r="G22" i="71"/>
  <c r="M22" i="71" a="1"/>
  <c r="N22" i="71"/>
  <c r="D46" i="73"/>
  <c r="Q3" i="33"/>
  <c r="F23" i="71"/>
  <c r="D47" i="73"/>
  <c r="Q4" i="33"/>
  <c r="E23" i="71"/>
  <c r="G23" i="71"/>
  <c r="N23" i="71"/>
  <c r="C9" i="45"/>
  <c r="F24" i="71"/>
  <c r="N24" i="71"/>
  <c r="E24" i="71"/>
  <c r="D48" i="73"/>
  <c r="G24" i="71"/>
  <c r="Q5" i="33"/>
  <c r="BB7" i="71"/>
  <c r="BB6" i="71"/>
  <c r="BB5" i="71"/>
  <c r="BB8" i="71"/>
  <c r="BB7" i="63"/>
  <c r="CA6" i="71"/>
  <c r="BA8" i="71"/>
  <c r="BO7" i="71"/>
  <c r="BA5" i="71"/>
  <c r="BA7" i="71"/>
  <c r="CA5" i="71"/>
  <c r="BO5" i="71"/>
  <c r="CA8" i="71"/>
  <c r="BA6" i="71"/>
  <c r="BO6" i="71"/>
  <c r="BO8" i="71"/>
  <c r="CA7" i="71"/>
  <c r="G25" i="71"/>
  <c r="D49" i="73"/>
  <c r="Q6" i="33"/>
  <c r="F25" i="71"/>
  <c r="N25" i="71"/>
  <c r="E25" i="71"/>
  <c r="BB7" i="72"/>
  <c r="BB6" i="72"/>
  <c r="BB8" i="72"/>
  <c r="BB6" i="61"/>
  <c r="BB7" i="61"/>
  <c r="BB5" i="63"/>
  <c r="BB6" i="63"/>
  <c r="H14" i="16"/>
  <c r="H9" i="16"/>
  <c r="CA6" i="61"/>
  <c r="BA5" i="61"/>
  <c r="BO8" i="61"/>
  <c r="CA5" i="61"/>
  <c r="BO7" i="61"/>
  <c r="BA6" i="61"/>
  <c r="BO5" i="61"/>
  <c r="BA8" i="61"/>
  <c r="CA7" i="61"/>
  <c r="CA8" i="61"/>
  <c r="BA7" i="61"/>
  <c r="BO6" i="61"/>
  <c r="E22" i="61"/>
  <c r="G22" i="61"/>
  <c r="F22" i="61"/>
  <c r="B3" i="33"/>
  <c r="D6" i="73"/>
  <c r="N22" i="61"/>
  <c r="M22" i="61" a="1"/>
  <c r="H21" i="61" a="1"/>
  <c r="E25" i="61"/>
  <c r="B6" i="33"/>
  <c r="F25" i="61"/>
  <c r="N25" i="61"/>
  <c r="D9" i="73"/>
  <c r="G25" i="61"/>
  <c r="F24" i="61"/>
  <c r="D8" i="73"/>
  <c r="E24" i="61"/>
  <c r="B5" i="33"/>
  <c r="N24" i="61"/>
  <c r="G24" i="61"/>
  <c r="C4" i="45"/>
  <c r="G23" i="61"/>
  <c r="D7" i="73"/>
  <c r="B4" i="33"/>
  <c r="E23" i="61"/>
  <c r="N23" i="61"/>
  <c r="F23" i="61"/>
  <c r="BA8" i="70"/>
  <c r="CA7" i="70"/>
  <c r="BA6" i="70"/>
  <c r="BO8" i="70"/>
  <c r="CA5" i="70"/>
  <c r="CA8" i="70"/>
  <c r="BO6" i="70"/>
  <c r="BO7" i="70"/>
  <c r="BA5" i="70"/>
  <c r="BO5" i="70"/>
  <c r="BA7" i="70"/>
  <c r="CA6" i="70"/>
  <c r="N25" i="70"/>
  <c r="F25" i="70"/>
  <c r="G25" i="70"/>
  <c r="D33" i="73"/>
  <c r="K6" i="33"/>
  <c r="E25" i="70"/>
  <c r="E23" i="70"/>
  <c r="G23" i="70"/>
  <c r="N23" i="70"/>
  <c r="K4" i="33"/>
  <c r="D31" i="73"/>
  <c r="F23" i="70"/>
  <c r="E24" i="70"/>
  <c r="N24" i="70"/>
  <c r="K5" i="33"/>
  <c r="F24" i="70"/>
  <c r="D32" i="73"/>
  <c r="G24" i="70"/>
  <c r="C7" i="45"/>
  <c r="N22" i="70"/>
  <c r="M22" i="70" a="1"/>
  <c r="F22" i="70"/>
  <c r="K3" i="33"/>
  <c r="D30" i="73"/>
  <c r="H21" i="70" a="1"/>
  <c r="E22" i="70"/>
  <c r="G22" i="70"/>
  <c r="G5" i="45"/>
  <c r="I16" i="73"/>
  <c r="L22" i="62"/>
  <c r="F3" i="33"/>
  <c r="E14" i="73"/>
  <c r="F5" i="45"/>
  <c r="G16" i="73"/>
  <c r="L23" i="62"/>
  <c r="F4" i="33"/>
  <c r="E15" i="73"/>
  <c r="L24" i="62"/>
  <c r="E16" i="73"/>
  <c r="F5" i="33"/>
  <c r="D5" i="45"/>
  <c r="K21" i="62"/>
  <c r="J21" i="62"/>
  <c r="H21" i="62"/>
  <c r="J13" i="73" s="1" a="1"/>
  <c r="I21" i="62"/>
  <c r="M22" i="62"/>
  <c r="M23" i="62"/>
  <c r="M24" i="62"/>
  <c r="M25" i="62"/>
  <c r="K5" i="45"/>
  <c r="L5" i="45"/>
  <c r="F6" i="33"/>
  <c r="L25" i="62"/>
  <c r="E17" i="73"/>
  <c r="AV14" i="73" a="1"/>
  <c r="AW14" i="73" a="1"/>
  <c r="AA3" i="33"/>
  <c r="L22" i="69"/>
  <c r="E70" i="73"/>
  <c r="G12" i="45"/>
  <c r="AV70" i="73" a="1"/>
  <c r="AW70" i="73" a="1"/>
  <c r="F12" i="45"/>
  <c r="G72" i="73"/>
  <c r="D12" i="45"/>
  <c r="E72" i="73"/>
  <c r="L24" i="69"/>
  <c r="AA5" i="33"/>
  <c r="H21" i="69"/>
  <c r="I21" i="69"/>
  <c r="J21" i="69"/>
  <c r="K21" i="69"/>
  <c r="E71" i="73"/>
  <c r="AA4" i="33"/>
  <c r="L23" i="69"/>
  <c r="K12" i="45"/>
  <c r="L12" i="45"/>
  <c r="E73" i="73"/>
  <c r="AA6" i="33"/>
  <c r="L25" i="69"/>
  <c r="CA6" i="68"/>
  <c r="BO8" i="68"/>
  <c r="BA6" i="68"/>
  <c r="BO6" i="68"/>
  <c r="CA5" i="68"/>
  <c r="CA7" i="68"/>
  <c r="BO5" i="68"/>
  <c r="BA5" i="68"/>
  <c r="BA8" i="68"/>
  <c r="BO7" i="68"/>
  <c r="BA7" i="68"/>
  <c r="CA8" i="68"/>
  <c r="H21" i="68" a="1"/>
  <c r="G22" i="68"/>
  <c r="N22" i="68"/>
  <c r="E22" i="68"/>
  <c r="AF3" i="33"/>
  <c r="F22" i="68"/>
  <c r="M22" i="68" a="1"/>
  <c r="AF5" i="33"/>
  <c r="C14" i="45"/>
  <c r="N24" i="68"/>
  <c r="E24" i="68"/>
  <c r="F24" i="68"/>
  <c r="G24" i="68"/>
  <c r="N23" i="68"/>
  <c r="F23" i="68"/>
  <c r="E23" i="68"/>
  <c r="G23" i="68"/>
  <c r="AF4" i="33"/>
  <c r="N25" i="68"/>
  <c r="F25" i="68"/>
  <c r="AF6" i="33"/>
  <c r="E25" i="68"/>
  <c r="G25" i="68"/>
  <c r="M25" i="67"/>
  <c r="M23" i="67"/>
  <c r="M24" i="67"/>
  <c r="M22" i="67"/>
  <c r="E96" i="73"/>
  <c r="AJ5" i="33"/>
  <c r="D15" i="45"/>
  <c r="L24" i="67"/>
  <c r="K21" i="67"/>
  <c r="I21" i="67"/>
  <c r="H21" i="67"/>
  <c r="J93" i="73" s="1" a="1"/>
  <c r="J21" i="67"/>
  <c r="K15" i="45"/>
  <c r="L15" i="45"/>
  <c r="AJ4" i="33"/>
  <c r="E95" i="73"/>
  <c r="L23" i="67"/>
  <c r="AV94" i="73" a="1"/>
  <c r="AW94" i="73" a="1"/>
  <c r="G15" i="45"/>
  <c r="I96" i="73"/>
  <c r="E94" i="73"/>
  <c r="L22" i="67"/>
  <c r="AJ3" i="33"/>
  <c r="E97" i="73"/>
  <c r="AJ6" i="33"/>
  <c r="L25" i="67"/>
  <c r="F15" i="45"/>
  <c r="G96" i="73"/>
  <c r="G25" i="66"/>
  <c r="N25" i="66"/>
  <c r="E25" i="66"/>
  <c r="D81" i="73"/>
  <c r="F25" i="66"/>
  <c r="AC6" i="33"/>
  <c r="G10" i="45"/>
  <c r="I56" i="73"/>
  <c r="L25" i="65"/>
  <c r="E65" i="73"/>
  <c r="X6" i="33"/>
  <c r="X4" i="33"/>
  <c r="E63" i="73"/>
  <c r="L23" i="65"/>
  <c r="BB14" i="65" a="1"/>
  <c r="AZ14" i="65" a="1"/>
  <c r="BA14" i="65" a="1"/>
  <c r="BC14" i="65" a="1"/>
  <c r="G23" i="66"/>
  <c r="F23" i="66"/>
  <c r="N23" i="66"/>
  <c r="D79" i="73"/>
  <c r="AC4" i="33"/>
  <c r="E23" i="66"/>
  <c r="N6" i="33"/>
  <c r="E25" i="72"/>
  <c r="G25" i="72"/>
  <c r="D41" i="73"/>
  <c r="F25" i="72"/>
  <c r="N25" i="72"/>
  <c r="G24" i="66"/>
  <c r="C13" i="45"/>
  <c r="N24" i="66"/>
  <c r="AC5" i="33"/>
  <c r="D80" i="73"/>
  <c r="E24" i="66"/>
  <c r="F24" i="66"/>
  <c r="E23" i="72"/>
  <c r="F23" i="72"/>
  <c r="N23" i="72"/>
  <c r="G23" i="72"/>
  <c r="N4" i="33"/>
  <c r="D39" i="73"/>
  <c r="F10" i="45"/>
  <c r="E55" i="73"/>
  <c r="U4" i="33"/>
  <c r="L23" i="64"/>
  <c r="CA14" i="66" a="1"/>
  <c r="CC14" i="66" a="1"/>
  <c r="CB14" i="66" a="1"/>
  <c r="BZ14" i="66" a="1"/>
  <c r="CC14" i="65" a="1"/>
  <c r="CB14" i="65" a="1"/>
  <c r="CA14" i="65" a="1"/>
  <c r="BZ14" i="65" a="1"/>
  <c r="BA8" i="63"/>
  <c r="BA7" i="63"/>
  <c r="BO7" i="63"/>
  <c r="BA5" i="63"/>
  <c r="BO6" i="63"/>
  <c r="BO8" i="63"/>
  <c r="BO5" i="63"/>
  <c r="CA7" i="63"/>
  <c r="CA8" i="63"/>
  <c r="CA5" i="63"/>
  <c r="BA6" i="63"/>
  <c r="CA6" i="63"/>
  <c r="D11" i="45"/>
  <c r="E64" i="73"/>
  <c r="L24" i="65"/>
  <c r="X5" i="33"/>
  <c r="I21" i="64"/>
  <c r="J21" i="64"/>
  <c r="K21" i="64"/>
  <c r="H21" i="64"/>
  <c r="AV62" i="73" a="1"/>
  <c r="AW62" i="73" a="1"/>
  <c r="BA14" i="66" a="1"/>
  <c r="BC14" i="66" a="1"/>
  <c r="AZ14" i="66" a="1"/>
  <c r="BB14" i="66" a="1"/>
  <c r="N22" i="66"/>
  <c r="D78" i="73"/>
  <c r="H21" i="66" a="1"/>
  <c r="M22" i="66" a="1"/>
  <c r="F22" i="66"/>
  <c r="AC3" i="33"/>
  <c r="E22" i="66"/>
  <c r="E78" i="73" s="1" a="1"/>
  <c r="G22" i="66"/>
  <c r="E22" i="72"/>
  <c r="G22" i="72"/>
  <c r="D38" i="73"/>
  <c r="M22" i="72" a="1"/>
  <c r="H21" i="72" a="1"/>
  <c r="N3" i="33"/>
  <c r="F22" i="72"/>
  <c r="N22" i="72"/>
  <c r="K21" i="65"/>
  <c r="I21" i="65"/>
  <c r="J21" i="65"/>
  <c r="H21" i="65"/>
  <c r="J61" i="73" s="1" a="1"/>
  <c r="BO14" i="66" a="1"/>
  <c r="BQ14" i="66" a="1"/>
  <c r="BP14" i="66" a="1"/>
  <c r="BN14" i="66" a="1"/>
  <c r="BA5" i="72"/>
  <c r="BO6" i="72"/>
  <c r="BO8" i="72"/>
  <c r="BA8" i="72"/>
  <c r="BA7" i="72"/>
  <c r="BO5" i="72"/>
  <c r="CA6" i="72"/>
  <c r="CA8" i="72"/>
  <c r="BA6" i="72"/>
  <c r="BO7" i="72"/>
  <c r="CA7" i="72"/>
  <c r="CA5" i="72"/>
  <c r="C8" i="45"/>
  <c r="N24" i="72"/>
  <c r="E24" i="72"/>
  <c r="F24" i="72"/>
  <c r="G24" i="72"/>
  <c r="N5" i="33"/>
  <c r="D40" i="73"/>
  <c r="G11" i="45"/>
  <c r="I64" i="73"/>
  <c r="G25" i="63"/>
  <c r="F25" i="63"/>
  <c r="D25" i="73"/>
  <c r="N25" i="63"/>
  <c r="E25" i="63"/>
  <c r="H6" i="33"/>
  <c r="F11" i="45"/>
  <c r="BO14" i="65" a="1"/>
  <c r="BQ14" i="65" a="1"/>
  <c r="BP14" i="65" a="1"/>
  <c r="BN14" i="65" a="1"/>
  <c r="M22" i="65"/>
  <c r="M24" i="65"/>
  <c r="M25" i="65"/>
  <c r="M23" i="65"/>
  <c r="E23" i="63"/>
  <c r="G23" i="63"/>
  <c r="N23" i="63"/>
  <c r="D23" i="73"/>
  <c r="F23" i="63"/>
  <c r="H4" i="33"/>
  <c r="D10" i="45"/>
  <c r="L24" i="64"/>
  <c r="E56" i="73"/>
  <c r="U5" i="33"/>
  <c r="L22" i="64"/>
  <c r="E54" i="73"/>
  <c r="U3" i="33"/>
  <c r="G22" i="63"/>
  <c r="H3" i="33"/>
  <c r="N22" i="63"/>
  <c r="H21" i="63" a="1"/>
  <c r="E22" i="63"/>
  <c r="M22" i="63" a="1"/>
  <c r="D22" i="73"/>
  <c r="F22" i="63"/>
  <c r="K10" i="45"/>
  <c r="L10" i="45"/>
  <c r="L11" i="45"/>
  <c r="K11" i="45"/>
  <c r="AV54" i="73" a="1"/>
  <c r="AW54" i="73" a="1"/>
  <c r="L25" i="64"/>
  <c r="U6" i="33"/>
  <c r="E57" i="73"/>
  <c r="E24" i="63"/>
  <c r="F24" i="63"/>
  <c r="G24" i="63"/>
  <c r="H5" i="33"/>
  <c r="C6" i="45"/>
  <c r="D24" i="73"/>
  <c r="N24" i="63"/>
  <c r="X3" i="33"/>
  <c r="L22" i="65"/>
  <c r="E62" i="73"/>
  <c r="F97" i="73" l="1"/>
  <c r="F14" i="73"/>
  <c r="BB14" i="67" a="1"/>
  <c r="BB16" i="67" s="1"/>
  <c r="BA14" i="67" a="1"/>
  <c r="BA17" i="67" s="1"/>
  <c r="CA14" i="67" a="1"/>
  <c r="CA15" i="67" s="1"/>
  <c r="BP14" i="69" a="1"/>
  <c r="F63" i="73"/>
  <c r="BC14" i="67" a="1"/>
  <c r="BC14" i="67" s="1"/>
  <c r="BP14" i="67" a="1"/>
  <c r="BP15" i="67" s="1"/>
  <c r="F94" i="73"/>
  <c r="BC14" i="69" a="1"/>
  <c r="E11" i="45"/>
  <c r="H11" i="45" s="1"/>
  <c r="CC14" i="67" a="1"/>
  <c r="CC16" i="67" s="1"/>
  <c r="F71" i="73"/>
  <c r="F95" i="73"/>
  <c r="BQ14" i="69" a="1"/>
  <c r="BQ16" i="69" s="1"/>
  <c r="I38" i="73" a="1"/>
  <c r="I39" i="73" s="1"/>
  <c r="J53" i="73" a="1"/>
  <c r="J53" i="73" s="1"/>
  <c r="G56" i="73"/>
  <c r="F56" i="73" s="1"/>
  <c r="D87" i="73"/>
  <c r="AZ14" i="69" a="1"/>
  <c r="E6" i="73" a="1"/>
  <c r="E46" i="73" a="1"/>
  <c r="G55" i="73"/>
  <c r="F55" i="73" s="1"/>
  <c r="E38" i="73" a="1"/>
  <c r="G46" i="73" a="1"/>
  <c r="G46" i="73" s="1"/>
  <c r="BB14" i="69" a="1"/>
  <c r="BB15" i="69" s="1"/>
  <c r="I78" i="73" a="1"/>
  <c r="I79" i="73" s="1"/>
  <c r="I41" i="73"/>
  <c r="I9" i="73"/>
  <c r="G65" i="73"/>
  <c r="F65" i="73" s="1"/>
  <c r="I33" i="73"/>
  <c r="I70" i="73"/>
  <c r="F70" i="73" s="1"/>
  <c r="L61" i="73"/>
  <c r="L93" i="73"/>
  <c r="BN14" i="69" a="1"/>
  <c r="AY14" i="73" a="1"/>
  <c r="AY15" i="73" s="1"/>
  <c r="AY94" i="73" a="1"/>
  <c r="AY95" i="73" s="1"/>
  <c r="G7" i="73"/>
  <c r="AY62" i="73"/>
  <c r="AY62" i="73" a="1"/>
  <c r="AY63" i="73" s="1"/>
  <c r="D89" i="73"/>
  <c r="J69" i="73" a="1"/>
  <c r="K69" i="73" s="1"/>
  <c r="BO14" i="69" a="1"/>
  <c r="BO14" i="69" s="1"/>
  <c r="K13" i="73"/>
  <c r="G49" i="73"/>
  <c r="G78" i="73" a="1"/>
  <c r="G79" i="73" s="1"/>
  <c r="G47" i="73"/>
  <c r="BO14" i="67" a="1"/>
  <c r="BO17" i="67" s="1"/>
  <c r="AY57" i="73"/>
  <c r="G15" i="73"/>
  <c r="F15" i="73" s="1"/>
  <c r="M93" i="73"/>
  <c r="G89" i="73"/>
  <c r="G86" i="73" a="1"/>
  <c r="G86" i="73" s="1"/>
  <c r="L13" i="73"/>
  <c r="I30" i="73" a="1"/>
  <c r="I31" i="73" s="1"/>
  <c r="I7" i="73"/>
  <c r="BN14" i="67" a="1"/>
  <c r="BN16" i="67" s="1"/>
  <c r="AY17" i="73"/>
  <c r="AY70" i="73"/>
  <c r="AY70" i="73" a="1"/>
  <c r="AY72" i="73" s="1"/>
  <c r="I73" i="73"/>
  <c r="F73" i="73" s="1"/>
  <c r="M69" i="73"/>
  <c r="I72" i="73"/>
  <c r="F72" i="73" s="1"/>
  <c r="L69" i="73"/>
  <c r="G54" i="73"/>
  <c r="F54" i="73" s="1"/>
  <c r="K61" i="73"/>
  <c r="K93" i="73"/>
  <c r="E22" i="73" a="1"/>
  <c r="G38" i="73" a="1"/>
  <c r="G40" i="73" s="1"/>
  <c r="M13" i="73"/>
  <c r="E30" i="73" a="1"/>
  <c r="AY56" i="73"/>
  <c r="G62" i="73"/>
  <c r="F62" i="73" s="1"/>
  <c r="G64" i="73"/>
  <c r="F64" i="73" s="1"/>
  <c r="G22" i="73" a="1"/>
  <c r="G22" i="73" s="1"/>
  <c r="E86" i="73" a="1"/>
  <c r="CB14" i="67" a="1"/>
  <c r="CB17" i="67" s="1"/>
  <c r="AY54" i="73" a="1"/>
  <c r="AY55" i="73" s="1"/>
  <c r="AY73" i="73"/>
  <c r="I57" i="73"/>
  <c r="F57" i="73" s="1"/>
  <c r="AY97" i="73"/>
  <c r="D88" i="73"/>
  <c r="G81" i="73"/>
  <c r="I89" i="73"/>
  <c r="I86" i="73" a="1"/>
  <c r="I87" i="73" s="1"/>
  <c r="G6" i="73" a="1"/>
  <c r="G9" i="73" s="1"/>
  <c r="I46" i="73" a="1"/>
  <c r="I47" i="73" s="1"/>
  <c r="BZ14" i="67" a="1"/>
  <c r="BZ16" i="67" s="1"/>
  <c r="BQ14" i="67" a="1"/>
  <c r="BQ14" i="67" s="1"/>
  <c r="G33" i="73"/>
  <c r="AY65" i="73"/>
  <c r="M61" i="73"/>
  <c r="I22" i="73"/>
  <c r="I22" i="73" a="1"/>
  <c r="I25" i="73" s="1"/>
  <c r="G87" i="73"/>
  <c r="G30" i="73" a="1"/>
  <c r="G30" i="73" s="1"/>
  <c r="I6" i="73"/>
  <c r="I6" i="73" a="1"/>
  <c r="BA14" i="69" a="1"/>
  <c r="BA16" i="69" s="1"/>
  <c r="CC14" i="69" a="1"/>
  <c r="CC16" i="69" s="1"/>
  <c r="BZ14" i="69" a="1"/>
  <c r="BZ14" i="69" s="1"/>
  <c r="CA14" i="69" a="1"/>
  <c r="CA17" i="69" s="1"/>
  <c r="CB14" i="69" a="1"/>
  <c r="CB15" i="69" s="1"/>
  <c r="M24" i="64"/>
  <c r="M23" i="64"/>
  <c r="H6" i="16"/>
  <c r="M22" i="64"/>
  <c r="F8" i="16"/>
  <c r="H7" i="16"/>
  <c r="C15" i="16"/>
  <c r="E15" i="16" s="1"/>
  <c r="AI8" i="33"/>
  <c r="AC25" i="66"/>
  <c r="AC23" i="66"/>
  <c r="AC22" i="66"/>
  <c r="M24" i="69"/>
  <c r="M22" i="69"/>
  <c r="M23" i="69"/>
  <c r="AC24" i="68"/>
  <c r="AC23" i="68"/>
  <c r="AC22" i="68"/>
  <c r="AC25" i="68"/>
  <c r="F13" i="16"/>
  <c r="H13" i="16"/>
  <c r="C12" i="16"/>
  <c r="E12" i="16" s="1"/>
  <c r="F12" i="16" s="1"/>
  <c r="Z8" i="33"/>
  <c r="H11" i="16"/>
  <c r="F11" i="16"/>
  <c r="BO8" i="64"/>
  <c r="CA7" i="64"/>
  <c r="CA6" i="64"/>
  <c r="CA8" i="64"/>
  <c r="BA7" i="64"/>
  <c r="BA5" i="64"/>
  <c r="BA8" i="64"/>
  <c r="BA6" i="64"/>
  <c r="BO7" i="64"/>
  <c r="BO6" i="64"/>
  <c r="CA5" i="64"/>
  <c r="BO5" i="64"/>
  <c r="BB5" i="64"/>
  <c r="BB6" i="64"/>
  <c r="BB8" i="64"/>
  <c r="BB7" i="64"/>
  <c r="T8" i="33"/>
  <c r="C10" i="16"/>
  <c r="E10" i="16" s="1"/>
  <c r="AC25" i="71"/>
  <c r="AC23" i="71"/>
  <c r="AC22" i="71"/>
  <c r="AC24" i="71"/>
  <c r="AC23" i="72"/>
  <c r="AC22" i="72"/>
  <c r="AC25" i="72"/>
  <c r="AC24" i="72"/>
  <c r="AC23" i="70"/>
  <c r="AC22" i="70"/>
  <c r="AC25" i="70"/>
  <c r="AC24" i="70"/>
  <c r="AC25" i="63"/>
  <c r="AC24" i="63"/>
  <c r="AC23" i="63"/>
  <c r="AC22" i="63"/>
  <c r="CA17" i="67"/>
  <c r="BO5" i="62"/>
  <c r="CA6" i="62"/>
  <c r="BA5" i="62"/>
  <c r="BA6" i="62"/>
  <c r="CA5" i="62"/>
  <c r="BA8" i="62"/>
  <c r="BO7" i="62"/>
  <c r="BO8" i="62"/>
  <c r="CA7" i="62"/>
  <c r="CA8" i="62"/>
  <c r="BO6" i="62"/>
  <c r="BA7" i="62"/>
  <c r="CA16" i="67"/>
  <c r="BB7" i="62"/>
  <c r="BB6" i="62"/>
  <c r="BB5" i="62"/>
  <c r="BB8" i="62"/>
  <c r="CA14" i="67"/>
  <c r="AC24" i="61"/>
  <c r="AC23" i="61"/>
  <c r="AC25" i="61"/>
  <c r="AC22" i="61"/>
  <c r="E8" i="33"/>
  <c r="C5" i="16"/>
  <c r="BN14" i="67"/>
  <c r="BP16" i="67"/>
  <c r="BP14" i="67"/>
  <c r="BP17" i="67"/>
  <c r="BB14" i="67"/>
  <c r="BB17" i="67"/>
  <c r="AZ15" i="67"/>
  <c r="AZ14" i="67"/>
  <c r="AZ16" i="67"/>
  <c r="BA16" i="67"/>
  <c r="BC17" i="67"/>
  <c r="BC15" i="67"/>
  <c r="R94" i="73" s="1" a="1"/>
  <c r="R94" i="73" s="1"/>
  <c r="BA14" i="67"/>
  <c r="BA15" i="67"/>
  <c r="E12" i="45"/>
  <c r="H12" i="45" s="1"/>
  <c r="BA22" i="68" a="1"/>
  <c r="BA23" i="68" s="1"/>
  <c r="BB22" i="68" a="1"/>
  <c r="BB23" i="68" s="1"/>
  <c r="AZ22" i="70" a="1"/>
  <c r="AZ22" i="70" s="1"/>
  <c r="BA22" i="61" a="1"/>
  <c r="BA24" i="61" s="1"/>
  <c r="BC22" i="68" a="1"/>
  <c r="BC24" i="68" s="1"/>
  <c r="BA22" i="72" a="1"/>
  <c r="BA23" i="72" s="1"/>
  <c r="AZ22" i="68" a="1"/>
  <c r="AZ22" i="68" s="1"/>
  <c r="BC24" i="67"/>
  <c r="BC23" i="67"/>
  <c r="BC22" i="67"/>
  <c r="BC25" i="67"/>
  <c r="BC22" i="70" a="1"/>
  <c r="BA23" i="67"/>
  <c r="BA24" i="67"/>
  <c r="BA22" i="67"/>
  <c r="BA25" i="67"/>
  <c r="BB22" i="70" a="1"/>
  <c r="AZ22" i="67"/>
  <c r="AZ25" i="67"/>
  <c r="AZ24" i="67"/>
  <c r="AZ23" i="67"/>
  <c r="BA22" i="70" a="1"/>
  <c r="BB22" i="67"/>
  <c r="BB23" i="67"/>
  <c r="BB25" i="67"/>
  <c r="BB24" i="67"/>
  <c r="AZ22" i="61" a="1"/>
  <c r="AZ25" i="61" s="1"/>
  <c r="AZ22" i="72" a="1"/>
  <c r="AZ22" i="72" s="1"/>
  <c r="BB23" i="65"/>
  <c r="BB24" i="65"/>
  <c r="BB25" i="65"/>
  <c r="BB22" i="65"/>
  <c r="BC24" i="65"/>
  <c r="BC25" i="65"/>
  <c r="BC23" i="65"/>
  <c r="BC22" i="65"/>
  <c r="BA23" i="65"/>
  <c r="BA24" i="65"/>
  <c r="BA25" i="65"/>
  <c r="BA22" i="65"/>
  <c r="AZ25" i="65"/>
  <c r="AZ22" i="65"/>
  <c r="AZ23" i="65"/>
  <c r="AZ24" i="65"/>
  <c r="BA14" i="71" a="1"/>
  <c r="BB14" i="71" a="1"/>
  <c r="BC14" i="71" a="1"/>
  <c r="AZ14" i="71" a="1"/>
  <c r="K21" i="71"/>
  <c r="J21" i="71"/>
  <c r="I21" i="71"/>
  <c r="H21" i="71"/>
  <c r="BC22" i="61" a="1"/>
  <c r="BC25" i="61" s="1"/>
  <c r="R6" i="33"/>
  <c r="E49" i="73"/>
  <c r="L25" i="71"/>
  <c r="E48" i="73"/>
  <c r="L24" i="71"/>
  <c r="R5" i="33"/>
  <c r="D9" i="45"/>
  <c r="E46" i="73"/>
  <c r="L22" i="71"/>
  <c r="R3" i="33"/>
  <c r="BB22" i="61" a="1"/>
  <c r="BB23" i="61" s="1"/>
  <c r="BB22" i="71" a="1"/>
  <c r="BA22" i="71" a="1"/>
  <c r="AZ22" i="71" a="1"/>
  <c r="BC22" i="71" a="1"/>
  <c r="G48" i="73"/>
  <c r="F9" i="45"/>
  <c r="L9" i="45"/>
  <c r="K9" i="45"/>
  <c r="AW46" i="73" a="1"/>
  <c r="AV46" i="73" a="1"/>
  <c r="BP14" i="71" a="1"/>
  <c r="BN14" i="71" a="1"/>
  <c r="BQ14" i="71" a="1"/>
  <c r="BO14" i="71" a="1"/>
  <c r="BB22" i="72" a="1"/>
  <c r="BB22" i="72" s="1"/>
  <c r="BZ14" i="71" a="1"/>
  <c r="CB14" i="71" a="1"/>
  <c r="CA14" i="71" a="1"/>
  <c r="CC14" i="71" a="1"/>
  <c r="M23" i="71"/>
  <c r="M25" i="71"/>
  <c r="M24" i="71"/>
  <c r="M22" i="71"/>
  <c r="BC22" i="72" a="1"/>
  <c r="BC24" i="72" s="1"/>
  <c r="G9" i="45"/>
  <c r="I48" i="73"/>
  <c r="R4" i="33"/>
  <c r="L23" i="71"/>
  <c r="E47" i="73"/>
  <c r="BC22" i="63" a="1"/>
  <c r="BA22" i="63" a="1"/>
  <c r="AZ22" i="63" a="1"/>
  <c r="BB22" i="63" a="1"/>
  <c r="E5" i="45"/>
  <c r="H5" i="45" s="1"/>
  <c r="BO14" i="61" a="1"/>
  <c r="BQ14" i="61" a="1"/>
  <c r="BN14" i="61" a="1"/>
  <c r="L23" i="61"/>
  <c r="C4" i="33"/>
  <c r="E7" i="73"/>
  <c r="G8" i="73"/>
  <c r="F4" i="45"/>
  <c r="C3" i="33"/>
  <c r="E6" i="73"/>
  <c r="L22" i="61"/>
  <c r="I21" i="61"/>
  <c r="J21" i="61"/>
  <c r="K21" i="61"/>
  <c r="H21" i="61"/>
  <c r="BP14" i="61" a="1"/>
  <c r="BZ14" i="61" a="1"/>
  <c r="CA14" i="61" a="1"/>
  <c r="CC14" i="61" a="1"/>
  <c r="CB14" i="61" a="1"/>
  <c r="K4" i="45"/>
  <c r="L4" i="45"/>
  <c r="M24" i="61"/>
  <c r="M25" i="61"/>
  <c r="M22" i="61"/>
  <c r="M23" i="61"/>
  <c r="L25" i="61"/>
  <c r="C6" i="33"/>
  <c r="E9" i="73"/>
  <c r="I8" i="73"/>
  <c r="G4" i="45"/>
  <c r="BB14" i="61" a="1"/>
  <c r="BC14" i="61" a="1"/>
  <c r="AZ14" i="61" a="1"/>
  <c r="BA14" i="61" a="1"/>
  <c r="L24" i="61"/>
  <c r="C5" i="33"/>
  <c r="E8" i="73"/>
  <c r="D4" i="45"/>
  <c r="AW6" i="73" a="1"/>
  <c r="AV6" i="73" a="1"/>
  <c r="AV30" i="73" a="1"/>
  <c r="AW30" i="73" a="1"/>
  <c r="F7" i="45"/>
  <c r="G32" i="73"/>
  <c r="CA14" i="70" a="1"/>
  <c r="CC14" i="70" a="1"/>
  <c r="CB14" i="70" a="1"/>
  <c r="BZ14" i="70" a="1"/>
  <c r="L23" i="70"/>
  <c r="E31" i="73"/>
  <c r="L4" i="33"/>
  <c r="M24" i="70"/>
  <c r="M25" i="70"/>
  <c r="M22" i="70"/>
  <c r="M23" i="70"/>
  <c r="D7" i="45"/>
  <c r="E32" i="73"/>
  <c r="L24" i="70"/>
  <c r="L5" i="33"/>
  <c r="L6" i="33"/>
  <c r="L25" i="70"/>
  <c r="E33" i="73"/>
  <c r="BQ14" i="70" a="1"/>
  <c r="BN14" i="70" a="1"/>
  <c r="BO14" i="70" a="1"/>
  <c r="BP14" i="70" a="1"/>
  <c r="BA14" i="70" a="1"/>
  <c r="BC14" i="70" a="1"/>
  <c r="AZ14" i="70" a="1"/>
  <c r="BB14" i="70" a="1"/>
  <c r="K7" i="45"/>
  <c r="L7" i="45"/>
  <c r="E30" i="73"/>
  <c r="L3" i="33"/>
  <c r="L22" i="70"/>
  <c r="G7" i="45"/>
  <c r="I32" i="73"/>
  <c r="J21" i="70"/>
  <c r="K21" i="70"/>
  <c r="I21" i="70"/>
  <c r="H21" i="70"/>
  <c r="B14" i="73" a="1"/>
  <c r="B16" i="73" s="1"/>
  <c r="F16" i="73"/>
  <c r="AV14" i="73"/>
  <c r="AV15" i="73"/>
  <c r="AV16" i="73"/>
  <c r="AV17" i="73"/>
  <c r="F43" i="33"/>
  <c r="E43" i="33"/>
  <c r="N80" i="22" s="1"/>
  <c r="J77" i="22" s="1"/>
  <c r="E45" i="33"/>
  <c r="F45" i="33"/>
  <c r="J13" i="73"/>
  <c r="H22" i="62" a="1"/>
  <c r="E44" i="33"/>
  <c r="F44" i="33"/>
  <c r="E42" i="33"/>
  <c r="N79" i="22" s="1"/>
  <c r="I89" i="22" s="1"/>
  <c r="F42" i="33"/>
  <c r="AW15" i="73"/>
  <c r="AW16" i="73"/>
  <c r="AW17" i="73"/>
  <c r="AW14" i="73"/>
  <c r="J69" i="73"/>
  <c r="H22" i="69" a="1"/>
  <c r="AW70" i="73"/>
  <c r="AW71" i="73"/>
  <c r="AW72" i="73"/>
  <c r="AW73" i="73"/>
  <c r="AV70" i="73"/>
  <c r="AV71" i="73"/>
  <c r="AV72" i="73"/>
  <c r="AV73" i="73"/>
  <c r="BN17" i="69"/>
  <c r="BN14" i="69"/>
  <c r="BN15" i="69"/>
  <c r="BN16" i="69"/>
  <c r="Z43" i="33"/>
  <c r="N94" i="22" s="1"/>
  <c r="J82" i="22" s="1"/>
  <c r="AA43" i="33"/>
  <c r="Z44" i="33"/>
  <c r="AA44" i="33"/>
  <c r="BC14" i="69"/>
  <c r="BC16" i="69"/>
  <c r="BC15" i="69"/>
  <c r="BC17" i="69"/>
  <c r="BP14" i="69"/>
  <c r="BP15" i="69"/>
  <c r="BP16" i="69"/>
  <c r="BP17" i="69"/>
  <c r="CC14" i="69"/>
  <c r="CC17" i="69"/>
  <c r="AA45" i="33"/>
  <c r="Z45" i="33"/>
  <c r="AZ16" i="69"/>
  <c r="AZ15" i="69"/>
  <c r="AZ14" i="69"/>
  <c r="AZ17" i="69"/>
  <c r="AA42" i="33"/>
  <c r="Z42" i="33"/>
  <c r="N93" i="22" s="1"/>
  <c r="I81" i="22" s="1"/>
  <c r="BB14" i="69"/>
  <c r="BB16" i="69"/>
  <c r="BB17" i="69"/>
  <c r="CB16" i="69"/>
  <c r="CB14" i="69"/>
  <c r="CB17" i="69"/>
  <c r="E87" i="73"/>
  <c r="L23" i="68"/>
  <c r="AG4" i="33"/>
  <c r="BB14" i="68" a="1"/>
  <c r="BC14" i="68" a="1"/>
  <c r="BA14" i="68" a="1"/>
  <c r="AZ14" i="68" a="1"/>
  <c r="AG6" i="33"/>
  <c r="E89" i="73"/>
  <c r="L25" i="68"/>
  <c r="K14" i="45"/>
  <c r="L14" i="45"/>
  <c r="BO14" i="68" a="1"/>
  <c r="BP14" i="68" a="1"/>
  <c r="BQ14" i="68" a="1"/>
  <c r="BN14" i="68" a="1"/>
  <c r="K21" i="68"/>
  <c r="I21" i="68"/>
  <c r="H21" i="68"/>
  <c r="J85" i="73" s="1" a="1"/>
  <c r="J21" i="68"/>
  <c r="CA14" i="68" a="1"/>
  <c r="CB14" i="68" a="1"/>
  <c r="CC14" i="68" a="1"/>
  <c r="BZ14" i="68" a="1"/>
  <c r="G14" i="45"/>
  <c r="I88" i="73"/>
  <c r="M24" i="68"/>
  <c r="M25" i="68"/>
  <c r="M23" i="68"/>
  <c r="M22" i="68"/>
  <c r="F14" i="45"/>
  <c r="G88" i="73"/>
  <c r="AG5" i="33"/>
  <c r="L24" i="68"/>
  <c r="E88" i="73"/>
  <c r="D14" i="45"/>
  <c r="L22" i="68"/>
  <c r="AG3" i="33"/>
  <c r="E86" i="73"/>
  <c r="F96" i="73"/>
  <c r="B94" i="73" a="1"/>
  <c r="B94" i="73" s="1"/>
  <c r="E10" i="45"/>
  <c r="H10" i="45" s="1"/>
  <c r="B62" i="73" a="1"/>
  <c r="B62" i="73" s="1"/>
  <c r="E15" i="45"/>
  <c r="H15" i="45" s="1"/>
  <c r="J93" i="73"/>
  <c r="H22" i="67" a="1"/>
  <c r="AI44" i="33"/>
  <c r="AJ44" i="33"/>
  <c r="AJ45" i="33"/>
  <c r="AI45" i="33"/>
  <c r="AI43" i="33"/>
  <c r="N100" i="22" s="1"/>
  <c r="J87" i="22" s="1"/>
  <c r="AJ43" i="33"/>
  <c r="AW95" i="73"/>
  <c r="AW97" i="73"/>
  <c r="AW96" i="73"/>
  <c r="AW94" i="73"/>
  <c r="AJ42" i="33"/>
  <c r="AI42" i="33"/>
  <c r="N99" i="22" s="1"/>
  <c r="I84" i="22" s="1"/>
  <c r="AV94" i="73"/>
  <c r="AV95" i="73"/>
  <c r="AV96" i="73"/>
  <c r="AV97" i="73"/>
  <c r="M24" i="63"/>
  <c r="M22" i="63"/>
  <c r="M23" i="63"/>
  <c r="M25" i="63"/>
  <c r="AW63" i="73"/>
  <c r="AW65" i="73"/>
  <c r="AW62" i="73"/>
  <c r="AW64" i="73"/>
  <c r="I3" i="33"/>
  <c r="E22" i="73"/>
  <c r="L22" i="63"/>
  <c r="BN16" i="65"/>
  <c r="BN17" i="65"/>
  <c r="BN14" i="65"/>
  <c r="BN15" i="65"/>
  <c r="BP14" i="66"/>
  <c r="BP15" i="66"/>
  <c r="BP16" i="66"/>
  <c r="BP17" i="66"/>
  <c r="I21" i="66"/>
  <c r="J21" i="66"/>
  <c r="K21" i="66"/>
  <c r="H21" i="66"/>
  <c r="J77" i="73" s="1" a="1"/>
  <c r="AV62" i="73"/>
  <c r="AV63" i="73"/>
  <c r="AV64" i="73"/>
  <c r="AV65" i="73"/>
  <c r="CC16" i="65"/>
  <c r="CC14" i="65"/>
  <c r="CC17" i="65"/>
  <c r="CC15" i="65"/>
  <c r="O4" i="33"/>
  <c r="E39" i="73"/>
  <c r="L23" i="72"/>
  <c r="W43" i="33"/>
  <c r="N92" i="22" s="1"/>
  <c r="J90" i="22" s="1"/>
  <c r="X43" i="33"/>
  <c r="L25" i="66"/>
  <c r="AD6" i="33"/>
  <c r="E81" i="73"/>
  <c r="BN14" i="66"/>
  <c r="BN15" i="66"/>
  <c r="BN16" i="66"/>
  <c r="BN17" i="66"/>
  <c r="I80" i="73"/>
  <c r="G13" i="45"/>
  <c r="I21" i="63"/>
  <c r="K21" i="63"/>
  <c r="J21" i="63"/>
  <c r="H21" i="63"/>
  <c r="BP14" i="65"/>
  <c r="BP15" i="65"/>
  <c r="BP16" i="65"/>
  <c r="BP17" i="65"/>
  <c r="E25" i="73"/>
  <c r="L25" i="63"/>
  <c r="I6" i="33"/>
  <c r="BQ17" i="66"/>
  <c r="BQ14" i="66"/>
  <c r="BQ15" i="66"/>
  <c r="BQ16" i="66"/>
  <c r="AW78" i="73" a="1"/>
  <c r="AV78" i="73" a="1"/>
  <c r="H22" i="64" a="1"/>
  <c r="AZ14" i="63" a="1"/>
  <c r="BB14" i="63" a="1"/>
  <c r="BA14" i="63" a="1"/>
  <c r="BC14" i="63" a="1"/>
  <c r="BZ15" i="66"/>
  <c r="BZ17" i="66"/>
  <c r="BZ14" i="66"/>
  <c r="AK78" i="73" s="1" a="1"/>
  <c r="BZ16" i="66"/>
  <c r="F13" i="45"/>
  <c r="G80" i="73"/>
  <c r="BQ17" i="65"/>
  <c r="BQ14" i="65"/>
  <c r="BQ15" i="65"/>
  <c r="BQ16" i="65"/>
  <c r="G8" i="45"/>
  <c r="I40" i="73"/>
  <c r="BA14" i="72" a="1"/>
  <c r="BB14" i="72" a="1"/>
  <c r="AZ14" i="72" a="1"/>
  <c r="BC14" i="72" a="1"/>
  <c r="BO14" i="66"/>
  <c r="BO15" i="66"/>
  <c r="BO16" i="66"/>
  <c r="BO17" i="66"/>
  <c r="CB16" i="66"/>
  <c r="CB14" i="66"/>
  <c r="CB17" i="66"/>
  <c r="CB15" i="66"/>
  <c r="D13" i="45"/>
  <c r="E80" i="73"/>
  <c r="L24" i="66"/>
  <c r="AD5" i="33"/>
  <c r="W45" i="33"/>
  <c r="X45" i="33"/>
  <c r="F6" i="45"/>
  <c r="G24" i="73"/>
  <c r="E24" i="73"/>
  <c r="D6" i="45"/>
  <c r="I5" i="33"/>
  <c r="L24" i="63"/>
  <c r="K6" i="45"/>
  <c r="L6" i="45"/>
  <c r="U45" i="33"/>
  <c r="T45" i="33"/>
  <c r="I4" i="33"/>
  <c r="L23" i="63"/>
  <c r="E23" i="73"/>
  <c r="BO14" i="65"/>
  <c r="BO15" i="65"/>
  <c r="BO16" i="65"/>
  <c r="BO17" i="65"/>
  <c r="F8" i="45"/>
  <c r="J61" i="73"/>
  <c r="H22" i="65" a="1"/>
  <c r="I21" i="72"/>
  <c r="H21" i="72"/>
  <c r="J37" i="73" s="1" a="1"/>
  <c r="K21" i="72"/>
  <c r="J21" i="72"/>
  <c r="AD3" i="33"/>
  <c r="E78" i="73"/>
  <c r="L22" i="66"/>
  <c r="BB14" i="66"/>
  <c r="BB16" i="66"/>
  <c r="BB15" i="66"/>
  <c r="BB17" i="66"/>
  <c r="CB14" i="63" a="1"/>
  <c r="CA14" i="63" a="1"/>
  <c r="CC14" i="63" a="1"/>
  <c r="BZ14" i="63" a="1"/>
  <c r="CC17" i="66"/>
  <c r="CC15" i="66"/>
  <c r="CC16" i="66"/>
  <c r="CC14" i="66"/>
  <c r="X42" i="33"/>
  <c r="W42" i="33"/>
  <c r="N91" i="22" s="1"/>
  <c r="I88" i="22" s="1"/>
  <c r="L22" i="72"/>
  <c r="E38" i="73"/>
  <c r="O3" i="33"/>
  <c r="BB16" i="65"/>
  <c r="BB14" i="65"/>
  <c r="BB17" i="65"/>
  <c r="BB15" i="65"/>
  <c r="AW54" i="73"/>
  <c r="AW55" i="73"/>
  <c r="AW56" i="73"/>
  <c r="AW57" i="73"/>
  <c r="T44" i="33"/>
  <c r="U44" i="33"/>
  <c r="D8" i="45"/>
  <c r="L24" i="72"/>
  <c r="O5" i="33"/>
  <c r="E40" i="73"/>
  <c r="M22" i="72"/>
  <c r="M24" i="72"/>
  <c r="M25" i="72"/>
  <c r="M23" i="72"/>
  <c r="AZ14" i="66"/>
  <c r="AZ17" i="66"/>
  <c r="AZ16" i="66"/>
  <c r="AZ15" i="66"/>
  <c r="CA17" i="66"/>
  <c r="CA15" i="66"/>
  <c r="CA14" i="66"/>
  <c r="CA16" i="66"/>
  <c r="E41" i="73"/>
  <c r="L25" i="72"/>
  <c r="O6" i="33"/>
  <c r="BC15" i="65"/>
  <c r="BC17" i="65"/>
  <c r="BC14" i="65"/>
  <c r="BC16" i="65"/>
  <c r="T42" i="33"/>
  <c r="N89" i="22" s="1"/>
  <c r="I86" i="22" s="1"/>
  <c r="U42" i="33"/>
  <c r="CC14" i="72" a="1"/>
  <c r="CA14" i="72" a="1"/>
  <c r="CB14" i="72" a="1"/>
  <c r="BZ14" i="72" a="1"/>
  <c r="CB16" i="65"/>
  <c r="CB14" i="65"/>
  <c r="CB17" i="65"/>
  <c r="CB15" i="65"/>
  <c r="G6" i="45"/>
  <c r="I24" i="73"/>
  <c r="AV55" i="73"/>
  <c r="AV56" i="73"/>
  <c r="AV54" i="73"/>
  <c r="AV57" i="73"/>
  <c r="BP14" i="72" a="1"/>
  <c r="BO14" i="72" a="1"/>
  <c r="BQ14" i="72" a="1"/>
  <c r="BN14" i="72" a="1"/>
  <c r="AV38" i="73" a="1"/>
  <c r="AW38" i="73" a="1"/>
  <c r="BC15" i="66"/>
  <c r="BC17" i="66"/>
  <c r="BC16" i="66"/>
  <c r="BC14" i="66"/>
  <c r="BZ14" i="65"/>
  <c r="BZ16" i="65"/>
  <c r="BZ15" i="65"/>
  <c r="BZ17" i="65"/>
  <c r="BA16" i="65"/>
  <c r="BA17" i="65"/>
  <c r="BA14" i="65"/>
  <c r="BA15" i="65"/>
  <c r="AW22" i="73" a="1"/>
  <c r="AV22" i="73" a="1"/>
  <c r="L8" i="45"/>
  <c r="K8" i="45"/>
  <c r="M22" i="66"/>
  <c r="M23" i="66"/>
  <c r="M24" i="66"/>
  <c r="M25" i="66"/>
  <c r="BA17" i="66"/>
  <c r="BA14" i="66"/>
  <c r="BA15" i="66"/>
  <c r="BA16" i="66"/>
  <c r="X44" i="33"/>
  <c r="W44" i="33"/>
  <c r="BP14" i="63" a="1"/>
  <c r="BQ14" i="63" a="1"/>
  <c r="BO14" i="63" a="1"/>
  <c r="BN14" i="63" a="1"/>
  <c r="CA17" i="65"/>
  <c r="CA15" i="65"/>
  <c r="CA14" i="65"/>
  <c r="CA16" i="65"/>
  <c r="T43" i="33"/>
  <c r="N90" i="22" s="1"/>
  <c r="J92" i="22" s="1"/>
  <c r="U43" i="33"/>
  <c r="L13" i="45"/>
  <c r="K13" i="45"/>
  <c r="E79" i="73"/>
  <c r="AD4" i="33"/>
  <c r="L23" i="66"/>
  <c r="AZ15" i="65"/>
  <c r="AZ14" i="65"/>
  <c r="O62" i="73" s="1" a="1"/>
  <c r="AZ17" i="65"/>
  <c r="AZ16" i="65"/>
  <c r="BQ14" i="69" l="1"/>
  <c r="BA15" i="69"/>
  <c r="BA14" i="69"/>
  <c r="BA17" i="69"/>
  <c r="CA14" i="69"/>
  <c r="BC16" i="67"/>
  <c r="BO15" i="69"/>
  <c r="BO17" i="69"/>
  <c r="BO16" i="69"/>
  <c r="CA15" i="69"/>
  <c r="BB15" i="67"/>
  <c r="F89" i="73"/>
  <c r="CC15" i="69"/>
  <c r="BZ14" i="67"/>
  <c r="CC14" i="67"/>
  <c r="BZ17" i="67"/>
  <c r="AV86" i="73" a="1"/>
  <c r="AV86" i="73" s="1"/>
  <c r="F33" i="73"/>
  <c r="F79" i="73"/>
  <c r="CC15" i="67"/>
  <c r="CB15" i="67"/>
  <c r="AW86" i="73" a="1"/>
  <c r="F47" i="73"/>
  <c r="BQ15" i="69"/>
  <c r="F9" i="73"/>
  <c r="BQ17" i="69"/>
  <c r="BN17" i="67"/>
  <c r="BN15" i="67"/>
  <c r="CC17" i="67"/>
  <c r="AN97" i="73" s="1"/>
  <c r="F22" i="73"/>
  <c r="F7" i="73"/>
  <c r="B70" i="73" a="1"/>
  <c r="B70" i="73" s="1"/>
  <c r="F87" i="73"/>
  <c r="AN79" i="73"/>
  <c r="K29" i="73"/>
  <c r="P78" i="73" a="1"/>
  <c r="P80" i="73" s="1"/>
  <c r="AK64" i="73"/>
  <c r="AP64" i="73" s="1"/>
  <c r="R78" i="73"/>
  <c r="R78" i="73" a="1"/>
  <c r="R79" i="73" s="1"/>
  <c r="AM79" i="73"/>
  <c r="K21" i="73"/>
  <c r="AL94" i="73" a="1"/>
  <c r="AL95" i="73" s="1"/>
  <c r="AY46" i="73" a="1"/>
  <c r="AY46" i="73" s="1"/>
  <c r="G23" i="73"/>
  <c r="AK63" i="73"/>
  <c r="AP63" i="73" s="1"/>
  <c r="R62" i="73" a="1"/>
  <c r="R62" i="73" s="1"/>
  <c r="Q78" i="73"/>
  <c r="Q78" i="73" a="1"/>
  <c r="Q81" i="73" s="1"/>
  <c r="L37" i="73"/>
  <c r="AN62" i="73" a="1"/>
  <c r="AN65" i="73" s="1"/>
  <c r="Q70" i="73" a="1"/>
  <c r="Q72" i="73" s="1"/>
  <c r="AN70" i="73" a="1"/>
  <c r="AY47" i="73"/>
  <c r="I49" i="73"/>
  <c r="F49" i="73" s="1"/>
  <c r="AY96" i="73"/>
  <c r="AL64" i="73"/>
  <c r="R81" i="73"/>
  <c r="AN78" i="73"/>
  <c r="AN78" i="73" a="1"/>
  <c r="M37" i="73"/>
  <c r="AM78" i="73" a="1"/>
  <c r="AM81" i="73" s="1"/>
  <c r="AN64" i="73"/>
  <c r="R96" i="73"/>
  <c r="BO16" i="67"/>
  <c r="AY49" i="73"/>
  <c r="G39" i="73"/>
  <c r="F39" i="73" s="1"/>
  <c r="AY71" i="73"/>
  <c r="G41" i="73"/>
  <c r="F41" i="73" s="1"/>
  <c r="L85" i="73"/>
  <c r="P72" i="73"/>
  <c r="J29" i="73" a="1"/>
  <c r="P94" i="73" a="1"/>
  <c r="P97" i="73" s="1"/>
  <c r="AY22" i="73" a="1"/>
  <c r="AY23" i="73" s="1"/>
  <c r="K53" i="73"/>
  <c r="R95" i="73"/>
  <c r="AL65" i="73"/>
  <c r="AL79" i="73"/>
  <c r="AN81" i="73"/>
  <c r="AK80" i="73"/>
  <c r="AP80" i="73" s="1"/>
  <c r="K85" i="73"/>
  <c r="AL71" i="73"/>
  <c r="P70" i="73"/>
  <c r="P70" i="73" a="1"/>
  <c r="M29" i="73"/>
  <c r="R97" i="73"/>
  <c r="AL96" i="73"/>
  <c r="G38" i="73"/>
  <c r="L53" i="73"/>
  <c r="K37" i="73"/>
  <c r="P96" i="73"/>
  <c r="AY25" i="73"/>
  <c r="G25" i="73"/>
  <c r="F25" i="73" s="1"/>
  <c r="AY94" i="73"/>
  <c r="I38" i="73"/>
  <c r="O64" i="73"/>
  <c r="O79" i="73"/>
  <c r="AK81" i="73"/>
  <c r="AP81" i="73" s="1"/>
  <c r="CA16" i="69"/>
  <c r="BQ15" i="67"/>
  <c r="I46" i="73"/>
  <c r="F46" i="73" s="1"/>
  <c r="AY54" i="73"/>
  <c r="I23" i="73"/>
  <c r="G31" i="73"/>
  <c r="F31" i="73" s="1"/>
  <c r="G78" i="73"/>
  <c r="AY64" i="73"/>
  <c r="I78" i="73"/>
  <c r="AN80" i="73"/>
  <c r="M85" i="73"/>
  <c r="AL70" i="73" a="1"/>
  <c r="AL73" i="73" s="1"/>
  <c r="P73" i="73"/>
  <c r="L29" i="73"/>
  <c r="O65" i="73"/>
  <c r="O80" i="73"/>
  <c r="AK79" i="73"/>
  <c r="AP79" i="73" s="1"/>
  <c r="O94" i="73" a="1"/>
  <c r="O97" i="73" s="1"/>
  <c r="BQ17" i="67"/>
  <c r="CB14" i="67"/>
  <c r="CB16" i="67"/>
  <c r="M77" i="73"/>
  <c r="J5" i="73" a="1"/>
  <c r="M5" i="73" s="1"/>
  <c r="BQ16" i="67"/>
  <c r="AY30" i="73" a="1"/>
  <c r="AY32" i="73" s="1"/>
  <c r="G6" i="73"/>
  <c r="F6" i="73" s="1"/>
  <c r="I30" i="73"/>
  <c r="F30" i="73" s="1"/>
  <c r="AY16" i="73"/>
  <c r="AY14" i="73"/>
  <c r="O63" i="73"/>
  <c r="O78" i="73" a="1"/>
  <c r="O81" i="73" s="1"/>
  <c r="L77" i="73"/>
  <c r="AM73" i="73"/>
  <c r="O70" i="73" a="1"/>
  <c r="O73" i="73" s="1"/>
  <c r="BZ15" i="69"/>
  <c r="AM62" i="73" a="1"/>
  <c r="AM62" i="73" s="1"/>
  <c r="AY78" i="73"/>
  <c r="AY78" i="73" a="1"/>
  <c r="AY80" i="73" s="1"/>
  <c r="P62" i="73" a="1"/>
  <c r="P65" i="73" s="1"/>
  <c r="Q62" i="73" a="1"/>
  <c r="Q65" i="73" s="1"/>
  <c r="K77" i="73"/>
  <c r="AM70" i="73"/>
  <c r="AM70" i="73" a="1"/>
  <c r="O71" i="73"/>
  <c r="R73" i="73"/>
  <c r="BZ17" i="69"/>
  <c r="L5" i="73"/>
  <c r="Q95" i="73"/>
  <c r="AY40" i="73"/>
  <c r="AK94" i="73" a="1"/>
  <c r="M53" i="73"/>
  <c r="P71" i="73"/>
  <c r="Q64" i="73"/>
  <c r="AM71" i="73"/>
  <c r="BZ16" i="69"/>
  <c r="K5" i="73"/>
  <c r="J45" i="73" a="1"/>
  <c r="J45" i="73" s="1"/>
  <c r="Q94" i="73"/>
  <c r="Q94" i="73" a="1"/>
  <c r="Q96" i="73" s="1"/>
  <c r="AY6" i="73"/>
  <c r="AY6" i="73" a="1"/>
  <c r="BZ15" i="67"/>
  <c r="I86" i="73"/>
  <c r="F86" i="73" s="1"/>
  <c r="AL62" i="73"/>
  <c r="AL62" i="73" a="1"/>
  <c r="AL63" i="73" s="1"/>
  <c r="AL78" i="73"/>
  <c r="AL78" i="73" a="1"/>
  <c r="AL80" i="73" s="1"/>
  <c r="AL81" i="73"/>
  <c r="J21" i="73" a="1"/>
  <c r="J21" i="73" s="1"/>
  <c r="AM72" i="73"/>
  <c r="R72" i="73"/>
  <c r="K45" i="73"/>
  <c r="BO14" i="67"/>
  <c r="AY9" i="73"/>
  <c r="AY38" i="73"/>
  <c r="AY38" i="73" a="1"/>
  <c r="AY41" i="73" s="1"/>
  <c r="AN94" i="73" a="1"/>
  <c r="R70" i="73"/>
  <c r="R70" i="73" a="1"/>
  <c r="R71" i="73" s="1"/>
  <c r="BO15" i="67"/>
  <c r="AY7" i="73"/>
  <c r="AY39" i="73"/>
  <c r="AY86" i="73"/>
  <c r="AY86" i="73" a="1"/>
  <c r="AY89" i="73" s="1"/>
  <c r="B54" i="73" a="1"/>
  <c r="B54" i="73" s="1"/>
  <c r="AK62" i="73" a="1"/>
  <c r="AK65" i="73" s="1"/>
  <c r="AP65" i="73" s="1"/>
  <c r="AN63" i="73"/>
  <c r="AN73" i="73"/>
  <c r="AY8" i="73"/>
  <c r="AY48" i="73"/>
  <c r="AY87" i="73"/>
  <c r="I81" i="73"/>
  <c r="F81" i="73" s="1"/>
  <c r="AN96" i="73"/>
  <c r="F15" i="16"/>
  <c r="H15" i="16"/>
  <c r="BB14" i="64" a="1"/>
  <c r="AZ14" i="64" a="1"/>
  <c r="BA14" i="64" a="1"/>
  <c r="BC14" i="64" a="1"/>
  <c r="BB22" i="64" a="1"/>
  <c r="BA22" i="64" a="1"/>
  <c r="AZ22" i="64" a="1"/>
  <c r="BC22" i="64" a="1"/>
  <c r="BQ14" i="64" a="1"/>
  <c r="BP14" i="64" a="1"/>
  <c r="BO14" i="64" a="1"/>
  <c r="BN14" i="64" a="1"/>
  <c r="CB14" i="64" a="1"/>
  <c r="CA14" i="64" a="1"/>
  <c r="CC14" i="64" a="1"/>
  <c r="BZ14" i="64" a="1"/>
  <c r="H10" i="16"/>
  <c r="F10" i="16"/>
  <c r="CA14" i="62" a="1"/>
  <c r="CC14" i="62" a="1"/>
  <c r="BZ14" i="62" a="1"/>
  <c r="CB14" i="62" a="1"/>
  <c r="BA14" i="62" a="1"/>
  <c r="BC14" i="62" a="1"/>
  <c r="BB14" i="62" a="1"/>
  <c r="AZ14" i="62" a="1"/>
  <c r="BN14" i="62" a="1"/>
  <c r="BQ14" i="62" a="1"/>
  <c r="BP14" i="62" a="1"/>
  <c r="BO14" i="62" a="1"/>
  <c r="E5" i="16"/>
  <c r="D4" i="16"/>
  <c r="BB22" i="62" a="1"/>
  <c r="AZ22" i="62" a="1"/>
  <c r="BC22" i="62" a="1"/>
  <c r="BA22" i="62" a="1"/>
  <c r="BE13" i="67" a="1"/>
  <c r="BF13" i="67" s="1"/>
  <c r="BA22" i="68"/>
  <c r="BB22" i="68"/>
  <c r="BB22" i="61"/>
  <c r="AZ25" i="68"/>
  <c r="AZ25" i="72"/>
  <c r="BA25" i="68"/>
  <c r="BA23" i="61"/>
  <c r="BA22" i="61"/>
  <c r="BC22" i="68"/>
  <c r="BA24" i="68"/>
  <c r="AZ24" i="61"/>
  <c r="AZ22" i="61"/>
  <c r="AZ24" i="72"/>
  <c r="AZ23" i="61"/>
  <c r="AZ23" i="72"/>
  <c r="AB94" i="73" a="1"/>
  <c r="AB95" i="73" s="1"/>
  <c r="BC23" i="61"/>
  <c r="BB25" i="68"/>
  <c r="BB24" i="68"/>
  <c r="BA25" i="61"/>
  <c r="AZ24" i="68"/>
  <c r="BC23" i="68"/>
  <c r="BC25" i="68"/>
  <c r="BC23" i="72"/>
  <c r="AZ24" i="70"/>
  <c r="AZ23" i="70"/>
  <c r="AZ25" i="70"/>
  <c r="AZ23" i="68"/>
  <c r="BB25" i="61"/>
  <c r="BC22" i="72"/>
  <c r="BC24" i="61"/>
  <c r="BC22" i="61"/>
  <c r="BC25" i="72"/>
  <c r="BA24" i="72"/>
  <c r="BC25" i="70"/>
  <c r="BC23" i="70"/>
  <c r="BC22" i="70"/>
  <c r="BC24" i="70"/>
  <c r="BA25" i="72"/>
  <c r="BE21" i="67" a="1"/>
  <c r="BA22" i="72"/>
  <c r="BB23" i="70"/>
  <c r="BB24" i="70"/>
  <c r="BB25" i="70"/>
  <c r="BB22" i="70"/>
  <c r="BB25" i="72"/>
  <c r="BA25" i="70"/>
  <c r="BA22" i="70"/>
  <c r="BA24" i="70"/>
  <c r="BA23" i="70"/>
  <c r="BB24" i="72"/>
  <c r="BB23" i="72"/>
  <c r="BE21" i="65" a="1"/>
  <c r="BB24" i="61"/>
  <c r="CA17" i="71"/>
  <c r="CA16" i="71"/>
  <c r="CA14" i="71"/>
  <c r="CA15" i="71"/>
  <c r="AV47" i="73"/>
  <c r="AV48" i="73"/>
  <c r="AV46" i="73"/>
  <c r="AV49" i="73"/>
  <c r="AZ24" i="71"/>
  <c r="AZ22" i="71"/>
  <c r="AZ25" i="71"/>
  <c r="AZ23" i="71"/>
  <c r="H22" i="71" a="1"/>
  <c r="CB15" i="71"/>
  <c r="CB17" i="71"/>
  <c r="CB14" i="71"/>
  <c r="CB16" i="71"/>
  <c r="AW47" i="73"/>
  <c r="AW48" i="73"/>
  <c r="AW46" i="73"/>
  <c r="AW49" i="73"/>
  <c r="E9" i="45"/>
  <c r="H9" i="45" s="1"/>
  <c r="BA23" i="71"/>
  <c r="BA24" i="71"/>
  <c r="BA25" i="71"/>
  <c r="BA22" i="71"/>
  <c r="BZ17" i="71"/>
  <c r="BZ15" i="71"/>
  <c r="BZ16" i="71"/>
  <c r="BZ14" i="71"/>
  <c r="F48" i="73"/>
  <c r="BB23" i="71"/>
  <c r="BB25" i="71"/>
  <c r="BB22" i="71"/>
  <c r="BB24" i="71"/>
  <c r="R44" i="33"/>
  <c r="Q44" i="33"/>
  <c r="BO14" i="71"/>
  <c r="BO15" i="71"/>
  <c r="BO17" i="71"/>
  <c r="BO16" i="71"/>
  <c r="R45" i="33"/>
  <c r="Q45" i="33"/>
  <c r="AZ15" i="71"/>
  <c r="AZ14" i="71"/>
  <c r="AZ16" i="71"/>
  <c r="AZ17" i="71"/>
  <c r="R43" i="33"/>
  <c r="Q43" i="33"/>
  <c r="N88" i="22" s="1"/>
  <c r="J80" i="22" s="1"/>
  <c r="BQ17" i="71"/>
  <c r="BQ16" i="71"/>
  <c r="BQ14" i="71"/>
  <c r="BQ15" i="71"/>
  <c r="BC16" i="71"/>
  <c r="BC14" i="71"/>
  <c r="BC15" i="71"/>
  <c r="BC17" i="71"/>
  <c r="BN15" i="71"/>
  <c r="BN17" i="71"/>
  <c r="BN14" i="71"/>
  <c r="BN16" i="71"/>
  <c r="Q42" i="33"/>
  <c r="N87" i="22" s="1"/>
  <c r="I79" i="22" s="1"/>
  <c r="R42" i="33"/>
  <c r="BB14" i="71"/>
  <c r="BB16" i="71"/>
  <c r="BB15" i="71"/>
  <c r="BB17" i="71"/>
  <c r="B46" i="73" a="1"/>
  <c r="CC17" i="71"/>
  <c r="CC14" i="71"/>
  <c r="CC16" i="71"/>
  <c r="CC15" i="71"/>
  <c r="BP16" i="71"/>
  <c r="BP17" i="71"/>
  <c r="BP14" i="71"/>
  <c r="BP15" i="71"/>
  <c r="BC22" i="71"/>
  <c r="BC23" i="71"/>
  <c r="BC25" i="71"/>
  <c r="BC24" i="71"/>
  <c r="BA17" i="71"/>
  <c r="BA14" i="71"/>
  <c r="BA16" i="71"/>
  <c r="BA15" i="71"/>
  <c r="BA25" i="63"/>
  <c r="BA24" i="63"/>
  <c r="BA22" i="63"/>
  <c r="BA23" i="63"/>
  <c r="BC24" i="63"/>
  <c r="BC23" i="63"/>
  <c r="BC22" i="63"/>
  <c r="BC25" i="63"/>
  <c r="BB24" i="63"/>
  <c r="BB23" i="63"/>
  <c r="BB25" i="63"/>
  <c r="BB22" i="63"/>
  <c r="AZ24" i="63"/>
  <c r="AZ22" i="63"/>
  <c r="AZ23" i="63"/>
  <c r="AZ25" i="63"/>
  <c r="B56" i="73"/>
  <c r="B57" i="73"/>
  <c r="B55" i="73"/>
  <c r="B63" i="73"/>
  <c r="AV6" i="73"/>
  <c r="AV7" i="73"/>
  <c r="AV8" i="73"/>
  <c r="AV9" i="73"/>
  <c r="B44" i="33"/>
  <c r="C44" i="33"/>
  <c r="CB16" i="61"/>
  <c r="CB17" i="61"/>
  <c r="CB14" i="61"/>
  <c r="CB15" i="61"/>
  <c r="AW7" i="73"/>
  <c r="AW6" i="73"/>
  <c r="AW8" i="73"/>
  <c r="AW9" i="73"/>
  <c r="BA14" i="61"/>
  <c r="BA16" i="61"/>
  <c r="BA15" i="61"/>
  <c r="BA17" i="61"/>
  <c r="B45" i="33"/>
  <c r="C45" i="33"/>
  <c r="CC14" i="61"/>
  <c r="CC16" i="61"/>
  <c r="CC15" i="61"/>
  <c r="CC17" i="61"/>
  <c r="C42" i="33"/>
  <c r="B42" i="33"/>
  <c r="N77" i="22" s="1"/>
  <c r="I83" i="22" s="1"/>
  <c r="B43" i="33"/>
  <c r="N78" i="22" s="1"/>
  <c r="I77" i="22" s="1"/>
  <c r="C43" i="33"/>
  <c r="AZ16" i="61"/>
  <c r="AZ17" i="61"/>
  <c r="AZ15" i="61"/>
  <c r="AZ14" i="61"/>
  <c r="CA15" i="61"/>
  <c r="CA16" i="61"/>
  <c r="CA17" i="61"/>
  <c r="CA14" i="61"/>
  <c r="BC17" i="61"/>
  <c r="BC16" i="61"/>
  <c r="BC15" i="61"/>
  <c r="BC14" i="61"/>
  <c r="B6" i="73" a="1"/>
  <c r="BZ14" i="61"/>
  <c r="BZ17" i="61"/>
  <c r="BZ15" i="61"/>
  <c r="BZ16" i="61"/>
  <c r="BB16" i="61"/>
  <c r="BB14" i="61"/>
  <c r="BB15" i="61"/>
  <c r="BB17" i="61"/>
  <c r="BP16" i="61"/>
  <c r="BP17" i="61"/>
  <c r="BP14" i="61"/>
  <c r="BP15" i="61"/>
  <c r="E4" i="45"/>
  <c r="H4" i="45" s="1"/>
  <c r="BN17" i="61"/>
  <c r="BN14" i="61"/>
  <c r="BN15" i="61"/>
  <c r="BN16" i="61"/>
  <c r="J5" i="73"/>
  <c r="H22" i="61" a="1"/>
  <c r="F8" i="73"/>
  <c r="BQ17" i="61"/>
  <c r="BQ14" i="61"/>
  <c r="BQ15" i="61"/>
  <c r="BQ16" i="61"/>
  <c r="BO14" i="61"/>
  <c r="BO16" i="61"/>
  <c r="BO17" i="61"/>
  <c r="BO15" i="61"/>
  <c r="B15" i="73"/>
  <c r="BB17" i="70"/>
  <c r="BB14" i="70"/>
  <c r="BB16" i="70"/>
  <c r="BB15" i="70"/>
  <c r="B30" i="73" a="1"/>
  <c r="BZ15" i="70"/>
  <c r="BZ17" i="70"/>
  <c r="BZ14" i="70"/>
  <c r="BZ16" i="70"/>
  <c r="B14" i="73"/>
  <c r="AZ17" i="70"/>
  <c r="AZ16" i="70"/>
  <c r="AZ15" i="70"/>
  <c r="AZ14" i="70"/>
  <c r="O30" i="73" s="1" a="1"/>
  <c r="L45" i="33"/>
  <c r="K45" i="33"/>
  <c r="CB14" i="70"/>
  <c r="CB15" i="70"/>
  <c r="CB16" i="70"/>
  <c r="CB17" i="70"/>
  <c r="K42" i="33"/>
  <c r="N83" i="22" s="1"/>
  <c r="I85" i="22" s="1"/>
  <c r="D106" i="48" s="1"/>
  <c r="L42" i="33"/>
  <c r="BC14" i="70"/>
  <c r="BC16" i="70"/>
  <c r="BC15" i="70"/>
  <c r="BC17" i="70"/>
  <c r="CC17" i="70"/>
  <c r="CC14" i="70"/>
  <c r="CC15" i="70"/>
  <c r="CC16" i="70"/>
  <c r="BA16" i="70"/>
  <c r="BA17" i="70"/>
  <c r="BA14" i="70"/>
  <c r="BA15" i="70"/>
  <c r="CA14" i="70"/>
  <c r="CA17" i="70"/>
  <c r="CA16" i="70"/>
  <c r="CA15" i="70"/>
  <c r="J29" i="73"/>
  <c r="H22" i="70" a="1"/>
  <c r="BP15" i="70"/>
  <c r="BP16" i="70"/>
  <c r="BP17" i="70"/>
  <c r="BP14" i="70"/>
  <c r="K44" i="33"/>
  <c r="L44" i="33"/>
  <c r="F32" i="73"/>
  <c r="B65" i="73"/>
  <c r="BO14" i="70"/>
  <c r="BO15" i="70"/>
  <c r="BO16" i="70"/>
  <c r="BO17" i="70"/>
  <c r="E7" i="45"/>
  <c r="H7" i="45" s="1"/>
  <c r="BN17" i="70"/>
  <c r="BN14" i="70"/>
  <c r="BN15" i="70"/>
  <c r="BN16" i="70"/>
  <c r="L43" i="33"/>
  <c r="K43" i="33"/>
  <c r="N84" i="22" s="1"/>
  <c r="I92" i="22" s="1"/>
  <c r="AW30" i="73"/>
  <c r="AW31" i="73"/>
  <c r="AW32" i="73"/>
  <c r="AW33" i="73"/>
  <c r="BQ14" i="70"/>
  <c r="BQ15" i="70"/>
  <c r="BQ16" i="70"/>
  <c r="BQ17" i="70"/>
  <c r="AV30" i="73"/>
  <c r="AV32" i="73"/>
  <c r="AV31" i="73"/>
  <c r="AV33" i="73"/>
  <c r="B17" i="73"/>
  <c r="B86" i="73" a="1"/>
  <c r="B88" i="73" s="1"/>
  <c r="B64" i="73"/>
  <c r="I22" i="62"/>
  <c r="H25" i="62"/>
  <c r="H24" i="62"/>
  <c r="I25" i="62"/>
  <c r="J24" i="62"/>
  <c r="H23" i="62"/>
  <c r="I24" i="62"/>
  <c r="K25" i="62"/>
  <c r="K24" i="62"/>
  <c r="J23" i="62"/>
  <c r="I23" i="62"/>
  <c r="H22" i="62"/>
  <c r="K23" i="62"/>
  <c r="K22" i="62"/>
  <c r="J25" i="62"/>
  <c r="J22" i="62"/>
  <c r="AR50" i="33"/>
  <c r="D110" i="48"/>
  <c r="I50" i="33"/>
  <c r="E94" i="48"/>
  <c r="AD50" i="33"/>
  <c r="K25" i="69"/>
  <c r="J22" i="69"/>
  <c r="K24" i="69"/>
  <c r="I25" i="69"/>
  <c r="K23" i="69"/>
  <c r="I24" i="69"/>
  <c r="H25" i="69"/>
  <c r="K22" i="69"/>
  <c r="I23" i="69"/>
  <c r="H24" i="69"/>
  <c r="I22" i="69"/>
  <c r="H23" i="69"/>
  <c r="J25" i="69"/>
  <c r="J23" i="69"/>
  <c r="H22" i="69"/>
  <c r="J24" i="69"/>
  <c r="O70" i="73"/>
  <c r="BE13" i="69" a="1"/>
  <c r="E50" i="33"/>
  <c r="AB70" i="73" a="1"/>
  <c r="AA70" i="73" a="1"/>
  <c r="BS13" i="69" a="1"/>
  <c r="Z68" i="73"/>
  <c r="Z70" i="73" a="1"/>
  <c r="CA15" i="68"/>
  <c r="CA14" i="68"/>
  <c r="CA17" i="68"/>
  <c r="CA16" i="68"/>
  <c r="BQ15" i="68"/>
  <c r="BQ16" i="68"/>
  <c r="BQ17" i="68"/>
  <c r="BQ14" i="68"/>
  <c r="BP17" i="68"/>
  <c r="BP14" i="68"/>
  <c r="BP15" i="68"/>
  <c r="BP16" i="68"/>
  <c r="AZ16" i="68"/>
  <c r="AZ15" i="68"/>
  <c r="AZ17" i="68"/>
  <c r="AZ14" i="68"/>
  <c r="AF44" i="33"/>
  <c r="AG44" i="33"/>
  <c r="J85" i="73"/>
  <c r="H22" i="68" a="1"/>
  <c r="BO17" i="68"/>
  <c r="BO14" i="68"/>
  <c r="BO15" i="68"/>
  <c r="BO16" i="68"/>
  <c r="BA14" i="68"/>
  <c r="BA15" i="68"/>
  <c r="BA16" i="68"/>
  <c r="BA17" i="68"/>
  <c r="BC14" i="68"/>
  <c r="BC16" i="68"/>
  <c r="BC17" i="68"/>
  <c r="BC15" i="68"/>
  <c r="BB14" i="68"/>
  <c r="BB17" i="68"/>
  <c r="BB15" i="68"/>
  <c r="BB16" i="68"/>
  <c r="F88" i="73"/>
  <c r="BZ16" i="68"/>
  <c r="BZ17" i="68"/>
  <c r="BZ14" i="68"/>
  <c r="BZ15" i="68"/>
  <c r="AW87" i="73"/>
  <c r="AW88" i="73"/>
  <c r="AW89" i="73"/>
  <c r="AW86" i="73"/>
  <c r="B95" i="73"/>
  <c r="E14" i="45"/>
  <c r="H14" i="45" s="1"/>
  <c r="CC17" i="68"/>
  <c r="CC15" i="68"/>
  <c r="CC16" i="68"/>
  <c r="CC14" i="68"/>
  <c r="AF45" i="33"/>
  <c r="AG45" i="33"/>
  <c r="AF43" i="33"/>
  <c r="N98" i="22" s="1"/>
  <c r="I87" i="22" s="1"/>
  <c r="D109" i="48" s="1"/>
  <c r="AG43" i="33"/>
  <c r="AF42" i="33"/>
  <c r="N97" i="22" s="1"/>
  <c r="I91" i="22" s="1"/>
  <c r="AG42" i="33"/>
  <c r="CB14" i="68"/>
  <c r="CB17" i="68"/>
  <c r="CB16" i="68"/>
  <c r="CB15" i="68"/>
  <c r="BN15" i="68"/>
  <c r="BN16" i="68"/>
  <c r="BN17" i="68"/>
  <c r="BN14" i="68"/>
  <c r="B96" i="73"/>
  <c r="B97" i="73"/>
  <c r="F40" i="73"/>
  <c r="F80" i="73"/>
  <c r="B38" i="73" a="1"/>
  <c r="B39" i="73" s="1"/>
  <c r="AB78" i="73" a="1"/>
  <c r="AB81" i="73" s="1"/>
  <c r="AI50" i="33"/>
  <c r="D104" i="48"/>
  <c r="O50" i="33"/>
  <c r="BH13" i="67"/>
  <c r="I25" i="67"/>
  <c r="K25" i="67"/>
  <c r="H22" i="67"/>
  <c r="I24" i="67"/>
  <c r="K24" i="67"/>
  <c r="H25" i="67"/>
  <c r="J25" i="67"/>
  <c r="J24" i="67"/>
  <c r="J22" i="67"/>
  <c r="I23" i="67"/>
  <c r="K23" i="67"/>
  <c r="J23" i="67"/>
  <c r="I22" i="67"/>
  <c r="K22" i="67"/>
  <c r="H24" i="67"/>
  <c r="H23" i="67"/>
  <c r="AK76" i="73"/>
  <c r="AK78" i="73"/>
  <c r="AP78" i="73" s="1"/>
  <c r="CE13" i="66" a="1"/>
  <c r="H22" i="63" a="1"/>
  <c r="BN17" i="63"/>
  <c r="BN16" i="63"/>
  <c r="BN15" i="63"/>
  <c r="BN14" i="63"/>
  <c r="CB16" i="72"/>
  <c r="CB14" i="72"/>
  <c r="CB17" i="72"/>
  <c r="CB15" i="72"/>
  <c r="N42" i="33"/>
  <c r="N85" i="22" s="1"/>
  <c r="I78" i="22" s="1"/>
  <c r="O42" i="33"/>
  <c r="CC14" i="63"/>
  <c r="CC16" i="63"/>
  <c r="CC15" i="63"/>
  <c r="CC17" i="63"/>
  <c r="AA78" i="73" a="1"/>
  <c r="AV79" i="73"/>
  <c r="AV80" i="73"/>
  <c r="AV78" i="73"/>
  <c r="AV81" i="73"/>
  <c r="Z76" i="73"/>
  <c r="BS13" i="66" a="1"/>
  <c r="Z78" i="73" a="1"/>
  <c r="J77" i="73"/>
  <c r="H22" i="66" a="1"/>
  <c r="BO14" i="63"/>
  <c r="BO17" i="63"/>
  <c r="BO15" i="63"/>
  <c r="BO16" i="63"/>
  <c r="CA17" i="72"/>
  <c r="CA14" i="72"/>
  <c r="CA15" i="72"/>
  <c r="CA16" i="72"/>
  <c r="CA16" i="63"/>
  <c r="CA17" i="63"/>
  <c r="CA14" i="63"/>
  <c r="CA15" i="63"/>
  <c r="AA62" i="73" a="1"/>
  <c r="F24" i="73"/>
  <c r="BC16" i="72"/>
  <c r="BC15" i="72"/>
  <c r="BC17" i="72"/>
  <c r="BC14" i="72"/>
  <c r="AC62" i="73" a="1"/>
  <c r="AW78" i="73"/>
  <c r="AW79" i="73"/>
  <c r="AW80" i="73"/>
  <c r="AW81" i="73"/>
  <c r="AD45" i="33"/>
  <c r="AC45" i="33"/>
  <c r="Z60" i="73"/>
  <c r="BS13" i="65" a="1"/>
  <c r="Z62" i="73" a="1"/>
  <c r="BZ15" i="72"/>
  <c r="BZ16" i="72"/>
  <c r="BZ14" i="72"/>
  <c r="BZ17" i="72"/>
  <c r="BE13" i="66" a="1"/>
  <c r="O78" i="73"/>
  <c r="T78" i="73" s="1"/>
  <c r="AD42" i="33"/>
  <c r="AC42" i="33"/>
  <c r="N95" i="22" s="1"/>
  <c r="I90" i="22" s="1"/>
  <c r="BQ15" i="63"/>
  <c r="BQ16" i="63"/>
  <c r="BQ17" i="63"/>
  <c r="BQ14" i="63"/>
  <c r="CC17" i="72"/>
  <c r="CC14" i="72"/>
  <c r="CC16" i="72"/>
  <c r="CC15" i="72"/>
  <c r="O44" i="33"/>
  <c r="N44" i="33"/>
  <c r="CB14" i="63"/>
  <c r="CB17" i="63"/>
  <c r="CB15" i="63"/>
  <c r="CB16" i="63"/>
  <c r="E6" i="45"/>
  <c r="H6" i="45" s="1"/>
  <c r="AZ14" i="72"/>
  <c r="AZ15" i="72"/>
  <c r="AZ17" i="72"/>
  <c r="AZ16" i="72"/>
  <c r="BC14" i="63"/>
  <c r="BC17" i="63"/>
  <c r="BC16" i="63"/>
  <c r="BC15" i="63"/>
  <c r="AC78" i="73" a="1"/>
  <c r="AB62" i="73" a="1"/>
  <c r="BP17" i="63"/>
  <c r="BP14" i="63"/>
  <c r="BP16" i="63"/>
  <c r="BP15" i="63"/>
  <c r="H43" i="33"/>
  <c r="N82" i="22" s="1"/>
  <c r="J79" i="22" s="1"/>
  <c r="I43" i="33"/>
  <c r="BB14" i="72"/>
  <c r="BB16" i="72"/>
  <c r="BB15" i="72"/>
  <c r="BB17" i="72"/>
  <c r="BA17" i="63"/>
  <c r="BA15" i="63"/>
  <c r="BA16" i="63"/>
  <c r="BA14" i="63"/>
  <c r="AM50" i="33"/>
  <c r="E112" i="48"/>
  <c r="BP15" i="72"/>
  <c r="BP14" i="72"/>
  <c r="BP16" i="72"/>
  <c r="BP17" i="72"/>
  <c r="AK62" i="73"/>
  <c r="AP62" i="73" s="1"/>
  <c r="CE13" i="65" a="1"/>
  <c r="AK60" i="73"/>
  <c r="BZ16" i="63"/>
  <c r="BZ14" i="63"/>
  <c r="BZ17" i="63"/>
  <c r="BZ15" i="63"/>
  <c r="O62" i="73"/>
  <c r="BE13" i="65" a="1"/>
  <c r="AP50" i="33"/>
  <c r="BN17" i="72"/>
  <c r="BN16" i="72"/>
  <c r="BN15" i="72"/>
  <c r="BN14" i="72"/>
  <c r="BQ16" i="72"/>
  <c r="BQ15" i="72"/>
  <c r="BQ17" i="72"/>
  <c r="BQ14" i="72"/>
  <c r="W50" i="33"/>
  <c r="J37" i="73"/>
  <c r="H22" i="72" a="1"/>
  <c r="BA15" i="72"/>
  <c r="BA16" i="72"/>
  <c r="BA14" i="72"/>
  <c r="BA17" i="72"/>
  <c r="BB17" i="63"/>
  <c r="BB14" i="63"/>
  <c r="BB16" i="63"/>
  <c r="BB15" i="63"/>
  <c r="N43" i="33"/>
  <c r="N86" i="22" s="1"/>
  <c r="I82" i="22" s="1"/>
  <c r="D100" i="48" s="1"/>
  <c r="O43" i="33"/>
  <c r="H42" i="33"/>
  <c r="N81" i="22" s="1"/>
  <c r="I80" i="22" s="1"/>
  <c r="I42" i="33"/>
  <c r="AV38" i="73"/>
  <c r="AV39" i="73"/>
  <c r="AV40" i="73"/>
  <c r="AV41" i="73"/>
  <c r="AV24" i="73"/>
  <c r="AV25" i="73"/>
  <c r="AV22" i="73"/>
  <c r="AV23" i="73"/>
  <c r="AC43" i="33"/>
  <c r="N96" i="22" s="1"/>
  <c r="J88" i="22" s="1"/>
  <c r="E108" i="48" s="1"/>
  <c r="AD43" i="33"/>
  <c r="B78" i="73" a="1"/>
  <c r="AW22" i="73"/>
  <c r="AW23" i="73"/>
  <c r="AW24" i="73"/>
  <c r="AW25" i="73"/>
  <c r="AW38" i="73"/>
  <c r="AW40" i="73"/>
  <c r="AW41" i="73"/>
  <c r="AW39" i="73"/>
  <c r="BO15" i="72"/>
  <c r="BO16" i="72"/>
  <c r="BO17" i="72"/>
  <c r="BO14" i="72"/>
  <c r="Q50" i="33"/>
  <c r="E8" i="45"/>
  <c r="H8" i="45" s="1"/>
  <c r="H44" i="33"/>
  <c r="I44" i="33"/>
  <c r="E13" i="45"/>
  <c r="H13" i="45" s="1"/>
  <c r="AZ16" i="63"/>
  <c r="AZ15" i="63"/>
  <c r="AZ17" i="63"/>
  <c r="AZ14" i="63"/>
  <c r="H45" i="33"/>
  <c r="I45" i="33"/>
  <c r="B22" i="73" a="1"/>
  <c r="O45" i="33"/>
  <c r="N45" i="33"/>
  <c r="J25" i="65"/>
  <c r="J24" i="65"/>
  <c r="J23" i="65"/>
  <c r="J22" i="65"/>
  <c r="H25" i="65"/>
  <c r="H24" i="65"/>
  <c r="H23" i="65"/>
  <c r="H22" i="65"/>
  <c r="K25" i="65"/>
  <c r="K24" i="65"/>
  <c r="K23" i="65"/>
  <c r="K22" i="65"/>
  <c r="I22" i="65"/>
  <c r="I25" i="65"/>
  <c r="I24" i="65"/>
  <c r="I23" i="65"/>
  <c r="AC44" i="33"/>
  <c r="AD44" i="33"/>
  <c r="K25" i="64"/>
  <c r="K24" i="64"/>
  <c r="K23" i="64"/>
  <c r="K22" i="64"/>
  <c r="J25" i="64"/>
  <c r="J24" i="64"/>
  <c r="J23" i="64"/>
  <c r="J22" i="64"/>
  <c r="I25" i="64"/>
  <c r="I24" i="64"/>
  <c r="I23" i="64"/>
  <c r="I22" i="64"/>
  <c r="H25" i="64"/>
  <c r="H24" i="64"/>
  <c r="H23" i="64"/>
  <c r="H22" i="64"/>
  <c r="AK94" i="73" l="1"/>
  <c r="AP94" i="73" s="1"/>
  <c r="AN71" i="73"/>
  <c r="B71" i="73"/>
  <c r="AV89" i="73"/>
  <c r="B73" i="73"/>
  <c r="AV88" i="73"/>
  <c r="B72" i="73"/>
  <c r="AC94" i="73" a="1"/>
  <c r="AC94" i="73" s="1"/>
  <c r="AV87" i="73"/>
  <c r="AC70" i="73" a="1"/>
  <c r="AC72" i="73" s="1"/>
  <c r="BS13" i="67" a="1"/>
  <c r="BU13" i="67" s="1"/>
  <c r="AN95" i="73"/>
  <c r="Z94" i="73" a="1"/>
  <c r="Z95" i="73" s="1"/>
  <c r="AE95" i="73" s="1"/>
  <c r="AA94" i="73" a="1"/>
  <c r="AA95" i="73" s="1"/>
  <c r="Z92" i="73"/>
  <c r="F38" i="73"/>
  <c r="F78" i="73"/>
  <c r="T81" i="73"/>
  <c r="M97" i="73"/>
  <c r="AK86" i="73" a="1"/>
  <c r="AK89" i="73" s="1"/>
  <c r="AP89" i="73" s="1"/>
  <c r="J72" i="73"/>
  <c r="L17" i="73"/>
  <c r="R31" i="73"/>
  <c r="Q6" i="73" a="1"/>
  <c r="Q6" i="73" s="1"/>
  <c r="P6" i="73" a="1"/>
  <c r="P6" i="73" s="1"/>
  <c r="R46" i="73"/>
  <c r="R46" i="73" a="1"/>
  <c r="M14" i="73"/>
  <c r="R32" i="73"/>
  <c r="AK30" i="73" a="1"/>
  <c r="AK30" i="73" s="1"/>
  <c r="AP30" i="73" s="1"/>
  <c r="Q8" i="73"/>
  <c r="AN46" i="73" a="1"/>
  <c r="AN48" i="73" s="1"/>
  <c r="R48" i="73"/>
  <c r="P62" i="73"/>
  <c r="AY33" i="73"/>
  <c r="AY81" i="73"/>
  <c r="AM63" i="73"/>
  <c r="R80" i="73"/>
  <c r="R30" i="73" a="1"/>
  <c r="R30" i="73" s="1"/>
  <c r="AK8" i="73"/>
  <c r="AP8" i="73" s="1"/>
  <c r="AN49" i="73"/>
  <c r="AM65" i="73"/>
  <c r="O22" i="73" a="1"/>
  <c r="O23" i="73" s="1"/>
  <c r="AM64" i="73"/>
  <c r="AM48" i="73"/>
  <c r="AL48" i="73"/>
  <c r="AK72" i="73"/>
  <c r="AP72" i="73" s="1"/>
  <c r="AY31" i="73"/>
  <c r="AY30" i="73"/>
  <c r="P78" i="73"/>
  <c r="AM38" i="73" a="1"/>
  <c r="AM38" i="73" s="1"/>
  <c r="Q86" i="73" a="1"/>
  <c r="Q89" i="73" s="1"/>
  <c r="AL87" i="73"/>
  <c r="M72" i="73"/>
  <c r="M17" i="73"/>
  <c r="P31" i="73"/>
  <c r="Q30" i="73"/>
  <c r="Q30" i="73" a="1"/>
  <c r="R6" i="73"/>
  <c r="R6" i="73" a="1"/>
  <c r="Q46" i="73"/>
  <c r="Q46" i="73" a="1"/>
  <c r="AM46" i="73" a="1"/>
  <c r="AM47" i="73" s="1"/>
  <c r="AL49" i="73"/>
  <c r="Q71" i="73"/>
  <c r="T71" i="73" s="1"/>
  <c r="L45" i="73"/>
  <c r="Q97" i="73"/>
  <c r="T97" i="73" s="1"/>
  <c r="P63" i="73"/>
  <c r="AK96" i="73"/>
  <c r="AP96" i="73" s="1"/>
  <c r="AL97" i="73"/>
  <c r="F23" i="73"/>
  <c r="J14" i="73"/>
  <c r="J14" i="73" a="1"/>
  <c r="K16" i="73" s="1"/>
  <c r="AL86" i="73" a="1"/>
  <c r="AL88" i="73" s="1"/>
  <c r="L62" i="73"/>
  <c r="Q22" i="73" a="1"/>
  <c r="Q24" i="73" s="1"/>
  <c r="AK39" i="73"/>
  <c r="AP39" i="73" s="1"/>
  <c r="AM40" i="73"/>
  <c r="R87" i="73"/>
  <c r="O86" i="73" a="1"/>
  <c r="O88" i="73" s="1"/>
  <c r="CE13" i="69" a="1"/>
  <c r="CE13" i="69" s="1"/>
  <c r="P30" i="73" a="1"/>
  <c r="P30" i="73" s="1"/>
  <c r="AM30" i="73" a="1"/>
  <c r="AM32" i="73" s="1"/>
  <c r="Q33" i="73"/>
  <c r="R7" i="73"/>
  <c r="AN7" i="73"/>
  <c r="AM8" i="73"/>
  <c r="O49" i="73"/>
  <c r="O72" i="73"/>
  <c r="T72" i="73" s="1"/>
  <c r="O95" i="73"/>
  <c r="T95" i="73" s="1"/>
  <c r="O96" i="73"/>
  <c r="T96" i="73" s="1"/>
  <c r="AY79" i="73"/>
  <c r="P95" i="73"/>
  <c r="AY88" i="73"/>
  <c r="J62" i="73" a="1"/>
  <c r="K63" i="73" s="1"/>
  <c r="AN86" i="73" a="1"/>
  <c r="AN88" i="73" s="1"/>
  <c r="AM33" i="73"/>
  <c r="M45" i="73"/>
  <c r="Q48" i="73"/>
  <c r="M56" i="73"/>
  <c r="R89" i="73"/>
  <c r="O89" i="73"/>
  <c r="M73" i="73"/>
  <c r="J15" i="73"/>
  <c r="P33" i="73"/>
  <c r="R8" i="73"/>
  <c r="AN8" i="73"/>
  <c r="O48" i="73"/>
  <c r="T48" i="73" s="1"/>
  <c r="AK46" i="73" a="1"/>
  <c r="AK47" i="73" s="1"/>
  <c r="AP47" i="73" s="1"/>
  <c r="M21" i="73"/>
  <c r="AL72" i="73"/>
  <c r="AM80" i="73"/>
  <c r="L57" i="73"/>
  <c r="R39" i="73"/>
  <c r="AL33" i="73"/>
  <c r="P46" i="73" a="1"/>
  <c r="P46" i="73" s="1"/>
  <c r="AK38" i="73" a="1"/>
  <c r="AK40" i="73" s="1"/>
  <c r="AP40" i="73" s="1"/>
  <c r="AM6" i="73" a="1"/>
  <c r="AM7" i="73" s="1"/>
  <c r="J54" i="73"/>
  <c r="J54" i="73" a="1"/>
  <c r="L56" i="73" s="1"/>
  <c r="P22" i="73" a="1"/>
  <c r="P22" i="73" s="1"/>
  <c r="AL22" i="73" a="1"/>
  <c r="AL25" i="73" s="1"/>
  <c r="L96" i="73"/>
  <c r="AM86" i="73" a="1"/>
  <c r="AM86" i="73" s="1"/>
  <c r="O87" i="73"/>
  <c r="AK68" i="73"/>
  <c r="L72" i="73"/>
  <c r="L16" i="73"/>
  <c r="P32" i="73"/>
  <c r="R9" i="73"/>
  <c r="AN6" i="73" a="1"/>
  <c r="AN9" i="73" s="1"/>
  <c r="O46" i="73" a="1"/>
  <c r="R63" i="73"/>
  <c r="Q73" i="73"/>
  <c r="T73" i="73" s="1"/>
  <c r="Q80" i="73"/>
  <c r="AY24" i="73"/>
  <c r="AN72" i="73"/>
  <c r="AN70" i="73"/>
  <c r="Q38" i="73" a="1"/>
  <c r="Q41" i="73" s="1"/>
  <c r="R38" i="73"/>
  <c r="R38" i="73" a="1"/>
  <c r="R41" i="73" s="1"/>
  <c r="R65" i="73"/>
  <c r="T65" i="73" s="1"/>
  <c r="AK6" i="73" a="1"/>
  <c r="AK7" i="73" s="1"/>
  <c r="AP7" i="73" s="1"/>
  <c r="M54" i="73"/>
  <c r="R40" i="73"/>
  <c r="L65" i="73"/>
  <c r="P38" i="73" a="1"/>
  <c r="P40" i="73" s="1"/>
  <c r="AN32" i="73"/>
  <c r="AL6" i="73" a="1"/>
  <c r="AL8" i="73" s="1"/>
  <c r="O47" i="73"/>
  <c r="Q79" i="73"/>
  <c r="T79" i="73" s="1"/>
  <c r="O38" i="73" a="1"/>
  <c r="O39" i="73" s="1"/>
  <c r="K97" i="73"/>
  <c r="L54" i="73"/>
  <c r="M64" i="73"/>
  <c r="AN22" i="73" a="1"/>
  <c r="AN25" i="73" s="1"/>
  <c r="J95" i="73"/>
  <c r="M70" i="73"/>
  <c r="M15" i="73"/>
  <c r="K72" i="73"/>
  <c r="K15" i="73"/>
  <c r="AL32" i="73"/>
  <c r="J63" i="73"/>
  <c r="K94" i="73"/>
  <c r="AL46" i="73" a="1"/>
  <c r="AL47" i="73" s="1"/>
  <c r="AM41" i="73"/>
  <c r="L97" i="73"/>
  <c r="P23" i="73"/>
  <c r="L71" i="73"/>
  <c r="J16" i="73"/>
  <c r="AN31" i="73"/>
  <c r="O31" i="73"/>
  <c r="AL9" i="73"/>
  <c r="P81" i="73"/>
  <c r="AN94" i="73"/>
  <c r="R64" i="73"/>
  <c r="T64" i="73" s="1"/>
  <c r="Q63" i="73"/>
  <c r="AL70" i="73"/>
  <c r="AY22" i="73"/>
  <c r="Q70" i="73"/>
  <c r="T70" i="73" s="1"/>
  <c r="AL94" i="73"/>
  <c r="M94" i="73"/>
  <c r="AK9" i="73"/>
  <c r="AP9" i="73" s="1"/>
  <c r="Q49" i="73"/>
  <c r="AM39" i="73"/>
  <c r="J55" i="73"/>
  <c r="P24" i="73"/>
  <c r="AN38" i="73" a="1"/>
  <c r="AN39" i="73" s="1"/>
  <c r="R86" i="73"/>
  <c r="R86" i="73" a="1"/>
  <c r="R88" i="73" s="1"/>
  <c r="K17" i="73"/>
  <c r="K64" i="73"/>
  <c r="AK23" i="73"/>
  <c r="AP23" i="73" s="1"/>
  <c r="P25" i="73"/>
  <c r="R22" i="73" a="1"/>
  <c r="R25" i="73" s="1"/>
  <c r="M96" i="73"/>
  <c r="P88" i="73"/>
  <c r="L73" i="73"/>
  <c r="J17" i="73"/>
  <c r="AN30" i="73"/>
  <c r="AN30" i="73" a="1"/>
  <c r="O32" i="73"/>
  <c r="P9" i="73"/>
  <c r="L21" i="73"/>
  <c r="AK97" i="73"/>
  <c r="AP97" i="73" s="1"/>
  <c r="Q62" i="73"/>
  <c r="T62" i="73" s="1"/>
  <c r="AM78" i="73"/>
  <c r="O24" i="73"/>
  <c r="Q47" i="73"/>
  <c r="Q32" i="73"/>
  <c r="K14" i="73"/>
  <c r="AN33" i="73"/>
  <c r="O33" i="73"/>
  <c r="Q9" i="73"/>
  <c r="AL7" i="73"/>
  <c r="P7" i="73"/>
  <c r="R49" i="73"/>
  <c r="P79" i="73"/>
  <c r="AK95" i="73"/>
  <c r="AP95" i="73" s="1"/>
  <c r="CE13" i="67" a="1"/>
  <c r="AK92" i="73"/>
  <c r="P64" i="73"/>
  <c r="P94" i="73"/>
  <c r="AN62" i="73"/>
  <c r="AK70" i="73" a="1"/>
  <c r="AK70" i="73" s="1"/>
  <c r="AP70" i="73" s="1"/>
  <c r="K71" i="73"/>
  <c r="O94" i="73"/>
  <c r="T94" i="73" s="1"/>
  <c r="AK41" i="73"/>
  <c r="AP41" i="73" s="1"/>
  <c r="L15" i="73"/>
  <c r="Q31" i="73"/>
  <c r="AK73" i="73"/>
  <c r="AP73" i="73" s="1"/>
  <c r="AM22" i="73" a="1"/>
  <c r="AM25" i="73" s="1"/>
  <c r="AL30" i="73"/>
  <c r="AL30" i="73" a="1"/>
  <c r="AL31" i="73" s="1"/>
  <c r="J70" i="73" a="1"/>
  <c r="L70" i="73" s="1"/>
  <c r="K54" i="73"/>
  <c r="K65" i="73"/>
  <c r="O40" i="73"/>
  <c r="AL39" i="73"/>
  <c r="K55" i="73"/>
  <c r="K62" i="73"/>
  <c r="AK22" i="73" a="1"/>
  <c r="AK25" i="73" s="1"/>
  <c r="AP25" i="73" s="1"/>
  <c r="O41" i="73"/>
  <c r="AL38" i="73"/>
  <c r="AL38" i="73" a="1"/>
  <c r="AL41" i="73" s="1"/>
  <c r="J94" i="73" a="1"/>
  <c r="J94" i="73" s="1"/>
  <c r="P86" i="73" a="1"/>
  <c r="P87" i="73" s="1"/>
  <c r="K70" i="73"/>
  <c r="L14" i="73"/>
  <c r="R33" i="73"/>
  <c r="Q7" i="73"/>
  <c r="O6" i="73" a="1"/>
  <c r="O7" i="73" s="1"/>
  <c r="P8" i="73"/>
  <c r="AN47" i="73"/>
  <c r="R47" i="73"/>
  <c r="T47" i="73" s="1"/>
  <c r="AM94" i="73"/>
  <c r="AM94" i="73" a="1"/>
  <c r="AM96" i="73" s="1"/>
  <c r="BG13" i="67"/>
  <c r="BZ15" i="64"/>
  <c r="BZ16" i="64"/>
  <c r="BZ14" i="64"/>
  <c r="BZ17" i="64"/>
  <c r="BC25" i="64"/>
  <c r="BC22" i="64"/>
  <c r="BC24" i="64"/>
  <c r="BC23" i="64"/>
  <c r="CA16" i="64"/>
  <c r="CA17" i="64"/>
  <c r="CA15" i="64"/>
  <c r="CA14" i="64"/>
  <c r="BA25" i="64"/>
  <c r="BA23" i="64"/>
  <c r="BA22" i="64"/>
  <c r="BA24" i="64"/>
  <c r="CB14" i="64"/>
  <c r="CB15" i="64"/>
  <c r="CB16" i="64"/>
  <c r="CB17" i="64"/>
  <c r="BB23" i="64"/>
  <c r="BB25" i="64"/>
  <c r="BB24" i="64"/>
  <c r="BB22" i="64"/>
  <c r="AZ24" i="64"/>
  <c r="AZ25" i="64"/>
  <c r="AZ23" i="64"/>
  <c r="AZ22" i="64"/>
  <c r="BN16" i="64"/>
  <c r="BN15" i="64"/>
  <c r="BN17" i="64"/>
  <c r="BN14" i="64"/>
  <c r="BC15" i="64"/>
  <c r="BC17" i="64"/>
  <c r="BC14" i="64"/>
  <c r="BC16" i="64"/>
  <c r="BO17" i="64"/>
  <c r="BO15" i="64"/>
  <c r="BO16" i="64"/>
  <c r="BO14" i="64"/>
  <c r="BA14" i="64"/>
  <c r="BA15" i="64"/>
  <c r="BA16" i="64"/>
  <c r="BA17" i="64"/>
  <c r="CC17" i="64"/>
  <c r="CC16" i="64"/>
  <c r="CC15" i="64"/>
  <c r="CC14" i="64"/>
  <c r="BP15" i="64"/>
  <c r="BP17" i="64"/>
  <c r="BP14" i="64"/>
  <c r="BP16" i="64"/>
  <c r="AZ17" i="64"/>
  <c r="AZ16" i="64"/>
  <c r="AZ15" i="64"/>
  <c r="AZ14" i="64"/>
  <c r="BQ17" i="64"/>
  <c r="BQ15" i="64"/>
  <c r="BQ16" i="64"/>
  <c r="BQ14" i="64"/>
  <c r="BB17" i="64"/>
  <c r="BB16" i="64"/>
  <c r="BB15" i="64"/>
  <c r="BB14" i="64"/>
  <c r="AZ22" i="62"/>
  <c r="AZ25" i="62"/>
  <c r="AZ24" i="62"/>
  <c r="AZ23" i="62"/>
  <c r="AZ17" i="62"/>
  <c r="AZ14" i="62"/>
  <c r="AZ15" i="62"/>
  <c r="AZ16" i="62"/>
  <c r="BC17" i="62"/>
  <c r="BC16" i="62"/>
  <c r="BC14" i="62"/>
  <c r="BC15" i="62"/>
  <c r="BB24" i="62"/>
  <c r="BB23" i="62"/>
  <c r="BB25" i="62"/>
  <c r="BB22" i="62"/>
  <c r="F5" i="16"/>
  <c r="H5" i="16"/>
  <c r="BA16" i="62"/>
  <c r="BA17" i="62"/>
  <c r="BA14" i="62"/>
  <c r="BA15" i="62"/>
  <c r="BO14" i="62"/>
  <c r="BO15" i="62"/>
  <c r="BO16" i="62"/>
  <c r="BO17" i="62"/>
  <c r="CB14" i="62"/>
  <c r="CB16" i="62"/>
  <c r="CB15" i="62"/>
  <c r="CB17" i="62"/>
  <c r="BP15" i="62"/>
  <c r="BP17" i="62"/>
  <c r="BP16" i="62"/>
  <c r="BP14" i="62"/>
  <c r="BZ14" i="62"/>
  <c r="BZ16" i="62"/>
  <c r="BZ15" i="62"/>
  <c r="BZ17" i="62"/>
  <c r="BB15" i="62"/>
  <c r="BB16" i="62"/>
  <c r="BB14" i="62"/>
  <c r="BB17" i="62"/>
  <c r="BA24" i="62"/>
  <c r="BA23" i="62"/>
  <c r="BA25" i="62"/>
  <c r="BA22" i="62"/>
  <c r="BQ15" i="62"/>
  <c r="BQ16" i="62"/>
  <c r="BQ14" i="62"/>
  <c r="BQ17" i="62"/>
  <c r="CC17" i="62"/>
  <c r="CC14" i="62"/>
  <c r="CC15" i="62"/>
  <c r="CC16" i="62"/>
  <c r="BC23" i="62"/>
  <c r="BC24" i="62"/>
  <c r="BC25" i="62"/>
  <c r="BC22" i="62"/>
  <c r="BN17" i="62"/>
  <c r="BN14" i="62"/>
  <c r="BN16" i="62"/>
  <c r="BN15" i="62"/>
  <c r="CA15" i="62"/>
  <c r="CA16" i="62"/>
  <c r="CA17" i="62"/>
  <c r="CA14" i="62"/>
  <c r="BE13" i="67"/>
  <c r="AB96" i="73"/>
  <c r="AB97" i="73"/>
  <c r="AB94" i="73"/>
  <c r="AC97" i="73"/>
  <c r="BE21" i="61" a="1"/>
  <c r="BH21" i="61" s="1"/>
  <c r="BE21" i="72" a="1"/>
  <c r="BG21" i="72" s="1"/>
  <c r="B87" i="73"/>
  <c r="BE21" i="70" a="1"/>
  <c r="BG21" i="70" s="1"/>
  <c r="BE21" i="68" a="1"/>
  <c r="BH21" i="68" s="1"/>
  <c r="BE21" i="67"/>
  <c r="BF21" i="67"/>
  <c r="BG21" i="67"/>
  <c r="BH21" i="67"/>
  <c r="BE21" i="65"/>
  <c r="BF21" i="65"/>
  <c r="BG21" i="65"/>
  <c r="BH21" i="65"/>
  <c r="AA50" i="33"/>
  <c r="E98" i="48"/>
  <c r="I24" i="71"/>
  <c r="H25" i="71"/>
  <c r="J24" i="71"/>
  <c r="I22" i="71"/>
  <c r="K25" i="71"/>
  <c r="K23" i="71"/>
  <c r="H24" i="71"/>
  <c r="J22" i="71"/>
  <c r="I25" i="71"/>
  <c r="I23" i="71"/>
  <c r="J23" i="71"/>
  <c r="H22" i="71"/>
  <c r="K24" i="71"/>
  <c r="J25" i="71"/>
  <c r="H23" i="71"/>
  <c r="K22" i="71"/>
  <c r="K50" i="33"/>
  <c r="D97" i="48"/>
  <c r="BE13" i="71" a="1"/>
  <c r="O46" i="73"/>
  <c r="AA46" i="73" a="1"/>
  <c r="AB46" i="73" a="1"/>
  <c r="BE21" i="71" a="1"/>
  <c r="Z46" i="73" a="1"/>
  <c r="AC46" i="73" a="1"/>
  <c r="B48" i="73"/>
  <c r="B47" i="73"/>
  <c r="B49" i="73"/>
  <c r="B46" i="73"/>
  <c r="BS13" i="71" a="1"/>
  <c r="Z44" i="73"/>
  <c r="CE13" i="71" a="1"/>
  <c r="AK46" i="73"/>
  <c r="AP46" i="73" s="1"/>
  <c r="AK44" i="73"/>
  <c r="BE21" i="63" a="1"/>
  <c r="B89" i="73"/>
  <c r="B86" i="73"/>
  <c r="AA30" i="73" a="1"/>
  <c r="AA32" i="73" s="1"/>
  <c r="Z6" i="73" a="1"/>
  <c r="BS13" i="61" a="1"/>
  <c r="Z4" i="73"/>
  <c r="AC30" i="73" a="1"/>
  <c r="AC31" i="73" s="1"/>
  <c r="AC6" i="73" a="1"/>
  <c r="BE13" i="61" a="1"/>
  <c r="H21" i="45"/>
  <c r="H27" i="45"/>
  <c r="H25" i="45"/>
  <c r="H26" i="45"/>
  <c r="H28" i="45"/>
  <c r="H23" i="45"/>
  <c r="H20" i="45"/>
  <c r="H24" i="45"/>
  <c r="H19" i="45"/>
  <c r="H17" i="45"/>
  <c r="H18" i="45"/>
  <c r="H22" i="45"/>
  <c r="J22" i="61"/>
  <c r="I23" i="61"/>
  <c r="H22" i="61"/>
  <c r="K23" i="61"/>
  <c r="I25" i="61"/>
  <c r="J25" i="61"/>
  <c r="K25" i="61"/>
  <c r="I22" i="61"/>
  <c r="J24" i="61"/>
  <c r="K22" i="61"/>
  <c r="H25" i="61"/>
  <c r="H24" i="61"/>
  <c r="J23" i="61"/>
  <c r="I24" i="61"/>
  <c r="H23" i="61"/>
  <c r="K24" i="61"/>
  <c r="AB6" i="73" a="1"/>
  <c r="D94" i="48"/>
  <c r="H50" i="33"/>
  <c r="AA6" i="73" a="1"/>
  <c r="CE13" i="61" a="1"/>
  <c r="AK6" i="73"/>
  <c r="AP6" i="73" s="1"/>
  <c r="AK4" i="73"/>
  <c r="AF50" i="33"/>
  <c r="D102" i="48"/>
  <c r="B8" i="73"/>
  <c r="B6" i="73"/>
  <c r="B7" i="73"/>
  <c r="B9" i="73"/>
  <c r="O30" i="73"/>
  <c r="BE13" i="70" a="1"/>
  <c r="T50" i="33"/>
  <c r="D105" i="48"/>
  <c r="B31" i="73"/>
  <c r="B33" i="73"/>
  <c r="B30" i="73"/>
  <c r="B32" i="73"/>
  <c r="AO50" i="33"/>
  <c r="D114" i="48"/>
  <c r="AB30" i="73" a="1"/>
  <c r="H25" i="70"/>
  <c r="I24" i="70"/>
  <c r="H23" i="70"/>
  <c r="I22" i="70"/>
  <c r="K25" i="70"/>
  <c r="K24" i="70"/>
  <c r="K23" i="70"/>
  <c r="K22" i="70"/>
  <c r="J25" i="70"/>
  <c r="J24" i="70"/>
  <c r="J23" i="70"/>
  <c r="J22" i="70"/>
  <c r="I25" i="70"/>
  <c r="H24" i="70"/>
  <c r="I23" i="70"/>
  <c r="H22" i="70"/>
  <c r="CE13" i="70" a="1"/>
  <c r="AK28" i="73"/>
  <c r="Z28" i="73"/>
  <c r="Z30" i="73" a="1"/>
  <c r="BS13" i="70" a="1"/>
  <c r="C104" i="47"/>
  <c r="C104" i="28"/>
  <c r="B104" i="28" s="1"/>
  <c r="E92" i="47"/>
  <c r="E92" i="28"/>
  <c r="D92" i="28" s="1"/>
  <c r="BV13" i="69"/>
  <c r="BS13" i="69"/>
  <c r="BT13" i="69"/>
  <c r="BU13" i="69"/>
  <c r="BF13" i="69"/>
  <c r="BH13" i="69"/>
  <c r="BG13" i="69"/>
  <c r="BE13" i="69"/>
  <c r="AA70" i="73"/>
  <c r="AA71" i="73"/>
  <c r="AA72" i="73"/>
  <c r="AA73" i="73"/>
  <c r="AB71" i="73"/>
  <c r="AB72" i="73"/>
  <c r="AB73" i="73"/>
  <c r="AB70" i="73"/>
  <c r="C91" i="47"/>
  <c r="C91" i="28"/>
  <c r="B91" i="28" s="1"/>
  <c r="Z72" i="73"/>
  <c r="AE72" i="73" s="1"/>
  <c r="Z73" i="73"/>
  <c r="AE73" i="73" s="1"/>
  <c r="Z70" i="73"/>
  <c r="Z71" i="73"/>
  <c r="AC70" i="73"/>
  <c r="AC73" i="73"/>
  <c r="E99" i="28"/>
  <c r="D99" i="28" s="1"/>
  <c r="E99" i="47"/>
  <c r="AK84" i="73"/>
  <c r="CE13" i="68" a="1"/>
  <c r="BE13" i="68" a="1"/>
  <c r="O86" i="73"/>
  <c r="AC86" i="73" a="1"/>
  <c r="AA86" i="73" a="1"/>
  <c r="D113" i="48"/>
  <c r="AU50" i="33"/>
  <c r="H24" i="68"/>
  <c r="J24" i="68"/>
  <c r="H23" i="68"/>
  <c r="I24" i="68"/>
  <c r="H22" i="68"/>
  <c r="J23" i="68"/>
  <c r="K25" i="68"/>
  <c r="I23" i="68"/>
  <c r="K24" i="68"/>
  <c r="J22" i="68"/>
  <c r="K23" i="68"/>
  <c r="I22" i="68"/>
  <c r="J25" i="68"/>
  <c r="K22" i="68"/>
  <c r="H25" i="68"/>
  <c r="I25" i="68"/>
  <c r="N50" i="33"/>
  <c r="D108" i="48"/>
  <c r="AB86" i="73" a="1"/>
  <c r="BS13" i="68" a="1"/>
  <c r="Z86" i="73" a="1"/>
  <c r="Z84" i="73"/>
  <c r="AB79" i="73"/>
  <c r="B41" i="73"/>
  <c r="AB80" i="73"/>
  <c r="B38" i="73"/>
  <c r="B40" i="73"/>
  <c r="AC38" i="73" a="1"/>
  <c r="AC39" i="73" s="1"/>
  <c r="AB78" i="73"/>
  <c r="C101" i="47"/>
  <c r="C101" i="28"/>
  <c r="B101" i="28" s="1"/>
  <c r="E94" i="47"/>
  <c r="E94" i="28"/>
  <c r="D94" i="28" s="1"/>
  <c r="AC22" i="73" a="1"/>
  <c r="AC24" i="73" s="1"/>
  <c r="BT13" i="65"/>
  <c r="BU13" i="65"/>
  <c r="BV13" i="65"/>
  <c r="BS13" i="65"/>
  <c r="AA38" i="73" a="1"/>
  <c r="C97" i="47"/>
  <c r="C97" i="28"/>
  <c r="B97" i="28" s="1"/>
  <c r="B79" i="73"/>
  <c r="B80" i="73"/>
  <c r="B81" i="73"/>
  <c r="B78" i="73"/>
  <c r="AA62" i="73"/>
  <c r="AA63" i="73"/>
  <c r="AA64" i="73"/>
  <c r="AA65" i="73"/>
  <c r="B50" i="33"/>
  <c r="D96" i="48"/>
  <c r="H25" i="63"/>
  <c r="H24" i="63"/>
  <c r="H23" i="63"/>
  <c r="H22" i="63"/>
  <c r="K25" i="63"/>
  <c r="K24" i="63"/>
  <c r="K23" i="63"/>
  <c r="K22" i="63"/>
  <c r="J25" i="63"/>
  <c r="J24" i="63"/>
  <c r="J23" i="63"/>
  <c r="J22" i="63"/>
  <c r="I25" i="63"/>
  <c r="I24" i="63"/>
  <c r="I23" i="63"/>
  <c r="I22" i="63"/>
  <c r="R50" i="33"/>
  <c r="E109" i="48"/>
  <c r="BH13" i="66"/>
  <c r="BG13" i="66"/>
  <c r="BF13" i="66"/>
  <c r="BE13" i="66"/>
  <c r="U77" i="73" s="1" a="1"/>
  <c r="AK20" i="73"/>
  <c r="CE13" i="63" a="1"/>
  <c r="AK22" i="73"/>
  <c r="AP22" i="73" s="1"/>
  <c r="Z81" i="73"/>
  <c r="AE81" i="73" s="1"/>
  <c r="Z79" i="73"/>
  <c r="Z80" i="73"/>
  <c r="Z78" i="73"/>
  <c r="AE78" i="73" s="1"/>
  <c r="AA78" i="73"/>
  <c r="AA79" i="73"/>
  <c r="AA80" i="73"/>
  <c r="AA81" i="73"/>
  <c r="J25" i="72"/>
  <c r="J24" i="72"/>
  <c r="J23" i="72"/>
  <c r="J22" i="72"/>
  <c r="H25" i="72"/>
  <c r="H24" i="72"/>
  <c r="H23" i="72"/>
  <c r="H22" i="72"/>
  <c r="K25" i="72"/>
  <c r="K24" i="72"/>
  <c r="K23" i="72"/>
  <c r="K22" i="72"/>
  <c r="I25" i="72"/>
  <c r="I24" i="72"/>
  <c r="I23" i="72"/>
  <c r="I22" i="72"/>
  <c r="E103" i="47"/>
  <c r="E103" i="28"/>
  <c r="D103" i="28" s="1"/>
  <c r="AB38" i="73" a="1"/>
  <c r="L50" i="33"/>
  <c r="AB22" i="73" a="1"/>
  <c r="CE13" i="72" a="1"/>
  <c r="AK36" i="73"/>
  <c r="AK38" i="73"/>
  <c r="AP38" i="73" s="1"/>
  <c r="AC62" i="73"/>
  <c r="AC63" i="73"/>
  <c r="AC64" i="73"/>
  <c r="AC65" i="73"/>
  <c r="AA22" i="73" a="1"/>
  <c r="Z50" i="33"/>
  <c r="D98" i="48"/>
  <c r="AB64" i="73"/>
  <c r="AB65" i="73"/>
  <c r="AB62" i="73"/>
  <c r="AB63" i="73"/>
  <c r="BS13" i="66"/>
  <c r="BT13" i="66"/>
  <c r="BU13" i="66"/>
  <c r="BV13" i="66"/>
  <c r="CE13" i="66"/>
  <c r="CG13" i="66"/>
  <c r="CF13" i="66"/>
  <c r="CH13" i="66"/>
  <c r="C95" i="28"/>
  <c r="B95" i="28" s="1"/>
  <c r="C95" i="47"/>
  <c r="D112" i="48"/>
  <c r="AL50" i="33"/>
  <c r="K25" i="66"/>
  <c r="K24" i="66"/>
  <c r="K23" i="66"/>
  <c r="K22" i="66"/>
  <c r="J25" i="66"/>
  <c r="J24" i="66"/>
  <c r="J23" i="66"/>
  <c r="J22" i="66"/>
  <c r="I25" i="66"/>
  <c r="I24" i="66"/>
  <c r="I23" i="66"/>
  <c r="I22" i="66"/>
  <c r="H25" i="66"/>
  <c r="H24" i="66"/>
  <c r="H23" i="66"/>
  <c r="H22" i="66"/>
  <c r="BE13" i="63" a="1"/>
  <c r="O22" i="73"/>
  <c r="AC50" i="33"/>
  <c r="D101" i="48"/>
  <c r="BF13" i="65"/>
  <c r="BE13" i="65"/>
  <c r="BH13" i="65"/>
  <c r="BG13" i="65"/>
  <c r="AC79" i="73"/>
  <c r="AC81" i="73"/>
  <c r="AC80" i="73"/>
  <c r="AC78" i="73"/>
  <c r="O38" i="73"/>
  <c r="BE13" i="72" a="1"/>
  <c r="B22" i="73"/>
  <c r="B23" i="73"/>
  <c r="B24" i="73"/>
  <c r="B25" i="73"/>
  <c r="BS13" i="72" a="1"/>
  <c r="Z36" i="73"/>
  <c r="Z38" i="73" a="1"/>
  <c r="CF13" i="65"/>
  <c r="CH13" i="65"/>
  <c r="CE13" i="65"/>
  <c r="CG13" i="65"/>
  <c r="E102" i="28"/>
  <c r="D102" i="28" s="1"/>
  <c r="E102" i="47"/>
  <c r="Z62" i="73"/>
  <c r="AE62" i="73" s="1"/>
  <c r="Z65" i="73"/>
  <c r="Z64" i="73"/>
  <c r="AE64" i="73" s="1"/>
  <c r="Z63" i="73"/>
  <c r="AE63" i="73" s="1"/>
  <c r="BS13" i="63" a="1"/>
  <c r="Z20" i="73"/>
  <c r="Z22" i="73" a="1"/>
  <c r="AA94" i="73" l="1"/>
  <c r="AA97" i="73"/>
  <c r="AC71" i="73"/>
  <c r="CH13" i="69"/>
  <c r="Z97" i="73"/>
  <c r="AE97" i="73" s="1"/>
  <c r="Z94" i="73"/>
  <c r="AE94" i="73" s="1"/>
  <c r="CF13" i="69"/>
  <c r="T46" i="73"/>
  <c r="CG13" i="69"/>
  <c r="Z96" i="73"/>
  <c r="AE96" i="73" s="1"/>
  <c r="BS13" i="67"/>
  <c r="T33" i="73"/>
  <c r="AC95" i="73"/>
  <c r="BT13" i="67"/>
  <c r="AC96" i="73"/>
  <c r="BV13" i="67"/>
  <c r="AA96" i="73"/>
  <c r="T41" i="73"/>
  <c r="T7" i="73"/>
  <c r="T31" i="73"/>
  <c r="T32" i="73"/>
  <c r="T49" i="73"/>
  <c r="T89" i="73"/>
  <c r="T63" i="73"/>
  <c r="T80" i="73"/>
  <c r="M7" i="73"/>
  <c r="L81" i="73"/>
  <c r="J39" i="73"/>
  <c r="L25" i="73"/>
  <c r="K23" i="73"/>
  <c r="V69" i="73"/>
  <c r="L8" i="73"/>
  <c r="Q23" i="73"/>
  <c r="AK88" i="73"/>
  <c r="AP88" i="73" s="1"/>
  <c r="AN89" i="73"/>
  <c r="J65" i="73"/>
  <c r="O25" i="73"/>
  <c r="L87" i="73"/>
  <c r="P47" i="73"/>
  <c r="J6" i="73" a="1"/>
  <c r="M8" i="73" s="1"/>
  <c r="K81" i="73"/>
  <c r="AQ77" i="73" a="1"/>
  <c r="AR77" i="73" s="1"/>
  <c r="M39" i="73"/>
  <c r="K25" i="73"/>
  <c r="K87" i="73"/>
  <c r="AK86" i="73"/>
  <c r="AP86" i="73" s="1"/>
  <c r="M47" i="73"/>
  <c r="Q14" i="73"/>
  <c r="Q14" i="73" a="1"/>
  <c r="Q17" i="73" s="1"/>
  <c r="P54" i="73" a="1"/>
  <c r="P55" i="73" s="1"/>
  <c r="Q39" i="73"/>
  <c r="T39" i="73" s="1"/>
  <c r="AM22" i="73"/>
  <c r="AN38" i="73"/>
  <c r="AL6" i="73"/>
  <c r="Q38" i="73"/>
  <c r="T38" i="73" s="1"/>
  <c r="AM6" i="73"/>
  <c r="P49" i="73"/>
  <c r="AM49" i="73"/>
  <c r="AM88" i="73"/>
  <c r="M55" i="73"/>
  <c r="M23" i="73"/>
  <c r="AS77" i="73"/>
  <c r="M38" i="73"/>
  <c r="K24" i="73"/>
  <c r="AQ61" i="73" a="1"/>
  <c r="AT61" i="73" s="1"/>
  <c r="M40" i="73"/>
  <c r="Q16" i="73"/>
  <c r="O54" i="73" a="1"/>
  <c r="O55" i="73" s="1"/>
  <c r="J64" i="73"/>
  <c r="Q87" i="73"/>
  <c r="T87" i="73" s="1"/>
  <c r="AL40" i="73"/>
  <c r="AK49" i="73"/>
  <c r="AP49" i="73" s="1"/>
  <c r="AL46" i="73"/>
  <c r="K95" i="73"/>
  <c r="AM31" i="73"/>
  <c r="Q40" i="73"/>
  <c r="T40" i="73" s="1"/>
  <c r="AN46" i="73"/>
  <c r="AK32" i="73"/>
  <c r="AP32" i="73" s="1"/>
  <c r="L24" i="73"/>
  <c r="J86" i="73" a="1"/>
  <c r="K89" i="73" s="1"/>
  <c r="K88" i="73"/>
  <c r="AN86" i="73"/>
  <c r="AK14" i="73" a="1"/>
  <c r="AK15" i="73" s="1"/>
  <c r="AP15" i="73" s="1"/>
  <c r="AL14" i="73" a="1"/>
  <c r="AL14" i="73" s="1"/>
  <c r="AM23" i="73"/>
  <c r="P89" i="73"/>
  <c r="AK48" i="73"/>
  <c r="AP48" i="73" s="1"/>
  <c r="AN40" i="73"/>
  <c r="AM89" i="73"/>
  <c r="AM30" i="73"/>
  <c r="K73" i="73"/>
  <c r="Q86" i="73"/>
  <c r="T86" i="73" s="1"/>
  <c r="AN24" i="73"/>
  <c r="AN23" i="73"/>
  <c r="R24" i="73"/>
  <c r="T24" i="73" s="1"/>
  <c r="J38" i="73" a="1"/>
  <c r="J41" i="73" s="1"/>
  <c r="R22" i="73"/>
  <c r="M78" i="73"/>
  <c r="P17" i="73"/>
  <c r="L38" i="73"/>
  <c r="M24" i="73"/>
  <c r="M81" i="73"/>
  <c r="V77" i="73"/>
  <c r="M25" i="73"/>
  <c r="T30" i="73"/>
  <c r="AL17" i="73"/>
  <c r="R55" i="73"/>
  <c r="AM54" i="73" a="1"/>
  <c r="AM57" i="73" s="1"/>
  <c r="P86" i="73"/>
  <c r="J71" i="73"/>
  <c r="J57" i="73"/>
  <c r="AM24" i="73"/>
  <c r="AN41" i="73"/>
  <c r="R23" i="73"/>
  <c r="J73" i="73"/>
  <c r="L94" i="73"/>
  <c r="J62" i="73"/>
  <c r="AM46" i="73"/>
  <c r="AN87" i="73"/>
  <c r="M16" i="73"/>
  <c r="M63" i="73"/>
  <c r="M41" i="73"/>
  <c r="AK54" i="73" a="1"/>
  <c r="AK54" i="73" s="1"/>
  <c r="AP54" i="73" s="1"/>
  <c r="J78" i="73"/>
  <c r="J78" i="73" a="1"/>
  <c r="J79" i="73" s="1"/>
  <c r="W77" i="73"/>
  <c r="J22" i="73" a="1"/>
  <c r="M22" i="73" s="1"/>
  <c r="AQ69" i="73" a="1"/>
  <c r="AR69" i="73" s="1"/>
  <c r="M48" i="73"/>
  <c r="AL16" i="73"/>
  <c r="Q54" i="73" a="1"/>
  <c r="Q55" i="73" s="1"/>
  <c r="AN54" i="73" a="1"/>
  <c r="AN55" i="73" s="1"/>
  <c r="AK87" i="73"/>
  <c r="AP87" i="73" s="1"/>
  <c r="J70" i="73"/>
  <c r="J97" i="73"/>
  <c r="AK31" i="73"/>
  <c r="AP31" i="73" s="1"/>
  <c r="K57" i="73"/>
  <c r="M71" i="73"/>
  <c r="AL23" i="73"/>
  <c r="J96" i="73"/>
  <c r="AL86" i="73"/>
  <c r="AM87" i="73"/>
  <c r="L95" i="73"/>
  <c r="AK24" i="73"/>
  <c r="AP24" i="73" s="1"/>
  <c r="L79" i="73"/>
  <c r="Q15" i="73"/>
  <c r="O9" i="73"/>
  <c r="T9" i="73" s="1"/>
  <c r="O14" i="73" a="1"/>
  <c r="O14" i="73" s="1"/>
  <c r="AN22" i="73"/>
  <c r="O6" i="73"/>
  <c r="T6" i="73" s="1"/>
  <c r="Q22" i="73"/>
  <c r="P39" i="73"/>
  <c r="AL22" i="73"/>
  <c r="Q88" i="73"/>
  <c r="T88" i="73" s="1"/>
  <c r="L41" i="73"/>
  <c r="X77" i="73"/>
  <c r="J23" i="73"/>
  <c r="M86" i="73"/>
  <c r="AS69" i="73"/>
  <c r="L7" i="73"/>
  <c r="J46" i="73"/>
  <c r="J46" i="73" a="1"/>
  <c r="J48" i="73" s="1"/>
  <c r="AL15" i="73"/>
  <c r="K96" i="73"/>
  <c r="AL24" i="73"/>
  <c r="M62" i="73"/>
  <c r="AN6" i="73"/>
  <c r="AL89" i="73"/>
  <c r="M95" i="73"/>
  <c r="O57" i="73"/>
  <c r="P38" i="73"/>
  <c r="J87" i="73"/>
  <c r="K7" i="73"/>
  <c r="P16" i="73"/>
  <c r="R54" i="73" a="1"/>
  <c r="R57" i="73" s="1"/>
  <c r="AK33" i="73"/>
  <c r="AP33" i="73" s="1"/>
  <c r="J24" i="73"/>
  <c r="U69" i="73" a="1"/>
  <c r="W69" i="73" s="1"/>
  <c r="J8" i="73"/>
  <c r="L47" i="73"/>
  <c r="AM17" i="73"/>
  <c r="Q56" i="73"/>
  <c r="AN56" i="73"/>
  <c r="J56" i="73"/>
  <c r="M65" i="73"/>
  <c r="K56" i="73"/>
  <c r="P41" i="73"/>
  <c r="AK71" i="73"/>
  <c r="AP71" i="73" s="1"/>
  <c r="Q25" i="73"/>
  <c r="AM9" i="73"/>
  <c r="P14" i="73" a="1"/>
  <c r="P14" i="73" s="1"/>
  <c r="L6" i="73"/>
  <c r="J81" i="73"/>
  <c r="K39" i="73"/>
  <c r="J25" i="73"/>
  <c r="L55" i="73"/>
  <c r="L64" i="73"/>
  <c r="L63" i="73"/>
  <c r="U61" i="73" a="1"/>
  <c r="X61" i="73" s="1"/>
  <c r="O56" i="73"/>
  <c r="P48" i="73"/>
  <c r="O8" i="73"/>
  <c r="T8" i="73" s="1"/>
  <c r="BE14" i="67" a="1"/>
  <c r="BF14" i="67" s="1"/>
  <c r="U93" i="73" a="1"/>
  <c r="W93" i="73" s="1"/>
  <c r="K40" i="73"/>
  <c r="K22" i="73"/>
  <c r="X69" i="73"/>
  <c r="J30" i="73" a="1"/>
  <c r="L30" i="73" s="1"/>
  <c r="M6" i="73"/>
  <c r="K49" i="73"/>
  <c r="AM16" i="73"/>
  <c r="P57" i="73"/>
  <c r="AL54" i="73" a="1"/>
  <c r="AL54" i="73" s="1"/>
  <c r="AM97" i="73"/>
  <c r="AM95" i="73"/>
  <c r="M57" i="73"/>
  <c r="L80" i="73"/>
  <c r="P15" i="73"/>
  <c r="K48" i="73"/>
  <c r="AN14" i="73" a="1"/>
  <c r="AN17" i="73" s="1"/>
  <c r="R56" i="73"/>
  <c r="L86" i="73"/>
  <c r="L46" i="73"/>
  <c r="AM14" i="73"/>
  <c r="AM14" i="73" a="1"/>
  <c r="AM15" i="73" s="1"/>
  <c r="R14" i="73" a="1"/>
  <c r="R14" i="73" s="1"/>
  <c r="P56" i="73"/>
  <c r="CH13" i="67"/>
  <c r="CE13" i="67"/>
  <c r="CG13" i="67"/>
  <c r="CF13" i="67"/>
  <c r="U93" i="73"/>
  <c r="BE13" i="64" a="1"/>
  <c r="O54" i="73"/>
  <c r="BS13" i="64" a="1"/>
  <c r="Z52" i="73"/>
  <c r="AC54" i="73" a="1"/>
  <c r="AB54" i="73" a="1"/>
  <c r="BE21" i="64" a="1"/>
  <c r="AA54" i="73" a="1"/>
  <c r="Z54" i="73" a="1"/>
  <c r="CE13" i="64" a="1"/>
  <c r="AK52" i="73"/>
  <c r="BE13" i="62" a="1"/>
  <c r="Z12" i="73"/>
  <c r="BS13" i="62" a="1"/>
  <c r="CE13" i="62" a="1"/>
  <c r="AK12" i="73"/>
  <c r="G12" i="16"/>
  <c r="H12" i="16" s="1"/>
  <c r="G6" i="16"/>
  <c r="G11" i="16"/>
  <c r="G14" i="16"/>
  <c r="G7" i="16"/>
  <c r="G15" i="16"/>
  <c r="H4" i="16" s="1"/>
  <c r="G8" i="16"/>
  <c r="G10" i="16"/>
  <c r="G5" i="16"/>
  <c r="G13" i="16"/>
  <c r="G9" i="16"/>
  <c r="Z14" i="73" a="1"/>
  <c r="AC14" i="73" a="1"/>
  <c r="BE21" i="62" a="1"/>
  <c r="AB14" i="73" a="1"/>
  <c r="AA14" i="73" a="1"/>
  <c r="C103" i="28"/>
  <c r="B103" i="28" s="1"/>
  <c r="C103" i="47"/>
  <c r="LJ103" i="47" s="1"/>
  <c r="BH21" i="72"/>
  <c r="BE21" i="61"/>
  <c r="BG21" i="61"/>
  <c r="BF21" i="61"/>
  <c r="BF21" i="72"/>
  <c r="BG21" i="68"/>
  <c r="BF21" i="68"/>
  <c r="BE21" i="68"/>
  <c r="BE21" i="72"/>
  <c r="BF21" i="70"/>
  <c r="BE21" i="70"/>
  <c r="BH21" i="70"/>
  <c r="BE22" i="67" a="1"/>
  <c r="BE22" i="65" a="1"/>
  <c r="AE65" i="73"/>
  <c r="BH13" i="71"/>
  <c r="BG13" i="71"/>
  <c r="BF13" i="71"/>
  <c r="BE13" i="71"/>
  <c r="U45" i="73" s="1" a="1"/>
  <c r="AC48" i="73"/>
  <c r="AC49" i="73"/>
  <c r="AC46" i="73"/>
  <c r="AC47" i="73"/>
  <c r="Z48" i="73"/>
  <c r="AE48" i="73" s="1"/>
  <c r="Z47" i="73"/>
  <c r="AE47" i="73" s="1"/>
  <c r="Z46" i="73"/>
  <c r="AE46" i="73" s="1"/>
  <c r="Z49" i="73"/>
  <c r="AE49" i="73" s="1"/>
  <c r="C93" i="47"/>
  <c r="C93" i="28"/>
  <c r="B93" i="28" s="1"/>
  <c r="BG21" i="71"/>
  <c r="BE21" i="71"/>
  <c r="BH21" i="71"/>
  <c r="BF21" i="71"/>
  <c r="BV13" i="71"/>
  <c r="BS13" i="71"/>
  <c r="BT13" i="71"/>
  <c r="BU13" i="71"/>
  <c r="AB48" i="73"/>
  <c r="AB49" i="73"/>
  <c r="AB47" i="73"/>
  <c r="AB46" i="73"/>
  <c r="CH13" i="71"/>
  <c r="CE13" i="71"/>
  <c r="CG13" i="71"/>
  <c r="CF13" i="71"/>
  <c r="AA49" i="73"/>
  <c r="AA48" i="73"/>
  <c r="AA46" i="73"/>
  <c r="AA47" i="73"/>
  <c r="E98" i="28"/>
  <c r="D98" i="28" s="1"/>
  <c r="E98" i="47"/>
  <c r="BE21" i="63"/>
  <c r="BF21" i="63"/>
  <c r="BG21" i="63"/>
  <c r="BH21" i="63"/>
  <c r="AC32" i="73"/>
  <c r="AC30" i="73"/>
  <c r="AC33" i="73"/>
  <c r="AE71" i="73"/>
  <c r="AA31" i="73"/>
  <c r="AE70" i="73"/>
  <c r="AA30" i="73"/>
  <c r="AA33" i="73"/>
  <c r="C23" i="45"/>
  <c r="G23" i="45"/>
  <c r="P23" i="45" s="1"/>
  <c r="E23" i="45"/>
  <c r="F23" i="45"/>
  <c r="N23" i="45" s="1"/>
  <c r="D23" i="45"/>
  <c r="I23" i="45"/>
  <c r="BG13" i="61"/>
  <c r="BE13" i="61"/>
  <c r="BH13" i="61"/>
  <c r="BF13" i="61"/>
  <c r="D28" i="45"/>
  <c r="G28" i="45"/>
  <c r="P28" i="45" s="1"/>
  <c r="F28" i="45"/>
  <c r="N28" i="45" s="1"/>
  <c r="E28" i="45"/>
  <c r="C28" i="45"/>
  <c r="I28" i="45"/>
  <c r="CE13" i="61"/>
  <c r="CF13" i="61"/>
  <c r="CG13" i="61"/>
  <c r="CH13" i="61"/>
  <c r="F22" i="45"/>
  <c r="N22" i="45" s="1"/>
  <c r="E22" i="45"/>
  <c r="C22" i="45"/>
  <c r="G22" i="45"/>
  <c r="P22" i="45" s="1"/>
  <c r="I22" i="45"/>
  <c r="D22" i="45"/>
  <c r="C26" i="45"/>
  <c r="F26" i="45"/>
  <c r="N26" i="45" s="1"/>
  <c r="E26" i="45"/>
  <c r="I26" i="45"/>
  <c r="G26" i="45"/>
  <c r="P26" i="45" s="1"/>
  <c r="D26" i="45"/>
  <c r="AC8" i="73"/>
  <c r="AC9" i="73"/>
  <c r="AC6" i="73"/>
  <c r="AC7" i="73"/>
  <c r="AA9" i="73"/>
  <c r="AA6" i="73"/>
  <c r="AA7" i="73"/>
  <c r="AA8" i="73"/>
  <c r="F18" i="45"/>
  <c r="N18" i="45" s="1"/>
  <c r="C18" i="45"/>
  <c r="G18" i="45"/>
  <c r="P18" i="45" s="1"/>
  <c r="E18" i="45"/>
  <c r="D18" i="45"/>
  <c r="I18" i="45"/>
  <c r="D25" i="45"/>
  <c r="G25" i="45"/>
  <c r="P25" i="45" s="1"/>
  <c r="C25" i="45"/>
  <c r="I25" i="45"/>
  <c r="E25" i="45"/>
  <c r="F25" i="45"/>
  <c r="N25" i="45" s="1"/>
  <c r="C92" i="28"/>
  <c r="B92" i="28" s="1"/>
  <c r="C92" i="47"/>
  <c r="I17" i="45"/>
  <c r="D17" i="45"/>
  <c r="E17" i="45"/>
  <c r="C17" i="45"/>
  <c r="F17" i="45"/>
  <c r="N17" i="45" s="1"/>
  <c r="G17" i="45"/>
  <c r="P17" i="45" s="1"/>
  <c r="E27" i="45"/>
  <c r="D27" i="45"/>
  <c r="G27" i="45"/>
  <c r="P27" i="45" s="1"/>
  <c r="C27" i="45"/>
  <c r="F27" i="45"/>
  <c r="N27" i="45" s="1"/>
  <c r="I27" i="45"/>
  <c r="E19" i="45"/>
  <c r="G19" i="45"/>
  <c r="P19" i="45" s="1"/>
  <c r="F19" i="45"/>
  <c r="N19" i="45" s="1"/>
  <c r="C19" i="45"/>
  <c r="I19" i="45"/>
  <c r="D19" i="45"/>
  <c r="G21" i="45"/>
  <c r="P21" i="45" s="1"/>
  <c r="F21" i="45"/>
  <c r="N21" i="45" s="1"/>
  <c r="E21" i="45"/>
  <c r="C21" i="45"/>
  <c r="D21" i="45"/>
  <c r="I21" i="45"/>
  <c r="C100" i="47"/>
  <c r="C100" i="28"/>
  <c r="B100" i="28" s="1"/>
  <c r="D24" i="45"/>
  <c r="I24" i="45"/>
  <c r="I33" i="45"/>
  <c r="AL30" i="33" s="1"/>
  <c r="C24" i="45"/>
  <c r="E24" i="45"/>
  <c r="G24" i="45"/>
  <c r="P24" i="45" s="1"/>
  <c r="F24" i="45"/>
  <c r="N24" i="45" s="1"/>
  <c r="BT13" i="61"/>
  <c r="BS13" i="61"/>
  <c r="BU13" i="61"/>
  <c r="BV13" i="61"/>
  <c r="AB8" i="73"/>
  <c r="AB7" i="73"/>
  <c r="AB9" i="73"/>
  <c r="AB6" i="73"/>
  <c r="C20" i="45"/>
  <c r="D20" i="45"/>
  <c r="I20" i="45"/>
  <c r="E20" i="45"/>
  <c r="G20" i="45"/>
  <c r="P20" i="45" s="1"/>
  <c r="F20" i="45"/>
  <c r="N20" i="45" s="1"/>
  <c r="Z7" i="73"/>
  <c r="Z6" i="73"/>
  <c r="AE6" i="73" s="1"/>
  <c r="Z9" i="73"/>
  <c r="Z8" i="73"/>
  <c r="CF13" i="70"/>
  <c r="CE13" i="70"/>
  <c r="AQ29" i="73" s="1" a="1"/>
  <c r="CH13" i="70"/>
  <c r="CG13" i="70"/>
  <c r="BU13" i="70"/>
  <c r="BT13" i="70"/>
  <c r="BV13" i="70"/>
  <c r="BS13" i="70"/>
  <c r="AB32" i="73"/>
  <c r="AB30" i="73"/>
  <c r="AB31" i="73"/>
  <c r="AB33" i="73"/>
  <c r="C96" i="47"/>
  <c r="C96" i="28"/>
  <c r="B96" i="28" s="1"/>
  <c r="Z30" i="73"/>
  <c r="AE30" i="73" s="1"/>
  <c r="Z33" i="73"/>
  <c r="Z32" i="73"/>
  <c r="AE32" i="73" s="1"/>
  <c r="Z31" i="73"/>
  <c r="AE31" i="73" s="1"/>
  <c r="BG13" i="70"/>
  <c r="BF13" i="70"/>
  <c r="BE13" i="70"/>
  <c r="BH13" i="70"/>
  <c r="CW104" i="47"/>
  <c r="HJ104" i="47"/>
  <c r="FW104" i="47"/>
  <c r="JJ104" i="47"/>
  <c r="W104" i="47"/>
  <c r="LJ104" i="47"/>
  <c r="B104" i="47"/>
  <c r="LW104" i="47"/>
  <c r="EJ104" i="47"/>
  <c r="DJ104" i="47"/>
  <c r="DW104" i="47"/>
  <c r="IW104" i="47"/>
  <c r="AJ104" i="47"/>
  <c r="HW104" i="47"/>
  <c r="KW104" i="47"/>
  <c r="AW104" i="47"/>
  <c r="FJ104" i="47"/>
  <c r="KJ104" i="47"/>
  <c r="GW104" i="47"/>
  <c r="CJ104" i="47"/>
  <c r="J104" i="47"/>
  <c r="EW104" i="47"/>
  <c r="JW104" i="47"/>
  <c r="BW104" i="47"/>
  <c r="IJ104" i="47"/>
  <c r="GJ104" i="47"/>
  <c r="BJ104" i="47"/>
  <c r="L92" i="47"/>
  <c r="IY92" i="47"/>
  <c r="LL92" i="47"/>
  <c r="EL92" i="47"/>
  <c r="D92" i="47"/>
  <c r="Y92" i="47"/>
  <c r="HL92" i="47"/>
  <c r="DY92" i="47"/>
  <c r="CY92" i="47"/>
  <c r="AY92" i="47"/>
  <c r="DL92" i="47"/>
  <c r="EY92" i="47"/>
  <c r="GL92" i="47"/>
  <c r="JL92" i="47"/>
  <c r="CL92" i="47"/>
  <c r="BY92" i="47"/>
  <c r="IL92" i="47"/>
  <c r="GY92" i="47"/>
  <c r="AL92" i="47"/>
  <c r="BL92" i="47"/>
  <c r="HY92" i="47"/>
  <c r="KY92" i="47"/>
  <c r="LY92" i="47"/>
  <c r="FL92" i="47"/>
  <c r="FY92" i="47"/>
  <c r="JY92" i="47"/>
  <c r="KL92" i="47"/>
  <c r="IY99" i="47"/>
  <c r="EY99" i="47"/>
  <c r="AY99" i="47"/>
  <c r="BY99" i="47"/>
  <c r="D99" i="47"/>
  <c r="HY99" i="47"/>
  <c r="DY99" i="47"/>
  <c r="AL99" i="47"/>
  <c r="FL99" i="47"/>
  <c r="LL99" i="47"/>
  <c r="KY99" i="47"/>
  <c r="L99" i="47"/>
  <c r="EL99" i="47"/>
  <c r="LY99" i="47"/>
  <c r="CY99" i="47"/>
  <c r="HL99" i="47"/>
  <c r="IL99" i="47"/>
  <c r="JL99" i="47"/>
  <c r="BL99" i="47"/>
  <c r="KL99" i="47"/>
  <c r="Y99" i="47"/>
  <c r="GL99" i="47"/>
  <c r="FY99" i="47"/>
  <c r="JY99" i="47"/>
  <c r="CL99" i="47"/>
  <c r="GY99" i="47"/>
  <c r="DL99" i="47"/>
  <c r="U69" i="73"/>
  <c r="BE14" i="69" a="1"/>
  <c r="KW91" i="47"/>
  <c r="HW91" i="47"/>
  <c r="EJ91" i="47"/>
  <c r="IW91" i="47"/>
  <c r="B91" i="47"/>
  <c r="LJ91" i="47"/>
  <c r="CJ91" i="47"/>
  <c r="IJ91" i="47"/>
  <c r="AW91" i="47"/>
  <c r="FJ91" i="47"/>
  <c r="J91" i="47"/>
  <c r="W91" i="47"/>
  <c r="KJ91" i="47"/>
  <c r="BJ91" i="47"/>
  <c r="AJ91" i="47"/>
  <c r="HJ91" i="47"/>
  <c r="CW91" i="47"/>
  <c r="GJ91" i="47"/>
  <c r="LW91" i="47"/>
  <c r="JW91" i="47"/>
  <c r="FW91" i="47"/>
  <c r="DW91" i="47"/>
  <c r="DJ91" i="47"/>
  <c r="GW91" i="47"/>
  <c r="BW91" i="47"/>
  <c r="JJ91" i="47"/>
  <c r="EW91" i="47"/>
  <c r="AQ69" i="73"/>
  <c r="CE14" i="69" a="1"/>
  <c r="AF69" i="73" a="1"/>
  <c r="BS14" i="69" a="1"/>
  <c r="AB89" i="73"/>
  <c r="AB86" i="73"/>
  <c r="AB87" i="73"/>
  <c r="AB88" i="73"/>
  <c r="AC88" i="73"/>
  <c r="AC89" i="73"/>
  <c r="AC86" i="73"/>
  <c r="AC87" i="73"/>
  <c r="C94" i="47"/>
  <c r="C94" i="28"/>
  <c r="B94" i="28" s="1"/>
  <c r="C105" i="47"/>
  <c r="C105" i="28"/>
  <c r="B105" i="28" s="1"/>
  <c r="BH13" i="68"/>
  <c r="BG13" i="68"/>
  <c r="BF13" i="68"/>
  <c r="BE13" i="68"/>
  <c r="U85" i="73" s="1" a="1"/>
  <c r="Z87" i="73"/>
  <c r="Z86" i="73"/>
  <c r="AE86" i="73" s="1"/>
  <c r="Z89" i="73"/>
  <c r="Z88" i="73"/>
  <c r="AA86" i="73"/>
  <c r="AA87" i="73"/>
  <c r="AA88" i="73"/>
  <c r="AA89" i="73"/>
  <c r="CH13" i="68"/>
  <c r="CE13" i="68"/>
  <c r="CG13" i="68"/>
  <c r="CF13" i="68"/>
  <c r="BT13" i="68"/>
  <c r="BU13" i="68"/>
  <c r="BV13" i="68"/>
  <c r="BS13" i="68"/>
  <c r="AC41" i="73"/>
  <c r="AC40" i="73"/>
  <c r="AC38" i="73"/>
  <c r="AE80" i="73"/>
  <c r="GL94" i="47"/>
  <c r="CY94" i="47"/>
  <c r="BY94" i="47"/>
  <c r="KY94" i="47"/>
  <c r="EY94" i="47"/>
  <c r="Y94" i="47"/>
  <c r="JL94" i="47"/>
  <c r="HL94" i="47"/>
  <c r="AL94" i="47"/>
  <c r="IL94" i="47"/>
  <c r="L94" i="47"/>
  <c r="EL94" i="47"/>
  <c r="HY94" i="47"/>
  <c r="AY94" i="47"/>
  <c r="GY94" i="47"/>
  <c r="FL94" i="47"/>
  <c r="FY94" i="47"/>
  <c r="JY94" i="47"/>
  <c r="KL94" i="47"/>
  <c r="D94" i="47"/>
  <c r="DY94" i="47"/>
  <c r="IY94" i="47"/>
  <c r="LL94" i="47"/>
  <c r="BL94" i="47"/>
  <c r="CL94" i="47"/>
  <c r="LY94" i="47"/>
  <c r="DL94" i="47"/>
  <c r="AC22" i="73"/>
  <c r="AC23" i="73"/>
  <c r="AC25" i="73"/>
  <c r="EJ101" i="47"/>
  <c r="B101" i="47"/>
  <c r="KJ101" i="47"/>
  <c r="HW101" i="47"/>
  <c r="FW101" i="47"/>
  <c r="AW101" i="47"/>
  <c r="IW101" i="47"/>
  <c r="BJ101" i="47"/>
  <c r="JJ101" i="47"/>
  <c r="J101" i="47"/>
  <c r="FJ101" i="47"/>
  <c r="DW101" i="47"/>
  <c r="HJ101" i="47"/>
  <c r="EW101" i="47"/>
  <c r="CJ101" i="47"/>
  <c r="DJ101" i="47"/>
  <c r="W101" i="47"/>
  <c r="JW101" i="47"/>
  <c r="CW101" i="47"/>
  <c r="LJ101" i="47"/>
  <c r="AJ101" i="47"/>
  <c r="GW101" i="47"/>
  <c r="GJ101" i="47"/>
  <c r="IJ101" i="47"/>
  <c r="LW101" i="47"/>
  <c r="BW101" i="47"/>
  <c r="KW101" i="47"/>
  <c r="Z40" i="73"/>
  <c r="Z39" i="73"/>
  <c r="Z41" i="73"/>
  <c r="Z38" i="73"/>
  <c r="C102" i="47"/>
  <c r="C102" i="28"/>
  <c r="B102" i="28" s="1"/>
  <c r="BE13" i="72"/>
  <c r="BH13" i="72"/>
  <c r="BG13" i="72"/>
  <c r="BF13" i="72"/>
  <c r="KL102" i="47"/>
  <c r="HL102" i="47"/>
  <c r="EY102" i="47"/>
  <c r="D102" i="47"/>
  <c r="JL102" i="47"/>
  <c r="DY102" i="47"/>
  <c r="L102" i="47"/>
  <c r="GY102" i="47"/>
  <c r="FY102" i="47"/>
  <c r="IY102" i="47"/>
  <c r="KY102" i="47"/>
  <c r="LL102" i="47"/>
  <c r="GL102" i="47"/>
  <c r="AY102" i="47"/>
  <c r="JY102" i="47"/>
  <c r="DL102" i="47"/>
  <c r="HY102" i="47"/>
  <c r="LY102" i="47"/>
  <c r="IL102" i="47"/>
  <c r="BY102" i="47"/>
  <c r="Y102" i="47"/>
  <c r="BL102" i="47"/>
  <c r="CL102" i="47"/>
  <c r="EL102" i="47"/>
  <c r="FL102" i="47"/>
  <c r="AL102" i="47"/>
  <c r="CY102" i="47"/>
  <c r="CE14" i="66" a="1"/>
  <c r="BH13" i="63"/>
  <c r="BF13" i="63"/>
  <c r="BG13" i="63"/>
  <c r="BE13" i="63"/>
  <c r="U21" i="73" s="1" a="1"/>
  <c r="AB22" i="73"/>
  <c r="AB23" i="73"/>
  <c r="AB24" i="73"/>
  <c r="AB25" i="73"/>
  <c r="E95" i="47"/>
  <c r="E95" i="28"/>
  <c r="D95" i="28" s="1"/>
  <c r="E93" i="47"/>
  <c r="E93" i="28"/>
  <c r="D93" i="28" s="1"/>
  <c r="C90" i="47"/>
  <c r="C90" i="28"/>
  <c r="B90" i="28" s="1"/>
  <c r="AB38" i="73"/>
  <c r="AB39" i="73"/>
  <c r="AB40" i="73"/>
  <c r="AB41" i="73"/>
  <c r="U77" i="73"/>
  <c r="BE14" i="66" a="1"/>
  <c r="AF61" i="73" a="1"/>
  <c r="BS14" i="65" a="1"/>
  <c r="BV13" i="72"/>
  <c r="BS13" i="72"/>
  <c r="BT13" i="72"/>
  <c r="BU13" i="72"/>
  <c r="Z23" i="73"/>
  <c r="Z22" i="73"/>
  <c r="Z25" i="73"/>
  <c r="Z24" i="73"/>
  <c r="B95" i="47"/>
  <c r="LJ95" i="47"/>
  <c r="CJ95" i="47"/>
  <c r="DJ95" i="47"/>
  <c r="HJ95" i="47"/>
  <c r="AJ95" i="47"/>
  <c r="W95" i="47"/>
  <c r="IW95" i="47"/>
  <c r="HW95" i="47"/>
  <c r="AW95" i="47"/>
  <c r="DW95" i="47"/>
  <c r="KJ95" i="47"/>
  <c r="J95" i="47"/>
  <c r="EW95" i="47"/>
  <c r="BW95" i="47"/>
  <c r="EJ95" i="47"/>
  <c r="FJ95" i="47"/>
  <c r="GW95" i="47"/>
  <c r="JJ95" i="47"/>
  <c r="BJ95" i="47"/>
  <c r="CW95" i="47"/>
  <c r="IJ95" i="47"/>
  <c r="LW95" i="47"/>
  <c r="FW95" i="47"/>
  <c r="GJ95" i="47"/>
  <c r="JW95" i="47"/>
  <c r="KW95" i="47"/>
  <c r="AE79" i="73"/>
  <c r="B97" i="47"/>
  <c r="JJ97" i="47"/>
  <c r="HJ97" i="47"/>
  <c r="GW97" i="47"/>
  <c r="DJ97" i="47"/>
  <c r="GJ97" i="47"/>
  <c r="IW97" i="47"/>
  <c r="KJ97" i="47"/>
  <c r="LW97" i="47"/>
  <c r="BJ97" i="47"/>
  <c r="DW97" i="47"/>
  <c r="BW97" i="47"/>
  <c r="IJ97" i="47"/>
  <c r="AJ97" i="47"/>
  <c r="AW97" i="47"/>
  <c r="FW97" i="47"/>
  <c r="KW97" i="47"/>
  <c r="CW97" i="47"/>
  <c r="LJ97" i="47"/>
  <c r="HW97" i="47"/>
  <c r="EJ97" i="47"/>
  <c r="W97" i="47"/>
  <c r="EW97" i="47"/>
  <c r="JW97" i="47"/>
  <c r="CJ97" i="47"/>
  <c r="J97" i="47"/>
  <c r="FJ97" i="47"/>
  <c r="CE14" i="65" a="1"/>
  <c r="BE14" i="65" a="1"/>
  <c r="AF77" i="73" a="1"/>
  <c r="BS14" i="66" a="1"/>
  <c r="C98" i="47"/>
  <c r="C98" i="28"/>
  <c r="B98" i="28" s="1"/>
  <c r="DY103" i="47"/>
  <c r="IY103" i="47"/>
  <c r="AL103" i="47"/>
  <c r="D103" i="47"/>
  <c r="HY103" i="47"/>
  <c r="BY103" i="47"/>
  <c r="EL103" i="47"/>
  <c r="HL103" i="47"/>
  <c r="AY103" i="47"/>
  <c r="FL103" i="47"/>
  <c r="JY103" i="47"/>
  <c r="GY103" i="47"/>
  <c r="JL103" i="47"/>
  <c r="LY103" i="47"/>
  <c r="GL103" i="47"/>
  <c r="DL103" i="47"/>
  <c r="CL103" i="47"/>
  <c r="KL103" i="47"/>
  <c r="Y103" i="47"/>
  <c r="CY103" i="47"/>
  <c r="BL103" i="47"/>
  <c r="FY103" i="47"/>
  <c r="KY103" i="47"/>
  <c r="LL103" i="47"/>
  <c r="L103" i="47"/>
  <c r="EY103" i="47"/>
  <c r="IL103" i="47"/>
  <c r="CH13" i="63"/>
  <c r="CE13" i="63"/>
  <c r="CG13" i="63"/>
  <c r="CF13" i="63"/>
  <c r="AA41" i="73"/>
  <c r="AA38" i="73"/>
  <c r="AA39" i="73"/>
  <c r="AA40" i="73"/>
  <c r="BU13" i="63"/>
  <c r="BV13" i="63"/>
  <c r="BS13" i="63"/>
  <c r="BT13" i="63"/>
  <c r="C99" i="47"/>
  <c r="C99" i="28"/>
  <c r="B99" i="28" s="1"/>
  <c r="AA22" i="73"/>
  <c r="AA25" i="73"/>
  <c r="AA23" i="73"/>
  <c r="AA24" i="73"/>
  <c r="CH13" i="72"/>
  <c r="CE13" i="72"/>
  <c r="CG13" i="72"/>
  <c r="CF13" i="72"/>
  <c r="BH16" i="67" l="1"/>
  <c r="AF93" i="73" a="1"/>
  <c r="AF93" i="73" s="1"/>
  <c r="BS14" i="67" a="1"/>
  <c r="BT17" i="67" s="1"/>
  <c r="EW103" i="47"/>
  <c r="CJ103" i="47"/>
  <c r="LW103" i="47"/>
  <c r="BW103" i="47"/>
  <c r="DJ103" i="47"/>
  <c r="T22" i="73"/>
  <c r="BF17" i="67"/>
  <c r="KW103" i="47"/>
  <c r="JW103" i="47"/>
  <c r="BH14" i="67"/>
  <c r="X94" i="73" s="1"/>
  <c r="J103" i="47"/>
  <c r="BF15" i="67"/>
  <c r="GW103" i="47"/>
  <c r="BH15" i="67"/>
  <c r="X95" i="73" s="1"/>
  <c r="BH17" i="67"/>
  <c r="X97" i="73" s="1"/>
  <c r="FW103" i="47"/>
  <c r="B103" i="47"/>
  <c r="HI103" i="47" s="1"/>
  <c r="BF16" i="67"/>
  <c r="DW103" i="47"/>
  <c r="HJ103" i="47"/>
  <c r="BE14" i="67"/>
  <c r="U94" i="73" s="1"/>
  <c r="IJ103" i="47"/>
  <c r="AW103" i="47"/>
  <c r="BG14" i="67"/>
  <c r="W94" i="73" s="1"/>
  <c r="GJ103" i="47"/>
  <c r="HW103" i="47"/>
  <c r="BE15" i="67"/>
  <c r="T56" i="73"/>
  <c r="W103" i="47"/>
  <c r="CW103" i="47"/>
  <c r="BG15" i="67"/>
  <c r="W95" i="73" s="1"/>
  <c r="BJ103" i="47"/>
  <c r="FJ103" i="47"/>
  <c r="BE16" i="67"/>
  <c r="U96" i="73" s="1"/>
  <c r="IW103" i="47"/>
  <c r="KJ103" i="47"/>
  <c r="BG16" i="67"/>
  <c r="EJ103" i="47"/>
  <c r="JJ103" i="47"/>
  <c r="BG17" i="67"/>
  <c r="BE17" i="67"/>
  <c r="U97" i="73" s="1"/>
  <c r="AJ103" i="47"/>
  <c r="T23" i="73"/>
  <c r="T25" i="73"/>
  <c r="T14" i="73"/>
  <c r="T55" i="73"/>
  <c r="J86" i="73"/>
  <c r="U61" i="73"/>
  <c r="AS85" i="73"/>
  <c r="W29" i="73"/>
  <c r="AT29" i="73"/>
  <c r="AQ45" i="73" a="1"/>
  <c r="AT45" i="73" s="1"/>
  <c r="AK14" i="73"/>
  <c r="AP14" i="73" s="1"/>
  <c r="R15" i="73"/>
  <c r="J33" i="73"/>
  <c r="M32" i="73"/>
  <c r="K6" i="73"/>
  <c r="U5" i="73" a="1"/>
  <c r="X5" i="73" s="1"/>
  <c r="AK55" i="73"/>
  <c r="AP55" i="73" s="1"/>
  <c r="K31" i="73"/>
  <c r="AN15" i="73"/>
  <c r="AQ85" i="73" a="1"/>
  <c r="AT85" i="73" s="1"/>
  <c r="L40" i="73"/>
  <c r="AT69" i="73"/>
  <c r="L78" i="73"/>
  <c r="M9" i="73"/>
  <c r="J6" i="73"/>
  <c r="J32" i="73"/>
  <c r="AQ61" i="73"/>
  <c r="AR29" i="73"/>
  <c r="V5" i="73"/>
  <c r="O17" i="73"/>
  <c r="K86" i="73"/>
  <c r="R54" i="73"/>
  <c r="M30" i="73"/>
  <c r="L39" i="73"/>
  <c r="J88" i="73"/>
  <c r="W61" i="73"/>
  <c r="K33" i="73"/>
  <c r="V61" i="73"/>
  <c r="M88" i="73"/>
  <c r="AQ77" i="73"/>
  <c r="X96" i="73"/>
  <c r="V45" i="73"/>
  <c r="AQ93" i="73" a="1"/>
  <c r="AQ93" i="73" s="1"/>
  <c r="CE14" i="67" a="1"/>
  <c r="AK56" i="73"/>
  <c r="AP56" i="73" s="1"/>
  <c r="O16" i="73"/>
  <c r="M31" i="73"/>
  <c r="AS61" i="73"/>
  <c r="J31" i="73"/>
  <c r="AK17" i="73"/>
  <c r="AP17" i="73" s="1"/>
  <c r="U37" i="73" a="1"/>
  <c r="V37" i="73" s="1"/>
  <c r="W45" i="73"/>
  <c r="AT77" i="73"/>
  <c r="J49" i="73"/>
  <c r="L89" i="73"/>
  <c r="M80" i="73"/>
  <c r="K8" i="73"/>
  <c r="L49" i="73"/>
  <c r="L48" i="73"/>
  <c r="AM55" i="73"/>
  <c r="AR61" i="73"/>
  <c r="AL56" i="73"/>
  <c r="K80" i="73"/>
  <c r="L32" i="73"/>
  <c r="J30" i="73"/>
  <c r="L31" i="73"/>
  <c r="AN54" i="73"/>
  <c r="AK57" i="73"/>
  <c r="AP57" i="73" s="1"/>
  <c r="AS93" i="73"/>
  <c r="K32" i="73"/>
  <c r="AQ5" i="73" a="1"/>
  <c r="AQ5" i="73" s="1"/>
  <c r="X45" i="73"/>
  <c r="AL55" i="73"/>
  <c r="K78" i="73"/>
  <c r="AN57" i="73"/>
  <c r="L33" i="73"/>
  <c r="K30" i="73"/>
  <c r="J7" i="73"/>
  <c r="K9" i="73"/>
  <c r="M49" i="73"/>
  <c r="M79" i="73"/>
  <c r="K41" i="73"/>
  <c r="AL57" i="73"/>
  <c r="V21" i="73"/>
  <c r="O15" i="73"/>
  <c r="AQ37" i="73" a="1"/>
  <c r="AR37" i="73" s="1"/>
  <c r="AR21" i="73"/>
  <c r="U94" i="73" a="1"/>
  <c r="V94" i="73" s="1"/>
  <c r="V85" i="73"/>
  <c r="V93" i="73"/>
  <c r="X93" i="73"/>
  <c r="Q57" i="73"/>
  <c r="T57" i="73" s="1"/>
  <c r="K38" i="73"/>
  <c r="J38" i="73"/>
  <c r="L23" i="73"/>
  <c r="L9" i="73"/>
  <c r="AK16" i="73"/>
  <c r="AP16" i="73" s="1"/>
  <c r="P54" i="73"/>
  <c r="W21" i="73"/>
  <c r="AN14" i="73"/>
  <c r="X37" i="73"/>
  <c r="AR93" i="73"/>
  <c r="W85" i="73"/>
  <c r="X29" i="73"/>
  <c r="J80" i="73"/>
  <c r="J89" i="73"/>
  <c r="M33" i="73"/>
  <c r="J40" i="73"/>
  <c r="R17" i="73"/>
  <c r="K79" i="73"/>
  <c r="R16" i="73"/>
  <c r="AN16" i="73"/>
  <c r="X21" i="73"/>
  <c r="M87" i="73"/>
  <c r="Q54" i="73"/>
  <c r="AM54" i="73"/>
  <c r="AM56" i="73"/>
  <c r="AQ21" i="73" a="1"/>
  <c r="AS21" i="73" s="1"/>
  <c r="X85" i="73"/>
  <c r="U29" i="73" a="1"/>
  <c r="M46" i="73"/>
  <c r="K47" i="73"/>
  <c r="J47" i="73"/>
  <c r="M89" i="73"/>
  <c r="L88" i="73"/>
  <c r="W37" i="73"/>
  <c r="AR85" i="73"/>
  <c r="V29" i="73"/>
  <c r="AS29" i="73"/>
  <c r="J9" i="73"/>
  <c r="J22" i="73"/>
  <c r="L22" i="73"/>
  <c r="K46" i="73"/>
  <c r="K13" i="16"/>
  <c r="J4" i="16" s="1"/>
  <c r="B7" i="33" s="1"/>
  <c r="Z7" i="33" s="1"/>
  <c r="AC57" i="73"/>
  <c r="AC54" i="73"/>
  <c r="AC55" i="73"/>
  <c r="AC56" i="73"/>
  <c r="CH13" i="64"/>
  <c r="CE13" i="64"/>
  <c r="CG13" i="64"/>
  <c r="CF13" i="64"/>
  <c r="Z56" i="73"/>
  <c r="AE56" i="73" s="1"/>
  <c r="Z55" i="73"/>
  <c r="AE55" i="73" s="1"/>
  <c r="Z57" i="73"/>
  <c r="AE57" i="73" s="1"/>
  <c r="Z54" i="73"/>
  <c r="AE54" i="73" s="1"/>
  <c r="AA56" i="73"/>
  <c r="AA54" i="73"/>
  <c r="AA57" i="73"/>
  <c r="AA55" i="73"/>
  <c r="BU13" i="64"/>
  <c r="BV13" i="64"/>
  <c r="BS13" i="64"/>
  <c r="BT13" i="64"/>
  <c r="BF21" i="64"/>
  <c r="BG21" i="64"/>
  <c r="BH21" i="64"/>
  <c r="BE21" i="64"/>
  <c r="AB54" i="73"/>
  <c r="AB56" i="73"/>
  <c r="AB55" i="73"/>
  <c r="AB57" i="73"/>
  <c r="BH13" i="64"/>
  <c r="BF13" i="64"/>
  <c r="BE13" i="64"/>
  <c r="BG13" i="64"/>
  <c r="BF21" i="62"/>
  <c r="BH21" i="62"/>
  <c r="BG21" i="62"/>
  <c r="BE21" i="62"/>
  <c r="AC14" i="73"/>
  <c r="AC17" i="73"/>
  <c r="AC15" i="73"/>
  <c r="AC16" i="73"/>
  <c r="CF13" i="62"/>
  <c r="CE13" i="62"/>
  <c r="AQ13" i="73" s="1" a="1"/>
  <c r="CH13" i="62"/>
  <c r="CG13" i="62"/>
  <c r="Z16" i="73"/>
  <c r="AE16" i="73" s="1"/>
  <c r="Z17" i="73"/>
  <c r="AE17" i="73" s="1"/>
  <c r="Z15" i="73"/>
  <c r="AE15" i="73" s="1"/>
  <c r="Z14" i="73"/>
  <c r="AE14" i="73" s="1"/>
  <c r="BS13" i="62"/>
  <c r="BV13" i="62"/>
  <c r="BU13" i="62"/>
  <c r="BT13" i="62"/>
  <c r="BH13" i="62"/>
  <c r="BE13" i="62"/>
  <c r="BF13" i="62"/>
  <c r="BG13" i="62"/>
  <c r="AA17" i="73"/>
  <c r="AA14" i="73"/>
  <c r="AA16" i="73"/>
  <c r="AA15" i="73"/>
  <c r="AB15" i="73"/>
  <c r="AB16" i="73"/>
  <c r="AB17" i="73"/>
  <c r="AB14" i="73"/>
  <c r="BE22" i="68" a="1"/>
  <c r="BH23" i="68" s="1"/>
  <c r="BE22" i="61" a="1"/>
  <c r="BG25" i="61" s="1"/>
  <c r="BE22" i="72" a="1"/>
  <c r="BE24" i="72" s="1"/>
  <c r="BE22" i="70" a="1"/>
  <c r="BE22" i="70" s="1"/>
  <c r="AE33" i="73"/>
  <c r="AE88" i="73"/>
  <c r="BG23" i="67"/>
  <c r="BH24" i="67"/>
  <c r="BG24" i="67"/>
  <c r="BH25" i="67"/>
  <c r="BG25" i="67"/>
  <c r="BF25" i="67"/>
  <c r="BE22" i="67"/>
  <c r="BH22" i="67"/>
  <c r="BF24" i="67"/>
  <c r="BE25" i="67"/>
  <c r="BH23" i="67"/>
  <c r="BF22" i="67"/>
  <c r="BG22" i="67"/>
  <c r="BE24" i="67"/>
  <c r="BE23" i="67"/>
  <c r="BF23" i="67"/>
  <c r="AE22" i="73"/>
  <c r="BE22" i="63" a="1"/>
  <c r="BF22" i="63" s="1"/>
  <c r="BE22" i="71" a="1"/>
  <c r="BG23" i="71" s="1"/>
  <c r="AE87" i="73"/>
  <c r="BG25" i="65"/>
  <c r="BF24" i="65"/>
  <c r="BF23" i="65"/>
  <c r="BE24" i="65"/>
  <c r="BH25" i="65"/>
  <c r="BE23" i="65"/>
  <c r="BF22" i="65"/>
  <c r="BE22" i="65"/>
  <c r="BH22" i="65"/>
  <c r="BG24" i="65"/>
  <c r="BH23" i="65"/>
  <c r="BH24" i="65"/>
  <c r="BG22" i="65"/>
  <c r="BF25" i="65"/>
  <c r="BG23" i="65"/>
  <c r="BE25" i="65"/>
  <c r="IY98" i="47"/>
  <c r="L98" i="47"/>
  <c r="FL98" i="47"/>
  <c r="GY98" i="47"/>
  <c r="KY98" i="47"/>
  <c r="HY98" i="47"/>
  <c r="BL98" i="47"/>
  <c r="JY98" i="47"/>
  <c r="EL98" i="47"/>
  <c r="Y98" i="47"/>
  <c r="LY98" i="47"/>
  <c r="CY98" i="47"/>
  <c r="KL98" i="47"/>
  <c r="JL98" i="47"/>
  <c r="D98" i="47"/>
  <c r="AY98" i="47"/>
  <c r="IL98" i="47"/>
  <c r="AL98" i="47"/>
  <c r="DY98" i="47"/>
  <c r="LL98" i="47"/>
  <c r="GL98" i="47"/>
  <c r="DL98" i="47"/>
  <c r="BY98" i="47"/>
  <c r="EY98" i="47"/>
  <c r="CL98" i="47"/>
  <c r="HL98" i="47"/>
  <c r="FY98" i="47"/>
  <c r="CE14" i="71" a="1"/>
  <c r="AF45" i="73" a="1"/>
  <c r="BS14" i="71" a="1"/>
  <c r="LJ93" i="47"/>
  <c r="DW93" i="47"/>
  <c r="JJ93" i="47"/>
  <c r="HJ93" i="47"/>
  <c r="W93" i="47"/>
  <c r="IW93" i="47"/>
  <c r="KJ93" i="47"/>
  <c r="HW93" i="47"/>
  <c r="B93" i="47"/>
  <c r="CW93" i="47"/>
  <c r="EW93" i="47"/>
  <c r="FJ93" i="47"/>
  <c r="IJ93" i="47"/>
  <c r="FW93" i="47"/>
  <c r="JW93" i="47"/>
  <c r="BW93" i="47"/>
  <c r="J93" i="47"/>
  <c r="EJ93" i="47"/>
  <c r="KW93" i="47"/>
  <c r="CJ93" i="47"/>
  <c r="BJ93" i="47"/>
  <c r="AJ93" i="47"/>
  <c r="AW93" i="47"/>
  <c r="DJ93" i="47"/>
  <c r="LW93" i="47"/>
  <c r="GJ93" i="47"/>
  <c r="GW93" i="47"/>
  <c r="U45" i="73"/>
  <c r="BE14" i="71" a="1"/>
  <c r="AE89" i="73"/>
  <c r="AE41" i="73"/>
  <c r="AE40" i="73"/>
  <c r="AE9" i="73"/>
  <c r="AE8" i="73"/>
  <c r="AE7" i="73"/>
  <c r="M19" i="45"/>
  <c r="AL34" i="33"/>
  <c r="M17" i="45"/>
  <c r="AL32" i="33"/>
  <c r="M26" i="45"/>
  <c r="AL41" i="33"/>
  <c r="U5" i="73"/>
  <c r="BE14" i="61" a="1"/>
  <c r="FW100" i="47"/>
  <c r="HJ100" i="47"/>
  <c r="KJ100" i="47"/>
  <c r="BJ100" i="47"/>
  <c r="W100" i="47"/>
  <c r="B100" i="47"/>
  <c r="BW100" i="47"/>
  <c r="LJ100" i="47"/>
  <c r="JJ100" i="47"/>
  <c r="EJ100" i="47"/>
  <c r="LW100" i="47"/>
  <c r="FJ100" i="47"/>
  <c r="IW100" i="47"/>
  <c r="DW100" i="47"/>
  <c r="IJ100" i="47"/>
  <c r="CW100" i="47"/>
  <c r="J100" i="47"/>
  <c r="GJ100" i="47"/>
  <c r="AJ100" i="47"/>
  <c r="HW100" i="47"/>
  <c r="KW100" i="47"/>
  <c r="AW100" i="47"/>
  <c r="CJ100" i="47"/>
  <c r="GW100" i="47"/>
  <c r="DJ100" i="47"/>
  <c r="EW100" i="47"/>
  <c r="JW100" i="47"/>
  <c r="K19" i="45" a="1"/>
  <c r="K19" i="45" s="1"/>
  <c r="K22" i="45" a="1"/>
  <c r="K22" i="45" s="1"/>
  <c r="K21" i="45" a="1"/>
  <c r="K21" i="45" s="1"/>
  <c r="K18" i="45" a="1"/>
  <c r="K18" i="45" s="1"/>
  <c r="K23" i="45" a="1"/>
  <c r="K23" i="45" s="1"/>
  <c r="K20" i="45" a="1"/>
  <c r="K20" i="45" s="1"/>
  <c r="K24" i="45" a="1"/>
  <c r="K24" i="45" s="1"/>
  <c r="K17" i="45" a="1"/>
  <c r="K17" i="45" s="1"/>
  <c r="M25" i="45"/>
  <c r="AL40" i="33"/>
  <c r="M27" i="45"/>
  <c r="AL42" i="33"/>
  <c r="FJ92" i="47"/>
  <c r="JW92" i="47"/>
  <c r="J92" i="47"/>
  <c r="LJ92" i="47"/>
  <c r="EJ92" i="47"/>
  <c r="AW92" i="47"/>
  <c r="CW92" i="47"/>
  <c r="AJ92" i="47"/>
  <c r="BJ92" i="47"/>
  <c r="KJ92" i="47"/>
  <c r="JJ92" i="47"/>
  <c r="B92" i="47"/>
  <c r="BW92" i="47"/>
  <c r="IJ92" i="47"/>
  <c r="EW92" i="47"/>
  <c r="HW92" i="47"/>
  <c r="HJ92" i="47"/>
  <c r="IW92" i="47"/>
  <c r="KW92" i="47"/>
  <c r="FW92" i="47"/>
  <c r="DJ92" i="47"/>
  <c r="DW92" i="47"/>
  <c r="GW92" i="47"/>
  <c r="GJ92" i="47"/>
  <c r="CJ92" i="47"/>
  <c r="LW92" i="47"/>
  <c r="W92" i="47"/>
  <c r="AL36" i="33"/>
  <c r="M21" i="45"/>
  <c r="AL33" i="33"/>
  <c r="M18" i="45"/>
  <c r="AL38" i="33"/>
  <c r="M23" i="45"/>
  <c r="M28" i="45"/>
  <c r="AL43" i="33"/>
  <c r="M22" i="45"/>
  <c r="AL37" i="33"/>
  <c r="M20" i="45"/>
  <c r="AL35" i="33"/>
  <c r="AF5" i="73" a="1"/>
  <c r="BS14" i="61" a="1"/>
  <c r="AL39" i="33"/>
  <c r="M24" i="45"/>
  <c r="CE14" i="61" a="1"/>
  <c r="AF29" i="73" a="1"/>
  <c r="BS14" i="70" a="1"/>
  <c r="U29" i="73"/>
  <c r="BE14" i="70" a="1"/>
  <c r="B96" i="47"/>
  <c r="BW96" i="47"/>
  <c r="CJ96" i="47"/>
  <c r="JW96" i="47"/>
  <c r="AW96" i="47"/>
  <c r="CW96" i="47"/>
  <c r="IW96" i="47"/>
  <c r="IJ96" i="47"/>
  <c r="LJ96" i="47"/>
  <c r="AJ96" i="47"/>
  <c r="DJ96" i="47"/>
  <c r="KJ96" i="47"/>
  <c r="FW96" i="47"/>
  <c r="HJ96" i="47"/>
  <c r="W96" i="47"/>
  <c r="KW96" i="47"/>
  <c r="JJ96" i="47"/>
  <c r="EW96" i="47"/>
  <c r="J96" i="47"/>
  <c r="DW96" i="47"/>
  <c r="BJ96" i="47"/>
  <c r="FJ96" i="47"/>
  <c r="GW96" i="47"/>
  <c r="HW96" i="47"/>
  <c r="LW96" i="47"/>
  <c r="GJ96" i="47"/>
  <c r="EJ96" i="47"/>
  <c r="AQ29" i="73"/>
  <c r="CE14" i="70" a="1"/>
  <c r="LK92" i="47"/>
  <c r="HK92" i="47"/>
  <c r="X92" i="47"/>
  <c r="CK92" i="47"/>
  <c r="BK92" i="47"/>
  <c r="K92" i="47"/>
  <c r="LX92" i="47"/>
  <c r="JX92" i="47"/>
  <c r="IK92" i="47"/>
  <c r="GX92" i="47"/>
  <c r="DK92" i="47"/>
  <c r="JK92" i="47"/>
  <c r="FK92" i="47"/>
  <c r="EK92" i="47"/>
  <c r="KK92" i="47"/>
  <c r="BX92" i="47"/>
  <c r="IX92" i="47"/>
  <c r="FX92" i="47"/>
  <c r="DX92" i="47"/>
  <c r="AX92" i="47"/>
  <c r="HX92" i="47"/>
  <c r="EX92" i="47"/>
  <c r="KX92" i="47"/>
  <c r="AK92" i="47"/>
  <c r="CX92" i="47"/>
  <c r="GK92" i="47"/>
  <c r="BI104" i="47"/>
  <c r="HV104" i="47"/>
  <c r="EV104" i="47"/>
  <c r="AI104" i="47"/>
  <c r="KI104" i="47"/>
  <c r="FI104" i="47"/>
  <c r="CV104" i="47"/>
  <c r="DV104" i="47"/>
  <c r="V104" i="47"/>
  <c r="CI104" i="47"/>
  <c r="JI104" i="47"/>
  <c r="GI104" i="47"/>
  <c r="GV104" i="47"/>
  <c r="I104" i="47"/>
  <c r="II104" i="47"/>
  <c r="KV104" i="47"/>
  <c r="FV104" i="47"/>
  <c r="LV104" i="47"/>
  <c r="BV104" i="47"/>
  <c r="IV104" i="47"/>
  <c r="DI104" i="47"/>
  <c r="LI104" i="47"/>
  <c r="JV104" i="47"/>
  <c r="HI104" i="47"/>
  <c r="EI104" i="47"/>
  <c r="AV104" i="47"/>
  <c r="BF14" i="69"/>
  <c r="BH14" i="69"/>
  <c r="BG17" i="69"/>
  <c r="BE17" i="69"/>
  <c r="BG16" i="69"/>
  <c r="BE16" i="69"/>
  <c r="BG15" i="69"/>
  <c r="BE15" i="69"/>
  <c r="BG14" i="69"/>
  <c r="BE14" i="69"/>
  <c r="BF17" i="69"/>
  <c r="BH17" i="69"/>
  <c r="BF16" i="69"/>
  <c r="BH16" i="69"/>
  <c r="BF15" i="69"/>
  <c r="BH15" i="69"/>
  <c r="EK99" i="47"/>
  <c r="BX99" i="47"/>
  <c r="CK99" i="47"/>
  <c r="KK99" i="47"/>
  <c r="BK99" i="47"/>
  <c r="AX99" i="47"/>
  <c r="FX99" i="47"/>
  <c r="IK99" i="47"/>
  <c r="X99" i="47"/>
  <c r="HX99" i="47"/>
  <c r="AK99" i="47"/>
  <c r="LX99" i="47"/>
  <c r="FK99" i="47"/>
  <c r="GK99" i="47"/>
  <c r="K99" i="47"/>
  <c r="JX99" i="47"/>
  <c r="IX99" i="47"/>
  <c r="DX99" i="47"/>
  <c r="JK99" i="47"/>
  <c r="EX99" i="47"/>
  <c r="KX99" i="47"/>
  <c r="LK99" i="47"/>
  <c r="HK99" i="47"/>
  <c r="GX99" i="47"/>
  <c r="DK99" i="47"/>
  <c r="CX99" i="47"/>
  <c r="BV17" i="69"/>
  <c r="BV16" i="69"/>
  <c r="BT16" i="69"/>
  <c r="BS15" i="69"/>
  <c r="BT14" i="69"/>
  <c r="BS17" i="69"/>
  <c r="BS14" i="69"/>
  <c r="BT15" i="69"/>
  <c r="BS16" i="69"/>
  <c r="BT17" i="69"/>
  <c r="BU15" i="69"/>
  <c r="BU14" i="69"/>
  <c r="BU17" i="69"/>
  <c r="BU16" i="69"/>
  <c r="BV15" i="69"/>
  <c r="BV14" i="69"/>
  <c r="AF69" i="73"/>
  <c r="AG69" i="73"/>
  <c r="AH69" i="73"/>
  <c r="AI69" i="73"/>
  <c r="CH15" i="69"/>
  <c r="CF15" i="69"/>
  <c r="CH14" i="69"/>
  <c r="CF14" i="69"/>
  <c r="CE17" i="69"/>
  <c r="CG17" i="69"/>
  <c r="CE16" i="69"/>
  <c r="CG16" i="69"/>
  <c r="CE14" i="69"/>
  <c r="CH16" i="69"/>
  <c r="CE15" i="69"/>
  <c r="CG15" i="69"/>
  <c r="CG14" i="69"/>
  <c r="CF16" i="69"/>
  <c r="CH17" i="69"/>
  <c r="CF17" i="69"/>
  <c r="KV91" i="47"/>
  <c r="HI91" i="47"/>
  <c r="II91" i="47"/>
  <c r="V91" i="47"/>
  <c r="EI91" i="47"/>
  <c r="IV91" i="47"/>
  <c r="FV91" i="47"/>
  <c r="LI91" i="47"/>
  <c r="CV91" i="47"/>
  <c r="HV91" i="47"/>
  <c r="BV91" i="47"/>
  <c r="JI91" i="47"/>
  <c r="AV91" i="47"/>
  <c r="FI91" i="47"/>
  <c r="KI91" i="47"/>
  <c r="DI91" i="47"/>
  <c r="BI91" i="47"/>
  <c r="DV91" i="47"/>
  <c r="CI91" i="47"/>
  <c r="GI91" i="47"/>
  <c r="LV91" i="47"/>
  <c r="EV91" i="47"/>
  <c r="GV91" i="47"/>
  <c r="I91" i="47"/>
  <c r="JV91" i="47"/>
  <c r="AI91" i="47"/>
  <c r="AF85" i="73" a="1"/>
  <c r="BS14" i="68" a="1"/>
  <c r="U85" i="73"/>
  <c r="BE14" i="68" a="1"/>
  <c r="AJ105" i="47"/>
  <c r="EJ105" i="47"/>
  <c r="J105" i="47"/>
  <c r="BW105" i="47"/>
  <c r="JJ105" i="47"/>
  <c r="CW105" i="47"/>
  <c r="FJ105" i="47"/>
  <c r="KJ105" i="47"/>
  <c r="HJ105" i="47"/>
  <c r="KW105" i="47"/>
  <c r="JW105" i="47"/>
  <c r="GW105" i="47"/>
  <c r="IW105" i="47"/>
  <c r="B105" i="47"/>
  <c r="GJ105" i="47"/>
  <c r="LW105" i="47"/>
  <c r="DJ105" i="47"/>
  <c r="IJ105" i="47"/>
  <c r="LJ105" i="47"/>
  <c r="W105" i="47"/>
  <c r="AW105" i="47"/>
  <c r="BJ105" i="47"/>
  <c r="HW105" i="47"/>
  <c r="CJ105" i="47"/>
  <c r="FW105" i="47"/>
  <c r="EW105" i="47"/>
  <c r="DW105" i="47"/>
  <c r="AQ85" i="73"/>
  <c r="CE14" i="68" a="1"/>
  <c r="LJ94" i="47"/>
  <c r="EJ94" i="47"/>
  <c r="JJ94" i="47"/>
  <c r="DW94" i="47"/>
  <c r="GW94" i="47"/>
  <c r="LW94" i="47"/>
  <c r="IW94" i="47"/>
  <c r="BW94" i="47"/>
  <c r="CJ94" i="47"/>
  <c r="AJ94" i="47"/>
  <c r="DJ94" i="47"/>
  <c r="JW94" i="47"/>
  <c r="HW94" i="47"/>
  <c r="KW94" i="47"/>
  <c r="GJ94" i="47"/>
  <c r="BJ94" i="47"/>
  <c r="W94" i="47"/>
  <c r="KJ94" i="47"/>
  <c r="CW94" i="47"/>
  <c r="B94" i="47"/>
  <c r="FJ94" i="47"/>
  <c r="IJ94" i="47"/>
  <c r="HJ94" i="47"/>
  <c r="J94" i="47"/>
  <c r="AW94" i="47"/>
  <c r="FW94" i="47"/>
  <c r="EW94" i="47"/>
  <c r="AE23" i="73"/>
  <c r="FV101" i="47"/>
  <c r="LV101" i="47"/>
  <c r="JI101" i="47"/>
  <c r="FI101" i="47"/>
  <c r="BV101" i="47"/>
  <c r="V101" i="47"/>
  <c r="HI101" i="47"/>
  <c r="GI101" i="47"/>
  <c r="KI101" i="47"/>
  <c r="GV101" i="47"/>
  <c r="HV101" i="47"/>
  <c r="KV101" i="47"/>
  <c r="II101" i="47"/>
  <c r="IV101" i="47"/>
  <c r="CI101" i="47"/>
  <c r="I101" i="47"/>
  <c r="BI101" i="47"/>
  <c r="DI101" i="47"/>
  <c r="EI101" i="47"/>
  <c r="DV101" i="47"/>
  <c r="AI101" i="47"/>
  <c r="JV101" i="47"/>
  <c r="EV101" i="47"/>
  <c r="AV101" i="47"/>
  <c r="LI101" i="47"/>
  <c r="CV101" i="47"/>
  <c r="KV103" i="47"/>
  <c r="JV103" i="47"/>
  <c r="EI103" i="47"/>
  <c r="I103" i="47"/>
  <c r="V103" i="47"/>
  <c r="HV103" i="47"/>
  <c r="DI103" i="47"/>
  <c r="BI103" i="47"/>
  <c r="LI103" i="47"/>
  <c r="BV103" i="47"/>
  <c r="FI103" i="47"/>
  <c r="KX94" i="47"/>
  <c r="HK94" i="47"/>
  <c r="AX94" i="47"/>
  <c r="JK94" i="47"/>
  <c r="GK94" i="47"/>
  <c r="HX94" i="47"/>
  <c r="DK94" i="47"/>
  <c r="LK94" i="47"/>
  <c r="BX94" i="47"/>
  <c r="JX94" i="47"/>
  <c r="X94" i="47"/>
  <c r="DX94" i="47"/>
  <c r="K94" i="47"/>
  <c r="EX94" i="47"/>
  <c r="KK94" i="47"/>
  <c r="FK94" i="47"/>
  <c r="CX94" i="47"/>
  <c r="LX94" i="47"/>
  <c r="BK94" i="47"/>
  <c r="FX94" i="47"/>
  <c r="CK94" i="47"/>
  <c r="EK94" i="47"/>
  <c r="GX94" i="47"/>
  <c r="IK94" i="47"/>
  <c r="AK94" i="47"/>
  <c r="IX94" i="47"/>
  <c r="AE24" i="73"/>
  <c r="BW99" i="47"/>
  <c r="AW99" i="47"/>
  <c r="CJ99" i="47"/>
  <c r="IJ99" i="47"/>
  <c r="GW99" i="47"/>
  <c r="DJ99" i="47"/>
  <c r="BJ99" i="47"/>
  <c r="HJ99" i="47"/>
  <c r="LW99" i="47"/>
  <c r="DW99" i="47"/>
  <c r="W99" i="47"/>
  <c r="IW99" i="47"/>
  <c r="GJ99" i="47"/>
  <c r="JW99" i="47"/>
  <c r="FW99" i="47"/>
  <c r="EW99" i="47"/>
  <c r="JJ99" i="47"/>
  <c r="KW99" i="47"/>
  <c r="J99" i="47"/>
  <c r="EJ99" i="47"/>
  <c r="LJ99" i="47"/>
  <c r="KJ99" i="47"/>
  <c r="HW99" i="47"/>
  <c r="AJ99" i="47"/>
  <c r="FJ99" i="47"/>
  <c r="CW99" i="47"/>
  <c r="B99" i="47"/>
  <c r="CE14" i="72" a="1"/>
  <c r="CF17" i="65"/>
  <c r="CF16" i="65"/>
  <c r="CF15" i="65"/>
  <c r="CF14" i="65"/>
  <c r="CE16" i="65"/>
  <c r="CE15" i="65"/>
  <c r="CE17" i="65"/>
  <c r="CE14" i="65"/>
  <c r="CH17" i="65"/>
  <c r="CH16" i="65"/>
  <c r="CH15" i="65"/>
  <c r="CH14" i="65"/>
  <c r="CG17" i="65"/>
  <c r="CG16" i="65"/>
  <c r="CG15" i="65"/>
  <c r="CG14" i="65"/>
  <c r="Y93" i="47"/>
  <c r="AY93" i="47"/>
  <c r="BL93" i="47"/>
  <c r="IY93" i="47"/>
  <c r="CY93" i="47"/>
  <c r="EL93" i="47"/>
  <c r="FL93" i="47"/>
  <c r="CL93" i="47"/>
  <c r="DL93" i="47"/>
  <c r="EY93" i="47"/>
  <c r="KY93" i="47"/>
  <c r="DY93" i="47"/>
  <c r="L93" i="47"/>
  <c r="LL93" i="47"/>
  <c r="IL93" i="47"/>
  <c r="JY93" i="47"/>
  <c r="KL93" i="47"/>
  <c r="D93" i="47"/>
  <c r="FY93" i="47"/>
  <c r="GL93" i="47"/>
  <c r="GY93" i="47"/>
  <c r="JL93" i="47"/>
  <c r="HY93" i="47"/>
  <c r="LY93" i="47"/>
  <c r="HL93" i="47"/>
  <c r="AL93" i="47"/>
  <c r="BY93" i="47"/>
  <c r="BK103" i="47"/>
  <c r="LX103" i="47"/>
  <c r="X103" i="47"/>
  <c r="KK103" i="47"/>
  <c r="HX103" i="47"/>
  <c r="JK103" i="47"/>
  <c r="DX103" i="47"/>
  <c r="FK103" i="47"/>
  <c r="EK103" i="47"/>
  <c r="IX103" i="47"/>
  <c r="GK103" i="47"/>
  <c r="AX103" i="47"/>
  <c r="JX103" i="47"/>
  <c r="CK103" i="47"/>
  <c r="KX103" i="47"/>
  <c r="K103" i="47"/>
  <c r="DK103" i="47"/>
  <c r="AK103" i="47"/>
  <c r="EX103" i="47"/>
  <c r="CX103" i="47"/>
  <c r="BX103" i="47"/>
  <c r="LK103" i="47"/>
  <c r="HK103" i="47"/>
  <c r="FX103" i="47"/>
  <c r="IK103" i="47"/>
  <c r="GX103" i="47"/>
  <c r="AF21" i="73" a="1"/>
  <c r="BS14" i="63" a="1"/>
  <c r="AQ21" i="73"/>
  <c r="CE14" i="63" a="1"/>
  <c r="B98" i="47"/>
  <c r="KJ98" i="47"/>
  <c r="FJ98" i="47"/>
  <c r="EW98" i="47"/>
  <c r="FW98" i="47"/>
  <c r="LW98" i="47"/>
  <c r="JJ98" i="47"/>
  <c r="DW98" i="47"/>
  <c r="EJ98" i="47"/>
  <c r="IW98" i="47"/>
  <c r="BJ98" i="47"/>
  <c r="GW98" i="47"/>
  <c r="GJ98" i="47"/>
  <c r="BW98" i="47"/>
  <c r="CW98" i="47"/>
  <c r="AW98" i="47"/>
  <c r="DJ98" i="47"/>
  <c r="HJ98" i="47"/>
  <c r="JW98" i="47"/>
  <c r="HW98" i="47"/>
  <c r="IJ98" i="47"/>
  <c r="CJ98" i="47"/>
  <c r="AJ98" i="47"/>
  <c r="KW98" i="47"/>
  <c r="LJ98" i="47"/>
  <c r="J98" i="47"/>
  <c r="W98" i="47"/>
  <c r="U37" i="73"/>
  <c r="BE14" i="72" a="1"/>
  <c r="BS14" i="66"/>
  <c r="BS16" i="66"/>
  <c r="BT14" i="66"/>
  <c r="BT16" i="66"/>
  <c r="BU14" i="66"/>
  <c r="BU16" i="66"/>
  <c r="BV16" i="66"/>
  <c r="BV14" i="66"/>
  <c r="BS15" i="66"/>
  <c r="BS17" i="66"/>
  <c r="BT15" i="66"/>
  <c r="BT17" i="66"/>
  <c r="BU15" i="66"/>
  <c r="BU17" i="66"/>
  <c r="BV17" i="66"/>
  <c r="BV15" i="66"/>
  <c r="HL95" i="47"/>
  <c r="KL95" i="47"/>
  <c r="IL95" i="47"/>
  <c r="DY95" i="47"/>
  <c r="HY95" i="47"/>
  <c r="AY95" i="47"/>
  <c r="GY95" i="47"/>
  <c r="EL95" i="47"/>
  <c r="JY95" i="47"/>
  <c r="JL95" i="47"/>
  <c r="GL95" i="47"/>
  <c r="DL95" i="47"/>
  <c r="FY95" i="47"/>
  <c r="KY95" i="47"/>
  <c r="BY95" i="47"/>
  <c r="EY95" i="47"/>
  <c r="IY95" i="47"/>
  <c r="D95" i="47"/>
  <c r="BL95" i="47"/>
  <c r="CL95" i="47"/>
  <c r="AL95" i="47"/>
  <c r="LL95" i="47"/>
  <c r="Y95" i="47"/>
  <c r="L95" i="47"/>
  <c r="FL95" i="47"/>
  <c r="LY95" i="47"/>
  <c r="CY95" i="47"/>
  <c r="AF77" i="73"/>
  <c r="AH77" i="73"/>
  <c r="AG77" i="73"/>
  <c r="AI77" i="73"/>
  <c r="AF37" i="73" a="1"/>
  <c r="BS14" i="72" a="1"/>
  <c r="HJ102" i="47"/>
  <c r="GJ102" i="47"/>
  <c r="KW102" i="47"/>
  <c r="W102" i="47"/>
  <c r="B102" i="47"/>
  <c r="IW102" i="47"/>
  <c r="LW102" i="47"/>
  <c r="JW102" i="47"/>
  <c r="EJ102" i="47"/>
  <c r="GW102" i="47"/>
  <c r="KJ102" i="47"/>
  <c r="CJ102" i="47"/>
  <c r="BJ102" i="47"/>
  <c r="J102" i="47"/>
  <c r="JJ102" i="47"/>
  <c r="CW102" i="47"/>
  <c r="FW102" i="47"/>
  <c r="AJ102" i="47"/>
  <c r="AW102" i="47"/>
  <c r="FJ102" i="47"/>
  <c r="IJ102" i="47"/>
  <c r="DW102" i="47"/>
  <c r="BW102" i="47"/>
  <c r="LJ102" i="47"/>
  <c r="EW102" i="47"/>
  <c r="DJ102" i="47"/>
  <c r="HW102" i="47"/>
  <c r="JV95" i="47"/>
  <c r="AV95" i="47"/>
  <c r="V95" i="47"/>
  <c r="EV95" i="47"/>
  <c r="IV95" i="47"/>
  <c r="DV95" i="47"/>
  <c r="KI95" i="47"/>
  <c r="CI95" i="47"/>
  <c r="CV95" i="47"/>
  <c r="AI95" i="47"/>
  <c r="EI95" i="47"/>
  <c r="KV95" i="47"/>
  <c r="GI95" i="47"/>
  <c r="II95" i="47"/>
  <c r="DI95" i="47"/>
  <c r="JI95" i="47"/>
  <c r="I95" i="47"/>
  <c r="FI95" i="47"/>
  <c r="HV95" i="47"/>
  <c r="BI95" i="47"/>
  <c r="GV95" i="47"/>
  <c r="HI95" i="47"/>
  <c r="LI95" i="47"/>
  <c r="LV95" i="47"/>
  <c r="BV95" i="47"/>
  <c r="FV95" i="47"/>
  <c r="AE38" i="73"/>
  <c r="BT16" i="65"/>
  <c r="BT14" i="65"/>
  <c r="BS16" i="65"/>
  <c r="BS14" i="65"/>
  <c r="BV17" i="65"/>
  <c r="BV15" i="65"/>
  <c r="BU15" i="65"/>
  <c r="BU17" i="65"/>
  <c r="BT17" i="65"/>
  <c r="BT15" i="65"/>
  <c r="BS17" i="65"/>
  <c r="BS15" i="65"/>
  <c r="BV16" i="65"/>
  <c r="BV14" i="65"/>
  <c r="BU16" i="65"/>
  <c r="BU14" i="65"/>
  <c r="BG17" i="65"/>
  <c r="BG16" i="65"/>
  <c r="BG15" i="65"/>
  <c r="BG14" i="65"/>
  <c r="BF17" i="65"/>
  <c r="BF16" i="65"/>
  <c r="BF15" i="65"/>
  <c r="BF14" i="65"/>
  <c r="BE17" i="65"/>
  <c r="BE16" i="65"/>
  <c r="BE15" i="65"/>
  <c r="BE14" i="65"/>
  <c r="BH17" i="65"/>
  <c r="BH16" i="65"/>
  <c r="BH15" i="65"/>
  <c r="BH14" i="65"/>
  <c r="BI97" i="47"/>
  <c r="IV97" i="47"/>
  <c r="JI97" i="47"/>
  <c r="II97" i="47"/>
  <c r="CV97" i="47"/>
  <c r="GI97" i="47"/>
  <c r="I97" i="47"/>
  <c r="DI97" i="47"/>
  <c r="AI97" i="47"/>
  <c r="CI97" i="47"/>
  <c r="AV97" i="47"/>
  <c r="EI97" i="47"/>
  <c r="HV97" i="47"/>
  <c r="FV97" i="47"/>
  <c r="GV97" i="47"/>
  <c r="JV97" i="47"/>
  <c r="EV97" i="47"/>
  <c r="DV97" i="47"/>
  <c r="HI97" i="47"/>
  <c r="KI97" i="47"/>
  <c r="KV97" i="47"/>
  <c r="BV97" i="47"/>
  <c r="LV97" i="47"/>
  <c r="LI97" i="47"/>
  <c r="V97" i="47"/>
  <c r="FI97" i="47"/>
  <c r="AE25" i="73"/>
  <c r="AI61" i="73"/>
  <c r="AF61" i="73"/>
  <c r="AG61" i="73"/>
  <c r="AH61" i="73"/>
  <c r="B90" i="47"/>
  <c r="KJ90" i="47"/>
  <c r="IW90" i="47"/>
  <c r="JW90" i="47"/>
  <c r="DJ90" i="47"/>
  <c r="DW90" i="47"/>
  <c r="EJ90" i="47"/>
  <c r="W90" i="47"/>
  <c r="J90" i="47"/>
  <c r="LW90" i="47"/>
  <c r="KW90" i="47"/>
  <c r="IJ90" i="47"/>
  <c r="LJ90" i="47"/>
  <c r="AW90" i="47"/>
  <c r="FJ90" i="47"/>
  <c r="GW90" i="47"/>
  <c r="FW90" i="47"/>
  <c r="HJ90" i="47"/>
  <c r="HW90" i="47"/>
  <c r="CJ90" i="47"/>
  <c r="AJ90" i="47"/>
  <c r="BW90" i="47"/>
  <c r="CW90" i="47"/>
  <c r="EW90" i="47"/>
  <c r="JJ90" i="47"/>
  <c r="GJ90" i="47"/>
  <c r="BJ90" i="47"/>
  <c r="CH17" i="66"/>
  <c r="CH16" i="66"/>
  <c r="CH15" i="66"/>
  <c r="CH14" i="66"/>
  <c r="CG17" i="66"/>
  <c r="CG16" i="66"/>
  <c r="CG15" i="66"/>
  <c r="CG14" i="66"/>
  <c r="CF17" i="66"/>
  <c r="CF16" i="66"/>
  <c r="CF15" i="66"/>
  <c r="CF14" i="66"/>
  <c r="CE17" i="66"/>
  <c r="CE16" i="66"/>
  <c r="CE15" i="66"/>
  <c r="CE14" i="66"/>
  <c r="AE39" i="73"/>
  <c r="BE17" i="66"/>
  <c r="BE16" i="66"/>
  <c r="BE15" i="66"/>
  <c r="BE14" i="66"/>
  <c r="BH17" i="66"/>
  <c r="BH16" i="66"/>
  <c r="BH15" i="66"/>
  <c r="BH14" i="66"/>
  <c r="BG17" i="66"/>
  <c r="BG16" i="66"/>
  <c r="BG15" i="66"/>
  <c r="BG14" i="66"/>
  <c r="BF17" i="66"/>
  <c r="BF16" i="66"/>
  <c r="BF15" i="66"/>
  <c r="BF14" i="66"/>
  <c r="U21" i="73"/>
  <c r="BE14" i="63" a="1"/>
  <c r="BX102" i="47"/>
  <c r="CX102" i="47"/>
  <c r="AK102" i="47"/>
  <c r="HX102" i="47"/>
  <c r="GK102" i="47"/>
  <c r="BK102" i="47"/>
  <c r="LK102" i="47"/>
  <c r="X102" i="47"/>
  <c r="KX102" i="47"/>
  <c r="KK102" i="47"/>
  <c r="AX102" i="47"/>
  <c r="JK102" i="47"/>
  <c r="GX102" i="47"/>
  <c r="EK102" i="47"/>
  <c r="FK102" i="47"/>
  <c r="IX102" i="47"/>
  <c r="IK102" i="47"/>
  <c r="JX102" i="47"/>
  <c r="CK102" i="47"/>
  <c r="HK102" i="47"/>
  <c r="DK102" i="47"/>
  <c r="DX102" i="47"/>
  <c r="EX102" i="47"/>
  <c r="K102" i="47"/>
  <c r="FX102" i="47"/>
  <c r="LX102" i="47"/>
  <c r="AI93" i="73" l="1"/>
  <c r="BV14" i="67"/>
  <c r="BT14" i="67"/>
  <c r="BT16" i="67"/>
  <c r="BU14" i="67"/>
  <c r="BU16" i="67"/>
  <c r="BV17" i="67"/>
  <c r="BU15" i="67"/>
  <c r="BU17" i="67"/>
  <c r="BV16" i="67"/>
  <c r="BS15" i="67"/>
  <c r="BS14" i="67"/>
  <c r="AF94" i="73" s="1" a="1"/>
  <c r="BV15" i="67"/>
  <c r="AH93" i="73"/>
  <c r="BS17" i="67"/>
  <c r="AG93" i="73"/>
  <c r="BS16" i="67"/>
  <c r="BT15" i="67"/>
  <c r="AV103" i="47"/>
  <c r="BG103" i="47" s="1"/>
  <c r="EV103" i="47"/>
  <c r="JI103" i="47"/>
  <c r="LV103" i="47"/>
  <c r="AI103" i="47"/>
  <c r="CI103" i="47"/>
  <c r="CT103" i="47" s="1"/>
  <c r="GI103" i="47"/>
  <c r="KI103" i="47"/>
  <c r="KT103" i="47" s="1"/>
  <c r="FV103" i="47"/>
  <c r="GG103" i="47" s="1"/>
  <c r="II103" i="47"/>
  <c r="IT103" i="47" s="1"/>
  <c r="IV103" i="47"/>
  <c r="JG103" i="47" s="1"/>
  <c r="DV103" i="47"/>
  <c r="EG103" i="47" s="1"/>
  <c r="CV103" i="47"/>
  <c r="DG103" i="47" s="1"/>
  <c r="GV103" i="47"/>
  <c r="HG103" i="47" s="1"/>
  <c r="T16" i="73"/>
  <c r="T17" i="73"/>
  <c r="T15" i="73"/>
  <c r="T54" i="73"/>
  <c r="AS37" i="73"/>
  <c r="AQ37" i="73"/>
  <c r="X71" i="73"/>
  <c r="X53" i="73"/>
  <c r="U95" i="73"/>
  <c r="AT5" i="73"/>
  <c r="W97" i="73"/>
  <c r="AS13" i="73"/>
  <c r="AQ45" i="73"/>
  <c r="X81" i="73"/>
  <c r="AS80" i="73"/>
  <c r="X62" i="73"/>
  <c r="AS65" i="73"/>
  <c r="AT13" i="73"/>
  <c r="AS45" i="73"/>
  <c r="AT37" i="73"/>
  <c r="U62" i="73" a="1"/>
  <c r="U63" i="73" s="1"/>
  <c r="CG16" i="67"/>
  <c r="CE17" i="67"/>
  <c r="CF16" i="67"/>
  <c r="CH14" i="67"/>
  <c r="CG14" i="67"/>
  <c r="CF17" i="67"/>
  <c r="CE16" i="67"/>
  <c r="CG15" i="67"/>
  <c r="CH17" i="67"/>
  <c r="CF14" i="67"/>
  <c r="CH16" i="67"/>
  <c r="CF15" i="67"/>
  <c r="CH15" i="67"/>
  <c r="CE15" i="67"/>
  <c r="CG17" i="67"/>
  <c r="CE14" i="67"/>
  <c r="AQ79" i="73"/>
  <c r="U65" i="73"/>
  <c r="AQ63" i="73"/>
  <c r="AQ70" i="73" a="1"/>
  <c r="AR70" i="73" s="1"/>
  <c r="W71" i="73"/>
  <c r="W96" i="73"/>
  <c r="U70" i="73" a="1"/>
  <c r="X72" i="73" s="1"/>
  <c r="AQ62" i="73" a="1"/>
  <c r="AT63" i="73" s="1"/>
  <c r="V62" i="73"/>
  <c r="AQ64" i="73"/>
  <c r="AS72" i="73"/>
  <c r="U72" i="73"/>
  <c r="V96" i="73"/>
  <c r="AT21" i="73"/>
  <c r="U78" i="73" a="1"/>
  <c r="X80" i="73" s="1"/>
  <c r="W72" i="73"/>
  <c r="AT93" i="73"/>
  <c r="AS5" i="73"/>
  <c r="X63" i="73"/>
  <c r="X65" i="73"/>
  <c r="AS71" i="73"/>
  <c r="AS53" i="73"/>
  <c r="AQ53" i="73" a="1"/>
  <c r="W79" i="73"/>
  <c r="V64" i="73"/>
  <c r="AR63" i="73"/>
  <c r="AS73" i="73"/>
  <c r="U73" i="73"/>
  <c r="AT62" i="73"/>
  <c r="AS70" i="73"/>
  <c r="AR53" i="73"/>
  <c r="AQ78" i="73" a="1"/>
  <c r="AT78" i="73" s="1"/>
  <c r="W73" i="73"/>
  <c r="W53" i="73"/>
  <c r="AR45" i="73"/>
  <c r="AR5" i="73"/>
  <c r="V95" i="73"/>
  <c r="AS81" i="73"/>
  <c r="AR80" i="73"/>
  <c r="W62" i="73"/>
  <c r="AR65" i="73"/>
  <c r="X70" i="73"/>
  <c r="U53" i="73" a="1"/>
  <c r="V97" i="73"/>
  <c r="W5" i="73"/>
  <c r="AR13" i="73"/>
  <c r="V78" i="73"/>
  <c r="W70" i="73"/>
  <c r="U13" i="73" a="1"/>
  <c r="X13" i="73" s="1"/>
  <c r="V79" i="73"/>
  <c r="U71" i="73"/>
  <c r="AT53" i="73"/>
  <c r="W81" i="73"/>
  <c r="AR81" i="73"/>
  <c r="V53" i="73"/>
  <c r="BE22" i="64" a="1"/>
  <c r="BE14" i="64" a="1"/>
  <c r="U53" i="73"/>
  <c r="AQ53" i="73"/>
  <c r="CE14" i="64" a="1"/>
  <c r="BS14" i="64" a="1"/>
  <c r="AF53" i="73" a="1"/>
  <c r="BE14" i="62" a="1"/>
  <c r="BE22" i="62" a="1"/>
  <c r="AQ13" i="73"/>
  <c r="CE14" i="62" a="1"/>
  <c r="BS14" i="62" a="1"/>
  <c r="AF13" i="73" a="1"/>
  <c r="T103" i="47"/>
  <c r="BG22" i="68"/>
  <c r="BF23" i="68"/>
  <c r="BH25" i="68"/>
  <c r="BH24" i="68"/>
  <c r="BE24" i="68"/>
  <c r="BH22" i="68"/>
  <c r="BG24" i="68"/>
  <c r="BG23" i="68"/>
  <c r="BE25" i="68"/>
  <c r="BG25" i="68"/>
  <c r="BF24" i="68"/>
  <c r="BE22" i="68"/>
  <c r="BF25" i="68"/>
  <c r="BE23" i="68"/>
  <c r="BF22" i="68"/>
  <c r="BF22" i="61"/>
  <c r="BF25" i="61"/>
  <c r="BE25" i="72"/>
  <c r="BF24" i="61"/>
  <c r="BH23" i="61"/>
  <c r="BE22" i="61"/>
  <c r="BH24" i="61"/>
  <c r="BE24" i="61"/>
  <c r="BG22" i="61"/>
  <c r="BH22" i="61"/>
  <c r="BG23" i="61"/>
  <c r="BG25" i="72"/>
  <c r="BE22" i="72"/>
  <c r="BF25" i="72"/>
  <c r="BE25" i="61"/>
  <c r="BG24" i="72"/>
  <c r="BF23" i="72"/>
  <c r="BG24" i="61"/>
  <c r="BH25" i="61"/>
  <c r="BF24" i="72"/>
  <c r="BF22" i="72"/>
  <c r="BF23" i="61"/>
  <c r="BE23" i="61"/>
  <c r="BH22" i="72"/>
  <c r="BG22" i="72"/>
  <c r="BE23" i="72"/>
  <c r="BH23" i="72"/>
  <c r="BH25" i="72"/>
  <c r="BG23" i="72"/>
  <c r="BH24" i="72"/>
  <c r="BE24" i="70"/>
  <c r="BH24" i="70"/>
  <c r="BH22" i="70"/>
  <c r="BH25" i="70"/>
  <c r="BG24" i="70"/>
  <c r="BH23" i="70"/>
  <c r="BG25" i="70"/>
  <c r="BF24" i="70"/>
  <c r="BG22" i="70"/>
  <c r="BF25" i="70"/>
  <c r="BG23" i="70"/>
  <c r="BE25" i="70"/>
  <c r="BF22" i="70"/>
  <c r="BE23" i="70"/>
  <c r="BF23" i="70"/>
  <c r="KG103" i="47"/>
  <c r="IG103" i="47"/>
  <c r="BG22" i="63"/>
  <c r="AT103" i="47"/>
  <c r="BG23" i="63"/>
  <c r="LT103" i="47"/>
  <c r="BF24" i="63"/>
  <c r="BE25" i="63"/>
  <c r="BE23" i="63"/>
  <c r="BE22" i="63"/>
  <c r="BH23" i="63"/>
  <c r="BE24" i="63"/>
  <c r="BH22" i="63"/>
  <c r="BH24" i="63"/>
  <c r="BH23" i="71"/>
  <c r="BF25" i="63"/>
  <c r="BH25" i="63"/>
  <c r="BF24" i="71"/>
  <c r="BE22" i="71"/>
  <c r="BF23" i="71"/>
  <c r="BF22" i="71"/>
  <c r="BG24" i="71"/>
  <c r="BG25" i="71"/>
  <c r="BF25" i="71"/>
  <c r="BE23" i="71"/>
  <c r="BH24" i="71"/>
  <c r="BG25" i="63"/>
  <c r="BF23" i="63"/>
  <c r="BE25" i="71"/>
  <c r="BH25" i="71"/>
  <c r="BH22" i="71"/>
  <c r="BG24" i="63"/>
  <c r="BE24" i="71"/>
  <c r="BG22" i="71"/>
  <c r="DI93" i="47"/>
  <c r="LV93" i="47"/>
  <c r="GI93" i="47"/>
  <c r="HI93" i="47"/>
  <c r="AV93" i="47"/>
  <c r="KV93" i="47"/>
  <c r="GV93" i="47"/>
  <c r="LI93" i="47"/>
  <c r="V93" i="47"/>
  <c r="BI93" i="47"/>
  <c r="EV93" i="47"/>
  <c r="AI93" i="47"/>
  <c r="FI93" i="47"/>
  <c r="I93" i="47"/>
  <c r="DV93" i="47"/>
  <c r="BV93" i="47"/>
  <c r="EI93" i="47"/>
  <c r="CI93" i="47"/>
  <c r="KI93" i="47"/>
  <c r="FV93" i="47"/>
  <c r="JI93" i="47"/>
  <c r="CV93" i="47"/>
  <c r="IV93" i="47"/>
  <c r="JV93" i="47"/>
  <c r="HV93" i="47"/>
  <c r="II93" i="47"/>
  <c r="BT14" i="71"/>
  <c r="BU15" i="71"/>
  <c r="BV17" i="71"/>
  <c r="BS14" i="71"/>
  <c r="BU16" i="71"/>
  <c r="BV14" i="71"/>
  <c r="BT15" i="71"/>
  <c r="BS15" i="71"/>
  <c r="BU17" i="71"/>
  <c r="BT16" i="71"/>
  <c r="BS16" i="71"/>
  <c r="BV15" i="71"/>
  <c r="BT17" i="71"/>
  <c r="BU14" i="71"/>
  <c r="BV16" i="71"/>
  <c r="BS17" i="71"/>
  <c r="EK98" i="47"/>
  <c r="FK98" i="47"/>
  <c r="DX98" i="47"/>
  <c r="GK98" i="47"/>
  <c r="CX98" i="47"/>
  <c r="AX98" i="47"/>
  <c r="KX98" i="47"/>
  <c r="KK98" i="47"/>
  <c r="JX98" i="47"/>
  <c r="X98" i="47"/>
  <c r="HK98" i="47"/>
  <c r="AK98" i="47"/>
  <c r="LX98" i="47"/>
  <c r="FX98" i="47"/>
  <c r="BX98" i="47"/>
  <c r="CK98" i="47"/>
  <c r="EX98" i="47"/>
  <c r="BK98" i="47"/>
  <c r="IX98" i="47"/>
  <c r="LK98" i="47"/>
  <c r="JK98" i="47"/>
  <c r="HX98" i="47"/>
  <c r="GX98" i="47"/>
  <c r="DK98" i="47"/>
  <c r="IK98" i="47"/>
  <c r="K98" i="47"/>
  <c r="AG45" i="73"/>
  <c r="AH45" i="73"/>
  <c r="AI45" i="73"/>
  <c r="AF45" i="73"/>
  <c r="CH16" i="71"/>
  <c r="CF14" i="71"/>
  <c r="CG14" i="71"/>
  <c r="CE15" i="71"/>
  <c r="CE14" i="71"/>
  <c r="CF17" i="71"/>
  <c r="CG16" i="71"/>
  <c r="CH14" i="71"/>
  <c r="CF16" i="71"/>
  <c r="CH17" i="71"/>
  <c r="CE16" i="71"/>
  <c r="CG17" i="71"/>
  <c r="CF15" i="71"/>
  <c r="CH15" i="71"/>
  <c r="CE17" i="71"/>
  <c r="CG15" i="71"/>
  <c r="BF15" i="71"/>
  <c r="BG15" i="71"/>
  <c r="BG16" i="71"/>
  <c r="BG14" i="71"/>
  <c r="BH15" i="71"/>
  <c r="BE15" i="71"/>
  <c r="BE16" i="71"/>
  <c r="BE14" i="71"/>
  <c r="BF14" i="71"/>
  <c r="BG17" i="71"/>
  <c r="BF17" i="71"/>
  <c r="BF16" i="71"/>
  <c r="BH14" i="71"/>
  <c r="BE17" i="71"/>
  <c r="BH17" i="71"/>
  <c r="BH16" i="71"/>
  <c r="CG103" i="47"/>
  <c r="BT15" i="61"/>
  <c r="BV15" i="61"/>
  <c r="BT16" i="61"/>
  <c r="BV14" i="61"/>
  <c r="BT17" i="61"/>
  <c r="BV17" i="61"/>
  <c r="BU14" i="61"/>
  <c r="BV16" i="61"/>
  <c r="BU15" i="61"/>
  <c r="BS14" i="61"/>
  <c r="BS17" i="61"/>
  <c r="BU16" i="61"/>
  <c r="BS16" i="61"/>
  <c r="BU17" i="61"/>
  <c r="BT14" i="61"/>
  <c r="BS15" i="61"/>
  <c r="BG17" i="61"/>
  <c r="BG14" i="61"/>
  <c r="BF14" i="61"/>
  <c r="BE17" i="61"/>
  <c r="BE16" i="61"/>
  <c r="BH16" i="61"/>
  <c r="BE15" i="61"/>
  <c r="BG15" i="61"/>
  <c r="BE14" i="61"/>
  <c r="BH14" i="61"/>
  <c r="BH17" i="61"/>
  <c r="BF17" i="61"/>
  <c r="BH15" i="61"/>
  <c r="BG16" i="61"/>
  <c r="BF16" i="61"/>
  <c r="BF15" i="61"/>
  <c r="AG5" i="73"/>
  <c r="AI5" i="73"/>
  <c r="AF5" i="73"/>
  <c r="AH5" i="73"/>
  <c r="AM38" i="33"/>
  <c r="AN38" i="33"/>
  <c r="AN42" i="33"/>
  <c r="AM42" i="33"/>
  <c r="AN35" i="33"/>
  <c r="AM35" i="33"/>
  <c r="I100" i="47"/>
  <c r="FV100" i="47"/>
  <c r="GV100" i="47"/>
  <c r="BI100" i="47"/>
  <c r="JV100" i="47"/>
  <c r="LV100" i="47"/>
  <c r="II100" i="47"/>
  <c r="LI100" i="47"/>
  <c r="IV100" i="47"/>
  <c r="V100" i="47"/>
  <c r="FI100" i="47"/>
  <c r="HI100" i="47"/>
  <c r="GI100" i="47"/>
  <c r="EI100" i="47"/>
  <c r="CV100" i="47"/>
  <c r="DV100" i="47"/>
  <c r="EV100" i="47"/>
  <c r="KI100" i="47"/>
  <c r="KV100" i="47"/>
  <c r="BV100" i="47"/>
  <c r="DI100" i="47"/>
  <c r="AV100" i="47"/>
  <c r="CI100" i="47"/>
  <c r="JI100" i="47"/>
  <c r="HV100" i="47"/>
  <c r="AI100" i="47"/>
  <c r="AM41" i="33"/>
  <c r="AN41" i="33"/>
  <c r="AN33" i="33"/>
  <c r="AM33" i="33"/>
  <c r="AN40" i="33"/>
  <c r="AM40" i="33"/>
  <c r="CE17" i="61"/>
  <c r="CG17" i="61"/>
  <c r="CG14" i="61"/>
  <c r="CE16" i="61"/>
  <c r="CG15" i="61"/>
  <c r="CE15" i="61"/>
  <c r="CH17" i="61"/>
  <c r="CH16" i="61"/>
  <c r="CF17" i="61"/>
  <c r="CE14" i="61"/>
  <c r="CF16" i="61"/>
  <c r="CH14" i="61"/>
  <c r="CF15" i="61"/>
  <c r="CH15" i="61"/>
  <c r="CF14" i="61"/>
  <c r="CG16" i="61"/>
  <c r="AM37" i="33"/>
  <c r="AN37" i="33"/>
  <c r="AN32" i="33"/>
  <c r="AM32" i="33"/>
  <c r="AM36" i="33"/>
  <c r="AN36" i="33"/>
  <c r="BV92" i="47"/>
  <c r="CG92" i="47" s="1"/>
  <c r="FV92" i="47"/>
  <c r="GG92" i="47" s="1"/>
  <c r="CV92" i="47"/>
  <c r="DG92" i="47" s="1"/>
  <c r="GI92" i="47"/>
  <c r="GT92" i="47" s="1"/>
  <c r="FI92" i="47"/>
  <c r="FT92" i="47" s="1"/>
  <c r="AI92" i="47"/>
  <c r="AT92" i="47" s="1"/>
  <c r="CI92" i="47"/>
  <c r="CT92" i="47" s="1"/>
  <c r="DI92" i="47"/>
  <c r="DT92" i="47" s="1"/>
  <c r="EI92" i="47"/>
  <c r="ET92" i="47" s="1"/>
  <c r="IV92" i="47"/>
  <c r="JG92" i="47" s="1"/>
  <c r="DV92" i="47"/>
  <c r="EG92" i="47" s="1"/>
  <c r="KI92" i="47"/>
  <c r="KT92" i="47" s="1"/>
  <c r="KV92" i="47"/>
  <c r="LG92" i="47" s="1"/>
  <c r="AV92" i="47"/>
  <c r="BG92" i="47" s="1"/>
  <c r="BI92" i="47"/>
  <c r="BT92" i="47" s="1"/>
  <c r="JV92" i="47"/>
  <c r="KG92" i="47" s="1"/>
  <c r="EV92" i="47"/>
  <c r="FG92" i="47" s="1"/>
  <c r="JI92" i="47"/>
  <c r="JT92" i="47" s="1"/>
  <c r="LI92" i="47"/>
  <c r="LT92" i="47" s="1"/>
  <c r="LV92" i="47"/>
  <c r="MG92" i="47" s="1"/>
  <c r="GV92" i="47"/>
  <c r="HG92" i="47" s="1"/>
  <c r="I92" i="47"/>
  <c r="T92" i="47" s="1"/>
  <c r="HV92" i="47"/>
  <c r="IG92" i="47" s="1"/>
  <c r="V92" i="47"/>
  <c r="AG92" i="47" s="1"/>
  <c r="HI92" i="47"/>
  <c r="HT92" i="47" s="1"/>
  <c r="II92" i="47"/>
  <c r="IT92" i="47" s="1"/>
  <c r="L19" i="45"/>
  <c r="L21" i="45"/>
  <c r="L22" i="45"/>
  <c r="L20" i="45"/>
  <c r="L24" i="45"/>
  <c r="L17" i="45"/>
  <c r="L23" i="45"/>
  <c r="L18" i="45"/>
  <c r="AN43" i="33"/>
  <c r="AM43" i="33"/>
  <c r="AN34" i="33"/>
  <c r="AM34" i="33"/>
  <c r="AM39" i="33"/>
  <c r="AN39" i="33"/>
  <c r="CI96" i="47"/>
  <c r="HV96" i="47"/>
  <c r="EI96" i="47"/>
  <c r="BV96" i="47"/>
  <c r="LI96" i="47"/>
  <c r="FI96" i="47"/>
  <c r="KI96" i="47"/>
  <c r="GV96" i="47"/>
  <c r="EV96" i="47"/>
  <c r="DV96" i="47"/>
  <c r="LV96" i="47"/>
  <c r="JI96" i="47"/>
  <c r="KV96" i="47"/>
  <c r="CV96" i="47"/>
  <c r="IV96" i="47"/>
  <c r="AI96" i="47"/>
  <c r="DI96" i="47"/>
  <c r="AV96" i="47"/>
  <c r="I96" i="47"/>
  <c r="V96" i="47"/>
  <c r="BI96" i="47"/>
  <c r="JV96" i="47"/>
  <c r="II96" i="47"/>
  <c r="HI96" i="47"/>
  <c r="GI96" i="47"/>
  <c r="FV96" i="47"/>
  <c r="BH14" i="70"/>
  <c r="BF14" i="70"/>
  <c r="BH16" i="70"/>
  <c r="BF16" i="70"/>
  <c r="BE17" i="70"/>
  <c r="BH17" i="70"/>
  <c r="BF17" i="70"/>
  <c r="BG14" i="70"/>
  <c r="BE14" i="70"/>
  <c r="BG15" i="70"/>
  <c r="BF15" i="70"/>
  <c r="BE15" i="70"/>
  <c r="BG17" i="70"/>
  <c r="BG16" i="70"/>
  <c r="BE16" i="70"/>
  <c r="BH15" i="70"/>
  <c r="LG103" i="47"/>
  <c r="CF17" i="70"/>
  <c r="CG14" i="70"/>
  <c r="CG17" i="70"/>
  <c r="CG15" i="70"/>
  <c r="CF16" i="70"/>
  <c r="CH17" i="70"/>
  <c r="CE17" i="70"/>
  <c r="CF14" i="70"/>
  <c r="CE16" i="70"/>
  <c r="CE15" i="70"/>
  <c r="CG16" i="70"/>
  <c r="CH15" i="70"/>
  <c r="CH16" i="70"/>
  <c r="CF15" i="70"/>
  <c r="CH14" i="70"/>
  <c r="CE14" i="70"/>
  <c r="BT14" i="70"/>
  <c r="BS15" i="70"/>
  <c r="BV14" i="70"/>
  <c r="BV15" i="70"/>
  <c r="BS16" i="70"/>
  <c r="BU16" i="70"/>
  <c r="BU17" i="70"/>
  <c r="BT16" i="70"/>
  <c r="BV17" i="70"/>
  <c r="BU14" i="70"/>
  <c r="BU15" i="70"/>
  <c r="BS17" i="70"/>
  <c r="BT17" i="70"/>
  <c r="BS14" i="70"/>
  <c r="BT15" i="70"/>
  <c r="BV16" i="70"/>
  <c r="AF29" i="73"/>
  <c r="AG29" i="73"/>
  <c r="AH29" i="73"/>
  <c r="AI29" i="73"/>
  <c r="JT103" i="47"/>
  <c r="MG103" i="47"/>
  <c r="AF70" i="73" a="1"/>
  <c r="BT103" i="47"/>
  <c r="AV94" i="47"/>
  <c r="BG94" i="47" s="1"/>
  <c r="JV94" i="47"/>
  <c r="KG94" i="47" s="1"/>
  <c r="BV94" i="47"/>
  <c r="CG94" i="47" s="1"/>
  <c r="CI94" i="47"/>
  <c r="CT94" i="47" s="1"/>
  <c r="EV94" i="47"/>
  <c r="FG94" i="47" s="1"/>
  <c r="KI94" i="47"/>
  <c r="KT94" i="47" s="1"/>
  <c r="CV94" i="47"/>
  <c r="DG94" i="47" s="1"/>
  <c r="JI94" i="47"/>
  <c r="JT94" i="47" s="1"/>
  <c r="FV94" i="47"/>
  <c r="GG94" i="47" s="1"/>
  <c r="V94" i="47"/>
  <c r="AG94" i="47" s="1"/>
  <c r="GV94" i="47"/>
  <c r="HG94" i="47" s="1"/>
  <c r="HV94" i="47"/>
  <c r="IG94" i="47" s="1"/>
  <c r="LI94" i="47"/>
  <c r="LT94" i="47" s="1"/>
  <c r="HI94" i="47"/>
  <c r="HT94" i="47" s="1"/>
  <c r="KV94" i="47"/>
  <c r="LG94" i="47" s="1"/>
  <c r="I94" i="47"/>
  <c r="T94" i="47" s="1"/>
  <c r="GI94" i="47"/>
  <c r="GT94" i="47" s="1"/>
  <c r="DI94" i="47"/>
  <c r="DT94" i="47" s="1"/>
  <c r="EI94" i="47"/>
  <c r="ET94" i="47" s="1"/>
  <c r="BI94" i="47"/>
  <c r="BT94" i="47" s="1"/>
  <c r="II94" i="47"/>
  <c r="IT94" i="47" s="1"/>
  <c r="FI94" i="47"/>
  <c r="FT94" i="47" s="1"/>
  <c r="LV94" i="47"/>
  <c r="MG94" i="47" s="1"/>
  <c r="DV94" i="47"/>
  <c r="EG94" i="47" s="1"/>
  <c r="IV94" i="47"/>
  <c r="JG94" i="47" s="1"/>
  <c r="AI94" i="47"/>
  <c r="AT94" i="47" s="1"/>
  <c r="BG14" i="68"/>
  <c r="BE14" i="68"/>
  <c r="BH17" i="68"/>
  <c r="BF17" i="68"/>
  <c r="BH16" i="68"/>
  <c r="BF16" i="68"/>
  <c r="BH15" i="68"/>
  <c r="BF15" i="68"/>
  <c r="BH14" i="68"/>
  <c r="BF14" i="68"/>
  <c r="BG17" i="68"/>
  <c r="BE17" i="68"/>
  <c r="BG15" i="68"/>
  <c r="BE15" i="68"/>
  <c r="BG16" i="68"/>
  <c r="BE16" i="68"/>
  <c r="HI105" i="47"/>
  <c r="DI105" i="47"/>
  <c r="LI105" i="47"/>
  <c r="EI105" i="47"/>
  <c r="I105" i="47"/>
  <c r="CI105" i="47"/>
  <c r="AI105" i="47"/>
  <c r="GI105" i="47"/>
  <c r="KV105" i="47"/>
  <c r="GV105" i="47"/>
  <c r="BI105" i="47"/>
  <c r="BV105" i="47"/>
  <c r="FV105" i="47"/>
  <c r="II105" i="47"/>
  <c r="AV105" i="47"/>
  <c r="V105" i="47"/>
  <c r="FI105" i="47"/>
  <c r="JI105" i="47"/>
  <c r="KI105" i="47"/>
  <c r="EV105" i="47"/>
  <c r="JV105" i="47"/>
  <c r="LV105" i="47"/>
  <c r="CV105" i="47"/>
  <c r="IV105" i="47"/>
  <c r="DV105" i="47"/>
  <c r="HV105" i="47"/>
  <c r="BS17" i="68"/>
  <c r="BS16" i="68"/>
  <c r="BS15" i="68"/>
  <c r="BS14" i="68"/>
  <c r="BV17" i="68"/>
  <c r="BV16" i="68"/>
  <c r="BV15" i="68"/>
  <c r="BV14" i="68"/>
  <c r="BU17" i="68"/>
  <c r="BU16" i="68"/>
  <c r="BU15" i="68"/>
  <c r="BU14" i="68"/>
  <c r="BT15" i="68"/>
  <c r="BT14" i="68"/>
  <c r="BT17" i="68"/>
  <c r="BT16" i="68"/>
  <c r="CE14" i="68"/>
  <c r="CG14" i="68"/>
  <c r="CH15" i="68"/>
  <c r="CF17" i="68"/>
  <c r="CH16" i="68"/>
  <c r="CF16" i="68"/>
  <c r="CH17" i="68"/>
  <c r="CH14" i="68"/>
  <c r="CF14" i="68"/>
  <c r="CE17" i="68"/>
  <c r="CG17" i="68"/>
  <c r="CE15" i="68"/>
  <c r="CG15" i="68"/>
  <c r="CE16" i="68"/>
  <c r="CG16" i="68"/>
  <c r="CF15" i="68"/>
  <c r="AF85" i="73"/>
  <c r="AG85" i="73"/>
  <c r="AH85" i="73"/>
  <c r="AI85" i="73"/>
  <c r="AG103" i="47"/>
  <c r="DT103" i="47"/>
  <c r="FT103" i="47"/>
  <c r="HT103" i="47"/>
  <c r="ET103" i="47"/>
  <c r="FG103" i="47"/>
  <c r="GT103" i="47"/>
  <c r="AF62" i="73" a="1"/>
  <c r="AG63" i="73" s="1"/>
  <c r="BT15" i="63"/>
  <c r="BT17" i="63"/>
  <c r="BU15" i="63"/>
  <c r="BU17" i="63"/>
  <c r="BV15" i="63"/>
  <c r="BV17" i="63"/>
  <c r="BS14" i="63"/>
  <c r="BS16" i="63"/>
  <c r="BT14" i="63"/>
  <c r="BT16" i="63"/>
  <c r="BU14" i="63"/>
  <c r="BU16" i="63"/>
  <c r="BV14" i="63"/>
  <c r="BV16" i="63"/>
  <c r="BS15" i="63"/>
  <c r="BS17" i="63"/>
  <c r="CE17" i="72"/>
  <c r="CE16" i="72"/>
  <c r="CE15" i="72"/>
  <c r="CE14" i="72"/>
  <c r="CH16" i="72"/>
  <c r="CH17" i="72"/>
  <c r="CH15" i="72"/>
  <c r="CH14" i="72"/>
  <c r="CG17" i="72"/>
  <c r="CG16" i="72"/>
  <c r="CG15" i="72"/>
  <c r="CG14" i="72"/>
  <c r="CF16" i="72"/>
  <c r="CF15" i="72"/>
  <c r="CF14" i="72"/>
  <c r="CF17" i="72"/>
  <c r="JV90" i="47"/>
  <c r="DV90" i="47"/>
  <c r="CV90" i="47"/>
  <c r="AV90" i="47"/>
  <c r="II90" i="47"/>
  <c r="KI90" i="47"/>
  <c r="I90" i="47"/>
  <c r="KV90" i="47"/>
  <c r="BV90" i="47"/>
  <c r="EI90" i="47"/>
  <c r="LI90" i="47"/>
  <c r="FV90" i="47"/>
  <c r="AI90" i="47"/>
  <c r="GI90" i="47"/>
  <c r="BI90" i="47"/>
  <c r="JI90" i="47"/>
  <c r="DI90" i="47"/>
  <c r="V90" i="47"/>
  <c r="GV90" i="47"/>
  <c r="LV90" i="47"/>
  <c r="HV90" i="47"/>
  <c r="CI90" i="47"/>
  <c r="EV90" i="47"/>
  <c r="HI90" i="47"/>
  <c r="FI90" i="47"/>
  <c r="IV90" i="47"/>
  <c r="AF37" i="73"/>
  <c r="AG37" i="73"/>
  <c r="AH37" i="73"/>
  <c r="AI37" i="73"/>
  <c r="GV102" i="47"/>
  <c r="HG102" i="47" s="1"/>
  <c r="JV102" i="47"/>
  <c r="KG102" i="47" s="1"/>
  <c r="EI102" i="47"/>
  <c r="ET102" i="47" s="1"/>
  <c r="IV102" i="47"/>
  <c r="JG102" i="47" s="1"/>
  <c r="CI102" i="47"/>
  <c r="CT102" i="47" s="1"/>
  <c r="DI102" i="47"/>
  <c r="DT102" i="47" s="1"/>
  <c r="AV102" i="47"/>
  <c r="BG102" i="47" s="1"/>
  <c r="AI102" i="47"/>
  <c r="AT102" i="47" s="1"/>
  <c r="JI102" i="47"/>
  <c r="JT102" i="47" s="1"/>
  <c r="HV102" i="47"/>
  <c r="IG102" i="47" s="1"/>
  <c r="LV102" i="47"/>
  <c r="MG102" i="47" s="1"/>
  <c r="FV102" i="47"/>
  <c r="GG102" i="47" s="1"/>
  <c r="II102" i="47"/>
  <c r="IT102" i="47" s="1"/>
  <c r="LI102" i="47"/>
  <c r="LT102" i="47" s="1"/>
  <c r="BV102" i="47"/>
  <c r="CG102" i="47" s="1"/>
  <c r="GI102" i="47"/>
  <c r="GT102" i="47" s="1"/>
  <c r="HI102" i="47"/>
  <c r="HT102" i="47" s="1"/>
  <c r="V102" i="47"/>
  <c r="AG102" i="47" s="1"/>
  <c r="DV102" i="47"/>
  <c r="EG102" i="47" s="1"/>
  <c r="CV102" i="47"/>
  <c r="DG102" i="47" s="1"/>
  <c r="EV102" i="47"/>
  <c r="FG102" i="47" s="1"/>
  <c r="I102" i="47"/>
  <c r="T102" i="47" s="1"/>
  <c r="KV102" i="47"/>
  <c r="LG102" i="47" s="1"/>
  <c r="BI102" i="47"/>
  <c r="BT102" i="47" s="1"/>
  <c r="KI102" i="47"/>
  <c r="KT102" i="47" s="1"/>
  <c r="FI102" i="47"/>
  <c r="FT102" i="47" s="1"/>
  <c r="BG17" i="63"/>
  <c r="BG16" i="63"/>
  <c r="BG15" i="63"/>
  <c r="BG14" i="63"/>
  <c r="BF17" i="63"/>
  <c r="BF16" i="63"/>
  <c r="BF15" i="63"/>
  <c r="BF14" i="63"/>
  <c r="BE17" i="63"/>
  <c r="BE15" i="63"/>
  <c r="BH16" i="63"/>
  <c r="BH14" i="63"/>
  <c r="BE16" i="63"/>
  <c r="BE14" i="63"/>
  <c r="BH17" i="63"/>
  <c r="BH15" i="63"/>
  <c r="AF21" i="73"/>
  <c r="AG21" i="73"/>
  <c r="AH21" i="73"/>
  <c r="AI21" i="73"/>
  <c r="FX95" i="47"/>
  <c r="GG95" i="47" s="1"/>
  <c r="FK95" i="47"/>
  <c r="FT95" i="47" s="1"/>
  <c r="GX95" i="47"/>
  <c r="HG95" i="47" s="1"/>
  <c r="EK95" i="47"/>
  <c r="ET95" i="47" s="1"/>
  <c r="LK95" i="47"/>
  <c r="LT95" i="47" s="1"/>
  <c r="EX95" i="47"/>
  <c r="FG95" i="47" s="1"/>
  <c r="HK95" i="47"/>
  <c r="HT95" i="47" s="1"/>
  <c r="KK95" i="47"/>
  <c r="KT95" i="47" s="1"/>
  <c r="AX95" i="47"/>
  <c r="BG95" i="47" s="1"/>
  <c r="CK95" i="47"/>
  <c r="CT95" i="47" s="1"/>
  <c r="LX95" i="47"/>
  <c r="MG95" i="47" s="1"/>
  <c r="BX95" i="47"/>
  <c r="CG95" i="47" s="1"/>
  <c r="IK95" i="47"/>
  <c r="IT95" i="47" s="1"/>
  <c r="DX95" i="47"/>
  <c r="EG95" i="47" s="1"/>
  <c r="DK95" i="47"/>
  <c r="DT95" i="47" s="1"/>
  <c r="GK95" i="47"/>
  <c r="GT95" i="47" s="1"/>
  <c r="JK95" i="47"/>
  <c r="JT95" i="47" s="1"/>
  <c r="K95" i="47"/>
  <c r="T95" i="47" s="1"/>
  <c r="X95" i="47"/>
  <c r="AG95" i="47" s="1"/>
  <c r="HX95" i="47"/>
  <c r="IG95" i="47" s="1"/>
  <c r="BK95" i="47"/>
  <c r="BT95" i="47" s="1"/>
  <c r="JX95" i="47"/>
  <c r="KG95" i="47" s="1"/>
  <c r="CX95" i="47"/>
  <c r="DG95" i="47" s="1"/>
  <c r="AK95" i="47"/>
  <c r="AT95" i="47" s="1"/>
  <c r="KX95" i="47"/>
  <c r="LG95" i="47" s="1"/>
  <c r="IX95" i="47"/>
  <c r="JG95" i="47" s="1"/>
  <c r="CI98" i="47"/>
  <c r="CT98" i="47" s="1"/>
  <c r="JV98" i="47"/>
  <c r="KV98" i="47"/>
  <c r="IV98" i="47"/>
  <c r="AV98" i="47"/>
  <c r="AI98" i="47"/>
  <c r="CV98" i="47"/>
  <c r="BV98" i="47"/>
  <c r="LI98" i="47"/>
  <c r="JI98" i="47"/>
  <c r="FI98" i="47"/>
  <c r="EI98" i="47"/>
  <c r="HI98" i="47"/>
  <c r="HV98" i="47"/>
  <c r="BI98" i="47"/>
  <c r="V98" i="47"/>
  <c r="II98" i="47"/>
  <c r="GI98" i="47"/>
  <c r="KI98" i="47"/>
  <c r="LV98" i="47"/>
  <c r="DI98" i="47"/>
  <c r="DV98" i="47"/>
  <c r="GV98" i="47"/>
  <c r="I98" i="47"/>
  <c r="FV98" i="47"/>
  <c r="EV98" i="47"/>
  <c r="I99" i="47"/>
  <c r="T99" i="47" s="1"/>
  <c r="CV99" i="47"/>
  <c r="DG99" i="47" s="1"/>
  <c r="LI99" i="47"/>
  <c r="LT99" i="47" s="1"/>
  <c r="IV99" i="47"/>
  <c r="JG99" i="47" s="1"/>
  <c r="EV99" i="47"/>
  <c r="FG99" i="47" s="1"/>
  <c r="KI99" i="47"/>
  <c r="KT99" i="47" s="1"/>
  <c r="EI99" i="47"/>
  <c r="ET99" i="47" s="1"/>
  <c r="KV99" i="47"/>
  <c r="LG99" i="47" s="1"/>
  <c r="FI99" i="47"/>
  <c r="FT99" i="47" s="1"/>
  <c r="AI99" i="47"/>
  <c r="AT99" i="47" s="1"/>
  <c r="AV99" i="47"/>
  <c r="BG99" i="47" s="1"/>
  <c r="LV99" i="47"/>
  <c r="MG99" i="47" s="1"/>
  <c r="CI99" i="47"/>
  <c r="CT99" i="47" s="1"/>
  <c r="GI99" i="47"/>
  <c r="GT99" i="47" s="1"/>
  <c r="JV99" i="47"/>
  <c r="KG99" i="47" s="1"/>
  <c r="V99" i="47"/>
  <c r="AG99" i="47" s="1"/>
  <c r="FV99" i="47"/>
  <c r="GG99" i="47" s="1"/>
  <c r="JI99" i="47"/>
  <c r="JT99" i="47" s="1"/>
  <c r="BI99" i="47"/>
  <c r="BT99" i="47" s="1"/>
  <c r="HV99" i="47"/>
  <c r="IG99" i="47" s="1"/>
  <c r="BV99" i="47"/>
  <c r="CG99" i="47" s="1"/>
  <c r="II99" i="47"/>
  <c r="IT99" i="47" s="1"/>
  <c r="HI99" i="47"/>
  <c r="HT99" i="47" s="1"/>
  <c r="GV99" i="47"/>
  <c r="HG99" i="47" s="1"/>
  <c r="DI99" i="47"/>
  <c r="DT99" i="47" s="1"/>
  <c r="DV99" i="47"/>
  <c r="EG99" i="47" s="1"/>
  <c r="BU15" i="72"/>
  <c r="BU17" i="72"/>
  <c r="BV15" i="72"/>
  <c r="BV17" i="72"/>
  <c r="BS14" i="72"/>
  <c r="BS16" i="72"/>
  <c r="BT14" i="72"/>
  <c r="BT16" i="72"/>
  <c r="BU14" i="72"/>
  <c r="BU16" i="72"/>
  <c r="BV14" i="72"/>
  <c r="BV16" i="72"/>
  <c r="BS15" i="72"/>
  <c r="BS17" i="72"/>
  <c r="BT15" i="72"/>
  <c r="BT17" i="72"/>
  <c r="AF78" i="73" a="1"/>
  <c r="CF17" i="63"/>
  <c r="CF16" i="63"/>
  <c r="CF15" i="63"/>
  <c r="CF14" i="63"/>
  <c r="CE17" i="63"/>
  <c r="CE16" i="63"/>
  <c r="CE15" i="63"/>
  <c r="CE14" i="63"/>
  <c r="CH17" i="63"/>
  <c r="CH16" i="63"/>
  <c r="CH15" i="63"/>
  <c r="CH14" i="63"/>
  <c r="CG17" i="63"/>
  <c r="CG16" i="63"/>
  <c r="CG15" i="63"/>
  <c r="CG14" i="63"/>
  <c r="BF17" i="72"/>
  <c r="BF16" i="72"/>
  <c r="BF15" i="72"/>
  <c r="BF14" i="72"/>
  <c r="BE17" i="72"/>
  <c r="BE16" i="72"/>
  <c r="BE15" i="72"/>
  <c r="BE14" i="72"/>
  <c r="BH17" i="72"/>
  <c r="BH16" i="72"/>
  <c r="BH15" i="72"/>
  <c r="BH14" i="72"/>
  <c r="BG17" i="72"/>
  <c r="BG16" i="72"/>
  <c r="BG15" i="72"/>
  <c r="BG14" i="72"/>
  <c r="AX93" i="47"/>
  <c r="HX93" i="47"/>
  <c r="HK93" i="47"/>
  <c r="LX93" i="47"/>
  <c r="FK93" i="47"/>
  <c r="FT93" i="47" s="1"/>
  <c r="X93" i="47"/>
  <c r="AK93" i="47"/>
  <c r="LK93" i="47"/>
  <c r="GX93" i="47"/>
  <c r="KK93" i="47"/>
  <c r="GK93" i="47"/>
  <c r="IK93" i="47"/>
  <c r="IT93" i="47" s="1"/>
  <c r="BK93" i="47"/>
  <c r="BT93" i="47" s="1"/>
  <c r="IX93" i="47"/>
  <c r="JK93" i="47"/>
  <c r="JX93" i="47"/>
  <c r="CX93" i="47"/>
  <c r="KX93" i="47"/>
  <c r="EX93" i="47"/>
  <c r="DX93" i="47"/>
  <c r="FX93" i="47"/>
  <c r="CK93" i="47"/>
  <c r="EK93" i="47"/>
  <c r="DK93" i="47"/>
  <c r="K93" i="47"/>
  <c r="BX93" i="47"/>
  <c r="AH94" i="73" l="1"/>
  <c r="AG97" i="73"/>
  <c r="AG96" i="73"/>
  <c r="AF94" i="73"/>
  <c r="AH97" i="73"/>
  <c r="AH96" i="73"/>
  <c r="AH95" i="73"/>
  <c r="AI96" i="73"/>
  <c r="AG94" i="73"/>
  <c r="AI94" i="73"/>
  <c r="AI95" i="73"/>
  <c r="AF95" i="73"/>
  <c r="AF97" i="73"/>
  <c r="AG95" i="73"/>
  <c r="AI97" i="73"/>
  <c r="AF96" i="73"/>
  <c r="DT98" i="47"/>
  <c r="MG93" i="47"/>
  <c r="AQ96" i="73"/>
  <c r="AR73" i="73"/>
  <c r="AT73" i="73"/>
  <c r="AR23" i="73"/>
  <c r="AR39" i="73"/>
  <c r="U31" i="73"/>
  <c r="U13" i="73"/>
  <c r="V40" i="73"/>
  <c r="AQ88" i="73"/>
  <c r="AQ70" i="73"/>
  <c r="AS94" i="73"/>
  <c r="AS24" i="73"/>
  <c r="W25" i="73"/>
  <c r="U6" i="73" a="1"/>
  <c r="W6" i="73" s="1"/>
  <c r="AQ71" i="73"/>
  <c r="V80" i="73"/>
  <c r="AS96" i="73"/>
  <c r="W13" i="73"/>
  <c r="AR71" i="73"/>
  <c r="AT94" i="73"/>
  <c r="AR78" i="73"/>
  <c r="AQ72" i="73"/>
  <c r="AQ62" i="73"/>
  <c r="AQ94" i="73" a="1"/>
  <c r="AR96" i="73" s="1"/>
  <c r="V13" i="73"/>
  <c r="X64" i="73"/>
  <c r="U86" i="73" a="1"/>
  <c r="W88" i="73" s="1"/>
  <c r="AT65" i="73"/>
  <c r="AR62" i="73"/>
  <c r="AT81" i="73"/>
  <c r="U79" i="73"/>
  <c r="AS63" i="73"/>
  <c r="W41" i="73"/>
  <c r="X39" i="73"/>
  <c r="AT23" i="73"/>
  <c r="U22" i="73" a="1"/>
  <c r="W23" i="73" s="1"/>
  <c r="AT89" i="73"/>
  <c r="AT64" i="73"/>
  <c r="AQ73" i="73"/>
  <c r="AQ80" i="73"/>
  <c r="V63" i="73"/>
  <c r="AQ95" i="73"/>
  <c r="U62" i="73"/>
  <c r="W64" i="73"/>
  <c r="W31" i="73"/>
  <c r="U8" i="73"/>
  <c r="U46" i="73" a="1"/>
  <c r="W47" i="73" s="1"/>
  <c r="V70" i="73"/>
  <c r="AR64" i="73"/>
  <c r="V81" i="73"/>
  <c r="AQ81" i="73"/>
  <c r="U70" i="73"/>
  <c r="AT80" i="73"/>
  <c r="V71" i="73"/>
  <c r="AS78" i="73"/>
  <c r="U30" i="73" a="1"/>
  <c r="V33" i="73" s="1"/>
  <c r="U49" i="73"/>
  <c r="W39" i="73"/>
  <c r="AQ38" i="73" a="1"/>
  <c r="AQ40" i="73" s="1"/>
  <c r="V30" i="73"/>
  <c r="AQ6" i="73" a="1"/>
  <c r="AQ8" i="73" s="1"/>
  <c r="AT70" i="73"/>
  <c r="V65" i="73"/>
  <c r="AT72" i="73"/>
  <c r="W78" i="73"/>
  <c r="U81" i="73"/>
  <c r="V73" i="73"/>
  <c r="AT71" i="73"/>
  <c r="X79" i="73"/>
  <c r="U38" i="73" a="1"/>
  <c r="X40" i="73" s="1"/>
  <c r="AQ22" i="73" a="1"/>
  <c r="AS25" i="73" s="1"/>
  <c r="AR89" i="73"/>
  <c r="AQ30" i="73" a="1"/>
  <c r="AT33" i="73" s="1"/>
  <c r="X30" i="73"/>
  <c r="AS62" i="73"/>
  <c r="AR79" i="73"/>
  <c r="AQ65" i="73"/>
  <c r="AR72" i="73"/>
  <c r="AT96" i="73"/>
  <c r="AS64" i="73"/>
  <c r="AR25" i="73"/>
  <c r="X9" i="73"/>
  <c r="U39" i="73"/>
  <c r="X31" i="73"/>
  <c r="W63" i="73"/>
  <c r="W80" i="73"/>
  <c r="U64" i="73"/>
  <c r="U80" i="73"/>
  <c r="AR94" i="73"/>
  <c r="W65" i="73"/>
  <c r="AT79" i="73"/>
  <c r="AS89" i="73"/>
  <c r="X41" i="73"/>
  <c r="AT25" i="73"/>
  <c r="U40" i="73"/>
  <c r="W9" i="73"/>
  <c r="W46" i="73"/>
  <c r="AQ46" i="73" a="1"/>
  <c r="AQ49" i="73" s="1"/>
  <c r="V72" i="73"/>
  <c r="AT97" i="73"/>
  <c r="AS79" i="73"/>
  <c r="X73" i="73"/>
  <c r="AQ86" i="73" a="1"/>
  <c r="AS87" i="73" s="1"/>
  <c r="AQ7" i="73"/>
  <c r="V7" i="73"/>
  <c r="X78" i="73"/>
  <c r="AQ78" i="73"/>
  <c r="U78" i="73"/>
  <c r="HT93" i="47"/>
  <c r="T98" i="47"/>
  <c r="AG98" i="47"/>
  <c r="CT93" i="47"/>
  <c r="KT98" i="47"/>
  <c r="BS16" i="64"/>
  <c r="BS17" i="64"/>
  <c r="BT16" i="64"/>
  <c r="BT17" i="64"/>
  <c r="BT14" i="64"/>
  <c r="BT15" i="64"/>
  <c r="BU14" i="64"/>
  <c r="BU15" i="64"/>
  <c r="BU16" i="64"/>
  <c r="BU17" i="64"/>
  <c r="BV14" i="64"/>
  <c r="BV16" i="64"/>
  <c r="BV17" i="64"/>
  <c r="BS14" i="64"/>
  <c r="BS15" i="64"/>
  <c r="BV15" i="64"/>
  <c r="AF53" i="73"/>
  <c r="AG53" i="73"/>
  <c r="AH53" i="73"/>
  <c r="AI53" i="73"/>
  <c r="CG14" i="64"/>
  <c r="CE17" i="64"/>
  <c r="CH16" i="64"/>
  <c r="CF16" i="64"/>
  <c r="CH17" i="64"/>
  <c r="CF17" i="64"/>
  <c r="CH15" i="64"/>
  <c r="CF15" i="64"/>
  <c r="CH14" i="64"/>
  <c r="CF14" i="64"/>
  <c r="CG15" i="64"/>
  <c r="CE15" i="64"/>
  <c r="CG17" i="64"/>
  <c r="CE14" i="64"/>
  <c r="CG16" i="64"/>
  <c r="CE16" i="64"/>
  <c r="BF17" i="64"/>
  <c r="BH17" i="64"/>
  <c r="BF15" i="64"/>
  <c r="BH15" i="64"/>
  <c r="BF16" i="64"/>
  <c r="BH16" i="64"/>
  <c r="BF14" i="64"/>
  <c r="BH14" i="64"/>
  <c r="BG17" i="64"/>
  <c r="BE17" i="64"/>
  <c r="BG16" i="64"/>
  <c r="BG15" i="64"/>
  <c r="BE15" i="64"/>
  <c r="BG14" i="64"/>
  <c r="BE14" i="64"/>
  <c r="BE16" i="64"/>
  <c r="BH25" i="64"/>
  <c r="BH22" i="64"/>
  <c r="BE23" i="64"/>
  <c r="BF24" i="64"/>
  <c r="BE22" i="64"/>
  <c r="BH23" i="64"/>
  <c r="BE24" i="64"/>
  <c r="BF25" i="64"/>
  <c r="BG24" i="64"/>
  <c r="BH24" i="64"/>
  <c r="BF22" i="64"/>
  <c r="BG22" i="64"/>
  <c r="BG25" i="64"/>
  <c r="BE25" i="64"/>
  <c r="BF23" i="64"/>
  <c r="BG23" i="64"/>
  <c r="KT93" i="47"/>
  <c r="BT16" i="62"/>
  <c r="BS16" i="62"/>
  <c r="BU16" i="62"/>
  <c r="BS17" i="62"/>
  <c r="BV16" i="62"/>
  <c r="BV15" i="62"/>
  <c r="BU15" i="62"/>
  <c r="BT14" i="62"/>
  <c r="BV14" i="62"/>
  <c r="BT15" i="62"/>
  <c r="BU17" i="62"/>
  <c r="BT17" i="62"/>
  <c r="BU14" i="62"/>
  <c r="BS14" i="62"/>
  <c r="BV17" i="62"/>
  <c r="BS15" i="62"/>
  <c r="CF17" i="62"/>
  <c r="CE17" i="62"/>
  <c r="CG16" i="62"/>
  <c r="CH17" i="62"/>
  <c r="CH16" i="62"/>
  <c r="CE15" i="62"/>
  <c r="CH15" i="62"/>
  <c r="CF16" i="62"/>
  <c r="CF15" i="62"/>
  <c r="CG14" i="62"/>
  <c r="CH14" i="62"/>
  <c r="CE14" i="62"/>
  <c r="CF14" i="62"/>
  <c r="CE16" i="62"/>
  <c r="CG17" i="62"/>
  <c r="CG15" i="62"/>
  <c r="AI13" i="73"/>
  <c r="AG13" i="73"/>
  <c r="AH13" i="73"/>
  <c r="AF13" i="73"/>
  <c r="BE25" i="62"/>
  <c r="BH22" i="62"/>
  <c r="BE22" i="62"/>
  <c r="BG24" i="62"/>
  <c r="BH25" i="62"/>
  <c r="BG23" i="62"/>
  <c r="BG25" i="62"/>
  <c r="BF25" i="62"/>
  <c r="BG22" i="62"/>
  <c r="BE23" i="62"/>
  <c r="BH24" i="62"/>
  <c r="BH23" i="62"/>
  <c r="BF23" i="62"/>
  <c r="BF24" i="62"/>
  <c r="BF22" i="62"/>
  <c r="BE24" i="62"/>
  <c r="BF17" i="62"/>
  <c r="BG16" i="62"/>
  <c r="BH17" i="62"/>
  <c r="BG15" i="62"/>
  <c r="BE14" i="62"/>
  <c r="BE15" i="62"/>
  <c r="BG17" i="62"/>
  <c r="BG14" i="62"/>
  <c r="BF15" i="62"/>
  <c r="BE16" i="62"/>
  <c r="BH15" i="62"/>
  <c r="BF16" i="62"/>
  <c r="BF14" i="62"/>
  <c r="BH16" i="62"/>
  <c r="BH14" i="62"/>
  <c r="BE17" i="62"/>
  <c r="JG93" i="47"/>
  <c r="AG93" i="47"/>
  <c r="LG98" i="47"/>
  <c r="MG98" i="47"/>
  <c r="JT98" i="47"/>
  <c r="EG93" i="47"/>
  <c r="DG98" i="47"/>
  <c r="HG93" i="47"/>
  <c r="KG93" i="47"/>
  <c r="LT93" i="47"/>
  <c r="CG93" i="47"/>
  <c r="IG98" i="47"/>
  <c r="BG98" i="47"/>
  <c r="CG98" i="47"/>
  <c r="IG93" i="47"/>
  <c r="HG98" i="47"/>
  <c r="DT93" i="47"/>
  <c r="ET93" i="47"/>
  <c r="BT98" i="47"/>
  <c r="AT93" i="47"/>
  <c r="FT98" i="47"/>
  <c r="GG93" i="47"/>
  <c r="BG93" i="47"/>
  <c r="EG98" i="47"/>
  <c r="HT98" i="47"/>
  <c r="JT93" i="47"/>
  <c r="JG98" i="47"/>
  <c r="GG98" i="47"/>
  <c r="ET98" i="47"/>
  <c r="FG98" i="47"/>
  <c r="KG98" i="47"/>
  <c r="AF46" i="73" a="1"/>
  <c r="AH46" i="73" s="1"/>
  <c r="IT98" i="47"/>
  <c r="FG93" i="47"/>
  <c r="GT93" i="47"/>
  <c r="GT98" i="47"/>
  <c r="LG93" i="47"/>
  <c r="LT98" i="47"/>
  <c r="T93" i="47"/>
  <c r="DG93" i="47"/>
  <c r="AT98" i="47"/>
  <c r="I30" i="45"/>
  <c r="AF6" i="73" a="1"/>
  <c r="AF30" i="73" a="1"/>
  <c r="AG72" i="73"/>
  <c r="AH71" i="73"/>
  <c r="AI72" i="73"/>
  <c r="AH73" i="73"/>
  <c r="AH70" i="73"/>
  <c r="AI73" i="73"/>
  <c r="AH72" i="73"/>
  <c r="AI71" i="73"/>
  <c r="AF70" i="73"/>
  <c r="AF71" i="73"/>
  <c r="AG70" i="73"/>
  <c r="AF72" i="73"/>
  <c r="AF73" i="73"/>
  <c r="AG71" i="73"/>
  <c r="AI70" i="73"/>
  <c r="AG73" i="73"/>
  <c r="AF86" i="73" a="1"/>
  <c r="AF65" i="73"/>
  <c r="AF62" i="73"/>
  <c r="AF64" i="73"/>
  <c r="AI65" i="73"/>
  <c r="AH63" i="73"/>
  <c r="AF63" i="73"/>
  <c r="AI64" i="73"/>
  <c r="AH62" i="73"/>
  <c r="AI62" i="73"/>
  <c r="AI63" i="73"/>
  <c r="AH64" i="73"/>
  <c r="AH65" i="73"/>
  <c r="AG64" i="73"/>
  <c r="AG65" i="73"/>
  <c r="AG62" i="73"/>
  <c r="AH78" i="73"/>
  <c r="AH80" i="73"/>
  <c r="AI78" i="73"/>
  <c r="AI80" i="73"/>
  <c r="AG79" i="73"/>
  <c r="AF79" i="73"/>
  <c r="AF81" i="73"/>
  <c r="AG81" i="73"/>
  <c r="AH79" i="73"/>
  <c r="AH81" i="73"/>
  <c r="AI79" i="73"/>
  <c r="AI81" i="73"/>
  <c r="AF78" i="73"/>
  <c r="AF80" i="73"/>
  <c r="AG78" i="73"/>
  <c r="AG80" i="73"/>
  <c r="AF22" i="73" a="1"/>
  <c r="AF38" i="73" a="1"/>
  <c r="AT88" i="73" l="1"/>
  <c r="AR48" i="73"/>
  <c r="AS38" i="73"/>
  <c r="AT41" i="73"/>
  <c r="U7" i="73"/>
  <c r="X46" i="73"/>
  <c r="V89" i="73"/>
  <c r="AR40" i="73"/>
  <c r="AS32" i="73"/>
  <c r="V8" i="73"/>
  <c r="AR7" i="73"/>
  <c r="AQ94" i="73"/>
  <c r="AQ87" i="73"/>
  <c r="AQ89" i="73"/>
  <c r="V25" i="73"/>
  <c r="X86" i="73"/>
  <c r="AS7" i="73"/>
  <c r="AQ30" i="73"/>
  <c r="U54" i="73" a="1"/>
  <c r="U56" i="73" s="1"/>
  <c r="W32" i="73"/>
  <c r="AQ46" i="73"/>
  <c r="AQ97" i="73"/>
  <c r="AS9" i="73"/>
  <c r="U87" i="73"/>
  <c r="AR95" i="73"/>
  <c r="AQ38" i="73"/>
  <c r="U46" i="73"/>
  <c r="U22" i="73"/>
  <c r="U33" i="73"/>
  <c r="W38" i="73"/>
  <c r="AS41" i="73"/>
  <c r="AR24" i="73"/>
  <c r="AS88" i="73"/>
  <c r="W33" i="73"/>
  <c r="AQ54" i="73" a="1"/>
  <c r="AR54" i="73" s="1"/>
  <c r="W89" i="73"/>
  <c r="AQ39" i="73"/>
  <c r="AR8" i="73"/>
  <c r="V24" i="73"/>
  <c r="AT9" i="73"/>
  <c r="X24" i="73"/>
  <c r="X32" i="73"/>
  <c r="X38" i="73"/>
  <c r="U86" i="73"/>
  <c r="AS49" i="73"/>
  <c r="W40" i="73"/>
  <c r="V39" i="73"/>
  <c r="W87" i="73"/>
  <c r="AR87" i="73"/>
  <c r="AT31" i="73"/>
  <c r="W14" i="73"/>
  <c r="AQ14" i="73" a="1"/>
  <c r="AS14" i="73" s="1"/>
  <c r="U30" i="73"/>
  <c r="AS30" i="73"/>
  <c r="AT86" i="73"/>
  <c r="V49" i="73"/>
  <c r="W24" i="73"/>
  <c r="AS40" i="73"/>
  <c r="AR38" i="73"/>
  <c r="U14" i="73" a="1"/>
  <c r="V17" i="73" s="1"/>
  <c r="AR41" i="73"/>
  <c r="AR31" i="73"/>
  <c r="AQ22" i="73"/>
  <c r="U88" i="73"/>
  <c r="W30" i="73"/>
  <c r="AT39" i="73"/>
  <c r="W7" i="73"/>
  <c r="AS47" i="73"/>
  <c r="AS22" i="73"/>
  <c r="V23" i="73"/>
  <c r="U32" i="73"/>
  <c r="AT46" i="73"/>
  <c r="AR88" i="73"/>
  <c r="AT49" i="73"/>
  <c r="X25" i="73"/>
  <c r="AT7" i="73"/>
  <c r="AT48" i="73"/>
  <c r="V41" i="73"/>
  <c r="V9" i="73"/>
  <c r="AR22" i="73"/>
  <c r="AQ86" i="73"/>
  <c r="U89" i="73"/>
  <c r="AQ25" i="73"/>
  <c r="AS86" i="73"/>
  <c r="U38" i="73"/>
  <c r="U48" i="73"/>
  <c r="AT40" i="73"/>
  <c r="V46" i="73"/>
  <c r="AT22" i="73"/>
  <c r="X33" i="73"/>
  <c r="AR47" i="73"/>
  <c r="X48" i="73"/>
  <c r="AR97" i="73"/>
  <c r="X87" i="73"/>
  <c r="V38" i="73"/>
  <c r="AT32" i="73"/>
  <c r="AQ32" i="73"/>
  <c r="AS31" i="73"/>
  <c r="V86" i="73"/>
  <c r="V22" i="73"/>
  <c r="AS95" i="73"/>
  <c r="U41" i="73"/>
  <c r="AQ41" i="73"/>
  <c r="X22" i="73"/>
  <c r="U9" i="73"/>
  <c r="AT95" i="73"/>
  <c r="U24" i="73"/>
  <c r="X8" i="73"/>
  <c r="AS97" i="73"/>
  <c r="X6" i="73"/>
  <c r="AR32" i="73"/>
  <c r="V48" i="73"/>
  <c r="X7" i="73"/>
  <c r="W22" i="73"/>
  <c r="AT30" i="73"/>
  <c r="AS17" i="73"/>
  <c r="AT24" i="73"/>
  <c r="AT6" i="73"/>
  <c r="AS23" i="73"/>
  <c r="X89" i="73"/>
  <c r="V15" i="73"/>
  <c r="AS8" i="73"/>
  <c r="U25" i="73"/>
  <c r="AR49" i="73"/>
  <c r="AS48" i="73"/>
  <c r="X88" i="73"/>
  <c r="AS6" i="73"/>
  <c r="AR46" i="73"/>
  <c r="AT87" i="73"/>
  <c r="U17" i="73"/>
  <c r="AT17" i="73"/>
  <c r="AQ24" i="73"/>
  <c r="X47" i="73"/>
  <c r="U47" i="73"/>
  <c r="AQ9" i="73"/>
  <c r="AQ6" i="73"/>
  <c r="V32" i="73"/>
  <c r="AS39" i="73"/>
  <c r="AR86" i="73"/>
  <c r="U6" i="73"/>
  <c r="V31" i="73"/>
  <c r="V47" i="73"/>
  <c r="AQ23" i="73"/>
  <c r="V6" i="73"/>
  <c r="W8" i="73"/>
  <c r="V88" i="73"/>
  <c r="AQ33" i="73"/>
  <c r="AS33" i="73"/>
  <c r="X49" i="73"/>
  <c r="AT38" i="73"/>
  <c r="AR6" i="73"/>
  <c r="AQ31" i="73"/>
  <c r="AT47" i="73"/>
  <c r="X16" i="73"/>
  <c r="AQ47" i="73"/>
  <c r="AT8" i="73"/>
  <c r="AR9" i="73"/>
  <c r="AR33" i="73"/>
  <c r="AR30" i="73"/>
  <c r="W86" i="73"/>
  <c r="AQ48" i="73"/>
  <c r="X23" i="73"/>
  <c r="V87" i="73"/>
  <c r="AS46" i="73"/>
  <c r="V14" i="73"/>
  <c r="AR17" i="73"/>
  <c r="W48" i="73"/>
  <c r="U23" i="73"/>
  <c r="W49" i="73"/>
  <c r="AF54" i="73" a="1"/>
  <c r="AF14" i="73" a="1"/>
  <c r="AH49" i="73"/>
  <c r="AG46" i="73"/>
  <c r="AI47" i="73"/>
  <c r="AF48" i="73"/>
  <c r="AF47" i="73"/>
  <c r="AI49" i="73"/>
  <c r="AG47" i="73"/>
  <c r="AI48" i="73"/>
  <c r="AG49" i="73"/>
  <c r="AG48" i="73"/>
  <c r="AH48" i="73"/>
  <c r="AI46" i="73"/>
  <c r="AF49" i="73"/>
  <c r="AF46" i="73"/>
  <c r="AH47" i="73"/>
  <c r="AI7" i="73"/>
  <c r="AG8" i="73"/>
  <c r="AF9" i="73"/>
  <c r="AG9" i="73"/>
  <c r="AH8" i="73"/>
  <c r="AI8" i="73"/>
  <c r="AI9" i="73"/>
  <c r="AH7" i="73"/>
  <c r="AF7" i="73"/>
  <c r="AG7" i="73"/>
  <c r="AF6" i="73"/>
  <c r="AI6" i="73"/>
  <c r="AF8" i="73"/>
  <c r="AH9" i="73"/>
  <c r="AH6" i="73"/>
  <c r="AG6" i="73"/>
  <c r="AL45" i="33"/>
  <c r="O71" i="22"/>
  <c r="N71" i="22" s="1"/>
  <c r="L71" i="22" s="1"/>
  <c r="N103" i="22" s="1"/>
  <c r="J85" i="22" s="1"/>
  <c r="O75" i="22"/>
  <c r="N75" i="22" s="1"/>
  <c r="L75" i="22" s="1"/>
  <c r="N107" i="22" s="1"/>
  <c r="J91" i="22" s="1"/>
  <c r="E114" i="48" s="1"/>
  <c r="O70" i="22"/>
  <c r="N70" i="22" s="1"/>
  <c r="L70" i="22" s="1"/>
  <c r="N102" i="22" s="1"/>
  <c r="J89" i="22" s="1"/>
  <c r="O74" i="22"/>
  <c r="N74" i="22" s="1"/>
  <c r="L74" i="22" s="1"/>
  <c r="N106" i="22" s="1"/>
  <c r="J81" i="22" s="1"/>
  <c r="E101" i="48" s="1"/>
  <c r="O76" i="22"/>
  <c r="N76" i="22" s="1"/>
  <c r="L76" i="22" s="1"/>
  <c r="N108" i="22" s="1"/>
  <c r="J84" i="22" s="1"/>
  <c r="O69" i="22"/>
  <c r="N69" i="22" s="1"/>
  <c r="L69" i="22" s="1"/>
  <c r="N101" i="22" s="1"/>
  <c r="J83" i="22" s="1"/>
  <c r="O73" i="22"/>
  <c r="N73" i="22" s="1"/>
  <c r="L73" i="22" s="1"/>
  <c r="N105" i="22" s="1"/>
  <c r="J86" i="22" s="1"/>
  <c r="O72" i="22"/>
  <c r="N72" i="22" s="1"/>
  <c r="L72" i="22" s="1"/>
  <c r="N104" i="22" s="1"/>
  <c r="J78" i="22" s="1"/>
  <c r="E97" i="48" s="1"/>
  <c r="AF33" i="73"/>
  <c r="AH32" i="73"/>
  <c r="AG33" i="73"/>
  <c r="AG30" i="73"/>
  <c r="AH33" i="73"/>
  <c r="AF31" i="73"/>
  <c r="AF30" i="73"/>
  <c r="AH30" i="73"/>
  <c r="AI32" i="73"/>
  <c r="AF32" i="73"/>
  <c r="AG31" i="73"/>
  <c r="AI33" i="73"/>
  <c r="AG32" i="73"/>
  <c r="AI30" i="73"/>
  <c r="AH31" i="73"/>
  <c r="AI31" i="73"/>
  <c r="AH86" i="73"/>
  <c r="AH89" i="73"/>
  <c r="AI89" i="73"/>
  <c r="AI88" i="73"/>
  <c r="AI87" i="73"/>
  <c r="AI86" i="73"/>
  <c r="AF86" i="73"/>
  <c r="AF87" i="73"/>
  <c r="AF88" i="73"/>
  <c r="AF89" i="73"/>
  <c r="AH88" i="73"/>
  <c r="AG87" i="73"/>
  <c r="AG86" i="73"/>
  <c r="AG89" i="73"/>
  <c r="AG88" i="73"/>
  <c r="AH87" i="73"/>
  <c r="AF38" i="73"/>
  <c r="AF40" i="73"/>
  <c r="AG38" i="73"/>
  <c r="AG40" i="73"/>
  <c r="AH38" i="73"/>
  <c r="AH40" i="73"/>
  <c r="AI40" i="73"/>
  <c r="AI38" i="73"/>
  <c r="AF39" i="73"/>
  <c r="AF41" i="73"/>
  <c r="AG39" i="73"/>
  <c r="AG41" i="73"/>
  <c r="AH39" i="73"/>
  <c r="AH41" i="73"/>
  <c r="AI39" i="73"/>
  <c r="AI41" i="73"/>
  <c r="AI23" i="73"/>
  <c r="AI25" i="73"/>
  <c r="AF22" i="73"/>
  <c r="AF24" i="73"/>
  <c r="AG22" i="73"/>
  <c r="AG24" i="73"/>
  <c r="AH22" i="73"/>
  <c r="AH24" i="73"/>
  <c r="AI22" i="73"/>
  <c r="AI24" i="73"/>
  <c r="AF23" i="73"/>
  <c r="AF25" i="73"/>
  <c r="AG23" i="73"/>
  <c r="AG25" i="73"/>
  <c r="AH23" i="73"/>
  <c r="AH25" i="73"/>
  <c r="AT16" i="73" l="1"/>
  <c r="W55" i="73"/>
  <c r="V57" i="73"/>
  <c r="AT14" i="73"/>
  <c r="AQ14" i="73"/>
  <c r="AQ56" i="73"/>
  <c r="V55" i="73"/>
  <c r="AT57" i="73"/>
  <c r="W17" i="73"/>
  <c r="AS15" i="73"/>
  <c r="X57" i="73"/>
  <c r="AT56" i="73"/>
  <c r="AQ57" i="73"/>
  <c r="AQ17" i="73"/>
  <c r="V56" i="73"/>
  <c r="V16" i="73"/>
  <c r="AQ15" i="73"/>
  <c r="AR14" i="73"/>
  <c r="AT15" i="73"/>
  <c r="W56" i="73"/>
  <c r="AQ54" i="73"/>
  <c r="W16" i="73"/>
  <c r="X17" i="73"/>
  <c r="U15" i="73"/>
  <c r="U14" i="73"/>
  <c r="X15" i="73"/>
  <c r="AS56" i="73"/>
  <c r="AT54" i="73"/>
  <c r="U54" i="73"/>
  <c r="W57" i="73"/>
  <c r="U55" i="73"/>
  <c r="AQ16" i="73"/>
  <c r="AR16" i="73"/>
  <c r="AS54" i="73"/>
  <c r="U16" i="73"/>
  <c r="AR56" i="73"/>
  <c r="W15" i="73"/>
  <c r="X55" i="73"/>
  <c r="X56" i="73"/>
  <c r="AT55" i="73"/>
  <c r="AR55" i="73"/>
  <c r="U57" i="73"/>
  <c r="AS57" i="73"/>
  <c r="AR15" i="73"/>
  <c r="AQ55" i="73"/>
  <c r="V54" i="73"/>
  <c r="X54" i="73"/>
  <c r="W54" i="73"/>
  <c r="AS16" i="73"/>
  <c r="AR57" i="73"/>
  <c r="AS55" i="73"/>
  <c r="X14" i="73"/>
  <c r="AI56" i="73"/>
  <c r="AI57" i="73"/>
  <c r="AH56" i="73"/>
  <c r="AF55" i="73"/>
  <c r="AF54" i="73"/>
  <c r="AF57" i="73"/>
  <c r="AF56" i="73"/>
  <c r="AG55" i="73"/>
  <c r="AG56" i="73"/>
  <c r="AG57" i="73"/>
  <c r="AG54" i="73"/>
  <c r="AH57" i="73"/>
  <c r="AH54" i="73"/>
  <c r="AI54" i="73"/>
  <c r="AI55" i="73"/>
  <c r="AH55" i="73"/>
  <c r="AH16" i="73"/>
  <c r="AI14" i="73"/>
  <c r="AF15" i="73"/>
  <c r="AI17" i="73"/>
  <c r="AF16" i="73"/>
  <c r="AG17" i="73"/>
  <c r="AI16" i="73"/>
  <c r="AF17" i="73"/>
  <c r="AH14" i="73"/>
  <c r="AH17" i="73"/>
  <c r="AH15" i="73"/>
  <c r="AG16" i="73"/>
  <c r="AG14" i="73"/>
  <c r="AG15" i="73"/>
  <c r="AI15" i="73"/>
  <c r="AF14" i="73"/>
  <c r="E106" i="48"/>
  <c r="X50" i="33"/>
  <c r="E102" i="48"/>
  <c r="AG50" i="33"/>
  <c r="AJ50" i="33"/>
  <c r="E104" i="48"/>
  <c r="F50" i="33"/>
  <c r="E100" i="48"/>
  <c r="AS50" i="33"/>
  <c r="E110" i="48"/>
  <c r="E113" i="48"/>
  <c r="AV50" i="33"/>
  <c r="U50" i="33"/>
  <c r="E105" i="48"/>
  <c r="E96" i="48"/>
  <c r="C50" i="33"/>
  <c r="E90" i="47" l="1"/>
  <c r="E90" i="28"/>
  <c r="D90" i="28" s="1"/>
  <c r="E91" i="47"/>
  <c r="E91" i="28"/>
  <c r="D91" i="28" s="1"/>
  <c r="E104" i="47"/>
  <c r="E104" i="28"/>
  <c r="D104" i="28" s="1"/>
  <c r="E105" i="47"/>
  <c r="E105" i="28"/>
  <c r="D105" i="28" s="1"/>
  <c r="E100" i="47"/>
  <c r="E100" i="28"/>
  <c r="D100" i="28" s="1"/>
  <c r="E101" i="28"/>
  <c r="D101" i="28" s="1"/>
  <c r="E101" i="47"/>
  <c r="E96" i="47"/>
  <c r="E96" i="28"/>
  <c r="D96" i="28" s="1"/>
  <c r="E97" i="47"/>
  <c r="E97" i="28"/>
  <c r="D97" i="28" s="1"/>
  <c r="LL100" i="47" l="1"/>
  <c r="HY100" i="47"/>
  <c r="BY100" i="47"/>
  <c r="IY100" i="47"/>
  <c r="EY100" i="47"/>
  <c r="CL100" i="47"/>
  <c r="DY100" i="47"/>
  <c r="L100" i="47"/>
  <c r="AY100" i="47"/>
  <c r="JL100" i="47"/>
  <c r="KL100" i="47"/>
  <c r="D100" i="47"/>
  <c r="KY100" i="47"/>
  <c r="IL100" i="47"/>
  <c r="FY100" i="47"/>
  <c r="FL100" i="47"/>
  <c r="EL100" i="47"/>
  <c r="AL100" i="47"/>
  <c r="DL100" i="47"/>
  <c r="BL100" i="47"/>
  <c r="JY100" i="47"/>
  <c r="Y100" i="47"/>
  <c r="GY100" i="47"/>
  <c r="GL100" i="47"/>
  <c r="CY100" i="47"/>
  <c r="LY100" i="47"/>
  <c r="HL100" i="47"/>
  <c r="DL105" i="47"/>
  <c r="HL105" i="47"/>
  <c r="KY105" i="47"/>
  <c r="JY105" i="47"/>
  <c r="AY105" i="47"/>
  <c r="LL105" i="47"/>
  <c r="BL105" i="47"/>
  <c r="D105" i="47"/>
  <c r="HY105" i="47"/>
  <c r="CL105" i="47"/>
  <c r="BY105" i="47"/>
  <c r="LY105" i="47"/>
  <c r="FL105" i="47"/>
  <c r="IY105" i="47"/>
  <c r="JL105" i="47"/>
  <c r="L105" i="47"/>
  <c r="IL105" i="47"/>
  <c r="EY105" i="47"/>
  <c r="EL105" i="47"/>
  <c r="GL105" i="47"/>
  <c r="FY105" i="47"/>
  <c r="DY105" i="47"/>
  <c r="GY105" i="47"/>
  <c r="Y105" i="47"/>
  <c r="CY105" i="47"/>
  <c r="AL105" i="47"/>
  <c r="KL105" i="47"/>
  <c r="IL97" i="47"/>
  <c r="CY97" i="47"/>
  <c r="IY97" i="47"/>
  <c r="EY97" i="47"/>
  <c r="LY97" i="47"/>
  <c r="FL97" i="47"/>
  <c r="CL97" i="47"/>
  <c r="HY97" i="47"/>
  <c r="GY97" i="47"/>
  <c r="LL97" i="47"/>
  <c r="DY97" i="47"/>
  <c r="JY97" i="47"/>
  <c r="Y97" i="47"/>
  <c r="EL97" i="47"/>
  <c r="AY97" i="47"/>
  <c r="KY97" i="47"/>
  <c r="JL97" i="47"/>
  <c r="AL97" i="47"/>
  <c r="KL97" i="47"/>
  <c r="D97" i="47"/>
  <c r="BY97" i="47"/>
  <c r="FY97" i="47"/>
  <c r="DL97" i="47"/>
  <c r="HL97" i="47"/>
  <c r="GL97" i="47"/>
  <c r="BL97" i="47"/>
  <c r="L97" i="47"/>
  <c r="HL96" i="47"/>
  <c r="EY96" i="47"/>
  <c r="CL96" i="47"/>
  <c r="AL96" i="47"/>
  <c r="JL96" i="47"/>
  <c r="AY96" i="47"/>
  <c r="L96" i="47"/>
  <c r="GL96" i="47"/>
  <c r="GY96" i="47"/>
  <c r="KY96" i="47"/>
  <c r="JY96" i="47"/>
  <c r="IL96" i="47"/>
  <c r="DL96" i="47"/>
  <c r="HY96" i="47"/>
  <c r="LY96" i="47"/>
  <c r="LL96" i="47"/>
  <c r="Y96" i="47"/>
  <c r="KL96" i="47"/>
  <c r="D96" i="47"/>
  <c r="CY96" i="47"/>
  <c r="BL96" i="47"/>
  <c r="BY96" i="47"/>
  <c r="IY96" i="47"/>
  <c r="FY96" i="47"/>
  <c r="EL96" i="47"/>
  <c r="FL96" i="47"/>
  <c r="DY96" i="47"/>
  <c r="HY104" i="47"/>
  <c r="FY104" i="47"/>
  <c r="EY104" i="47"/>
  <c r="L104" i="47"/>
  <c r="KL104" i="47"/>
  <c r="D104" i="47"/>
  <c r="FL104" i="47"/>
  <c r="Y104" i="47"/>
  <c r="IL104" i="47"/>
  <c r="LY104" i="47"/>
  <c r="AY104" i="47"/>
  <c r="IY104" i="47"/>
  <c r="AL104" i="47"/>
  <c r="JL104" i="47"/>
  <c r="BL104" i="47"/>
  <c r="GY104" i="47"/>
  <c r="BY104" i="47"/>
  <c r="JY104" i="47"/>
  <c r="EL104" i="47"/>
  <c r="CY104" i="47"/>
  <c r="CL104" i="47"/>
  <c r="DY104" i="47"/>
  <c r="DL104" i="47"/>
  <c r="HL104" i="47"/>
  <c r="KY104" i="47"/>
  <c r="GL104" i="47"/>
  <c r="LL104" i="47"/>
  <c r="LL101" i="47"/>
  <c r="GY101" i="47"/>
  <c r="BY101" i="47"/>
  <c r="L101" i="47"/>
  <c r="EY101" i="47"/>
  <c r="AY101" i="47"/>
  <c r="HY101" i="47"/>
  <c r="LY101" i="47"/>
  <c r="EL101" i="47"/>
  <c r="Y101" i="47"/>
  <c r="HL101" i="47"/>
  <c r="IY101" i="47"/>
  <c r="DY101" i="47"/>
  <c r="FL101" i="47"/>
  <c r="IL101" i="47"/>
  <c r="AL101" i="47"/>
  <c r="GL101" i="47"/>
  <c r="KL101" i="47"/>
  <c r="JY101" i="47"/>
  <c r="JL101" i="47"/>
  <c r="FY101" i="47"/>
  <c r="KY101" i="47"/>
  <c r="BL101" i="47"/>
  <c r="DL101" i="47"/>
  <c r="CY101" i="47"/>
  <c r="D101" i="47"/>
  <c r="CL101" i="47"/>
  <c r="KY91" i="47"/>
  <c r="DL91" i="47"/>
  <c r="CL91" i="47"/>
  <c r="IY91" i="47"/>
  <c r="HL91" i="47"/>
  <c r="GY91" i="47"/>
  <c r="DY91" i="47"/>
  <c r="EY91" i="47"/>
  <c r="KL91" i="47"/>
  <c r="GL91" i="47"/>
  <c r="LL91" i="47"/>
  <c r="LY91" i="47"/>
  <c r="AL91" i="47"/>
  <c r="CY91" i="47"/>
  <c r="Y91" i="47"/>
  <c r="AY91" i="47"/>
  <c r="BY91" i="47"/>
  <c r="FL91" i="47"/>
  <c r="JL91" i="47"/>
  <c r="FY91" i="47"/>
  <c r="L91" i="47"/>
  <c r="JY91" i="47"/>
  <c r="EL91" i="47"/>
  <c r="D91" i="47"/>
  <c r="BL91" i="47"/>
  <c r="IL91" i="47"/>
  <c r="HY91" i="47"/>
  <c r="LY90" i="47"/>
  <c r="EY90" i="47"/>
  <c r="KL90" i="47"/>
  <c r="FY90" i="47"/>
  <c r="JY90" i="47"/>
  <c r="Y90" i="47"/>
  <c r="LL90" i="47"/>
  <c r="HL90" i="47"/>
  <c r="KY90" i="47"/>
  <c r="JL90" i="47"/>
  <c r="AY90" i="47"/>
  <c r="L90" i="47"/>
  <c r="CY90" i="47"/>
  <c r="BL90" i="47"/>
  <c r="IY90" i="47"/>
  <c r="D90" i="47"/>
  <c r="CL90" i="47"/>
  <c r="HY90" i="47"/>
  <c r="GL90" i="47"/>
  <c r="EL90" i="47"/>
  <c r="BY90" i="47"/>
  <c r="GY90" i="47"/>
  <c r="DL90" i="47"/>
  <c r="IL90" i="47"/>
  <c r="AL90" i="47"/>
  <c r="DY90" i="47"/>
  <c r="FL90" i="47"/>
  <c r="LX91" i="47" l="1"/>
  <c r="MG91" i="47" s="1"/>
  <c r="JK91" i="47"/>
  <c r="JT91" i="47" s="1"/>
  <c r="BK91" i="47"/>
  <c r="BT91" i="47" s="1"/>
  <c r="IK91" i="47"/>
  <c r="IT91" i="47" s="1"/>
  <c r="IX91" i="47"/>
  <c r="JG91" i="47" s="1"/>
  <c r="EK91" i="47"/>
  <c r="ET91" i="47" s="1"/>
  <c r="CK91" i="47"/>
  <c r="CT91" i="47" s="1"/>
  <c r="EX91" i="47"/>
  <c r="FG91" i="47" s="1"/>
  <c r="X91" i="47"/>
  <c r="AG91" i="47" s="1"/>
  <c r="AK91" i="47"/>
  <c r="AT91" i="47" s="1"/>
  <c r="HK91" i="47"/>
  <c r="HT91" i="47" s="1"/>
  <c r="GK91" i="47"/>
  <c r="GT91" i="47" s="1"/>
  <c r="GX91" i="47"/>
  <c r="HG91" i="47" s="1"/>
  <c r="JX91" i="47"/>
  <c r="KG91" i="47" s="1"/>
  <c r="HX91" i="47"/>
  <c r="IG91" i="47" s="1"/>
  <c r="KX91" i="47"/>
  <c r="LG91" i="47" s="1"/>
  <c r="DK91" i="47"/>
  <c r="DT91" i="47" s="1"/>
  <c r="BX91" i="47"/>
  <c r="CG91" i="47" s="1"/>
  <c r="LK91" i="47"/>
  <c r="LT91" i="47" s="1"/>
  <c r="DX91" i="47"/>
  <c r="EG91" i="47" s="1"/>
  <c r="AX91" i="47"/>
  <c r="BG91" i="47" s="1"/>
  <c r="FX91" i="47"/>
  <c r="GG91" i="47" s="1"/>
  <c r="K91" i="47"/>
  <c r="T91" i="47" s="1"/>
  <c r="FK91" i="47"/>
  <c r="FT91" i="47" s="1"/>
  <c r="CX91" i="47"/>
  <c r="DG91" i="47" s="1"/>
  <c r="KK91" i="47"/>
  <c r="KT91" i="47" s="1"/>
  <c r="EX97" i="47"/>
  <c r="FG97" i="47" s="1"/>
  <c r="LX97" i="47"/>
  <c r="MG97" i="47" s="1"/>
  <c r="HK97" i="47"/>
  <c r="HT97" i="47" s="1"/>
  <c r="BK97" i="47"/>
  <c r="BT97" i="47" s="1"/>
  <c r="CK97" i="47"/>
  <c r="CT97" i="47" s="1"/>
  <c r="IK97" i="47"/>
  <c r="IT97" i="47" s="1"/>
  <c r="LK97" i="47"/>
  <c r="LT97" i="47" s="1"/>
  <c r="KX97" i="47"/>
  <c r="LG97" i="47" s="1"/>
  <c r="GX97" i="47"/>
  <c r="HG97" i="47" s="1"/>
  <c r="JK97" i="47"/>
  <c r="JT97" i="47" s="1"/>
  <c r="FX97" i="47"/>
  <c r="GG97" i="47" s="1"/>
  <c r="AK97" i="47"/>
  <c r="AT97" i="47" s="1"/>
  <c r="HX97" i="47"/>
  <c r="IG97" i="47" s="1"/>
  <c r="JX97" i="47"/>
  <c r="KG97" i="47" s="1"/>
  <c r="FK97" i="47"/>
  <c r="FT97" i="47" s="1"/>
  <c r="KK97" i="47"/>
  <c r="KT97" i="47" s="1"/>
  <c r="X97" i="47"/>
  <c r="AG97" i="47" s="1"/>
  <c r="BX97" i="47"/>
  <c r="CG97" i="47" s="1"/>
  <c r="DX97" i="47"/>
  <c r="EG97" i="47" s="1"/>
  <c r="K97" i="47"/>
  <c r="T97" i="47" s="1"/>
  <c r="EK97" i="47"/>
  <c r="ET97" i="47" s="1"/>
  <c r="IX97" i="47"/>
  <c r="JG97" i="47" s="1"/>
  <c r="GK97" i="47"/>
  <c r="GT97" i="47" s="1"/>
  <c r="DK97" i="47"/>
  <c r="DT97" i="47" s="1"/>
  <c r="CX97" i="47"/>
  <c r="DG97" i="47" s="1"/>
  <c r="AX97" i="47"/>
  <c r="BG97" i="47" s="1"/>
  <c r="IX105" i="47"/>
  <c r="JG105" i="47" s="1"/>
  <c r="DX105" i="47"/>
  <c r="EG105" i="47" s="1"/>
  <c r="EK105" i="47"/>
  <c r="ET105" i="47" s="1"/>
  <c r="JX105" i="47"/>
  <c r="KG105" i="47" s="1"/>
  <c r="AK105" i="47"/>
  <c r="AT105" i="47" s="1"/>
  <c r="X105" i="47"/>
  <c r="AG105" i="47" s="1"/>
  <c r="KX105" i="47"/>
  <c r="LG105" i="47" s="1"/>
  <c r="LX105" i="47"/>
  <c r="MG105" i="47" s="1"/>
  <c r="HX105" i="47"/>
  <c r="IG105" i="47" s="1"/>
  <c r="JK105" i="47"/>
  <c r="JT105" i="47" s="1"/>
  <c r="K105" i="47"/>
  <c r="T105" i="47" s="1"/>
  <c r="DK105" i="47"/>
  <c r="DT105" i="47" s="1"/>
  <c r="FK105" i="47"/>
  <c r="FT105" i="47" s="1"/>
  <c r="CK105" i="47"/>
  <c r="CT105" i="47" s="1"/>
  <c r="LK105" i="47"/>
  <c r="LT105" i="47" s="1"/>
  <c r="KK105" i="47"/>
  <c r="KT105" i="47" s="1"/>
  <c r="EX105" i="47"/>
  <c r="FG105" i="47" s="1"/>
  <c r="GX105" i="47"/>
  <c r="HG105" i="47" s="1"/>
  <c r="BK105" i="47"/>
  <c r="BT105" i="47" s="1"/>
  <c r="CX105" i="47"/>
  <c r="DG105" i="47" s="1"/>
  <c r="GK105" i="47"/>
  <c r="GT105" i="47" s="1"/>
  <c r="BX105" i="47"/>
  <c r="CG105" i="47" s="1"/>
  <c r="AX105" i="47"/>
  <c r="BG105" i="47" s="1"/>
  <c r="HK105" i="47"/>
  <c r="HT105" i="47" s="1"/>
  <c r="FX105" i="47"/>
  <c r="GG105" i="47" s="1"/>
  <c r="IK105" i="47"/>
  <c r="IT105" i="47" s="1"/>
  <c r="CX100" i="47"/>
  <c r="DG100" i="47" s="1"/>
  <c r="DX100" i="47"/>
  <c r="EG100" i="47" s="1"/>
  <c r="FK100" i="47"/>
  <c r="FT100" i="47" s="1"/>
  <c r="JK100" i="47"/>
  <c r="JT100" i="47" s="1"/>
  <c r="GK100" i="47"/>
  <c r="GT100" i="47" s="1"/>
  <c r="BK100" i="47"/>
  <c r="BT100" i="47" s="1"/>
  <c r="IX100" i="47"/>
  <c r="JG100" i="47" s="1"/>
  <c r="EK100" i="47"/>
  <c r="ET100" i="47" s="1"/>
  <c r="IK100" i="47"/>
  <c r="IT100" i="47" s="1"/>
  <c r="X100" i="47"/>
  <c r="AG100" i="47" s="1"/>
  <c r="AX100" i="47"/>
  <c r="BG100" i="47" s="1"/>
  <c r="LX100" i="47"/>
  <c r="MG100" i="47" s="1"/>
  <c r="KK100" i="47"/>
  <c r="KT100" i="47" s="1"/>
  <c r="K100" i="47"/>
  <c r="T100" i="47" s="1"/>
  <c r="DK100" i="47"/>
  <c r="DT100" i="47" s="1"/>
  <c r="CK100" i="47"/>
  <c r="CT100" i="47" s="1"/>
  <c r="KX100" i="47"/>
  <c r="LG100" i="47" s="1"/>
  <c r="BX100" i="47"/>
  <c r="CG100" i="47" s="1"/>
  <c r="JX100" i="47"/>
  <c r="KG100" i="47" s="1"/>
  <c r="AK100" i="47"/>
  <c r="AT100" i="47" s="1"/>
  <c r="LK100" i="47"/>
  <c r="LT100" i="47" s="1"/>
  <c r="FX100" i="47"/>
  <c r="GG100" i="47" s="1"/>
  <c r="GX100" i="47"/>
  <c r="HG100" i="47" s="1"/>
  <c r="HK100" i="47"/>
  <c r="HT100" i="47" s="1"/>
  <c r="EX100" i="47"/>
  <c r="FG100" i="47" s="1"/>
  <c r="HX100" i="47"/>
  <c r="IG100" i="47" s="1"/>
  <c r="CX90" i="47"/>
  <c r="DG90" i="47" s="1"/>
  <c r="FK90" i="47"/>
  <c r="FT90" i="47" s="1"/>
  <c r="X90" i="47"/>
  <c r="AG90" i="47" s="1"/>
  <c r="CK90" i="47"/>
  <c r="CT90" i="47" s="1"/>
  <c r="KK90" i="47"/>
  <c r="KT90" i="47" s="1"/>
  <c r="DX90" i="47"/>
  <c r="EG90" i="47" s="1"/>
  <c r="HK90" i="47"/>
  <c r="HT90" i="47" s="1"/>
  <c r="BX90" i="47"/>
  <c r="CG90" i="47" s="1"/>
  <c r="DK90" i="47"/>
  <c r="DT90" i="47" s="1"/>
  <c r="AK90" i="47"/>
  <c r="AT90" i="47" s="1"/>
  <c r="FX90" i="47"/>
  <c r="GG90" i="47" s="1"/>
  <c r="HX90" i="47"/>
  <c r="IG90" i="47" s="1"/>
  <c r="IK90" i="47"/>
  <c r="IT90" i="47" s="1"/>
  <c r="JX90" i="47"/>
  <c r="KG90" i="47" s="1"/>
  <c r="EX90" i="47"/>
  <c r="FG90" i="47" s="1"/>
  <c r="KX90" i="47"/>
  <c r="LG90" i="47" s="1"/>
  <c r="JK90" i="47"/>
  <c r="JT90" i="47" s="1"/>
  <c r="LK90" i="47"/>
  <c r="LT90" i="47" s="1"/>
  <c r="LX90" i="47"/>
  <c r="MG90" i="47" s="1"/>
  <c r="AX90" i="47"/>
  <c r="BG90" i="47" s="1"/>
  <c r="EK90" i="47"/>
  <c r="ET90" i="47" s="1"/>
  <c r="GK90" i="47"/>
  <c r="GT90" i="47" s="1"/>
  <c r="IX90" i="47"/>
  <c r="JG90" i="47" s="1"/>
  <c r="K90" i="47"/>
  <c r="T90" i="47" s="1"/>
  <c r="BK90" i="47"/>
  <c r="BT90" i="47" s="1"/>
  <c r="GX90" i="47"/>
  <c r="HG90" i="47" s="1"/>
  <c r="AX101" i="47"/>
  <c r="BG101" i="47" s="1"/>
  <c r="HX101" i="47"/>
  <c r="IG101" i="47" s="1"/>
  <c r="IX101" i="47"/>
  <c r="JG101" i="47" s="1"/>
  <c r="FK101" i="47"/>
  <c r="FT101" i="47" s="1"/>
  <c r="AK101" i="47"/>
  <c r="AT101" i="47" s="1"/>
  <c r="LX101" i="47"/>
  <c r="MG101" i="47" s="1"/>
  <c r="DX101" i="47"/>
  <c r="EG101" i="47" s="1"/>
  <c r="GK101" i="47"/>
  <c r="GT101" i="47" s="1"/>
  <c r="GX101" i="47"/>
  <c r="HG101" i="47" s="1"/>
  <c r="BK101" i="47"/>
  <c r="BT101" i="47" s="1"/>
  <c r="K101" i="47"/>
  <c r="T101" i="47" s="1"/>
  <c r="JK101" i="47"/>
  <c r="JT101" i="47" s="1"/>
  <c r="HK101" i="47"/>
  <c r="HT101" i="47" s="1"/>
  <c r="LK101" i="47"/>
  <c r="LT101" i="47" s="1"/>
  <c r="IK101" i="47"/>
  <c r="IT101" i="47" s="1"/>
  <c r="EX101" i="47"/>
  <c r="FG101" i="47" s="1"/>
  <c r="CX101" i="47"/>
  <c r="DG101" i="47" s="1"/>
  <c r="X101" i="47"/>
  <c r="AG101" i="47" s="1"/>
  <c r="DK101" i="47"/>
  <c r="DT101" i="47" s="1"/>
  <c r="FX101" i="47"/>
  <c r="GG101" i="47" s="1"/>
  <c r="CK101" i="47"/>
  <c r="CT101" i="47" s="1"/>
  <c r="KX101" i="47"/>
  <c r="LG101" i="47" s="1"/>
  <c r="KK101" i="47"/>
  <c r="KT101" i="47" s="1"/>
  <c r="EK101" i="47"/>
  <c r="ET101" i="47" s="1"/>
  <c r="JX101" i="47"/>
  <c r="KG101" i="47" s="1"/>
  <c r="BX101" i="47"/>
  <c r="CG101" i="47" s="1"/>
  <c r="KX104" i="47"/>
  <c r="LG104" i="47" s="1"/>
  <c r="GX104" i="47"/>
  <c r="HG104" i="47" s="1"/>
  <c r="KK104" i="47"/>
  <c r="KT104" i="47" s="1"/>
  <c r="BX104" i="47"/>
  <c r="CG104" i="47" s="1"/>
  <c r="IK104" i="47"/>
  <c r="IT104" i="47" s="1"/>
  <c r="LX104" i="47"/>
  <c r="MG104" i="47" s="1"/>
  <c r="K104" i="47"/>
  <c r="T104" i="47" s="1"/>
  <c r="HX104" i="47"/>
  <c r="IG104" i="47" s="1"/>
  <c r="EK104" i="47"/>
  <c r="ET104" i="47" s="1"/>
  <c r="GK104" i="47"/>
  <c r="GT104" i="47" s="1"/>
  <c r="HK104" i="47"/>
  <c r="HT104" i="47" s="1"/>
  <c r="CK104" i="47"/>
  <c r="CT104" i="47" s="1"/>
  <c r="CX104" i="47"/>
  <c r="DG104" i="47" s="1"/>
  <c r="AK104" i="47"/>
  <c r="AT104" i="47" s="1"/>
  <c r="BK104" i="47"/>
  <c r="BT104" i="47" s="1"/>
  <c r="EX104" i="47"/>
  <c r="FG104" i="47" s="1"/>
  <c r="DK104" i="47"/>
  <c r="DT104" i="47" s="1"/>
  <c r="FX104" i="47"/>
  <c r="GG104" i="47" s="1"/>
  <c r="LK104" i="47"/>
  <c r="LT104" i="47" s="1"/>
  <c r="IX104" i="47"/>
  <c r="JG104" i="47" s="1"/>
  <c r="JX104" i="47"/>
  <c r="KG104" i="47" s="1"/>
  <c r="FK104" i="47"/>
  <c r="FT104" i="47" s="1"/>
  <c r="AX104" i="47"/>
  <c r="BG104" i="47" s="1"/>
  <c r="JK104" i="47"/>
  <c r="JT104" i="47" s="1"/>
  <c r="X104" i="47"/>
  <c r="AG104" i="47" s="1"/>
  <c r="DX104" i="47"/>
  <c r="EG104" i="47" s="1"/>
  <c r="CK96" i="47"/>
  <c r="CT96" i="47" s="1"/>
  <c r="X96" i="47"/>
  <c r="AG96" i="47" s="1"/>
  <c r="LX96" i="47"/>
  <c r="MG96" i="47" s="1"/>
  <c r="LK96" i="47"/>
  <c r="LT96" i="47" s="1"/>
  <c r="IX96" i="47"/>
  <c r="JG96" i="47" s="1"/>
  <c r="FK96" i="47"/>
  <c r="FT96" i="47" s="1"/>
  <c r="HK96" i="47"/>
  <c r="HT96" i="47" s="1"/>
  <c r="JK96" i="47"/>
  <c r="JT96" i="47" s="1"/>
  <c r="GK96" i="47"/>
  <c r="GT96" i="47" s="1"/>
  <c r="AX96" i="47"/>
  <c r="BG96" i="47" s="1"/>
  <c r="EX96" i="47"/>
  <c r="FG96" i="47" s="1"/>
  <c r="FX96" i="47"/>
  <c r="GG96" i="47" s="1"/>
  <c r="JX96" i="47"/>
  <c r="KG96" i="47" s="1"/>
  <c r="BK96" i="47"/>
  <c r="BT96" i="47" s="1"/>
  <c r="BX96" i="47"/>
  <c r="CG96" i="47" s="1"/>
  <c r="GX96" i="47"/>
  <c r="HG96" i="47" s="1"/>
  <c r="DK96" i="47"/>
  <c r="DT96" i="47" s="1"/>
  <c r="AK96" i="47"/>
  <c r="AT96" i="47" s="1"/>
  <c r="IK96" i="47"/>
  <c r="IT96" i="47" s="1"/>
  <c r="EK96" i="47"/>
  <c r="ET96" i="47" s="1"/>
  <c r="CX96" i="47"/>
  <c r="DG96" i="47" s="1"/>
  <c r="K96" i="47"/>
  <c r="T96" i="47" s="1"/>
  <c r="DX96" i="47"/>
  <c r="EG96" i="47" s="1"/>
  <c r="KX96" i="47"/>
  <c r="LG96" i="47" s="1"/>
  <c r="KK96" i="47"/>
  <c r="KT96" i="47" s="1"/>
  <c r="HX96" i="47"/>
  <c r="IG96" i="47" s="1"/>
</calcChain>
</file>

<file path=xl/sharedStrings.xml><?xml version="1.0" encoding="utf-8"?>
<sst xmlns="http://schemas.openxmlformats.org/spreadsheetml/2006/main" count="7768" uniqueCount="1913">
  <si>
    <t>Portugal</t>
  </si>
  <si>
    <t>England</t>
  </si>
  <si>
    <t>1A</t>
  </si>
  <si>
    <t>1B</t>
  </si>
  <si>
    <t>1C</t>
  </si>
  <si>
    <t>1D</t>
  </si>
  <si>
    <t>1E</t>
  </si>
  <si>
    <t>1F</t>
  </si>
  <si>
    <t>2A</t>
  </si>
  <si>
    <t>2B</t>
  </si>
  <si>
    <t>2C</t>
  </si>
  <si>
    <t>2D</t>
  </si>
  <si>
    <t>2E</t>
  </si>
  <si>
    <t>2F</t>
  </si>
  <si>
    <t>3A</t>
  </si>
  <si>
    <t>3B</t>
  </si>
  <si>
    <t>3C</t>
  </si>
  <si>
    <t>3D</t>
  </si>
  <si>
    <t>3E</t>
  </si>
  <si>
    <t>3F</t>
  </si>
  <si>
    <t>B</t>
  </si>
  <si>
    <t>C</t>
  </si>
  <si>
    <t>E</t>
  </si>
  <si>
    <t>F</t>
  </si>
  <si>
    <t>A</t>
  </si>
  <si>
    <t>D</t>
  </si>
  <si>
    <t>1.</t>
  </si>
  <si>
    <t>2.</t>
  </si>
  <si>
    <t>3.</t>
  </si>
  <si>
    <t>4.</t>
  </si>
  <si>
    <t>Fair play</t>
  </si>
  <si>
    <t>H</t>
  </si>
  <si>
    <t>I</t>
  </si>
  <si>
    <t>K</t>
  </si>
  <si>
    <t>L</t>
  </si>
  <si>
    <t>Position</t>
  </si>
  <si>
    <t>Belgium</t>
  </si>
  <si>
    <t>Germany</t>
  </si>
  <si>
    <t>Spain</t>
  </si>
  <si>
    <t>France</t>
  </si>
  <si>
    <t>Poland</t>
  </si>
  <si>
    <t>Croatia</t>
  </si>
  <si>
    <t>Russia</t>
  </si>
  <si>
    <t>Denmark</t>
  </si>
  <si>
    <t>Sweden</t>
  </si>
  <si>
    <t>Round of 16 - 5</t>
  </si>
  <si>
    <t>Round of 16 - 6</t>
  </si>
  <si>
    <t>Round of 16 - 2</t>
  </si>
  <si>
    <t>Round of 16 - 4</t>
  </si>
  <si>
    <t>Round of 16 - 1</t>
  </si>
  <si>
    <t>Round of 16 - 3</t>
  </si>
  <si>
    <t>Round of 16 - 7</t>
  </si>
  <si>
    <t>Round of 16 - 8</t>
  </si>
  <si>
    <t>Semi-Final 1</t>
  </si>
  <si>
    <t>Semi-Final 2</t>
  </si>
  <si>
    <t>Final</t>
  </si>
  <si>
    <t>Hints</t>
  </si>
  <si>
    <t>Switzerland</t>
  </si>
  <si>
    <t>Suiza</t>
  </si>
  <si>
    <t>Dinamarca</t>
  </si>
  <si>
    <t>Bélgica</t>
  </si>
  <si>
    <t>Rusia</t>
  </si>
  <si>
    <t>Inglaterra</t>
  </si>
  <si>
    <t>Croacia</t>
  </si>
  <si>
    <t>Polonia</t>
  </si>
  <si>
    <t>España</t>
  </si>
  <si>
    <t>Suecia</t>
  </si>
  <si>
    <t>Francia</t>
  </si>
  <si>
    <t>Alemania</t>
  </si>
  <si>
    <t>Svizzera</t>
  </si>
  <si>
    <t>Suisse</t>
  </si>
  <si>
    <t>Danimarca</t>
  </si>
  <si>
    <t>Danemark</t>
  </si>
  <si>
    <t>Belgio</t>
  </si>
  <si>
    <t>Belgique</t>
  </si>
  <si>
    <t>Russie</t>
  </si>
  <si>
    <t>Inghilterra</t>
  </si>
  <si>
    <t>Angleterre</t>
  </si>
  <si>
    <t>Croazia</t>
  </si>
  <si>
    <t>Croatie</t>
  </si>
  <si>
    <t>Pologne</t>
  </si>
  <si>
    <t>Spagna</t>
  </si>
  <si>
    <t>Espagne</t>
  </si>
  <si>
    <t>Svezia</t>
  </si>
  <si>
    <t>Suède</t>
  </si>
  <si>
    <t>Portogallo</t>
  </si>
  <si>
    <t>Germania</t>
  </si>
  <si>
    <t>Allemagne</t>
  </si>
  <si>
    <t>english</t>
  </si>
  <si>
    <t>spanish</t>
  </si>
  <si>
    <t>italian</t>
  </si>
  <si>
    <t>french</t>
  </si>
  <si>
    <t>my language</t>
  </si>
  <si>
    <t>1G</t>
  </si>
  <si>
    <t>2G</t>
  </si>
  <si>
    <t>3G</t>
  </si>
  <si>
    <t>1H</t>
  </si>
  <si>
    <t>2H</t>
  </si>
  <si>
    <t>3H</t>
  </si>
  <si>
    <t>Third Place</t>
  </si>
  <si>
    <t>Polen</t>
  </si>
  <si>
    <t>Frankreich</t>
  </si>
  <si>
    <t>Deutschland</t>
  </si>
  <si>
    <t>Spanien</t>
  </si>
  <si>
    <t>Schweden</t>
  </si>
  <si>
    <t>Schweiz</t>
  </si>
  <si>
    <t>Dänemark</t>
  </si>
  <si>
    <t>Belgien</t>
  </si>
  <si>
    <t>Russland</t>
  </si>
  <si>
    <t>Kroatien</t>
  </si>
  <si>
    <t>german</t>
  </si>
  <si>
    <t>Venues</t>
  </si>
  <si>
    <t>Choose language</t>
  </si>
  <si>
    <t>Click here and choose language:</t>
  </si>
  <si>
    <t>IDLW</t>
  </si>
  <si>
    <t>HAST</t>
  </si>
  <si>
    <t>AKST</t>
  </si>
  <si>
    <t>PST</t>
  </si>
  <si>
    <t>MST</t>
  </si>
  <si>
    <t>CST</t>
  </si>
  <si>
    <t>EST</t>
  </si>
  <si>
    <t>AST</t>
  </si>
  <si>
    <t>NST</t>
  </si>
  <si>
    <t>WET</t>
  </si>
  <si>
    <t>AST/EAT</t>
  </si>
  <si>
    <t>ICT</t>
  </si>
  <si>
    <t>CNST</t>
  </si>
  <si>
    <t>JST</t>
  </si>
  <si>
    <t>IDLE/NZST</t>
  </si>
  <si>
    <t>ACST</t>
  </si>
  <si>
    <t>IST</t>
  </si>
  <si>
    <t>IRT</t>
  </si>
  <si>
    <t>UTC</t>
  </si>
  <si>
    <t>1/4 finals</t>
  </si>
  <si>
    <t>1/2 finals</t>
  </si>
  <si>
    <t>UTC + 1</t>
  </si>
  <si>
    <t>UTC - 3:30</t>
  </si>
  <si>
    <t>UTC - 12</t>
  </si>
  <si>
    <t>UTC - 11</t>
  </si>
  <si>
    <t>UTC - 10</t>
  </si>
  <si>
    <t>UTC - 9</t>
  </si>
  <si>
    <t>UTC - 8</t>
  </si>
  <si>
    <t>UTC - 7</t>
  </si>
  <si>
    <t>UTC - 6</t>
  </si>
  <si>
    <t>UTC - 5</t>
  </si>
  <si>
    <t>UTC - 4</t>
  </si>
  <si>
    <t>UTC - 3</t>
  </si>
  <si>
    <t>UTC - 2</t>
  </si>
  <si>
    <t>UTC - 1</t>
  </si>
  <si>
    <t>UTC + 2</t>
  </si>
  <si>
    <t>UTC + 3</t>
  </si>
  <si>
    <t>Captions</t>
  </si>
  <si>
    <t>Third place</t>
  </si>
  <si>
    <t>Achtelfinale 1</t>
  </si>
  <si>
    <t>Achtelfinale 2</t>
  </si>
  <si>
    <t>Achtelfinale 3</t>
  </si>
  <si>
    <t>Achtelfinale 4</t>
  </si>
  <si>
    <t>Achtelfinale 5</t>
  </si>
  <si>
    <t>Achtelfinale 6</t>
  </si>
  <si>
    <t>Achtelfinale 7</t>
  </si>
  <si>
    <t>Achtelfinale 8</t>
  </si>
  <si>
    <t>Viertelfinale 1</t>
  </si>
  <si>
    <t>Viertelfinale 2</t>
  </si>
  <si>
    <t>Viertelfinale 3</t>
  </si>
  <si>
    <t>Viertelfinale 4</t>
  </si>
  <si>
    <t>Halbfinale 1</t>
  </si>
  <si>
    <t>Halbfinale 2</t>
  </si>
  <si>
    <t>Dritter Platz</t>
  </si>
  <si>
    <t>Finale</t>
  </si>
  <si>
    <t>valid</t>
  </si>
  <si>
    <t>Brasilien</t>
  </si>
  <si>
    <t>A1</t>
  </si>
  <si>
    <t>A2</t>
  </si>
  <si>
    <t>A3</t>
  </si>
  <si>
    <t>B1</t>
  </si>
  <si>
    <t>B2</t>
  </si>
  <si>
    <t>B3</t>
  </si>
  <si>
    <t>C1</t>
  </si>
  <si>
    <t>C2</t>
  </si>
  <si>
    <t>C3</t>
  </si>
  <si>
    <t>D1</t>
  </si>
  <si>
    <t>D2</t>
  </si>
  <si>
    <t>D3</t>
  </si>
  <si>
    <t>E1</t>
  </si>
  <si>
    <t>E2</t>
  </si>
  <si>
    <t>E3</t>
  </si>
  <si>
    <t>G1</t>
  </si>
  <si>
    <t>G2</t>
  </si>
  <si>
    <t>G3</t>
  </si>
  <si>
    <t>Sum:</t>
  </si>
  <si>
    <t>GD</t>
  </si>
  <si>
    <t>Coefficient</t>
  </si>
  <si>
    <t>Score</t>
  </si>
  <si>
    <t>Message</t>
  </si>
  <si>
    <t>Full text:</t>
  </si>
  <si>
    <t>Text</t>
  </si>
  <si>
    <t>Number</t>
  </si>
  <si>
    <t>Distinctness</t>
  </si>
  <si>
    <t>Group</t>
  </si>
  <si>
    <t>Not clear</t>
  </si>
  <si>
    <t>Tableau final</t>
  </si>
  <si>
    <t>Octavos de final 1</t>
  </si>
  <si>
    <t>Octavos de final 2</t>
  </si>
  <si>
    <t>Octavos de final 3</t>
  </si>
  <si>
    <t>Octavos de final 4</t>
  </si>
  <si>
    <t>Octavos de final 5</t>
  </si>
  <si>
    <t>Octavos de final 6</t>
  </si>
  <si>
    <t>Octavos de final 7</t>
  </si>
  <si>
    <t>Octavos de final 8</t>
  </si>
  <si>
    <t>Ottavi di finale 1</t>
  </si>
  <si>
    <t>Ottavi di finale 2</t>
  </si>
  <si>
    <t>Ottavi di finale 3</t>
  </si>
  <si>
    <t>Ottavi di finale 4</t>
  </si>
  <si>
    <t>Ottavi di finale 5</t>
  </si>
  <si>
    <t>Ottavi di finale 6</t>
  </si>
  <si>
    <t>Ottavi di finale 7</t>
  </si>
  <si>
    <t>Ottavi di finale 8</t>
  </si>
  <si>
    <t>huitièmes de finale 1</t>
  </si>
  <si>
    <t>huitièmes de finale 2</t>
  </si>
  <si>
    <t>huitièmes de finale 3</t>
  </si>
  <si>
    <t>huitièmes de finale 4</t>
  </si>
  <si>
    <t>huitièmes de finale 5</t>
  </si>
  <si>
    <t>huitièmes de finale 6</t>
  </si>
  <si>
    <t>huitièmes de finale 7</t>
  </si>
  <si>
    <t>huitièmes de finale 8</t>
  </si>
  <si>
    <t>Quarts de finale 1</t>
  </si>
  <si>
    <t>Quarts de finale 2</t>
  </si>
  <si>
    <t>Quarts de finale 3</t>
  </si>
  <si>
    <t>Quarts de finale 4</t>
  </si>
  <si>
    <t>Quarti di finale 1</t>
  </si>
  <si>
    <t>Quarti di finale 2</t>
  </si>
  <si>
    <t>Quarti di finale 3</t>
  </si>
  <si>
    <t>Quarti di finale 4</t>
  </si>
  <si>
    <t>Cuartos de final 1</t>
  </si>
  <si>
    <t>Cuartos de final 2</t>
  </si>
  <si>
    <t>Cuartos de final 3</t>
  </si>
  <si>
    <t>Cuartos de final 4</t>
  </si>
  <si>
    <t>Semifinales 1</t>
  </si>
  <si>
    <t>Semifinales 2</t>
  </si>
  <si>
    <t>Semifinali 1</t>
  </si>
  <si>
    <t>Semifinali 2</t>
  </si>
  <si>
    <t>Demi-finales 1</t>
  </si>
  <si>
    <t>Demi-finales 2</t>
  </si>
  <si>
    <t>Troisième place</t>
  </si>
  <si>
    <r>
      <t xml:space="preserve">  </t>
    </r>
    <r>
      <rPr>
        <b/>
        <sz val="11"/>
        <color theme="1"/>
        <rFont val="Calibri"/>
        <family val="2"/>
        <scheme val="minor"/>
      </rPr>
      <t>Pkt.</t>
    </r>
    <r>
      <rPr>
        <sz val="11"/>
        <color theme="1"/>
        <rFont val="Calibri"/>
        <family val="2"/>
        <scheme val="minor"/>
      </rPr>
      <t xml:space="preserve">     Tore</t>
    </r>
  </si>
  <si>
    <r>
      <t xml:space="preserve">   </t>
    </r>
    <r>
      <rPr>
        <b/>
        <sz val="11"/>
        <color theme="1"/>
        <rFont val="Calibri"/>
        <family val="2"/>
        <scheme val="minor"/>
      </rPr>
      <t>Pt.</t>
    </r>
    <r>
      <rPr>
        <sz val="11"/>
        <color theme="1"/>
        <rFont val="Calibri"/>
        <family val="2"/>
        <scheme val="minor"/>
      </rPr>
      <t xml:space="preserve">      Buts</t>
    </r>
  </si>
  <si>
    <r>
      <t xml:space="preserve">  </t>
    </r>
    <r>
      <rPr>
        <b/>
        <sz val="11"/>
        <color theme="1"/>
        <rFont val="Calibri"/>
        <family val="2"/>
        <scheme val="minor"/>
      </rPr>
      <t>Pt.</t>
    </r>
    <r>
      <rPr>
        <sz val="11"/>
        <color theme="1"/>
        <rFont val="Calibri"/>
        <family val="2"/>
        <scheme val="minor"/>
      </rPr>
      <t xml:space="preserve">        Gol</t>
    </r>
  </si>
  <si>
    <r>
      <t xml:space="preserve">   </t>
    </r>
    <r>
      <rPr>
        <b/>
        <sz val="11"/>
        <color theme="1"/>
        <rFont val="Calibri"/>
        <family val="2"/>
        <scheme val="minor"/>
      </rPr>
      <t>Pt.</t>
    </r>
    <r>
      <rPr>
        <sz val="11"/>
        <color theme="1"/>
        <rFont val="Calibri"/>
        <family val="2"/>
        <scheme val="minor"/>
      </rPr>
      <t xml:space="preserve">     Goles</t>
    </r>
  </si>
  <si>
    <r>
      <t xml:space="preserve">  </t>
    </r>
    <r>
      <rPr>
        <b/>
        <sz val="11"/>
        <color theme="1"/>
        <rFont val="Calibri"/>
        <family val="2"/>
        <scheme val="minor"/>
      </rPr>
      <t>Pts.</t>
    </r>
    <r>
      <rPr>
        <sz val="11"/>
        <color theme="1"/>
        <rFont val="Calibri"/>
        <family val="2"/>
        <scheme val="minor"/>
      </rPr>
      <t xml:space="preserve">     Goals</t>
    </r>
  </si>
  <si>
    <t>Matches</t>
  </si>
  <si>
    <t>Ägypten</t>
  </si>
  <si>
    <t>Uruguay</t>
  </si>
  <si>
    <t>Marokko</t>
  </si>
  <si>
    <t>Australien</t>
  </si>
  <si>
    <t>Peru</t>
  </si>
  <si>
    <t>Argentinien</t>
  </si>
  <si>
    <t>Island</t>
  </si>
  <si>
    <t>Nigeria</t>
  </si>
  <si>
    <t>Costa Rica</t>
  </si>
  <si>
    <t>Serbien</t>
  </si>
  <si>
    <t>Mexiko</t>
  </si>
  <si>
    <t>Panama</t>
  </si>
  <si>
    <t>Tunesien</t>
  </si>
  <si>
    <t>Senegal</t>
  </si>
  <si>
    <t>Kolumbien</t>
  </si>
  <si>
    <t>Japan</t>
  </si>
  <si>
    <t>F1</t>
  </si>
  <si>
    <t>F2</t>
  </si>
  <si>
    <t>F3</t>
  </si>
  <si>
    <t>H1</t>
  </si>
  <si>
    <t>H2</t>
  </si>
  <si>
    <t>H3</t>
  </si>
  <si>
    <t>G</t>
  </si>
  <si>
    <t>Unzulässiges Ergebnis!</t>
  </si>
  <si>
    <t>Invalid result!</t>
  </si>
  <si>
    <t>Risultato non valido</t>
  </si>
  <si>
    <t>¡Resultado no válido!</t>
  </si>
  <si>
    <t>Résultat invalide !</t>
  </si>
  <si>
    <t>Titles</t>
  </si>
  <si>
    <t>Die Platzierung ist in allen Gruppen geklärt.</t>
  </si>
  <si>
    <t>The placement has been clarified in all groups.</t>
  </si>
  <si>
    <t>Le placement a été clarifié dans tous les groupes.</t>
  </si>
  <si>
    <t>Il posizionamento è stato chiarito in tutti i gruppi.</t>
  </si>
  <si>
    <t>La ubicación se ha aclarado en todos los grupos.</t>
  </si>
  <si>
    <t>Team 1</t>
  </si>
  <si>
    <t>Team 2</t>
  </si>
  <si>
    <t>Click here and
choose time zone:</t>
  </si>
  <si>
    <t>Pts.</t>
  </si>
  <si>
    <t>Pkt.</t>
  </si>
  <si>
    <t>Pt.</t>
  </si>
  <si>
    <t>Diff.</t>
  </si>
  <si>
    <t>Tore</t>
  </si>
  <si>
    <t>Buts</t>
  </si>
  <si>
    <t>Goals</t>
  </si>
  <si>
    <t>Gol</t>
  </si>
  <si>
    <t>Goles</t>
  </si>
  <si>
    <t>Dif.</t>
  </si>
  <si>
    <t>Total</t>
  </si>
  <si>
    <t>Direkte Vergleiche</t>
  </si>
  <si>
    <t>Totale</t>
  </si>
  <si>
    <t>Steps to use this Excel schedule</t>
  </si>
  <si>
    <t>Click on the sheet "Language" and select a language.</t>
  </si>
  <si>
    <t>Show hidden worksheets</t>
  </si>
  <si>
    <t>Teams</t>
  </si>
  <si>
    <t>Distinctness of the ranks within the groups</t>
  </si>
  <si>
    <t xml:space="preserve"> and </t>
  </si>
  <si>
    <t xml:space="preserve"> y </t>
  </si>
  <si>
    <t xml:space="preserve"> e </t>
  </si>
  <si>
    <t xml:space="preserve"> et </t>
  </si>
  <si>
    <t xml:space="preserve"> und </t>
  </si>
  <si>
    <t>Indicator</t>
  </si>
  <si>
    <t>Click on the sheet "TimeZone" and select your time zone.</t>
  </si>
  <si>
    <t>Hinweise</t>
  </si>
  <si>
    <t>Erste Schritte zur Benutzung dieses Spielplans</t>
  </si>
  <si>
    <t>Klicke auf das Tabellenblatt "Language" und wähle eine Sprache aus.</t>
  </si>
  <si>
    <t>Klicke auf das Tabellenblatt "TimeZone" und wähle deine Zeitzone aus.</t>
  </si>
  <si>
    <t>Ausgeblendete Tabellenblätter anzeigen</t>
  </si>
  <si>
    <t>Um die ausgeblendeten Tabellenblätter einzublenden:</t>
  </si>
  <si>
    <t>Show hidden worksheets:</t>
  </si>
  <si>
    <t>Rechtsklick auf eine der Registerkarten unten und die Option "Einblenden…" des Kontextmenüs wählen.</t>
  </si>
  <si>
    <t>Egypt</t>
  </si>
  <si>
    <t>Egipto</t>
  </si>
  <si>
    <t>Egitto</t>
  </si>
  <si>
    <t>Egypte</t>
  </si>
  <si>
    <t>Morocco</t>
  </si>
  <si>
    <t>Marruecos</t>
  </si>
  <si>
    <t>Marocco</t>
  </si>
  <si>
    <t>Maroc</t>
  </si>
  <si>
    <t>Australia</t>
  </si>
  <si>
    <t>Australie</t>
  </si>
  <si>
    <t>Perú</t>
  </si>
  <si>
    <t>Perù</t>
  </si>
  <si>
    <t>Pérou</t>
  </si>
  <si>
    <t>Argentina</t>
  </si>
  <si>
    <t>Iceland</t>
  </si>
  <si>
    <t>Islandia</t>
  </si>
  <si>
    <t>Islanda</t>
  </si>
  <si>
    <t>Islande</t>
  </si>
  <si>
    <t>Brazil</t>
  </si>
  <si>
    <t>Brasil</t>
  </si>
  <si>
    <t>Brasile</t>
  </si>
  <si>
    <t>Brésil</t>
  </si>
  <si>
    <t>Serbia</t>
  </si>
  <si>
    <t>Serbie</t>
  </si>
  <si>
    <t>Mexico</t>
  </si>
  <si>
    <t>México</t>
  </si>
  <si>
    <t>Messico</t>
  </si>
  <si>
    <t>Mexique</t>
  </si>
  <si>
    <t>Panamá</t>
  </si>
  <si>
    <t>Tunisia</t>
  </si>
  <si>
    <t>Túnez</t>
  </si>
  <si>
    <t>Tunisie</t>
  </si>
  <si>
    <t>Sénégal</t>
  </si>
  <si>
    <t>Colombia</t>
  </si>
  <si>
    <t>Colombie</t>
  </si>
  <si>
    <t>Japón</t>
  </si>
  <si>
    <t>Giappone</t>
  </si>
  <si>
    <t>Japon</t>
  </si>
  <si>
    <t>IR Iran</t>
  </si>
  <si>
    <t xml:space="preserve"> : </t>
  </si>
  <si>
    <t xml:space="preserve"> - </t>
  </si>
  <si>
    <t>Quarter final 1</t>
  </si>
  <si>
    <t>Quarter final 2</t>
  </si>
  <si>
    <t>Quarter final 3</t>
  </si>
  <si>
    <t>Quarter final 4</t>
  </si>
  <si>
    <t>Choose time zone</t>
  </si>
  <si>
    <t>Wahl der Zeitzone</t>
  </si>
  <si>
    <t>Spiele</t>
  </si>
  <si>
    <t>Choix de langue</t>
  </si>
  <si>
    <t>Wahl der Sprache</t>
  </si>
  <si>
    <t>Matchs</t>
  </si>
  <si>
    <t>Choix du fuseau horaire</t>
  </si>
  <si>
    <t>Selezione del fuso orario</t>
  </si>
  <si>
    <t>Selección de zona horaria</t>
  </si>
  <si>
    <t>Partidos</t>
  </si>
  <si>
    <t>Partite</t>
  </si>
  <si>
    <t>Scelta della lingua</t>
  </si>
  <si>
    <t>Elección de la lengua</t>
  </si>
  <si>
    <t>Hier klicken und
Zeitzone wählen:</t>
  </si>
  <si>
    <t>Hier klicken und Sprache wählen:</t>
  </si>
  <si>
    <t>Seleccione
la zona horaria:</t>
  </si>
  <si>
    <t>Haga clic aquí y elija el idioma:</t>
  </si>
  <si>
    <t>Clicca qui e scegli la lingua:</t>
  </si>
  <si>
    <t>Cliquez ici et choisissez la langue :</t>
  </si>
  <si>
    <t>Sélectionnez le fuseau horaire :</t>
  </si>
  <si>
    <t>Seleziona il
fuso orario:</t>
  </si>
  <si>
    <t>Argentine</t>
  </si>
  <si>
    <t>Venue
no.</t>
  </si>
  <si>
    <t>Venue</t>
  </si>
  <si>
    <t>Match No.</t>
  </si>
  <si>
    <t>Tercer lugar</t>
  </si>
  <si>
    <t>Terzo posto</t>
  </si>
  <si>
    <t>Date   (local time host)</t>
  </si>
  <si>
    <t>Time zone of
the host country:</t>
  </si>
  <si>
    <t>Zona horaria
del país anfitrión:</t>
  </si>
  <si>
    <t>Zeitzone des
Gastgeberlandes:</t>
  </si>
  <si>
    <t>Fuso orario del
paese ospitante:</t>
  </si>
  <si>
    <t>Fuseau horaire
de l'hôte pays hôte :</t>
  </si>
  <si>
    <t>Order of headings</t>
  </si>
  <si>
    <t>Name</t>
  </si>
  <si>
    <t>Team
no.</t>
  </si>
  <si>
    <t>Team</t>
  </si>
  <si>
    <t>Grupo</t>
  </si>
  <si>
    <t>Gruppo</t>
  </si>
  <si>
    <t>Groupe</t>
  </si>
  <si>
    <t>Gruppe</t>
  </si>
  <si>
    <t>Italy</t>
  </si>
  <si>
    <t>Netherlands</t>
  </si>
  <si>
    <t>Wales</t>
  </si>
  <si>
    <t>Paraguay</t>
  </si>
  <si>
    <t>Ukraine</t>
  </si>
  <si>
    <t>Ecuador</t>
  </si>
  <si>
    <t>Chile</t>
  </si>
  <si>
    <t>Algeria</t>
  </si>
  <si>
    <t>Norway</t>
  </si>
  <si>
    <t>Canada</t>
  </si>
  <si>
    <t>Venezuela</t>
  </si>
  <si>
    <t>Hungary</t>
  </si>
  <si>
    <t>Austria</t>
  </si>
  <si>
    <t>Turkey</t>
  </si>
  <si>
    <t>Finland</t>
  </si>
  <si>
    <t>Greece</t>
  </si>
  <si>
    <t>Qatar</t>
  </si>
  <si>
    <t>Romania</t>
  </si>
  <si>
    <t>Slovakia</t>
  </si>
  <si>
    <t>Scotland</t>
  </si>
  <si>
    <t>Israel</t>
  </si>
  <si>
    <t>Ivory Coast</t>
  </si>
  <si>
    <t>Iraq</t>
  </si>
  <si>
    <t>Slovenia</t>
  </si>
  <si>
    <t>Northern Ireland</t>
  </si>
  <si>
    <t>Bolivia</t>
  </si>
  <si>
    <t>Ghana</t>
  </si>
  <si>
    <t>Honduras</t>
  </si>
  <si>
    <t>Albania</t>
  </si>
  <si>
    <t>Burkina Faso</t>
  </si>
  <si>
    <t>Cameroon</t>
  </si>
  <si>
    <t>Mali</t>
  </si>
  <si>
    <t>Uzbekistan</t>
  </si>
  <si>
    <t>Bulgaria</t>
  </si>
  <si>
    <t>Jamaica</t>
  </si>
  <si>
    <t>South Africa</t>
  </si>
  <si>
    <t>Oman</t>
  </si>
  <si>
    <t>Montenegro</t>
  </si>
  <si>
    <t>Georgia</t>
  </si>
  <si>
    <t>Italia</t>
  </si>
  <si>
    <t>Italie</t>
  </si>
  <si>
    <t>Italien</t>
  </si>
  <si>
    <t>Países Bajos</t>
  </si>
  <si>
    <t>Paesi Bassi</t>
  </si>
  <si>
    <t>Pays-Bas</t>
  </si>
  <si>
    <t>Niederlande</t>
  </si>
  <si>
    <t>USA</t>
  </si>
  <si>
    <t>EE.UU.</t>
  </si>
  <si>
    <t>Groups</t>
  </si>
  <si>
    <t>Pays de Galles</t>
  </si>
  <si>
    <t>Galles</t>
  </si>
  <si>
    <t>Gales</t>
  </si>
  <si>
    <t>Ucraina</t>
  </si>
  <si>
    <t>Ucrania</t>
  </si>
  <si>
    <t>Équateur</t>
  </si>
  <si>
    <t>Chili</t>
  </si>
  <si>
    <t>Cile</t>
  </si>
  <si>
    <t>Algérie</t>
  </si>
  <si>
    <t>Algerien</t>
  </si>
  <si>
    <t>Argelia</t>
  </si>
  <si>
    <t>Noruega</t>
  </si>
  <si>
    <t>Norvegia</t>
  </si>
  <si>
    <t>Norvège</t>
  </si>
  <si>
    <t>Norwegen</t>
  </si>
  <si>
    <t>Canadá</t>
  </si>
  <si>
    <t>Kanada</t>
  </si>
  <si>
    <t>Katar</t>
  </si>
  <si>
    <t>Hongrie</t>
  </si>
  <si>
    <t>Ungarn</t>
  </si>
  <si>
    <t>Ungheria</t>
  </si>
  <si>
    <t>Hungría</t>
  </si>
  <si>
    <t>Autriche</t>
  </si>
  <si>
    <t>Österreich</t>
  </si>
  <si>
    <t>Turquie</t>
  </si>
  <si>
    <t>Turchia</t>
  </si>
  <si>
    <t>Turquía</t>
  </si>
  <si>
    <t>Türkei</t>
  </si>
  <si>
    <t>Finlande</t>
  </si>
  <si>
    <t>Israele</t>
  </si>
  <si>
    <t>Finlandia</t>
  </si>
  <si>
    <t>Grèce</t>
  </si>
  <si>
    <t>Griechenland</t>
  </si>
  <si>
    <t>Grecia</t>
  </si>
  <si>
    <t>Roumanie</t>
  </si>
  <si>
    <t>Rumanía</t>
  </si>
  <si>
    <t>Rumänien</t>
  </si>
  <si>
    <t>Eslovaquia</t>
  </si>
  <si>
    <t>Slovacchia</t>
  </si>
  <si>
    <t>Slovaquie</t>
  </si>
  <si>
    <t>Slowakei</t>
  </si>
  <si>
    <t>Écosse</t>
  </si>
  <si>
    <t>Schottland</t>
  </si>
  <si>
    <t>Scozia</t>
  </si>
  <si>
    <t>Escocia</t>
  </si>
  <si>
    <t>Israël</t>
  </si>
  <si>
    <t>Costa d'Avorio</t>
  </si>
  <si>
    <t>Costa de Marfil</t>
  </si>
  <si>
    <t>Côte d'Ivoire</t>
  </si>
  <si>
    <t>Elfenbeinküste</t>
  </si>
  <si>
    <t>Irak</t>
  </si>
  <si>
    <t>Eslovenia</t>
  </si>
  <si>
    <t>Slovénie</t>
  </si>
  <si>
    <t>Slowenien</t>
  </si>
  <si>
    <t>Nordirland</t>
  </si>
  <si>
    <t>Irlande du Nord</t>
  </si>
  <si>
    <t>Irlanda del Nord</t>
  </si>
  <si>
    <t>Irlanda del Norte</t>
  </si>
  <si>
    <t>Bolivie</t>
  </si>
  <si>
    <t>Albanie</t>
  </si>
  <si>
    <t>Bolivien</t>
  </si>
  <si>
    <t>Albanien</t>
  </si>
  <si>
    <t>Camerún</t>
  </si>
  <si>
    <t>Cameroun</t>
  </si>
  <si>
    <t>Camerun</t>
  </si>
  <si>
    <t>Kamerun</t>
  </si>
  <si>
    <t>Uzbekistán</t>
  </si>
  <si>
    <t>Omán</t>
  </si>
  <si>
    <t>Ouzbékistan</t>
  </si>
  <si>
    <t>Usbekistan</t>
  </si>
  <si>
    <t>Bulgarie</t>
  </si>
  <si>
    <t>Bulgarien</t>
  </si>
  <si>
    <t>Giamaica</t>
  </si>
  <si>
    <t>Jamaïque</t>
  </si>
  <si>
    <t>Jamaika</t>
  </si>
  <si>
    <t>Afrique du Sud</t>
  </si>
  <si>
    <t>Sudafrica</t>
  </si>
  <si>
    <t>Sudáfrica</t>
  </si>
  <si>
    <t>Südafrika</t>
  </si>
  <si>
    <t>Monténégro</t>
  </si>
  <si>
    <t>Géorgie</t>
  </si>
  <si>
    <t>Georgien</t>
  </si>
  <si>
    <t>Neuseeland</t>
  </si>
  <si>
    <t>Penalty shoot-out:</t>
  </si>
  <si>
    <t>Tiro de penalti:</t>
  </si>
  <si>
    <t>Tiro di rigore:</t>
  </si>
  <si>
    <t>Tirs au but :</t>
  </si>
  <si>
    <t>Elfmeterschießen:</t>
  </si>
  <si>
    <t>In der KO-Runde kann man im Fall einer Verlängerung rechts vom Spielergebnis den Vermerk "n.V."</t>
  </si>
  <si>
    <t>In the knockout round, in the event of extra time, the remark "a.e.t." can be entered</t>
  </si>
  <si>
    <t>to the right of the match result. In case of a penalty shoot-out, enter the result after 120 minutes</t>
  </si>
  <si>
    <t>and the result of the penalty shoot-out.</t>
  </si>
  <si>
    <t>eintragen. Trage im Fall eines Elfmeterschießens das Ergebnis nach 120 Minuten und das Ergebnis</t>
  </si>
  <si>
    <t>des Elfmeterschießens ein.</t>
  </si>
  <si>
    <t>EET/CEST</t>
  </si>
  <si>
    <t>Date   (my time)</t>
  </si>
  <si>
    <t>CET/WEST</t>
  </si>
  <si>
    <t>Factors</t>
  </si>
  <si>
    <t>FIFA
rank</t>
  </si>
  <si>
    <t>←</t>
  </si>
  <si>
    <t>Anna</t>
  </si>
  <si>
    <t>Predictions</t>
  </si>
  <si>
    <t>Correct Results</t>
  </si>
  <si>
    <t>Tipp-Spiel</t>
  </si>
  <si>
    <t>Predict game outcomes</t>
  </si>
  <si>
    <t>Korrekte Ergebnisse</t>
  </si>
  <si>
    <t>Round of 16</t>
  </si>
  <si>
    <t>Octavos de final</t>
  </si>
  <si>
    <t>Ottavi di finale</t>
  </si>
  <si>
    <t>huitièmes de finale</t>
  </si>
  <si>
    <t>Achtelfinale</t>
  </si>
  <si>
    <t>Quarter final</t>
  </si>
  <si>
    <t>Cuartos de final</t>
  </si>
  <si>
    <t>Quarti di finale</t>
  </si>
  <si>
    <t>Quarts de finale</t>
  </si>
  <si>
    <t>Viertelfinale</t>
  </si>
  <si>
    <t>Semi-Final</t>
  </si>
  <si>
    <t>Semifinales</t>
  </si>
  <si>
    <t>Semifinali</t>
  </si>
  <si>
    <t>Demi-finales</t>
  </si>
  <si>
    <t>Halbfinale</t>
  </si>
  <si>
    <t>Result</t>
  </si>
  <si>
    <t>Ergebn.</t>
  </si>
  <si>
    <t>exakt</t>
  </si>
  <si>
    <t>exact</t>
  </si>
  <si>
    <t>teams</t>
  </si>
  <si>
    <t>Summe:</t>
  </si>
  <si>
    <t>exact.</t>
  </si>
  <si>
    <t>esatt.</t>
  </si>
  <si>
    <t>equip.</t>
  </si>
  <si>
    <t>squad.</t>
  </si>
  <si>
    <t>équip.</t>
  </si>
  <si>
    <t>Totale:</t>
  </si>
  <si>
    <t>Total:</t>
  </si>
  <si>
    <t>résult.</t>
  </si>
  <si>
    <t>risult.</t>
  </si>
  <si>
    <t>result.</t>
  </si>
  <si>
    <t>Resultados correctos</t>
  </si>
  <si>
    <t>Risultati corretti</t>
  </si>
  <si>
    <t>Résultats corrects</t>
  </si>
  <si>
    <t>Prédictions</t>
  </si>
  <si>
    <t>Predizioni</t>
  </si>
  <si>
    <t>Predicciones</t>
  </si>
  <si>
    <t>Hint</t>
  </si>
  <si>
    <t>Hinweis</t>
  </si>
  <si>
    <t>Noticia</t>
  </si>
  <si>
    <t>Avviso</t>
  </si>
  <si>
    <t>Avis</t>
  </si>
  <si>
    <t>Faktoren</t>
  </si>
  <si>
    <t>Facteurs</t>
  </si>
  <si>
    <t>Fattori</t>
  </si>
  <si>
    <t>Factores</t>
  </si>
  <si>
    <t>Vorhersagen</t>
  </si>
  <si>
    <t>Access to file</t>
  </si>
  <si>
    <t>Zugriff auf die Datei</t>
  </si>
  <si>
    <t>Acceso al archivo</t>
  </si>
  <si>
    <t>Accedere al fascicolo</t>
  </si>
  <si>
    <t>Accéder au dossier</t>
  </si>
  <si>
    <t>Tabellenblatt</t>
  </si>
  <si>
    <t>Worksheet</t>
  </si>
  <si>
    <t>Feuille de calcul</t>
  </si>
  <si>
    <t>Hoja de cálculo</t>
  </si>
  <si>
    <t>Foglio di calcolo</t>
  </si>
  <si>
    <t>Final/Third-Place Winner:</t>
  </si>
  <si>
    <t>Ganador final/tercer lugar:</t>
  </si>
  <si>
    <t>Vincitore finale/terzo posto:</t>
  </si>
  <si>
    <t>Gagnant de la finale/troisième place:</t>
  </si>
  <si>
    <t>Gewinner im Finale/Dritter Platz:</t>
  </si>
  <si>
    <t>goal difference:</t>
  </si>
  <si>
    <t>diferencia de goles:</t>
  </si>
  <si>
    <t>differenza reti:</t>
  </si>
  <si>
    <t>différence de buts:</t>
  </si>
  <si>
    <t>Tordifferenz:</t>
  </si>
  <si>
    <t>Tore exakt:</t>
  </si>
  <si>
    <t>nombre de buts correct:</t>
  </si>
  <si>
    <t>numero di gol è esatto:</t>
  </si>
  <si>
    <t>goles exactamente:</t>
  </si>
  <si>
    <t>goals exact:</t>
  </si>
  <si>
    <t>Rank</t>
  </si>
  <si>
    <t>Predictions Ranking</t>
  </si>
  <si>
    <t>Vorhersagen-Ranking</t>
  </si>
  <si>
    <t>Ranking de predicciones</t>
  </si>
  <si>
    <t>Classifica pronostici</t>
  </si>
  <si>
    <t>Classement des pronostics</t>
  </si>
  <si>
    <t>Nom</t>
  </si>
  <si>
    <t>Nome</t>
  </si>
  <si>
    <t>Nombre</t>
  </si>
  <si>
    <t>Um die Teams in der KO-Runde vorherzusagen, gib in den gelben Feldern die Nummern der Teams ein.</t>
  </si>
  <si>
    <t>Pour prédire les équipes dans le tour KO, entrez les numéros d'équipe dans les champs jaunes.</t>
  </si>
  <si>
    <t>Per pronosticare le squadre nel girone KO, inserisci i numeri delle squadre nei campi gialli.</t>
  </si>
  <si>
    <t>Para predecir los equipos en la ronda KO, ingrese los números de equipo en los campos amarillos.</t>
  </si>
  <si>
    <t>To predict the teams in the KO round, enter the team numbers in the yellow fields.</t>
  </si>
  <si>
    <t>G/U/V</t>
  </si>
  <si>
    <t>W/D/L</t>
  </si>
  <si>
    <t>G/E/P</t>
  </si>
  <si>
    <t>V/P/S</t>
  </si>
  <si>
    <t>G/N/D</t>
  </si>
  <si>
    <t>Résult.</t>
  </si>
  <si>
    <t>Risult.</t>
  </si>
  <si>
    <t>Result.</t>
  </si>
  <si>
    <t>DR</t>
  </si>
  <si>
    <t>DDB</t>
  </si>
  <si>
    <t>DDG</t>
  </si>
  <si>
    <t>TD</t>
  </si>
  <si>
    <t>gr. num.</t>
  </si>
  <si>
    <t>gr. nom.</t>
  </si>
  <si>
    <t>gr. Anz.</t>
  </si>
  <si>
    <t>gr. cant.</t>
  </si>
  <si>
    <t>many g.</t>
  </si>
  <si>
    <t>Settings</t>
  </si>
  <si>
    <t>Einstellungen</t>
  </si>
  <si>
    <t>Ajustes</t>
  </si>
  <si>
    <t>Impostazioni</t>
  </si>
  <si>
    <t>paramètres</t>
  </si>
  <si>
    <t>Punkte für die Tordifferenz bei Unentschieden:</t>
  </si>
  <si>
    <t>Points pour la différence de buts en cas d'égalité :</t>
  </si>
  <si>
    <t>Points for goal difference in the event of a tie:</t>
  </si>
  <si>
    <t>Puntos por diferencia de goles en caso de empate:</t>
  </si>
  <si>
    <t>Punti per differenza reti in caso di parità:</t>
  </si>
  <si>
    <t>ja</t>
  </si>
  <si>
    <t>nein</t>
  </si>
  <si>
    <t>yes</t>
  </si>
  <si>
    <t>no</t>
  </si>
  <si>
    <t>sì</t>
  </si>
  <si>
    <t>sí</t>
  </si>
  <si>
    <t>oui</t>
  </si>
  <si>
    <t>non</t>
  </si>
  <si>
    <t>Minimum number for 'Many Goals' in the event of a tie:</t>
  </si>
  <si>
    <t>Número mínimo para 'Muchos Goles' en caso de empate:</t>
  </si>
  <si>
    <t>Numero minimo per 'Molti gol' in caso di parità:</t>
  </si>
  <si>
    <t>Mindestanzahl für 'Viele Tore' bei Unentschieden:</t>
  </si>
  <si>
    <t>Mindestanzahl für eine große Tordifferenz:</t>
  </si>
  <si>
    <t>Nombre minimum pour une grande différence de buts :</t>
  </si>
  <si>
    <t>Numero minimo per una grande differenza reti:</t>
  </si>
  <si>
    <t>Número mínimo para una gran diferencia de goles:</t>
  </si>
  <si>
    <t>Minimum number for a large goal difference:</t>
  </si>
  <si>
    <t>Nombre min. pour 'de nombreux buts' dans une égalité :</t>
  </si>
  <si>
    <t>First column:</t>
  </si>
  <si>
    <t>column difference:</t>
  </si>
  <si>
    <t>Gewonnen/Unentschieden/Verloren:</t>
  </si>
  <si>
    <t>Gagné/Nul/Défaite :</t>
  </si>
  <si>
    <t>Vinto/Pareggio/Sconfitta:</t>
  </si>
  <si>
    <t>Ganado/Empatado/Perdido:</t>
  </si>
  <si>
    <t>Won/Draw/Loss:</t>
  </si>
  <si>
    <t>Grand nombre de buts - bonne approximation</t>
  </si>
  <si>
    <t>Viele Tore - gute Annäherung</t>
  </si>
  <si>
    <t>Many goals - good approximation</t>
  </si>
  <si>
    <t>Gran cantidad de goles - buena aproximación</t>
  </si>
  <si>
    <t>Gran numero di gol - buona approssimazione</t>
  </si>
  <si>
    <t>Auf dem Tabellenblatt 'PrSettings' können die Faktoren für die einzelnen Kategorien und weitere Voreinstellungen gewählt werden.</t>
  </si>
  <si>
    <t>I fattori per le singole categorie e altre preimpostazioni possono essere selezionati nel foglio di calcolo 'PrSettings'.</t>
  </si>
  <si>
    <t>Los factores para las categorías individuales y otras configuraciones predeterminadas se pueden seleccionar en la hoja de cálculo 'PrSettings'.</t>
  </si>
  <si>
    <t>The factors for the individual categories and other presettings can be selected on the 'PrSettings' worksheet.</t>
  </si>
  <si>
    <t>Les facteurs pour les catégories individuelles et d'autres préréglages peuvent être sélectionnés sur la feuille de calcul 'PrSettings'.</t>
  </si>
  <si>
    <t>korrektes Team (KO-Phase):</t>
  </si>
  <si>
    <t>équipe correct (phase à élimination directe) :</t>
  </si>
  <si>
    <t>equipo correcto (fase eliminatoria):</t>
  </si>
  <si>
    <t>correct team (knockout phase):</t>
  </si>
  <si>
    <t>squadra corretto (fase a eliminazione diretta):</t>
  </si>
  <si>
    <t>Sollen bei Unentschieden Punkte für die Tordifferenz vergeben werden?
Viele sind es so gewohnt. Aber aus logischen Gründen sind dies geschenkte Punkte, weil in diesem Fall die Tordifferenz automatisch richtig ist. In den Einstellungen oben kann man sich deshalb für 'ja' oder 'nein' entscheiden.</t>
  </si>
  <si>
    <t>En cas d'égalité, faut-il attribuer des points pour la différence de buts ?
Beaucoup y sont habitués. Mais pour des raisons logiques ce sont des points gratuits car dans ce cas la différence de buts est automatiquement bonne. Dans les paramètres ci-dessus, vous pouvez donc choisir 'oui' ou 'non'.</t>
  </si>
  <si>
    <t>In the event of a tie, should points be awarded for goal difference?
Many are used to it. But for logical reasons these are free points because in this case the goal difference is automatically correct. In the settings above you can therefore choose 'yes' or 'no'.</t>
  </si>
  <si>
    <t>En caso de empate, ¿se deben otorgar puntos por diferencia de goles?
Muchos están acostumbrados. Pero por razones lógicas estos son puntos gratis porque en este caso la diferencia de goles es automáticamente correcta. En la configuración anterior, por lo tanto, puede elegir 'sí' o 'no'.</t>
  </si>
  <si>
    <t>In caso di parità, i punti dovrebbero essere assegnati per differenza reti?
Molti ci sono abituati. Ma per ragioni logiche si tratta di punti gratis perché in questo caso la differenza reti è automaticamente giusta. Nelle impostazioni sopra puoi quindi scegliere 'sì' o 'no'.</t>
  </si>
  <si>
    <t>Minimum number for a large sum of goals:</t>
  </si>
  <si>
    <t>Número mínimo para una gran suma de goles:</t>
  </si>
  <si>
    <t>Numero minimo per una grande somma di obiettivi:</t>
  </si>
  <si>
    <t>Nombre minimum pour une grande somme de buts :</t>
  </si>
  <si>
    <t>Mindestanzahl für eine große Summe an Toren:</t>
  </si>
  <si>
    <t>In the round of 16, quarter-finals and semi-finals, the result is predicted without a penalty shoot-out. A tie can also be entered. In the final and third-place match, the total score (including penalty shoot-outs) must be entered.</t>
  </si>
  <si>
    <t>Negli ottavi di finale, quarti di finale e semifinale, si pronostica il risultato senza calci di rigore. È possibile inserire anche un pareggio. Nella finale e nella gara per il terzo posto deve essere inserito il risultato complessivo (inclusi i calci di rigore).</t>
  </si>
  <si>
    <t>En huitièmes de finale, quarts de finale et demi-finales, le résultat est pronostiqué sans tirs au but. Une égalité peut également être inscrite. Lors de la finale et du match pour la troisième place, le résultat global (y compris les tirs au but) doit être inscrit.</t>
  </si>
  <si>
    <t>En los octavos de final, cuartos de final y semifinales, el resultado se pronostica sin tanda de penaltis. También se puede ingresar un empate. En la final y el partido por el tercer puesto, se debe anotar el resultado global (incluidas las tandas de penaltis).</t>
  </si>
  <si>
    <t>Im Achtelfinale, Viertelfinale und Halbfinale wird das Ergebnis ohne Elfmeterschießen vorhergesagt. Es kann also auch ein Unentschieden eingetragen werden. Im Finale und im Spiel um den dritten Platz muss das Gesamtergebnis (mit Elfmeterschießen) eingetragen werden.</t>
  </si>
  <si>
    <t>Sind viele Tore gefallen, kann man auch Punkte für eine gute Annäherung an das Ergebnis vergeben. Es gibt 3 Fälle:
a) Abweichung von maximal 1 Tor bei einem Unentschieden
b) Abweichung von maximal 1 Tor bei der Tordifferenz
c) Abweichung von maximal 1 Tor bei einer der beiden Mannschaften.
Wer das nicht möchte, kann beim entsprechenden Faktor eine Null eintragen.
Man kann auch einzelne Optionen deaktivieren, indem man eine Mindestanzahl von 99 einträgt.</t>
  </si>
  <si>
    <t>If many goals have been scored, points can also be awarded for a good approximation of the result. There are 3 cases:
a) Deviation from a maximum of 1 goal in the event of a tie
b) Deviation from a maximum of 1 goal in goal difference
c) Deviation of a maximum of 1 goal for either team.
If you don't want that, you can enter a zero for the relevant factor.
You can also deactivate individual options by entering a minimum of 99.</t>
  </si>
  <si>
    <t>Se sono stati segnati molti gol, possono essere assegnati anche punti per una buona approssimazione del risultato. Ci sono 3 casi:
a) Deviazione da un massimo di 1 goal in caso di parità
b) Deviazione da un massimo di 1 gol in differenza reti
c) Deviazione di un massimo di 1 goal per ciascuna squadra.
Se non lo desideri, puoi inserire uno zero per il fattore rilevante.
Puoi anche disattivare singole opzioni inserendo un minimo di 99.</t>
  </si>
  <si>
    <t>Si de nombreux buts ont été marqués, des points peuvent également être attribués pour une bonne approximation du résultat. Il y a 3 cas :
a) Déviation d'un maximum de 1 but en cas d'égalité
b) Déviation d'un maximum de 1 but dans la différence de buts
c) Déviation d'un maximum de 1 but pour chaque équipe.
Si vous ne le souhaitez pas, vous pouvez entrer un zéro pour le facteur pertinent.
Vous pouvez également désactiver des options individuelles en entrant un minimum de 99.</t>
  </si>
  <si>
    <t>Si se han marcado muchos goles, también se pueden otorgar puntos por una buena aproximación del resultado. Hay 3 casos:
a) Desviación de un máximo de 1 gol en caso de empate
b) Desviación de un máximo de 1 gol en la diferencia de goles
c) Desviación de un máximo de 1 gol para cualquiera de los equipos.
Si no desea eso, puede ingresar un cero para el factor relevante.
También puede desactivar opciones individuales ingresando un mínimo de 99.</t>
  </si>
  <si>
    <t>dutch</t>
  </si>
  <si>
    <t>Brazilië</t>
  </si>
  <si>
    <t>België</t>
  </si>
  <si>
    <t>Frankrijk</t>
  </si>
  <si>
    <t>Argentinië</t>
  </si>
  <si>
    <t>Engeland</t>
  </si>
  <si>
    <t>Nederland</t>
  </si>
  <si>
    <t>Denemarken</t>
  </si>
  <si>
    <t>Duitsland</t>
  </si>
  <si>
    <t>Zwitserland</t>
  </si>
  <si>
    <t>Kroatië</t>
  </si>
  <si>
    <t>Zweden</t>
  </si>
  <si>
    <t>Servië</t>
  </si>
  <si>
    <t>Oekraïne</t>
  </si>
  <si>
    <t>Oostenrijk</t>
  </si>
  <si>
    <t>Tunesië</t>
  </si>
  <si>
    <t>Rusland</t>
  </si>
  <si>
    <t>Kameroen</t>
  </si>
  <si>
    <t>Schotland</t>
  </si>
  <si>
    <t>Hongarije</t>
  </si>
  <si>
    <t>Noorwegen</t>
  </si>
  <si>
    <t>Australië</t>
  </si>
  <si>
    <t>Turkije</t>
  </si>
  <si>
    <t>Algerije</t>
  </si>
  <si>
    <t>Slowakije</t>
  </si>
  <si>
    <t>Roemenië</t>
  </si>
  <si>
    <t>Ivoorkust</t>
  </si>
  <si>
    <t>Noord-Ierland</t>
  </si>
  <si>
    <t>Griekenland</t>
  </si>
  <si>
    <t>IJsland</t>
  </si>
  <si>
    <t>Slovenië</t>
  </si>
  <si>
    <t>Albanië</t>
  </si>
  <si>
    <t>Zuid-Afrika</t>
  </si>
  <si>
    <t>Bulgarije</t>
  </si>
  <si>
    <t>Bolivië</t>
  </si>
  <si>
    <t>Oezbekistan</t>
  </si>
  <si>
    <t>Georgië</t>
  </si>
  <si>
    <t>Kies tijdzone</t>
  </si>
  <si>
    <t>Wedstrijden</t>
  </si>
  <si>
    <t>Kies taal</t>
  </si>
  <si>
    <t xml:space="preserve">Voorspellingsklassificatie </t>
  </si>
  <si>
    <t>Groep</t>
  </si>
  <si>
    <t>Ptn.</t>
  </si>
  <si>
    <t>Doelpunten</t>
  </si>
  <si>
    <t>Totaal</t>
  </si>
  <si>
    <t>Achtste finale 1</t>
  </si>
  <si>
    <t>Achtste finale 2</t>
  </si>
  <si>
    <t>Achtste finale 3</t>
  </si>
  <si>
    <t>Achtste finale 4</t>
  </si>
  <si>
    <t>Achtste finale 5</t>
  </si>
  <si>
    <t>Achtste finale 6</t>
  </si>
  <si>
    <t>Achtste finale 7</t>
  </si>
  <si>
    <t>Achtste finale 8</t>
  </si>
  <si>
    <t>Kwart finale 1</t>
  </si>
  <si>
    <t>Kwart finale 2</t>
  </si>
  <si>
    <t>Kwart finale 3</t>
  </si>
  <si>
    <t>Kwart finale 4</t>
  </si>
  <si>
    <t>Halve finale 1</t>
  </si>
  <si>
    <t>Halve finale 2</t>
  </si>
  <si>
    <t>Derde plaats</t>
  </si>
  <si>
    <t>Penalties:</t>
  </si>
  <si>
    <t>Naam</t>
  </si>
  <si>
    <t>De rangschikking is verduidelijkt in alle groepen.</t>
  </si>
  <si>
    <t>en</t>
  </si>
  <si>
    <t>Ongeldig resultaat!</t>
  </si>
  <si>
    <t>Klik hier en kies de tijdzone:</t>
  </si>
  <si>
    <t>Tijdzone van het gastland:</t>
  </si>
  <si>
    <t>Klik hier en kies de taal:</t>
  </si>
  <si>
    <t>Voorspellingen</t>
  </si>
  <si>
    <t>Juiste resultaten</t>
  </si>
  <si>
    <t>Resultaten</t>
  </si>
  <si>
    <t>Totaal:</t>
  </si>
  <si>
    <t>W/G/V</t>
  </si>
  <si>
    <t>Achtste finale</t>
  </si>
  <si>
    <t>Kwart finale</t>
  </si>
  <si>
    <t>Halve finale</t>
  </si>
  <si>
    <t>Opmerking:</t>
  </si>
  <si>
    <t>Factoren</t>
  </si>
  <si>
    <t>Instellingen</t>
  </si>
  <si>
    <t>grote aant.</t>
  </si>
  <si>
    <t>Gewonnen/Gelijkspel/Verloren:</t>
  </si>
  <si>
    <t>verschil in doelpunten</t>
  </si>
  <si>
    <t>Veel doelpunten - goede voorspelling</t>
  </si>
  <si>
    <t>exact aantal doelpunten</t>
  </si>
  <si>
    <t>juiste voorspelling van team dat achtste finales bereikt</t>
  </si>
  <si>
    <t>Om de teams te voorspellen die de achtste finales halen, plaats de teamnummers in de gele cellen.</t>
  </si>
  <si>
    <t>De factoren voor de individuele categorieën en andere instellingen vóóraf kunnen opgevoerd worden op het tabblad: 'Prsettings'.</t>
  </si>
  <si>
    <t>Toegang tot de data</t>
  </si>
  <si>
    <t>Tabblad</t>
  </si>
  <si>
    <t>Finale/derde plaats winnaar:</t>
  </si>
  <si>
    <t>Punten voor verschil in doelpunten bij een gelijkspel:</t>
  </si>
  <si>
    <t>nee</t>
  </si>
  <si>
    <t>min. aantal goals voor de keuze: 'veel doelpunten' (bij gelijkspel):</t>
  </si>
  <si>
    <t>min. aantal goals voor de keuze: 'groot verschil in doelpunten':</t>
  </si>
  <si>
    <t>Als er veel gescoord is, kunnen ook punten toegekend worden voor de 'meest dichtbij' voorspelling. Er zijn 3 voorgeprogrammeerde situaties waarin dat kan gebeuren:
a) het verschil m.b.t. het voorspelde totaal aantal doelpunten bij een gelijkspel is maximaal 1;
b) het verschil m.b.t. het voorspelde verschil in doelpunten is maximaal 1;
c) het verschil tussen resultaat en voorspelling van max. 1 doelpunt, geldt voor beide teams.
Om deze optie uit te zetten: kies '0' bij bovenstaande factoren, of vul '99' in waardoor de individuele opties uitgezet worden.</t>
  </si>
  <si>
    <t>Moet er, in het geval van een gelijkspel, punten worden toegekend voor een voorspeld 'geen verschil in doelpunten'? Vaak wel. Maar logischerwijs is bij een gelijkspel het verschil altijd '0'...en zijn dit dus bonuspunten die niet bij een voorspelde winst of verlies toegekend worden. U kunt deze optie desgewenst kiezen door hierboven 'ja' te kiezen, anders 'nee'.</t>
  </si>
  <si>
    <t>Hoeveel doelpunten worden minimaal bedoeld bij de keuze: 'veel doelpunten'?</t>
  </si>
  <si>
    <t>In de achtste-, kwart- en halve finales worden voorspellingen gedaan zonder rekening te houden met een beslissing door penalties. Ook kan een gelijkspel voorspeld worden. Voor de wedstrijd om de derde plaats en de finale moet de voorspelde totaalscore (dus incl. een evt. beslissing door penalties) opgeggeven worden.</t>
  </si>
  <si>
    <t>DS</t>
  </si>
  <si>
    <t>Italië</t>
  </si>
  <si>
    <t>Spanje</t>
  </si>
  <si>
    <t>J</t>
  </si>
  <si>
    <t>I1</t>
  </si>
  <si>
    <t>I2</t>
  </si>
  <si>
    <t>I3</t>
  </si>
  <si>
    <t>J1</t>
  </si>
  <si>
    <t>J2</t>
  </si>
  <si>
    <t>J3</t>
  </si>
  <si>
    <t>K1</t>
  </si>
  <si>
    <t>K2</t>
  </si>
  <si>
    <t>K3</t>
  </si>
  <si>
    <t>L1</t>
  </si>
  <si>
    <t>L2</t>
  </si>
  <si>
    <t>L3</t>
  </si>
  <si>
    <r>
      <t xml:space="preserve">  </t>
    </r>
    <r>
      <rPr>
        <b/>
        <sz val="11"/>
        <color theme="1"/>
        <rFont val="Calibri"/>
        <family val="2"/>
        <scheme val="minor"/>
      </rPr>
      <t xml:space="preserve">Ptn. </t>
    </r>
    <r>
      <rPr>
        <sz val="11"/>
        <color theme="1"/>
        <rFont val="Calibri"/>
        <family val="2"/>
        <scheme val="minor"/>
      </rPr>
      <t xml:space="preserve">    Doelp.</t>
    </r>
  </si>
  <si>
    <t>1I</t>
  </si>
  <si>
    <t>2I</t>
  </si>
  <si>
    <t>3I</t>
  </si>
  <si>
    <t>1J</t>
  </si>
  <si>
    <t>2J</t>
  </si>
  <si>
    <t>3J</t>
  </si>
  <si>
    <t>1K</t>
  </si>
  <si>
    <t>2K</t>
  </si>
  <si>
    <t>3K</t>
  </si>
  <si>
    <t>1L</t>
  </si>
  <si>
    <t>2L</t>
  </si>
  <si>
    <t>3L</t>
  </si>
  <si>
    <t>Sechzehntelfinale 1</t>
  </si>
  <si>
    <t>Sechzehntelfinale 2</t>
  </si>
  <si>
    <t>Sechzehntelfinale 3</t>
  </si>
  <si>
    <t>Sechzehntelfinale 4</t>
  </si>
  <si>
    <t>Sechzehntelfinale 5</t>
  </si>
  <si>
    <t>Sechzehntelfinale 6</t>
  </si>
  <si>
    <t>Sechzehntelfinale 7</t>
  </si>
  <si>
    <t>Sechzehntelfinale 8</t>
  </si>
  <si>
    <t>Sechzehntelfinale 9</t>
  </si>
  <si>
    <t>Sechzehntelfinale 10</t>
  </si>
  <si>
    <t>Sechzehntelfinale 11</t>
  </si>
  <si>
    <t>Sechzehntelfinale 12</t>
  </si>
  <si>
    <t>Sechzehntelfinale 13</t>
  </si>
  <si>
    <t>Sechzehntelfinale 14</t>
  </si>
  <si>
    <t>Sechzehntelfinale 15</t>
  </si>
  <si>
    <t>Sechzehntelfinale 16</t>
  </si>
  <si>
    <t>W73</t>
  </si>
  <si>
    <t>W74</t>
  </si>
  <si>
    <t>W75</t>
  </si>
  <si>
    <t>W76</t>
  </si>
  <si>
    <t>W77</t>
  </si>
  <si>
    <t>W78</t>
  </si>
  <si>
    <t>WM 2026 in Kanada/Mexiko/USA</t>
  </si>
  <si>
    <t>World Champion 2026:</t>
  </si>
  <si>
    <t>Campeón del Mundo 2026:</t>
  </si>
  <si>
    <t>Campione del mondo 2026:</t>
  </si>
  <si>
    <t>Champion du monde 2026:</t>
  </si>
  <si>
    <t>Weltmeister 2026:</t>
  </si>
  <si>
    <t>Wereldkampioen 2026:</t>
  </si>
  <si>
    <t>Sechzehntelfinale</t>
  </si>
  <si>
    <t>Round of 32</t>
  </si>
  <si>
    <t>Ronda de 32</t>
  </si>
  <si>
    <t>Zestiende finale</t>
  </si>
  <si>
    <t>girone di 32</t>
  </si>
  <si>
    <t>16es de finale</t>
  </si>
  <si>
    <t>For example, to add ten more people, select columns HI through MG and copy them to the right. Finished.
(Remove sheet protection!)</t>
  </si>
  <si>
    <t>Por ejemplo, para agregar diez personas más, seleccione las columnas HI a MG y cópielas a la derecha. Acabado.
(¡Quitar la protección de la hoja!)</t>
  </si>
  <si>
    <t>Ad esempio, per aggiungere altre dieci persone, seleziona le colonne da HI a MG e copiale a destra. Finito.
(Rimuovere la protezione del foglio!)</t>
  </si>
  <si>
    <t>Par exemple, pour ajouter dix personnes supplémentaires, sélectionnez les colonnes HI à MG et copiez-les à droite. Achevé. (Retirez la protection de la feuille !)</t>
  </si>
  <si>
    <t>Um zum Beispiel zehn weitere Personen hinzuzufügen, selektiere die Spalten HI bis MG und kopiere sie nach rechts. Fertig. (Blattschutz entfernen!)</t>
  </si>
  <si>
    <t>Als u bijvoorbeeld nog tien mensen wilt toevoegen, selecteert u de kolommen HI tot en met MG en kopieert u deze naar rechts. Afgerond. (Bladbescherming verwijderen!)</t>
  </si>
  <si>
    <t>Finnland</t>
  </si>
  <si>
    <t>Nordmazedonien</t>
  </si>
  <si>
    <t>Kap Verde</t>
  </si>
  <si>
    <t>Gabun</t>
  </si>
  <si>
    <t>Vancouver</t>
  </si>
  <si>
    <t>Toronto</t>
  </si>
  <si>
    <t>Kansas City</t>
  </si>
  <si>
    <t>Houston</t>
  </si>
  <si>
    <t>Atlanta</t>
  </si>
  <si>
    <t>Los Angeles</t>
  </si>
  <si>
    <t>Philadelphia</t>
  </si>
  <si>
    <t>Seattle</t>
  </si>
  <si>
    <t>Boston</t>
  </si>
  <si>
    <t>Miami</t>
  </si>
  <si>
    <t>Mexico City</t>
  </si>
  <si>
    <t>32e de finale 1</t>
  </si>
  <si>
    <t>32e de finale 2</t>
  </si>
  <si>
    <t>32e de finale 3</t>
  </si>
  <si>
    <t>32e de finale 4</t>
  </si>
  <si>
    <t>32e de finale 5</t>
  </si>
  <si>
    <t>32e de finale 6</t>
  </si>
  <si>
    <t>32e de finale 7</t>
  </si>
  <si>
    <t>32e de finale 8</t>
  </si>
  <si>
    <t>32e de finale 9</t>
  </si>
  <si>
    <t>32e de finale 10</t>
  </si>
  <si>
    <t>32e de finale 11</t>
  </si>
  <si>
    <t>32e de finale 12</t>
  </si>
  <si>
    <t>32e de finale 13</t>
  </si>
  <si>
    <t>32e de finale 14</t>
  </si>
  <si>
    <t>32e de finale 15</t>
  </si>
  <si>
    <t>32e de finale 16</t>
  </si>
  <si>
    <t>Round of 32 - 1</t>
  </si>
  <si>
    <t>Round of 32 - 2</t>
  </si>
  <si>
    <t>Round of 32 - 3</t>
  </si>
  <si>
    <t>Round of 32 - 4</t>
  </si>
  <si>
    <t>Round of 32 - 5</t>
  </si>
  <si>
    <t>Round of 32 - 6</t>
  </si>
  <si>
    <t>Round of 32 - 7</t>
  </si>
  <si>
    <t>Round of 32 - 8</t>
  </si>
  <si>
    <t>Round of 32 - 9</t>
  </si>
  <si>
    <t>Round of 32 - 10</t>
  </si>
  <si>
    <t>Round of 32 - 11</t>
  </si>
  <si>
    <t>Round of 32 - 12</t>
  </si>
  <si>
    <t>Round of 32 - 13</t>
  </si>
  <si>
    <t>Round of 32 - 14</t>
  </si>
  <si>
    <t>Round of 32 - 15</t>
  </si>
  <si>
    <t>Round of 32 - 16</t>
  </si>
  <si>
    <t>Coupe du monde 2026 au Canada/Mexique/États-Unis</t>
  </si>
  <si>
    <t>World Cup 2026 in Canada/Mexico/USA</t>
  </si>
  <si>
    <t>Mondiali 2026 in Canada/Messico/Stati Uniti</t>
  </si>
  <si>
    <t>Copa del Mundo 2026 en Canadá/México/Estados Unidos</t>
  </si>
  <si>
    <t>WK voetbal 2026 - Canada/Mexico/VS</t>
  </si>
  <si>
    <t>ronde van 32 - 1</t>
  </si>
  <si>
    <t>ronde van 32 - 2</t>
  </si>
  <si>
    <t>ronde van 32 - 3</t>
  </si>
  <si>
    <t>ronde van 32 - 4</t>
  </si>
  <si>
    <t>ronde van 32 - 5</t>
  </si>
  <si>
    <t>ronde van 32 - 6</t>
  </si>
  <si>
    <t>ronde van 32 - 7</t>
  </si>
  <si>
    <t>ronde van 32 - 8</t>
  </si>
  <si>
    <t>ronde van 32 - 9</t>
  </si>
  <si>
    <t>ronde van 32 - 10</t>
  </si>
  <si>
    <t>ronde van 32 - 11</t>
  </si>
  <si>
    <t>ronde van 32 - 12</t>
  </si>
  <si>
    <t>ronde van 32 - 13</t>
  </si>
  <si>
    <t>ronde van 32 - 14</t>
  </si>
  <si>
    <t>ronde van 32 - 15</t>
  </si>
  <si>
    <t>ronde van 32 - 16</t>
  </si>
  <si>
    <t>girone di 32 - 1</t>
  </si>
  <si>
    <t>girone di 32 - 2</t>
  </si>
  <si>
    <t>girone di 32 - 3</t>
  </si>
  <si>
    <t>girone di 32 - 4</t>
  </si>
  <si>
    <t>girone di 32 - 5</t>
  </si>
  <si>
    <t>girone di 32 - 6</t>
  </si>
  <si>
    <t>girone di 32 - 7</t>
  </si>
  <si>
    <t>girone di 32 - 8</t>
  </si>
  <si>
    <t>girone di 32 - 9</t>
  </si>
  <si>
    <t>girone di 32 - 10</t>
  </si>
  <si>
    <t>girone di 32 - 11</t>
  </si>
  <si>
    <t>girone di 32 - 12</t>
  </si>
  <si>
    <t>girone di 32 - 13</t>
  </si>
  <si>
    <t>girone di 32 - 14</t>
  </si>
  <si>
    <t>girone di 32 - 15</t>
  </si>
  <si>
    <t>girone di 32 - 16</t>
  </si>
  <si>
    <t>ronda de 32 - 1</t>
  </si>
  <si>
    <t>ronda de 32 - 2</t>
  </si>
  <si>
    <t>ronda de 32 - 3</t>
  </si>
  <si>
    <t>ronda de 32 - 4</t>
  </si>
  <si>
    <t>ronda de 32 - 5</t>
  </si>
  <si>
    <t>ronda de 32 - 6</t>
  </si>
  <si>
    <t>ronda de 32 - 7</t>
  </si>
  <si>
    <t>ronda de 32 - 8</t>
  </si>
  <si>
    <t>ronda de 32 - 9</t>
  </si>
  <si>
    <t>ronda de 32 - 10</t>
  </si>
  <si>
    <t>ronda de 32 - 11</t>
  </si>
  <si>
    <t>ronda de 32 - 12</t>
  </si>
  <si>
    <t>ronda de 32 - 13</t>
  </si>
  <si>
    <t>ronda de 32 - 14</t>
  </si>
  <si>
    <t>ronda de 32 - 15</t>
  </si>
  <si>
    <t>ronda de 32 - 16</t>
  </si>
  <si>
    <t>New York/New Jersey</t>
  </si>
  <si>
    <t>San Francisco Bay Area</t>
  </si>
  <si>
    <t>Guadalajara</t>
  </si>
  <si>
    <t>Monterrey</t>
  </si>
  <si>
    <t>Dallas</t>
  </si>
  <si>
    <t>World Champion</t>
  </si>
  <si>
    <t>Campeón del Mundo</t>
  </si>
  <si>
    <t>Campione del mondo</t>
  </si>
  <si>
    <t>Champion du monde</t>
  </si>
  <si>
    <t>Weltmeister</t>
  </si>
  <si>
    <t>Wereldkampioen</t>
  </si>
  <si>
    <t>https://hermann-baum.de/excel/WorldCup/de</t>
  </si>
  <si>
    <t>UTC + 3:30</t>
  </si>
  <si>
    <t>UTC + 4</t>
  </si>
  <si>
    <t>UTC + 4:30</t>
  </si>
  <si>
    <t>UTC + 5</t>
  </si>
  <si>
    <t>UTC + 5:30</t>
  </si>
  <si>
    <t>UTC + 5:45</t>
  </si>
  <si>
    <t>UTC + 6</t>
  </si>
  <si>
    <t>UTC + 6:30</t>
  </si>
  <si>
    <t>UTC + 7</t>
  </si>
  <si>
    <t>UTC + 8</t>
  </si>
  <si>
    <t>UTC + 9</t>
  </si>
  <si>
    <t>UTC + 9:30</t>
  </si>
  <si>
    <t>UTC + 10</t>
  </si>
  <si>
    <t>UTC + 10:30</t>
  </si>
  <si>
    <t>UTC + 11</t>
  </si>
  <si>
    <t>UTC + 12</t>
  </si>
  <si>
    <t>UTC + 12:45</t>
  </si>
  <si>
    <t>UTC + 13</t>
  </si>
  <si>
    <t>UTC + 14</t>
  </si>
  <si>
    <t>For daylight saving time, the time zone must be adjusted accordingly (e.g. UTC+2 instead of UTC+1)</t>
  </si>
  <si>
    <t>Para el horario de verano, la zona horaria debe ajustarse en consecuencia (por ejemplo, UTC+2 en lugar de UTC+1)</t>
  </si>
  <si>
    <t>Per l'ora legale, il fuso orario deve essere regolato di conseguenza (ad esempio UTC+2 invece di UTC+1)</t>
  </si>
  <si>
    <t>Pour l'heure d'été, le fuseau horaire doit être ajusté en conséquence (par exemple, UTC+2 au lieu de UTC+1)</t>
  </si>
  <si>
    <t>Bei Sommerzeit muss die Zeitzone entsprechend angepasst werden (z. B. UTC+2 statt UTC+1)</t>
  </si>
  <si>
    <t>De tijdzone moet dienovereenkomstig worden aangepast voor de zomertijd (b.v. UTC+2 in plaats van UTC+1).</t>
  </si>
  <si>
    <t>A4</t>
  </si>
  <si>
    <t>B4</t>
  </si>
  <si>
    <t>C4</t>
  </si>
  <si>
    <t>D4</t>
  </si>
  <si>
    <t>E4</t>
  </si>
  <si>
    <t>F4</t>
  </si>
  <si>
    <t>G4</t>
  </si>
  <si>
    <t>H4</t>
  </si>
  <si>
    <t>I4</t>
  </si>
  <si>
    <t>J4</t>
  </si>
  <si>
    <t>K4</t>
  </si>
  <si>
    <t>L4</t>
  </si>
  <si>
    <t>W79</t>
  </si>
  <si>
    <t>W81</t>
  </si>
  <si>
    <t>W83</t>
  </si>
  <si>
    <t>W85</t>
  </si>
  <si>
    <t>W87</t>
  </si>
  <si>
    <t>W80</t>
  </si>
  <si>
    <t>W82</t>
  </si>
  <si>
    <t>W84</t>
  </si>
  <si>
    <t>W86</t>
  </si>
  <si>
    <t>W88</t>
  </si>
  <si>
    <t>W89</t>
  </si>
  <si>
    <t>W91</t>
  </si>
  <si>
    <t>W93</t>
  </si>
  <si>
    <t>W95</t>
  </si>
  <si>
    <t>W90</t>
  </si>
  <si>
    <t>W92</t>
  </si>
  <si>
    <t>W94</t>
  </si>
  <si>
    <t>W96</t>
  </si>
  <si>
    <t>W97</t>
  </si>
  <si>
    <t>W98</t>
  </si>
  <si>
    <t>W99</t>
  </si>
  <si>
    <t>W100</t>
  </si>
  <si>
    <t>RU101</t>
  </si>
  <si>
    <t>RU102</t>
  </si>
  <si>
    <t>W101</t>
  </si>
  <si>
    <t>W102</t>
  </si>
  <si>
    <t>Group combination:</t>
  </si>
  <si>
    <t>Combinación de grupos:</t>
  </si>
  <si>
    <t>Combinazione di gruppi:</t>
  </si>
  <si>
    <t>Combinaison de groupes :</t>
  </si>
  <si>
    <t>Gruppen-kombination:</t>
  </si>
  <si>
    <t>Groeps-combinatie:</t>
  </si>
  <si>
    <t>First in Group</t>
  </si>
  <si>
    <t>Primero del Grupo</t>
  </si>
  <si>
    <t>Primo nel gruppo</t>
  </si>
  <si>
    <t>Premier du groupe</t>
  </si>
  <si>
    <t>Erster der Gruppe</t>
  </si>
  <si>
    <t>Eerste in groep</t>
  </si>
  <si>
    <t>against third of Group</t>
  </si>
  <si>
    <t>contra la tercera parte del Grupo</t>
  </si>
  <si>
    <t>contro il terzo del gruppo</t>
  </si>
  <si>
    <t>contre le troisième du groupe</t>
  </si>
  <si>
    <t>gegen Dritten der Gruppe</t>
  </si>
  <si>
    <t>tegen derde in groep</t>
  </si>
  <si>
    <t>Zuordnung der Gruppendritten im Sechzehntelfinale</t>
  </si>
  <si>
    <t>Toewijzing van beste derde plaatsen naar de ronde van 32</t>
  </si>
  <si>
    <t>Attribution de la troisième place du groupe en 32e de finale</t>
  </si>
  <si>
    <t>Assegnazione del terzo gruppo agli girone di 32</t>
  </si>
  <si>
    <t>Asignación del grupo tercero en los dieciseisavos de final</t>
  </si>
  <si>
    <t>Assignment of the group third in the round of 32</t>
  </si>
  <si>
    <t>Pts</t>
  </si>
  <si>
    <t>GF</t>
  </si>
  <si>
    <t>GA</t>
  </si>
  <si>
    <t>Grp</t>
  </si>
  <si>
    <t>5.</t>
  </si>
  <si>
    <t>6.</t>
  </si>
  <si>
    <t>:</t>
  </si>
  <si>
    <t>Red dot:</t>
  </si>
  <si>
    <t>7.</t>
  </si>
  <si>
    <t>8.</t>
  </si>
  <si>
    <t>9.</t>
  </si>
  <si>
    <t>10.</t>
  </si>
  <si>
    <t>11.</t>
  </si>
  <si>
    <t>12.</t>
  </si>
  <si>
    <t>Third in the group</t>
  </si>
  <si>
    <t>Tercero del grupo</t>
  </si>
  <si>
    <t>Terzo nel gruppo</t>
  </si>
  <si>
    <t>Troisième du groupe</t>
  </si>
  <si>
    <t>Gruppendritte</t>
  </si>
  <si>
    <t>Derde van de groep</t>
  </si>
  <si>
    <t>ABCDEFGH</t>
  </si>
  <si>
    <t>ABCDEFGI</t>
  </si>
  <si>
    <t>ABCDEFGJ</t>
  </si>
  <si>
    <t>ABCDEFGK</t>
  </si>
  <si>
    <t>ABCDEFGL</t>
  </si>
  <si>
    <t>ABCDEFHI</t>
  </si>
  <si>
    <t>ABCDEFHJ</t>
  </si>
  <si>
    <t>ABCDEFHK</t>
  </si>
  <si>
    <t>ABCDEFHL</t>
  </si>
  <si>
    <t>ABCDEFIJ</t>
  </si>
  <si>
    <t>ABCDEFIK</t>
  </si>
  <si>
    <t>ABCDEFIL</t>
  </si>
  <si>
    <t>ABCDEFJK</t>
  </si>
  <si>
    <t>ABCDEFJL</t>
  </si>
  <si>
    <t>ABCDEFKL</t>
  </si>
  <si>
    <t>ABCDEGHI</t>
  </si>
  <si>
    <t>ABCDEGHJ</t>
  </si>
  <si>
    <t>ABCDEGHK</t>
  </si>
  <si>
    <t>ABCDEGHL</t>
  </si>
  <si>
    <t>ABCDEGIJ</t>
  </si>
  <si>
    <t>ABCDEGIK</t>
  </si>
  <si>
    <t>ABCDEGIL</t>
  </si>
  <si>
    <t>ABCDEGJK</t>
  </si>
  <si>
    <t>ABCDEGJL</t>
  </si>
  <si>
    <t>ABCDEGKL</t>
  </si>
  <si>
    <t>ABCDEHIJ</t>
  </si>
  <si>
    <t>ABCDEHIK</t>
  </si>
  <si>
    <t>ABCDEHIL</t>
  </si>
  <si>
    <t>ABCDEHJK</t>
  </si>
  <si>
    <t>ABCDEHJL</t>
  </si>
  <si>
    <t>ABCDEHKL</t>
  </si>
  <si>
    <t>ABCDEIJK</t>
  </si>
  <si>
    <t>ABCDEIJL</t>
  </si>
  <si>
    <t>ABCDEIKL</t>
  </si>
  <si>
    <t>ABCDEJKL</t>
  </si>
  <si>
    <t>ABCDFGHI</t>
  </si>
  <si>
    <t>ABCDFGHJ</t>
  </si>
  <si>
    <t>ABCDFGHK</t>
  </si>
  <si>
    <t>ABCDFGHL</t>
  </si>
  <si>
    <t>ABCDFGIJ</t>
  </si>
  <si>
    <t>ABCDFGIK</t>
  </si>
  <si>
    <t>ABCDFGIL</t>
  </si>
  <si>
    <t>ABCDFGJK</t>
  </si>
  <si>
    <t>ABCDFGJL</t>
  </si>
  <si>
    <t>ABCDFGKL</t>
  </si>
  <si>
    <t>ABCDFHIJ</t>
  </si>
  <si>
    <t>ABCDFHIK</t>
  </si>
  <si>
    <t>ABCDFHIL</t>
  </si>
  <si>
    <t>ABCDFHJK</t>
  </si>
  <si>
    <t>ABCDFHJL</t>
  </si>
  <si>
    <t>ABCDFHKL</t>
  </si>
  <si>
    <t>ABCDFIJK</t>
  </si>
  <si>
    <t>ABCDFIJL</t>
  </si>
  <si>
    <t>ABCDFIKL</t>
  </si>
  <si>
    <t>ABCDFJKL</t>
  </si>
  <si>
    <t>ABCDGHIJ</t>
  </si>
  <si>
    <t>ABCDGHIK</t>
  </si>
  <si>
    <t>ABCDGHIL</t>
  </si>
  <si>
    <t>ABCDGHJK</t>
  </si>
  <si>
    <t>ABCDGHJL</t>
  </si>
  <si>
    <t>ABCDGHKL</t>
  </si>
  <si>
    <t>ABCDGIJK</t>
  </si>
  <si>
    <t>ABCDGIJL</t>
  </si>
  <si>
    <t>ABCDGIKL</t>
  </si>
  <si>
    <t>ABCDGJKL</t>
  </si>
  <si>
    <t>ABCDHIJK</t>
  </si>
  <si>
    <t>ABCDHIJL</t>
  </si>
  <si>
    <t>ABCDHIKL</t>
  </si>
  <si>
    <t>ABCDHJKL</t>
  </si>
  <si>
    <t>ABCDIJKL</t>
  </si>
  <si>
    <t>ABCEFGHI</t>
  </si>
  <si>
    <t>ABCEFGHJ</t>
  </si>
  <si>
    <t>ABCEFGHK</t>
  </si>
  <si>
    <t>ABCEFGHL</t>
  </si>
  <si>
    <t>ABCEFGIJ</t>
  </si>
  <si>
    <t>ABCEFGIK</t>
  </si>
  <si>
    <t>ABCEFGIL</t>
  </si>
  <si>
    <t>ABCEFGJK</t>
  </si>
  <si>
    <t>ABCEFGJL</t>
  </si>
  <si>
    <t>ABCEFGKL</t>
  </si>
  <si>
    <t>ABCEFHIJ</t>
  </si>
  <si>
    <t>ABCEFHIK</t>
  </si>
  <si>
    <t>ABCEFHIL</t>
  </si>
  <si>
    <t>ABCEFHJK</t>
  </si>
  <si>
    <t>ABCEFHJL</t>
  </si>
  <si>
    <t>ABCEFHKL</t>
  </si>
  <si>
    <t>ABCEFIJK</t>
  </si>
  <si>
    <t>ABCEFIJL</t>
  </si>
  <si>
    <t>ABCEFIKL</t>
  </si>
  <si>
    <t>ABCEFJKL</t>
  </si>
  <si>
    <t>ABCEGHIJ</t>
  </si>
  <si>
    <t>ABCEGHIK</t>
  </si>
  <si>
    <t>ABCEGHIL</t>
  </si>
  <si>
    <t>ABCEGHJK</t>
  </si>
  <si>
    <t>ABCEGHJL</t>
  </si>
  <si>
    <t>ABCEGHKL</t>
  </si>
  <si>
    <t>ABCEGIJK</t>
  </si>
  <si>
    <t>ABCEGIJL</t>
  </si>
  <si>
    <t>ABCEGIKL</t>
  </si>
  <si>
    <t>ABCEGJKL</t>
  </si>
  <si>
    <t>ABCEHIJK</t>
  </si>
  <si>
    <t>ABCEHIJL</t>
  </si>
  <si>
    <t>ABCEHIKL</t>
  </si>
  <si>
    <t>ABCEHJKL</t>
  </si>
  <si>
    <t>ABCEIJKL</t>
  </si>
  <si>
    <t>ABCFGHIJ</t>
  </si>
  <si>
    <t>ABCFGHIK</t>
  </si>
  <si>
    <t>ABCFGHIL</t>
  </si>
  <si>
    <t>ABCFGHJK</t>
  </si>
  <si>
    <t>ABCFGHJL</t>
  </si>
  <si>
    <t>ABCFGHKL</t>
  </si>
  <si>
    <t>ABCFGIJK</t>
  </si>
  <si>
    <t>ABCFGIJL</t>
  </si>
  <si>
    <t>ABCFGIKL</t>
  </si>
  <si>
    <t>ABCFGJKL</t>
  </si>
  <si>
    <t>ABCFHIJK</t>
  </si>
  <si>
    <t>ABCFHIJL</t>
  </si>
  <si>
    <t>ABCFHIKL</t>
  </si>
  <si>
    <t>ABCFHJKL</t>
  </si>
  <si>
    <t>ABCFIJKL</t>
  </si>
  <si>
    <t>ABCGHIJK</t>
  </si>
  <si>
    <t>ABCGHIJL</t>
  </si>
  <si>
    <t>ABCGHIKL</t>
  </si>
  <si>
    <t>ABCGHJKL</t>
  </si>
  <si>
    <t>ABCGIJKL</t>
  </si>
  <si>
    <t>ABCHIJKL</t>
  </si>
  <si>
    <t>ABDEFGHI</t>
  </si>
  <si>
    <t>ABDEFGHJ</t>
  </si>
  <si>
    <t>ABDEFGHK</t>
  </si>
  <si>
    <t>ABDEFGHL</t>
  </si>
  <si>
    <t>ABDEFGIJ</t>
  </si>
  <si>
    <t>ABDEFGIK</t>
  </si>
  <si>
    <t>ABDEFGIL</t>
  </si>
  <si>
    <t>ABDEFGJK</t>
  </si>
  <si>
    <t>ABDEFGJL</t>
  </si>
  <si>
    <t>ABDEFGKL</t>
  </si>
  <si>
    <t>ABDEFHIJ</t>
  </si>
  <si>
    <t>ABDEFHIK</t>
  </si>
  <si>
    <t>ABDEFHIL</t>
  </si>
  <si>
    <t>ABDEFHJK</t>
  </si>
  <si>
    <t>ABDEFHJL</t>
  </si>
  <si>
    <t>ABDEFHKL</t>
  </si>
  <si>
    <t>ABDEFIJK</t>
  </si>
  <si>
    <t>ABDEFIJL</t>
  </si>
  <si>
    <t>ABDEFIKL</t>
  </si>
  <si>
    <t>ABDEFJKL</t>
  </si>
  <si>
    <t>ABDEGHIJ</t>
  </si>
  <si>
    <t>ABDEGHIK</t>
  </si>
  <si>
    <t>ABDEGHIL</t>
  </si>
  <si>
    <t>ABDEGHJK</t>
  </si>
  <si>
    <t>ABDEGHJL</t>
  </si>
  <si>
    <t>ABDEGHKL</t>
  </si>
  <si>
    <t>ABDEGIJK</t>
  </si>
  <si>
    <t>ABDEGIJL</t>
  </si>
  <si>
    <t>ABDEGIKL</t>
  </si>
  <si>
    <t>ABDEGJKL</t>
  </si>
  <si>
    <t>ABDEHIJK</t>
  </si>
  <si>
    <t>ABDEHIJL</t>
  </si>
  <si>
    <t>ABDEHIKL</t>
  </si>
  <si>
    <t>ABDEHJKL</t>
  </si>
  <si>
    <t>ABDEIJKL</t>
  </si>
  <si>
    <t>ABDFGHIJ</t>
  </si>
  <si>
    <t>ABDFGHIK</t>
  </si>
  <si>
    <t>ABDFGHIL</t>
  </si>
  <si>
    <t>ABDFGHJK</t>
  </si>
  <si>
    <t>ABDFGHJL</t>
  </si>
  <si>
    <t>ABDFGHKL</t>
  </si>
  <si>
    <t>ABDFGIJK</t>
  </si>
  <si>
    <t>ABDFGIJL</t>
  </si>
  <si>
    <t>ABDFGIKL</t>
  </si>
  <si>
    <t>ABDFGJKL</t>
  </si>
  <si>
    <t>ABDFHIJK</t>
  </si>
  <si>
    <t>ABDFHIJL</t>
  </si>
  <si>
    <t>ABDFHIKL</t>
  </si>
  <si>
    <t>ABDFHJKL</t>
  </si>
  <si>
    <t>ABDFIJKL</t>
  </si>
  <si>
    <t>ABDGHIJK</t>
  </si>
  <si>
    <t>ABDGHIJL</t>
  </si>
  <si>
    <t>ABDGHIKL</t>
  </si>
  <si>
    <t>ABDGHJKL</t>
  </si>
  <si>
    <t>ABDGIJKL</t>
  </si>
  <si>
    <t>ABDHIJKL</t>
  </si>
  <si>
    <t>ABEFGHIJ</t>
  </si>
  <si>
    <t>ABEFGHIK</t>
  </si>
  <si>
    <t>ABEFGHIL</t>
  </si>
  <si>
    <t>ABEFGHJK</t>
  </si>
  <si>
    <t>ABEFGHJL</t>
  </si>
  <si>
    <t>ABEFGHKL</t>
  </si>
  <si>
    <t>ABEFGIJK</t>
  </si>
  <si>
    <t>ABEFGIJL</t>
  </si>
  <si>
    <t>ABEFGIKL</t>
  </si>
  <si>
    <t>ABEFGJKL</t>
  </si>
  <si>
    <t>ABEFHIJK</t>
  </si>
  <si>
    <t>ABEFHIJL</t>
  </si>
  <si>
    <t>ABEFHIKL</t>
  </si>
  <si>
    <t>ABEFHJKL</t>
  </si>
  <si>
    <t>ABEFIJKL</t>
  </si>
  <si>
    <t>ABEGHIJK</t>
  </si>
  <si>
    <t>ABEGHIJL</t>
  </si>
  <si>
    <t>ABEGHIKL</t>
  </si>
  <si>
    <t>ABEGHJKL</t>
  </si>
  <si>
    <t>ABEGIJKL</t>
  </si>
  <si>
    <t>ABEHIJKL</t>
  </si>
  <si>
    <t>ABFGHIJK</t>
  </si>
  <si>
    <t>ABFGHIJL</t>
  </si>
  <si>
    <t>ABFGHIKL</t>
  </si>
  <si>
    <t>ABFGHJKL</t>
  </si>
  <si>
    <t>ABFGIJKL</t>
  </si>
  <si>
    <t>ABFHIJKL</t>
  </si>
  <si>
    <t>ABGHIJKL</t>
  </si>
  <si>
    <t>ACDEFGHI</t>
  </si>
  <si>
    <t>ACDEFGHJ</t>
  </si>
  <si>
    <t>ACDEFGHK</t>
  </si>
  <si>
    <t>ACDEFGHL</t>
  </si>
  <si>
    <t>ACDEFGIJ</t>
  </si>
  <si>
    <t>ACDEFGIK</t>
  </si>
  <si>
    <t>ACDEFGIL</t>
  </si>
  <si>
    <t>ACDEFGJK</t>
  </si>
  <si>
    <t>ACDEFGJL</t>
  </si>
  <si>
    <t>ACDEFGKL</t>
  </si>
  <si>
    <t>ACDEFHIJ</t>
  </si>
  <si>
    <t>ACDEFHIK</t>
  </si>
  <si>
    <t>ACDEFHIL</t>
  </si>
  <si>
    <t>ACDEFHJK</t>
  </si>
  <si>
    <t>ACDEFHJL</t>
  </si>
  <si>
    <t>ACDEFHKL</t>
  </si>
  <si>
    <t>ACDEFIJK</t>
  </si>
  <si>
    <t>ACDEFIJL</t>
  </si>
  <si>
    <t>ACDEFIKL</t>
  </si>
  <si>
    <t>ACDEFJKL</t>
  </si>
  <si>
    <t>ACDEGHIJ</t>
  </si>
  <si>
    <t>ACDEGHIK</t>
  </si>
  <si>
    <t>ACDEGHIL</t>
  </si>
  <si>
    <t>ACDEGHJK</t>
  </si>
  <si>
    <t>ACDEGHJL</t>
  </si>
  <si>
    <t>ACDEGHKL</t>
  </si>
  <si>
    <t>ACDEGIJK</t>
  </si>
  <si>
    <t>ACDEGIJL</t>
  </si>
  <si>
    <t>ACDEGIKL</t>
  </si>
  <si>
    <t>ACDEGJKL</t>
  </si>
  <si>
    <t>ACDEHIJK</t>
  </si>
  <si>
    <t>ACDEHIJL</t>
  </si>
  <si>
    <t>ACDEHIKL</t>
  </si>
  <si>
    <t>ACDEHJKL</t>
  </si>
  <si>
    <t>ACDEIJKL</t>
  </si>
  <si>
    <t>ACDFGHIJ</t>
  </si>
  <si>
    <t>ACDFGHIK</t>
  </si>
  <si>
    <t>ACDFGHIL</t>
  </si>
  <si>
    <t>ACDFGHJK</t>
  </si>
  <si>
    <t>ACDFGHJL</t>
  </si>
  <si>
    <t>ACDFGHKL</t>
  </si>
  <si>
    <t>ACDFGIJK</t>
  </si>
  <si>
    <t>ACDFGIJL</t>
  </si>
  <si>
    <t>ACDFGIKL</t>
  </si>
  <si>
    <t>ACDFGJKL</t>
  </si>
  <si>
    <t>ACDFHIJK</t>
  </si>
  <si>
    <t>ACDFHIJL</t>
  </si>
  <si>
    <t>ACDFHIKL</t>
  </si>
  <si>
    <t>ACDFHJKL</t>
  </si>
  <si>
    <t>ACDFIJKL</t>
  </si>
  <si>
    <t>ACDGHIJK</t>
  </si>
  <si>
    <t>ACDGHIJL</t>
  </si>
  <si>
    <t>ACDGHIKL</t>
  </si>
  <si>
    <t>ACDGHJKL</t>
  </si>
  <si>
    <t>ACDGIJKL</t>
  </si>
  <si>
    <t>ACDHIJKL</t>
  </si>
  <si>
    <t>ACEFGHIJ</t>
  </si>
  <si>
    <t>ACEFGHIK</t>
  </si>
  <si>
    <t>ACEFGHIL</t>
  </si>
  <si>
    <t>ACEFGHJK</t>
  </si>
  <si>
    <t>ACEFGHJL</t>
  </si>
  <si>
    <t>ACEFGHKL</t>
  </si>
  <si>
    <t>ACEFGIJK</t>
  </si>
  <si>
    <t>ACEFGIJL</t>
  </si>
  <si>
    <t>ACEFGIKL</t>
  </si>
  <si>
    <t>ACEFGJKL</t>
  </si>
  <si>
    <t>ACEFHIJK</t>
  </si>
  <si>
    <t>ACEFHIJL</t>
  </si>
  <si>
    <t>ACEFHIKL</t>
  </si>
  <si>
    <t>ACEFHJKL</t>
  </si>
  <si>
    <t>ACEFIJKL</t>
  </si>
  <si>
    <t>ACEGHIJK</t>
  </si>
  <si>
    <t>ACEGHIJL</t>
  </si>
  <si>
    <t>ACEGHIKL</t>
  </si>
  <si>
    <t>ACEGHJKL</t>
  </si>
  <si>
    <t>ACEGIJKL</t>
  </si>
  <si>
    <t>ACEHIJKL</t>
  </si>
  <si>
    <t>ACFGHIJK</t>
  </si>
  <si>
    <t>ACFGHIJL</t>
  </si>
  <si>
    <t>ACFGHIKL</t>
  </si>
  <si>
    <t>ACFGHJKL</t>
  </si>
  <si>
    <t>ACFGIJKL</t>
  </si>
  <si>
    <t>ACFHIJKL</t>
  </si>
  <si>
    <t>ACGHIJKL</t>
  </si>
  <si>
    <t>ADEFGHIJ</t>
  </si>
  <si>
    <t>ADEFGHIK</t>
  </si>
  <si>
    <t>ADEFGHIL</t>
  </si>
  <si>
    <t>ADEFGHJK</t>
  </si>
  <si>
    <t>ADEFGHJL</t>
  </si>
  <si>
    <t>ADEFGHKL</t>
  </si>
  <si>
    <t>ADEFGIJK</t>
  </si>
  <si>
    <t>ADEFGIJL</t>
  </si>
  <si>
    <t>ADEFGIKL</t>
  </si>
  <si>
    <t>ADEFGJKL</t>
  </si>
  <si>
    <t>ADEFHIJK</t>
  </si>
  <si>
    <t>ADEFHIJL</t>
  </si>
  <si>
    <t>ADEFHIKL</t>
  </si>
  <si>
    <t>ADEFHJKL</t>
  </si>
  <si>
    <t>ADEFIJKL</t>
  </si>
  <si>
    <t>ADEGHIJK</t>
  </si>
  <si>
    <t>ADEGHIJL</t>
  </si>
  <si>
    <t>ADEGHIKL</t>
  </si>
  <si>
    <t>ADEGHJKL</t>
  </si>
  <si>
    <t>ADEGIJKL</t>
  </si>
  <si>
    <t>ADEHIJKL</t>
  </si>
  <si>
    <t>ADFGHIJK</t>
  </si>
  <si>
    <t>ADFGHIJL</t>
  </si>
  <si>
    <t>ADFGHIKL</t>
  </si>
  <si>
    <t>ADFGHJKL</t>
  </si>
  <si>
    <t>ADFGIJKL</t>
  </si>
  <si>
    <t>ADFHIJKL</t>
  </si>
  <si>
    <t>ADGHIJKL</t>
  </si>
  <si>
    <t>AEFGHIJK</t>
  </si>
  <si>
    <t>AEFGHIJL</t>
  </si>
  <si>
    <t>AEFGHIKL</t>
  </si>
  <si>
    <t>AEFGHJKL</t>
  </si>
  <si>
    <t>AEFGIJKL</t>
  </si>
  <si>
    <t>AEFHIJKL</t>
  </si>
  <si>
    <t>AEGHIJKL</t>
  </si>
  <si>
    <t>AFGHIJKL</t>
  </si>
  <si>
    <t>BCDEFGHI</t>
  </si>
  <si>
    <t>BCDEFGHJ</t>
  </si>
  <si>
    <t>BCDEFGHK</t>
  </si>
  <si>
    <t>BCDEFGHL</t>
  </si>
  <si>
    <t>BCDEFGIJ</t>
  </si>
  <si>
    <t>BCDEFGIK</t>
  </si>
  <si>
    <t>BCDEFGIL</t>
  </si>
  <si>
    <t>BCDEFGJK</t>
  </si>
  <si>
    <t>BCDEFGJL</t>
  </si>
  <si>
    <t>BCDEFGKL</t>
  </si>
  <si>
    <t>BCDEFHIJ</t>
  </si>
  <si>
    <t>BCDEFHIK</t>
  </si>
  <si>
    <t>BCDEFHIL</t>
  </si>
  <si>
    <t>BCDEFHJK</t>
  </si>
  <si>
    <t>BCDEFHJL</t>
  </si>
  <si>
    <t>BCDEFHKL</t>
  </si>
  <si>
    <t>BCDEFIJK</t>
  </si>
  <si>
    <t>BCDEFIJL</t>
  </si>
  <si>
    <t>BCDEFIKL</t>
  </si>
  <si>
    <t>BCDEFJKL</t>
  </si>
  <si>
    <t>BCDEGHIJ</t>
  </si>
  <si>
    <t>BCDEGHIK</t>
  </si>
  <si>
    <t>BCDEGHIL</t>
  </si>
  <si>
    <t>BCDEGHJK</t>
  </si>
  <si>
    <t>BCDEGHJL</t>
  </si>
  <si>
    <t>BCDEGHKL</t>
  </si>
  <si>
    <t>BCDEGIJK</t>
  </si>
  <si>
    <t>BCDEGIJL</t>
  </si>
  <si>
    <t>BCDEGIKL</t>
  </si>
  <si>
    <t>BCDEGJKL</t>
  </si>
  <si>
    <t>BCDEHIJK</t>
  </si>
  <si>
    <t>BCDEHIJL</t>
  </si>
  <si>
    <t>BCDEHIKL</t>
  </si>
  <si>
    <t>BCDEHJKL</t>
  </si>
  <si>
    <t>BCDEIJKL</t>
  </si>
  <si>
    <t>BCDFGHIJ</t>
  </si>
  <si>
    <t>BCDFGHIK</t>
  </si>
  <si>
    <t>BCDFGHIL</t>
  </si>
  <si>
    <t>BCDFGHJK</t>
  </si>
  <si>
    <t>BCDFGHJL</t>
  </si>
  <si>
    <t>BCDFGHKL</t>
  </si>
  <si>
    <t>BCDFGIJK</t>
  </si>
  <si>
    <t>BCDFGIJL</t>
  </si>
  <si>
    <t>BCDFGIKL</t>
  </si>
  <si>
    <t>BCDFGJKL</t>
  </si>
  <si>
    <t>BCDFHIJK</t>
  </si>
  <si>
    <t>BCDFHIJL</t>
  </si>
  <si>
    <t>BCDFHIKL</t>
  </si>
  <si>
    <t>BCDFHJKL</t>
  </si>
  <si>
    <t>BCDFIJKL</t>
  </si>
  <si>
    <t>BCDGHIJK</t>
  </si>
  <si>
    <t>BCDGHIJL</t>
  </si>
  <si>
    <t>BCDGHIKL</t>
  </si>
  <si>
    <t>BCDGHJKL</t>
  </si>
  <si>
    <t>BCDGIJKL</t>
  </si>
  <si>
    <t>BCDHIJKL</t>
  </si>
  <si>
    <t>BCEFGHIJ</t>
  </si>
  <si>
    <t>BCEFGHIK</t>
  </si>
  <si>
    <t>BCEFGHIL</t>
  </si>
  <si>
    <t>BCEFGHJK</t>
  </si>
  <si>
    <t>BCEFGHJL</t>
  </si>
  <si>
    <t>BCEFGHKL</t>
  </si>
  <si>
    <t>BCEFGIJK</t>
  </si>
  <si>
    <t>BCEFGIJL</t>
  </si>
  <si>
    <t>BCEFGIKL</t>
  </si>
  <si>
    <t>BCEFGJKL</t>
  </si>
  <si>
    <t>BCEFHIJK</t>
  </si>
  <si>
    <t>BCEFHIJL</t>
  </si>
  <si>
    <t>BCEFHIKL</t>
  </si>
  <si>
    <t>BCEFHJKL</t>
  </si>
  <si>
    <t>BCEFIJKL</t>
  </si>
  <si>
    <t>BCEGHIJK</t>
  </si>
  <si>
    <t>BCEGHIJL</t>
  </si>
  <si>
    <t>BCEGHIKL</t>
  </si>
  <si>
    <t>BCEGHJKL</t>
  </si>
  <si>
    <t>BCEGIJKL</t>
  </si>
  <si>
    <t>BCEHIJKL</t>
  </si>
  <si>
    <t>BCFGHIJK</t>
  </si>
  <si>
    <t>BCFGHIJL</t>
  </si>
  <si>
    <t>BCFGHIKL</t>
  </si>
  <si>
    <t>BCFGHJKL</t>
  </si>
  <si>
    <t>BCFGIJKL</t>
  </si>
  <si>
    <t>BCFHIJKL</t>
  </si>
  <si>
    <t>BCGHIJKL</t>
  </si>
  <si>
    <t>BDEFGHIJ</t>
  </si>
  <si>
    <t>BDEFGHIK</t>
  </si>
  <si>
    <t>BDEFGHIL</t>
  </si>
  <si>
    <t>BDEFGHJK</t>
  </si>
  <si>
    <t>BDEFGHJL</t>
  </si>
  <si>
    <t>BDEFGHKL</t>
  </si>
  <si>
    <t>BDEFGIJK</t>
  </si>
  <si>
    <t>BDEFGIJL</t>
  </si>
  <si>
    <t>BDEFGIKL</t>
  </si>
  <si>
    <t>BDEFGJKL</t>
  </si>
  <si>
    <t>BDEFHIJK</t>
  </si>
  <si>
    <t>BDEFHIJL</t>
  </si>
  <si>
    <t>BDEFHIKL</t>
  </si>
  <si>
    <t>BDEFHJKL</t>
  </si>
  <si>
    <t>BDEFIJKL</t>
  </si>
  <si>
    <t>BDEGHIJK</t>
  </si>
  <si>
    <t>BDEGHIJL</t>
  </si>
  <si>
    <t>BDEGHIKL</t>
  </si>
  <si>
    <t>BDEGHJKL</t>
  </si>
  <si>
    <t>BDEGIJKL</t>
  </si>
  <si>
    <t>BDEHIJKL</t>
  </si>
  <si>
    <t>BDFGHIJK</t>
  </si>
  <si>
    <t>BDFGHIJL</t>
  </si>
  <si>
    <t>BDFGHIKL</t>
  </si>
  <si>
    <t>BDFGHJKL</t>
  </si>
  <si>
    <t>BDFGIJKL</t>
  </si>
  <si>
    <t>BDFHIJKL</t>
  </si>
  <si>
    <t>BDGHIJKL</t>
  </si>
  <si>
    <t>BEFGHIJK</t>
  </si>
  <si>
    <t>BEFGHIJL</t>
  </si>
  <si>
    <t>BEFGHIKL</t>
  </si>
  <si>
    <t>BEFGHJKL</t>
  </si>
  <si>
    <t>BEFGIJKL</t>
  </si>
  <si>
    <t>BEFHIJKL</t>
  </si>
  <si>
    <t>BEGHIJKL</t>
  </si>
  <si>
    <t>BFGHIJKL</t>
  </si>
  <si>
    <t>CDEFGHIJ</t>
  </si>
  <si>
    <t>CDEFGHIK</t>
  </si>
  <si>
    <t>CDEFGHIL</t>
  </si>
  <si>
    <t>CDEFGHJK</t>
  </si>
  <si>
    <t>CDEFGHJL</t>
  </si>
  <si>
    <t>CDEFGHKL</t>
  </si>
  <si>
    <t>CDEFGIJK</t>
  </si>
  <si>
    <t>CDEFGIJL</t>
  </si>
  <si>
    <t>CDEFGIKL</t>
  </si>
  <si>
    <t>CDEFGJKL</t>
  </si>
  <si>
    <t>CDEFHIJK</t>
  </si>
  <si>
    <t>CDEFHIJL</t>
  </si>
  <si>
    <t>CDEFHIKL</t>
  </si>
  <si>
    <t>CDEFHJKL</t>
  </si>
  <si>
    <t>CDEFIJKL</t>
  </si>
  <si>
    <t>CDEGHIJK</t>
  </si>
  <si>
    <t>CDEGHIJL</t>
  </si>
  <si>
    <t>CDEGHIKL</t>
  </si>
  <si>
    <t>CDEGHJKL</t>
  </si>
  <si>
    <t>CDEGIJKL</t>
  </si>
  <si>
    <t>CDEHIJKL</t>
  </si>
  <si>
    <t>CDFGHIJK</t>
  </si>
  <si>
    <t>CDFGHIJL</t>
  </si>
  <si>
    <t>CDFGHIKL</t>
  </si>
  <si>
    <t>CDFGHJKL</t>
  </si>
  <si>
    <t>CDFGIJKL</t>
  </si>
  <si>
    <t>CDFHIJKL</t>
  </si>
  <si>
    <t>CDGHIJKL</t>
  </si>
  <si>
    <t>CEFGHIJK</t>
  </si>
  <si>
    <t>CEFGHIJL</t>
  </si>
  <si>
    <t>CEFGHIKL</t>
  </si>
  <si>
    <t>CEFGHJKL</t>
  </si>
  <si>
    <t>CEFGIJKL</t>
  </si>
  <si>
    <t>CEFHIJKL</t>
  </si>
  <si>
    <t>CEGHIJKL</t>
  </si>
  <si>
    <t>CFGHIJKL</t>
  </si>
  <si>
    <t>DEFGHIJK</t>
  </si>
  <si>
    <t>DEFGHIJL</t>
  </si>
  <si>
    <t>DEFGHIKL</t>
  </si>
  <si>
    <t>DEFGHJKL</t>
  </si>
  <si>
    <t>DEFGIJKL</t>
  </si>
  <si>
    <t>DEFHIJKL</t>
  </si>
  <si>
    <t>DEGHIJKL</t>
  </si>
  <si>
    <t>DFGHIJKL</t>
  </si>
  <si>
    <t>EFGHIJKL</t>
  </si>
  <si>
    <t>Gruppenkombination:</t>
  </si>
  <si>
    <t>Groepscombinatie:</t>
  </si>
  <si>
    <t>Not qualified:</t>
  </si>
  <si>
    <t>No está cualificado:</t>
  </si>
  <si>
    <t>Non qualificato:</t>
  </si>
  <si>
    <t>Non qualifié :</t>
  </si>
  <si>
    <t>Nicht qualifiziert:</t>
  </si>
  <si>
    <t>Niet gekwalificeerd:</t>
  </si>
  <si>
    <t>Number of all games:</t>
  </si>
  <si>
    <t>4A</t>
  </si>
  <si>
    <t>4B</t>
  </si>
  <si>
    <t>4C</t>
  </si>
  <si>
    <t>4D</t>
  </si>
  <si>
    <t>4E</t>
  </si>
  <si>
    <t>4F</t>
  </si>
  <si>
    <t>4G</t>
  </si>
  <si>
    <t>4H</t>
  </si>
  <si>
    <t>4I</t>
  </si>
  <si>
    <t>4J</t>
  </si>
  <si>
    <t>4K</t>
  </si>
  <si>
    <t>4L</t>
  </si>
  <si>
    <t>Peter</t>
  </si>
  <si>
    <t>¤</t>
  </si>
  <si>
    <t>Daily schedule</t>
  </si>
  <si>
    <t>Horario diario</t>
  </si>
  <si>
    <t>Programma giornaliero</t>
  </si>
  <si>
    <t>Horaire quotidien</t>
  </si>
  <si>
    <t>Täglicher Spielplan</t>
  </si>
  <si>
    <t>Dagelijkse planning</t>
  </si>
  <si>
    <t>Partido no.</t>
  </si>
  <si>
    <t>Partita n.</t>
  </si>
  <si>
    <t>Match non.</t>
  </si>
  <si>
    <t>Spiel Nr.</t>
  </si>
  <si>
    <t>Spel nr</t>
  </si>
  <si>
    <t>equipos</t>
  </si>
  <si>
    <t>Squadre</t>
  </si>
  <si>
    <t>Équipes</t>
  </si>
  <si>
    <t>Time</t>
  </si>
  <si>
    <t>Tiempo</t>
  </si>
  <si>
    <t>Tempo</t>
  </si>
  <si>
    <t>Temps</t>
  </si>
  <si>
    <t>Zeit</t>
  </si>
  <si>
    <t>Tijd</t>
  </si>
  <si>
    <t>Equipo 1</t>
  </si>
  <si>
    <t>Squadra 1</t>
  </si>
  <si>
    <t>Equipe 1</t>
  </si>
  <si>
    <t>Equipo 2</t>
  </si>
  <si>
    <t>Squadra 2</t>
  </si>
  <si>
    <t>Equipe 2</t>
  </si>
  <si>
    <t>Huitièmes de finale</t>
  </si>
  <si>
    <t>Date</t>
  </si>
  <si>
    <t>Fecha</t>
  </si>
  <si>
    <t>Data</t>
  </si>
  <si>
    <t>Datum</t>
  </si>
  <si>
    <t>Color favorites</t>
  </si>
  <si>
    <t>Colorea los favoritos</t>
  </si>
  <si>
    <t>Colora i preferiti</t>
  </si>
  <si>
    <t>Colorier les favoris</t>
  </si>
  <si>
    <t>Favoriten einfärben</t>
  </si>
  <si>
    <t>Kleur de favorieten</t>
  </si>
  <si>
    <t>Enter the group code here</t>
  </si>
  <si>
    <t>Introduzca el código de grupo aquí</t>
  </si>
  <si>
    <t>Inserisci qui il codice del gruppo</t>
  </si>
  <si>
    <t>Entrez le code du groupe ici</t>
  </si>
  <si>
    <t>Hier den Gruppencode eingeben</t>
  </si>
  <si>
    <t>Vul hier de groepscode in</t>
  </si>
  <si>
    <t>ronda de 32</t>
  </si>
  <si>
    <t>32e de finale</t>
  </si>
  <si>
    <t>ronde van 32</t>
  </si>
  <si>
    <t>●</t>
  </si>
  <si>
    <t>Anzahl:</t>
  </si>
  <si>
    <t>Number:</t>
  </si>
  <si>
    <t>Nombre:</t>
  </si>
  <si>
    <t>Numero:</t>
  </si>
  <si>
    <t>Número:</t>
  </si>
  <si>
    <t>Nummer:</t>
  </si>
  <si>
    <t>Punkte:</t>
  </si>
  <si>
    <t>Points:</t>
  </si>
  <si>
    <t>Punten:</t>
  </si>
  <si>
    <t>Puntos:</t>
  </si>
  <si>
    <t>Punti:</t>
  </si>
  <si>
    <t>3-ABCDF</t>
  </si>
  <si>
    <t>3-CDFGH</t>
  </si>
  <si>
    <t>3-EHIJK</t>
  </si>
  <si>
    <t>3-DEIJL</t>
  </si>
  <si>
    <t>3-CEFHI</t>
  </si>
  <si>
    <t>3-BEFIJ</t>
  </si>
  <si>
    <t>3-AEHIJ</t>
  </si>
  <si>
    <t>3-EFGIJ</t>
  </si>
  <si>
    <t>Hermann Baum</t>
  </si>
  <si>
    <t>Played</t>
  </si>
  <si>
    <t>Fernsehsender</t>
  </si>
  <si>
    <t>TV channel</t>
  </si>
  <si>
    <t>canal de televisión</t>
  </si>
  <si>
    <t>canale tv</t>
  </si>
  <si>
    <t>chaîne TV</t>
  </si>
  <si>
    <t>tv kanaal</t>
  </si>
  <si>
    <t>Evento</t>
  </si>
  <si>
    <t>Luogo</t>
  </si>
  <si>
    <t>Lieu</t>
  </si>
  <si>
    <t>Austragungsort</t>
  </si>
  <si>
    <t>Locatie</t>
  </si>
  <si>
    <t>FIFA, 23.06.2025</t>
  </si>
  <si>
    <t>ranking</t>
  </si>
  <si>
    <t>Gruppen mit Fair-Play-Wertung:</t>
  </si>
  <si>
    <t>Groepen met Fair-Play score:</t>
  </si>
  <si>
    <t>Groupes avec valorisation fair-play :</t>
  </si>
  <si>
    <t>Gruppi con valutazione fair play:</t>
  </si>
  <si>
    <t>Grupos con valoración de fair play:</t>
  </si>
  <si>
    <t>Groups with fair play valuation:</t>
  </si>
  <si>
    <t>Republik Irland</t>
  </si>
  <si>
    <t>DR Kongo</t>
  </si>
  <si>
    <t>Jordanien</t>
  </si>
  <si>
    <t>Vereinigte Arabische Emirate</t>
  </si>
  <si>
    <t>Curaçao</t>
  </si>
  <si>
    <t>Haiti</t>
  </si>
  <si>
    <t>RI Iran</t>
  </si>
  <si>
    <t>IR Irán</t>
  </si>
  <si>
    <t>Fair-play</t>
  </si>
  <si>
    <t>Fair-Play</t>
  </si>
  <si>
    <t>Jordan</t>
  </si>
  <si>
    <t>Jordán</t>
  </si>
  <si>
    <t>Giordania</t>
  </si>
  <si>
    <t>Jordanie</t>
  </si>
  <si>
    <t>Jordanië</t>
  </si>
  <si>
    <t>Saoedi-Arabië</t>
  </si>
  <si>
    <t>Arabie Saoudite</t>
  </si>
  <si>
    <t>Arabia Saudita</t>
  </si>
  <si>
    <t>Saudi Arabia</t>
  </si>
  <si>
    <t>Cape Verde</t>
  </si>
  <si>
    <t>Cabo Verde</t>
  </si>
  <si>
    <t>Capo Verde</t>
  </si>
  <si>
    <t>Cap-Vert</t>
  </si>
  <si>
    <t>Kaapverdië</t>
  </si>
  <si>
    <t>Curacao</t>
  </si>
  <si>
    <t>Curazao</t>
  </si>
  <si>
    <t>Haïti</t>
  </si>
  <si>
    <t>New Zealand</t>
  </si>
  <si>
    <t>Nieuw-Zeeland</t>
  </si>
  <si>
    <t>Nuova Zelanda</t>
  </si>
  <si>
    <t>Nueva Zelanda</t>
  </si>
  <si>
    <t>Nouv.-Zélande</t>
  </si>
  <si>
    <t>RANK</t>
  </si>
  <si>
    <t>fair play</t>
  </si>
  <si>
    <t>final</t>
  </si>
  <si>
    <t>overall</t>
  </si>
  <si>
    <t>Pld</t>
  </si>
  <si>
    <t>W</t>
  </si>
  <si>
    <t>cr.1</t>
  </si>
  <si>
    <t>add</t>
  </si>
  <si>
    <t>cr.2</t>
  </si>
  <si>
    <t>cr.3</t>
  </si>
  <si>
    <t>cr.4</t>
  </si>
  <si>
    <t>cr.5</t>
  </si>
  <si>
    <t>cr.6</t>
  </si>
  <si>
    <t>cr.7</t>
  </si>
  <si>
    <t>DC 1</t>
  </si>
  <si>
    <t>DC 2</t>
  </si>
  <si>
    <t>cr.8</t>
  </si>
  <si>
    <t>cr.9</t>
  </si>
  <si>
    <t>cr.10</t>
  </si>
  <si>
    <t>second</t>
  </si>
  <si>
    <t>DC ?</t>
  </si>
  <si>
    <t>DC 1.1</t>
  </si>
  <si>
    <t>DC 1.2</t>
  </si>
  <si>
    <t>DC 2.1</t>
  </si>
  <si>
    <t>DC 2.2</t>
  </si>
  <si>
    <t>pos</t>
  </si>
  <si>
    <t>red dot</t>
  </si>
  <si>
    <t>ind</t>
  </si>
  <si>
    <t>played</t>
  </si>
  <si>
    <t>WRL</t>
  </si>
  <si>
    <t>cr.11</t>
  </si>
  <si>
    <t>FactorFor</t>
  </si>
  <si>
    <t>FactorGD</t>
  </si>
  <si>
    <t>FactorPts</t>
  </si>
  <si>
    <t>FactorFairPlay</t>
  </si>
  <si>
    <t>FactorRank</t>
  </si>
  <si>
    <t>Direktvergleich 1</t>
  </si>
  <si>
    <t>Face-à-face 1</t>
  </si>
  <si>
    <t>record testa a testa 1</t>
  </si>
  <si>
    <t>récord de enfrentamientos directos 1</t>
  </si>
  <si>
    <t>onderlinge resultaten 1</t>
  </si>
  <si>
    <t>head-to-head record 1</t>
  </si>
  <si>
    <t>head-to-head record 2</t>
  </si>
  <si>
    <t>head-to-head record 3</t>
  </si>
  <si>
    <t>récord de enfrentamientos directos 2</t>
  </si>
  <si>
    <t>récord de enfrentamientos directos 3</t>
  </si>
  <si>
    <t>record testa a testa 2</t>
  </si>
  <si>
    <t>record testa a testa 3</t>
  </si>
  <si>
    <t>Face-à-face 2</t>
  </si>
  <si>
    <t>Face-à-face 3</t>
  </si>
  <si>
    <t>Direktvergleich 2</t>
  </si>
  <si>
    <t>Direktvergleich 3</t>
  </si>
  <si>
    <t>onderlinge resultaten 2</t>
  </si>
  <si>
    <t>onderlinge resultaten 3</t>
  </si>
  <si>
    <t>Overall table</t>
  </si>
  <si>
    <t>Gesamttabelle</t>
  </si>
  <si>
    <t>Overzichtstabel</t>
  </si>
  <si>
    <t>Tabella generale</t>
  </si>
  <si>
    <t>Tabla general</t>
  </si>
  <si>
    <t>•</t>
  </si>
  <si>
    <t>Ein roter Punkt bedeutet, dass die Fair-Play-Wertung oder die FIFA-Weltrangliste über die Platzierung dieses Teams entscheidet</t>
  </si>
  <si>
    <t>A red dot means that the fair play rating or the FIFA world ranking will determine this team's placement</t>
  </si>
  <si>
    <t>Un punto rojo significa que la calificación de juego limpio o la clasificación mundial de la FIFA determinarán la ubicación de este equipo</t>
  </si>
  <si>
    <t>Un point rouge signifie que le classement de cette équipe sera déterminé par le système de fair-play financier ou par le classement mondial FIFA</t>
  </si>
  <si>
    <t>Un punto rosso significa che il posizionamento di questa squadra sarà determinato dal punteggio fair play o dalla classifica mondiale FIFA</t>
  </si>
  <si>
    <t>Een rode stip betekent dat de fair play rating of de FIFA-wereldranking de plaatsing van dit team zal bepalen</t>
  </si>
  <si>
    <t>Wenn der Rang zweier Teams in der Gruppentabelle nicht klar ist und es entscheidet Fair-Play oder die</t>
  </si>
  <si>
    <t>If the rank of two teams is not clear in the group table and fair play or FIFA World Ranking decides,</t>
  </si>
  <si>
    <t>Wenn du Spaß daran hast, im Familien- oder Freundeskreis Spielergebnisse zu tippen, kannst du die</t>
  </si>
  <si>
    <t>ausgeblendeten Tabellenblätter Predictions_1, Predictions_2, Predictions_Ranking_1, Predictions_Ranking_2</t>
  </si>
  <si>
    <t>If you enjoy predicting game outcomes with family or friends, you can show the hidden</t>
  </si>
  <si>
    <t>spreadsheets named Predictions_1, Predictions_2, Predictions_Ranking_1, Predictions_Ranking_2</t>
  </si>
  <si>
    <t>and PrSettings.</t>
  </si>
  <si>
    <t>und PrSettings  einblenden.</t>
  </si>
  <si>
    <t>Wertung</t>
  </si>
  <si>
    <t>Rating</t>
  </si>
  <si>
    <t>Beoordeling</t>
  </si>
  <si>
    <t>Évaluation</t>
  </si>
  <si>
    <t>Valutazione</t>
  </si>
  <si>
    <t>Clasificación</t>
  </si>
  <si>
    <t>FIFA Rang</t>
  </si>
  <si>
    <t>FIFA Rank</t>
  </si>
  <si>
    <t>Clasif. FIFA</t>
  </si>
  <si>
    <t>Class. FIFA</t>
  </si>
  <si>
    <t>FIFA-rank.</t>
  </si>
  <si>
    <t>click on the sheet "FairPlay" and enter the fair play rating (negative points) or simply a "1" for the</t>
  </si>
  <si>
    <t>FIFA-Weltrangliste, klicke auf das Tabellenblatt "FairPlay" und trage die Fair-Play-Wertung (Minuspunkte)</t>
  </si>
  <si>
    <t>Intermediate results for compatibility with Google Sheets</t>
  </si>
  <si>
    <t>(wiederholter DV)</t>
  </si>
  <si>
    <t>(ripetuto)</t>
  </si>
  <si>
    <t>(repetido)</t>
  </si>
  <si>
    <t>(repeated)</t>
  </si>
  <si>
    <t>(herhaalde)</t>
  </si>
  <si>
    <t>(répété)</t>
  </si>
  <si>
    <t>Kosovo</t>
  </si>
  <si>
    <t>Guinea</t>
  </si>
  <si>
    <t>Syrien</t>
  </si>
  <si>
    <t>Uganda</t>
  </si>
  <si>
    <t>Angola</t>
  </si>
  <si>
    <t>Play-Off 1</t>
  </si>
  <si>
    <t>Play-Off 2</t>
  </si>
  <si>
    <t>Play-Off A</t>
  </si>
  <si>
    <t>Play-Off B</t>
  </si>
  <si>
    <t>Play-Off C</t>
  </si>
  <si>
    <t>Play-Off D</t>
  </si>
  <si>
    <t>Here, the penalty points for the fair play rating can be entered.</t>
  </si>
  <si>
    <t>Aquí se pueden introducir los puntos de penalización para la valoración del juego limpio.</t>
  </si>
  <si>
    <t>Qui è possibile inserire i punti di penalità per la valutazione fair play.</t>
  </si>
  <si>
    <t>Ici, les points de pénalité pour la notation du fair-play peuvent être saisis.</t>
  </si>
  <si>
    <t>Hier können die Minuspunkte der Fair-Play-Wertung eingetragen werden.</t>
  </si>
  <si>
    <t>Hier kunnen de strafpunten voor de fair play-beoordeling worden ingevoerd.</t>
  </si>
  <si>
    <t>DR Congo</t>
  </si>
  <si>
    <t>RD Congo</t>
  </si>
  <si>
    <t>Benin</t>
  </si>
  <si>
    <t>Bosnia/Herzeg.</t>
  </si>
  <si>
    <t>Bosnia/Erzeg.</t>
  </si>
  <si>
    <t>Bosnie-Herzég.</t>
  </si>
  <si>
    <t>Bosnien/Herzeg.</t>
  </si>
  <si>
    <t>Bosnië/Herzeg.</t>
  </si>
  <si>
    <t>Czech Rep.</t>
  </si>
  <si>
    <t>Checa</t>
  </si>
  <si>
    <t>Ceca</t>
  </si>
  <si>
    <t>Rép. Tchèque</t>
  </si>
  <si>
    <t>Tschechien</t>
  </si>
  <si>
    <t>Tsjechië</t>
  </si>
  <si>
    <t>Rep. of Korea</t>
  </si>
  <si>
    <t>Rep. de Corea</t>
  </si>
  <si>
    <t>Rep. di Corea</t>
  </si>
  <si>
    <t>Rép. de Corée</t>
  </si>
  <si>
    <t>Südkorea</t>
  </si>
  <si>
    <t>Rep. Korea</t>
  </si>
  <si>
    <t>UTC - 2:30</t>
  </si>
  <si>
    <t>NDT</t>
  </si>
  <si>
    <t>Head-to-head results</t>
  </si>
  <si>
    <t>Resultados de los enfrentamientos directos</t>
  </si>
  <si>
    <t>Risultati degli scontri diretti</t>
  </si>
  <si>
    <t>Résultats des confrontations directes</t>
  </si>
  <si>
    <t>Onderlinge resultaten</t>
  </si>
  <si>
    <t>Right-click on one of the tabs below and select "Unhide..." from the context menu.</t>
  </si>
  <si>
    <t>Bestimmte Teams farbig hervorheben</t>
  </si>
  <si>
    <t>Sie werden dann auf den Tabellenblättern "World Cup" und "Tagesplan" farbig hervorgehoben.</t>
  </si>
  <si>
    <t>Auf dem Tabellenblatt "Tagesplan" kann man oben rechts bis zu vier Teams auswählen, die farbig</t>
  </si>
  <si>
    <t>hervorgehoben werden sollen.</t>
  </si>
  <si>
    <t>highlighted in color.</t>
  </si>
  <si>
    <t>Highlight specific teams in color</t>
  </si>
  <si>
    <t>On the "DailySchedule" worksheet, you can select up to four teams in the top right corner to be</t>
  </si>
  <si>
    <t>These teams will then be highlighted in color on the "World Cup" and "DailySchedule" worksheets.</t>
  </si>
  <si>
    <t>ID</t>
  </si>
  <si>
    <t>Saudi-Arabien</t>
  </si>
  <si>
    <t>hb/vers. 4.2.6
2026-06-04</t>
  </si>
  <si>
    <r>
      <t xml:space="preserve">ein oder einfach eine "1" für das bessere Team. In diesem Fall erscheint ein roter Punkt </t>
    </r>
    <r>
      <rPr>
        <sz val="11"/>
        <color rgb="FFFF4537"/>
        <rFont val="Calibri"/>
        <family val="2"/>
      </rPr>
      <t>•</t>
    </r>
    <r>
      <rPr>
        <sz val="11"/>
        <color theme="1"/>
        <rFont val="Calibri"/>
        <family val="2"/>
        <scheme val="minor"/>
      </rPr>
      <t xml:space="preserve"> über der Tabelle.</t>
    </r>
  </si>
  <si>
    <r>
      <t xml:space="preserve">better team. In this case, a red dot </t>
    </r>
    <r>
      <rPr>
        <sz val="11"/>
        <color rgb="FFFF4537"/>
        <rFont val="Calibri"/>
        <family val="2"/>
      </rPr>
      <t>•</t>
    </r>
    <r>
      <rPr>
        <sz val="11"/>
        <color theme="1"/>
        <rFont val="Calibri"/>
        <family val="2"/>
        <scheme val="minor"/>
      </rPr>
      <t xml:space="preserve"> appears above the group table.</t>
    </r>
  </si>
  <si>
    <t>This Excel spreadsheet is created by: HERMANN-BAUM.DE</t>
  </si>
  <si>
    <r>
      <t xml:space="preserve">
This Excel template is an </t>
    </r>
    <r>
      <rPr>
        <b/>
        <sz val="20"/>
        <color rgb="FFFF9900"/>
        <rFont val="Calibri"/>
        <family val="2"/>
        <scheme val="minor"/>
      </rPr>
      <t>interactive</t>
    </r>
    <r>
      <rPr>
        <sz val="20"/>
        <color rgb="FFFF9900"/>
        <rFont val="Calibri"/>
        <family val="2"/>
        <scheme val="minor"/>
      </rPr>
      <t xml:space="preserve"> Excel schedule with </t>
    </r>
    <r>
      <rPr>
        <b/>
        <sz val="20"/>
        <color rgb="FFFF9900"/>
        <rFont val="Calibri"/>
        <family val="2"/>
        <scheme val="minor"/>
      </rPr>
      <t>automatic updating</t>
    </r>
    <r>
      <rPr>
        <sz val="20"/>
        <color rgb="FFFF9900"/>
        <rFont val="Calibri"/>
        <family val="2"/>
        <scheme val="minor"/>
      </rPr>
      <t xml:space="preserve"> of the group tables, automatic assignment of teams in the knockout round, multilingual, choice of time zone, highlighting
the games of the current day, also an overview of all head-to-head comparisons with the corresponding tables in the case of three teams.
</t>
    </r>
  </si>
  <si>
    <r>
      <t xml:space="preserve">PLEASE NOTE: </t>
    </r>
    <r>
      <rPr>
        <b/>
        <sz val="14"/>
        <color rgb="FFC00000"/>
        <rFont val="Calibri"/>
        <family val="2"/>
        <scheme val="minor"/>
      </rPr>
      <t>[1] The Time-Zone and Language choices have been set up to our time-zone in Los Angeles and English. [2] Please notice that any "date" reference is shown in the European format of "day/month/year". [3] All you've got to update is the final score of each game in the World Cup tab below, and the spreadsheet takes care of the rest of it!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</si>
</sst>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407]ddd/\,\ d/mm/yy"/>
    <numFmt numFmtId="165" formatCode="ddd\,\ dd/mm/yyyy\ \ \ \ \ \ hh:mm"/>
    <numFmt numFmtId="166" formatCode="ddd\,\ dd/mm/yyyy\ \ \ \ \ \ \ \ \ hh:mm"/>
    <numFmt numFmtId="167" formatCode=";;;"/>
    <numFmt numFmtId="168" formatCode="#,##0.000000"/>
    <numFmt numFmtId="169" formatCode="ddd\,\ dd/mm/yyyy\ "/>
    <numFmt numFmtId="170" formatCode="h:mm;@"/>
    <numFmt numFmtId="171" formatCode="#,##0.000"/>
    <numFmt numFmtId="172" formatCode="0.0"/>
    <numFmt numFmtId="173" formatCode="0;\-0;;@"/>
  </numFmts>
  <fonts count="122">
    <font>
      <sz val="11"/>
      <color theme="1"/>
      <name val="Calibri"/>
      <family val="2"/>
      <scheme val="minor"/>
    </font>
    <font>
      <sz val="14"/>
      <color theme="1"/>
      <name val="Calibri"/>
      <family val="2"/>
      <scheme val="minor"/>
    </font>
    <font>
      <sz val="14"/>
      <color theme="1"/>
      <name val="Calibri"/>
      <family val="2"/>
      <scheme val="minor"/>
    </font>
    <font>
      <sz val="14"/>
      <color theme="1"/>
      <name val="Calibri"/>
      <family val="2"/>
      <scheme val="minor"/>
    </font>
    <font>
      <b/>
      <sz val="11"/>
      <color theme="1"/>
      <name val="Calibri"/>
      <family val="2"/>
      <scheme val="minor"/>
    </font>
    <font>
      <b/>
      <sz val="44"/>
      <color rgb="FFC00000"/>
      <name val="AR CENA"/>
    </font>
    <font>
      <b/>
      <sz val="14"/>
      <color theme="1"/>
      <name val="Calibri"/>
      <family val="2"/>
      <scheme val="minor"/>
    </font>
    <font>
      <sz val="10"/>
      <color theme="1"/>
      <name val="Calibri"/>
      <family val="2"/>
      <scheme val="minor"/>
    </font>
    <font>
      <b/>
      <sz val="10"/>
      <color theme="1"/>
      <name val="Calibri"/>
      <family val="2"/>
      <scheme val="minor"/>
    </font>
    <font>
      <b/>
      <sz val="12"/>
      <color theme="0"/>
      <name val="Calibri"/>
      <family val="2"/>
      <scheme val="minor"/>
    </font>
    <font>
      <sz val="9"/>
      <color theme="1"/>
      <name val="Calibri"/>
      <family val="2"/>
      <scheme val="minor"/>
    </font>
    <font>
      <sz val="8"/>
      <color theme="1" tint="0.34998626667073579"/>
      <name val="Calibri"/>
      <family val="2"/>
      <scheme val="minor"/>
    </font>
    <font>
      <sz val="8"/>
      <color theme="1"/>
      <name val="Calibri"/>
      <family val="2"/>
      <scheme val="minor"/>
    </font>
    <font>
      <sz val="10"/>
      <name val="Calibri"/>
      <family val="2"/>
    </font>
    <font>
      <b/>
      <sz val="10"/>
      <name val="Calibri"/>
      <family val="2"/>
    </font>
    <font>
      <sz val="10"/>
      <color theme="2" tint="-0.749992370372631"/>
      <name val="Calibri"/>
      <family val="2"/>
      <scheme val="minor"/>
    </font>
    <font>
      <b/>
      <sz val="11"/>
      <color theme="1"/>
      <name val="Calibri"/>
      <family val="2"/>
    </font>
    <font>
      <sz val="10"/>
      <color rgb="FFC00000"/>
      <name val="Calibri"/>
      <family val="2"/>
      <scheme val="minor"/>
    </font>
    <font>
      <sz val="6"/>
      <color theme="9" tint="0.39997558519241921"/>
      <name val="Wingdings 2"/>
      <family val="1"/>
      <charset val="2"/>
    </font>
    <font>
      <sz val="6"/>
      <color rgb="FFC00000"/>
      <name val="Wingdings 2"/>
      <family val="1"/>
      <charset val="2"/>
    </font>
    <font>
      <sz val="11"/>
      <color rgb="FFC00000"/>
      <name val="Calibri"/>
      <family val="2"/>
      <scheme val="minor"/>
    </font>
    <font>
      <sz val="10"/>
      <color rgb="FF5786B1"/>
      <name val="Calibri"/>
      <family val="2"/>
      <scheme val="minor"/>
    </font>
    <font>
      <b/>
      <sz val="9"/>
      <color theme="1"/>
      <name val="Calibri"/>
      <family val="2"/>
      <scheme val="minor"/>
    </font>
    <font>
      <sz val="10"/>
      <color theme="1" tint="0.34998626667073579"/>
      <name val="Calibri"/>
      <family val="2"/>
      <scheme val="minor"/>
    </font>
    <font>
      <sz val="10"/>
      <color theme="5" tint="-0.249977111117893"/>
      <name val="Calibri"/>
      <family val="2"/>
      <scheme val="minor"/>
    </font>
    <font>
      <b/>
      <sz val="18"/>
      <color theme="8"/>
      <name val="Calibri"/>
      <family val="2"/>
      <scheme val="minor"/>
    </font>
    <font>
      <sz val="9"/>
      <color theme="5" tint="-0.249977111117893"/>
      <name val="Calibri"/>
      <family val="2"/>
      <scheme val="minor"/>
    </font>
    <font>
      <sz val="10"/>
      <color theme="9" tint="-0.249977111117893"/>
      <name val="Calibri"/>
      <family val="2"/>
      <scheme val="minor"/>
    </font>
    <font>
      <b/>
      <sz val="8"/>
      <color rgb="FFC00000"/>
      <name val="Calibri"/>
      <family val="2"/>
      <scheme val="minor"/>
    </font>
    <font>
      <b/>
      <sz val="12"/>
      <color rgb="FFC00000"/>
      <name val="Calibri"/>
      <family val="2"/>
      <scheme val="minor"/>
    </font>
    <font>
      <sz val="8"/>
      <color rgb="FFC00000"/>
      <name val="Calibri"/>
      <family val="2"/>
      <scheme val="minor"/>
    </font>
    <font>
      <b/>
      <sz val="12"/>
      <color theme="1"/>
      <name val="Calibri"/>
      <family val="2"/>
      <scheme val="minor"/>
    </font>
    <font>
      <u/>
      <sz val="11"/>
      <color theme="10"/>
      <name val="Calibri"/>
      <family val="2"/>
      <scheme val="minor"/>
    </font>
    <font>
      <b/>
      <sz val="22"/>
      <color theme="1"/>
      <name val="Calibri"/>
      <family val="2"/>
      <scheme val="minor"/>
    </font>
    <font>
      <sz val="22"/>
      <color theme="1"/>
      <name val="Calibri"/>
      <family val="2"/>
      <scheme val="minor"/>
    </font>
    <font>
      <b/>
      <sz val="9"/>
      <name val="Calibri"/>
      <family val="2"/>
    </font>
    <font>
      <b/>
      <sz val="14"/>
      <color theme="0"/>
      <name val="Calibri"/>
      <family val="2"/>
      <scheme val="minor"/>
    </font>
    <font>
      <b/>
      <sz val="11"/>
      <color theme="0"/>
      <name val="Calibri"/>
      <family val="2"/>
      <scheme val="minor"/>
    </font>
    <font>
      <sz val="11"/>
      <color rgb="FFFF0000"/>
      <name val="Calibri"/>
      <family val="2"/>
      <scheme val="minor"/>
    </font>
    <font>
      <sz val="10"/>
      <color rgb="FF27776C"/>
      <name val="Calibri"/>
      <family val="2"/>
    </font>
    <font>
      <b/>
      <sz val="11"/>
      <color rgb="FF329A8B"/>
      <name val="Calibri"/>
      <family val="2"/>
      <scheme val="minor"/>
    </font>
    <font>
      <sz val="11"/>
      <color theme="2" tint="-0.499984740745262"/>
      <name val="Calibri"/>
      <family val="2"/>
      <scheme val="minor"/>
    </font>
    <font>
      <sz val="11"/>
      <color rgb="FF8C1737"/>
      <name val="Calibri"/>
      <family val="2"/>
      <scheme val="minor"/>
    </font>
    <font>
      <b/>
      <sz val="22"/>
      <color rgb="FF8C1737"/>
      <name val="Calibri"/>
      <family val="2"/>
      <scheme val="minor"/>
    </font>
    <font>
      <b/>
      <sz val="16"/>
      <color rgb="FF8C1737"/>
      <name val="Calibri"/>
      <family val="2"/>
      <scheme val="minor"/>
    </font>
    <font>
      <b/>
      <sz val="22"/>
      <color theme="8"/>
      <name val="Calibri"/>
      <family val="2"/>
      <scheme val="minor"/>
    </font>
    <font>
      <b/>
      <sz val="14"/>
      <color rgb="FF0070C0"/>
      <name val="Calibri"/>
      <family val="2"/>
      <scheme val="minor"/>
    </font>
    <font>
      <sz val="9"/>
      <color rgb="FF8C1737"/>
      <name val="Calibri"/>
      <family val="2"/>
      <scheme val="minor"/>
    </font>
    <font>
      <sz val="24"/>
      <color rgb="FF8C1737"/>
      <name val="Arial Black"/>
      <family val="2"/>
    </font>
    <font>
      <sz val="12"/>
      <color theme="1"/>
      <name val="Calibri"/>
      <family val="2"/>
      <scheme val="minor"/>
    </font>
    <font>
      <sz val="9"/>
      <color theme="1" tint="0.34998626667073579"/>
      <name val="Calibri"/>
      <family val="2"/>
      <scheme val="minor"/>
    </font>
    <font>
      <b/>
      <sz val="24"/>
      <color theme="0"/>
      <name val="Calibri"/>
      <family val="2"/>
      <scheme val="minor"/>
    </font>
    <font>
      <sz val="11"/>
      <name val="Calibri"/>
      <family val="2"/>
      <scheme val="minor"/>
    </font>
    <font>
      <sz val="8"/>
      <color rgb="FF928E8E"/>
      <name val="Calibri"/>
      <family val="2"/>
      <scheme val="minor"/>
    </font>
    <font>
      <sz val="11"/>
      <color theme="0" tint="-0.34998626667073579"/>
      <name val="Calibri"/>
      <family val="2"/>
      <scheme val="minor"/>
    </font>
    <font>
      <sz val="7"/>
      <color theme="1"/>
      <name val="Calibri"/>
      <family val="2"/>
      <scheme val="minor"/>
    </font>
    <font>
      <sz val="12"/>
      <name val="Calibri"/>
      <family val="2"/>
      <scheme val="minor"/>
    </font>
    <font>
      <b/>
      <sz val="14"/>
      <color rgb="FFC00000"/>
      <name val="Calibri"/>
      <family val="2"/>
      <scheme val="minor"/>
    </font>
    <font>
      <b/>
      <sz val="11"/>
      <name val="Calibri"/>
      <family val="2"/>
      <scheme val="minor"/>
    </font>
    <font>
      <b/>
      <sz val="11"/>
      <color rgb="FF0070C0"/>
      <name val="Calibri"/>
      <family val="2"/>
      <scheme val="minor"/>
    </font>
    <font>
      <sz val="11"/>
      <color rgb="FF0070C0"/>
      <name val="Calibri"/>
      <family val="2"/>
      <scheme val="minor"/>
    </font>
    <font>
      <sz val="14"/>
      <color rgb="FFC00000"/>
      <name val="Calibri"/>
      <family val="2"/>
      <scheme val="minor"/>
    </font>
    <font>
      <b/>
      <sz val="12"/>
      <name val="Calibri"/>
      <family val="2"/>
      <scheme val="minor"/>
    </font>
    <font>
      <sz val="18"/>
      <color theme="1"/>
      <name val="Calibri"/>
      <family val="2"/>
      <scheme val="minor"/>
    </font>
    <font>
      <sz val="11"/>
      <color theme="4"/>
      <name val="Calibri"/>
      <family val="2"/>
      <scheme val="minor"/>
    </font>
    <font>
      <b/>
      <sz val="16"/>
      <color rgb="FF3079C2"/>
      <name val="Arial"/>
      <family val="2"/>
    </font>
    <font>
      <sz val="24"/>
      <color rgb="FF3079C2"/>
      <name val="Arial Black"/>
      <family val="2"/>
    </font>
    <font>
      <sz val="11"/>
      <color rgb="FFB72343"/>
      <name val="Calibri"/>
      <family val="2"/>
      <scheme val="minor"/>
    </font>
    <font>
      <b/>
      <sz val="20"/>
      <color rgb="FFB72343"/>
      <name val="Calibri"/>
      <family val="2"/>
      <scheme val="minor"/>
    </font>
    <font>
      <b/>
      <sz val="22"/>
      <color rgb="FF3079C2"/>
      <name val="Calibri"/>
      <family val="2"/>
      <scheme val="minor"/>
    </font>
    <font>
      <b/>
      <sz val="16"/>
      <color rgb="FFB72343"/>
      <name val="Calibri"/>
      <family val="2"/>
      <scheme val="minor"/>
    </font>
    <font>
      <b/>
      <sz val="22"/>
      <color rgb="FFB72343"/>
      <name val="Calibri"/>
      <family val="2"/>
      <scheme val="minor"/>
    </font>
    <font>
      <b/>
      <sz val="22"/>
      <color rgb="FF188250"/>
      <name val="Calibri"/>
      <family val="2"/>
      <scheme val="minor"/>
    </font>
    <font>
      <b/>
      <sz val="14"/>
      <color rgb="FF3079C2"/>
      <name val="Calibri"/>
      <family val="2"/>
      <scheme val="minor"/>
    </font>
    <font>
      <b/>
      <sz val="18"/>
      <color rgb="FF3079C2"/>
      <name val="Calibri"/>
      <family val="2"/>
      <scheme val="minor"/>
    </font>
    <font>
      <b/>
      <sz val="36"/>
      <color rgb="FF3079C2"/>
      <name val="Arial"/>
      <family val="2"/>
    </font>
    <font>
      <b/>
      <sz val="22"/>
      <color rgb="FFDE500A"/>
      <name val="Calibri"/>
      <family val="2"/>
      <scheme val="minor"/>
    </font>
    <font>
      <b/>
      <sz val="12"/>
      <color theme="1" tint="0.34998626667073579"/>
      <name val="Times New Roman"/>
      <family val="1"/>
    </font>
    <font>
      <b/>
      <sz val="12"/>
      <color theme="1" tint="0.34998626667073579"/>
      <name val="Calibri"/>
      <family val="2"/>
      <scheme val="minor"/>
    </font>
    <font>
      <sz val="12"/>
      <color theme="1" tint="0.34998626667073579"/>
      <name val="Calibri"/>
      <family val="2"/>
      <scheme val="minor"/>
    </font>
    <font>
      <sz val="12"/>
      <color theme="1"/>
      <name val="Consolas"/>
      <family val="3"/>
    </font>
    <font>
      <sz val="11"/>
      <color theme="1"/>
      <name val="Consolas"/>
      <family val="3"/>
    </font>
    <font>
      <b/>
      <sz val="11"/>
      <color rgb="FF800000"/>
      <name val="Calibri"/>
      <family val="2"/>
      <scheme val="minor"/>
    </font>
    <font>
      <b/>
      <sz val="12"/>
      <color rgb="FFDE500A"/>
      <name val="Calibri"/>
      <family val="2"/>
      <scheme val="minor"/>
    </font>
    <font>
      <sz val="10"/>
      <name val="Calibri"/>
      <family val="2"/>
      <scheme val="minor"/>
    </font>
    <font>
      <b/>
      <sz val="10"/>
      <color theme="2" tint="-0.749992370372631"/>
      <name val="Calibri"/>
      <family val="2"/>
      <scheme val="minor"/>
    </font>
    <font>
      <sz val="14"/>
      <color rgb="FFDE500A"/>
      <name val="Calibri"/>
      <family val="2"/>
      <scheme val="minor"/>
    </font>
    <font>
      <b/>
      <sz val="14"/>
      <color rgb="FFDE500A"/>
      <name val="Calibri"/>
      <family val="2"/>
      <scheme val="minor"/>
    </font>
    <font>
      <b/>
      <sz val="22"/>
      <color rgb="FFC00000"/>
      <name val="Calibri"/>
      <family val="2"/>
      <scheme val="minor"/>
    </font>
    <font>
      <b/>
      <sz val="22"/>
      <color rgb="FF007CFF"/>
      <name val="Calibri"/>
      <family val="2"/>
      <scheme val="minor"/>
    </font>
    <font>
      <sz val="12"/>
      <color theme="1"/>
      <name val="Wingdings 3"/>
      <family val="1"/>
      <charset val="2"/>
    </font>
    <font>
      <b/>
      <sz val="11"/>
      <color theme="4" tint="-0.249977111117893"/>
      <name val="Calibri"/>
      <family val="2"/>
      <scheme val="minor"/>
    </font>
    <font>
      <b/>
      <sz val="11"/>
      <color rgb="FFC00000"/>
      <name val="Calibri"/>
      <family val="2"/>
      <scheme val="minor"/>
    </font>
    <font>
      <sz val="10"/>
      <name val="Arial"/>
      <family val="2"/>
    </font>
    <font>
      <sz val="9"/>
      <color indexed="8"/>
      <name val="Arial"/>
      <family val="2"/>
    </font>
    <font>
      <sz val="8"/>
      <name val="Arial"/>
      <family val="2"/>
    </font>
    <font>
      <sz val="8"/>
      <color rgb="FF0097CC"/>
      <name val="Arial"/>
      <family val="2"/>
    </font>
    <font>
      <sz val="8"/>
      <color rgb="FFC00000"/>
      <name val="Arial"/>
      <family val="2"/>
    </font>
    <font>
      <sz val="9"/>
      <color rgb="FF0097CC"/>
      <name val="Arial"/>
      <family val="2"/>
    </font>
    <font>
      <b/>
      <sz val="8"/>
      <color indexed="8"/>
      <name val="Arial"/>
      <family val="2"/>
    </font>
    <font>
      <b/>
      <sz val="9"/>
      <color indexed="8"/>
      <name val="Arial"/>
      <family val="2"/>
    </font>
    <font>
      <b/>
      <sz val="11"/>
      <color rgb="FFFA7D00"/>
      <name val="Calibri"/>
      <family val="2"/>
      <scheme val="minor"/>
    </font>
    <font>
      <b/>
      <sz val="8"/>
      <color rgb="FFFA7D00"/>
      <name val="Arial"/>
      <family val="2"/>
    </font>
    <font>
      <b/>
      <sz val="8"/>
      <color rgb="FFC00000"/>
      <name val="Arial"/>
      <family val="2"/>
    </font>
    <font>
      <b/>
      <sz val="9"/>
      <color rgb="FFC00000"/>
      <name val="Arial"/>
      <family val="2"/>
    </font>
    <font>
      <sz val="9"/>
      <name val="Arial"/>
      <family val="2"/>
    </font>
    <font>
      <sz val="8"/>
      <color indexed="8"/>
      <name val="Arial"/>
      <family val="2"/>
    </font>
    <font>
      <sz val="8"/>
      <color theme="5"/>
      <name val="Arial"/>
      <family val="2"/>
    </font>
    <font>
      <b/>
      <sz val="14"/>
      <color rgb="FF0070C0"/>
      <name val="Arial"/>
      <family val="2"/>
    </font>
    <font>
      <sz val="8"/>
      <color rgb="FF0070C0"/>
      <name val="Arial"/>
      <family val="2"/>
    </font>
    <font>
      <b/>
      <sz val="18"/>
      <color theme="0"/>
      <name val="Calibri"/>
      <family val="2"/>
      <scheme val="minor"/>
    </font>
    <font>
      <b/>
      <sz val="18"/>
      <name val="Calibri"/>
      <family val="2"/>
      <scheme val="minor"/>
    </font>
    <font>
      <b/>
      <sz val="14"/>
      <color rgb="FFE04500"/>
      <name val="Calibri"/>
      <family val="2"/>
      <scheme val="minor"/>
    </font>
    <font>
      <sz val="11"/>
      <color rgb="FFE04500"/>
      <name val="Calibri"/>
      <family val="2"/>
      <scheme val="minor"/>
    </font>
    <font>
      <sz val="11"/>
      <color rgb="FFC83E00"/>
      <name val="Calibri"/>
      <family val="2"/>
      <scheme val="minor"/>
    </font>
    <font>
      <sz val="10"/>
      <color theme="9" tint="0.39997558519241921"/>
      <name val="Calibri"/>
      <family val="2"/>
      <scheme val="minor"/>
    </font>
    <font>
      <sz val="9"/>
      <color rgb="FFE04500"/>
      <name val="Arial"/>
      <family val="2"/>
    </font>
    <font>
      <b/>
      <sz val="10"/>
      <color rgb="FFE04500"/>
      <name val="Calibri"/>
      <family val="2"/>
      <scheme val="minor"/>
    </font>
    <font>
      <sz val="11"/>
      <color rgb="FFFF4537"/>
      <name val="Calibri"/>
      <family val="2"/>
    </font>
    <font>
      <sz val="16"/>
      <color theme="1"/>
      <name val="Calibri"/>
      <family val="2"/>
      <scheme val="minor"/>
    </font>
    <font>
      <sz val="20"/>
      <color rgb="FFFF9900"/>
      <name val="Calibri"/>
      <family val="2"/>
      <scheme val="minor"/>
    </font>
    <font>
      <b/>
      <sz val="20"/>
      <color rgb="FFFF9900"/>
      <name val="Calibri"/>
      <family val="2"/>
      <scheme val="minor"/>
    </font>
  </fonts>
  <fills count="40">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FFFF99"/>
        <bgColor indexed="64"/>
      </patternFill>
    </fill>
    <fill>
      <patternFill patternType="solid">
        <fgColor theme="9" tint="0.79998168889431442"/>
        <bgColor indexed="64"/>
      </patternFill>
    </fill>
    <fill>
      <patternFill patternType="solid">
        <fgColor rgb="FFFFFFCC"/>
        <bgColor indexed="64"/>
      </patternFill>
    </fill>
    <fill>
      <patternFill patternType="solid">
        <fgColor rgb="FFF8F8F8"/>
        <bgColor indexed="64"/>
      </patternFill>
    </fill>
    <fill>
      <patternFill patternType="solid">
        <fgColor rgb="FFFBF7C9"/>
        <bgColor indexed="64"/>
      </patternFill>
    </fill>
    <fill>
      <patternFill patternType="solid">
        <fgColor rgb="FFF9F9F9"/>
        <bgColor indexed="64"/>
      </patternFill>
    </fill>
    <fill>
      <patternFill patternType="solid">
        <fgColor rgb="FFFFF5F8"/>
        <bgColor indexed="64"/>
      </patternFill>
    </fill>
    <fill>
      <patternFill patternType="solid">
        <fgColor rgb="FFECECEC"/>
        <bgColor indexed="64"/>
      </patternFill>
    </fill>
    <fill>
      <patternFill patternType="solid">
        <fgColor rgb="FFFEF6E8"/>
        <bgColor indexed="64"/>
      </patternFill>
    </fill>
    <fill>
      <patternFill patternType="solid">
        <fgColor rgb="FFB72343"/>
        <bgColor indexed="64"/>
      </patternFill>
    </fill>
    <fill>
      <patternFill patternType="solid">
        <fgColor rgb="FF188250"/>
        <bgColor indexed="64"/>
      </patternFill>
    </fill>
    <fill>
      <patternFill patternType="solid">
        <fgColor rgb="FFEEFCF5"/>
        <bgColor indexed="64"/>
      </patternFill>
    </fill>
    <fill>
      <patternFill patternType="solid">
        <fgColor rgb="FF3079C2"/>
        <bgColor indexed="64"/>
      </patternFill>
    </fill>
    <fill>
      <patternFill patternType="solid">
        <fgColor rgb="FFFDEFE7"/>
        <bgColor indexed="64"/>
      </patternFill>
    </fill>
    <fill>
      <patternFill patternType="solid">
        <fgColor theme="0"/>
        <bgColor indexed="64"/>
      </patternFill>
    </fill>
    <fill>
      <patternFill patternType="solid">
        <fgColor rgb="FF0D98C9"/>
        <bgColor indexed="64"/>
      </patternFill>
    </fill>
    <fill>
      <patternFill patternType="solid">
        <fgColor rgb="FFF0FDCE"/>
        <bgColor indexed="64"/>
      </patternFill>
    </fill>
    <fill>
      <patternFill patternType="solid">
        <fgColor rgb="FFFFEEDB"/>
        <bgColor indexed="64"/>
      </patternFill>
    </fill>
    <fill>
      <patternFill patternType="solid">
        <fgColor rgb="FFB4DC78"/>
        <bgColor indexed="64"/>
      </patternFill>
    </fill>
    <fill>
      <patternFill patternType="solid">
        <fgColor rgb="FFFFAF23"/>
        <bgColor indexed="64"/>
      </patternFill>
    </fill>
    <fill>
      <patternFill patternType="solid">
        <fgColor rgb="FF3CD2FF"/>
        <bgColor indexed="64"/>
      </patternFill>
    </fill>
    <fill>
      <patternFill patternType="solid">
        <fgColor rgb="FFD9AADA"/>
        <bgColor indexed="64"/>
      </patternFill>
    </fill>
    <fill>
      <patternFill patternType="solid">
        <fgColor rgb="FFF2F2F2"/>
      </patternFill>
    </fill>
    <fill>
      <patternFill patternType="solid">
        <fgColor rgb="FFD4F3AF"/>
        <bgColor indexed="64"/>
      </patternFill>
    </fill>
    <fill>
      <patternFill patternType="solid">
        <fgColor theme="2"/>
        <bgColor indexed="64"/>
      </patternFill>
    </fill>
    <fill>
      <patternFill patternType="solid">
        <fgColor theme="0" tint="-0.249977111117893"/>
        <bgColor indexed="64"/>
      </patternFill>
    </fill>
    <fill>
      <patternFill patternType="solid">
        <fgColor theme="1" tint="0.34998626667073579"/>
        <bgColor indexed="64"/>
      </patternFill>
    </fill>
    <fill>
      <patternFill patternType="solid">
        <fgColor rgb="FFFF4537"/>
        <bgColor indexed="64"/>
      </patternFill>
    </fill>
    <fill>
      <patternFill patternType="solid">
        <fgColor rgb="FFFFF353"/>
        <bgColor indexed="64"/>
      </patternFill>
    </fill>
    <fill>
      <patternFill patternType="solid">
        <fgColor rgb="FF8588FF"/>
        <bgColor indexed="64"/>
      </patternFill>
    </fill>
    <fill>
      <patternFill patternType="solid">
        <fgColor rgb="FFEC8080"/>
        <bgColor indexed="64"/>
      </patternFill>
    </fill>
    <fill>
      <patternFill patternType="solid">
        <fgColor rgb="FF003366"/>
        <bgColor indexed="64"/>
      </patternFill>
    </fill>
  </fills>
  <borders count="403">
    <border>
      <left/>
      <right/>
      <top/>
      <bottom/>
      <diagonal/>
    </border>
    <border>
      <left style="thin">
        <color theme="1" tint="0.499984740745262"/>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top style="medium">
        <color theme="1" tint="0.499984740745262"/>
      </top>
      <bottom/>
      <diagonal/>
    </border>
    <border>
      <left/>
      <right style="thin">
        <color theme="1" tint="0.499984740745262"/>
      </right>
      <top style="medium">
        <color theme="1" tint="0.499984740745262"/>
      </top>
      <bottom/>
      <diagonal/>
    </border>
    <border>
      <left style="thin">
        <color theme="1" tint="0.499984740745262"/>
      </left>
      <right/>
      <top/>
      <bottom/>
      <diagonal/>
    </border>
    <border>
      <left/>
      <right style="thin">
        <color theme="1" tint="0.499984740745262"/>
      </right>
      <top/>
      <bottom/>
      <diagonal/>
    </border>
    <border>
      <left style="thin">
        <color theme="1" tint="0.499984740745262"/>
      </left>
      <right/>
      <top/>
      <bottom style="medium">
        <color theme="1" tint="0.499984740745262"/>
      </bottom>
      <diagonal/>
    </border>
    <border>
      <left style="thin">
        <color theme="0"/>
      </left>
      <right style="thin">
        <color theme="1" tint="0.499984740745262"/>
      </right>
      <top/>
      <bottom style="medium">
        <color theme="1" tint="0.499984740745262"/>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medium">
        <color theme="1" tint="0.499984740745262"/>
      </bottom>
      <diagonal/>
    </border>
    <border>
      <left/>
      <right style="thin">
        <color theme="1" tint="0.499984740745262"/>
      </right>
      <top style="thin">
        <color theme="1" tint="0.499984740745262"/>
      </top>
      <bottom style="medium">
        <color theme="1" tint="0.499984740745262"/>
      </bottom>
      <diagonal/>
    </border>
    <border>
      <left/>
      <right/>
      <top style="thin">
        <color theme="1" tint="0.499984740745262"/>
      </top>
      <bottom/>
      <diagonal/>
    </border>
    <border>
      <left/>
      <right/>
      <top/>
      <bottom style="thin">
        <color theme="1" tint="0.499984740745262"/>
      </bottom>
      <diagonal/>
    </border>
    <border>
      <left/>
      <right/>
      <top/>
      <bottom style="medium">
        <color theme="1" tint="0.499984740745262"/>
      </bottom>
      <diagonal/>
    </border>
    <border>
      <left/>
      <right style="thin">
        <color theme="1" tint="0.499984740745262"/>
      </right>
      <top/>
      <bottom style="medium">
        <color theme="1" tint="0.499984740745262"/>
      </bottom>
      <diagonal/>
    </border>
    <border>
      <left style="thin">
        <color theme="7"/>
      </left>
      <right style="thin">
        <color theme="7"/>
      </right>
      <top style="thin">
        <color theme="7"/>
      </top>
      <bottom style="thin">
        <color theme="7"/>
      </bottom>
      <diagonal/>
    </border>
    <border>
      <left/>
      <right/>
      <top/>
      <bottom style="thin">
        <color indexed="64"/>
      </bottom>
      <diagonal/>
    </border>
    <border>
      <left/>
      <right/>
      <top/>
      <bottom style="thick">
        <color theme="4"/>
      </bottom>
      <diagonal/>
    </border>
    <border>
      <left style="thick">
        <color theme="4"/>
      </left>
      <right/>
      <top style="thick">
        <color theme="4"/>
      </top>
      <bottom/>
      <diagonal/>
    </border>
    <border>
      <left/>
      <right/>
      <top style="thick">
        <color theme="4"/>
      </top>
      <bottom/>
      <diagonal/>
    </border>
    <border>
      <left style="thick">
        <color theme="4"/>
      </left>
      <right/>
      <top/>
      <bottom/>
      <diagonal/>
    </border>
    <border>
      <left style="thick">
        <color theme="4"/>
      </left>
      <right/>
      <top style="thin">
        <color theme="0" tint="-0.14996795556505021"/>
      </top>
      <bottom style="thin">
        <color theme="0" tint="-0.14996795556505021"/>
      </bottom>
      <diagonal/>
    </border>
    <border>
      <left style="medium">
        <color theme="0" tint="-0.14993743705557422"/>
      </left>
      <right style="medium">
        <color theme="0" tint="-0.14993743705557422"/>
      </right>
      <top style="thin">
        <color theme="0" tint="-0.14996795556505021"/>
      </top>
      <bottom style="thin">
        <color theme="0" tint="-0.14996795556505021"/>
      </bottom>
      <diagonal/>
    </border>
    <border>
      <left style="thick">
        <color theme="4"/>
      </left>
      <right/>
      <top style="thin">
        <color theme="0" tint="-0.14996795556505021"/>
      </top>
      <bottom/>
      <diagonal/>
    </border>
    <border>
      <left style="medium">
        <color theme="0" tint="-0.14993743705557422"/>
      </left>
      <right style="medium">
        <color theme="0" tint="-0.14993743705557422"/>
      </right>
      <top style="thin">
        <color theme="0" tint="-0.14996795556505021"/>
      </top>
      <bottom/>
      <diagonal/>
    </border>
    <border>
      <left style="thick">
        <color theme="4"/>
      </left>
      <right/>
      <top style="thin">
        <color theme="0" tint="-0.14996795556505021"/>
      </top>
      <bottom style="thick">
        <color theme="4"/>
      </bottom>
      <diagonal/>
    </border>
    <border>
      <left style="medium">
        <color theme="0" tint="-0.14993743705557422"/>
      </left>
      <right style="medium">
        <color theme="0" tint="-0.14993743705557422"/>
      </right>
      <top style="thin">
        <color theme="0" tint="-0.14996795556505021"/>
      </top>
      <bottom style="thick">
        <color theme="4"/>
      </bottom>
      <diagonal/>
    </border>
    <border>
      <left style="medium">
        <color theme="4"/>
      </left>
      <right style="medium">
        <color theme="4"/>
      </right>
      <top style="medium">
        <color theme="4"/>
      </top>
      <bottom style="medium">
        <color theme="4"/>
      </bottom>
      <diagonal/>
    </border>
    <border>
      <left/>
      <right style="medium">
        <color theme="4"/>
      </right>
      <top/>
      <bottom/>
      <diagonal/>
    </border>
    <border>
      <left style="medium">
        <color theme="0" tint="-0.14996795556505021"/>
      </left>
      <right style="thick">
        <color theme="4"/>
      </right>
      <top/>
      <bottom/>
      <diagonal/>
    </border>
    <border>
      <left style="medium">
        <color theme="0" tint="-0.14996795556505021"/>
      </left>
      <right style="thick">
        <color theme="4"/>
      </right>
      <top style="thin">
        <color theme="0" tint="-0.14996795556505021"/>
      </top>
      <bottom style="thin">
        <color theme="0" tint="-0.14996795556505021"/>
      </bottom>
      <diagonal/>
    </border>
    <border>
      <left style="medium">
        <color theme="0" tint="-0.14996795556505021"/>
      </left>
      <right style="thick">
        <color theme="4"/>
      </right>
      <top style="thin">
        <color theme="0" tint="-0.14996795556505021"/>
      </top>
      <bottom/>
      <diagonal/>
    </border>
    <border>
      <left style="medium">
        <color theme="0" tint="-0.14996795556505021"/>
      </left>
      <right style="thick">
        <color theme="4"/>
      </right>
      <top style="thin">
        <color theme="0" tint="-0.14996795556505021"/>
      </top>
      <bottom style="thick">
        <color theme="4"/>
      </bottom>
      <diagonal/>
    </border>
    <border>
      <left/>
      <right style="thick">
        <color theme="4"/>
      </right>
      <top/>
      <bottom style="thin">
        <color theme="0" tint="-0.1499679555650502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bottom/>
      <diagonal/>
    </border>
    <border>
      <left/>
      <right/>
      <top style="thin">
        <color theme="0" tint="-0.24994659260841701"/>
      </top>
      <bottom style="thin">
        <color theme="0" tint="-0.24994659260841701"/>
      </bottom>
      <diagonal/>
    </border>
    <border>
      <left/>
      <right style="thick">
        <color theme="4"/>
      </right>
      <top style="thick">
        <color theme="4"/>
      </top>
      <bottom/>
      <diagonal/>
    </border>
    <border>
      <left/>
      <right style="thick">
        <color theme="4"/>
      </right>
      <top/>
      <bottom/>
      <diagonal/>
    </border>
    <border>
      <left style="medium">
        <color theme="0" tint="-0.14993743705557422"/>
      </left>
      <right style="medium">
        <color theme="0" tint="-0.14993743705557422"/>
      </right>
      <top/>
      <bottom/>
      <diagonal/>
    </border>
    <border>
      <left style="thick">
        <color theme="0" tint="-0.14993743705557422"/>
      </left>
      <right/>
      <top/>
      <bottom/>
      <diagonal/>
    </border>
    <border>
      <left style="thin">
        <color rgb="FFF6CAD6"/>
      </left>
      <right/>
      <top style="thin">
        <color rgb="FFF6CAD6"/>
      </top>
      <bottom/>
      <diagonal/>
    </border>
    <border>
      <left/>
      <right style="thin">
        <color rgb="FFF6CAD6"/>
      </right>
      <top style="thin">
        <color rgb="FFF6CAD6"/>
      </top>
      <bottom/>
      <diagonal/>
    </border>
    <border>
      <left style="thin">
        <color rgb="FFF6CAD6"/>
      </left>
      <right/>
      <top/>
      <bottom/>
      <diagonal/>
    </border>
    <border>
      <left/>
      <right style="thin">
        <color rgb="FFF6CAD6"/>
      </right>
      <top/>
      <bottom/>
      <diagonal/>
    </border>
    <border>
      <left style="thin">
        <color rgb="FFF6CAD6"/>
      </left>
      <right/>
      <top/>
      <bottom style="thin">
        <color rgb="FFF6CAD6"/>
      </bottom>
      <diagonal/>
    </border>
    <border>
      <left/>
      <right style="thin">
        <color rgb="FFF6CAD6"/>
      </right>
      <top/>
      <bottom style="thin">
        <color rgb="FFF6CAD6"/>
      </bottom>
      <diagonal/>
    </border>
    <border>
      <left style="thick">
        <color theme="0" tint="-0.14993743705557422"/>
      </left>
      <right style="medium">
        <color theme="0" tint="-0.14990691854609822"/>
      </right>
      <top style="thin">
        <color theme="0" tint="-0.14990691854609822"/>
      </top>
      <bottom style="thin">
        <color theme="0" tint="-0.14990691854609822"/>
      </bottom>
      <diagonal/>
    </border>
    <border>
      <left style="thick">
        <color theme="0" tint="-0.14993743705557422"/>
      </left>
      <right style="medium">
        <color theme="0" tint="-0.14990691854609822"/>
      </right>
      <top style="thin">
        <color theme="0" tint="-0.14990691854609822"/>
      </top>
      <bottom style="thick">
        <color theme="0" tint="-0.14990691854609822"/>
      </bottom>
      <diagonal/>
    </border>
    <border>
      <left style="thick">
        <color theme="4"/>
      </left>
      <right style="thick">
        <color theme="4"/>
      </right>
      <top style="thick">
        <color theme="4"/>
      </top>
      <bottom/>
      <diagonal/>
    </border>
    <border>
      <left style="thick">
        <color theme="4"/>
      </left>
      <right style="thick">
        <color theme="4"/>
      </right>
      <top/>
      <bottom/>
      <diagonal/>
    </border>
    <border>
      <left style="thick">
        <color theme="4"/>
      </left>
      <right style="thick">
        <color theme="4"/>
      </right>
      <top/>
      <bottom style="thin">
        <color theme="0" tint="-0.14996795556505021"/>
      </bottom>
      <diagonal/>
    </border>
    <border>
      <left style="thick">
        <color theme="4"/>
      </left>
      <right style="thick">
        <color theme="4"/>
      </right>
      <top style="thin">
        <color theme="0" tint="-0.14996795556505021"/>
      </top>
      <bottom style="thin">
        <color theme="0" tint="-0.14996795556505021"/>
      </bottom>
      <diagonal/>
    </border>
    <border>
      <left style="thick">
        <color theme="4"/>
      </left>
      <right style="thick">
        <color theme="4"/>
      </right>
      <top style="thin">
        <color theme="0" tint="-0.14996795556505021"/>
      </top>
      <bottom style="thick">
        <color theme="4"/>
      </bottom>
      <diagonal/>
    </border>
    <border>
      <left/>
      <right/>
      <top style="thick">
        <color theme="0" tint="-0.14993743705557422"/>
      </top>
      <bottom style="medium">
        <color theme="0" tint="-0.14990691854609822"/>
      </bottom>
      <diagonal/>
    </border>
    <border>
      <left/>
      <right style="thick">
        <color theme="0" tint="-0.14990691854609822"/>
      </right>
      <top style="thick">
        <color theme="0" tint="-0.14993743705557422"/>
      </top>
      <bottom style="medium">
        <color theme="0" tint="-0.14990691854609822"/>
      </bottom>
      <diagonal/>
    </border>
    <border>
      <left/>
      <right style="thick">
        <color theme="0" tint="-0.14990691854609822"/>
      </right>
      <top/>
      <bottom/>
      <diagonal/>
    </border>
    <border>
      <left/>
      <right style="thick">
        <color theme="0" tint="-0.14990691854609822"/>
      </right>
      <top style="thin">
        <color theme="0" tint="-0.24994659260841701"/>
      </top>
      <bottom style="thin">
        <color theme="0" tint="-0.24994659260841701"/>
      </bottom>
      <diagonal/>
    </border>
    <border>
      <left style="thin">
        <color theme="0" tint="-0.24994659260841701"/>
      </left>
      <right style="thick">
        <color theme="0" tint="-0.14996795556505021"/>
      </right>
      <top style="thin">
        <color theme="0" tint="-0.24994659260841701"/>
      </top>
      <bottom style="thin">
        <color theme="0" tint="-0.24994659260841701"/>
      </bottom>
      <diagonal/>
    </border>
    <border>
      <left/>
      <right style="thick">
        <color theme="0" tint="-0.14996795556505021"/>
      </right>
      <top style="thin">
        <color theme="0" tint="-0.24994659260841701"/>
      </top>
      <bottom style="thin">
        <color theme="0" tint="-0.24994659260841701"/>
      </bottom>
      <diagonal/>
    </border>
    <border>
      <left style="medium">
        <color theme="0" tint="-0.14993743705557422"/>
      </left>
      <right style="medium">
        <color theme="0" tint="-0.14996795556505021"/>
      </right>
      <top style="thin">
        <color theme="0" tint="-0.14996795556505021"/>
      </top>
      <bottom style="thin">
        <color theme="0" tint="-0.14996795556505021"/>
      </bottom>
      <diagonal/>
    </border>
    <border>
      <left style="medium">
        <color theme="0" tint="-0.14996795556505021"/>
      </left>
      <right style="thick">
        <color theme="4"/>
      </right>
      <top style="thin">
        <color theme="0" tint="-0.14996795556505021"/>
      </top>
      <bottom style="thin">
        <color theme="0" tint="-0.14993743705557422"/>
      </bottom>
      <diagonal/>
    </border>
    <border>
      <left style="medium">
        <color theme="0" tint="-0.14990691854609822"/>
      </left>
      <right style="thin">
        <color theme="0" tint="-0.24994659260841701"/>
      </right>
      <top style="thin">
        <color theme="0" tint="-0.24994659260841701"/>
      </top>
      <bottom style="thin">
        <color theme="0" tint="-0.24994659260841701"/>
      </bottom>
      <diagonal/>
    </border>
    <border>
      <left style="thick">
        <color theme="0" tint="-0.14993743705557422"/>
      </left>
      <right/>
      <top style="thick">
        <color theme="0" tint="-0.14993743705557422"/>
      </top>
      <bottom style="medium">
        <color theme="0" tint="-0.14990691854609822"/>
      </bottom>
      <diagonal/>
    </border>
    <border>
      <left style="medium">
        <color theme="4" tint="0.59996337778862885"/>
      </left>
      <right/>
      <top style="medium">
        <color theme="4" tint="0.59996337778862885"/>
      </top>
      <bottom/>
      <diagonal/>
    </border>
    <border>
      <left/>
      <right/>
      <top style="medium">
        <color theme="4" tint="0.59996337778862885"/>
      </top>
      <bottom/>
      <diagonal/>
    </border>
    <border>
      <left/>
      <right style="medium">
        <color theme="4" tint="0.59996337778862885"/>
      </right>
      <top style="medium">
        <color theme="4" tint="0.59996337778862885"/>
      </top>
      <bottom/>
      <diagonal/>
    </border>
    <border>
      <left style="medium">
        <color theme="4" tint="0.59996337778862885"/>
      </left>
      <right/>
      <top/>
      <bottom/>
      <diagonal/>
    </border>
    <border>
      <left/>
      <right style="medium">
        <color theme="4" tint="0.59996337778862885"/>
      </right>
      <top/>
      <bottom/>
      <diagonal/>
    </border>
    <border>
      <left style="medium">
        <color theme="0" tint="-0.14993743705557422"/>
      </left>
      <right style="medium">
        <color theme="0" tint="-0.14996795556505021"/>
      </right>
      <top style="thin">
        <color theme="0" tint="-0.14996795556505021"/>
      </top>
      <bottom style="thick">
        <color theme="4"/>
      </bottom>
      <diagonal/>
    </border>
    <border>
      <left style="medium">
        <color theme="0" tint="-0.14993743705557422"/>
      </left>
      <right/>
      <top style="thin">
        <color theme="0" tint="-0.14996795556505021"/>
      </top>
      <bottom/>
      <diagonal/>
    </border>
    <border>
      <left style="thick">
        <color theme="4"/>
      </left>
      <right style="thick">
        <color theme="4"/>
      </right>
      <top style="thick">
        <color theme="4"/>
      </top>
      <bottom style="thin">
        <color theme="4"/>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bottom/>
      <diagonal/>
    </border>
    <border>
      <left style="thick">
        <color theme="4"/>
      </left>
      <right/>
      <top style="thick">
        <color theme="4"/>
      </top>
      <bottom style="thin">
        <color theme="0" tint="-0.14996795556505021"/>
      </bottom>
      <diagonal/>
    </border>
    <border>
      <left/>
      <right/>
      <top style="thick">
        <color theme="4"/>
      </top>
      <bottom style="thin">
        <color theme="0" tint="-0.14996795556505021"/>
      </bottom>
      <diagonal/>
    </border>
    <border>
      <left/>
      <right style="thick">
        <color theme="4"/>
      </right>
      <top style="thick">
        <color theme="4"/>
      </top>
      <bottom style="thin">
        <color theme="0" tint="-0.14996795556505021"/>
      </bottom>
      <diagonal/>
    </border>
    <border>
      <left style="thin">
        <color theme="2" tint="-0.499984740745262"/>
      </left>
      <right style="thin">
        <color theme="2" tint="-9.9948118533890809E-2"/>
      </right>
      <top style="thin">
        <color theme="2" tint="-9.9948118533890809E-2"/>
      </top>
      <bottom style="thin">
        <color theme="2" tint="-9.9948118533890809E-2"/>
      </bottom>
      <diagonal/>
    </border>
    <border>
      <left style="thin">
        <color theme="2" tint="-9.9948118533890809E-2"/>
      </left>
      <right style="thin">
        <color theme="2" tint="-0.499984740745262"/>
      </right>
      <top style="thin">
        <color theme="2" tint="-9.9948118533890809E-2"/>
      </top>
      <bottom style="thin">
        <color theme="2" tint="-9.9948118533890809E-2"/>
      </bottom>
      <diagonal/>
    </border>
    <border>
      <left style="thick">
        <color theme="4"/>
      </left>
      <right style="thick">
        <color theme="4"/>
      </right>
      <top style="thick">
        <color theme="4"/>
      </top>
      <bottom style="thin">
        <color theme="0" tint="-0.14996795556505021"/>
      </bottom>
      <diagonal/>
    </border>
    <border>
      <left style="thick">
        <color theme="4"/>
      </left>
      <right/>
      <top/>
      <bottom style="thin">
        <color theme="0" tint="-0.14996795556505021"/>
      </bottom>
      <diagonal/>
    </border>
    <border>
      <left style="thick">
        <color theme="4"/>
      </left>
      <right style="thin">
        <color theme="2" tint="-0.24994659260841701"/>
      </right>
      <top style="thick">
        <color theme="4"/>
      </top>
      <bottom/>
      <diagonal/>
    </border>
    <border>
      <left style="thick">
        <color theme="4"/>
      </left>
      <right style="thin">
        <color theme="2" tint="-0.24994659260841701"/>
      </right>
      <top/>
      <bottom/>
      <diagonal/>
    </border>
    <border>
      <left style="thick">
        <color theme="4"/>
      </left>
      <right style="thick">
        <color theme="4"/>
      </right>
      <top/>
      <bottom style="thin">
        <color theme="2" tint="-0.499984740745262"/>
      </bottom>
      <diagonal/>
    </border>
    <border>
      <left style="thin">
        <color theme="2" tint="-0.24994659260841701"/>
      </left>
      <right style="thin">
        <color theme="2" tint="-0.24994659260841701"/>
      </right>
      <top style="thick">
        <color theme="4"/>
      </top>
      <bottom/>
      <diagonal/>
    </border>
    <border>
      <left style="thin">
        <color theme="2" tint="-0.24994659260841701"/>
      </left>
      <right style="thick">
        <color theme="4"/>
      </right>
      <top style="thick">
        <color theme="4"/>
      </top>
      <bottom/>
      <diagonal/>
    </border>
    <border>
      <left style="thick">
        <color theme="4"/>
      </left>
      <right style="thin">
        <color theme="2" tint="-0.24994659260841701"/>
      </right>
      <top/>
      <bottom style="thin">
        <color theme="2" tint="-0.499984740745262"/>
      </bottom>
      <diagonal/>
    </border>
    <border>
      <left style="thin">
        <color theme="2" tint="-0.24994659260841701"/>
      </left>
      <right style="thin">
        <color theme="2" tint="-0.24994659260841701"/>
      </right>
      <top/>
      <bottom style="thin">
        <color theme="2" tint="-0.499984740745262"/>
      </bottom>
      <diagonal/>
    </border>
    <border>
      <left style="thin">
        <color theme="2" tint="-0.24994659260841701"/>
      </left>
      <right style="thick">
        <color theme="4"/>
      </right>
      <top/>
      <bottom style="thin">
        <color theme="2" tint="-0.499984740745262"/>
      </bottom>
      <diagonal/>
    </border>
    <border>
      <left style="medium">
        <color theme="0" tint="-0.14993743705557422"/>
      </left>
      <right style="thick">
        <color theme="4"/>
      </right>
      <top style="thin">
        <color theme="0" tint="-0.14996795556505021"/>
      </top>
      <bottom style="thin">
        <color theme="0" tint="-0.14996795556505021"/>
      </bottom>
      <diagonal/>
    </border>
    <border>
      <left style="thick">
        <color theme="4"/>
      </left>
      <right style="thick">
        <color theme="4"/>
      </right>
      <top/>
      <bottom style="thick">
        <color theme="4"/>
      </bottom>
      <diagonal/>
    </border>
    <border>
      <left style="thin">
        <color theme="1" tint="0.499984740745262"/>
      </left>
      <right style="thin">
        <color theme="0"/>
      </right>
      <top/>
      <bottom style="medium">
        <color theme="1" tint="0.499984740745262"/>
      </bottom>
      <diagonal/>
    </border>
    <border>
      <left/>
      <right/>
      <top style="medium">
        <color theme="1" tint="0.499984740745262"/>
      </top>
      <bottom/>
      <diagonal/>
    </border>
    <border>
      <left style="thin">
        <color theme="1" tint="0.499984740745262"/>
      </left>
      <right style="thin">
        <color theme="1" tint="0.499984740745262"/>
      </right>
      <top/>
      <bottom/>
      <diagonal/>
    </border>
    <border>
      <left style="thin">
        <color theme="2" tint="-0.499984740745262"/>
      </left>
      <right style="thin">
        <color theme="2" tint="-9.9948118533890809E-2"/>
      </right>
      <top style="thin">
        <color theme="2" tint="-0.499984740745262"/>
      </top>
      <bottom style="thin">
        <color theme="2" tint="-9.9948118533890809E-2"/>
      </bottom>
      <diagonal/>
    </border>
    <border>
      <left style="thin">
        <color theme="2" tint="-9.9948118533890809E-2"/>
      </left>
      <right style="thin">
        <color theme="2" tint="-0.499984740745262"/>
      </right>
      <top style="thin">
        <color theme="2" tint="-0.499984740745262"/>
      </top>
      <bottom style="thin">
        <color theme="2" tint="-9.9948118533890809E-2"/>
      </bottom>
      <diagonal/>
    </border>
    <border>
      <left style="thin">
        <color theme="2" tint="-9.9948118533890809E-2"/>
      </left>
      <right style="thin">
        <color theme="2" tint="-0.499984740745262"/>
      </right>
      <top style="thin">
        <color theme="2" tint="-9.9948118533890809E-2"/>
      </top>
      <bottom style="thin">
        <color theme="2" tint="-0.499984740745262"/>
      </bottom>
      <diagonal/>
    </border>
    <border>
      <left/>
      <right/>
      <top/>
      <bottom style="thick">
        <color theme="2" tint="-0.24994659260841701"/>
      </bottom>
      <diagonal/>
    </border>
    <border>
      <left/>
      <right/>
      <top style="thin">
        <color theme="2" tint="-9.9948118533890809E-2"/>
      </top>
      <bottom style="thin">
        <color theme="2" tint="-9.9948118533890809E-2"/>
      </bottom>
      <diagonal/>
    </border>
    <border>
      <left style="thick">
        <color theme="2" tint="-0.24994659260841701"/>
      </left>
      <right style="thin">
        <color theme="2" tint="-9.9948118533890809E-2"/>
      </right>
      <top style="thick">
        <color theme="2" tint="-0.24994659260841701"/>
      </top>
      <bottom style="thin">
        <color theme="2" tint="-9.9948118533890809E-2"/>
      </bottom>
      <diagonal/>
    </border>
    <border>
      <left style="thin">
        <color theme="2" tint="-9.9948118533890809E-2"/>
      </left>
      <right style="thin">
        <color theme="2" tint="-9.9948118533890809E-2"/>
      </right>
      <top style="thick">
        <color theme="2" tint="-0.24994659260841701"/>
      </top>
      <bottom style="thin">
        <color theme="2" tint="-9.9948118533890809E-2"/>
      </bottom>
      <diagonal/>
    </border>
    <border>
      <left style="thin">
        <color theme="2" tint="-9.9948118533890809E-2"/>
      </left>
      <right style="thick">
        <color theme="2" tint="-0.24994659260841701"/>
      </right>
      <top style="thick">
        <color theme="2" tint="-0.24994659260841701"/>
      </top>
      <bottom style="thin">
        <color theme="2" tint="-9.9948118533890809E-2"/>
      </bottom>
      <diagonal/>
    </border>
    <border>
      <left style="thick">
        <color theme="2" tint="-0.24994659260841701"/>
      </left>
      <right style="thin">
        <color theme="2" tint="-9.9948118533890809E-2"/>
      </right>
      <top style="thin">
        <color theme="2" tint="-9.9948118533890809E-2"/>
      </top>
      <bottom style="thin">
        <color theme="2" tint="-9.9948118533890809E-2"/>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style="thin">
        <color theme="2" tint="-9.9948118533890809E-2"/>
      </left>
      <right style="thick">
        <color theme="2" tint="-0.24994659260841701"/>
      </right>
      <top style="thin">
        <color theme="2" tint="-9.9948118533890809E-2"/>
      </top>
      <bottom style="thin">
        <color theme="2" tint="-9.9948118533890809E-2"/>
      </bottom>
      <diagonal/>
    </border>
    <border>
      <left style="thick">
        <color theme="2" tint="-0.24994659260841701"/>
      </left>
      <right style="thin">
        <color theme="2" tint="-9.9948118533890809E-2"/>
      </right>
      <top style="thin">
        <color theme="2" tint="-9.9948118533890809E-2"/>
      </top>
      <bottom style="thick">
        <color theme="2" tint="-0.24994659260841701"/>
      </bottom>
      <diagonal/>
    </border>
    <border>
      <left style="thin">
        <color theme="2" tint="-9.9948118533890809E-2"/>
      </left>
      <right style="thin">
        <color theme="2" tint="-9.9948118533890809E-2"/>
      </right>
      <top style="thin">
        <color theme="2" tint="-9.9948118533890809E-2"/>
      </top>
      <bottom style="thick">
        <color theme="2" tint="-0.24994659260841701"/>
      </bottom>
      <diagonal/>
    </border>
    <border>
      <left style="thin">
        <color theme="2" tint="-9.9948118533890809E-2"/>
      </left>
      <right style="thick">
        <color theme="2" tint="-0.24994659260841701"/>
      </right>
      <top style="thin">
        <color theme="2" tint="-9.9948118533890809E-2"/>
      </top>
      <bottom style="thick">
        <color theme="2" tint="-0.24994659260841701"/>
      </bottom>
      <diagonal/>
    </border>
    <border>
      <left style="thick">
        <color theme="2" tint="-0.24994659260841701"/>
      </left>
      <right/>
      <top style="thin">
        <color theme="2" tint="-9.9948118533890809E-2"/>
      </top>
      <bottom style="thin">
        <color theme="2" tint="-9.9948118533890809E-2"/>
      </bottom>
      <diagonal/>
    </border>
    <border>
      <left/>
      <right style="thick">
        <color theme="2" tint="-0.24994659260841701"/>
      </right>
      <top style="thin">
        <color theme="2" tint="-9.9948118533890809E-2"/>
      </top>
      <bottom style="thin">
        <color theme="2" tint="-9.9948118533890809E-2"/>
      </bottom>
      <diagonal/>
    </border>
    <border>
      <left style="thick">
        <color theme="2" tint="-0.24994659260841701"/>
      </left>
      <right/>
      <top style="thick">
        <color theme="2" tint="-0.24994659260841701"/>
      </top>
      <bottom style="thin">
        <color theme="2" tint="-9.9948118533890809E-2"/>
      </bottom>
      <diagonal/>
    </border>
    <border>
      <left/>
      <right/>
      <top style="thick">
        <color theme="2" tint="-0.24994659260841701"/>
      </top>
      <bottom style="thin">
        <color theme="2" tint="-9.9948118533890809E-2"/>
      </bottom>
      <diagonal/>
    </border>
    <border>
      <left/>
      <right style="thin">
        <color theme="2" tint="-9.9948118533890809E-2"/>
      </right>
      <top style="thick">
        <color theme="2" tint="-0.24994659260841701"/>
      </top>
      <bottom style="thin">
        <color theme="2" tint="-9.9948118533890809E-2"/>
      </bottom>
      <diagonal/>
    </border>
    <border>
      <left style="thin">
        <color theme="2" tint="-9.9948118533890809E-2"/>
      </left>
      <right style="thin">
        <color theme="2" tint="-9.9948118533890809E-2"/>
      </right>
      <top/>
      <bottom/>
      <diagonal/>
    </border>
    <border>
      <left style="thin">
        <color theme="2" tint="-9.9948118533890809E-2"/>
      </left>
      <right style="thick">
        <color theme="2" tint="-0.24994659260841701"/>
      </right>
      <top/>
      <bottom/>
      <diagonal/>
    </border>
    <border>
      <left/>
      <right/>
      <top style="thin">
        <color theme="2" tint="-9.9948118533890809E-2"/>
      </top>
      <bottom style="thick">
        <color theme="2" tint="-0.24994659260841701"/>
      </bottom>
      <diagonal/>
    </border>
    <border>
      <left style="thin">
        <color theme="2" tint="-9.9948118533890809E-2"/>
      </left>
      <right style="thick">
        <color theme="2" tint="-0.24994659260841701"/>
      </right>
      <top style="thin">
        <color theme="2" tint="-9.9948118533890809E-2"/>
      </top>
      <bottom style="double">
        <color theme="2" tint="-0.24994659260841701"/>
      </bottom>
      <diagonal/>
    </border>
    <border>
      <left style="thin">
        <color theme="2" tint="-9.9948118533890809E-2"/>
      </left>
      <right style="thin">
        <color theme="2" tint="-9.9948118533890809E-2"/>
      </right>
      <top style="thin">
        <color theme="2" tint="-9.9948118533890809E-2"/>
      </top>
      <bottom style="double">
        <color theme="2" tint="-0.24994659260841701"/>
      </bottom>
      <diagonal/>
    </border>
    <border>
      <left style="thin">
        <color theme="2" tint="-9.9948118533890809E-2"/>
      </left>
      <right style="thin">
        <color theme="2" tint="-9.9948118533890809E-2"/>
      </right>
      <top style="thin">
        <color theme="2" tint="-9.9948118533890809E-2"/>
      </top>
      <bottom/>
      <diagonal/>
    </border>
    <border>
      <left style="thin">
        <color theme="2" tint="-9.9948118533890809E-2"/>
      </left>
      <right style="thin">
        <color theme="2" tint="-9.9948118533890809E-2"/>
      </right>
      <top/>
      <bottom style="thin">
        <color theme="2" tint="-9.9948118533890809E-2"/>
      </bottom>
      <diagonal/>
    </border>
    <border>
      <left style="thin">
        <color theme="2" tint="-9.9948118533890809E-2"/>
      </left>
      <right style="thick">
        <color theme="2" tint="-0.24994659260841701"/>
      </right>
      <top style="thin">
        <color theme="2" tint="-9.9948118533890809E-2"/>
      </top>
      <bottom/>
      <diagonal/>
    </border>
    <border>
      <left style="thin">
        <color theme="2" tint="-9.9948118533890809E-2"/>
      </left>
      <right style="thick">
        <color theme="2" tint="-0.24994659260841701"/>
      </right>
      <top/>
      <bottom style="thin">
        <color theme="2" tint="-9.9948118533890809E-2"/>
      </bottom>
      <diagonal/>
    </border>
    <border>
      <left style="thick">
        <color theme="2" tint="-0.24994659260841701"/>
      </left>
      <right/>
      <top style="thin">
        <color theme="2" tint="-9.9948118533890809E-2"/>
      </top>
      <bottom style="double">
        <color theme="2" tint="-0.24994659260841701"/>
      </bottom>
      <diagonal/>
    </border>
    <border>
      <left/>
      <right/>
      <top style="thin">
        <color theme="2" tint="-9.9948118533890809E-2"/>
      </top>
      <bottom style="double">
        <color theme="2" tint="-0.24994659260841701"/>
      </bottom>
      <diagonal/>
    </border>
    <border>
      <left/>
      <right style="thin">
        <color theme="2" tint="-9.9948118533890809E-2"/>
      </right>
      <top style="thin">
        <color theme="2" tint="-9.9948118533890809E-2"/>
      </top>
      <bottom style="double">
        <color theme="2" tint="-0.24994659260841701"/>
      </bottom>
      <diagonal/>
    </border>
    <border>
      <left style="thin">
        <color theme="2" tint="-9.9948118533890809E-2"/>
      </left>
      <right/>
      <top style="thin">
        <color theme="2" tint="-9.9948118533890809E-2"/>
      </top>
      <bottom/>
      <diagonal/>
    </border>
    <border>
      <left style="thin">
        <color theme="2" tint="-9.9948118533890809E-2"/>
      </left>
      <right/>
      <top/>
      <bottom/>
      <diagonal/>
    </border>
    <border>
      <left style="thin">
        <color theme="2" tint="-9.9948118533890809E-2"/>
      </left>
      <right/>
      <top/>
      <bottom style="thin">
        <color theme="2" tint="-9.9948118533890809E-2"/>
      </bottom>
      <diagonal/>
    </border>
    <border>
      <left/>
      <right/>
      <top style="thin">
        <color theme="2" tint="-9.9948118533890809E-2"/>
      </top>
      <bottom/>
      <diagonal/>
    </border>
    <border>
      <left/>
      <right/>
      <top/>
      <bottom style="thin">
        <color theme="2" tint="-9.9948118533890809E-2"/>
      </bottom>
      <diagonal/>
    </border>
    <border>
      <left style="thin">
        <color theme="2" tint="-9.9948118533890809E-2"/>
      </left>
      <right/>
      <top style="thin">
        <color theme="2" tint="-9.9948118533890809E-2"/>
      </top>
      <bottom style="thin">
        <color theme="2" tint="-9.9948118533890809E-2"/>
      </bottom>
      <diagonal/>
    </border>
    <border>
      <left style="thin">
        <color theme="2" tint="-9.9948118533890809E-2"/>
      </left>
      <right/>
      <top style="thin">
        <color theme="2" tint="-9.9948118533890809E-2"/>
      </top>
      <bottom style="thick">
        <color theme="2" tint="-0.24994659260841701"/>
      </bottom>
      <diagonal/>
    </border>
    <border>
      <left/>
      <right style="thin">
        <color theme="2" tint="-9.9948118533890809E-2"/>
      </right>
      <top style="thin">
        <color theme="2" tint="-9.9948118533890809E-2"/>
      </top>
      <bottom style="thick">
        <color theme="2" tint="-0.24994659260841701"/>
      </bottom>
      <diagonal/>
    </border>
    <border>
      <left style="thick">
        <color theme="2" tint="-0.24994659260841701"/>
      </left>
      <right style="thin">
        <color theme="2" tint="-9.9948118533890809E-2"/>
      </right>
      <top style="thin">
        <color theme="2" tint="-9.9948118533890809E-2"/>
      </top>
      <bottom/>
      <diagonal/>
    </border>
    <border>
      <left style="thick">
        <color theme="4"/>
      </left>
      <right/>
      <top style="thin">
        <color theme="2" tint="-9.9948118533890809E-2"/>
      </top>
      <bottom style="thin">
        <color theme="0" tint="-0.14996795556505021"/>
      </bottom>
      <diagonal/>
    </border>
    <border>
      <left style="medium">
        <color theme="0" tint="-0.14993743705557422"/>
      </left>
      <right style="medium">
        <color theme="0" tint="-0.14993743705557422"/>
      </right>
      <top style="thin">
        <color theme="2" tint="-9.9948118533890809E-2"/>
      </top>
      <bottom style="thin">
        <color theme="0" tint="-0.14996795556505021"/>
      </bottom>
      <diagonal/>
    </border>
    <border>
      <left style="medium">
        <color theme="0" tint="-0.14996795556505021"/>
      </left>
      <right style="thick">
        <color theme="4"/>
      </right>
      <top style="thin">
        <color theme="2" tint="-9.9948118533890809E-2"/>
      </top>
      <bottom style="thin">
        <color theme="0" tint="-0.14996795556505021"/>
      </bottom>
      <diagonal/>
    </border>
    <border>
      <left style="thin">
        <color theme="2" tint="-9.9948118533890809E-2"/>
      </left>
      <right/>
      <top style="double">
        <color theme="2" tint="-0.24994659260841701"/>
      </top>
      <bottom style="thick">
        <color theme="2" tint="-0.24994659260841701"/>
      </bottom>
      <diagonal/>
    </border>
    <border>
      <left/>
      <right/>
      <top style="double">
        <color theme="2" tint="-0.24994659260841701"/>
      </top>
      <bottom style="thick">
        <color theme="2" tint="-0.24994659260841701"/>
      </bottom>
      <diagonal/>
    </border>
    <border>
      <left/>
      <right style="thick">
        <color theme="2" tint="-0.24994659260841701"/>
      </right>
      <top style="double">
        <color theme="2" tint="-0.24994659260841701"/>
      </top>
      <bottom style="thick">
        <color theme="2" tint="-0.24994659260841701"/>
      </bottom>
      <diagonal/>
    </border>
    <border>
      <left style="thick">
        <color theme="2" tint="-0.24994659260841701"/>
      </left>
      <right/>
      <top style="double">
        <color theme="2" tint="-0.24994659260841701"/>
      </top>
      <bottom style="thick">
        <color theme="2" tint="-0.24994659260841701"/>
      </bottom>
      <diagonal/>
    </border>
    <border>
      <left/>
      <right style="thin">
        <color theme="2" tint="-9.9948118533890809E-2"/>
      </right>
      <top style="double">
        <color theme="2" tint="-0.24994659260841701"/>
      </top>
      <bottom style="thick">
        <color theme="2" tint="-0.24994659260841701"/>
      </bottom>
      <diagonal/>
    </border>
    <border>
      <left style="thick">
        <color theme="2" tint="-0.24994659260841701"/>
      </left>
      <right/>
      <top style="thick">
        <color theme="2" tint="-0.24994659260841701"/>
      </top>
      <bottom/>
      <diagonal/>
    </border>
    <border>
      <left/>
      <right/>
      <top style="thick">
        <color theme="2" tint="-0.24994659260841701"/>
      </top>
      <bottom/>
      <diagonal/>
    </border>
    <border>
      <left style="thick">
        <color theme="2" tint="-0.24994659260841701"/>
      </left>
      <right/>
      <top/>
      <bottom/>
      <diagonal/>
    </border>
    <border>
      <left/>
      <right style="thick">
        <color theme="2" tint="-0.24994659260841701"/>
      </right>
      <top/>
      <bottom/>
      <diagonal/>
    </border>
    <border>
      <left style="thick">
        <color theme="2" tint="-0.24994659260841701"/>
      </left>
      <right/>
      <top/>
      <bottom style="thick">
        <color theme="2" tint="-0.24994659260841701"/>
      </bottom>
      <diagonal/>
    </border>
    <border>
      <left/>
      <right style="thick">
        <color theme="2" tint="-0.24994659260841701"/>
      </right>
      <top/>
      <bottom style="thick">
        <color theme="2" tint="-0.24994659260841701"/>
      </bottom>
      <diagonal/>
    </border>
    <border>
      <left style="thick">
        <color theme="2" tint="-0.24994659260841701"/>
      </left>
      <right style="thin">
        <color theme="2" tint="-9.9948118533890809E-2"/>
      </right>
      <top style="thick">
        <color theme="2" tint="-0.24994659260841701"/>
      </top>
      <bottom style="medium">
        <color theme="2" tint="-0.24994659260841701"/>
      </bottom>
      <diagonal/>
    </border>
    <border>
      <left style="thin">
        <color theme="2" tint="-9.9948118533890809E-2"/>
      </left>
      <right style="thin">
        <color theme="2" tint="-9.9948118533890809E-2"/>
      </right>
      <top style="thick">
        <color theme="2" tint="-0.24994659260841701"/>
      </top>
      <bottom style="medium">
        <color theme="2" tint="-0.24994659260841701"/>
      </bottom>
      <diagonal/>
    </border>
    <border>
      <left style="thin">
        <color theme="2" tint="-9.9948118533890809E-2"/>
      </left>
      <right style="thick">
        <color theme="2" tint="-0.24994659260841701"/>
      </right>
      <top style="thick">
        <color theme="2" tint="-0.24994659260841701"/>
      </top>
      <bottom style="medium">
        <color theme="2" tint="-0.24994659260841701"/>
      </bottom>
      <diagonal/>
    </border>
    <border>
      <left style="thick">
        <color theme="2" tint="-0.24994659260841701"/>
      </left>
      <right style="thick">
        <color theme="2" tint="-0.24994659260841701"/>
      </right>
      <top style="thick">
        <color theme="2" tint="-0.24994659260841701"/>
      </top>
      <bottom style="medium">
        <color theme="2" tint="-0.24994659260841701"/>
      </bottom>
      <diagonal/>
    </border>
    <border>
      <left style="thick">
        <color theme="2" tint="-0.24994659260841701"/>
      </left>
      <right style="thin">
        <color theme="2" tint="-9.9948118533890809E-2"/>
      </right>
      <top/>
      <bottom style="thin">
        <color theme="2" tint="-9.9948118533890809E-2"/>
      </bottom>
      <diagonal/>
    </border>
    <border>
      <left style="thick">
        <color theme="2" tint="-0.24994659260841701"/>
      </left>
      <right style="thick">
        <color theme="2" tint="-0.24994659260841701"/>
      </right>
      <top style="medium">
        <color theme="2" tint="-0.24994659260841701"/>
      </top>
      <bottom style="thin">
        <color theme="2" tint="-9.9948118533890809E-2"/>
      </bottom>
      <diagonal/>
    </border>
    <border>
      <left style="thick">
        <color theme="2" tint="-0.24994659260841701"/>
      </left>
      <right style="thick">
        <color theme="2" tint="-0.24994659260841701"/>
      </right>
      <top style="thin">
        <color theme="2" tint="-9.9948118533890809E-2"/>
      </top>
      <bottom style="thin">
        <color theme="2" tint="-9.9948118533890809E-2"/>
      </bottom>
      <diagonal/>
    </border>
    <border>
      <left style="thick">
        <color theme="2" tint="-0.24994659260841701"/>
      </left>
      <right style="thick">
        <color theme="2" tint="-0.24994659260841701"/>
      </right>
      <top style="thin">
        <color theme="2" tint="-9.9948118533890809E-2"/>
      </top>
      <bottom style="thick">
        <color theme="2" tint="-0.24994659260841701"/>
      </bottom>
      <diagonal/>
    </border>
    <border>
      <left/>
      <right style="thick">
        <color theme="2" tint="-0.24994659260841701"/>
      </right>
      <top style="thick">
        <color theme="2" tint="-0.24994659260841701"/>
      </top>
      <bottom/>
      <diagonal/>
    </border>
    <border>
      <left style="thick">
        <color theme="2" tint="-0.24994659260841701"/>
      </left>
      <right/>
      <top style="thick">
        <color theme="2" tint="-0.24994659260841701"/>
      </top>
      <bottom style="thin">
        <color theme="2" tint="-0.24994659260841701"/>
      </bottom>
      <diagonal/>
    </border>
    <border>
      <left/>
      <right/>
      <top style="thick">
        <color theme="2" tint="-0.24994659260841701"/>
      </top>
      <bottom style="thin">
        <color theme="2" tint="-0.24994659260841701"/>
      </bottom>
      <diagonal/>
    </border>
    <border>
      <left style="thin">
        <color theme="0" tint="-0.14996795556505021"/>
      </left>
      <right style="thin">
        <color theme="0" tint="-0.14996795556505021"/>
      </right>
      <top style="thick">
        <color theme="2" tint="-0.24994659260841701"/>
      </top>
      <bottom style="thin">
        <color theme="2" tint="-0.24994659260841701"/>
      </bottom>
      <diagonal/>
    </border>
    <border>
      <left/>
      <right style="thick">
        <color theme="2" tint="-0.24994659260841701"/>
      </right>
      <top style="thick">
        <color theme="2" tint="-0.24994659260841701"/>
      </top>
      <bottom style="thin">
        <color theme="2" tint="-0.24994659260841701"/>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
      <left/>
      <right style="thin">
        <color theme="0" tint="-0.14996795556505021"/>
      </right>
      <top style="thick">
        <color theme="2" tint="-0.24994659260841701"/>
      </top>
      <bottom style="thin">
        <color theme="2" tint="-0.24994659260841701"/>
      </bottom>
      <diagonal/>
    </border>
    <border>
      <left style="thick">
        <color theme="2" tint="-0.24994659260841701"/>
      </left>
      <right/>
      <top style="thin">
        <color theme="2" tint="-0.24994659260841701"/>
      </top>
      <bottom style="thin">
        <color theme="2" tint="-0.24994659260841701"/>
      </bottom>
      <diagonal/>
    </border>
    <border>
      <left/>
      <right/>
      <top style="thin">
        <color theme="2" tint="-0.24994659260841701"/>
      </top>
      <bottom style="thin">
        <color theme="2" tint="-0.24994659260841701"/>
      </bottom>
      <diagonal/>
    </border>
    <border>
      <left/>
      <right style="thin">
        <color theme="2" tint="-0.24994659260841701"/>
      </right>
      <top style="thin">
        <color theme="2" tint="-0.24994659260841701"/>
      </top>
      <bottom style="thin">
        <color theme="2" tint="-0.24994659260841701"/>
      </bottom>
      <diagonal/>
    </border>
    <border>
      <left style="thin">
        <color theme="2" tint="-0.24994659260841701"/>
      </left>
      <right/>
      <top/>
      <bottom/>
      <diagonal/>
    </border>
    <border>
      <left/>
      <right style="thick">
        <color theme="2" tint="-0.24994659260841701"/>
      </right>
      <top style="thin">
        <color theme="2" tint="-0.24994659260841701"/>
      </top>
      <bottom style="thin">
        <color theme="2" tint="-0.24994659260841701"/>
      </bottom>
      <diagonal/>
    </border>
    <border>
      <left style="thick">
        <color theme="2" tint="-0.24994659260841701"/>
      </left>
      <right/>
      <top style="thin">
        <color theme="2" tint="-0.24994659260841701"/>
      </top>
      <bottom style="thick">
        <color theme="2" tint="-0.24994659260841701"/>
      </bottom>
      <diagonal/>
    </border>
    <border>
      <left/>
      <right/>
      <top style="thin">
        <color theme="2" tint="-0.24994659260841701"/>
      </top>
      <bottom style="thick">
        <color theme="2" tint="-0.24994659260841701"/>
      </bottom>
      <diagonal/>
    </border>
    <border>
      <left/>
      <right style="thick">
        <color theme="2" tint="-0.24994659260841701"/>
      </right>
      <top style="thin">
        <color theme="2" tint="-0.24994659260841701"/>
      </top>
      <bottom style="thick">
        <color theme="2" tint="-0.24994659260841701"/>
      </bottom>
      <diagonal/>
    </border>
    <border>
      <left style="thick">
        <color theme="2" tint="-0.24994659260841701"/>
      </left>
      <right/>
      <top/>
      <bottom style="thin">
        <color theme="2" tint="-0.24994659260841701"/>
      </bottom>
      <diagonal/>
    </border>
    <border>
      <left/>
      <right/>
      <top/>
      <bottom style="thin">
        <color theme="2" tint="-0.24994659260841701"/>
      </bottom>
      <diagonal/>
    </border>
    <border>
      <left/>
      <right style="thick">
        <color theme="2" tint="-0.24994659260841701"/>
      </right>
      <top/>
      <bottom style="thin">
        <color theme="2" tint="-0.24994659260841701"/>
      </bottom>
      <diagonal/>
    </border>
    <border>
      <left style="thick">
        <color theme="2" tint="-0.24994659260841701"/>
      </left>
      <right style="thin">
        <color theme="2" tint="-9.9948118533890809E-2"/>
      </right>
      <top style="medium">
        <color theme="2" tint="-0.24994659260841701"/>
      </top>
      <bottom style="thin">
        <color theme="2" tint="-9.9948118533890809E-2"/>
      </bottom>
      <diagonal/>
    </border>
    <border>
      <left style="thin">
        <color theme="2" tint="-9.9948118533890809E-2"/>
      </left>
      <right style="thick">
        <color theme="2" tint="-0.24994659260841701"/>
      </right>
      <top style="medium">
        <color theme="2" tint="-0.24994659260841701"/>
      </top>
      <bottom style="thin">
        <color theme="2" tint="-9.9948118533890809E-2"/>
      </bottom>
      <diagonal/>
    </border>
    <border>
      <left style="thin">
        <color theme="2" tint="-0.24994659260841701"/>
      </left>
      <right/>
      <top style="thin">
        <color theme="2" tint="-0.24994659260841701"/>
      </top>
      <bottom style="thick">
        <color theme="2" tint="-0.24994659260841701"/>
      </bottom>
      <diagonal/>
    </border>
    <border>
      <left/>
      <right style="thin">
        <color theme="2" tint="-0.24994659260841701"/>
      </right>
      <top style="thin">
        <color theme="2" tint="-0.24994659260841701"/>
      </top>
      <bottom style="thick">
        <color theme="2" tint="-0.24994659260841701"/>
      </bottom>
      <diagonal/>
    </border>
    <border>
      <left/>
      <right/>
      <top style="thin">
        <color theme="0" tint="-0.14996795556505021"/>
      </top>
      <bottom style="thin">
        <color theme="0" tint="-0.14996795556505021"/>
      </bottom>
      <diagonal/>
    </border>
    <border>
      <left/>
      <right/>
      <top style="thin">
        <color theme="0" tint="-0.14996795556505021"/>
      </top>
      <bottom style="thick">
        <color theme="4"/>
      </bottom>
      <diagonal/>
    </border>
    <border>
      <left style="medium">
        <color theme="0" tint="-0.14996795556505021"/>
      </left>
      <right style="medium">
        <color theme="0" tint="-0.14996795556505021"/>
      </right>
      <top style="thin">
        <color theme="0" tint="-0.14996795556505021"/>
      </top>
      <bottom style="thick">
        <color theme="4"/>
      </bottom>
      <diagonal/>
    </border>
    <border>
      <left style="medium">
        <color theme="0" tint="-0.14993743705557422"/>
      </left>
      <right/>
      <top style="thin">
        <color theme="0" tint="-0.14996795556505021"/>
      </top>
      <bottom style="thick">
        <color theme="4"/>
      </bottom>
      <diagonal/>
    </border>
    <border>
      <left style="thick">
        <color theme="2" tint="-0.24994659260841701"/>
      </left>
      <right style="thin">
        <color theme="2" tint="-9.9948118533890809E-2"/>
      </right>
      <top/>
      <bottom style="thick">
        <color theme="2" tint="-0.24994659260841701"/>
      </bottom>
      <diagonal/>
    </border>
    <border>
      <left style="thin">
        <color theme="2" tint="-9.9948118533890809E-2"/>
      </left>
      <right style="thin">
        <color theme="2" tint="-9.9948118533890809E-2"/>
      </right>
      <top/>
      <bottom style="thick">
        <color theme="2" tint="-0.24994659260841701"/>
      </bottom>
      <diagonal/>
    </border>
    <border>
      <left style="thin">
        <color theme="2" tint="-9.9948118533890809E-2"/>
      </left>
      <right style="thick">
        <color theme="2" tint="-0.24994659260841701"/>
      </right>
      <top/>
      <bottom style="thick">
        <color theme="2" tint="-0.24994659260841701"/>
      </bottom>
      <diagonal/>
    </border>
    <border>
      <left style="thin">
        <color indexed="64"/>
      </left>
      <right/>
      <top/>
      <bottom/>
      <diagonal/>
    </border>
    <border>
      <left style="thick">
        <color theme="4"/>
      </left>
      <right style="thick">
        <color theme="4"/>
      </right>
      <top style="thin">
        <color theme="0" tint="-0.14996795556505021"/>
      </top>
      <bottom/>
      <diagonal/>
    </border>
    <border>
      <left style="medium">
        <color rgb="FF3079C2"/>
      </left>
      <right style="medium">
        <color rgb="FF3079C2"/>
      </right>
      <top style="medium">
        <color rgb="FF3079C2"/>
      </top>
      <bottom style="medium">
        <color rgb="FF3079C2"/>
      </bottom>
      <diagonal/>
    </border>
    <border>
      <left/>
      <right/>
      <top style="thin">
        <color theme="0" tint="-0.14996795556505021"/>
      </top>
      <bottom/>
      <diagonal/>
    </border>
    <border>
      <left style="thin">
        <color theme="2" tint="-0.499984740745262"/>
      </left>
      <right style="thin">
        <color theme="2" tint="-9.9948118533890809E-2"/>
      </right>
      <top style="thin">
        <color theme="2" tint="-9.9948118533890809E-2"/>
      </top>
      <bottom style="thin">
        <color theme="2" tint="-0.499984740745262"/>
      </bottom>
      <diagonal/>
    </border>
    <border>
      <left/>
      <right/>
      <top/>
      <bottom style="thin">
        <color theme="0" tint="-0.14996795556505021"/>
      </bottom>
      <diagonal/>
    </border>
    <border>
      <left style="thick">
        <color theme="4" tint="-0.24994659260841701"/>
      </left>
      <right style="medium">
        <color theme="2" tint="-0.24994659260841701"/>
      </right>
      <top style="thick">
        <color theme="4" tint="-0.24994659260841701"/>
      </top>
      <bottom/>
      <diagonal/>
    </border>
    <border>
      <left style="medium">
        <color theme="2" tint="-0.24994659260841701"/>
      </left>
      <right style="thin">
        <color theme="2" tint="-0.24994659260841701"/>
      </right>
      <top style="thick">
        <color theme="4" tint="-0.24994659260841701"/>
      </top>
      <bottom/>
      <diagonal/>
    </border>
    <border>
      <left style="thin">
        <color theme="2" tint="-0.24994659260841701"/>
      </left>
      <right style="thin">
        <color theme="2" tint="-0.24994659260841701"/>
      </right>
      <top style="thick">
        <color theme="4" tint="-0.24994659260841701"/>
      </top>
      <bottom/>
      <diagonal/>
    </border>
    <border>
      <left style="thin">
        <color theme="2" tint="-0.24994659260841701"/>
      </left>
      <right style="thick">
        <color theme="4" tint="-0.24994659260841701"/>
      </right>
      <top style="thick">
        <color theme="4" tint="-0.24994659260841701"/>
      </top>
      <bottom/>
      <diagonal/>
    </border>
    <border>
      <left style="thick">
        <color theme="4" tint="-0.24994659260841701"/>
      </left>
      <right style="medium">
        <color theme="2" tint="-0.24994659260841701"/>
      </right>
      <top/>
      <bottom/>
      <diagonal/>
    </border>
    <border>
      <left style="medium">
        <color theme="2" tint="-0.24994659260841701"/>
      </left>
      <right style="thin">
        <color theme="2" tint="-0.24994659260841701"/>
      </right>
      <top/>
      <bottom/>
      <diagonal/>
    </border>
    <border>
      <left style="thin">
        <color theme="2" tint="-0.24994659260841701"/>
      </left>
      <right style="thin">
        <color theme="2" tint="-0.24994659260841701"/>
      </right>
      <top/>
      <bottom/>
      <diagonal/>
    </border>
    <border>
      <left style="thin">
        <color theme="2" tint="-0.24994659260841701"/>
      </left>
      <right style="thick">
        <color theme="4" tint="-0.24994659260841701"/>
      </right>
      <top/>
      <bottom/>
      <diagonal/>
    </border>
    <border>
      <left style="thick">
        <color theme="4" tint="-0.24994659260841701"/>
      </left>
      <right style="medium">
        <color theme="2" tint="-0.24994659260841701"/>
      </right>
      <top/>
      <bottom style="medium">
        <color theme="4" tint="-0.24994659260841701"/>
      </bottom>
      <diagonal/>
    </border>
    <border>
      <left style="medium">
        <color theme="2" tint="-0.24994659260841701"/>
      </left>
      <right style="thin">
        <color theme="2" tint="-0.24994659260841701"/>
      </right>
      <top/>
      <bottom style="medium">
        <color theme="4" tint="-0.24994659260841701"/>
      </bottom>
      <diagonal/>
    </border>
    <border>
      <left style="thin">
        <color theme="2" tint="-0.24994659260841701"/>
      </left>
      <right style="thin">
        <color theme="2" tint="-0.24994659260841701"/>
      </right>
      <top/>
      <bottom style="medium">
        <color theme="4" tint="-0.24994659260841701"/>
      </bottom>
      <diagonal/>
    </border>
    <border>
      <left style="thin">
        <color theme="2" tint="-0.24994659260841701"/>
      </left>
      <right style="thick">
        <color theme="4" tint="-0.24994659260841701"/>
      </right>
      <top/>
      <bottom style="medium">
        <color theme="4" tint="-0.24994659260841701"/>
      </bottom>
      <diagonal/>
    </border>
    <border>
      <left style="thick">
        <color theme="4" tint="-0.24994659260841701"/>
      </left>
      <right style="medium">
        <color theme="2" tint="-0.24994659260841701"/>
      </right>
      <top/>
      <bottom style="thin">
        <color theme="2" tint="-9.9948118533890809E-2"/>
      </bottom>
      <diagonal/>
    </border>
    <border>
      <left style="medium">
        <color theme="2" tint="-0.24994659260841701"/>
      </left>
      <right style="thin">
        <color theme="2" tint="-0.24994659260841701"/>
      </right>
      <top/>
      <bottom style="thin">
        <color theme="2" tint="-9.9948118533890809E-2"/>
      </bottom>
      <diagonal/>
    </border>
    <border>
      <left style="thin">
        <color theme="2" tint="-0.24994659260841701"/>
      </left>
      <right style="thin">
        <color theme="2" tint="-0.24994659260841701"/>
      </right>
      <top/>
      <bottom style="thin">
        <color theme="2" tint="-9.9948118533890809E-2"/>
      </bottom>
      <diagonal/>
    </border>
    <border>
      <left style="thin">
        <color theme="2" tint="-0.24994659260841701"/>
      </left>
      <right style="thin">
        <color theme="2" tint="-0.24994659260841701"/>
      </right>
      <top style="thin">
        <color theme="2" tint="-9.9948118533890809E-2"/>
      </top>
      <bottom style="thick">
        <color theme="4" tint="-0.24994659260841701"/>
      </bottom>
      <diagonal/>
    </border>
    <border>
      <left style="thin">
        <color theme="2" tint="-0.24994659260841701"/>
      </left>
      <right style="thick">
        <color theme="4" tint="-0.24994659260841701"/>
      </right>
      <top style="thin">
        <color theme="2" tint="-9.9948118533890809E-2"/>
      </top>
      <bottom style="thick">
        <color theme="4" tint="-0.24994659260841701"/>
      </bottom>
      <diagonal/>
    </border>
    <border>
      <left style="thick">
        <color theme="4" tint="-0.24994659260841701"/>
      </left>
      <right style="medium">
        <color theme="2" tint="-0.24994659260841701"/>
      </right>
      <top/>
      <bottom style="thick">
        <color theme="4" tint="-0.24994659260841701"/>
      </bottom>
      <diagonal/>
    </border>
    <border>
      <left style="medium">
        <color theme="2" tint="-0.24994659260841701"/>
      </left>
      <right style="thin">
        <color theme="2" tint="-0.24994659260841701"/>
      </right>
      <top/>
      <bottom style="thick">
        <color theme="4" tint="-0.24994659260841701"/>
      </bottom>
      <diagonal/>
    </border>
    <border>
      <left style="thin">
        <color theme="2" tint="-0.24994659260841701"/>
      </left>
      <right style="thin">
        <color theme="2" tint="-0.24994659260841701"/>
      </right>
      <top/>
      <bottom style="thick">
        <color theme="4" tint="-0.24994659260841701"/>
      </bottom>
      <diagonal/>
    </border>
    <border>
      <left style="thin">
        <color theme="2" tint="-0.24994659260841701"/>
      </left>
      <right style="thin">
        <color theme="2" tint="-0.24994659260841701"/>
      </right>
      <top style="thin">
        <color theme="2" tint="-0.24994659260841701"/>
      </top>
      <bottom style="thick">
        <color theme="4" tint="-0.24994659260841701"/>
      </bottom>
      <diagonal/>
    </border>
    <border>
      <left style="thin">
        <color theme="2" tint="-0.24994659260841701"/>
      </left>
      <right style="thin">
        <color theme="2" tint="-0.24994659260841701"/>
      </right>
      <top style="medium">
        <color theme="4" tint="-0.24994659260841701"/>
      </top>
      <bottom style="thin">
        <color theme="2" tint="-9.9948118533890809E-2"/>
      </bottom>
      <diagonal/>
    </border>
    <border>
      <left style="thin">
        <color theme="2" tint="-0.24994659260841701"/>
      </left>
      <right style="thick">
        <color theme="4" tint="-0.24994659260841701"/>
      </right>
      <top style="medium">
        <color theme="4" tint="-0.24994659260841701"/>
      </top>
      <bottom style="thin">
        <color theme="2" tint="-9.9948118533890809E-2"/>
      </bottom>
      <diagonal/>
    </border>
    <border>
      <left style="thin">
        <color theme="2" tint="-0.24994659260841701"/>
      </left>
      <right style="thin">
        <color theme="2" tint="-0.24994659260841701"/>
      </right>
      <top style="thin">
        <color theme="2" tint="-9.9948118533890809E-2"/>
      </top>
      <bottom style="thin">
        <color theme="2" tint="-9.9948118533890809E-2"/>
      </bottom>
      <diagonal/>
    </border>
    <border>
      <left style="thin">
        <color theme="2" tint="-0.24994659260841701"/>
      </left>
      <right style="thick">
        <color theme="4" tint="-0.24994659260841701"/>
      </right>
      <top style="thin">
        <color theme="2" tint="-9.9948118533890809E-2"/>
      </top>
      <bottom style="thin">
        <color theme="2" tint="-9.9948118533890809E-2"/>
      </bottom>
      <diagonal/>
    </border>
    <border>
      <left/>
      <right/>
      <top/>
      <bottom style="thick">
        <color theme="7"/>
      </bottom>
      <diagonal/>
    </border>
    <border>
      <left style="thick">
        <color theme="7"/>
      </left>
      <right style="thin">
        <color theme="2" tint="-0.24994659260841701"/>
      </right>
      <top style="thick">
        <color theme="7"/>
      </top>
      <bottom style="thin">
        <color theme="2" tint="-0.24994659260841701"/>
      </bottom>
      <diagonal/>
    </border>
    <border>
      <left style="thin">
        <color theme="2" tint="-0.24994659260841701"/>
      </left>
      <right style="thin">
        <color theme="2" tint="-0.24994659260841701"/>
      </right>
      <top style="thick">
        <color theme="7"/>
      </top>
      <bottom style="thin">
        <color theme="2" tint="-0.24994659260841701"/>
      </bottom>
      <diagonal/>
    </border>
    <border>
      <left style="thin">
        <color theme="2" tint="-0.24994659260841701"/>
      </left>
      <right/>
      <top style="thick">
        <color theme="7"/>
      </top>
      <bottom style="thin">
        <color theme="2" tint="-0.24994659260841701"/>
      </bottom>
      <diagonal/>
    </border>
    <border>
      <left/>
      <right style="thin">
        <color theme="2" tint="-0.24994659260841701"/>
      </right>
      <top style="thick">
        <color theme="7"/>
      </top>
      <bottom style="thin">
        <color theme="2" tint="-0.24994659260841701"/>
      </bottom>
      <diagonal/>
    </border>
    <border>
      <left style="thin">
        <color theme="2" tint="-0.24994659260841701"/>
      </left>
      <right style="thick">
        <color theme="7"/>
      </right>
      <top style="thick">
        <color theme="7"/>
      </top>
      <bottom style="thin">
        <color theme="2" tint="-0.24994659260841701"/>
      </bottom>
      <diagonal/>
    </border>
    <border>
      <left/>
      <right/>
      <top style="thick">
        <color theme="7"/>
      </top>
      <bottom style="thin">
        <color theme="2" tint="-0.24994659260841701"/>
      </bottom>
      <diagonal/>
    </border>
    <border>
      <left/>
      <right style="thick">
        <color theme="7"/>
      </right>
      <top style="thick">
        <color theme="7"/>
      </top>
      <bottom style="thin">
        <color theme="2" tint="-0.24994659260841701"/>
      </bottom>
      <diagonal/>
    </border>
    <border>
      <left style="thick">
        <color theme="7"/>
      </left>
      <right style="thin">
        <color theme="2" tint="-0.24994659260841701"/>
      </right>
      <top style="thin">
        <color theme="2" tint="-0.24994659260841701"/>
      </top>
      <bottom style="thin">
        <color theme="2" tint="-0.24994659260841701"/>
      </bottom>
      <diagonal/>
    </border>
    <border>
      <left style="thin">
        <color theme="2" tint="-0.24994659260841701"/>
      </left>
      <right/>
      <top style="thin">
        <color theme="2" tint="-0.24994659260841701"/>
      </top>
      <bottom style="thin">
        <color theme="2" tint="-0.24994659260841701"/>
      </bottom>
      <diagonal/>
    </border>
    <border>
      <left style="thin">
        <color theme="2" tint="-0.24994659260841701"/>
      </left>
      <right style="thick">
        <color theme="7"/>
      </right>
      <top style="thin">
        <color theme="2" tint="-0.24994659260841701"/>
      </top>
      <bottom style="thin">
        <color theme="2" tint="-0.24994659260841701"/>
      </bottom>
      <diagonal/>
    </border>
    <border>
      <left/>
      <right style="thick">
        <color theme="7"/>
      </right>
      <top style="thin">
        <color theme="2" tint="-0.24994659260841701"/>
      </top>
      <bottom style="thin">
        <color theme="2" tint="-0.24994659260841701"/>
      </bottom>
      <diagonal/>
    </border>
    <border>
      <left style="thick">
        <color theme="7"/>
      </left>
      <right style="thin">
        <color theme="2" tint="-0.24994659260841701"/>
      </right>
      <top style="thin">
        <color theme="2" tint="-0.24994659260841701"/>
      </top>
      <bottom style="thick">
        <color theme="7"/>
      </bottom>
      <diagonal/>
    </border>
    <border>
      <left style="thin">
        <color theme="2" tint="-0.24994659260841701"/>
      </left>
      <right style="thin">
        <color theme="2" tint="-0.24994659260841701"/>
      </right>
      <top style="thin">
        <color theme="2" tint="-0.24994659260841701"/>
      </top>
      <bottom style="thick">
        <color theme="7"/>
      </bottom>
      <diagonal/>
    </border>
    <border>
      <left style="thin">
        <color theme="2" tint="-0.24994659260841701"/>
      </left>
      <right/>
      <top style="thin">
        <color theme="2" tint="-0.24994659260841701"/>
      </top>
      <bottom style="thick">
        <color theme="7"/>
      </bottom>
      <diagonal/>
    </border>
    <border>
      <left/>
      <right style="thin">
        <color theme="2" tint="-0.24994659260841701"/>
      </right>
      <top style="thin">
        <color theme="2" tint="-0.24994659260841701"/>
      </top>
      <bottom style="thick">
        <color theme="7"/>
      </bottom>
      <diagonal/>
    </border>
    <border>
      <left style="thin">
        <color theme="2" tint="-0.24994659260841701"/>
      </left>
      <right style="thick">
        <color theme="7"/>
      </right>
      <top style="thin">
        <color theme="2" tint="-0.24994659260841701"/>
      </top>
      <bottom style="thick">
        <color theme="7"/>
      </bottom>
      <diagonal/>
    </border>
    <border>
      <left/>
      <right/>
      <top style="thin">
        <color theme="2" tint="-0.24994659260841701"/>
      </top>
      <bottom style="thick">
        <color theme="7"/>
      </bottom>
      <diagonal/>
    </border>
    <border>
      <left/>
      <right style="thick">
        <color theme="7"/>
      </right>
      <top style="thin">
        <color theme="2" tint="-0.24994659260841701"/>
      </top>
      <bottom style="thick">
        <color theme="7"/>
      </bottom>
      <diagonal/>
    </border>
    <border>
      <left style="thick">
        <color theme="7"/>
      </left>
      <right style="thin">
        <color theme="2" tint="-0.24994659260841701"/>
      </right>
      <top style="thin">
        <color theme="2" tint="-0.24994659260841701"/>
      </top>
      <bottom/>
      <diagonal/>
    </border>
    <border>
      <left style="thin">
        <color theme="2" tint="-0.24994659260841701"/>
      </left>
      <right style="thin">
        <color theme="2" tint="-0.24994659260841701"/>
      </right>
      <top style="thin">
        <color theme="2" tint="-0.24994659260841701"/>
      </top>
      <bottom/>
      <diagonal/>
    </border>
    <border>
      <left style="thin">
        <color theme="2" tint="-0.24994659260841701"/>
      </left>
      <right/>
      <top style="thin">
        <color theme="2" tint="-0.24994659260841701"/>
      </top>
      <bottom/>
      <diagonal/>
    </border>
    <border>
      <left/>
      <right style="thin">
        <color theme="2" tint="-0.24994659260841701"/>
      </right>
      <top style="thin">
        <color theme="2" tint="-0.24994659260841701"/>
      </top>
      <bottom/>
      <diagonal/>
    </border>
    <border>
      <left style="thin">
        <color theme="2" tint="-0.24994659260841701"/>
      </left>
      <right style="thick">
        <color theme="7"/>
      </right>
      <top style="thin">
        <color theme="2" tint="-0.24994659260841701"/>
      </top>
      <bottom/>
      <diagonal/>
    </border>
    <border>
      <left/>
      <right/>
      <top style="thin">
        <color theme="2" tint="-0.24994659260841701"/>
      </top>
      <bottom/>
      <diagonal/>
    </border>
    <border>
      <left/>
      <right style="thick">
        <color theme="7"/>
      </right>
      <top style="thin">
        <color theme="2" tint="-0.24994659260841701"/>
      </top>
      <bottom/>
      <diagonal/>
    </border>
    <border>
      <left style="thick">
        <color theme="7"/>
      </left>
      <right style="thin">
        <color theme="2" tint="-0.24994659260841701"/>
      </right>
      <top style="thick">
        <color theme="7"/>
      </top>
      <bottom/>
      <diagonal/>
    </border>
    <border>
      <left style="thick">
        <color theme="7"/>
      </left>
      <right style="thin">
        <color theme="2" tint="-0.24994659260841701"/>
      </right>
      <top/>
      <bottom/>
      <diagonal/>
    </border>
    <border>
      <left/>
      <right/>
      <top style="thin">
        <color indexed="64"/>
      </top>
      <bottom/>
      <diagonal/>
    </border>
    <border>
      <left style="thin">
        <color theme="2" tint="-0.499984740745262"/>
      </left>
      <right/>
      <top style="thin">
        <color theme="2" tint="-0.499984740745262"/>
      </top>
      <bottom style="thin">
        <color theme="2" tint="-0.499984740745262"/>
      </bottom>
      <diagonal/>
    </border>
    <border>
      <left/>
      <right style="thin">
        <color theme="2" tint="-0.499984740745262"/>
      </right>
      <top style="thin">
        <color theme="2" tint="-0.499984740745262"/>
      </top>
      <bottom style="thin">
        <color theme="2" tint="-0.499984740745262"/>
      </bottom>
      <diagonal/>
    </border>
    <border>
      <left style="thin">
        <color theme="2" tint="-0.499984740745262"/>
      </left>
      <right style="thin">
        <color theme="2" tint="-0.499984740745262"/>
      </right>
      <top style="thin">
        <color theme="1" tint="0.499984740745262"/>
      </top>
      <bottom style="thin">
        <color theme="1" tint="0.499984740745262"/>
      </bottom>
      <diagonal/>
    </border>
    <border>
      <left style="medium">
        <color theme="9" tint="-0.24994659260841701"/>
      </left>
      <right style="medium">
        <color theme="9" tint="-0.24994659260841701"/>
      </right>
      <top style="medium">
        <color theme="9" tint="-0.24994659260841701"/>
      </top>
      <bottom style="medium">
        <color theme="9" tint="-0.24994659260841701"/>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style="thin">
        <color theme="1" tint="0.499984740745262"/>
      </top>
      <bottom style="medium">
        <color theme="1" tint="0.499984740745262"/>
      </bottom>
      <diagonal/>
    </border>
    <border>
      <left style="thin">
        <color theme="2" tint="-0.499984740745262"/>
      </left>
      <right/>
      <top/>
      <bottom style="thin">
        <color theme="2" tint="-0.499984740745262"/>
      </bottom>
      <diagonal/>
    </border>
    <border>
      <left/>
      <right style="thin">
        <color theme="2" tint="-0.499984740745262"/>
      </right>
      <top/>
      <bottom style="thin">
        <color theme="2" tint="-0.499984740745262"/>
      </bottom>
      <diagonal/>
    </border>
    <border>
      <left style="thin">
        <color theme="2" tint="-0.499984740745262"/>
      </left>
      <right style="thin">
        <color theme="2" tint="-0.499984740745262"/>
      </right>
      <top/>
      <bottom style="thin">
        <color theme="1" tint="0.499984740745262"/>
      </bottom>
      <diagonal/>
    </border>
    <border>
      <left style="thin">
        <color theme="2" tint="-0.499984740745262"/>
      </left>
      <right/>
      <top style="thin">
        <color theme="2" tint="-0.499984740745262"/>
      </top>
      <bottom style="medium">
        <color theme="2" tint="-0.499984740745262"/>
      </bottom>
      <diagonal/>
    </border>
    <border>
      <left/>
      <right style="thin">
        <color theme="2" tint="-0.499984740745262"/>
      </right>
      <top style="thin">
        <color theme="2" tint="-0.499984740745262"/>
      </top>
      <bottom style="medium">
        <color theme="2" tint="-0.499984740745262"/>
      </bottom>
      <diagonal/>
    </border>
    <border>
      <left style="thin">
        <color theme="2" tint="-0.499984740745262"/>
      </left>
      <right style="thin">
        <color theme="2" tint="-0.499984740745262"/>
      </right>
      <top style="thin">
        <color theme="1" tint="0.499984740745262"/>
      </top>
      <bottom style="medium">
        <color theme="2" tint="-0.499984740745262"/>
      </bottom>
      <diagonal/>
    </border>
    <border>
      <left style="thick">
        <color theme="0" tint="-0.24994659260841701"/>
      </left>
      <right style="thin">
        <color theme="0" tint="-0.14996795556505021"/>
      </right>
      <top style="thick">
        <color theme="0" tint="-0.24994659260841701"/>
      </top>
      <bottom style="medium">
        <color theme="0" tint="-0.14996795556505021"/>
      </bottom>
      <diagonal/>
    </border>
    <border>
      <left style="thin">
        <color theme="0" tint="-0.14996795556505021"/>
      </left>
      <right style="thin">
        <color theme="0" tint="-0.14996795556505021"/>
      </right>
      <top style="thick">
        <color theme="0" tint="-0.24994659260841701"/>
      </top>
      <bottom style="medium">
        <color theme="0" tint="-0.14996795556505021"/>
      </bottom>
      <diagonal/>
    </border>
    <border>
      <left style="thin">
        <color theme="0" tint="-0.14996795556505021"/>
      </left>
      <right style="thick">
        <color theme="0" tint="-0.24994659260841701"/>
      </right>
      <top style="thick">
        <color theme="0" tint="-0.24994659260841701"/>
      </top>
      <bottom style="medium">
        <color theme="0" tint="-0.14996795556505021"/>
      </bottom>
      <diagonal/>
    </border>
    <border>
      <left style="thick">
        <color theme="0" tint="-0.24994659260841701"/>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style="thick">
        <color theme="0" tint="-0.24994659260841701"/>
      </right>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ck">
        <color theme="0" tint="-0.24994659260841701"/>
      </left>
      <right/>
      <top style="thin">
        <color theme="0" tint="-0.14996795556505021"/>
      </top>
      <bottom style="thin">
        <color theme="0" tint="-0.14996795556505021"/>
      </bottom>
      <diagonal/>
    </border>
    <border>
      <left/>
      <right style="thick">
        <color theme="0" tint="-0.24994659260841701"/>
      </right>
      <top style="thin">
        <color theme="0" tint="-0.14996795556505021"/>
      </top>
      <bottom style="thin">
        <color theme="0" tint="-0.14996795556505021"/>
      </bottom>
      <diagonal/>
    </border>
    <border>
      <left style="medium">
        <color theme="7" tint="0.39994506668294322"/>
      </left>
      <right style="medium">
        <color theme="7" tint="0.39994506668294322"/>
      </right>
      <top style="medium">
        <color theme="7" tint="0.39994506668294322"/>
      </top>
      <bottom style="thin">
        <color theme="2" tint="-9.9948118533890809E-2"/>
      </bottom>
      <diagonal/>
    </border>
    <border>
      <left style="medium">
        <color theme="7" tint="0.39994506668294322"/>
      </left>
      <right style="medium">
        <color theme="7" tint="0.39994506668294322"/>
      </right>
      <top style="thin">
        <color theme="2" tint="-9.9948118533890809E-2"/>
      </top>
      <bottom style="thin">
        <color theme="2" tint="-9.9948118533890809E-2"/>
      </bottom>
      <diagonal/>
    </border>
    <border>
      <left style="medium">
        <color theme="7" tint="0.39994506668294322"/>
      </left>
      <right style="medium">
        <color theme="7" tint="0.39994506668294322"/>
      </right>
      <top style="thin">
        <color theme="2" tint="-9.9948118533890809E-2"/>
      </top>
      <bottom style="medium">
        <color theme="7" tint="0.39994506668294322"/>
      </bottom>
      <diagonal/>
    </border>
    <border>
      <left style="thick">
        <color theme="0" tint="-0.24994659260841701"/>
      </left>
      <right style="thin">
        <color theme="0" tint="-0.14996795556505021"/>
      </right>
      <top style="thin">
        <color theme="0" tint="-0.14996795556505021"/>
      </top>
      <bottom style="thin">
        <color theme="0" tint="-0.14996795556505021"/>
      </bottom>
      <diagonal/>
    </border>
    <border>
      <left style="thick">
        <color theme="0" tint="-0.24994659260841701"/>
      </left>
      <right style="thin">
        <color theme="0" tint="-0.14996795556505021"/>
      </right>
      <top/>
      <bottom style="thick">
        <color theme="0" tint="-0.24994659260841701"/>
      </bottom>
      <diagonal/>
    </border>
    <border>
      <left style="thin">
        <color theme="0" tint="-0.14996795556505021"/>
      </left>
      <right style="thin">
        <color theme="0" tint="-0.14996795556505021"/>
      </right>
      <top/>
      <bottom style="thick">
        <color theme="0" tint="-0.24994659260841701"/>
      </bottom>
      <diagonal/>
    </border>
    <border>
      <left style="thin">
        <color theme="0" tint="-0.14996795556505021"/>
      </left>
      <right style="thin">
        <color theme="0" tint="-0.14996795556505021"/>
      </right>
      <top style="thin">
        <color theme="0" tint="-0.14996795556505021"/>
      </top>
      <bottom style="thick">
        <color theme="0" tint="-0.24994659260841701"/>
      </bottom>
      <diagonal/>
    </border>
    <border>
      <left style="thin">
        <color theme="0" tint="-0.14996795556505021"/>
      </left>
      <right style="thick">
        <color theme="0" tint="-0.24994659260841701"/>
      </right>
      <top/>
      <bottom style="thick">
        <color theme="0" tint="-0.24994659260841701"/>
      </bottom>
      <diagonal/>
    </border>
    <border>
      <left style="medium">
        <color theme="4"/>
      </left>
      <right style="medium">
        <color theme="4"/>
      </right>
      <top style="medium">
        <color theme="4"/>
      </top>
      <bottom style="thin">
        <color theme="4"/>
      </bottom>
      <diagonal/>
    </border>
    <border>
      <left style="medium">
        <color theme="4"/>
      </left>
      <right style="medium">
        <color theme="4"/>
      </right>
      <top style="thin">
        <color theme="4"/>
      </top>
      <bottom style="thin">
        <color theme="4"/>
      </bottom>
      <diagonal/>
    </border>
    <border>
      <left style="medium">
        <color theme="4"/>
      </left>
      <right style="medium">
        <color theme="4"/>
      </right>
      <top style="thin">
        <color theme="4"/>
      </top>
      <bottom style="medium">
        <color theme="4"/>
      </bottom>
      <diagonal/>
    </border>
    <border>
      <left style="thick">
        <color theme="2" tint="-0.24994659260841701"/>
      </left>
      <right/>
      <top/>
      <bottom style="double">
        <color theme="2" tint="-0.24994659260841701"/>
      </bottom>
      <diagonal/>
    </border>
    <border>
      <left/>
      <right/>
      <top/>
      <bottom style="double">
        <color theme="2" tint="-0.24994659260841701"/>
      </bottom>
      <diagonal/>
    </border>
    <border>
      <left/>
      <right style="thin">
        <color theme="2" tint="-9.9948118533890809E-2"/>
      </right>
      <top/>
      <bottom style="double">
        <color theme="2" tint="-0.24994659260841701"/>
      </bottom>
      <diagonal/>
    </border>
    <border>
      <left style="thin">
        <color theme="2" tint="-9.9948118533890809E-2"/>
      </left>
      <right style="thin">
        <color theme="2" tint="-9.9948118533890809E-2"/>
      </right>
      <top/>
      <bottom style="double">
        <color theme="2" tint="-0.24994659260841701"/>
      </bottom>
      <diagonal/>
    </border>
    <border>
      <left style="thin">
        <color theme="2" tint="-9.9948118533890809E-2"/>
      </left>
      <right style="thick">
        <color theme="2" tint="-0.24994659260841701"/>
      </right>
      <top/>
      <bottom style="double">
        <color theme="2" tint="-0.24994659260841701"/>
      </bottom>
      <diagonal/>
    </border>
    <border>
      <left/>
      <right style="thin">
        <color theme="2" tint="-9.9948118533890809E-2"/>
      </right>
      <top style="thin">
        <color theme="2" tint="-9.9948118533890809E-2"/>
      </top>
      <bottom style="thin">
        <color theme="2" tint="-9.9948118533890809E-2"/>
      </bottom>
      <diagonal/>
    </border>
    <border>
      <left style="thick">
        <color theme="4"/>
      </left>
      <right style="thin">
        <color theme="2" tint="-0.499984740745262"/>
      </right>
      <top style="thin">
        <color theme="2" tint="-0.499984740745262"/>
      </top>
      <bottom style="thin">
        <color theme="2" tint="-9.9948118533890809E-2"/>
      </bottom>
      <diagonal/>
    </border>
    <border>
      <left style="thick">
        <color theme="4"/>
      </left>
      <right style="thin">
        <color theme="2" tint="-0.499984740745262"/>
      </right>
      <top style="thin">
        <color theme="2" tint="-9.9948118533890809E-2"/>
      </top>
      <bottom style="thin">
        <color theme="2" tint="-9.9948118533890809E-2"/>
      </bottom>
      <diagonal/>
    </border>
    <border>
      <left style="thick">
        <color theme="4"/>
      </left>
      <right style="thin">
        <color theme="2" tint="-0.499984740745262"/>
      </right>
      <top style="thin">
        <color theme="2" tint="-9.9948118533890809E-2"/>
      </top>
      <bottom style="thin">
        <color theme="2" tint="-0.499984740745262"/>
      </bottom>
      <diagonal/>
    </border>
    <border>
      <left style="medium">
        <color theme="0" tint="-0.24994659260841701"/>
      </left>
      <right style="thin">
        <color rgb="FFD4D4D4"/>
      </right>
      <top style="medium">
        <color theme="0" tint="-0.24994659260841701"/>
      </top>
      <bottom style="thin">
        <color rgb="FFD4D4D4"/>
      </bottom>
      <diagonal/>
    </border>
    <border>
      <left style="thin">
        <color rgb="FFD4D4D4"/>
      </left>
      <right style="medium">
        <color theme="0" tint="-0.24994659260841701"/>
      </right>
      <top style="medium">
        <color theme="0" tint="-0.24994659260841701"/>
      </top>
      <bottom style="thin">
        <color rgb="FFD4D4D4"/>
      </bottom>
      <diagonal/>
    </border>
    <border>
      <left style="medium">
        <color theme="0" tint="-0.24994659260841701"/>
      </left>
      <right style="thin">
        <color rgb="FFD4D4D4"/>
      </right>
      <top style="thin">
        <color rgb="FFD4D4D4"/>
      </top>
      <bottom style="thin">
        <color rgb="FFD4D4D4"/>
      </bottom>
      <diagonal/>
    </border>
    <border>
      <left style="thin">
        <color rgb="FFD4D4D4"/>
      </left>
      <right style="medium">
        <color theme="0" tint="-0.24994659260841701"/>
      </right>
      <top style="thin">
        <color rgb="FFD4D4D4"/>
      </top>
      <bottom style="thin">
        <color rgb="FFD4D4D4"/>
      </bottom>
      <diagonal/>
    </border>
    <border>
      <left style="medium">
        <color theme="0" tint="-0.24994659260841701"/>
      </left>
      <right style="thin">
        <color rgb="FFD4D4D4"/>
      </right>
      <top style="thin">
        <color rgb="FFD4D4D4"/>
      </top>
      <bottom style="medium">
        <color theme="0" tint="-0.24994659260841701"/>
      </bottom>
      <diagonal/>
    </border>
    <border>
      <left style="thin">
        <color rgb="FFD4D4D4"/>
      </left>
      <right style="medium">
        <color theme="0" tint="-0.24994659260841701"/>
      </right>
      <top style="thin">
        <color rgb="FFD4D4D4"/>
      </top>
      <bottom style="medium">
        <color theme="0" tint="-0.24994659260841701"/>
      </bottom>
      <diagonal/>
    </border>
    <border>
      <left style="thick">
        <color theme="0" tint="-0.14990691854609822"/>
      </left>
      <right style="thin">
        <color rgb="FFD4D4D4"/>
      </right>
      <top style="medium">
        <color theme="0" tint="-0.24994659260841701"/>
      </top>
      <bottom style="thin">
        <color rgb="FFD4D4D4"/>
      </bottom>
      <diagonal/>
    </border>
    <border>
      <left style="thin">
        <color rgb="FFD4D4D4"/>
      </left>
      <right style="thin">
        <color rgb="FFD4D4D4"/>
      </right>
      <top style="medium">
        <color theme="0" tint="-0.24994659260841701"/>
      </top>
      <bottom style="thin">
        <color rgb="FFD4D4D4"/>
      </bottom>
      <diagonal/>
    </border>
    <border>
      <left style="thick">
        <color theme="0" tint="-0.14990691854609822"/>
      </left>
      <right style="thin">
        <color rgb="FFD4D4D4"/>
      </right>
      <top style="thin">
        <color rgb="FFD4D4D4"/>
      </top>
      <bottom style="thin">
        <color rgb="FFD4D4D4"/>
      </bottom>
      <diagonal/>
    </border>
    <border>
      <left style="thin">
        <color rgb="FFD4D4D4"/>
      </left>
      <right style="thin">
        <color rgb="FFD4D4D4"/>
      </right>
      <top style="thin">
        <color rgb="FFD4D4D4"/>
      </top>
      <bottom style="thin">
        <color rgb="FFD4D4D4"/>
      </bottom>
      <diagonal/>
    </border>
    <border>
      <left style="thick">
        <color theme="0" tint="-0.14990691854609822"/>
      </left>
      <right style="thin">
        <color rgb="FFD4D4D4"/>
      </right>
      <top style="thin">
        <color rgb="FFD4D4D4"/>
      </top>
      <bottom style="medium">
        <color theme="0" tint="-0.24994659260841701"/>
      </bottom>
      <diagonal/>
    </border>
    <border>
      <left style="thin">
        <color rgb="FFD4D4D4"/>
      </left>
      <right style="thin">
        <color rgb="FFD4D4D4"/>
      </right>
      <top style="thin">
        <color rgb="FFD4D4D4"/>
      </top>
      <bottom style="medium">
        <color theme="0" tint="-0.24994659260841701"/>
      </bottom>
      <diagonal/>
    </border>
    <border>
      <left style="thin">
        <color theme="0" tint="-0.14996795556505021"/>
      </left>
      <right style="thin">
        <color theme="0" tint="-0.14993743705557422"/>
      </right>
      <top style="thick">
        <color theme="0" tint="-0.24994659260841701"/>
      </top>
      <bottom style="medium">
        <color theme="0" tint="-0.14996795556505021"/>
      </bottom>
      <diagonal/>
    </border>
    <border>
      <left style="thin">
        <color theme="0" tint="-0.14993743705557422"/>
      </left>
      <right style="thin">
        <color theme="0" tint="-0.14993743705557422"/>
      </right>
      <top style="thick">
        <color theme="0" tint="-0.24994659260841701"/>
      </top>
      <bottom style="medium">
        <color theme="0" tint="-0.14996795556505021"/>
      </bottom>
      <diagonal/>
    </border>
    <border>
      <left style="thin">
        <color theme="0" tint="-0.14993743705557422"/>
      </left>
      <right style="thin">
        <color theme="0" tint="-0.14996795556505021"/>
      </right>
      <top style="thick">
        <color theme="0" tint="-0.24994659260841701"/>
      </top>
      <bottom style="medium">
        <color theme="0" tint="-0.14996795556505021"/>
      </bottom>
      <diagonal/>
    </border>
    <border>
      <left/>
      <right style="thick">
        <color theme="0" tint="-0.24994659260841701"/>
      </right>
      <top style="thin">
        <color theme="0" tint="-0.14996795556505021"/>
      </top>
      <bottom/>
      <diagonal/>
    </border>
    <border>
      <left/>
      <right/>
      <top style="thin">
        <color theme="0" tint="-0.14993743705557422"/>
      </top>
      <bottom style="thin">
        <color theme="0" tint="-0.14993743705557422"/>
      </bottom>
      <diagonal/>
    </border>
    <border>
      <left/>
      <right style="thick">
        <color theme="0" tint="-0.24994659260841701"/>
      </right>
      <top style="thin">
        <color theme="0" tint="-0.14993743705557422"/>
      </top>
      <bottom style="thin">
        <color theme="0" tint="-0.14993743705557422"/>
      </bottom>
      <diagonal/>
    </border>
    <border>
      <left style="medium">
        <color theme="0" tint="-0.14990691854609822"/>
      </left>
      <right style="thin">
        <color theme="0" tint="-0.24994659260841701"/>
      </right>
      <top style="thin">
        <color theme="0" tint="-0.24994659260841701"/>
      </top>
      <bottom style="thick">
        <color theme="0" tint="-0.14990691854609822"/>
      </bottom>
      <diagonal/>
    </border>
    <border>
      <left style="thin">
        <color theme="0" tint="-0.24994659260841701"/>
      </left>
      <right style="thin">
        <color theme="0" tint="-0.24994659260841701"/>
      </right>
      <top style="thin">
        <color theme="0" tint="-0.24994659260841701"/>
      </top>
      <bottom style="thick">
        <color theme="0" tint="-0.14990691854609822"/>
      </bottom>
      <diagonal/>
    </border>
    <border>
      <left/>
      <right/>
      <top/>
      <bottom style="thick">
        <color theme="0" tint="-0.14990691854609822"/>
      </bottom>
      <diagonal/>
    </border>
    <border>
      <left style="thin">
        <color theme="0" tint="-0.24994659260841701"/>
      </left>
      <right style="thick">
        <color theme="0" tint="-0.14996795556505021"/>
      </right>
      <top style="thin">
        <color theme="0" tint="-0.24994659260841701"/>
      </top>
      <bottom style="thick">
        <color theme="0" tint="-0.14990691854609822"/>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right style="thin">
        <color rgb="FF7F7F7F"/>
      </right>
      <top/>
      <bottom style="thin">
        <color auto="1"/>
      </bottom>
      <diagonal/>
    </border>
    <border>
      <left style="thick">
        <color rgb="FF9ACA02"/>
      </left>
      <right style="thick">
        <color rgb="FF9ACA02"/>
      </right>
      <top style="thick">
        <color rgb="FF9ACA02"/>
      </top>
      <bottom/>
      <diagonal/>
    </border>
    <border>
      <left style="thin">
        <color indexed="64"/>
      </left>
      <right style="thin">
        <color indexed="64"/>
      </right>
      <top style="thin">
        <color indexed="64"/>
      </top>
      <bottom/>
      <diagonal/>
    </border>
    <border>
      <left style="thin">
        <color theme="2" tint="-0.24994659260841701"/>
      </left>
      <right style="thin">
        <color theme="2" tint="-0.24994659260841701"/>
      </right>
      <top style="medium">
        <color theme="2" tint="-0.499984740745262"/>
      </top>
      <bottom/>
      <diagonal/>
    </border>
    <border>
      <left/>
      <right style="thin">
        <color theme="2" tint="-0.24994659260841701"/>
      </right>
      <top style="medium">
        <color theme="2" tint="-0.499984740745262"/>
      </top>
      <bottom/>
      <diagonal/>
    </border>
    <border>
      <left style="thick">
        <color rgb="FF9ACA02"/>
      </left>
      <right style="thick">
        <color rgb="FF9ACA02"/>
      </right>
      <top/>
      <bottom/>
      <diagonal/>
    </border>
    <border>
      <left style="thin">
        <color indexed="64"/>
      </left>
      <right style="thin">
        <color indexed="64"/>
      </right>
      <top/>
      <bottom/>
      <diagonal/>
    </border>
    <border>
      <left style="thick">
        <color rgb="FF9ACA02"/>
      </left>
      <right style="thick">
        <color rgb="FF9ACA02"/>
      </right>
      <top/>
      <bottom style="thick">
        <color rgb="FF9ACA0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2" tint="-0.24994659260841701"/>
      </left>
      <right/>
      <top style="medium">
        <color theme="2" tint="-0.499984740745262"/>
      </top>
      <bottom/>
      <diagonal/>
    </border>
    <border>
      <left/>
      <right/>
      <top style="medium">
        <color theme="2" tint="-0.499984740745262"/>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ck">
        <color theme="2" tint="-0.499984740745262"/>
      </bottom>
      <diagonal/>
    </border>
    <border>
      <left style="thick">
        <color theme="0" tint="-0.499984740745262"/>
      </left>
      <right style="thick">
        <color theme="0" tint="-0.499984740745262"/>
      </right>
      <top style="thick">
        <color theme="0" tint="-0.499984740745262"/>
      </top>
      <bottom/>
      <diagonal/>
    </border>
    <border>
      <left style="thick">
        <color theme="0" tint="-0.499984740745262"/>
      </left>
      <right/>
      <top style="thick">
        <color theme="0" tint="-0.499984740745262"/>
      </top>
      <bottom/>
      <diagonal/>
    </border>
    <border>
      <left/>
      <right/>
      <top style="thick">
        <color theme="0" tint="-0.499984740745262"/>
      </top>
      <bottom/>
      <diagonal/>
    </border>
    <border>
      <left style="thick">
        <color theme="2" tint="-0.499984740745262"/>
      </left>
      <right/>
      <top style="thick">
        <color theme="2" tint="-0.499984740745262"/>
      </top>
      <bottom/>
      <diagonal/>
    </border>
    <border>
      <left/>
      <right/>
      <top style="thick">
        <color theme="2" tint="-0.499984740745262"/>
      </top>
      <bottom/>
      <diagonal/>
    </border>
    <border>
      <left style="medium">
        <color theme="2" tint="-0.499984740745262"/>
      </left>
      <right style="medium">
        <color theme="2" tint="-0.499984740745262"/>
      </right>
      <top style="thick">
        <color theme="2" tint="-0.499984740745262"/>
      </top>
      <bottom/>
      <diagonal/>
    </border>
    <border>
      <left style="medium">
        <color theme="2" tint="-0.499984740745262"/>
      </left>
      <right/>
      <top style="thick">
        <color theme="2" tint="-0.499984740745262"/>
      </top>
      <bottom/>
      <diagonal/>
    </border>
    <border>
      <left/>
      <right style="thick">
        <color theme="2" tint="-0.499984740745262"/>
      </right>
      <top style="thick">
        <color theme="2" tint="-0.499984740745262"/>
      </top>
      <bottom/>
      <diagonal/>
    </border>
    <border>
      <left style="thick">
        <color theme="0" tint="-0.499984740745262"/>
      </left>
      <right style="thick">
        <color theme="0" tint="-0.499984740745262"/>
      </right>
      <top/>
      <bottom/>
      <diagonal/>
    </border>
    <border>
      <left style="thick">
        <color theme="0" tint="-0.499984740745262"/>
      </left>
      <right/>
      <top/>
      <bottom/>
      <diagonal/>
    </border>
    <border>
      <left style="thick">
        <color theme="2" tint="-0.499984740745262"/>
      </left>
      <right/>
      <top/>
      <bottom/>
      <diagonal/>
    </border>
    <border>
      <left style="medium">
        <color theme="2" tint="-0.499984740745262"/>
      </left>
      <right style="medium">
        <color theme="2" tint="-0.499984740745262"/>
      </right>
      <top/>
      <bottom/>
      <diagonal/>
    </border>
    <border>
      <left style="medium">
        <color theme="2" tint="-0.499984740745262"/>
      </left>
      <right/>
      <top/>
      <bottom/>
      <diagonal/>
    </border>
    <border>
      <left/>
      <right style="thick">
        <color theme="2" tint="-0.499984740745262"/>
      </right>
      <top/>
      <bottom/>
      <diagonal/>
    </border>
    <border>
      <left style="thick">
        <color theme="0" tint="-0.499984740745262"/>
      </left>
      <right style="thick">
        <color theme="0" tint="-0.499984740745262"/>
      </right>
      <top/>
      <bottom style="thick">
        <color theme="0" tint="-0.499984740745262"/>
      </bottom>
      <diagonal/>
    </border>
    <border>
      <left style="thick">
        <color theme="0" tint="-0.499984740745262"/>
      </left>
      <right/>
      <top/>
      <bottom style="thick">
        <color theme="0" tint="-0.499984740745262"/>
      </bottom>
      <diagonal/>
    </border>
    <border>
      <left/>
      <right/>
      <top/>
      <bottom style="thick">
        <color theme="0" tint="-0.499984740745262"/>
      </bottom>
      <diagonal/>
    </border>
    <border>
      <left style="thick">
        <color theme="2" tint="-0.499984740745262"/>
      </left>
      <right/>
      <top/>
      <bottom style="thick">
        <color theme="0" tint="-0.499984740745262"/>
      </bottom>
      <diagonal/>
    </border>
    <border>
      <left style="medium">
        <color theme="2" tint="-0.499984740745262"/>
      </left>
      <right style="medium">
        <color theme="2" tint="-0.499984740745262"/>
      </right>
      <top/>
      <bottom style="thick">
        <color theme="0" tint="-0.499984740745262"/>
      </bottom>
      <diagonal/>
    </border>
    <border>
      <left style="medium">
        <color theme="2" tint="-0.499984740745262"/>
      </left>
      <right/>
      <top/>
      <bottom style="thick">
        <color theme="0" tint="-0.499984740745262"/>
      </bottom>
      <diagonal/>
    </border>
    <border>
      <left/>
      <right style="thick">
        <color theme="2" tint="-0.499984740745262"/>
      </right>
      <top/>
      <bottom style="thick">
        <color theme="0" tint="-0.499984740745262"/>
      </bottom>
      <diagonal/>
    </border>
    <border>
      <left style="thick">
        <color theme="2" tint="-0.499984740745262"/>
      </left>
      <right/>
      <top/>
      <bottom style="thick">
        <color theme="2" tint="-0.499984740745262"/>
      </bottom>
      <diagonal/>
    </border>
    <border>
      <left/>
      <right style="thick">
        <color theme="2" tint="-0.499984740745262"/>
      </right>
      <top/>
      <bottom style="thick">
        <color theme="2" tint="-0.499984740745262"/>
      </bottom>
      <diagonal/>
    </border>
    <border>
      <left/>
      <right style="thick">
        <color theme="2" tint="-0.499984740745262"/>
      </right>
      <top style="thick">
        <color theme="0" tint="-0.499984740745262"/>
      </top>
      <bottom/>
      <diagonal/>
    </border>
    <border>
      <left style="thick">
        <color theme="0" tint="-0.499984740745262"/>
      </left>
      <right style="thin">
        <color theme="2" tint="-9.9948118533890809E-2"/>
      </right>
      <top style="thick">
        <color theme="0" tint="-0.499984740745262"/>
      </top>
      <bottom style="thin">
        <color theme="2" tint="-9.9948118533890809E-2"/>
      </bottom>
      <diagonal/>
    </border>
    <border>
      <left style="thin">
        <color theme="2" tint="-9.9948118533890809E-2"/>
      </left>
      <right style="thin">
        <color theme="2" tint="-9.9948118533890809E-2"/>
      </right>
      <top style="thick">
        <color theme="0" tint="-0.499984740745262"/>
      </top>
      <bottom style="thin">
        <color theme="2" tint="-9.9948118533890809E-2"/>
      </bottom>
      <diagonal/>
    </border>
    <border>
      <left style="thin">
        <color theme="2" tint="-9.9948118533890809E-2"/>
      </left>
      <right style="thick">
        <color theme="0" tint="-0.499984740745262"/>
      </right>
      <top style="thick">
        <color theme="0" tint="-0.499984740745262"/>
      </top>
      <bottom style="thin">
        <color theme="2" tint="-9.9948118533890809E-2"/>
      </bottom>
      <diagonal/>
    </border>
    <border>
      <left style="thick">
        <color theme="0" tint="-0.499984740745262"/>
      </left>
      <right style="thin">
        <color theme="2" tint="-9.9948118533890809E-2"/>
      </right>
      <top style="thin">
        <color theme="2" tint="-9.9948118533890809E-2"/>
      </top>
      <bottom style="thin">
        <color theme="2" tint="-9.9948118533890809E-2"/>
      </bottom>
      <diagonal/>
    </border>
    <border>
      <left style="thin">
        <color theme="2" tint="-9.9948118533890809E-2"/>
      </left>
      <right style="thick">
        <color theme="0" tint="-0.499984740745262"/>
      </right>
      <top style="thin">
        <color theme="2" tint="-9.9948118533890809E-2"/>
      </top>
      <bottom style="thin">
        <color theme="2" tint="-9.9948118533890809E-2"/>
      </bottom>
      <diagonal/>
    </border>
    <border>
      <left style="thick">
        <color theme="0" tint="-0.499984740745262"/>
      </left>
      <right style="thin">
        <color theme="2" tint="-9.9948118533890809E-2"/>
      </right>
      <top style="thin">
        <color theme="2" tint="-9.9948118533890809E-2"/>
      </top>
      <bottom style="thick">
        <color theme="0" tint="-0.499984740745262"/>
      </bottom>
      <diagonal/>
    </border>
    <border>
      <left style="thin">
        <color theme="2" tint="-9.9948118533890809E-2"/>
      </left>
      <right style="thin">
        <color theme="2" tint="-9.9948118533890809E-2"/>
      </right>
      <top style="thin">
        <color theme="2" tint="-9.9948118533890809E-2"/>
      </top>
      <bottom style="thick">
        <color theme="0" tint="-0.499984740745262"/>
      </bottom>
      <diagonal/>
    </border>
    <border>
      <left style="thin">
        <color theme="2" tint="-9.9948118533890809E-2"/>
      </left>
      <right style="thick">
        <color theme="0" tint="-0.499984740745262"/>
      </right>
      <top style="thin">
        <color theme="2" tint="-9.9948118533890809E-2"/>
      </top>
      <bottom style="thick">
        <color theme="0" tint="-0.499984740745262"/>
      </bottom>
      <diagonal/>
    </border>
    <border>
      <left style="thin">
        <color theme="2" tint="-0.499984740745262"/>
      </left>
      <right style="thick">
        <color rgb="FF9ACA02"/>
      </right>
      <top style="thin">
        <color theme="2" tint="-0.499984740745262"/>
      </top>
      <bottom style="thin">
        <color theme="2" tint="-9.9948118533890809E-2"/>
      </bottom>
      <diagonal/>
    </border>
    <border>
      <left style="thin">
        <color theme="2" tint="-0.499984740745262"/>
      </left>
      <right style="thick">
        <color rgb="FF9ACA02"/>
      </right>
      <top style="thin">
        <color theme="2" tint="-9.9948118533890809E-2"/>
      </top>
      <bottom style="thin">
        <color theme="2" tint="-9.9948118533890809E-2"/>
      </bottom>
      <diagonal/>
    </border>
    <border>
      <left style="thin">
        <color theme="2" tint="-0.499984740745262"/>
      </left>
      <right style="thick">
        <color rgb="FF9ACA02"/>
      </right>
      <top style="thin">
        <color theme="2" tint="-9.9948118533890809E-2"/>
      </top>
      <bottom style="thin">
        <color theme="2" tint="-0.24994659260841701"/>
      </bottom>
      <diagonal/>
    </border>
    <border>
      <left style="medium">
        <color rgb="FFE00000"/>
      </left>
      <right style="medium">
        <color rgb="FFE00000"/>
      </right>
      <top style="medium">
        <color rgb="FFE00000"/>
      </top>
      <bottom style="medium">
        <color rgb="FFE00000"/>
      </bottom>
      <diagonal/>
    </border>
    <border>
      <left style="thin">
        <color indexed="64"/>
      </left>
      <right style="dotted">
        <color indexed="64"/>
      </right>
      <top style="thin">
        <color indexed="64"/>
      </top>
      <bottom style="dotted">
        <color indexed="64"/>
      </bottom>
      <diagonal/>
    </border>
    <border>
      <left style="thin">
        <color rgb="FF7F7F7F"/>
      </left>
      <right style="thin">
        <color theme="2" tint="-0.499984740745262"/>
      </right>
      <top style="thin">
        <color rgb="FF7F7F7F"/>
      </top>
      <bottom style="thin">
        <color indexed="64"/>
      </bottom>
      <diagonal/>
    </border>
    <border>
      <left style="thick">
        <color theme="2" tint="-0.499984740745262"/>
      </left>
      <right style="thin">
        <color theme="2" tint="-9.9948118533890809E-2"/>
      </right>
      <top style="thin">
        <color theme="2" tint="-9.9948118533890809E-2"/>
      </top>
      <bottom style="thin">
        <color theme="2" tint="-9.9948118533890809E-2"/>
      </bottom>
      <diagonal/>
    </border>
    <border>
      <left style="thin">
        <color theme="2" tint="-9.9948118533890809E-2"/>
      </left>
      <right style="thick">
        <color theme="2" tint="-0.499984740745262"/>
      </right>
      <top style="thin">
        <color theme="2" tint="-9.9948118533890809E-2"/>
      </top>
      <bottom style="thin">
        <color theme="2" tint="-9.9948118533890809E-2"/>
      </bottom>
      <diagonal/>
    </border>
    <border>
      <left style="thick">
        <color theme="2" tint="-0.499984740745262"/>
      </left>
      <right style="thin">
        <color theme="2" tint="-9.9948118533890809E-2"/>
      </right>
      <top style="thin">
        <color theme="2" tint="-9.9948118533890809E-2"/>
      </top>
      <bottom style="thick">
        <color theme="2" tint="-0.499984740745262"/>
      </bottom>
      <diagonal/>
    </border>
    <border>
      <left style="thin">
        <color theme="2" tint="-9.9948118533890809E-2"/>
      </left>
      <right style="thin">
        <color theme="2" tint="-9.9948118533890809E-2"/>
      </right>
      <top style="thin">
        <color theme="2" tint="-9.9948118533890809E-2"/>
      </top>
      <bottom style="thick">
        <color theme="2" tint="-0.499984740745262"/>
      </bottom>
      <diagonal/>
    </border>
    <border>
      <left style="thin">
        <color theme="2" tint="-9.9948118533890809E-2"/>
      </left>
      <right style="thick">
        <color theme="2" tint="-0.499984740745262"/>
      </right>
      <top style="thin">
        <color theme="2" tint="-9.9948118533890809E-2"/>
      </top>
      <bottom style="thick">
        <color theme="2" tint="-0.499984740745262"/>
      </bottom>
      <diagonal/>
    </border>
    <border>
      <left/>
      <right/>
      <top style="thin">
        <color theme="2" tint="-9.9948118533890809E-2"/>
      </top>
      <bottom style="thick">
        <color theme="2" tint="-0.499984740745262"/>
      </bottom>
      <diagonal/>
    </border>
    <border>
      <left style="thin">
        <color theme="2" tint="-9.9948118533890809E-2"/>
      </left>
      <right/>
      <top style="thin">
        <color theme="2" tint="-9.9948118533890809E-2"/>
      </top>
      <bottom style="thick">
        <color theme="2" tint="-0.499984740745262"/>
      </bottom>
      <diagonal/>
    </border>
    <border>
      <left style="thick">
        <color theme="2" tint="-0.499984740745262"/>
      </left>
      <right style="thin">
        <color theme="2" tint="-9.9948118533890809E-2"/>
      </right>
      <top/>
      <bottom style="thin">
        <color theme="2" tint="-9.9948118533890809E-2"/>
      </bottom>
      <diagonal/>
    </border>
    <border>
      <left style="thin">
        <color theme="2" tint="-9.9948118533890809E-2"/>
      </left>
      <right style="thick">
        <color theme="2" tint="-0.499984740745262"/>
      </right>
      <top/>
      <bottom style="thin">
        <color theme="2" tint="-9.9948118533890809E-2"/>
      </bottom>
      <diagonal/>
    </border>
    <border>
      <left style="thick">
        <color theme="2" tint="-0.499984740745262"/>
      </left>
      <right style="thin">
        <color theme="2" tint="-9.9948118533890809E-2"/>
      </right>
      <top style="thick">
        <color theme="2" tint="-0.499984740745262"/>
      </top>
      <bottom style="thin">
        <color theme="2" tint="-0.499984740745262"/>
      </bottom>
      <diagonal/>
    </border>
    <border>
      <left style="thin">
        <color theme="2" tint="-9.9948118533890809E-2"/>
      </left>
      <right style="thin">
        <color theme="2" tint="-9.9948118533890809E-2"/>
      </right>
      <top style="thick">
        <color theme="2" tint="-0.499984740745262"/>
      </top>
      <bottom style="thin">
        <color theme="2" tint="-0.499984740745262"/>
      </bottom>
      <diagonal/>
    </border>
    <border>
      <left style="thin">
        <color theme="2" tint="-9.9948118533890809E-2"/>
      </left>
      <right style="thick">
        <color theme="2" tint="-0.499984740745262"/>
      </right>
      <top style="thick">
        <color theme="2" tint="-0.499984740745262"/>
      </top>
      <bottom style="thin">
        <color theme="2" tint="-0.499984740745262"/>
      </bottom>
      <diagonal/>
    </border>
    <border>
      <left style="thin">
        <color theme="2" tint="-9.9948118533890809E-2"/>
      </left>
      <right style="medium">
        <color theme="2" tint="-0.499984740745262"/>
      </right>
      <top style="thick">
        <color theme="2" tint="-0.499984740745262"/>
      </top>
      <bottom style="thin">
        <color theme="2" tint="-0.499984740745262"/>
      </bottom>
      <diagonal/>
    </border>
    <border>
      <left style="medium">
        <color theme="2" tint="-0.499984740745262"/>
      </left>
      <right style="medium">
        <color theme="2" tint="-0.499984740745262"/>
      </right>
      <top style="thick">
        <color theme="2" tint="-0.499984740745262"/>
      </top>
      <bottom style="thin">
        <color theme="2" tint="-0.499984740745262"/>
      </bottom>
      <diagonal/>
    </border>
    <border>
      <left style="medium">
        <color theme="2" tint="-0.499984740745262"/>
      </left>
      <right style="thin">
        <color theme="2" tint="-9.9948118533890809E-2"/>
      </right>
      <top style="thick">
        <color theme="2" tint="-0.499984740745262"/>
      </top>
      <bottom style="thin">
        <color theme="2" tint="-0.499984740745262"/>
      </bottom>
      <diagonal/>
    </border>
    <border>
      <left style="medium">
        <color theme="2" tint="-0.499984740745262"/>
      </left>
      <right style="thin">
        <color theme="2" tint="-9.9948118533890809E-2"/>
      </right>
      <top/>
      <bottom style="thin">
        <color theme="2" tint="-9.9948118533890809E-2"/>
      </bottom>
      <diagonal/>
    </border>
    <border>
      <left style="medium">
        <color theme="2" tint="-0.499984740745262"/>
      </left>
      <right style="thin">
        <color theme="2" tint="-9.9948118533890809E-2"/>
      </right>
      <top style="thin">
        <color theme="2" tint="-9.9948118533890809E-2"/>
      </top>
      <bottom style="thin">
        <color theme="2" tint="-9.9948118533890809E-2"/>
      </bottom>
      <diagonal/>
    </border>
    <border>
      <left style="medium">
        <color theme="2" tint="-0.499984740745262"/>
      </left>
      <right style="thin">
        <color theme="2" tint="-9.9948118533890809E-2"/>
      </right>
      <top style="thin">
        <color theme="2" tint="-9.9948118533890809E-2"/>
      </top>
      <bottom style="thick">
        <color theme="2" tint="-0.499984740745262"/>
      </bottom>
      <diagonal/>
    </border>
    <border>
      <left/>
      <right style="medium">
        <color theme="2" tint="-0.499984740745262"/>
      </right>
      <top/>
      <bottom style="thin">
        <color theme="2" tint="-9.9948118533890809E-2"/>
      </bottom>
      <diagonal/>
    </border>
    <border>
      <left/>
      <right style="medium">
        <color theme="2" tint="-0.499984740745262"/>
      </right>
      <top style="thin">
        <color theme="2" tint="-9.9948118533890809E-2"/>
      </top>
      <bottom style="thin">
        <color theme="2" tint="-9.9948118533890809E-2"/>
      </bottom>
      <diagonal/>
    </border>
    <border>
      <left/>
      <right style="medium">
        <color theme="2" tint="-0.499984740745262"/>
      </right>
      <top style="thin">
        <color theme="2" tint="-9.9948118533890809E-2"/>
      </top>
      <bottom style="thick">
        <color theme="2" tint="-0.499984740745262"/>
      </bottom>
      <diagonal/>
    </border>
    <border>
      <left/>
      <right/>
      <top style="thin">
        <color theme="2" tint="-0.499984740745262"/>
      </top>
      <bottom style="thin">
        <color theme="2" tint="-9.9948118533890809E-2"/>
      </bottom>
      <diagonal/>
    </border>
    <border>
      <left style="thin">
        <color theme="2" tint="-0.499984740745262"/>
      </left>
      <right/>
      <top/>
      <bottom/>
      <diagonal/>
    </border>
    <border>
      <left style="thin">
        <color theme="4" tint="0.59996337778862885"/>
      </left>
      <right/>
      <top/>
      <bottom/>
      <diagonal/>
    </border>
    <border>
      <left/>
      <right style="thin">
        <color theme="4" tint="0.59996337778862885"/>
      </right>
      <top/>
      <bottom/>
      <diagonal/>
    </border>
    <border>
      <left style="thin">
        <color theme="4" tint="0.59996337778862885"/>
      </left>
      <right/>
      <top/>
      <bottom style="thin">
        <color theme="4" tint="0.59996337778862885"/>
      </bottom>
      <diagonal/>
    </border>
    <border>
      <left/>
      <right/>
      <top/>
      <bottom style="thin">
        <color theme="4" tint="0.59996337778862885"/>
      </bottom>
      <diagonal/>
    </border>
    <border>
      <left/>
      <right style="thin">
        <color theme="4" tint="0.59996337778862885"/>
      </right>
      <top/>
      <bottom style="thin">
        <color theme="4" tint="0.59996337778862885"/>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0" fontId="32" fillId="0" borderId="0" applyNumberFormat="0" applyFill="0" applyBorder="0" applyAlignment="0" applyProtection="0"/>
    <xf numFmtId="0" fontId="93" fillId="0" borderId="0"/>
    <xf numFmtId="0" fontId="101" fillId="30" borderId="313" applyNumberFormat="0" applyAlignment="0" applyProtection="0"/>
  </cellStyleXfs>
  <cellXfs count="976">
    <xf numFmtId="0" fontId="0" fillId="0" borderId="0" xfId="0"/>
    <xf numFmtId="0" fontId="0" fillId="3" borderId="7" xfId="0" applyFill="1" applyBorder="1" applyAlignment="1" applyProtection="1">
      <alignment horizontal="center" vertical="center"/>
      <protection locked="0"/>
    </xf>
    <xf numFmtId="0" fontId="0" fillId="3" borderId="8" xfId="0" applyFill="1" applyBorder="1" applyAlignment="1" applyProtection="1">
      <alignment horizontal="center" vertical="center"/>
      <protection locked="0"/>
    </xf>
    <xf numFmtId="0" fontId="0" fillId="3" borderId="16" xfId="0" applyFill="1" applyBorder="1" applyAlignment="1" applyProtection="1">
      <alignment horizontal="center" vertical="center"/>
      <protection locked="0"/>
    </xf>
    <xf numFmtId="0" fontId="13" fillId="0" borderId="0" xfId="0" applyFont="1" applyAlignment="1">
      <alignment horizontal="center" vertical="center"/>
    </xf>
    <xf numFmtId="0" fontId="0" fillId="0" borderId="0" xfId="0" applyAlignment="1">
      <alignment horizontal="left"/>
    </xf>
    <xf numFmtId="164" fontId="7" fillId="0" borderId="5" xfId="0" applyNumberFormat="1" applyFont="1" applyBorder="1" applyAlignment="1">
      <alignment horizont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10" fillId="0" borderId="0" xfId="0" applyFont="1"/>
    <xf numFmtId="0" fontId="11" fillId="0" borderId="0" xfId="0" applyFont="1" applyAlignment="1">
      <alignment horizontal="center" vertical="center"/>
    </xf>
    <xf numFmtId="0" fontId="0" fillId="0" borderId="14" xfId="0" applyBorder="1"/>
    <xf numFmtId="0" fontId="0" fillId="0" borderId="15" xfId="0" applyBorder="1"/>
    <xf numFmtId="0" fontId="11" fillId="0" borderId="0" xfId="0" applyFont="1"/>
    <xf numFmtId="0" fontId="12" fillId="0" borderId="0" xfId="0" applyFont="1"/>
    <xf numFmtId="0" fontId="7" fillId="0" borderId="0" xfId="0" applyFont="1"/>
    <xf numFmtId="164" fontId="7" fillId="0" borderId="0" xfId="0" applyNumberFormat="1" applyFont="1" applyAlignment="1">
      <alignment horizontal="center"/>
    </xf>
    <xf numFmtId="0" fontId="8" fillId="0" borderId="0" xfId="0" applyFont="1" applyAlignment="1">
      <alignment horizontal="center" vertical="center"/>
    </xf>
    <xf numFmtId="0" fontId="12" fillId="0" borderId="0" xfId="0" applyFont="1" applyAlignment="1">
      <alignment horizontal="center" vertical="center"/>
    </xf>
    <xf numFmtId="0" fontId="0" fillId="0" borderId="0" xfId="0" applyAlignment="1">
      <alignment horizontal="center" vertical="center"/>
    </xf>
    <xf numFmtId="49" fontId="21" fillId="0" borderId="0" xfId="0" applyNumberFormat="1" applyFont="1" applyAlignment="1">
      <alignment horizontal="center" vertical="center"/>
    </xf>
    <xf numFmtId="0" fontId="0" fillId="0" borderId="0" xfId="0" applyProtection="1">
      <protection locked="0"/>
    </xf>
    <xf numFmtId="0" fontId="0" fillId="0" borderId="0" xfId="0" applyAlignment="1">
      <alignment horizontal="center"/>
    </xf>
    <xf numFmtId="0" fontId="9" fillId="0" borderId="0" xfId="0" applyFont="1" applyAlignment="1">
      <alignment horizontal="center" vertical="center"/>
    </xf>
    <xf numFmtId="0" fontId="24" fillId="0" borderId="0" xfId="0" applyFont="1"/>
    <xf numFmtId="0" fontId="0" fillId="0" borderId="0" xfId="0" applyAlignment="1">
      <alignment horizontal="right" indent="1"/>
    </xf>
    <xf numFmtId="0" fontId="0" fillId="0" borderId="18" xfId="0" applyBorder="1"/>
    <xf numFmtId="0" fontId="0" fillId="0" borderId="18" xfId="0" applyBorder="1" applyAlignment="1">
      <alignment horizontal="center"/>
    </xf>
    <xf numFmtId="0" fontId="24" fillId="0" borderId="0" xfId="0" applyFont="1" applyAlignment="1">
      <alignment horizontal="center"/>
    </xf>
    <xf numFmtId="0" fontId="0" fillId="8" borderId="17" xfId="0" applyFill="1" applyBorder="1" applyAlignment="1">
      <alignment horizontal="center"/>
    </xf>
    <xf numFmtId="0" fontId="24" fillId="0" borderId="0" xfId="0" applyFont="1" applyAlignment="1">
      <alignment horizontal="right"/>
    </xf>
    <xf numFmtId="0" fontId="6" fillId="0" borderId="0" xfId="0" applyFont="1" applyAlignment="1">
      <alignment horizontal="center"/>
    </xf>
    <xf numFmtId="0" fontId="8" fillId="11" borderId="5" xfId="0" applyFont="1" applyFill="1" applyBorder="1" applyAlignment="1">
      <alignment horizontal="center" vertical="center"/>
    </xf>
    <xf numFmtId="0" fontId="8" fillId="11" borderId="6" xfId="0" applyFont="1" applyFill="1" applyBorder="1" applyAlignment="1">
      <alignment horizontal="center" vertical="center"/>
    </xf>
    <xf numFmtId="0" fontId="0" fillId="0" borderId="0" xfId="0" applyAlignment="1">
      <alignment horizontal="right" vertical="center"/>
    </xf>
    <xf numFmtId="0" fontId="0" fillId="0" borderId="0" xfId="0" applyAlignment="1">
      <alignment horizontal="left" vertical="center" indent="1"/>
    </xf>
    <xf numFmtId="0" fontId="16" fillId="0" borderId="0" xfId="0" applyFont="1" applyAlignment="1">
      <alignment horizontal="center"/>
    </xf>
    <xf numFmtId="0" fontId="34" fillId="0" borderId="0" xfId="0" applyFont="1"/>
    <xf numFmtId="0" fontId="0" fillId="0" borderId="0" xfId="0" applyAlignment="1">
      <alignment horizontal="left" indent="1"/>
    </xf>
    <xf numFmtId="0" fontId="0" fillId="0" borderId="37" xfId="0" applyBorder="1" applyAlignment="1">
      <alignment horizontal="left" indent="1"/>
    </xf>
    <xf numFmtId="0" fontId="0" fillId="7" borderId="0" xfId="0" applyFill="1" applyAlignment="1">
      <alignment horizontal="right" indent="2"/>
    </xf>
    <xf numFmtId="0" fontId="0" fillId="7" borderId="38" xfId="0" applyFill="1" applyBorder="1" applyAlignment="1">
      <alignment horizontal="left" indent="1"/>
    </xf>
    <xf numFmtId="0" fontId="29" fillId="0" borderId="0" xfId="0" applyFont="1"/>
    <xf numFmtId="0" fontId="22" fillId="0" borderId="0" xfId="0" applyFont="1" applyAlignment="1">
      <alignment horizontal="center"/>
    </xf>
    <xf numFmtId="0" fontId="17" fillId="0" borderId="0" xfId="0" applyFont="1" applyAlignment="1">
      <alignment vertical="center"/>
    </xf>
    <xf numFmtId="0" fontId="20" fillId="0" borderId="0" xfId="0" applyFont="1" applyAlignment="1">
      <alignment vertical="center"/>
    </xf>
    <xf numFmtId="0" fontId="27" fillId="0" borderId="0" xfId="0" applyFont="1"/>
    <xf numFmtId="0" fontId="25" fillId="0" borderId="0" xfId="0" applyFont="1"/>
    <xf numFmtId="0" fontId="33" fillId="0" borderId="0" xfId="0" applyFont="1" applyAlignment="1">
      <alignment horizontal="center"/>
    </xf>
    <xf numFmtId="0" fontId="35" fillId="0" borderId="0" xfId="0" applyFont="1" applyAlignment="1">
      <alignment horizontal="left" vertical="center"/>
    </xf>
    <xf numFmtId="0" fontId="28" fillId="0" borderId="0" xfId="0" applyFont="1"/>
    <xf numFmtId="165" fontId="0" fillId="0" borderId="0" xfId="0" applyNumberFormat="1" applyAlignment="1">
      <alignment horizontal="right" indent="2"/>
    </xf>
    <xf numFmtId="0" fontId="4" fillId="7" borderId="42" xfId="0" applyFont="1" applyFill="1" applyBorder="1"/>
    <xf numFmtId="0" fontId="38" fillId="0" borderId="0" xfId="0" applyFont="1"/>
    <xf numFmtId="0" fontId="0" fillId="5" borderId="32" xfId="0" applyFill="1" applyBorder="1" applyAlignment="1" applyProtection="1">
      <alignment horizontal="left" indent="1"/>
      <protection locked="0"/>
    </xf>
    <xf numFmtId="0" fontId="0" fillId="5" borderId="34" xfId="0" applyFill="1" applyBorder="1" applyAlignment="1" applyProtection="1">
      <alignment horizontal="left" indent="1"/>
      <protection locked="0"/>
    </xf>
    <xf numFmtId="0" fontId="33" fillId="0" borderId="20" xfId="0" applyFont="1" applyBorder="1" applyAlignment="1">
      <alignment horizontal="left" indent="1"/>
    </xf>
    <xf numFmtId="0" fontId="0" fillId="0" borderId="21" xfId="0" applyBorder="1" applyAlignment="1">
      <alignment horizontal="left" indent="1"/>
    </xf>
    <xf numFmtId="0" fontId="0" fillId="0" borderId="39" xfId="0" applyBorder="1" applyAlignment="1">
      <alignment horizontal="left" indent="1"/>
    </xf>
    <xf numFmtId="0" fontId="33" fillId="0" borderId="22" xfId="0" applyFont="1" applyBorder="1" applyAlignment="1">
      <alignment horizontal="left" indent="1"/>
    </xf>
    <xf numFmtId="0" fontId="0" fillId="0" borderId="40" xfId="0" applyBorder="1" applyAlignment="1">
      <alignment horizontal="left" indent="1"/>
    </xf>
    <xf numFmtId="0" fontId="0" fillId="5" borderId="32" xfId="0" applyFill="1" applyBorder="1" applyAlignment="1" applyProtection="1">
      <alignment horizontal="left" vertical="center" wrapText="1" indent="1"/>
      <protection locked="0"/>
    </xf>
    <xf numFmtId="0" fontId="0" fillId="5" borderId="31" xfId="0" applyFill="1" applyBorder="1" applyAlignment="1" applyProtection="1">
      <alignment horizontal="left" vertical="center" indent="1"/>
      <protection locked="0"/>
    </xf>
    <xf numFmtId="0" fontId="14" fillId="0" borderId="0" xfId="0" applyFont="1" applyAlignment="1">
      <alignment horizontal="center" vertical="center"/>
    </xf>
    <xf numFmtId="0" fontId="40" fillId="0" borderId="0" xfId="0" applyFont="1" applyAlignment="1">
      <alignment horizontal="right"/>
    </xf>
    <xf numFmtId="0" fontId="41" fillId="0" borderId="0" xfId="0" applyFont="1" applyAlignment="1">
      <alignment horizontal="right"/>
    </xf>
    <xf numFmtId="0" fontId="4" fillId="7" borderId="0" xfId="0" applyFont="1" applyFill="1" applyAlignment="1">
      <alignment horizontal="center"/>
    </xf>
    <xf numFmtId="0" fontId="0" fillId="0" borderId="0" xfId="0" quotePrefix="1" applyAlignment="1">
      <alignment horizontal="center"/>
    </xf>
    <xf numFmtId="0" fontId="47" fillId="0" borderId="0" xfId="0" applyFont="1"/>
    <xf numFmtId="0" fontId="20" fillId="0" borderId="0" xfId="0" applyFont="1" applyAlignment="1">
      <alignment horizontal="center" vertical="center" wrapText="1"/>
    </xf>
    <xf numFmtId="0" fontId="13" fillId="14" borderId="47" xfId="0" applyFont="1" applyFill="1" applyBorder="1" applyAlignment="1">
      <alignment horizontal="center" vertical="center"/>
    </xf>
    <xf numFmtId="0" fontId="2" fillId="0" borderId="0" xfId="0" applyFont="1" applyAlignment="1">
      <alignment horizontal="center" vertical="center"/>
    </xf>
    <xf numFmtId="0" fontId="4" fillId="0" borderId="56" xfId="0" applyFont="1" applyBorder="1" applyAlignment="1">
      <alignment horizontal="center"/>
    </xf>
    <xf numFmtId="0" fontId="22" fillId="0" borderId="57" xfId="0" applyFont="1" applyBorder="1" applyAlignment="1">
      <alignment horizontal="center" wrapText="1"/>
    </xf>
    <xf numFmtId="0" fontId="0" fillId="0" borderId="58" xfId="0" applyBorder="1"/>
    <xf numFmtId="0" fontId="0" fillId="7" borderId="59" xfId="0" applyFill="1" applyBorder="1" applyAlignment="1">
      <alignment horizontal="center" vertical="center"/>
    </xf>
    <xf numFmtId="0" fontId="0" fillId="7" borderId="61" xfId="0" applyFill="1" applyBorder="1" applyAlignment="1">
      <alignment horizontal="center" vertical="center"/>
    </xf>
    <xf numFmtId="0" fontId="12" fillId="0" borderId="0" xfId="0" applyFont="1" applyAlignment="1">
      <alignment vertical="center"/>
    </xf>
    <xf numFmtId="0" fontId="0" fillId="0" borderId="0" xfId="0" applyAlignment="1">
      <alignment vertical="center"/>
    </xf>
    <xf numFmtId="0" fontId="0" fillId="5" borderId="63" xfId="0" applyFill="1" applyBorder="1" applyAlignment="1" applyProtection="1">
      <alignment horizontal="left" vertical="center" wrapText="1" indent="1"/>
      <protection locked="0"/>
    </xf>
    <xf numFmtId="0" fontId="50" fillId="0" borderId="0" xfId="0" applyFont="1"/>
    <xf numFmtId="0" fontId="0" fillId="0" borderId="36" xfId="0" applyBorder="1" applyAlignment="1">
      <alignment horizontal="left" indent="1"/>
    </xf>
    <xf numFmtId="0" fontId="0" fillId="0" borderId="60" xfId="0" applyBorder="1" applyAlignment="1">
      <alignment horizontal="left" indent="1"/>
    </xf>
    <xf numFmtId="0" fontId="22" fillId="0" borderId="65" xfId="0" applyFont="1" applyBorder="1" applyAlignment="1">
      <alignment horizontal="center" wrapText="1"/>
    </xf>
    <xf numFmtId="0" fontId="26" fillId="0" borderId="0" xfId="0" applyFont="1" applyAlignment="1">
      <alignment vertical="top" wrapText="1"/>
    </xf>
    <xf numFmtId="0" fontId="49" fillId="0" borderId="0" xfId="0" applyFont="1" applyAlignment="1">
      <alignment horizontal="center" vertical="center"/>
    </xf>
    <xf numFmtId="0" fontId="0" fillId="13" borderId="0" xfId="0" applyFill="1" applyAlignment="1">
      <alignment vertical="center"/>
    </xf>
    <xf numFmtId="0" fontId="0" fillId="13" borderId="66" xfId="0" applyFill="1" applyBorder="1"/>
    <xf numFmtId="0" fontId="0" fillId="13" borderId="68" xfId="0" applyFill="1" applyBorder="1"/>
    <xf numFmtId="0" fontId="0" fillId="13" borderId="69" xfId="0" applyFill="1" applyBorder="1"/>
    <xf numFmtId="0" fontId="0" fillId="13" borderId="0" xfId="0" applyFill="1"/>
    <xf numFmtId="0" fontId="0" fillId="13" borderId="70" xfId="0" applyFill="1" applyBorder="1"/>
    <xf numFmtId="0" fontId="4" fillId="13" borderId="0" xfId="0" applyFont="1" applyFill="1"/>
    <xf numFmtId="0" fontId="0" fillId="13" borderId="67" xfId="0" applyFill="1" applyBorder="1"/>
    <xf numFmtId="0" fontId="0" fillId="5" borderId="33" xfId="0" applyFill="1" applyBorder="1" applyAlignment="1" applyProtection="1">
      <alignment horizontal="left" vertical="top" wrapText="1" indent="1"/>
      <protection locked="0"/>
    </xf>
    <xf numFmtId="0" fontId="0" fillId="5" borderId="34" xfId="0" applyFill="1" applyBorder="1" applyAlignment="1" applyProtection="1">
      <alignment horizontal="left" vertical="center" wrapText="1" indent="1"/>
      <protection locked="0"/>
    </xf>
    <xf numFmtId="0" fontId="31" fillId="4" borderId="53" xfId="0" applyFont="1" applyFill="1" applyBorder="1" applyAlignment="1">
      <alignment horizontal="center"/>
    </xf>
    <xf numFmtId="0" fontId="0" fillId="13" borderId="54" xfId="0" applyFill="1" applyBorder="1" applyAlignment="1">
      <alignment horizontal="center"/>
    </xf>
    <xf numFmtId="0" fontId="31" fillId="4" borderId="54" xfId="0" applyFont="1" applyFill="1" applyBorder="1" applyAlignment="1">
      <alignment horizontal="center"/>
    </xf>
    <xf numFmtId="0" fontId="0" fillId="13" borderId="55" xfId="0" applyFill="1" applyBorder="1" applyAlignment="1">
      <alignment horizontal="center"/>
    </xf>
    <xf numFmtId="0" fontId="0" fillId="6" borderId="26" xfId="0" applyFill="1" applyBorder="1" applyAlignment="1" applyProtection="1">
      <alignment horizontal="left" indent="1"/>
      <protection locked="0"/>
    </xf>
    <xf numFmtId="0" fontId="0" fillId="9" borderId="24" xfId="0" applyFill="1" applyBorder="1" applyAlignment="1" applyProtection="1">
      <alignment horizontal="left" indent="1"/>
      <protection locked="0"/>
    </xf>
    <xf numFmtId="0" fontId="0" fillId="2" borderId="23" xfId="0" applyFill="1" applyBorder="1" applyAlignment="1" applyProtection="1">
      <alignment horizontal="left" indent="1"/>
      <protection locked="0"/>
    </xf>
    <xf numFmtId="0" fontId="0" fillId="6" borderId="24" xfId="0" applyFill="1" applyBorder="1" applyAlignment="1" applyProtection="1">
      <alignment horizontal="left" indent="1"/>
      <protection locked="0"/>
    </xf>
    <xf numFmtId="0" fontId="0" fillId="10" borderId="24" xfId="0" applyFill="1" applyBorder="1" applyAlignment="1" applyProtection="1">
      <alignment horizontal="left" indent="1"/>
      <protection locked="0"/>
    </xf>
    <xf numFmtId="0" fontId="0" fillId="2" borderId="27" xfId="0" applyFill="1" applyBorder="1" applyAlignment="1" applyProtection="1">
      <alignment horizontal="left" indent="1"/>
      <protection locked="0"/>
    </xf>
    <xf numFmtId="0" fontId="0" fillId="6" borderId="28" xfId="0" applyFill="1" applyBorder="1" applyAlignment="1" applyProtection="1">
      <alignment horizontal="left" indent="1"/>
      <protection locked="0"/>
    </xf>
    <xf numFmtId="0" fontId="0" fillId="9" borderId="28" xfId="0" applyFill="1" applyBorder="1" applyAlignment="1" applyProtection="1">
      <alignment horizontal="left" indent="1"/>
      <protection locked="0"/>
    </xf>
    <xf numFmtId="0" fontId="0" fillId="10" borderId="28" xfId="0" applyFill="1" applyBorder="1" applyAlignment="1" applyProtection="1">
      <alignment horizontal="left" indent="1"/>
      <protection locked="0"/>
    </xf>
    <xf numFmtId="0" fontId="0" fillId="2" borderId="23" xfId="0" applyFill="1" applyBorder="1" applyAlignment="1" applyProtection="1">
      <alignment horizontal="left" vertical="center" indent="1"/>
      <protection locked="0"/>
    </xf>
    <xf numFmtId="0" fontId="0" fillId="6" borderId="24" xfId="0" applyFill="1" applyBorder="1" applyAlignment="1" applyProtection="1">
      <alignment horizontal="left" vertical="center" indent="1"/>
      <protection locked="0"/>
    </xf>
    <xf numFmtId="0" fontId="0" fillId="9" borderId="24" xfId="0" applyFill="1" applyBorder="1" applyAlignment="1" applyProtection="1">
      <alignment horizontal="left" vertical="center" indent="1"/>
      <protection locked="0"/>
    </xf>
    <xf numFmtId="0" fontId="0" fillId="10" borderId="24" xfId="0" applyFill="1" applyBorder="1" applyAlignment="1" applyProtection="1">
      <alignment horizontal="left" vertical="center" indent="1"/>
      <protection locked="0"/>
    </xf>
    <xf numFmtId="0" fontId="0" fillId="2" borderId="23" xfId="0" applyFill="1" applyBorder="1" applyAlignment="1" applyProtection="1">
      <alignment horizontal="left" vertical="center" wrapText="1" indent="1"/>
      <protection locked="0"/>
    </xf>
    <xf numFmtId="0" fontId="0" fillId="6" borderId="24" xfId="0" applyFill="1" applyBorder="1" applyAlignment="1" applyProtection="1">
      <alignment horizontal="left" vertical="center" wrapText="1" indent="1"/>
      <protection locked="0"/>
    </xf>
    <xf numFmtId="0" fontId="0" fillId="9" borderId="24" xfId="0" applyFill="1" applyBorder="1" applyAlignment="1" applyProtection="1">
      <alignment horizontal="left" vertical="center" wrapText="1" indent="1"/>
      <protection locked="0"/>
    </xf>
    <xf numFmtId="0" fontId="0" fillId="10" borderId="24" xfId="0" applyFill="1" applyBorder="1" applyAlignment="1" applyProtection="1">
      <alignment horizontal="left" vertical="center" wrapText="1" indent="1"/>
      <protection locked="0"/>
    </xf>
    <xf numFmtId="0" fontId="0" fillId="9" borderId="62" xfId="0" applyFill="1" applyBorder="1" applyAlignment="1" applyProtection="1">
      <alignment horizontal="left" vertical="center" indent="1"/>
      <protection locked="0"/>
    </xf>
    <xf numFmtId="0" fontId="0" fillId="2" borderId="22" xfId="0" applyFill="1" applyBorder="1" applyAlignment="1" applyProtection="1">
      <alignment horizontal="left" vertical="center" indent="1"/>
      <protection locked="0"/>
    </xf>
    <xf numFmtId="0" fontId="0" fillId="6" borderId="41" xfId="0" applyFill="1" applyBorder="1" applyAlignment="1" applyProtection="1">
      <alignment horizontal="left" vertical="center" indent="1"/>
      <protection locked="0"/>
    </xf>
    <xf numFmtId="0" fontId="0" fillId="9" borderId="41" xfId="0" applyFill="1" applyBorder="1" applyAlignment="1" applyProtection="1">
      <alignment horizontal="left" vertical="center" indent="1"/>
      <protection locked="0"/>
    </xf>
    <xf numFmtId="0" fontId="0" fillId="10" borderId="41" xfId="0" applyFill="1" applyBorder="1" applyAlignment="1" applyProtection="1">
      <alignment horizontal="left" vertical="center" indent="1"/>
      <protection locked="0"/>
    </xf>
    <xf numFmtId="0" fontId="0" fillId="2" borderId="25" xfId="0" applyFill="1" applyBorder="1" applyAlignment="1" applyProtection="1">
      <alignment horizontal="left" vertical="top" wrapText="1" indent="1"/>
      <protection locked="0"/>
    </xf>
    <xf numFmtId="0" fontId="0" fillId="6" borderId="26" xfId="0" applyFill="1" applyBorder="1" applyAlignment="1" applyProtection="1">
      <alignment horizontal="left" vertical="top" wrapText="1" indent="1"/>
      <protection locked="0"/>
    </xf>
    <xf numFmtId="0" fontId="0" fillId="9" borderId="26" xfId="0" applyFill="1" applyBorder="1" applyAlignment="1" applyProtection="1">
      <alignment horizontal="left" vertical="top" wrapText="1" indent="1"/>
      <protection locked="0"/>
    </xf>
    <xf numFmtId="0" fontId="0" fillId="10" borderId="26" xfId="0" applyFill="1" applyBorder="1" applyAlignment="1" applyProtection="1">
      <alignment horizontal="left" vertical="top" wrapText="1" indent="1"/>
      <protection locked="0"/>
    </xf>
    <xf numFmtId="0" fontId="0" fillId="2" borderId="27" xfId="0" applyFill="1" applyBorder="1" applyAlignment="1" applyProtection="1">
      <alignment horizontal="left" vertical="center" indent="1"/>
      <protection locked="0"/>
    </xf>
    <xf numFmtId="0" fontId="0" fillId="6" borderId="28" xfId="0" applyFill="1" applyBorder="1" applyAlignment="1" applyProtection="1">
      <alignment horizontal="left" vertical="center" indent="1"/>
      <protection locked="0"/>
    </xf>
    <xf numFmtId="0" fontId="0" fillId="9" borderId="28" xfId="0" applyFill="1" applyBorder="1" applyAlignment="1" applyProtection="1">
      <alignment horizontal="left" vertical="center" indent="1"/>
      <protection locked="0"/>
    </xf>
    <xf numFmtId="0" fontId="0" fillId="10" borderId="28" xfId="0" applyFill="1" applyBorder="1" applyAlignment="1" applyProtection="1">
      <alignment horizontal="left" vertical="center" indent="1"/>
      <protection locked="0"/>
    </xf>
    <xf numFmtId="0" fontId="0" fillId="9" borderId="71" xfId="0" applyFill="1" applyBorder="1" applyAlignment="1" applyProtection="1">
      <alignment horizontal="left" vertical="center" indent="1"/>
      <protection locked="0"/>
    </xf>
    <xf numFmtId="0" fontId="44" fillId="0" borderId="0" xfId="0" applyFont="1" applyAlignment="1">
      <alignment horizontal="left" indent="2"/>
    </xf>
    <xf numFmtId="0" fontId="0" fillId="0" borderId="0" xfId="0" applyAlignment="1">
      <alignment horizontal="right" indent="2"/>
    </xf>
    <xf numFmtId="2" fontId="0" fillId="0" borderId="0" xfId="0" applyNumberFormat="1"/>
    <xf numFmtId="22" fontId="4" fillId="0" borderId="0" xfId="0" applyNumberFormat="1" applyFont="1"/>
    <xf numFmtId="22" fontId="0" fillId="0" borderId="0" xfId="0" applyNumberFormat="1"/>
    <xf numFmtId="165" fontId="0" fillId="6" borderId="36" xfId="0" applyNumberFormat="1" applyFill="1" applyBorder="1" applyAlignment="1" applyProtection="1">
      <alignment horizontal="right" indent="2"/>
      <protection locked="0"/>
    </xf>
    <xf numFmtId="0" fontId="0" fillId="6" borderId="60" xfId="0" applyFill="1" applyBorder="1" applyAlignment="1" applyProtection="1">
      <alignment horizontal="left" indent="1"/>
      <protection locked="0"/>
    </xf>
    <xf numFmtId="0" fontId="0" fillId="2" borderId="23" xfId="0" applyFill="1" applyBorder="1" applyAlignment="1">
      <alignment horizontal="left" indent="1"/>
    </xf>
    <xf numFmtId="0" fontId="0" fillId="0" borderId="0" xfId="0" applyAlignment="1">
      <alignment vertical="center" wrapText="1"/>
    </xf>
    <xf numFmtId="0" fontId="0" fillId="0" borderId="0" xfId="0" applyAlignment="1">
      <alignment horizontal="right"/>
    </xf>
    <xf numFmtId="0" fontId="0" fillId="9" borderId="72" xfId="0" applyFill="1" applyBorder="1" applyAlignment="1" applyProtection="1">
      <alignment horizontal="left" vertical="top" wrapText="1" indent="1"/>
      <protection locked="0"/>
    </xf>
    <xf numFmtId="0" fontId="4" fillId="4" borderId="73" xfId="0" applyFont="1" applyFill="1" applyBorder="1" applyAlignment="1">
      <alignment horizontal="center" vertical="center" wrapText="1"/>
    </xf>
    <xf numFmtId="0" fontId="0" fillId="13" borderId="53" xfId="0" applyFill="1" applyBorder="1" applyAlignment="1">
      <alignment horizontal="center"/>
    </xf>
    <xf numFmtId="0" fontId="4" fillId="0" borderId="56" xfId="0" applyFont="1" applyBorder="1" applyAlignment="1">
      <alignment horizontal="center" vertical="center" wrapText="1"/>
    </xf>
    <xf numFmtId="0" fontId="0" fillId="7" borderId="38" xfId="0" applyFill="1" applyBorder="1" applyAlignment="1">
      <alignment horizontal="center" vertical="center"/>
    </xf>
    <xf numFmtId="0" fontId="0" fillId="6" borderId="74" xfId="0" applyFill="1" applyBorder="1" applyAlignment="1" applyProtection="1">
      <alignment horizontal="center" vertical="center"/>
      <protection locked="0"/>
    </xf>
    <xf numFmtId="0" fontId="0" fillId="6" borderId="75" xfId="0" applyFill="1" applyBorder="1" applyAlignment="1" applyProtection="1">
      <alignment horizontal="center" vertical="center"/>
      <protection locked="0"/>
    </xf>
    <xf numFmtId="0" fontId="0" fillId="6" borderId="36" xfId="0" applyFill="1" applyBorder="1" applyAlignment="1" applyProtection="1">
      <alignment horizontal="center" vertical="center"/>
      <protection locked="0"/>
    </xf>
    <xf numFmtId="0" fontId="33" fillId="0" borderId="77" xfId="0" applyFont="1" applyBorder="1" applyAlignment="1">
      <alignment horizontal="left" indent="1"/>
    </xf>
    <xf numFmtId="0" fontId="0" fillId="0" borderId="78" xfId="0" applyBorder="1" applyAlignment="1">
      <alignment horizontal="left" indent="1"/>
    </xf>
    <xf numFmtId="0" fontId="0" fillId="0" borderId="79" xfId="0" applyBorder="1" applyAlignment="1">
      <alignment horizontal="left" indent="1"/>
    </xf>
    <xf numFmtId="0" fontId="0" fillId="0" borderId="19" xfId="0" applyBorder="1" applyAlignment="1">
      <alignment horizontal="left" indent="1"/>
    </xf>
    <xf numFmtId="0" fontId="0" fillId="2" borderId="64" xfId="0" applyFill="1" applyBorder="1" applyAlignment="1" applyProtection="1">
      <alignment horizontal="center"/>
      <protection locked="0"/>
    </xf>
    <xf numFmtId="0" fontId="0" fillId="2" borderId="36" xfId="0" applyFill="1" applyBorder="1" applyAlignment="1" applyProtection="1">
      <alignment horizontal="center"/>
      <protection locked="0"/>
    </xf>
    <xf numFmtId="0" fontId="0" fillId="0" borderId="49" xfId="0" applyBorder="1" applyAlignment="1">
      <alignment horizontal="right" indent="2"/>
    </xf>
    <xf numFmtId="0" fontId="0" fillId="0" borderId="50" xfId="0" applyBorder="1" applyAlignment="1">
      <alignment horizontal="right" indent="2"/>
    </xf>
    <xf numFmtId="0" fontId="0" fillId="0" borderId="80" xfId="0" applyBorder="1"/>
    <xf numFmtId="0" fontId="0" fillId="0" borderId="81" xfId="0" applyBorder="1"/>
    <xf numFmtId="0" fontId="0" fillId="13" borderId="82" xfId="0" applyFill="1" applyBorder="1" applyAlignment="1">
      <alignment horizontal="center"/>
    </xf>
    <xf numFmtId="0" fontId="0" fillId="6" borderId="60" xfId="0" applyFill="1" applyBorder="1" applyAlignment="1" applyProtection="1">
      <alignment horizontal="left" indent="3"/>
      <protection locked="0"/>
    </xf>
    <xf numFmtId="0" fontId="0" fillId="5" borderId="32" xfId="0" applyFill="1" applyBorder="1" applyAlignment="1">
      <alignment horizontal="left" indent="1"/>
    </xf>
    <xf numFmtId="0" fontId="0" fillId="0" borderId="52" xfId="0" applyBorder="1" applyProtection="1">
      <protection locked="0"/>
    </xf>
    <xf numFmtId="0" fontId="0" fillId="5" borderId="92" xfId="0" applyFill="1" applyBorder="1" applyAlignment="1">
      <alignment horizontal="left" indent="1"/>
    </xf>
    <xf numFmtId="0" fontId="0" fillId="13" borderId="93" xfId="0" applyFill="1" applyBorder="1" applyAlignment="1">
      <alignment horizontal="center"/>
    </xf>
    <xf numFmtId="0" fontId="0" fillId="2" borderId="25" xfId="0" applyFill="1" applyBorder="1" applyAlignment="1" applyProtection="1">
      <alignment horizontal="left" indent="1"/>
      <protection locked="0"/>
    </xf>
    <xf numFmtId="0" fontId="0" fillId="9" borderId="26" xfId="0" applyFill="1" applyBorder="1" applyAlignment="1" applyProtection="1">
      <alignment horizontal="left" indent="1"/>
      <protection locked="0"/>
    </xf>
    <xf numFmtId="0" fontId="0" fillId="10" borderId="26" xfId="0" applyFill="1" applyBorder="1" applyAlignment="1" applyProtection="1">
      <alignment horizontal="left" indent="1"/>
      <protection locked="0"/>
    </xf>
    <xf numFmtId="0" fontId="0" fillId="5" borderId="33" xfId="0" applyFill="1" applyBorder="1" applyAlignment="1" applyProtection="1">
      <alignment horizontal="left" indent="1"/>
      <protection locked="0"/>
    </xf>
    <xf numFmtId="0" fontId="31" fillId="4" borderId="83" xfId="0" applyFont="1" applyFill="1" applyBorder="1"/>
    <xf numFmtId="0" fontId="31" fillId="4" borderId="35" xfId="0" applyFont="1" applyFill="1" applyBorder="1" applyAlignment="1">
      <alignment horizontal="left" indent="1"/>
    </xf>
    <xf numFmtId="0" fontId="54" fillId="15" borderId="94" xfId="0" applyFont="1" applyFill="1" applyBorder="1" applyAlignment="1" applyProtection="1">
      <alignment horizontal="center" vertical="center"/>
      <protection locked="0"/>
    </xf>
    <xf numFmtId="0" fontId="54" fillId="15" borderId="8" xfId="0" applyFont="1" applyFill="1" applyBorder="1" applyAlignment="1" applyProtection="1">
      <alignment horizontal="center" vertical="center"/>
      <protection locked="0"/>
    </xf>
    <xf numFmtId="0" fontId="48" fillId="0" borderId="0" xfId="0" applyFont="1" applyAlignment="1">
      <alignment horizontal="center" vertical="center"/>
    </xf>
    <xf numFmtId="0" fontId="54" fillId="15" borderId="7" xfId="0" applyFont="1" applyFill="1" applyBorder="1" applyAlignment="1" applyProtection="1">
      <alignment horizontal="center" vertical="center"/>
      <protection locked="0"/>
    </xf>
    <xf numFmtId="0" fontId="54" fillId="15" borderId="16" xfId="0" applyFont="1" applyFill="1" applyBorder="1" applyAlignment="1" applyProtection="1">
      <alignment horizontal="center" vertical="center"/>
      <protection locked="0"/>
    </xf>
    <xf numFmtId="0" fontId="54" fillId="0" borderId="15" xfId="0" applyFont="1" applyBorder="1"/>
    <xf numFmtId="49" fontId="10" fillId="11" borderId="96" xfId="0" applyNumberFormat="1" applyFont="1" applyFill="1" applyBorder="1" applyAlignment="1" applyProtection="1">
      <alignment horizontal="left"/>
      <protection locked="0"/>
    </xf>
    <xf numFmtId="49" fontId="10" fillId="11" borderId="5" xfId="0" applyNumberFormat="1" applyFont="1" applyFill="1" applyBorder="1" applyAlignment="1" applyProtection="1">
      <alignment horizontal="left"/>
      <protection locked="0"/>
    </xf>
    <xf numFmtId="0" fontId="0" fillId="0" borderId="97" xfId="0" applyBorder="1"/>
    <xf numFmtId="0" fontId="0" fillId="0" borderId="98" xfId="0" applyBorder="1"/>
    <xf numFmtId="0" fontId="0" fillId="0" borderId="99" xfId="0" applyBorder="1"/>
    <xf numFmtId="14" fontId="55" fillId="0" borderId="0" xfId="0" applyNumberFormat="1" applyFont="1" applyAlignment="1">
      <alignment horizontal="center" vertical="center"/>
    </xf>
    <xf numFmtId="0" fontId="56" fillId="0" borderId="0" xfId="0" applyFont="1" applyAlignment="1">
      <alignment horizontal="center" vertical="center"/>
    </xf>
    <xf numFmtId="0" fontId="56" fillId="0" borderId="0" xfId="0" applyFont="1" applyAlignment="1">
      <alignment horizontal="center" vertical="center" wrapText="1"/>
    </xf>
    <xf numFmtId="0" fontId="52" fillId="0" borderId="0" xfId="0" applyFont="1" applyAlignment="1">
      <alignment horizontal="center" vertical="center" wrapText="1"/>
    </xf>
    <xf numFmtId="0" fontId="0" fillId="0" borderId="105" xfId="0" applyBorder="1" applyAlignment="1">
      <alignment horizontal="center"/>
    </xf>
    <xf numFmtId="0" fontId="0" fillId="0" borderId="106" xfId="0" applyBorder="1" applyAlignment="1">
      <alignment horizontal="left" indent="1"/>
    </xf>
    <xf numFmtId="0" fontId="0" fillId="0" borderId="106" xfId="0" applyBorder="1" applyAlignment="1">
      <alignment horizontal="center"/>
    </xf>
    <xf numFmtId="0" fontId="58" fillId="0" borderId="106" xfId="0" applyFont="1" applyBorder="1" applyAlignment="1">
      <alignment horizontal="center" vertical="center"/>
    </xf>
    <xf numFmtId="0" fontId="58" fillId="0" borderId="107" xfId="0" applyFont="1" applyBorder="1" applyAlignment="1">
      <alignment horizontal="center" vertical="center"/>
    </xf>
    <xf numFmtId="0" fontId="0" fillId="0" borderId="108" xfId="0" applyBorder="1" applyAlignment="1">
      <alignment horizontal="center"/>
    </xf>
    <xf numFmtId="0" fontId="0" fillId="0" borderId="109" xfId="0" applyBorder="1" applyAlignment="1">
      <alignment horizontal="left" indent="1"/>
    </xf>
    <xf numFmtId="0" fontId="0" fillId="0" borderId="109" xfId="0" applyBorder="1" applyAlignment="1">
      <alignment horizontal="center"/>
    </xf>
    <xf numFmtId="0" fontId="0" fillId="0" borderId="109" xfId="0" applyBorder="1" applyAlignment="1">
      <alignment horizontal="left" vertical="center" indent="1"/>
    </xf>
    <xf numFmtId="0" fontId="6" fillId="7" borderId="111" xfId="0" applyFont="1" applyFill="1" applyBorder="1" applyAlignment="1">
      <alignment horizontal="left" vertical="center" indent="1"/>
    </xf>
    <xf numFmtId="0" fontId="0" fillId="7" borderId="101" xfId="0" applyFill="1" applyBorder="1"/>
    <xf numFmtId="0" fontId="6" fillId="7" borderId="101" xfId="0" applyFont="1" applyFill="1" applyBorder="1" applyAlignment="1">
      <alignment horizontal="left" vertical="center" indent="1"/>
    </xf>
    <xf numFmtId="0" fontId="0" fillId="7" borderId="101" xfId="0" applyFill="1" applyBorder="1" applyAlignment="1">
      <alignment horizontal="left" indent="1"/>
    </xf>
    <xf numFmtId="0" fontId="0" fillId="7" borderId="101" xfId="0" applyFill="1" applyBorder="1" applyAlignment="1">
      <alignment horizontal="center" vertical="center"/>
    </xf>
    <xf numFmtId="0" fontId="0" fillId="7" borderId="112" xfId="0" applyFill="1" applyBorder="1" applyAlignment="1">
      <alignment horizontal="left" vertical="center"/>
    </xf>
    <xf numFmtId="0" fontId="0" fillId="7" borderId="101" xfId="0" applyFill="1" applyBorder="1" applyAlignment="1">
      <alignment horizontal="center"/>
    </xf>
    <xf numFmtId="0" fontId="58" fillId="7" borderId="101" xfId="0" applyFont="1" applyFill="1" applyBorder="1" applyAlignment="1">
      <alignment horizontal="center" vertical="center"/>
    </xf>
    <xf numFmtId="0" fontId="58" fillId="7" borderId="112" xfId="0" applyFont="1" applyFill="1" applyBorder="1" applyAlignment="1">
      <alignment horizontal="left" vertical="center"/>
    </xf>
    <xf numFmtId="0" fontId="56" fillId="0" borderId="113" xfId="0" applyFont="1" applyBorder="1" applyAlignment="1">
      <alignment horizontal="center" vertical="center" wrapText="1"/>
    </xf>
    <xf numFmtId="0" fontId="4" fillId="0" borderId="114" xfId="0" applyFont="1" applyBorder="1" applyAlignment="1">
      <alignment horizontal="left" vertical="center" indent="1"/>
    </xf>
    <xf numFmtId="0" fontId="4" fillId="0" borderId="115" xfId="0" applyFont="1" applyBorder="1" applyAlignment="1">
      <alignment horizontal="left" vertical="center" indent="1"/>
    </xf>
    <xf numFmtId="0" fontId="0" fillId="0" borderId="103" xfId="0" applyBorder="1" applyAlignment="1">
      <alignment horizontal="center" vertical="center" textRotation="90"/>
    </xf>
    <xf numFmtId="0" fontId="0" fillId="0" borderId="104" xfId="0" applyBorder="1" applyAlignment="1">
      <alignment horizontal="center" vertical="center" textRotation="90"/>
    </xf>
    <xf numFmtId="0" fontId="0" fillId="0" borderId="107" xfId="0" applyBorder="1" applyAlignment="1">
      <alignment horizontal="center"/>
    </xf>
    <xf numFmtId="0" fontId="0" fillId="7" borderId="101" xfId="0" applyFill="1" applyBorder="1" applyAlignment="1">
      <alignment horizontal="left" vertical="center"/>
    </xf>
    <xf numFmtId="0" fontId="0" fillId="7" borderId="112" xfId="0" applyFill="1" applyBorder="1" applyAlignment="1">
      <alignment horizontal="left" indent="1"/>
    </xf>
    <xf numFmtId="0" fontId="0" fillId="0" borderId="113" xfId="0" applyBorder="1" applyAlignment="1">
      <alignment horizontal="center"/>
    </xf>
    <xf numFmtId="0" fontId="0" fillId="0" borderId="21" xfId="0" applyBorder="1"/>
    <xf numFmtId="0" fontId="0" fillId="0" borderId="39" xfId="0" applyBorder="1"/>
    <xf numFmtId="0" fontId="0" fillId="0" borderId="120" xfId="0" applyBorder="1" applyAlignment="1">
      <alignment horizontal="center"/>
    </xf>
    <xf numFmtId="0" fontId="0" fillId="0" borderId="119" xfId="0" applyBorder="1" applyAlignment="1">
      <alignment horizontal="center"/>
    </xf>
    <xf numFmtId="0" fontId="0" fillId="11" borderId="121" xfId="0" applyFill="1" applyBorder="1" applyAlignment="1">
      <alignment horizontal="center"/>
    </xf>
    <xf numFmtId="0" fontId="0" fillId="11" borderId="116" xfId="0" applyFill="1" applyBorder="1" applyAlignment="1">
      <alignment horizontal="center"/>
    </xf>
    <xf numFmtId="0" fontId="0" fillId="11" borderId="123" xfId="0" applyFill="1" applyBorder="1" applyAlignment="1">
      <alignment horizontal="center"/>
    </xf>
    <xf numFmtId="0" fontId="0" fillId="11" borderId="117" xfId="0" applyFill="1" applyBorder="1" applyAlignment="1">
      <alignment horizontal="center"/>
    </xf>
    <xf numFmtId="0" fontId="59" fillId="10" borderId="105" xfId="0" applyFont="1" applyFill="1" applyBorder="1" applyAlignment="1" applyProtection="1">
      <alignment horizontal="center"/>
      <protection locked="0"/>
    </xf>
    <xf numFmtId="0" fontId="59" fillId="10" borderId="106" xfId="0" applyFont="1" applyFill="1" applyBorder="1" applyAlignment="1" applyProtection="1">
      <alignment horizontal="center"/>
      <protection locked="0"/>
    </xf>
    <xf numFmtId="0" fontId="59" fillId="10" borderId="106" xfId="0" applyFont="1" applyFill="1" applyBorder="1" applyAlignment="1" applyProtection="1">
      <alignment horizontal="left" indent="1"/>
      <protection locked="0"/>
    </xf>
    <xf numFmtId="0" fontId="59" fillId="10" borderId="108" xfId="0" applyFont="1" applyFill="1" applyBorder="1" applyAlignment="1" applyProtection="1">
      <alignment horizontal="center"/>
      <protection locked="0"/>
    </xf>
    <xf numFmtId="0" fontId="59" fillId="10" borderId="109" xfId="0" applyFont="1" applyFill="1" applyBorder="1" applyAlignment="1" applyProtection="1">
      <alignment horizontal="left" indent="1"/>
      <protection locked="0"/>
    </xf>
    <xf numFmtId="0" fontId="46" fillId="7" borderId="101" xfId="0" applyFont="1" applyFill="1" applyBorder="1" applyAlignment="1">
      <alignment horizontal="left" vertical="center" indent="1"/>
    </xf>
    <xf numFmtId="0" fontId="60" fillId="7" borderId="101" xfId="0" applyFont="1" applyFill="1" applyBorder="1" applyAlignment="1">
      <alignment horizontal="left" indent="1"/>
    </xf>
    <xf numFmtId="0" fontId="59" fillId="10" borderId="109" xfId="0" applyFont="1" applyFill="1" applyBorder="1" applyAlignment="1" applyProtection="1">
      <alignment horizontal="center"/>
      <protection locked="0"/>
    </xf>
    <xf numFmtId="0" fontId="0" fillId="2" borderId="27" xfId="0" applyFill="1" applyBorder="1" applyAlignment="1" applyProtection="1">
      <alignment horizontal="left" vertical="top" wrapText="1" indent="1"/>
      <protection locked="0"/>
    </xf>
    <xf numFmtId="0" fontId="0" fillId="6" borderId="28" xfId="0" applyFill="1" applyBorder="1" applyAlignment="1" applyProtection="1">
      <alignment horizontal="left" vertical="top" wrapText="1" indent="1"/>
      <protection locked="0"/>
    </xf>
    <xf numFmtId="0" fontId="0" fillId="9" borderId="28" xfId="0" applyFill="1" applyBorder="1" applyAlignment="1" applyProtection="1">
      <alignment horizontal="left" vertical="top" wrapText="1" indent="1"/>
      <protection locked="0"/>
    </xf>
    <xf numFmtId="0" fontId="0" fillId="10" borderId="28" xfId="0" applyFill="1" applyBorder="1" applyAlignment="1" applyProtection="1">
      <alignment horizontal="left" vertical="top" wrapText="1" indent="1"/>
      <protection locked="0"/>
    </xf>
    <xf numFmtId="0" fontId="0" fillId="5" borderId="34" xfId="0" applyFill="1" applyBorder="1" applyAlignment="1" applyProtection="1">
      <alignment horizontal="left" vertical="top" wrapText="1" indent="1"/>
      <protection locked="0"/>
    </xf>
    <xf numFmtId="0" fontId="0" fillId="5" borderId="33" xfId="0" applyFill="1" applyBorder="1" applyAlignment="1" applyProtection="1">
      <alignment horizontal="left" vertical="center" wrapText="1" indent="1"/>
      <protection locked="0"/>
    </xf>
    <xf numFmtId="0" fontId="0" fillId="2" borderId="23" xfId="0" applyFill="1" applyBorder="1" applyAlignment="1" applyProtection="1">
      <alignment horizontal="left" vertical="top" wrapText="1" indent="1"/>
      <protection locked="0"/>
    </xf>
    <xf numFmtId="0" fontId="0" fillId="6" borderId="24" xfId="0" applyFill="1" applyBorder="1" applyAlignment="1" applyProtection="1">
      <alignment horizontal="left" vertical="top" wrapText="1" indent="1"/>
      <protection locked="0"/>
    </xf>
    <xf numFmtId="0" fontId="0" fillId="9" borderId="24" xfId="0" applyFill="1" applyBorder="1" applyAlignment="1" applyProtection="1">
      <alignment horizontal="left" vertical="top" wrapText="1" indent="1"/>
      <protection locked="0"/>
    </xf>
    <xf numFmtId="0" fontId="0" fillId="10" borderId="24" xfId="0" applyFill="1" applyBorder="1" applyAlignment="1" applyProtection="1">
      <alignment horizontal="left" vertical="top" wrapText="1" indent="1"/>
      <protection locked="0"/>
    </xf>
    <xf numFmtId="0" fontId="0" fillId="5" borderId="32" xfId="0" applyFill="1" applyBorder="1" applyAlignment="1" applyProtection="1">
      <alignment horizontal="left" vertical="top" wrapText="1" indent="1"/>
      <protection locked="0"/>
    </xf>
    <xf numFmtId="0" fontId="0" fillId="11" borderId="131" xfId="0" applyFill="1" applyBorder="1" applyAlignment="1">
      <alignment horizontal="center"/>
    </xf>
    <xf numFmtId="167" fontId="0" fillId="11" borderId="131" xfId="0" applyNumberFormat="1" applyFill="1" applyBorder="1" applyAlignment="1">
      <alignment horizontal="center"/>
    </xf>
    <xf numFmtId="0" fontId="0" fillId="11" borderId="0" xfId="0" applyFill="1" applyAlignment="1">
      <alignment horizontal="center"/>
    </xf>
    <xf numFmtId="167" fontId="0" fillId="11" borderId="0" xfId="0" applyNumberFormat="1" applyFill="1" applyAlignment="1">
      <alignment horizontal="center"/>
    </xf>
    <xf numFmtId="0" fontId="0" fillId="11" borderId="132" xfId="0" applyFill="1" applyBorder="1" applyAlignment="1">
      <alignment horizontal="center"/>
    </xf>
    <xf numFmtId="167" fontId="0" fillId="11" borderId="132" xfId="0" applyNumberFormat="1" applyFill="1" applyBorder="1" applyAlignment="1">
      <alignment horizontal="center"/>
    </xf>
    <xf numFmtId="0" fontId="0" fillId="11" borderId="133" xfId="0" applyFill="1" applyBorder="1" applyAlignment="1">
      <alignment horizontal="center"/>
    </xf>
    <xf numFmtId="167" fontId="0" fillId="11" borderId="101" xfId="0" applyNumberFormat="1" applyFill="1" applyBorder="1" applyAlignment="1">
      <alignment horizontal="center"/>
    </xf>
    <xf numFmtId="0" fontId="0" fillId="2" borderId="137" xfId="0" applyFill="1" applyBorder="1" applyAlignment="1" applyProtection="1">
      <alignment horizontal="left" vertical="top" wrapText="1" indent="1"/>
      <protection locked="0"/>
    </xf>
    <xf numFmtId="0" fontId="0" fillId="6" borderId="138" xfId="0" applyFill="1" applyBorder="1" applyAlignment="1" applyProtection="1">
      <alignment horizontal="left" vertical="top" wrapText="1" indent="1"/>
      <protection locked="0"/>
    </xf>
    <xf numFmtId="0" fontId="0" fillId="9" borderId="138" xfId="0" applyFill="1" applyBorder="1" applyAlignment="1" applyProtection="1">
      <alignment horizontal="left" vertical="top" wrapText="1" indent="1"/>
      <protection locked="0"/>
    </xf>
    <xf numFmtId="0" fontId="0" fillId="10" borderId="138" xfId="0" applyFill="1" applyBorder="1" applyAlignment="1" applyProtection="1">
      <alignment horizontal="left" vertical="top" wrapText="1" indent="1"/>
      <protection locked="0"/>
    </xf>
    <xf numFmtId="0" fontId="0" fillId="5" borderId="139" xfId="0" applyFill="1" applyBorder="1" applyAlignment="1" applyProtection="1">
      <alignment horizontal="left" vertical="top" wrapText="1" indent="1"/>
      <protection locked="0"/>
    </xf>
    <xf numFmtId="0" fontId="0" fillId="0" borderId="145" xfId="0" applyBorder="1" applyAlignment="1">
      <alignment horizontal="center"/>
    </xf>
    <xf numFmtId="0" fontId="0" fillId="0" borderId="146" xfId="0" applyBorder="1" applyAlignment="1">
      <alignment horizontal="center"/>
    </xf>
    <xf numFmtId="0" fontId="59" fillId="11" borderId="128" xfId="0" applyFont="1" applyFill="1" applyBorder="1" applyAlignment="1">
      <alignment horizontal="center"/>
    </xf>
    <xf numFmtId="0" fontId="59" fillId="11" borderId="131" xfId="0" applyFont="1" applyFill="1" applyBorder="1" applyAlignment="1">
      <alignment horizontal="center"/>
    </xf>
    <xf numFmtId="0" fontId="59" fillId="11" borderId="129" xfId="0" applyFont="1" applyFill="1" applyBorder="1" applyAlignment="1">
      <alignment horizontal="center"/>
    </xf>
    <xf numFmtId="0" fontId="59" fillId="11" borderId="0" xfId="0" applyFont="1" applyFill="1" applyAlignment="1">
      <alignment horizontal="center"/>
    </xf>
    <xf numFmtId="0" fontId="59" fillId="11" borderId="130" xfId="0" applyFont="1" applyFill="1" applyBorder="1" applyAlignment="1">
      <alignment horizontal="center"/>
    </xf>
    <xf numFmtId="0" fontId="59" fillId="11" borderId="132" xfId="0" applyFont="1" applyFill="1" applyBorder="1" applyAlignment="1">
      <alignment horizontal="center"/>
    </xf>
    <xf numFmtId="167" fontId="0" fillId="11" borderId="112" xfId="0" applyNumberFormat="1" applyFill="1" applyBorder="1" applyAlignment="1">
      <alignment horizontal="center"/>
    </xf>
    <xf numFmtId="0" fontId="0" fillId="0" borderId="151" xfId="0" applyBorder="1" applyAlignment="1">
      <alignment horizontal="right" indent="1"/>
    </xf>
    <xf numFmtId="0" fontId="4" fillId="0" borderId="152" xfId="0" applyFont="1" applyBorder="1" applyAlignment="1">
      <alignment horizontal="left" vertical="center" indent="1"/>
    </xf>
    <xf numFmtId="0" fontId="4" fillId="0" borderId="153" xfId="0" applyFont="1" applyBorder="1" applyAlignment="1">
      <alignment horizontal="center" vertical="center"/>
    </xf>
    <xf numFmtId="0" fontId="4" fillId="0" borderId="0" xfId="0" applyFont="1" applyAlignment="1">
      <alignment horizontal="center" vertical="center"/>
    </xf>
    <xf numFmtId="0" fontId="4" fillId="0" borderId="151" xfId="0" applyFont="1" applyBorder="1" applyAlignment="1">
      <alignment horizontal="center" vertical="center"/>
    </xf>
    <xf numFmtId="0" fontId="4" fillId="0" borderId="151" xfId="0" applyFont="1" applyBorder="1" applyAlignment="1">
      <alignment horizontal="left" vertical="center" indent="1"/>
    </xf>
    <xf numFmtId="0" fontId="4" fillId="0" borderId="154" xfId="0" applyFont="1" applyBorder="1" applyAlignment="1">
      <alignment horizontal="center" vertical="center"/>
    </xf>
    <xf numFmtId="0" fontId="0" fillId="0" borderId="155" xfId="0" applyBorder="1" applyAlignment="1">
      <alignment horizontal="right" indent="1"/>
    </xf>
    <xf numFmtId="0" fontId="0" fillId="0" borderId="122" xfId="0" applyBorder="1" applyAlignment="1">
      <alignment horizontal="left" indent="1"/>
    </xf>
    <xf numFmtId="0" fontId="0" fillId="0" borderId="124" xfId="0" applyBorder="1" applyAlignment="1">
      <alignment horizontal="right" indent="1"/>
    </xf>
    <xf numFmtId="0" fontId="0" fillId="0" borderId="156" xfId="0" applyBorder="1" applyAlignment="1">
      <alignment horizontal="center"/>
    </xf>
    <xf numFmtId="0" fontId="0" fillId="0" borderId="105" xfId="0" applyBorder="1" applyAlignment="1">
      <alignment horizontal="right" indent="1"/>
    </xf>
    <xf numFmtId="0" fontId="0" fillId="0" borderId="157" xfId="0" applyBorder="1" applyAlignment="1">
      <alignment horizontal="center"/>
    </xf>
    <xf numFmtId="0" fontId="0" fillId="0" borderId="105" xfId="0" applyBorder="1" applyAlignment="1">
      <alignment horizontal="left" indent="1"/>
    </xf>
    <xf numFmtId="0" fontId="0" fillId="0" borderId="107" xfId="0" applyBorder="1" applyAlignment="1">
      <alignment horizontal="right" indent="1"/>
    </xf>
    <xf numFmtId="0" fontId="0" fillId="0" borderId="110" xfId="0" applyBorder="1" applyAlignment="1">
      <alignment horizontal="right" indent="1"/>
    </xf>
    <xf numFmtId="0" fontId="0" fillId="0" borderId="158" xfId="0" applyBorder="1" applyAlignment="1">
      <alignment horizontal="center"/>
    </xf>
    <xf numFmtId="0" fontId="0" fillId="0" borderId="108" xfId="0" applyBorder="1" applyAlignment="1">
      <alignment horizontal="left" indent="1"/>
    </xf>
    <xf numFmtId="0" fontId="0" fillId="0" borderId="148" xfId="0" applyBorder="1" applyAlignment="1">
      <alignment horizontal="center"/>
    </xf>
    <xf numFmtId="0" fontId="0" fillId="0" borderId="150" xfId="0" applyBorder="1" applyAlignment="1">
      <alignment horizontal="center"/>
    </xf>
    <xf numFmtId="0" fontId="0" fillId="0" borderId="161" xfId="0" applyBorder="1" applyAlignment="1">
      <alignment horizontal="center"/>
    </xf>
    <xf numFmtId="0" fontId="0" fillId="0" borderId="163" xfId="0" applyBorder="1" applyAlignment="1">
      <alignment horizontal="center" vertical="center"/>
    </xf>
    <xf numFmtId="0" fontId="63" fillId="10" borderId="162" xfId="0" applyFont="1" applyFill="1" applyBorder="1" applyAlignment="1" applyProtection="1">
      <alignment horizontal="center" vertical="center"/>
      <protection locked="0"/>
    </xf>
    <xf numFmtId="0" fontId="0" fillId="10" borderId="164" xfId="0" applyFill="1" applyBorder="1" applyAlignment="1" applyProtection="1">
      <alignment horizontal="center" vertical="center"/>
      <protection locked="0"/>
    </xf>
    <xf numFmtId="0" fontId="0" fillId="0" borderId="147" xfId="0" applyBorder="1" applyAlignment="1">
      <alignment vertical="center" wrapText="1"/>
    </xf>
    <xf numFmtId="0" fontId="4" fillId="0" borderId="0" xfId="0" applyFont="1"/>
    <xf numFmtId="0" fontId="0" fillId="0" borderId="169" xfId="0" applyBorder="1" applyAlignment="1">
      <alignment vertical="center"/>
    </xf>
    <xf numFmtId="0" fontId="0" fillId="0" borderId="169" xfId="0" applyBorder="1"/>
    <xf numFmtId="0" fontId="0" fillId="10" borderId="104" xfId="0" applyFill="1" applyBorder="1" applyAlignment="1" applyProtection="1">
      <alignment horizontal="center" vertical="center"/>
      <protection locked="0"/>
    </xf>
    <xf numFmtId="0" fontId="0" fillId="10" borderId="107" xfId="0" applyFill="1" applyBorder="1" applyAlignment="1" applyProtection="1">
      <alignment horizontal="center" vertical="center"/>
      <protection locked="0"/>
    </xf>
    <xf numFmtId="0" fontId="0" fillId="10" borderId="123" xfId="0" applyFill="1" applyBorder="1" applyAlignment="1" applyProtection="1">
      <alignment horizontal="center" vertical="center"/>
      <protection locked="0"/>
    </xf>
    <xf numFmtId="0" fontId="0" fillId="10" borderId="110" xfId="0" applyFill="1" applyBorder="1" applyAlignment="1" applyProtection="1">
      <alignment horizontal="center" vertical="center"/>
      <protection locked="0"/>
    </xf>
    <xf numFmtId="167" fontId="0" fillId="11" borderId="123" xfId="0" applyNumberFormat="1" applyFill="1" applyBorder="1" applyAlignment="1">
      <alignment horizontal="center"/>
    </xf>
    <xf numFmtId="0" fontId="0" fillId="0" borderId="100" xfId="0" applyBorder="1"/>
    <xf numFmtId="0" fontId="58" fillId="0" borderId="109" xfId="0" applyFont="1" applyBorder="1" applyAlignment="1">
      <alignment horizontal="center" vertical="center"/>
    </xf>
    <xf numFmtId="0" fontId="58" fillId="0" borderId="110" xfId="0" applyFont="1" applyBorder="1" applyAlignment="1">
      <alignment horizontal="center" vertical="center"/>
    </xf>
    <xf numFmtId="0" fontId="0" fillId="0" borderId="177" xfId="0" applyBorder="1" applyAlignment="1">
      <alignment horizontal="left" indent="1"/>
    </xf>
    <xf numFmtId="0" fontId="0" fillId="0" borderId="178" xfId="0" applyBorder="1" applyAlignment="1">
      <alignment horizontal="right" indent="1"/>
    </xf>
    <xf numFmtId="0" fontId="0" fillId="0" borderId="147" xfId="0" applyBorder="1" applyAlignment="1">
      <alignment horizontal="center"/>
    </xf>
    <xf numFmtId="0" fontId="0" fillId="0" borderId="122" xfId="0" applyBorder="1" applyAlignment="1">
      <alignment horizontal="center" vertical="center" textRotation="90"/>
    </xf>
    <xf numFmtId="0" fontId="0" fillId="0" borderId="124" xfId="0" applyBorder="1" applyAlignment="1">
      <alignment horizontal="center" vertical="center" textRotation="90"/>
    </xf>
    <xf numFmtId="167" fontId="0" fillId="11" borderId="116" xfId="0" applyNumberFormat="1" applyFill="1" applyBorder="1" applyAlignment="1">
      <alignment horizontal="center"/>
    </xf>
    <xf numFmtId="167" fontId="0" fillId="11" borderId="121" xfId="0" applyNumberFormat="1" applyFill="1" applyBorder="1" applyAlignment="1">
      <alignment horizontal="center"/>
    </xf>
    <xf numFmtId="167" fontId="0" fillId="11" borderId="107" xfId="0" applyNumberFormat="1" applyFill="1" applyBorder="1" applyAlignment="1">
      <alignment horizontal="center"/>
    </xf>
    <xf numFmtId="167" fontId="0" fillId="11" borderId="109" xfId="0" applyNumberFormat="1" applyFill="1" applyBorder="1" applyAlignment="1">
      <alignment horizontal="center"/>
    </xf>
    <xf numFmtId="0" fontId="43" fillId="0" borderId="0" xfId="0" applyFont="1" applyAlignment="1">
      <alignment horizontal="center"/>
    </xf>
    <xf numFmtId="0" fontId="20" fillId="0" borderId="0" xfId="0" applyFont="1" applyAlignment="1">
      <alignment horizontal="center" vertical="top"/>
    </xf>
    <xf numFmtId="0" fontId="0" fillId="9" borderId="184" xfId="0" applyFill="1" applyBorder="1" applyAlignment="1" applyProtection="1">
      <alignment horizontal="left" indent="1"/>
      <protection locked="0"/>
    </xf>
    <xf numFmtId="0" fontId="1" fillId="5" borderId="29" xfId="0" applyFont="1" applyFill="1" applyBorder="1" applyAlignment="1" applyProtection="1">
      <alignment horizontal="center" vertical="center"/>
      <protection locked="0"/>
    </xf>
    <xf numFmtId="0" fontId="0" fillId="0" borderId="185" xfId="0" applyBorder="1" applyAlignment="1">
      <alignment horizontal="right" indent="1"/>
    </xf>
    <xf numFmtId="0" fontId="0" fillId="0" borderId="186" xfId="0" applyBorder="1" applyAlignment="1">
      <alignment horizontal="left" indent="1"/>
    </xf>
    <xf numFmtId="0" fontId="0" fillId="0" borderId="187" xfId="0" applyBorder="1" applyAlignment="1">
      <alignment horizontal="right" indent="1"/>
    </xf>
    <xf numFmtId="0" fontId="0" fillId="0" borderId="147" xfId="0" applyBorder="1" applyAlignment="1">
      <alignment horizontal="right" indent="1"/>
    </xf>
    <xf numFmtId="0" fontId="0" fillId="0" borderId="148" xfId="0" applyBorder="1" applyAlignment="1">
      <alignment horizontal="right" indent="1"/>
    </xf>
    <xf numFmtId="0" fontId="13" fillId="14" borderId="48" xfId="0" applyFont="1" applyFill="1" applyBorder="1" applyAlignment="1">
      <alignment horizontal="left" vertical="center"/>
    </xf>
    <xf numFmtId="0" fontId="18" fillId="0" borderId="0" xfId="0" applyFont="1" applyAlignment="1">
      <alignment horizontal="left" vertical="center"/>
    </xf>
    <xf numFmtId="0" fontId="19" fillId="0" borderId="0" xfId="0" applyFont="1" applyAlignment="1">
      <alignment horizontal="left" vertical="center"/>
    </xf>
    <xf numFmtId="0" fontId="0" fillId="0" borderId="0" xfId="0" applyAlignment="1">
      <alignment horizontal="left" vertical="center"/>
    </xf>
    <xf numFmtId="0" fontId="5" fillId="0" borderId="0" xfId="0" applyFont="1" applyAlignment="1">
      <alignment horizontal="left" vertical="center"/>
    </xf>
    <xf numFmtId="0" fontId="0" fillId="13" borderId="189" xfId="0" applyFill="1" applyBorder="1" applyAlignment="1">
      <alignment horizontal="center"/>
    </xf>
    <xf numFmtId="0" fontId="0" fillId="0" borderId="75" xfId="0" applyBorder="1" applyAlignment="1">
      <alignment horizontal="left" indent="1"/>
    </xf>
    <xf numFmtId="0" fontId="0" fillId="0" borderId="76" xfId="0" applyBorder="1" applyAlignment="1">
      <alignment horizontal="left" indent="1"/>
    </xf>
    <xf numFmtId="0" fontId="0" fillId="0" borderId="74" xfId="0" applyBorder="1" applyAlignment="1">
      <alignment horizontal="left" indent="1"/>
    </xf>
    <xf numFmtId="0" fontId="64" fillId="0" borderId="0" xfId="0" applyFont="1" applyAlignment="1">
      <alignment horizontal="right" vertical="top" wrapText="1"/>
    </xf>
    <xf numFmtId="0" fontId="0" fillId="0" borderId="110" xfId="0" applyBorder="1" applyAlignment="1">
      <alignment horizontal="center"/>
    </xf>
    <xf numFmtId="0" fontId="13" fillId="19" borderId="43" xfId="0" applyFont="1" applyFill="1" applyBorder="1" applyAlignment="1">
      <alignment horizontal="center" vertical="center"/>
    </xf>
    <xf numFmtId="0" fontId="13" fillId="19" borderId="44" xfId="0" applyFont="1" applyFill="1" applyBorder="1" applyAlignment="1">
      <alignment horizontal="left" vertical="center"/>
    </xf>
    <xf numFmtId="0" fontId="13" fillId="19" borderId="45" xfId="0" applyFont="1" applyFill="1" applyBorder="1" applyAlignment="1">
      <alignment horizontal="center" vertical="center"/>
    </xf>
    <xf numFmtId="0" fontId="13" fillId="19" borderId="46" xfId="0" applyFont="1" applyFill="1" applyBorder="1" applyAlignment="1">
      <alignment horizontal="left" vertical="center"/>
    </xf>
    <xf numFmtId="0" fontId="67" fillId="0" borderId="0" xfId="0" applyFont="1" applyAlignment="1">
      <alignment horizontal="right" vertical="center" wrapText="1" indent="1"/>
    </xf>
    <xf numFmtId="0" fontId="70" fillId="0" borderId="0" xfId="0" applyFont="1" applyAlignment="1">
      <alignment horizontal="left" indent="2"/>
    </xf>
    <xf numFmtId="0" fontId="3" fillId="5" borderId="190" xfId="0" applyFont="1" applyFill="1" applyBorder="1" applyAlignment="1" applyProtection="1">
      <alignment horizontal="center" vertical="center"/>
      <protection locked="0"/>
    </xf>
    <xf numFmtId="0" fontId="73" fillId="13" borderId="0" xfId="0" applyFont="1" applyFill="1"/>
    <xf numFmtId="167" fontId="0" fillId="0" borderId="0" xfId="0" applyNumberFormat="1"/>
    <xf numFmtId="167" fontId="0" fillId="0" borderId="0" xfId="0" applyNumberFormat="1" applyAlignment="1">
      <alignment horizontal="center"/>
    </xf>
    <xf numFmtId="167" fontId="0" fillId="0" borderId="0" xfId="0" applyNumberFormat="1" applyAlignment="1">
      <alignment vertical="center" wrapText="1"/>
    </xf>
    <xf numFmtId="0" fontId="58" fillId="0" borderId="0" xfId="0" applyFont="1" applyAlignment="1">
      <alignment horizontal="center" vertical="center"/>
    </xf>
    <xf numFmtId="0" fontId="0" fillId="11" borderId="130" xfId="0" applyFill="1" applyBorder="1" applyAlignment="1">
      <alignment horizontal="center"/>
    </xf>
    <xf numFmtId="0" fontId="0" fillId="11" borderId="101" xfId="0" applyFill="1" applyBorder="1" applyAlignment="1">
      <alignment horizontal="center"/>
    </xf>
    <xf numFmtId="0" fontId="0" fillId="11" borderId="134" xfId="0" applyFill="1" applyBorder="1" applyAlignment="1">
      <alignment horizontal="center"/>
    </xf>
    <xf numFmtId="167" fontId="0" fillId="11" borderId="118" xfId="0" applyNumberFormat="1" applyFill="1" applyBorder="1" applyAlignment="1">
      <alignment horizontal="center"/>
    </xf>
    <xf numFmtId="0" fontId="0" fillId="11" borderId="118" xfId="0" applyFill="1" applyBorder="1" applyAlignment="1">
      <alignment horizontal="center"/>
    </xf>
    <xf numFmtId="167" fontId="0" fillId="11" borderId="135" xfId="0" applyNumberFormat="1" applyFill="1" applyBorder="1" applyAlignment="1">
      <alignment horizontal="center"/>
    </xf>
    <xf numFmtId="0" fontId="0" fillId="0" borderId="122" xfId="0" applyBorder="1" applyAlignment="1">
      <alignment horizontal="center"/>
    </xf>
    <xf numFmtId="167" fontId="0" fillId="11" borderId="150" xfId="0" applyNumberFormat="1" applyFill="1" applyBorder="1" applyAlignment="1">
      <alignment horizontal="center"/>
    </xf>
    <xf numFmtId="167" fontId="0" fillId="0" borderId="0" xfId="0" applyNumberFormat="1" applyAlignment="1">
      <alignment horizontal="left"/>
    </xf>
    <xf numFmtId="0" fontId="0" fillId="21" borderId="191" xfId="0" applyFill="1" applyBorder="1" applyAlignment="1" applyProtection="1">
      <alignment horizontal="left" vertical="top" wrapText="1" indent="1"/>
      <protection locked="0"/>
    </xf>
    <xf numFmtId="0" fontId="0" fillId="0" borderId="192" xfId="0" applyBorder="1"/>
    <xf numFmtId="0" fontId="0" fillId="6" borderId="193" xfId="0" applyFill="1" applyBorder="1" applyAlignment="1" applyProtection="1">
      <alignment horizontal="left" indent="1"/>
      <protection locked="0"/>
    </xf>
    <xf numFmtId="0" fontId="0" fillId="6" borderId="0" xfId="0" applyFill="1" applyAlignment="1" applyProtection="1">
      <alignment horizontal="left" indent="1"/>
      <protection locked="0"/>
    </xf>
    <xf numFmtId="0" fontId="0" fillId="6" borderId="181" xfId="0" applyFill="1" applyBorder="1" applyAlignment="1" applyProtection="1">
      <alignment horizontal="left" indent="1"/>
      <protection locked="0"/>
    </xf>
    <xf numFmtId="0" fontId="0" fillId="6" borderId="19" xfId="0" applyFill="1" applyBorder="1" applyAlignment="1" applyProtection="1">
      <alignment horizontal="left" indent="1"/>
      <protection locked="0"/>
    </xf>
    <xf numFmtId="0" fontId="0" fillId="5" borderId="34" xfId="0" applyFill="1" applyBorder="1" applyAlignment="1">
      <alignment horizontal="left" indent="1"/>
    </xf>
    <xf numFmtId="0" fontId="18" fillId="0" borderId="0" xfId="0" applyFont="1" applyAlignment="1">
      <alignment vertical="center"/>
    </xf>
    <xf numFmtId="0" fontId="39" fillId="0" borderId="0" xfId="0" applyFont="1" applyAlignment="1">
      <alignment vertical="center"/>
    </xf>
    <xf numFmtId="0" fontId="15" fillId="0" borderId="0" xfId="0" applyFont="1"/>
    <xf numFmtId="0" fontId="37" fillId="0" borderId="0" xfId="0" applyFont="1"/>
    <xf numFmtId="166" fontId="7" fillId="0" borderId="0" xfId="0" applyNumberFormat="1" applyFont="1"/>
    <xf numFmtId="0" fontId="29" fillId="0" borderId="0" xfId="0" applyFont="1" applyAlignment="1">
      <alignment vertical="center"/>
    </xf>
    <xf numFmtId="0" fontId="36" fillId="0" borderId="0" xfId="0" applyFont="1"/>
    <xf numFmtId="0" fontId="13" fillId="14" borderId="45" xfId="0" applyFont="1" applyFill="1" applyBorder="1" applyAlignment="1">
      <alignment horizontal="center" vertical="center"/>
    </xf>
    <xf numFmtId="0" fontId="13" fillId="14" borderId="46" xfId="0" applyFont="1" applyFill="1" applyBorder="1" applyAlignment="1">
      <alignment horizontal="left" vertical="center"/>
    </xf>
    <xf numFmtId="0" fontId="77" fillId="0" borderId="0" xfId="0" applyFont="1" applyAlignment="1">
      <alignment horizontal="center" vertical="center" wrapText="1"/>
    </xf>
    <xf numFmtId="0" fontId="78" fillId="0" borderId="195" xfId="0" applyFont="1" applyBorder="1" applyAlignment="1">
      <alignment horizontal="center" vertical="center" wrapText="1"/>
    </xf>
    <xf numFmtId="0" fontId="78" fillId="0" borderId="196" xfId="0" applyFont="1" applyBorder="1" applyAlignment="1">
      <alignment horizontal="center" vertical="center" wrapText="1"/>
    </xf>
    <xf numFmtId="0" fontId="78" fillId="0" borderId="197" xfId="0" applyFont="1" applyBorder="1" applyAlignment="1">
      <alignment horizontal="center" vertical="center" wrapText="1"/>
    </xf>
    <xf numFmtId="0" fontId="78" fillId="0" borderId="199" xfId="0" applyFont="1" applyBorder="1" applyAlignment="1">
      <alignment horizontal="center" vertical="center" wrapText="1"/>
    </xf>
    <xf numFmtId="0" fontId="78" fillId="0" borderId="200" xfId="0" applyFont="1" applyBorder="1" applyAlignment="1">
      <alignment horizontal="center" vertical="center" wrapText="1"/>
    </xf>
    <xf numFmtId="0" fontId="78" fillId="0" borderId="201" xfId="0" applyFont="1" applyBorder="1" applyAlignment="1">
      <alignment horizontal="center" vertical="center" wrapText="1"/>
    </xf>
    <xf numFmtId="0" fontId="78" fillId="0" borderId="203" xfId="0" applyFont="1" applyBorder="1" applyAlignment="1">
      <alignment horizontal="center" vertical="center" wrapText="1"/>
    </xf>
    <xf numFmtId="0" fontId="78" fillId="0" borderId="204" xfId="0" applyFont="1" applyBorder="1" applyAlignment="1">
      <alignment horizontal="center" vertical="center" wrapText="1"/>
    </xf>
    <xf numFmtId="0" fontId="78" fillId="0" borderId="205" xfId="0" applyFont="1" applyBorder="1" applyAlignment="1">
      <alignment horizontal="center" vertical="center" wrapText="1"/>
    </xf>
    <xf numFmtId="0" fontId="0" fillId="2" borderId="23" xfId="0" applyFill="1" applyBorder="1" applyAlignment="1" applyProtection="1">
      <alignment horizontal="left" vertical="top" indent="1"/>
      <protection locked="0"/>
    </xf>
    <xf numFmtId="0" fontId="0" fillId="6" borderId="24" xfId="0" applyFill="1" applyBorder="1" applyAlignment="1" applyProtection="1">
      <alignment horizontal="left" vertical="top" indent="1"/>
      <protection locked="0"/>
    </xf>
    <xf numFmtId="0" fontId="0" fillId="9" borderId="24" xfId="0" applyFill="1" applyBorder="1" applyAlignment="1" applyProtection="1">
      <alignment horizontal="left" vertical="top" indent="1"/>
      <protection locked="0"/>
    </xf>
    <xf numFmtId="0" fontId="0" fillId="10" borderId="24" xfId="0" applyFill="1" applyBorder="1" applyAlignment="1" applyProtection="1">
      <alignment horizontal="left" vertical="top" indent="1"/>
      <protection locked="0"/>
    </xf>
    <xf numFmtId="0" fontId="0" fillId="5" borderId="32" xfId="0" applyFill="1" applyBorder="1" applyAlignment="1" applyProtection="1">
      <alignment horizontal="left" vertical="top" indent="1"/>
      <protection locked="0"/>
    </xf>
    <xf numFmtId="0" fontId="76" fillId="0" borderId="0" xfId="0" applyFont="1"/>
    <xf numFmtId="0" fontId="79" fillId="0" borderId="214" xfId="0" applyFont="1" applyBorder="1" applyAlignment="1">
      <alignment horizontal="center" vertical="center" wrapText="1"/>
    </xf>
    <xf numFmtId="0" fontId="80" fillId="0" borderId="206" xfId="0" applyFont="1" applyBorder="1" applyAlignment="1">
      <alignment horizontal="center" vertical="center" wrapText="1"/>
    </xf>
    <xf numFmtId="0" fontId="80" fillId="0" borderId="211" xfId="0" applyFont="1" applyBorder="1" applyAlignment="1">
      <alignment horizontal="center" vertical="center" wrapText="1"/>
    </xf>
    <xf numFmtId="0" fontId="80" fillId="0" borderId="207" xfId="0" applyFont="1" applyBorder="1" applyAlignment="1">
      <alignment horizontal="center" vertical="center" wrapText="1"/>
    </xf>
    <xf numFmtId="0" fontId="80" fillId="0" borderId="208" xfId="0" applyFont="1" applyBorder="1" applyAlignment="1">
      <alignment horizontal="center" vertical="center" wrapText="1"/>
    </xf>
    <xf numFmtId="0" fontId="81" fillId="0" borderId="215" xfId="0" applyFont="1" applyBorder="1" applyAlignment="1">
      <alignment horizontal="center" vertical="center"/>
    </xf>
    <xf numFmtId="0" fontId="81" fillId="0" borderId="216" xfId="0" applyFont="1" applyBorder="1" applyAlignment="1">
      <alignment horizontal="center" vertical="center"/>
    </xf>
    <xf numFmtId="0" fontId="81" fillId="0" borderId="217" xfId="0" applyFont="1" applyBorder="1" applyAlignment="1">
      <alignment horizontal="center" vertical="center"/>
    </xf>
    <xf numFmtId="0" fontId="81" fillId="0" borderId="218" xfId="0" applyFont="1" applyBorder="1" applyAlignment="1">
      <alignment horizontal="center" vertical="center"/>
    </xf>
    <xf numFmtId="0" fontId="80" fillId="0" borderId="212" xfId="0" applyFont="1" applyBorder="1" applyAlignment="1">
      <alignment horizontal="center" vertical="center" wrapText="1"/>
    </xf>
    <xf numFmtId="0" fontId="80" fillId="0" borderId="213" xfId="0" applyFont="1" applyBorder="1" applyAlignment="1">
      <alignment horizontal="center" vertical="center" wrapText="1"/>
    </xf>
    <xf numFmtId="0" fontId="81" fillId="0" borderId="209" xfId="0" applyFont="1" applyBorder="1" applyAlignment="1">
      <alignment horizontal="center" vertical="center"/>
    </xf>
    <xf numFmtId="0" fontId="81" fillId="0" borderId="210" xfId="0" applyFont="1" applyBorder="1" applyAlignment="1">
      <alignment horizontal="center" vertical="center"/>
    </xf>
    <xf numFmtId="0" fontId="0" fillId="0" borderId="219" xfId="0" applyBorder="1"/>
    <xf numFmtId="0" fontId="22" fillId="0" borderId="18" xfId="0" applyFont="1" applyBorder="1" applyAlignment="1">
      <alignment horizontal="center"/>
    </xf>
    <xf numFmtId="0" fontId="10" fillId="0" borderId="0" xfId="0" applyFont="1" applyAlignment="1">
      <alignment horizontal="center"/>
    </xf>
    <xf numFmtId="0" fontId="0" fillId="0" borderId="220" xfId="0" applyBorder="1" applyAlignment="1">
      <alignment horizontal="center"/>
    </xf>
    <xf numFmtId="0" fontId="0" fillId="0" borderId="221" xfId="0" applyBorder="1"/>
    <xf numFmtId="0" fontId="82" fillId="22" borderId="221" xfId="0" applyFont="1" applyFill="1" applyBorder="1" applyAlignment="1">
      <alignment horizontal="center"/>
    </xf>
    <xf numFmtId="0" fontId="0" fillId="0" borderId="221" xfId="0" applyBorder="1" applyAlignment="1">
      <alignment horizontal="center"/>
    </xf>
    <xf numFmtId="0" fontId="0" fillId="0" borderId="222" xfId="0" applyBorder="1" applyAlignment="1">
      <alignment horizontal="center"/>
    </xf>
    <xf numFmtId="0" fontId="0" fillId="0" borderId="223" xfId="0" applyBorder="1" applyAlignment="1">
      <alignment horizontal="center"/>
    </xf>
    <xf numFmtId="168" fontId="0" fillId="0" borderId="221" xfId="0" applyNumberFormat="1" applyBorder="1"/>
    <xf numFmtId="0" fontId="0" fillId="0" borderId="224" xfId="0" applyBorder="1" applyAlignment="1">
      <alignment horizontal="center"/>
    </xf>
    <xf numFmtId="0" fontId="7" fillId="22" borderId="222" xfId="0" applyFont="1" applyFill="1" applyBorder="1"/>
    <xf numFmtId="0" fontId="7" fillId="22" borderId="225" xfId="0" applyFont="1" applyFill="1" applyBorder="1" applyAlignment="1">
      <alignment horizontal="center"/>
    </xf>
    <xf numFmtId="0" fontId="7" fillId="22" borderId="226" xfId="0" applyFont="1" applyFill="1" applyBorder="1" applyAlignment="1">
      <alignment horizontal="left"/>
    </xf>
    <xf numFmtId="0" fontId="0" fillId="0" borderId="227" xfId="0" applyBorder="1" applyAlignment="1">
      <alignment horizontal="center"/>
    </xf>
    <xf numFmtId="0" fontId="0" fillId="0" borderId="164" xfId="0" applyBorder="1"/>
    <xf numFmtId="0" fontId="82" fillId="22" borderId="164" xfId="0" applyFont="1" applyFill="1" applyBorder="1" applyAlignment="1">
      <alignment horizontal="center"/>
    </xf>
    <xf numFmtId="0" fontId="0" fillId="0" borderId="164" xfId="0" applyBorder="1" applyAlignment="1">
      <alignment horizontal="center"/>
    </xf>
    <xf numFmtId="0" fontId="0" fillId="0" borderId="228" xfId="0" applyBorder="1" applyAlignment="1">
      <alignment horizontal="center"/>
    </xf>
    <xf numFmtId="0" fontId="0" fillId="0" borderId="168" xfId="0" applyBorder="1" applyAlignment="1">
      <alignment horizontal="center"/>
    </xf>
    <xf numFmtId="168" fontId="0" fillId="0" borderId="164" xfId="0" applyNumberFormat="1" applyBorder="1"/>
    <xf numFmtId="0" fontId="0" fillId="0" borderId="229" xfId="0" applyBorder="1" applyAlignment="1">
      <alignment horizontal="center"/>
    </xf>
    <xf numFmtId="0" fontId="7" fillId="22" borderId="228" xfId="0" applyFont="1" applyFill="1" applyBorder="1"/>
    <xf numFmtId="0" fontId="7" fillId="22" borderId="167" xfId="0" applyFont="1" applyFill="1" applyBorder="1" applyAlignment="1">
      <alignment horizontal="center"/>
    </xf>
    <xf numFmtId="0" fontId="7" fillId="22" borderId="230" xfId="0" applyFont="1" applyFill="1" applyBorder="1" applyAlignment="1">
      <alignment horizontal="left"/>
    </xf>
    <xf numFmtId="0" fontId="0" fillId="0" borderId="231" xfId="0" applyBorder="1" applyAlignment="1">
      <alignment horizontal="center"/>
    </xf>
    <xf numFmtId="0" fontId="0" fillId="0" borderId="232" xfId="0" applyBorder="1"/>
    <xf numFmtId="0" fontId="82" fillId="22" borderId="232" xfId="0" applyFont="1" applyFill="1" applyBorder="1" applyAlignment="1">
      <alignment horizontal="center"/>
    </xf>
    <xf numFmtId="0" fontId="0" fillId="0" borderId="232" xfId="0" applyBorder="1" applyAlignment="1">
      <alignment horizontal="center"/>
    </xf>
    <xf numFmtId="0" fontId="0" fillId="0" borderId="233" xfId="0" applyBorder="1" applyAlignment="1">
      <alignment horizontal="center"/>
    </xf>
    <xf numFmtId="0" fontId="0" fillId="0" borderId="234" xfId="0" applyBorder="1" applyAlignment="1">
      <alignment horizontal="center"/>
    </xf>
    <xf numFmtId="168" fontId="0" fillId="0" borderId="232" xfId="0" applyNumberFormat="1" applyBorder="1"/>
    <xf numFmtId="0" fontId="0" fillId="0" borderId="235" xfId="0" applyBorder="1" applyAlignment="1">
      <alignment horizontal="center"/>
    </xf>
    <xf numFmtId="0" fontId="7" fillId="22" borderId="233" xfId="0" applyFont="1" applyFill="1" applyBorder="1"/>
    <xf numFmtId="0" fontId="7" fillId="22" borderId="236" xfId="0" applyFont="1" applyFill="1" applyBorder="1" applyAlignment="1">
      <alignment horizontal="center"/>
    </xf>
    <xf numFmtId="0" fontId="7" fillId="22" borderId="237" xfId="0" applyFont="1" applyFill="1" applyBorder="1" applyAlignment="1">
      <alignment horizontal="left"/>
    </xf>
    <xf numFmtId="0" fontId="24" fillId="0" borderId="0" xfId="0" applyFont="1" applyAlignment="1">
      <alignment horizontal="right" indent="1"/>
    </xf>
    <xf numFmtId="0" fontId="0" fillId="0" borderId="238" xfId="0" applyBorder="1" applyAlignment="1">
      <alignment horizontal="center"/>
    </xf>
    <xf numFmtId="0" fontId="0" fillId="0" borderId="239" xfId="0" applyBorder="1"/>
    <xf numFmtId="0" fontId="82" fillId="22" borderId="239" xfId="0" applyFont="1" applyFill="1" applyBorder="1" applyAlignment="1">
      <alignment horizontal="center"/>
    </xf>
    <xf numFmtId="0" fontId="0" fillId="0" borderId="239" xfId="0" applyBorder="1" applyAlignment="1">
      <alignment horizontal="center"/>
    </xf>
    <xf numFmtId="0" fontId="0" fillId="0" borderId="240" xfId="0" applyBorder="1" applyAlignment="1">
      <alignment horizontal="center"/>
    </xf>
    <xf numFmtId="0" fontId="0" fillId="0" borderId="241" xfId="0" applyBorder="1" applyAlignment="1">
      <alignment horizontal="center"/>
    </xf>
    <xf numFmtId="168" fontId="0" fillId="0" borderId="239" xfId="0" applyNumberFormat="1" applyBorder="1"/>
    <xf numFmtId="0" fontId="0" fillId="0" borderId="242" xfId="0" applyBorder="1" applyAlignment="1">
      <alignment horizontal="center"/>
    </xf>
    <xf numFmtId="0" fontId="7" fillId="22" borderId="240" xfId="0" applyFont="1" applyFill="1" applyBorder="1"/>
    <xf numFmtId="0" fontId="7" fillId="22" borderId="243" xfId="0" applyFont="1" applyFill="1" applyBorder="1" applyAlignment="1">
      <alignment horizontal="center"/>
    </xf>
    <xf numFmtId="0" fontId="7" fillId="22" borderId="244" xfId="0" applyFont="1" applyFill="1" applyBorder="1" applyAlignment="1">
      <alignment horizontal="left"/>
    </xf>
    <xf numFmtId="0" fontId="0" fillId="0" borderId="245" xfId="0" applyBorder="1"/>
    <xf numFmtId="0" fontId="0" fillId="0" borderId="246" xfId="0" applyBorder="1" applyAlignment="1">
      <alignment horizontal="center"/>
    </xf>
    <xf numFmtId="0" fontId="24" fillId="0" borderId="219" xfId="0" applyFont="1" applyBorder="1"/>
    <xf numFmtId="0" fontId="0" fillId="0" borderId="247" xfId="0" applyBorder="1" applyAlignment="1">
      <alignment horizontal="center"/>
    </xf>
    <xf numFmtId="0" fontId="0" fillId="0" borderId="247" xfId="0" applyBorder="1"/>
    <xf numFmtId="168" fontId="0" fillId="0" borderId="247" xfId="0" applyNumberFormat="1" applyBorder="1"/>
    <xf numFmtId="168" fontId="0" fillId="0" borderId="0" xfId="0" applyNumberFormat="1"/>
    <xf numFmtId="168" fontId="0" fillId="0" borderId="18" xfId="0" applyNumberFormat="1" applyBorder="1"/>
    <xf numFmtId="0" fontId="15" fillId="24" borderId="10" xfId="0" applyFont="1" applyFill="1" applyBorder="1"/>
    <xf numFmtId="0" fontId="15" fillId="25" borderId="248" xfId="0" applyFont="1" applyFill="1" applyBorder="1" applyAlignment="1">
      <alignment horizontal="left" indent="1"/>
    </xf>
    <xf numFmtId="0" fontId="15" fillId="25" borderId="249" xfId="0" applyFont="1" applyFill="1" applyBorder="1" applyAlignment="1">
      <alignment horizontal="left"/>
    </xf>
    <xf numFmtId="0" fontId="84" fillId="12" borderId="250" xfId="0" applyFont="1" applyFill="1" applyBorder="1" applyAlignment="1">
      <alignment horizontal="center"/>
    </xf>
    <xf numFmtId="0" fontId="0" fillId="0" borderId="0" xfId="0" applyAlignment="1" applyProtection="1">
      <alignment vertical="top"/>
      <protection locked="0"/>
    </xf>
    <xf numFmtId="0" fontId="52" fillId="9" borderId="251" xfId="0" applyFont="1" applyFill="1" applyBorder="1" applyAlignment="1">
      <alignment horizontal="center"/>
    </xf>
    <xf numFmtId="0" fontId="84" fillId="12" borderId="252" xfId="0" applyFont="1" applyFill="1" applyBorder="1" applyAlignment="1">
      <alignment horizontal="center"/>
    </xf>
    <xf numFmtId="0" fontId="15" fillId="24" borderId="9" xfId="0" applyFont="1" applyFill="1" applyBorder="1" applyAlignment="1">
      <alignment horizontal="left" indent="1"/>
    </xf>
    <xf numFmtId="0" fontId="16" fillId="12" borderId="252" xfId="0" applyFont="1" applyFill="1" applyBorder="1" applyAlignment="1">
      <alignment horizontal="center"/>
    </xf>
    <xf numFmtId="0" fontId="15" fillId="25" borderId="256" xfId="0" applyFont="1" applyFill="1" applyBorder="1" applyAlignment="1">
      <alignment horizontal="left" indent="1"/>
    </xf>
    <xf numFmtId="0" fontId="15" fillId="25" borderId="257" xfId="0" applyFont="1" applyFill="1" applyBorder="1" applyAlignment="1">
      <alignment horizontal="left"/>
    </xf>
    <xf numFmtId="0" fontId="84" fillId="12" borderId="258" xfId="0" applyFont="1" applyFill="1" applyBorder="1" applyAlignment="1">
      <alignment horizontal="center"/>
    </xf>
    <xf numFmtId="0" fontId="15" fillId="24" borderId="11" xfId="0" applyFont="1" applyFill="1" applyBorder="1" applyAlignment="1">
      <alignment horizontal="left" indent="1"/>
    </xf>
    <xf numFmtId="0" fontId="15" fillId="24" borderId="12" xfId="0" applyFont="1" applyFill="1" applyBorder="1"/>
    <xf numFmtId="0" fontId="84" fillId="12" borderId="255" xfId="0" applyFont="1" applyFill="1" applyBorder="1" applyAlignment="1">
      <alignment horizontal="center"/>
    </xf>
    <xf numFmtId="0" fontId="15" fillId="25" borderId="259" xfId="0" applyFont="1" applyFill="1" applyBorder="1" applyAlignment="1">
      <alignment horizontal="left" indent="1"/>
    </xf>
    <xf numFmtId="0" fontId="15" fillId="25" borderId="260" xfId="0" applyFont="1" applyFill="1" applyBorder="1" applyAlignment="1">
      <alignment horizontal="left"/>
    </xf>
    <xf numFmtId="0" fontId="84" fillId="12" borderId="261" xfId="0" applyFont="1" applyFill="1" applyBorder="1" applyAlignment="1">
      <alignment horizontal="center"/>
    </xf>
    <xf numFmtId="0" fontId="0" fillId="11" borderId="122" xfId="0" applyFill="1" applyBorder="1" applyAlignment="1">
      <alignment horizontal="center"/>
    </xf>
    <xf numFmtId="0" fontId="0" fillId="11" borderId="124" xfId="0" applyFill="1" applyBorder="1" applyAlignment="1">
      <alignment horizontal="center"/>
    </xf>
    <xf numFmtId="0" fontId="52" fillId="0" borderId="0" xfId="0" applyFont="1" applyAlignment="1">
      <alignment horizontal="center"/>
    </xf>
    <xf numFmtId="0" fontId="22" fillId="0" borderId="262" xfId="0" applyFont="1" applyBorder="1" applyAlignment="1">
      <alignment horizontal="center" vertical="center" wrapText="1"/>
    </xf>
    <xf numFmtId="0" fontId="4" fillId="0" borderId="263" xfId="0" applyFont="1" applyBorder="1" applyAlignment="1">
      <alignment horizontal="center" vertical="center"/>
    </xf>
    <xf numFmtId="169" fontId="4" fillId="0" borderId="265" xfId="0" applyNumberFormat="1" applyFont="1" applyBorder="1" applyAlignment="1">
      <alignment horizontal="right" indent="2"/>
    </xf>
    <xf numFmtId="170" fontId="0" fillId="0" borderId="266" xfId="0" applyNumberFormat="1" applyBorder="1" applyAlignment="1">
      <alignment horizontal="right" indent="2"/>
    </xf>
    <xf numFmtId="0" fontId="0" fillId="2" borderId="266" xfId="0" applyFill="1" applyBorder="1" applyAlignment="1">
      <alignment horizontal="left" indent="1"/>
    </xf>
    <xf numFmtId="0" fontId="0" fillId="0" borderId="266" xfId="0" applyBorder="1" applyAlignment="1">
      <alignment horizontal="right" indent="2"/>
    </xf>
    <xf numFmtId="0" fontId="0" fillId="0" borderId="266" xfId="0" applyBorder="1" applyAlignment="1">
      <alignment horizontal="center"/>
    </xf>
    <xf numFmtId="0" fontId="0" fillId="0" borderId="268" xfId="0" applyBorder="1" applyAlignment="1">
      <alignment horizontal="right" indent="2"/>
    </xf>
    <xf numFmtId="169" fontId="4" fillId="0" borderId="269" xfId="0" applyNumberFormat="1" applyFont="1" applyBorder="1" applyAlignment="1">
      <alignment horizontal="right" indent="2"/>
    </xf>
    <xf numFmtId="170" fontId="0" fillId="0" borderId="181" xfId="0" applyNumberFormat="1" applyBorder="1" applyAlignment="1">
      <alignment horizontal="right" indent="2"/>
    </xf>
    <xf numFmtId="0" fontId="0" fillId="0" borderId="181" xfId="0" applyBorder="1" applyAlignment="1">
      <alignment horizontal="left" indent="1"/>
    </xf>
    <xf numFmtId="0" fontId="0" fillId="0" borderId="181" xfId="0" applyBorder="1" applyAlignment="1">
      <alignment horizontal="right" indent="2"/>
    </xf>
    <xf numFmtId="0" fontId="0" fillId="0" borderId="181" xfId="0" applyBorder="1" applyAlignment="1">
      <alignment horizontal="center"/>
    </xf>
    <xf numFmtId="0" fontId="0" fillId="0" borderId="270" xfId="0" applyBorder="1" applyAlignment="1">
      <alignment horizontal="center"/>
    </xf>
    <xf numFmtId="0" fontId="90" fillId="0" borderId="0" xfId="0" applyFont="1" applyAlignment="1">
      <alignment horizontal="center" vertical="center"/>
    </xf>
    <xf numFmtId="0" fontId="0" fillId="5" borderId="271" xfId="0" applyFill="1" applyBorder="1" applyAlignment="1" applyProtection="1">
      <alignment horizontal="center"/>
      <protection locked="0"/>
    </xf>
    <xf numFmtId="0" fontId="0" fillId="26" borderId="0" xfId="0" applyFill="1" applyAlignment="1">
      <alignment horizontal="left" indent="1"/>
    </xf>
    <xf numFmtId="0" fontId="0" fillId="5" borderId="272" xfId="0" applyFill="1" applyBorder="1" applyAlignment="1" applyProtection="1">
      <alignment horizontal="center"/>
      <protection locked="0"/>
    </xf>
    <xf numFmtId="0" fontId="0" fillId="27" borderId="0" xfId="0" applyFill="1" applyAlignment="1">
      <alignment horizontal="left" indent="1"/>
    </xf>
    <xf numFmtId="0" fontId="0" fillId="28" borderId="0" xfId="0" applyFill="1" applyAlignment="1">
      <alignment horizontal="left" indent="1"/>
    </xf>
    <xf numFmtId="0" fontId="0" fillId="5" borderId="273" xfId="0" applyFill="1" applyBorder="1" applyAlignment="1" applyProtection="1">
      <alignment horizontal="center"/>
      <protection locked="0"/>
    </xf>
    <xf numFmtId="0" fontId="0" fillId="29" borderId="0" xfId="0" applyFill="1" applyAlignment="1">
      <alignment horizontal="left" indent="1"/>
    </xf>
    <xf numFmtId="169" fontId="4" fillId="0" borderId="274" xfId="0" applyNumberFormat="1" applyFont="1" applyBorder="1" applyAlignment="1">
      <alignment horizontal="right" indent="2"/>
    </xf>
    <xf numFmtId="170" fontId="0" fillId="0" borderId="268" xfId="0" applyNumberFormat="1" applyBorder="1" applyAlignment="1">
      <alignment horizontal="right" indent="2"/>
    </xf>
    <xf numFmtId="169" fontId="4" fillId="0" borderId="275" xfId="0" applyNumberFormat="1" applyFont="1" applyBorder="1" applyAlignment="1">
      <alignment horizontal="right" indent="2"/>
    </xf>
    <xf numFmtId="170" fontId="0" fillId="0" borderId="276" xfId="0" applyNumberFormat="1" applyBorder="1" applyAlignment="1">
      <alignment horizontal="right" indent="2"/>
    </xf>
    <xf numFmtId="0" fontId="0" fillId="0" borderId="277" xfId="0" applyBorder="1" applyAlignment="1">
      <alignment horizontal="right" indent="2"/>
    </xf>
    <xf numFmtId="0" fontId="0" fillId="0" borderId="276" xfId="0" applyBorder="1" applyAlignment="1">
      <alignment horizontal="center"/>
    </xf>
    <xf numFmtId="0" fontId="0" fillId="2" borderId="23" xfId="0" applyFill="1" applyBorder="1" applyAlignment="1" applyProtection="1">
      <alignment horizontal="left" wrapText="1" indent="1"/>
      <protection locked="0"/>
    </xf>
    <xf numFmtId="0" fontId="0" fillId="6" borderId="24" xfId="0" applyFill="1" applyBorder="1" applyAlignment="1" applyProtection="1">
      <alignment horizontal="left" wrapText="1" indent="1"/>
      <protection locked="0"/>
    </xf>
    <xf numFmtId="0" fontId="0" fillId="9" borderId="24" xfId="0" applyFill="1" applyBorder="1" applyAlignment="1" applyProtection="1">
      <alignment horizontal="left" wrapText="1" indent="1"/>
      <protection locked="0"/>
    </xf>
    <xf numFmtId="0" fontId="0" fillId="10" borderId="24" xfId="0" applyFill="1" applyBorder="1" applyAlignment="1" applyProtection="1">
      <alignment horizontal="left" wrapText="1" indent="1"/>
      <protection locked="0"/>
    </xf>
    <xf numFmtId="0" fontId="0" fillId="5" borderId="279" xfId="0" applyFill="1" applyBorder="1" applyAlignment="1" applyProtection="1">
      <alignment horizontal="center" vertical="center"/>
      <protection locked="0"/>
    </xf>
    <xf numFmtId="0" fontId="0" fillId="5" borderId="280" xfId="0" applyFill="1" applyBorder="1" applyAlignment="1" applyProtection="1">
      <alignment horizontal="center" vertical="center"/>
      <protection locked="0"/>
    </xf>
    <xf numFmtId="0" fontId="0" fillId="5" borderId="281" xfId="0" applyFill="1" applyBorder="1" applyAlignment="1" applyProtection="1">
      <alignment horizontal="center" vertical="center"/>
      <protection locked="0"/>
    </xf>
    <xf numFmtId="0" fontId="42" fillId="0" borderId="0" xfId="0" applyFont="1" applyAlignment="1">
      <alignment vertical="center" wrapText="1"/>
    </xf>
    <xf numFmtId="0" fontId="26" fillId="0" borderId="0" xfId="0" applyFont="1" applyAlignment="1">
      <alignment horizontal="center"/>
    </xf>
    <xf numFmtId="0" fontId="10" fillId="0" borderId="288" xfId="0" applyFont="1" applyBorder="1"/>
    <xf numFmtId="0" fontId="26" fillId="0" borderId="289" xfId="0" applyFont="1" applyBorder="1" applyAlignment="1">
      <alignment horizontal="center"/>
    </xf>
    <xf numFmtId="0" fontId="10" fillId="0" borderId="289" xfId="0" applyFont="1" applyBorder="1"/>
    <xf numFmtId="0" fontId="10" fillId="0" borderId="290" xfId="0" applyFont="1" applyBorder="1"/>
    <xf numFmtId="0" fontId="0" fillId="0" borderId="291" xfId="0" applyBorder="1" applyAlignment="1">
      <alignment horizontal="center"/>
    </xf>
    <xf numFmtId="0" fontId="0" fillId="0" borderId="292" xfId="0" applyBorder="1" applyAlignment="1">
      <alignment horizontal="left" indent="1"/>
    </xf>
    <xf numFmtId="0" fontId="0" fillId="0" borderId="293" xfId="0" applyBorder="1" applyAlignment="1">
      <alignment horizontal="center"/>
    </xf>
    <xf numFmtId="0" fontId="0" fillId="0" borderId="294" xfId="0" applyBorder="1" applyAlignment="1">
      <alignment horizontal="left" indent="1"/>
    </xf>
    <xf numFmtId="0" fontId="0" fillId="0" borderId="295" xfId="0" applyBorder="1" applyAlignment="1">
      <alignment horizontal="center"/>
    </xf>
    <xf numFmtId="0" fontId="0" fillId="0" borderId="296" xfId="0" applyBorder="1" applyAlignment="1">
      <alignment horizontal="left" indent="1"/>
    </xf>
    <xf numFmtId="0" fontId="0" fillId="0" borderId="297" xfId="0" applyBorder="1" applyAlignment="1">
      <alignment horizontal="center"/>
    </xf>
    <xf numFmtId="0" fontId="0" fillId="0" borderId="298" xfId="0" applyBorder="1" applyAlignment="1">
      <alignment horizontal="center"/>
    </xf>
    <xf numFmtId="0" fontId="0" fillId="0" borderId="298" xfId="0" applyBorder="1" applyAlignment="1">
      <alignment horizontal="left" indent="1"/>
    </xf>
    <xf numFmtId="0" fontId="0" fillId="0" borderId="292" xfId="0" applyBorder="1" applyAlignment="1">
      <alignment horizontal="center"/>
    </xf>
    <xf numFmtId="0" fontId="0" fillId="0" borderId="299" xfId="0" applyBorder="1" applyAlignment="1">
      <alignment horizontal="center"/>
    </xf>
    <xf numFmtId="0" fontId="0" fillId="0" borderId="300" xfId="0" applyBorder="1" applyAlignment="1">
      <alignment horizontal="center"/>
    </xf>
    <xf numFmtId="0" fontId="0" fillId="0" borderId="300" xfId="0" applyBorder="1" applyAlignment="1">
      <alignment horizontal="left" indent="1"/>
    </xf>
    <xf numFmtId="0" fontId="0" fillId="0" borderId="294" xfId="0" applyBorder="1" applyAlignment="1">
      <alignment horizontal="center"/>
    </xf>
    <xf numFmtId="0" fontId="0" fillId="0" borderId="301" xfId="0" applyBorder="1" applyAlignment="1">
      <alignment horizontal="center"/>
    </xf>
    <xf numFmtId="0" fontId="0" fillId="0" borderId="302" xfId="0" applyBorder="1" applyAlignment="1">
      <alignment horizontal="center"/>
    </xf>
    <xf numFmtId="0" fontId="0" fillId="0" borderId="302" xfId="0" applyBorder="1" applyAlignment="1">
      <alignment horizontal="left" indent="1"/>
    </xf>
    <xf numFmtId="0" fontId="0" fillId="0" borderId="296" xfId="0" applyBorder="1" applyAlignment="1">
      <alignment horizontal="center"/>
    </xf>
    <xf numFmtId="0" fontId="15" fillId="14" borderId="9" xfId="0" applyFont="1" applyFill="1" applyBorder="1"/>
    <xf numFmtId="0" fontId="15" fillId="14" borderId="10" xfId="0" applyFont="1" applyFill="1" applyBorder="1"/>
    <xf numFmtId="0" fontId="15" fillId="19" borderId="9" xfId="0" applyFont="1" applyFill="1" applyBorder="1"/>
    <xf numFmtId="0" fontId="15" fillId="19" borderId="10" xfId="0" applyFont="1" applyFill="1" applyBorder="1"/>
    <xf numFmtId="0" fontId="15" fillId="19" borderId="9" xfId="0" quotePrefix="1" applyFont="1" applyFill="1" applyBorder="1"/>
    <xf numFmtId="0" fontId="0" fillId="2" borderId="266" xfId="0" quotePrefix="1" applyFill="1" applyBorder="1" applyAlignment="1">
      <alignment horizontal="left" indent="1"/>
    </xf>
    <xf numFmtId="0" fontId="0" fillId="2" borderId="268" xfId="0" quotePrefix="1" applyFill="1" applyBorder="1" applyAlignment="1">
      <alignment horizontal="left" indent="1"/>
    </xf>
    <xf numFmtId="0" fontId="0" fillId="2" borderId="276" xfId="0" quotePrefix="1" applyFill="1" applyBorder="1" applyAlignment="1">
      <alignment horizontal="left" indent="1"/>
    </xf>
    <xf numFmtId="0" fontId="58" fillId="0" borderId="0" xfId="0" applyFont="1"/>
    <xf numFmtId="0" fontId="0" fillId="0" borderId="0" xfId="0" applyAlignment="1">
      <alignment horizontal="left" wrapText="1" indent="1"/>
    </xf>
    <xf numFmtId="0" fontId="89" fillId="0" borderId="0" xfId="0" applyFont="1" applyAlignment="1">
      <alignment horizontal="center"/>
    </xf>
    <xf numFmtId="0" fontId="22" fillId="0" borderId="264" xfId="0" applyFont="1" applyBorder="1" applyAlignment="1">
      <alignment horizontal="center" vertical="center" wrapText="1"/>
    </xf>
    <xf numFmtId="0" fontId="0" fillId="16" borderId="181" xfId="0" applyFill="1" applyBorder="1" applyAlignment="1" applyProtection="1">
      <alignment horizontal="left" wrapText="1" indent="1"/>
      <protection locked="0"/>
    </xf>
    <xf numFmtId="0" fontId="0" fillId="16" borderId="183" xfId="0" applyFill="1" applyBorder="1" applyAlignment="1" applyProtection="1">
      <alignment horizontal="left" wrapText="1" indent="1"/>
      <protection locked="0"/>
    </xf>
    <xf numFmtId="0" fontId="0" fillId="0" borderId="78" xfId="0" applyBorder="1" applyAlignment="1">
      <alignment horizontal="left" wrapText="1" indent="1"/>
    </xf>
    <xf numFmtId="0" fontId="0" fillId="0" borderId="19" xfId="0" applyBorder="1" applyAlignment="1">
      <alignment horizontal="left" wrapText="1" indent="1"/>
    </xf>
    <xf numFmtId="0" fontId="0" fillId="0" borderId="21" xfId="0" applyBorder="1" applyAlignment="1">
      <alignment horizontal="left" wrapText="1" indent="1"/>
    </xf>
    <xf numFmtId="0" fontId="0" fillId="16" borderId="181" xfId="0" applyFill="1" applyBorder="1" applyAlignment="1" applyProtection="1">
      <alignment horizontal="left" vertical="top" wrapText="1" indent="1"/>
      <protection locked="0"/>
    </xf>
    <xf numFmtId="0" fontId="0" fillId="16" borderId="181" xfId="0" applyFill="1" applyBorder="1" applyAlignment="1" applyProtection="1">
      <alignment horizontal="left" vertical="center" wrapText="1" indent="1"/>
      <protection locked="0"/>
    </xf>
    <xf numFmtId="0" fontId="0" fillId="16" borderId="182" xfId="0" applyFill="1" applyBorder="1" applyAlignment="1" applyProtection="1">
      <alignment horizontal="left" wrapText="1" indent="1"/>
      <protection locked="0"/>
    </xf>
    <xf numFmtId="0" fontId="0" fillId="16" borderId="182" xfId="0" applyFill="1" applyBorder="1" applyAlignment="1" applyProtection="1">
      <alignment horizontal="left" vertical="top" wrapText="1" indent="1"/>
      <protection locked="0"/>
    </xf>
    <xf numFmtId="0" fontId="4" fillId="0" borderId="303" xfId="0" applyFont="1" applyBorder="1" applyAlignment="1">
      <alignment horizontal="center" vertical="center"/>
    </xf>
    <xf numFmtId="0" fontId="22" fillId="0" borderId="304" xfId="0" applyFont="1" applyBorder="1" applyAlignment="1">
      <alignment horizontal="center" vertical="center" wrapText="1"/>
    </xf>
    <xf numFmtId="0" fontId="22" fillId="0" borderId="305" xfId="0" applyFont="1" applyBorder="1" applyAlignment="1">
      <alignment horizontal="center" vertical="center" wrapText="1"/>
    </xf>
    <xf numFmtId="0" fontId="0" fillId="0" borderId="191" xfId="0" applyBorder="1" applyAlignment="1">
      <alignment horizontal="center"/>
    </xf>
    <xf numFmtId="0" fontId="0" fillId="0" borderId="306" xfId="0" applyBorder="1" applyAlignment="1">
      <alignment horizontal="center"/>
    </xf>
    <xf numFmtId="0" fontId="91" fillId="7" borderId="269" xfId="0" applyFont="1" applyFill="1" applyBorder="1" applyAlignment="1">
      <alignment horizontal="left" indent="1"/>
    </xf>
    <xf numFmtId="170" fontId="0" fillId="7" borderId="181" xfId="0" applyNumberFormat="1" applyFill="1" applyBorder="1" applyAlignment="1">
      <alignment horizontal="left" indent="1"/>
    </xf>
    <xf numFmtId="0" fontId="0" fillId="7" borderId="181" xfId="0" applyFill="1" applyBorder="1" applyAlignment="1">
      <alignment horizontal="left" indent="1"/>
    </xf>
    <xf numFmtId="0" fontId="4" fillId="7" borderId="181" xfId="0" applyFont="1" applyFill="1" applyBorder="1"/>
    <xf numFmtId="0" fontId="4" fillId="7" borderId="181" xfId="0" applyFont="1" applyFill="1" applyBorder="1" applyAlignment="1">
      <alignment horizontal="center"/>
    </xf>
    <xf numFmtId="0" fontId="4" fillId="7" borderId="307" xfId="0" applyFont="1" applyFill="1" applyBorder="1" applyAlignment="1">
      <alignment horizontal="center"/>
    </xf>
    <xf numFmtId="0" fontId="0" fillId="7" borderId="307" xfId="0" applyFill="1" applyBorder="1"/>
    <xf numFmtId="0" fontId="0" fillId="7" borderId="308" xfId="0" applyFill="1" applyBorder="1"/>
    <xf numFmtId="0" fontId="0" fillId="2" borderId="309" xfId="0" applyFill="1" applyBorder="1" applyAlignment="1" applyProtection="1">
      <alignment horizontal="center"/>
      <protection locked="0"/>
    </xf>
    <xf numFmtId="0" fontId="0" fillId="2" borderId="310" xfId="0" applyFill="1" applyBorder="1" applyAlignment="1" applyProtection="1">
      <alignment horizontal="center"/>
      <protection locked="0"/>
    </xf>
    <xf numFmtId="165" fontId="0" fillId="6" borderId="310" xfId="0" applyNumberFormat="1" applyFill="1" applyBorder="1" applyAlignment="1" applyProtection="1">
      <alignment horizontal="right" indent="2"/>
      <protection locked="0"/>
    </xf>
    <xf numFmtId="165" fontId="0" fillId="0" borderId="311" xfId="0" applyNumberFormat="1" applyBorder="1" applyAlignment="1">
      <alignment horizontal="right" indent="2"/>
    </xf>
    <xf numFmtId="0" fontId="0" fillId="6" borderId="310" xfId="0" applyFill="1" applyBorder="1" applyAlignment="1" applyProtection="1">
      <alignment horizontal="center" vertical="center"/>
      <protection locked="0"/>
    </xf>
    <xf numFmtId="0" fontId="0" fillId="0" borderId="310" xfId="0" applyBorder="1" applyAlignment="1">
      <alignment horizontal="left" indent="1"/>
    </xf>
    <xf numFmtId="0" fontId="0" fillId="0" borderId="310" xfId="0" applyBorder="1" applyAlignment="1">
      <alignment horizontal="center" vertical="center"/>
    </xf>
    <xf numFmtId="0" fontId="0" fillId="0" borderId="312" xfId="0" applyBorder="1" applyAlignment="1">
      <alignment horizontal="left" indent="1"/>
    </xf>
    <xf numFmtId="0" fontId="3" fillId="0" borderId="0" xfId="0" applyFont="1" applyAlignment="1">
      <alignment vertical="center"/>
    </xf>
    <xf numFmtId="0" fontId="94" fillId="0" borderId="0" xfId="2" applyFont="1" applyAlignment="1" applyProtection="1">
      <alignment vertical="center"/>
      <protection hidden="1"/>
    </xf>
    <xf numFmtId="0" fontId="96" fillId="0" borderId="0" xfId="2" applyFont="1" applyAlignment="1" applyProtection="1">
      <alignment horizontal="center" vertical="center"/>
      <protection hidden="1"/>
    </xf>
    <xf numFmtId="0" fontId="94" fillId="0" borderId="0" xfId="2" applyFont="1" applyAlignment="1" applyProtection="1">
      <alignment horizontal="center" vertical="center"/>
      <protection hidden="1"/>
    </xf>
    <xf numFmtId="0" fontId="97" fillId="0" borderId="0" xfId="2" applyFont="1" applyAlignment="1" applyProtection="1">
      <alignment horizontal="center" vertical="center"/>
      <protection hidden="1"/>
    </xf>
    <xf numFmtId="0" fontId="98" fillId="0" borderId="0" xfId="2" applyFont="1" applyAlignment="1" applyProtection="1">
      <alignment horizontal="center" vertical="center"/>
      <protection hidden="1"/>
    </xf>
    <xf numFmtId="0" fontId="98" fillId="0" borderId="0" xfId="2" applyFont="1" applyAlignment="1" applyProtection="1">
      <alignment vertical="center"/>
      <protection hidden="1"/>
    </xf>
    <xf numFmtId="0" fontId="99" fillId="0" borderId="18" xfId="2" applyFont="1" applyBorder="1" applyAlignment="1" applyProtection="1">
      <alignment horizontal="center" vertical="center"/>
      <protection hidden="1"/>
    </xf>
    <xf numFmtId="0" fontId="100" fillId="0" borderId="18" xfId="2" applyFont="1" applyBorder="1" applyAlignment="1" applyProtection="1">
      <alignment horizontal="center" vertical="center"/>
      <protection hidden="1"/>
    </xf>
    <xf numFmtId="0" fontId="100" fillId="0" borderId="315" xfId="2" applyFont="1" applyBorder="1" applyAlignment="1" applyProtection="1">
      <alignment horizontal="center" vertical="center"/>
      <protection hidden="1"/>
    </xf>
    <xf numFmtId="3" fontId="104" fillId="0" borderId="316" xfId="2" applyNumberFormat="1" applyFont="1" applyBorder="1" applyAlignment="1" applyProtection="1">
      <alignment horizontal="center" vertical="center"/>
      <protection hidden="1"/>
    </xf>
    <xf numFmtId="171" fontId="105" fillId="0" borderId="0" xfId="2" applyNumberFormat="1" applyFont="1" applyAlignment="1" applyProtection="1">
      <alignment horizontal="center" vertical="center"/>
      <protection hidden="1"/>
    </xf>
    <xf numFmtId="0" fontId="100" fillId="0" borderId="0" xfId="2" applyFont="1" applyAlignment="1" applyProtection="1">
      <alignment horizontal="center" vertical="center"/>
      <protection hidden="1"/>
    </xf>
    <xf numFmtId="0" fontId="94" fillId="0" borderId="317" xfId="2" applyFont="1" applyBorder="1" applyAlignment="1" applyProtection="1">
      <alignment horizontal="center" vertical="center"/>
      <protection hidden="1"/>
    </xf>
    <xf numFmtId="3" fontId="100" fillId="0" borderId="318" xfId="2" applyNumberFormat="1" applyFont="1" applyBorder="1" applyAlignment="1" applyProtection="1">
      <alignment horizontal="center" vertical="center"/>
      <protection hidden="1"/>
    </xf>
    <xf numFmtId="0" fontId="94" fillId="32" borderId="200" xfId="2" applyFont="1" applyFill="1" applyBorder="1" applyAlignment="1" applyProtection="1">
      <alignment horizontal="center" vertical="center"/>
      <protection hidden="1"/>
    </xf>
    <xf numFmtId="3" fontId="100" fillId="0" borderId="0" xfId="2" applyNumberFormat="1" applyFont="1" applyAlignment="1" applyProtection="1">
      <alignment horizontal="center" vertical="center"/>
      <protection hidden="1"/>
    </xf>
    <xf numFmtId="3" fontId="100" fillId="0" borderId="319" xfId="2" applyNumberFormat="1" applyFont="1" applyBorder="1" applyAlignment="1" applyProtection="1">
      <alignment horizontal="center" vertical="center"/>
      <protection hidden="1"/>
    </xf>
    <xf numFmtId="0" fontId="104" fillId="0" borderId="320" xfId="2" applyFont="1" applyBorder="1" applyAlignment="1" applyProtection="1">
      <alignment horizontal="center" vertical="center"/>
      <protection hidden="1"/>
    </xf>
    <xf numFmtId="0" fontId="94" fillId="0" borderId="321" xfId="2" applyFont="1" applyBorder="1" applyAlignment="1" applyProtection="1">
      <alignment horizontal="center" vertical="center"/>
      <protection hidden="1"/>
    </xf>
    <xf numFmtId="3" fontId="100" fillId="0" borderId="200" xfId="2" applyNumberFormat="1" applyFont="1" applyBorder="1" applyAlignment="1" applyProtection="1">
      <alignment horizontal="center" vertical="center"/>
      <protection hidden="1"/>
    </xf>
    <xf numFmtId="0" fontId="104" fillId="0" borderId="322" xfId="2" applyFont="1" applyBorder="1" applyAlignment="1" applyProtection="1">
      <alignment horizontal="center" vertical="center"/>
      <protection hidden="1"/>
    </xf>
    <xf numFmtId="0" fontId="105" fillId="0" borderId="0" xfId="2" applyFont="1" applyAlignment="1" applyProtection="1">
      <alignment horizontal="center" vertical="center"/>
      <protection hidden="1"/>
    </xf>
    <xf numFmtId="0" fontId="105" fillId="0" borderId="0" xfId="2" applyFont="1" applyAlignment="1" applyProtection="1">
      <alignment vertical="center"/>
      <protection hidden="1"/>
    </xf>
    <xf numFmtId="0" fontId="103" fillId="0" borderId="0" xfId="2" applyFont="1" applyAlignment="1" applyProtection="1">
      <alignment horizontal="center" vertical="center"/>
      <protection hidden="1"/>
    </xf>
    <xf numFmtId="0" fontId="105" fillId="0" borderId="323" xfId="2" applyFont="1" applyBorder="1" applyAlignment="1" applyProtection="1">
      <alignment vertical="center"/>
      <protection hidden="1"/>
    </xf>
    <xf numFmtId="0" fontId="105" fillId="0" borderId="324" xfId="2" applyFont="1" applyBorder="1" applyAlignment="1" applyProtection="1">
      <alignment vertical="center"/>
      <protection hidden="1"/>
    </xf>
    <xf numFmtId="0" fontId="105" fillId="0" borderId="325" xfId="2" applyFont="1" applyBorder="1" applyAlignment="1" applyProtection="1">
      <alignment vertical="center"/>
      <protection hidden="1"/>
    </xf>
    <xf numFmtId="0" fontId="94" fillId="0" borderId="326" xfId="2" applyFont="1" applyBorder="1" applyAlignment="1" applyProtection="1">
      <alignment horizontal="center" vertical="center"/>
      <protection hidden="1"/>
    </xf>
    <xf numFmtId="0" fontId="94" fillId="0" borderId="327" xfId="2" applyFont="1" applyBorder="1" applyAlignment="1" applyProtection="1">
      <alignment horizontal="center" vertical="center"/>
      <protection hidden="1"/>
    </xf>
    <xf numFmtId="0" fontId="105" fillId="0" borderId="326" xfId="2" applyFont="1" applyBorder="1" applyAlignment="1" applyProtection="1">
      <alignment horizontal="center" vertical="center"/>
      <protection hidden="1"/>
    </xf>
    <xf numFmtId="3" fontId="100" fillId="0" borderId="327" xfId="2" applyNumberFormat="1" applyFont="1" applyBorder="1" applyAlignment="1" applyProtection="1">
      <alignment horizontal="center" vertical="center"/>
      <protection hidden="1"/>
    </xf>
    <xf numFmtId="0" fontId="105" fillId="0" borderId="328" xfId="2" applyFont="1" applyBorder="1" applyAlignment="1" applyProtection="1">
      <alignment vertical="center"/>
      <protection hidden="1"/>
    </xf>
    <xf numFmtId="0" fontId="105" fillId="0" borderId="188" xfId="2" applyFont="1" applyBorder="1" applyAlignment="1" applyProtection="1">
      <alignment vertical="center"/>
      <protection hidden="1"/>
    </xf>
    <xf numFmtId="0" fontId="105" fillId="0" borderId="329" xfId="2" applyFont="1" applyBorder="1" applyAlignment="1" applyProtection="1">
      <alignment vertical="center"/>
      <protection hidden="1"/>
    </xf>
    <xf numFmtId="0" fontId="105" fillId="0" borderId="247" xfId="2" applyFont="1" applyBorder="1" applyAlignment="1" applyProtection="1">
      <alignment horizontal="center" vertical="center"/>
      <protection hidden="1"/>
    </xf>
    <xf numFmtId="0" fontId="105" fillId="0" borderId="18" xfId="2" applyFont="1" applyBorder="1" applyAlignment="1" applyProtection="1">
      <alignment horizontal="center" vertical="center"/>
      <protection hidden="1"/>
    </xf>
    <xf numFmtId="0" fontId="105" fillId="0" borderId="330" xfId="2" applyFont="1" applyBorder="1" applyAlignment="1" applyProtection="1">
      <alignment horizontal="center" vertical="center"/>
      <protection hidden="1"/>
    </xf>
    <xf numFmtId="0" fontId="105" fillId="0" borderId="331" xfId="2" applyFont="1" applyBorder="1" applyAlignment="1" applyProtection="1">
      <alignment horizontal="center" vertical="center"/>
      <protection hidden="1"/>
    </xf>
    <xf numFmtId="0" fontId="105" fillId="0" borderId="332" xfId="2" applyFont="1" applyBorder="1" applyAlignment="1" applyProtection="1">
      <alignment horizontal="center" vertical="center"/>
      <protection hidden="1"/>
    </xf>
    <xf numFmtId="0" fontId="105" fillId="3" borderId="328" xfId="2" applyFont="1" applyFill="1" applyBorder="1" applyAlignment="1" applyProtection="1">
      <alignment horizontal="center" vertical="center" shrinkToFit="1"/>
      <protection hidden="1"/>
    </xf>
    <xf numFmtId="0" fontId="105" fillId="0" borderId="247" xfId="2" applyFont="1" applyBorder="1" applyAlignment="1" applyProtection="1">
      <alignment horizontal="center" vertical="center" shrinkToFit="1"/>
      <protection hidden="1"/>
    </xf>
    <xf numFmtId="0" fontId="105" fillId="0" borderId="330" xfId="2" applyFont="1" applyBorder="1" applyAlignment="1" applyProtection="1">
      <alignment horizontal="center" vertical="center" shrinkToFit="1"/>
      <protection hidden="1"/>
    </xf>
    <xf numFmtId="0" fontId="105" fillId="0" borderId="188" xfId="2" applyFont="1" applyBorder="1" applyAlignment="1" applyProtection="1">
      <alignment horizontal="center" vertical="center" shrinkToFit="1"/>
      <protection hidden="1"/>
    </xf>
    <xf numFmtId="0" fontId="105" fillId="3" borderId="0" xfId="2" applyFont="1" applyFill="1" applyAlignment="1" applyProtection="1">
      <alignment horizontal="center" vertical="center" shrinkToFit="1"/>
      <protection hidden="1"/>
    </xf>
    <xf numFmtId="0" fontId="105" fillId="0" borderId="0" xfId="2" applyFont="1" applyAlignment="1" applyProtection="1">
      <alignment horizontal="center" vertical="center" shrinkToFit="1"/>
      <protection hidden="1"/>
    </xf>
    <xf numFmtId="0" fontId="105" fillId="0" borderId="331" xfId="2" applyFont="1" applyBorder="1" applyAlignment="1" applyProtection="1">
      <alignment horizontal="center" vertical="center" shrinkToFit="1"/>
      <protection hidden="1"/>
    </xf>
    <xf numFmtId="0" fontId="105" fillId="0" borderId="329" xfId="2" applyFont="1" applyBorder="1" applyAlignment="1" applyProtection="1">
      <alignment horizontal="center" vertical="center" shrinkToFit="1"/>
      <protection hidden="1"/>
    </xf>
    <xf numFmtId="0" fontId="105" fillId="0" borderId="18" xfId="2" applyFont="1" applyBorder="1" applyAlignment="1" applyProtection="1">
      <alignment horizontal="center" vertical="center" shrinkToFit="1"/>
      <protection hidden="1"/>
    </xf>
    <xf numFmtId="0" fontId="105" fillId="3" borderId="332" xfId="2" applyFont="1" applyFill="1" applyBorder="1" applyAlignment="1" applyProtection="1">
      <alignment horizontal="center" vertical="center" shrinkToFit="1"/>
      <protection hidden="1"/>
    </xf>
    <xf numFmtId="0" fontId="105" fillId="0" borderId="321" xfId="2" applyFont="1" applyBorder="1" applyAlignment="1" applyProtection="1">
      <alignment horizontal="center" vertical="center"/>
      <protection hidden="1"/>
    </xf>
    <xf numFmtId="0" fontId="106" fillId="0" borderId="0" xfId="2" applyFont="1" applyAlignment="1" applyProtection="1">
      <alignment horizontal="center" vertical="center"/>
      <protection hidden="1"/>
    </xf>
    <xf numFmtId="0" fontId="107" fillId="0" borderId="0" xfId="2" applyFont="1" applyAlignment="1">
      <alignment horizontal="center" vertical="center"/>
    </xf>
    <xf numFmtId="0" fontId="95" fillId="0" borderId="323" xfId="2" applyFont="1" applyBorder="1" applyAlignment="1">
      <alignment horizontal="left" vertical="center"/>
    </xf>
    <xf numFmtId="0" fontId="95" fillId="0" borderId="324" xfId="2" applyFont="1" applyBorder="1" applyAlignment="1">
      <alignment horizontal="left" vertical="center"/>
    </xf>
    <xf numFmtId="0" fontId="105" fillId="0" borderId="325" xfId="2" applyFont="1" applyBorder="1" applyAlignment="1" applyProtection="1">
      <alignment horizontal="left" vertical="center"/>
      <protection hidden="1"/>
    </xf>
    <xf numFmtId="0" fontId="95" fillId="0" borderId="0" xfId="2" applyFont="1" applyAlignment="1" applyProtection="1">
      <alignment horizontal="center" vertical="center"/>
      <protection hidden="1"/>
    </xf>
    <xf numFmtId="0" fontId="94" fillId="0" borderId="317" xfId="2" applyFont="1" applyBorder="1" applyAlignment="1" applyProtection="1">
      <alignment horizontal="left" vertical="center"/>
      <protection hidden="1"/>
    </xf>
    <xf numFmtId="0" fontId="94" fillId="3" borderId="328" xfId="2" applyFont="1" applyFill="1" applyBorder="1" applyAlignment="1" applyProtection="1">
      <alignment horizontal="left" vertical="center"/>
      <protection hidden="1"/>
    </xf>
    <xf numFmtId="0" fontId="94" fillId="0" borderId="247" xfId="2" applyFont="1" applyBorder="1" applyAlignment="1" applyProtection="1">
      <alignment horizontal="center" vertical="center"/>
      <protection hidden="1"/>
    </xf>
    <xf numFmtId="0" fontId="94" fillId="0" borderId="188" xfId="2" applyFont="1" applyBorder="1" applyAlignment="1" applyProtection="1">
      <alignment horizontal="left" vertical="center"/>
      <protection hidden="1"/>
    </xf>
    <xf numFmtId="0" fontId="94" fillId="3" borderId="0" xfId="2" applyFont="1" applyFill="1" applyAlignment="1" applyProtection="1">
      <alignment horizontal="center" vertical="center"/>
      <protection hidden="1"/>
    </xf>
    <xf numFmtId="0" fontId="94" fillId="0" borderId="329" xfId="2" applyFont="1" applyBorder="1" applyAlignment="1" applyProtection="1">
      <alignment horizontal="left" vertical="center"/>
      <protection hidden="1"/>
    </xf>
    <xf numFmtId="0" fontId="94" fillId="0" borderId="18" xfId="2" applyFont="1" applyBorder="1" applyAlignment="1" applyProtection="1">
      <alignment horizontal="center" vertical="center"/>
      <protection hidden="1"/>
    </xf>
    <xf numFmtId="0" fontId="94" fillId="0" borderId="335" xfId="2" applyFont="1" applyBorder="1" applyAlignment="1" applyProtection="1">
      <alignment horizontal="right" vertical="center"/>
      <protection hidden="1"/>
    </xf>
    <xf numFmtId="0" fontId="94" fillId="0" borderId="336" xfId="2" applyFont="1" applyBorder="1" applyAlignment="1" applyProtection="1">
      <alignment horizontal="center" vertical="center"/>
      <protection hidden="1"/>
    </xf>
    <xf numFmtId="0" fontId="94" fillId="0" borderId="337" xfId="2" applyFont="1" applyBorder="1" applyAlignment="1" applyProtection="1">
      <alignment horizontal="center" vertical="center"/>
      <protection hidden="1"/>
    </xf>
    <xf numFmtId="0" fontId="94" fillId="0" borderId="338" xfId="2" applyFont="1" applyBorder="1" applyAlignment="1" applyProtection="1">
      <alignment horizontal="center" vertical="center"/>
      <protection hidden="1"/>
    </xf>
    <xf numFmtId="0" fontId="94" fillId="0" borderId="339" xfId="2" applyFont="1" applyBorder="1" applyAlignment="1" applyProtection="1">
      <alignment horizontal="center" vertical="center"/>
      <protection hidden="1"/>
    </xf>
    <xf numFmtId="0" fontId="94" fillId="0" borderId="340" xfId="2" applyFont="1" applyBorder="1" applyAlignment="1" applyProtection="1">
      <alignment horizontal="center" vertical="center"/>
      <protection hidden="1"/>
    </xf>
    <xf numFmtId="0" fontId="94" fillId="0" borderId="341" xfId="2" applyFont="1" applyBorder="1" applyAlignment="1" applyProtection="1">
      <alignment horizontal="center" vertical="center"/>
      <protection hidden="1"/>
    </xf>
    <xf numFmtId="0" fontId="94" fillId="0" borderId="342" xfId="2" applyFont="1" applyBorder="1" applyAlignment="1" applyProtection="1">
      <alignment horizontal="center" vertical="center"/>
      <protection hidden="1"/>
    </xf>
    <xf numFmtId="0" fontId="94" fillId="0" borderId="338" xfId="2" applyFont="1" applyBorder="1" applyAlignment="1" applyProtection="1">
      <alignment vertical="center"/>
      <protection hidden="1"/>
    </xf>
    <xf numFmtId="172" fontId="105" fillId="0" borderId="342" xfId="2" applyNumberFormat="1" applyFont="1" applyBorder="1" applyAlignment="1" applyProtection="1">
      <alignment horizontal="center" vertical="center"/>
      <protection hidden="1"/>
    </xf>
    <xf numFmtId="172" fontId="105" fillId="0" borderId="0" xfId="2" applyNumberFormat="1" applyFont="1" applyAlignment="1" applyProtection="1">
      <alignment horizontal="center" vertical="center"/>
      <protection hidden="1"/>
    </xf>
    <xf numFmtId="0" fontId="94" fillId="0" borderId="321" xfId="2" applyFont="1" applyBorder="1" applyAlignment="1" applyProtection="1">
      <alignment horizontal="left" vertical="center"/>
      <protection hidden="1"/>
    </xf>
    <xf numFmtId="0" fontId="94" fillId="0" borderId="343" xfId="2" applyFont="1" applyBorder="1" applyAlignment="1" applyProtection="1">
      <alignment horizontal="right" vertical="center"/>
      <protection hidden="1"/>
    </xf>
    <xf numFmtId="0" fontId="94" fillId="0" borderId="344" xfId="2" applyFont="1" applyBorder="1" applyAlignment="1" applyProtection="1">
      <alignment horizontal="center" vertical="center"/>
      <protection hidden="1"/>
    </xf>
    <xf numFmtId="0" fontId="94" fillId="0" borderId="345" xfId="2" applyFont="1" applyBorder="1" applyAlignment="1" applyProtection="1">
      <alignment horizontal="center" vertical="center"/>
      <protection hidden="1"/>
    </xf>
    <xf numFmtId="0" fontId="94" fillId="0" borderId="346" xfId="2" applyFont="1" applyBorder="1" applyAlignment="1" applyProtection="1">
      <alignment horizontal="center" vertical="center"/>
      <protection hidden="1"/>
    </xf>
    <xf numFmtId="0" fontId="94" fillId="0" borderId="347" xfId="2" applyFont="1" applyBorder="1" applyAlignment="1" applyProtection="1">
      <alignment horizontal="center" vertical="center"/>
      <protection hidden="1"/>
    </xf>
    <xf numFmtId="0" fontId="94" fillId="0" borderId="348" xfId="2" applyFont="1" applyBorder="1" applyAlignment="1" applyProtection="1">
      <alignment horizontal="center" vertical="center"/>
      <protection hidden="1"/>
    </xf>
    <xf numFmtId="0" fontId="94" fillId="0" borderId="345" xfId="2" applyFont="1" applyBorder="1" applyAlignment="1" applyProtection="1">
      <alignment vertical="center"/>
      <protection hidden="1"/>
    </xf>
    <xf numFmtId="172" fontId="105" fillId="0" borderId="348" xfId="2" applyNumberFormat="1" applyFont="1" applyBorder="1" applyAlignment="1" applyProtection="1">
      <alignment horizontal="center" vertical="center"/>
      <protection hidden="1"/>
    </xf>
    <xf numFmtId="0" fontId="94" fillId="0" borderId="333" xfId="2" applyFont="1" applyBorder="1" applyAlignment="1" applyProtection="1">
      <alignment horizontal="left" vertical="center"/>
      <protection hidden="1"/>
    </xf>
    <xf numFmtId="0" fontId="94" fillId="0" borderId="0" xfId="2" applyFont="1" applyAlignment="1" applyProtection="1">
      <alignment horizontal="left" vertical="center"/>
      <protection hidden="1"/>
    </xf>
    <xf numFmtId="0" fontId="94" fillId="0" borderId="349" xfId="2" applyFont="1" applyBorder="1" applyAlignment="1" applyProtection="1">
      <alignment horizontal="right" vertical="center"/>
      <protection hidden="1"/>
    </xf>
    <xf numFmtId="0" fontId="94" fillId="0" borderId="350" xfId="2" applyFont="1" applyBorder="1" applyAlignment="1" applyProtection="1">
      <alignment horizontal="center" vertical="center"/>
      <protection hidden="1"/>
    </xf>
    <xf numFmtId="0" fontId="94" fillId="0" borderId="351" xfId="2" applyFont="1" applyBorder="1" applyAlignment="1" applyProtection="1">
      <alignment horizontal="center" vertical="center"/>
      <protection hidden="1"/>
    </xf>
    <xf numFmtId="0" fontId="94" fillId="0" borderId="352" xfId="2" applyFont="1" applyBorder="1" applyAlignment="1" applyProtection="1">
      <alignment horizontal="center" vertical="center"/>
      <protection hidden="1"/>
    </xf>
    <xf numFmtId="0" fontId="94" fillId="0" borderId="353" xfId="2" applyFont="1" applyBorder="1" applyAlignment="1" applyProtection="1">
      <alignment horizontal="center" vertical="center"/>
      <protection hidden="1"/>
    </xf>
    <xf numFmtId="0" fontId="94" fillId="0" borderId="354" xfId="2" applyFont="1" applyBorder="1" applyAlignment="1" applyProtection="1">
      <alignment horizontal="center" vertical="center"/>
      <protection hidden="1"/>
    </xf>
    <xf numFmtId="0" fontId="94" fillId="0" borderId="355" xfId="2" applyFont="1" applyBorder="1" applyAlignment="1" applyProtection="1">
      <alignment horizontal="center" vertical="center"/>
      <protection hidden="1"/>
    </xf>
    <xf numFmtId="0" fontId="94" fillId="0" borderId="356" xfId="2" applyFont="1" applyBorder="1" applyAlignment="1" applyProtection="1">
      <alignment vertical="center"/>
      <protection hidden="1"/>
    </xf>
    <xf numFmtId="172" fontId="105" fillId="0" borderId="357" xfId="2" applyNumberFormat="1" applyFont="1" applyBorder="1" applyAlignment="1" applyProtection="1">
      <alignment horizontal="center" vertical="center"/>
      <protection hidden="1"/>
    </xf>
    <xf numFmtId="0" fontId="94" fillId="0" borderId="358" xfId="2" applyFont="1" applyBorder="1" applyAlignment="1" applyProtection="1">
      <alignment horizontal="center" vertical="center"/>
      <protection hidden="1"/>
    </xf>
    <xf numFmtId="0" fontId="94" fillId="0" borderId="0" xfId="2" applyFont="1"/>
    <xf numFmtId="0" fontId="99" fillId="0" borderId="0" xfId="2" applyFont="1" applyAlignment="1" applyProtection="1">
      <alignment horizontal="center" vertical="center"/>
      <protection hidden="1"/>
    </xf>
    <xf numFmtId="0" fontId="108" fillId="0" borderId="0" xfId="2" applyFont="1" applyAlignment="1">
      <alignment horizontal="center" vertical="center"/>
    </xf>
    <xf numFmtId="0" fontId="94" fillId="2" borderId="359" xfId="2" applyFont="1" applyFill="1" applyBorder="1" applyAlignment="1" applyProtection="1">
      <alignment horizontal="center" vertical="center"/>
      <protection hidden="1"/>
    </xf>
    <xf numFmtId="0" fontId="94" fillId="2" borderId="360" xfId="2" applyFont="1" applyFill="1" applyBorder="1" applyAlignment="1" applyProtection="1">
      <alignment horizontal="center" vertical="center"/>
      <protection hidden="1"/>
    </xf>
    <xf numFmtId="0" fontId="94" fillId="2" borderId="361" xfId="2" applyFont="1" applyFill="1" applyBorder="1" applyAlignment="1" applyProtection="1">
      <alignment horizontal="center" vertical="center"/>
      <protection hidden="1"/>
    </xf>
    <xf numFmtId="0" fontId="94" fillId="2" borderId="362" xfId="2" applyFont="1" applyFill="1" applyBorder="1" applyAlignment="1" applyProtection="1">
      <alignment horizontal="center" vertical="center"/>
      <protection hidden="1"/>
    </xf>
    <xf numFmtId="0" fontId="94" fillId="2" borderId="106" xfId="2" applyFont="1" applyFill="1" applyBorder="1" applyAlignment="1" applyProtection="1">
      <alignment horizontal="center" vertical="center"/>
      <protection hidden="1"/>
    </xf>
    <xf numFmtId="0" fontId="94" fillId="2" borderId="363" xfId="2" applyFont="1" applyFill="1" applyBorder="1" applyAlignment="1" applyProtection="1">
      <alignment horizontal="center" vertical="center"/>
      <protection hidden="1"/>
    </xf>
    <xf numFmtId="0" fontId="94" fillId="2" borderId="364" xfId="2" applyFont="1" applyFill="1" applyBorder="1" applyAlignment="1" applyProtection="1">
      <alignment horizontal="center" vertical="center"/>
      <protection hidden="1"/>
    </xf>
    <xf numFmtId="0" fontId="94" fillId="2" borderId="365" xfId="2" applyFont="1" applyFill="1" applyBorder="1" applyAlignment="1" applyProtection="1">
      <alignment horizontal="center" vertical="center"/>
      <protection hidden="1"/>
    </xf>
    <xf numFmtId="0" fontId="94" fillId="2" borderId="366" xfId="2" applyFont="1" applyFill="1" applyBorder="1" applyAlignment="1" applyProtection="1">
      <alignment horizontal="center" vertical="center"/>
      <protection hidden="1"/>
    </xf>
    <xf numFmtId="0" fontId="94" fillId="2" borderId="367" xfId="2" applyFont="1" applyFill="1" applyBorder="1" applyAlignment="1" applyProtection="1">
      <alignment horizontal="left" vertical="center"/>
      <protection hidden="1"/>
    </xf>
    <xf numFmtId="0" fontId="94" fillId="2" borderId="368" xfId="2" applyFont="1" applyFill="1" applyBorder="1" applyAlignment="1" applyProtection="1">
      <alignment horizontal="left" vertical="center"/>
      <protection hidden="1"/>
    </xf>
    <xf numFmtId="0" fontId="94" fillId="2" borderId="369" xfId="2" applyFont="1" applyFill="1" applyBorder="1" applyAlignment="1" applyProtection="1">
      <alignment horizontal="left" vertical="center"/>
      <protection hidden="1"/>
    </xf>
    <xf numFmtId="0" fontId="94" fillId="0" borderId="333" xfId="2" applyFont="1" applyBorder="1" applyAlignment="1" applyProtection="1">
      <alignment horizontal="center" vertical="center"/>
      <protection hidden="1"/>
    </xf>
    <xf numFmtId="0" fontId="94" fillId="0" borderId="0" xfId="2" applyFont="1" applyAlignment="1" applyProtection="1">
      <alignment vertical="center" shrinkToFit="1"/>
      <protection hidden="1"/>
    </xf>
    <xf numFmtId="0" fontId="94" fillId="0" borderId="0" xfId="2" applyFont="1" applyAlignment="1" applyProtection="1">
      <alignment horizontal="center" vertical="center" shrinkToFit="1"/>
      <protection hidden="1"/>
    </xf>
    <xf numFmtId="0" fontId="105" fillId="0" borderId="247" xfId="2" applyFont="1" applyBorder="1" applyAlignment="1" applyProtection="1">
      <alignment vertical="center"/>
      <protection hidden="1"/>
    </xf>
    <xf numFmtId="0" fontId="105" fillId="0" borderId="0" xfId="2" applyFont="1" applyAlignment="1" applyProtection="1">
      <alignment vertical="center" shrinkToFit="1"/>
      <protection hidden="1"/>
    </xf>
    <xf numFmtId="0" fontId="109" fillId="0" borderId="0" xfId="2" applyFont="1" applyAlignment="1" applyProtection="1">
      <alignment horizontal="center" vertical="center"/>
      <protection hidden="1"/>
    </xf>
    <xf numFmtId="0" fontId="109" fillId="0" borderId="0" xfId="2" applyFont="1" applyAlignment="1" applyProtection="1">
      <alignment horizontal="left" vertical="center"/>
      <protection hidden="1"/>
    </xf>
    <xf numFmtId="0" fontId="105" fillId="0" borderId="314" xfId="2" applyFont="1" applyBorder="1" applyAlignment="1" applyProtection="1">
      <alignment horizontal="center" vertical="center"/>
      <protection hidden="1"/>
    </xf>
    <xf numFmtId="0" fontId="105" fillId="0" borderId="325" xfId="2" applyFont="1" applyBorder="1" applyAlignment="1" applyProtection="1">
      <alignment horizontal="center" vertical="center"/>
      <protection hidden="1"/>
    </xf>
    <xf numFmtId="0" fontId="94" fillId="33" borderId="200" xfId="2" applyFont="1" applyFill="1" applyBorder="1" applyAlignment="1" applyProtection="1">
      <alignment horizontal="center" vertical="center"/>
      <protection hidden="1"/>
    </xf>
    <xf numFmtId="0" fontId="94" fillId="0" borderId="188" xfId="2" applyFont="1" applyBorder="1" applyAlignment="1" applyProtection="1">
      <alignment horizontal="center" vertical="center"/>
      <protection hidden="1"/>
    </xf>
    <xf numFmtId="0" fontId="105" fillId="0" borderId="371" xfId="2" applyFont="1" applyBorder="1" applyAlignment="1" applyProtection="1">
      <alignment horizontal="center" vertical="center"/>
      <protection hidden="1"/>
    </xf>
    <xf numFmtId="0" fontId="95" fillId="0" borderId="330" xfId="2" applyFont="1" applyBorder="1" applyAlignment="1">
      <alignment horizontal="center"/>
    </xf>
    <xf numFmtId="0" fontId="95" fillId="0" borderId="331" xfId="2" applyFont="1" applyBorder="1" applyAlignment="1">
      <alignment horizontal="center"/>
    </xf>
    <xf numFmtId="0" fontId="106" fillId="3" borderId="332" xfId="2" applyFont="1" applyFill="1" applyBorder="1" applyAlignment="1" applyProtection="1">
      <alignment horizontal="center" vertical="center"/>
      <protection hidden="1"/>
    </xf>
    <xf numFmtId="0" fontId="94" fillId="0" borderId="328" xfId="2" applyFont="1" applyBorder="1" applyAlignment="1" applyProtection="1">
      <alignment horizontal="center" vertical="center"/>
      <protection hidden="1"/>
    </xf>
    <xf numFmtId="0" fontId="94" fillId="0" borderId="330" xfId="2" applyFont="1" applyBorder="1" applyAlignment="1" applyProtection="1">
      <alignment horizontal="center" vertical="center"/>
      <protection hidden="1"/>
    </xf>
    <xf numFmtId="0" fontId="94" fillId="0" borderId="331" xfId="2" applyFont="1" applyBorder="1" applyAlignment="1" applyProtection="1">
      <alignment horizontal="center" vertical="center"/>
      <protection hidden="1"/>
    </xf>
    <xf numFmtId="0" fontId="94" fillId="0" borderId="329" xfId="2" applyFont="1" applyBorder="1" applyAlignment="1" applyProtection="1">
      <alignment horizontal="center" vertical="center"/>
      <protection hidden="1"/>
    </xf>
    <xf numFmtId="0" fontId="94" fillId="0" borderId="332" xfId="2" applyFont="1" applyBorder="1" applyAlignment="1" applyProtection="1">
      <alignment horizontal="center" vertical="center"/>
      <protection hidden="1"/>
    </xf>
    <xf numFmtId="0" fontId="95" fillId="0" borderId="0" xfId="2" applyFont="1" applyAlignment="1" applyProtection="1">
      <alignment horizontal="right" vertical="center"/>
      <protection hidden="1"/>
    </xf>
    <xf numFmtId="0" fontId="102" fillId="30" borderId="372" xfId="3" applyNumberFormat="1" applyFont="1" applyBorder="1" applyAlignment="1" applyProtection="1">
      <alignment horizontal="center" vertical="center" readingOrder="1"/>
    </xf>
    <xf numFmtId="0" fontId="94" fillId="2" borderId="370" xfId="2" applyFont="1" applyFill="1" applyBorder="1" applyAlignment="1" applyProtection="1">
      <alignment vertical="center" shrinkToFit="1"/>
      <protection hidden="1"/>
    </xf>
    <xf numFmtId="0" fontId="0" fillId="10" borderId="266" xfId="0" applyFill="1" applyBorder="1" applyAlignment="1" applyProtection="1">
      <alignment horizontal="right" indent="2"/>
      <protection locked="0"/>
    </xf>
    <xf numFmtId="0" fontId="0" fillId="10" borderId="267" xfId="0" applyFill="1" applyBorder="1" applyAlignment="1" applyProtection="1">
      <alignment horizontal="center"/>
      <protection locked="0"/>
    </xf>
    <xf numFmtId="0" fontId="0" fillId="10" borderId="276" xfId="0" applyFill="1" applyBorder="1" applyAlignment="1" applyProtection="1">
      <alignment horizontal="right" indent="2"/>
      <protection locked="0"/>
    </xf>
    <xf numFmtId="0" fontId="0" fillId="10" borderId="278" xfId="0" applyFill="1" applyBorder="1" applyAlignment="1" applyProtection="1">
      <alignment horizontal="center"/>
      <protection locked="0"/>
    </xf>
    <xf numFmtId="3" fontId="94" fillId="0" borderId="0" xfId="2" applyNumberFormat="1" applyFont="1" applyAlignment="1" applyProtection="1">
      <alignment horizontal="center" vertical="center" shrinkToFit="1"/>
      <protection hidden="1"/>
    </xf>
    <xf numFmtId="3" fontId="94" fillId="31" borderId="106" xfId="2" applyNumberFormat="1" applyFont="1" applyFill="1" applyBorder="1" applyAlignment="1" applyProtection="1">
      <alignment horizontal="center" vertical="center"/>
      <protection hidden="1"/>
    </xf>
    <xf numFmtId="0" fontId="10" fillId="0" borderId="328" xfId="0" applyFont="1" applyBorder="1"/>
    <xf numFmtId="0" fontId="0" fillId="0" borderId="330" xfId="0" applyBorder="1"/>
    <xf numFmtId="0" fontId="10" fillId="0" borderId="188" xfId="0" applyFont="1" applyBorder="1"/>
    <xf numFmtId="0" fontId="0" fillId="0" borderId="331" xfId="0" applyBorder="1"/>
    <xf numFmtId="0" fontId="10" fillId="0" borderId="329" xfId="0" applyFont="1" applyBorder="1"/>
    <xf numFmtId="0" fontId="0" fillId="0" borderId="332" xfId="0" applyBorder="1"/>
    <xf numFmtId="3" fontId="58" fillId="0" borderId="106" xfId="0" applyNumberFormat="1" applyFont="1" applyBorder="1" applyAlignment="1">
      <alignment horizontal="center" vertical="center"/>
    </xf>
    <xf numFmtId="0" fontId="89" fillId="0" borderId="0" xfId="0" applyFont="1"/>
    <xf numFmtId="173" fontId="105" fillId="0" borderId="0" xfId="2" applyNumberFormat="1" applyFont="1" applyAlignment="1" applyProtection="1">
      <alignment horizontal="center" vertical="center"/>
      <protection hidden="1"/>
    </xf>
    <xf numFmtId="0" fontId="111" fillId="0" borderId="0" xfId="0" applyFont="1" applyAlignment="1">
      <alignment horizontal="center"/>
    </xf>
    <xf numFmtId="0" fontId="0" fillId="3" borderId="106" xfId="0" applyFill="1" applyBorder="1" applyAlignment="1">
      <alignment horizontal="center"/>
    </xf>
    <xf numFmtId="0" fontId="0" fillId="0" borderId="374" xfId="0" applyBorder="1" applyAlignment="1">
      <alignment horizontal="center"/>
    </xf>
    <xf numFmtId="0" fontId="0" fillId="0" borderId="376" xfId="0" applyBorder="1" applyAlignment="1">
      <alignment horizontal="center"/>
    </xf>
    <xf numFmtId="0" fontId="0" fillId="3" borderId="377" xfId="0" applyFill="1" applyBorder="1" applyAlignment="1">
      <alignment horizontal="center"/>
    </xf>
    <xf numFmtId="0" fontId="0" fillId="0" borderId="133" xfId="0" applyBorder="1"/>
    <xf numFmtId="0" fontId="0" fillId="0" borderId="379" xfId="0" applyBorder="1"/>
    <xf numFmtId="0" fontId="0" fillId="0" borderId="101" xfId="0" applyBorder="1" applyAlignment="1">
      <alignment horizontal="center"/>
    </xf>
    <xf numFmtId="0" fontId="0" fillId="0" borderId="378" xfId="0" applyBorder="1" applyAlignment="1">
      <alignment horizontal="center"/>
    </xf>
    <xf numFmtId="0" fontId="0" fillId="0" borderId="130" xfId="0" applyBorder="1"/>
    <xf numFmtId="0" fontId="0" fillId="0" borderId="381" xfId="0" applyBorder="1" applyAlignment="1">
      <alignment horizontal="center"/>
    </xf>
    <xf numFmtId="0" fontId="10" fillId="0" borderId="382" xfId="0" applyFont="1" applyBorder="1"/>
    <xf numFmtId="0" fontId="10" fillId="0" borderId="383" xfId="0" applyFont="1" applyBorder="1" applyAlignment="1">
      <alignment horizontal="center" shrinkToFit="1"/>
    </xf>
    <xf numFmtId="0" fontId="10" fillId="0" borderId="384" xfId="0" applyFont="1" applyBorder="1" applyAlignment="1">
      <alignment horizontal="center" shrinkToFit="1"/>
    </xf>
    <xf numFmtId="0" fontId="10" fillId="0" borderId="387" xfId="0" applyFont="1" applyBorder="1" applyAlignment="1">
      <alignment horizontal="center" shrinkToFit="1"/>
    </xf>
    <xf numFmtId="0" fontId="0" fillId="3" borderId="388" xfId="0" applyFill="1" applyBorder="1" applyAlignment="1">
      <alignment horizontal="center"/>
    </xf>
    <xf numFmtId="0" fontId="0" fillId="0" borderId="389" xfId="0" applyBorder="1" applyAlignment="1">
      <alignment horizontal="center"/>
    </xf>
    <xf numFmtId="0" fontId="0" fillId="0" borderId="390" xfId="0" applyBorder="1" applyAlignment="1">
      <alignment horizontal="center"/>
    </xf>
    <xf numFmtId="0" fontId="0" fillId="0" borderId="391" xfId="0" applyBorder="1" applyAlignment="1">
      <alignment horizontal="left"/>
    </xf>
    <xf numFmtId="0" fontId="0" fillId="0" borderId="392" xfId="0" applyBorder="1" applyAlignment="1">
      <alignment horizontal="left"/>
    </xf>
    <xf numFmtId="0" fontId="0" fillId="0" borderId="393" xfId="0" applyBorder="1" applyAlignment="1">
      <alignment horizontal="left"/>
    </xf>
    <xf numFmtId="0" fontId="0" fillId="0" borderId="394" xfId="0" applyBorder="1" applyAlignment="1">
      <alignment horizontal="center"/>
    </xf>
    <xf numFmtId="0" fontId="22" fillId="0" borderId="383" xfId="0" applyFont="1" applyBorder="1" applyAlignment="1">
      <alignment horizontal="center"/>
    </xf>
    <xf numFmtId="0" fontId="112" fillId="0" borderId="0" xfId="0" applyFont="1"/>
    <xf numFmtId="0" fontId="0" fillId="0" borderId="380" xfId="0" applyBorder="1" applyAlignment="1">
      <alignment shrinkToFit="1"/>
    </xf>
    <xf numFmtId="0" fontId="0" fillId="0" borderId="373" xfId="0" applyBorder="1" applyAlignment="1">
      <alignment shrinkToFit="1"/>
    </xf>
    <xf numFmtId="0" fontId="0" fillId="0" borderId="375" xfId="0" applyBorder="1" applyAlignment="1">
      <alignment shrinkToFit="1"/>
    </xf>
    <xf numFmtId="0" fontId="110" fillId="34" borderId="0" xfId="0" applyFont="1" applyFill="1" applyAlignment="1">
      <alignment horizontal="center" vertical="center"/>
    </xf>
    <xf numFmtId="0" fontId="113" fillId="0" borderId="0" xfId="0" applyFont="1" applyAlignment="1">
      <alignment horizontal="center" vertical="center"/>
    </xf>
    <xf numFmtId="0" fontId="113" fillId="0" borderId="106" xfId="0" applyFont="1" applyBorder="1" applyAlignment="1">
      <alignment horizontal="center" vertical="center"/>
    </xf>
    <xf numFmtId="0" fontId="0" fillId="13" borderId="0" xfId="0" quotePrefix="1" applyFill="1"/>
    <xf numFmtId="0" fontId="89" fillId="0" borderId="0" xfId="0" applyFont="1" applyAlignment="1">
      <alignment horizontal="left"/>
    </xf>
    <xf numFmtId="0" fontId="12" fillId="0" borderId="0" xfId="0" applyFont="1" applyAlignment="1">
      <alignment horizontal="center" wrapText="1"/>
    </xf>
    <xf numFmtId="0" fontId="10" fillId="0" borderId="382" xfId="0" applyFont="1" applyBorder="1" applyAlignment="1">
      <alignment horizontal="center" vertical="center" wrapText="1" shrinkToFit="1"/>
    </xf>
    <xf numFmtId="0" fontId="10" fillId="0" borderId="384" xfId="0" applyFont="1" applyBorder="1" applyAlignment="1">
      <alignment horizontal="center" vertical="center" wrapText="1" shrinkToFit="1"/>
    </xf>
    <xf numFmtId="0" fontId="0" fillId="0" borderId="380" xfId="0" applyBorder="1" applyAlignment="1">
      <alignment horizontal="center"/>
    </xf>
    <xf numFmtId="0" fontId="0" fillId="0" borderId="373" xfId="0" applyBorder="1" applyAlignment="1">
      <alignment horizontal="center"/>
    </xf>
    <xf numFmtId="0" fontId="0" fillId="0" borderId="375" xfId="0" applyBorder="1" applyAlignment="1">
      <alignment horizontal="center"/>
    </xf>
    <xf numFmtId="0" fontId="0" fillId="0" borderId="377" xfId="0" applyBorder="1" applyAlignment="1">
      <alignment horizontal="center"/>
    </xf>
    <xf numFmtId="3" fontId="94" fillId="0" borderId="0" xfId="2" applyNumberFormat="1" applyFont="1" applyAlignment="1" applyProtection="1">
      <alignment horizontal="center" vertical="center"/>
      <protection hidden="1"/>
    </xf>
    <xf numFmtId="3" fontId="105" fillId="0" borderId="395" xfId="2" applyNumberFormat="1" applyFont="1" applyBorder="1" applyAlignment="1" applyProtection="1">
      <alignment horizontal="center" vertical="center"/>
      <protection hidden="1"/>
    </xf>
    <xf numFmtId="0" fontId="105" fillId="0" borderId="395" xfId="2" applyFont="1" applyBorder="1" applyAlignment="1" applyProtection="1">
      <alignment horizontal="center" vertical="center"/>
      <protection hidden="1"/>
    </xf>
    <xf numFmtId="0" fontId="94" fillId="0" borderId="328" xfId="2" applyFont="1" applyBorder="1" applyAlignment="1" applyProtection="1">
      <alignment vertical="center"/>
      <protection hidden="1"/>
    </xf>
    <xf numFmtId="0" fontId="94" fillId="0" borderId="330" xfId="2" applyFont="1" applyBorder="1" applyAlignment="1" applyProtection="1">
      <alignment vertical="center"/>
      <protection hidden="1"/>
    </xf>
    <xf numFmtId="0" fontId="94" fillId="0" borderId="188" xfId="2" applyFont="1" applyBorder="1" applyAlignment="1" applyProtection="1">
      <alignment vertical="center"/>
      <protection hidden="1"/>
    </xf>
    <xf numFmtId="0" fontId="94" fillId="0" borderId="331" xfId="2" applyFont="1" applyBorder="1" applyAlignment="1" applyProtection="1">
      <alignment vertical="center"/>
      <protection hidden="1"/>
    </xf>
    <xf numFmtId="0" fontId="94" fillId="0" borderId="329" xfId="2" applyFont="1" applyBorder="1" applyAlignment="1" applyProtection="1">
      <alignment vertical="center"/>
      <protection hidden="1"/>
    </xf>
    <xf numFmtId="0" fontId="94" fillId="0" borderId="332" xfId="2" applyFont="1" applyBorder="1" applyAlignment="1" applyProtection="1">
      <alignment vertical="center"/>
      <protection hidden="1"/>
    </xf>
    <xf numFmtId="0" fontId="84" fillId="0" borderId="0" xfId="0" applyFont="1" applyAlignment="1">
      <alignment vertical="center"/>
    </xf>
    <xf numFmtId="0" fontId="115" fillId="0" borderId="0" xfId="0" applyFont="1" applyAlignment="1">
      <alignment vertical="center"/>
    </xf>
    <xf numFmtId="0" fontId="116" fillId="0" borderId="0" xfId="2" applyFont="1" applyAlignment="1" applyProtection="1">
      <alignment vertical="center"/>
      <protection hidden="1"/>
    </xf>
    <xf numFmtId="0" fontId="117" fillId="0" borderId="0" xfId="0" applyFont="1" applyAlignment="1">
      <alignment vertical="top"/>
    </xf>
    <xf numFmtId="0" fontId="0" fillId="9" borderId="72" xfId="0" applyFill="1" applyBorder="1" applyAlignment="1" applyProtection="1">
      <alignment horizontal="left" indent="1"/>
      <protection locked="0"/>
    </xf>
    <xf numFmtId="0" fontId="0" fillId="16" borderId="191" xfId="0" applyFill="1" applyBorder="1" applyAlignment="1" applyProtection="1">
      <alignment horizontal="left" wrapText="1" indent="1"/>
      <protection locked="0"/>
    </xf>
    <xf numFmtId="0" fontId="0" fillId="2" borderId="181" xfId="0" applyFill="1" applyBorder="1" applyAlignment="1">
      <alignment horizontal="left" indent="1"/>
    </xf>
    <xf numFmtId="0" fontId="0" fillId="0" borderId="266" xfId="0" applyBorder="1" applyAlignment="1">
      <alignment horizontal="left" indent="1"/>
    </xf>
    <xf numFmtId="0" fontId="0" fillId="0" borderId="266" xfId="0" quotePrefix="1" applyBorder="1" applyAlignment="1">
      <alignment horizontal="left" indent="1"/>
    </xf>
    <xf numFmtId="0" fontId="0" fillId="0" borderId="267" xfId="0" applyBorder="1" applyAlignment="1">
      <alignment horizontal="center"/>
    </xf>
    <xf numFmtId="0" fontId="0" fillId="0" borderId="0" xfId="0" applyAlignment="1">
      <alignment wrapText="1"/>
    </xf>
    <xf numFmtId="0" fontId="0" fillId="0" borderId="0" xfId="0" applyAlignment="1">
      <alignment horizontal="center" vertical="center" wrapText="1"/>
    </xf>
    <xf numFmtId="0" fontId="0" fillId="0" borderId="0" xfId="0" applyAlignment="1">
      <alignment horizontal="center" wrapText="1"/>
    </xf>
    <xf numFmtId="0" fontId="0" fillId="0" borderId="285" xfId="0" applyBorder="1" applyAlignment="1">
      <alignment horizontal="center" wrapText="1"/>
    </xf>
    <xf numFmtId="0" fontId="0" fillId="0" borderId="286" xfId="0" applyBorder="1" applyAlignment="1">
      <alignment horizontal="center" wrapText="1"/>
    </xf>
    <xf numFmtId="0" fontId="0" fillId="0" borderId="120" xfId="0" applyBorder="1" applyAlignment="1">
      <alignment horizontal="center" wrapText="1"/>
    </xf>
    <xf numFmtId="0" fontId="0" fillId="0" borderId="119" xfId="0" applyBorder="1" applyAlignment="1">
      <alignment horizontal="center" wrapText="1"/>
    </xf>
    <xf numFmtId="0" fontId="0" fillId="13" borderId="396" xfId="0" applyFill="1" applyBorder="1"/>
    <xf numFmtId="0" fontId="0" fillId="13" borderId="397" xfId="0" applyFill="1" applyBorder="1"/>
    <xf numFmtId="0" fontId="0" fillId="13" borderId="397" xfId="0" applyFill="1" applyBorder="1" applyAlignment="1">
      <alignment vertical="center"/>
    </xf>
    <xf numFmtId="0" fontId="0" fillId="13" borderId="398" xfId="0" applyFill="1" applyBorder="1"/>
    <xf numFmtId="0" fontId="0" fillId="13" borderId="399" xfId="0" applyFill="1" applyBorder="1"/>
    <xf numFmtId="0" fontId="0" fillId="13" borderId="400" xfId="0" applyFill="1" applyBorder="1"/>
    <xf numFmtId="167" fontId="0" fillId="0" borderId="0" xfId="0" applyNumberFormat="1" applyAlignment="1" applyProtection="1">
      <alignment horizontal="center"/>
      <protection locked="0"/>
    </xf>
    <xf numFmtId="0" fontId="0" fillId="35" borderId="0" xfId="0" applyFill="1" applyAlignment="1">
      <alignment horizontal="left" indent="1"/>
    </xf>
    <xf numFmtId="0" fontId="0" fillId="36" borderId="0" xfId="0" applyFill="1" applyAlignment="1">
      <alignment horizontal="left" indent="1"/>
    </xf>
    <xf numFmtId="0" fontId="0" fillId="37" borderId="0" xfId="0" applyFill="1" applyAlignment="1">
      <alignment horizontal="left" indent="1"/>
    </xf>
    <xf numFmtId="0" fontId="0" fillId="38" borderId="0" xfId="0" applyFill="1" applyAlignment="1">
      <alignment horizontal="left" indent="1"/>
    </xf>
    <xf numFmtId="0" fontId="96" fillId="0" borderId="0" xfId="2" applyFont="1" applyAlignment="1" applyProtection="1">
      <alignment horizontal="center" vertical="center" shrinkToFit="1"/>
      <protection hidden="1"/>
    </xf>
    <xf numFmtId="0" fontId="94" fillId="0" borderId="200" xfId="2" applyFont="1" applyBorder="1" applyAlignment="1" applyProtection="1">
      <alignment horizontal="center" vertical="center" shrinkToFit="1"/>
      <protection hidden="1"/>
    </xf>
    <xf numFmtId="0" fontId="64" fillId="0" borderId="0" xfId="0" applyFont="1" applyAlignment="1">
      <alignment horizontal="center" vertical="center"/>
    </xf>
    <xf numFmtId="0" fontId="119" fillId="0" borderId="0" xfId="0" applyFont="1" applyAlignment="1">
      <alignment wrapText="1"/>
    </xf>
    <xf numFmtId="0" fontId="0" fillId="0" borderId="401" xfId="0" applyBorder="1"/>
    <xf numFmtId="0" fontId="59" fillId="0" borderId="0" xfId="0" applyFont="1" applyAlignment="1">
      <alignment horizontal="center"/>
    </xf>
    <xf numFmtId="0" fontId="6" fillId="0" borderId="0" xfId="0" applyFont="1" applyAlignment="1">
      <alignment vertical="center" wrapText="1"/>
    </xf>
    <xf numFmtId="0" fontId="120" fillId="39" borderId="402" xfId="0" applyFont="1" applyFill="1" applyBorder="1" applyAlignment="1">
      <alignment horizontal="center" wrapText="1"/>
    </xf>
    <xf numFmtId="0" fontId="85" fillId="0" borderId="0" xfId="0" applyFont="1" applyAlignment="1">
      <alignment horizontal="left" indent="1"/>
    </xf>
    <xf numFmtId="0" fontId="83" fillId="0" borderId="14" xfId="0" applyFont="1" applyBorder="1" applyAlignment="1">
      <alignment horizontal="center"/>
    </xf>
    <xf numFmtId="0" fontId="7" fillId="0" borderId="5" xfId="0" applyFont="1" applyBorder="1" applyAlignment="1">
      <alignment horizontal="center"/>
    </xf>
    <xf numFmtId="0" fontId="7" fillId="0" borderId="0" xfId="0" applyFont="1" applyAlignment="1">
      <alignment horizontal="center"/>
    </xf>
    <xf numFmtId="0" fontId="7" fillId="0" borderId="6" xfId="0" applyFont="1" applyBorder="1" applyAlignment="1">
      <alignment horizontal="center"/>
    </xf>
    <xf numFmtId="0" fontId="15" fillId="0" borderId="253" xfId="0" applyFont="1" applyBorder="1" applyAlignment="1">
      <alignment horizontal="center" vertical="top"/>
    </xf>
    <xf numFmtId="0" fontId="15" fillId="0" borderId="14" xfId="0" applyFont="1" applyBorder="1" applyAlignment="1">
      <alignment horizontal="center" vertical="top"/>
    </xf>
    <xf numFmtId="0" fontId="15" fillId="0" borderId="254" xfId="0" applyFont="1" applyBorder="1" applyAlignment="1">
      <alignment horizontal="center" vertical="top"/>
    </xf>
    <xf numFmtId="0" fontId="37" fillId="23" borderId="9" xfId="0" applyFont="1" applyFill="1" applyBorder="1" applyAlignment="1">
      <alignment horizontal="center"/>
    </xf>
    <xf numFmtId="0" fontId="37" fillId="23" borderId="10" xfId="0" applyFont="1" applyFill="1" applyBorder="1" applyAlignment="1">
      <alignment horizontal="center"/>
    </xf>
    <xf numFmtId="166" fontId="7" fillId="11" borderId="5" xfId="0" applyNumberFormat="1" applyFont="1" applyFill="1" applyBorder="1" applyAlignment="1">
      <alignment horizontal="center"/>
    </xf>
    <xf numFmtId="166" fontId="7" fillId="11" borderId="6" xfId="0" applyNumberFormat="1" applyFont="1" applyFill="1" applyBorder="1" applyAlignment="1">
      <alignment horizontal="center"/>
    </xf>
    <xf numFmtId="0" fontId="0" fillId="12" borderId="3" xfId="0" applyFill="1" applyBorder="1" applyAlignment="1">
      <alignment horizontal="center"/>
    </xf>
    <xf numFmtId="0" fontId="0" fillId="12" borderId="4" xfId="0" applyFill="1" applyBorder="1" applyAlignment="1">
      <alignment horizontal="center"/>
    </xf>
    <xf numFmtId="0" fontId="39" fillId="0" borderId="0" xfId="0" applyFont="1" applyAlignment="1">
      <alignment horizontal="center" vertical="center"/>
    </xf>
    <xf numFmtId="0" fontId="9" fillId="18" borderId="11" xfId="0" applyFont="1" applyFill="1" applyBorder="1" applyAlignment="1">
      <alignment horizontal="center" vertical="center"/>
    </xf>
    <xf numFmtId="0" fontId="9" fillId="18" borderId="12" xfId="0" applyFont="1" applyFill="1" applyBorder="1" applyAlignment="1">
      <alignment horizontal="center" vertical="center"/>
    </xf>
    <xf numFmtId="0" fontId="30" fillId="0" borderId="0" xfId="0" applyFont="1" applyAlignment="1">
      <alignment horizontal="center" vertical="center"/>
    </xf>
    <xf numFmtId="0" fontId="53" fillId="11" borderId="3" xfId="0" applyFont="1" applyFill="1" applyBorder="1" applyAlignment="1">
      <alignment horizontal="center" vertical="center"/>
    </xf>
    <xf numFmtId="0" fontId="53" fillId="11" borderId="4" xfId="0" applyFont="1" applyFill="1" applyBorder="1" applyAlignment="1">
      <alignment horizontal="center" vertical="center"/>
    </xf>
    <xf numFmtId="0" fontId="37" fillId="17" borderId="9" xfId="0" applyFont="1" applyFill="1" applyBorder="1" applyAlignment="1">
      <alignment horizontal="center"/>
    </xf>
    <xf numFmtId="0" fontId="37" fillId="17" borderId="10" xfId="0" applyFont="1" applyFill="1" applyBorder="1" applyAlignment="1">
      <alignment horizontal="center"/>
    </xf>
    <xf numFmtId="0" fontId="36" fillId="17" borderId="1" xfId="0" applyFont="1" applyFill="1" applyBorder="1" applyAlignment="1">
      <alignment horizontal="center"/>
    </xf>
    <xf numFmtId="0" fontId="36" fillId="17" borderId="2" xfId="0" applyFont="1" applyFill="1" applyBorder="1" applyAlignment="1">
      <alignment horizontal="center"/>
    </xf>
    <xf numFmtId="0" fontId="36" fillId="17" borderId="13" xfId="0" applyFont="1" applyFill="1" applyBorder="1" applyAlignment="1">
      <alignment horizontal="center"/>
    </xf>
    <xf numFmtId="0" fontId="29" fillId="0" borderId="14" xfId="0" applyFont="1" applyBorder="1" applyAlignment="1">
      <alignment horizontal="center" vertical="center"/>
    </xf>
    <xf numFmtId="0" fontId="30" fillId="0" borderId="0" xfId="0" applyFont="1" applyAlignment="1">
      <alignment horizontal="center"/>
    </xf>
    <xf numFmtId="0" fontId="7" fillId="0" borderId="0" xfId="0" applyFont="1" applyAlignment="1">
      <alignment horizontal="right"/>
    </xf>
    <xf numFmtId="0" fontId="23" fillId="0" borderId="0" xfId="0" applyFont="1"/>
    <xf numFmtId="0" fontId="32" fillId="0" borderId="0" xfId="1" applyAlignment="1" applyProtection="1">
      <alignment horizontal="right"/>
      <protection locked="0"/>
    </xf>
    <xf numFmtId="0" fontId="51" fillId="20" borderId="1" xfId="0" applyFont="1" applyFill="1" applyBorder="1" applyAlignment="1">
      <alignment horizontal="center" vertical="center"/>
    </xf>
    <xf numFmtId="0" fontId="51" fillId="20" borderId="13" xfId="0" applyFont="1" applyFill="1" applyBorder="1" applyAlignment="1">
      <alignment horizontal="center" vertical="center"/>
    </xf>
    <xf numFmtId="0" fontId="51" fillId="20" borderId="2" xfId="0" applyFont="1" applyFill="1" applyBorder="1" applyAlignment="1">
      <alignment horizontal="center" vertical="center"/>
    </xf>
    <xf numFmtId="0" fontId="0" fillId="12" borderId="5" xfId="0" applyFill="1" applyBorder="1" applyAlignment="1">
      <alignment horizontal="center"/>
    </xf>
    <xf numFmtId="0" fontId="0" fillId="12" borderId="0" xfId="0" applyFill="1" applyAlignment="1">
      <alignment horizontal="center"/>
    </xf>
    <xf numFmtId="0" fontId="0" fillId="12" borderId="6" xfId="0" applyFill="1" applyBorder="1" applyAlignment="1">
      <alignment horizontal="center"/>
    </xf>
    <xf numFmtId="0" fontId="65" fillId="2" borderId="0" xfId="0" applyFont="1" applyFill="1" applyAlignment="1">
      <alignment horizontal="center" vertical="center"/>
    </xf>
    <xf numFmtId="166" fontId="7" fillId="11" borderId="0" xfId="0" applyNumberFormat="1" applyFont="1" applyFill="1" applyAlignment="1">
      <alignment horizontal="center"/>
    </xf>
    <xf numFmtId="0" fontId="66" fillId="2" borderId="0" xfId="0" applyFont="1" applyFill="1" applyAlignment="1">
      <alignment horizontal="center" vertical="center"/>
    </xf>
    <xf numFmtId="0" fontId="9" fillId="20" borderId="13" xfId="0" applyFont="1" applyFill="1" applyBorder="1" applyAlignment="1">
      <alignment horizontal="center" vertical="center"/>
    </xf>
    <xf numFmtId="0" fontId="53" fillId="11" borderId="95" xfId="0" applyFont="1" applyFill="1" applyBorder="1" applyAlignment="1">
      <alignment horizontal="center" vertical="center"/>
    </xf>
    <xf numFmtId="0" fontId="9" fillId="18" borderId="13" xfId="0" applyFont="1" applyFill="1" applyBorder="1" applyAlignment="1">
      <alignment horizontal="center" vertical="center"/>
    </xf>
    <xf numFmtId="0" fontId="9" fillId="17" borderId="13" xfId="0" applyFont="1" applyFill="1" applyBorder="1" applyAlignment="1">
      <alignment horizontal="center" vertical="center"/>
    </xf>
    <xf numFmtId="0" fontId="53" fillId="11" borderId="5" xfId="0" applyFont="1" applyFill="1" applyBorder="1" applyAlignment="1">
      <alignment horizontal="center" vertical="center"/>
    </xf>
    <xf numFmtId="0" fontId="53" fillId="11" borderId="6" xfId="0" applyFont="1" applyFill="1" applyBorder="1" applyAlignment="1">
      <alignment horizontal="center" vertical="center"/>
    </xf>
    <xf numFmtId="0" fontId="9" fillId="20" borderId="11" xfId="0" applyFont="1" applyFill="1" applyBorder="1" applyAlignment="1">
      <alignment horizontal="center" vertical="center"/>
    </xf>
    <xf numFmtId="0" fontId="9" fillId="20" borderId="12" xfId="0" applyFont="1" applyFill="1" applyBorder="1" applyAlignment="1">
      <alignment horizontal="center" vertical="center"/>
    </xf>
    <xf numFmtId="0" fontId="75" fillId="0" borderId="0" xfId="0" applyFont="1" applyAlignment="1">
      <alignment horizontal="center"/>
    </xf>
    <xf numFmtId="0" fontId="92" fillId="0" borderId="0" xfId="0" applyFont="1" applyAlignment="1">
      <alignment horizontal="center" vertical="center" wrapText="1"/>
    </xf>
    <xf numFmtId="0" fontId="89" fillId="0" borderId="0" xfId="0" applyFont="1" applyAlignment="1">
      <alignment horizontal="center"/>
    </xf>
    <xf numFmtId="0" fontId="6" fillId="0" borderId="0" xfId="0" applyFont="1" applyAlignment="1">
      <alignment horizontal="left"/>
    </xf>
    <xf numFmtId="0" fontId="22" fillId="0" borderId="304" xfId="0" applyFont="1" applyBorder="1" applyAlignment="1">
      <alignment horizontal="center" vertical="center" wrapText="1"/>
    </xf>
    <xf numFmtId="0" fontId="0" fillId="0" borderId="0" xfId="0" applyAlignment="1">
      <alignment horizontal="left" wrapText="1"/>
    </xf>
    <xf numFmtId="0" fontId="22" fillId="0" borderId="385" xfId="0" applyFont="1" applyBorder="1" applyAlignment="1">
      <alignment horizontal="center"/>
    </xf>
    <xf numFmtId="0" fontId="22" fillId="0" borderId="386" xfId="0" applyFont="1" applyBorder="1" applyAlignment="1">
      <alignment horizontal="center"/>
    </xf>
    <xf numFmtId="0" fontId="114" fillId="0" borderId="0" xfId="0" applyFont="1" applyAlignment="1">
      <alignment horizontal="left" vertical="top" wrapText="1"/>
    </xf>
    <xf numFmtId="0" fontId="0" fillId="0" borderId="160" xfId="0" applyBorder="1" applyAlignment="1">
      <alignment horizontal="left" vertical="center" wrapText="1" indent="1"/>
    </xf>
    <xf numFmtId="0" fontId="0" fillId="0" borderId="161" xfId="0" applyBorder="1" applyAlignment="1">
      <alignment horizontal="left" vertical="center" wrapText="1" indent="1"/>
    </xf>
    <xf numFmtId="0" fontId="0" fillId="0" borderId="163" xfId="0" applyBorder="1" applyAlignment="1">
      <alignment horizontal="left" vertical="center" wrapText="1" indent="1"/>
    </xf>
    <xf numFmtId="0" fontId="0" fillId="0" borderId="166" xfId="0" applyBorder="1" applyAlignment="1">
      <alignment horizontal="left" vertical="center" wrapText="1" indent="1"/>
    </xf>
    <xf numFmtId="0" fontId="0" fillId="0" borderId="167" xfId="0" applyBorder="1" applyAlignment="1">
      <alignment horizontal="left" vertical="center" wrapText="1" indent="1"/>
    </xf>
    <xf numFmtId="0" fontId="0" fillId="0" borderId="170" xfId="0" applyBorder="1" applyAlignment="1">
      <alignment horizontal="left" vertical="center" wrapText="1" indent="1"/>
    </xf>
    <xf numFmtId="0" fontId="0" fillId="0" borderId="171" xfId="0" applyBorder="1" applyAlignment="1">
      <alignment horizontal="left" vertical="center" wrapText="1" indent="1"/>
    </xf>
    <xf numFmtId="0" fontId="0" fillId="0" borderId="172" xfId="0" applyBorder="1" applyAlignment="1">
      <alignment horizontal="left" vertical="center" wrapText="1" indent="1"/>
    </xf>
    <xf numFmtId="0" fontId="0" fillId="0" borderId="173" xfId="0" applyBorder="1" applyAlignment="1">
      <alignment horizontal="left" vertical="center" wrapText="1" indent="1"/>
    </xf>
    <xf numFmtId="0" fontId="69" fillId="0" borderId="0" xfId="0" applyFont="1" applyAlignment="1">
      <alignment horizontal="center"/>
    </xf>
    <xf numFmtId="0" fontId="59" fillId="0" borderId="103" xfId="0" applyFont="1" applyBorder="1" applyAlignment="1">
      <alignment horizontal="center" vertical="center" wrapText="1"/>
    </xf>
    <xf numFmtId="0" fontId="6" fillId="0" borderId="179" xfId="0" applyFont="1" applyBorder="1" applyAlignment="1">
      <alignment horizontal="center" vertical="center"/>
    </xf>
    <xf numFmtId="0" fontId="6" fillId="0" borderId="172" xfId="0" applyFont="1" applyBorder="1" applyAlignment="1">
      <alignment horizontal="center" vertical="center"/>
    </xf>
    <xf numFmtId="0" fontId="6" fillId="0" borderId="180" xfId="0" applyFont="1" applyBorder="1" applyAlignment="1">
      <alignment horizontal="center" vertical="center"/>
    </xf>
    <xf numFmtId="0" fontId="4" fillId="0" borderId="103" xfId="0" applyFont="1" applyBorder="1" applyAlignment="1">
      <alignment horizontal="center" vertical="center" wrapText="1"/>
    </xf>
    <xf numFmtId="0" fontId="4" fillId="0" borderId="104" xfId="0" applyFont="1" applyBorder="1" applyAlignment="1">
      <alignment horizontal="center" vertical="center" wrapText="1"/>
    </xf>
    <xf numFmtId="0" fontId="4" fillId="0" borderId="100" xfId="0" applyFont="1" applyBorder="1" applyAlignment="1">
      <alignment horizontal="left" vertical="center"/>
    </xf>
    <xf numFmtId="0" fontId="61" fillId="0" borderId="0" xfId="0" applyFont="1" applyAlignment="1">
      <alignment horizontal="center" vertical="center"/>
    </xf>
    <xf numFmtId="0" fontId="57" fillId="10" borderId="134" xfId="0" applyFont="1" applyFill="1" applyBorder="1" applyAlignment="1" applyProtection="1">
      <alignment horizontal="center" vertical="center"/>
      <protection locked="0"/>
    </xf>
    <xf numFmtId="0" fontId="57" fillId="10" borderId="118" xfId="0" applyFont="1" applyFill="1" applyBorder="1" applyAlignment="1" applyProtection="1">
      <alignment horizontal="center" vertical="center"/>
      <protection locked="0"/>
    </xf>
    <xf numFmtId="0" fontId="57" fillId="10" borderId="135" xfId="0" applyFont="1" applyFill="1" applyBorder="1" applyAlignment="1" applyProtection="1">
      <alignment horizontal="center" vertical="center"/>
      <protection locked="0"/>
    </xf>
    <xf numFmtId="0" fontId="57" fillId="0" borderId="140" xfId="0" applyFont="1" applyBorder="1" applyAlignment="1">
      <alignment horizontal="center" vertical="center"/>
    </xf>
    <xf numFmtId="0" fontId="57" fillId="0" borderId="141" xfId="0" applyFont="1" applyBorder="1" applyAlignment="1">
      <alignment horizontal="center" vertical="center"/>
    </xf>
    <xf numFmtId="0" fontId="57" fillId="0" borderId="142" xfId="0" applyFont="1" applyBorder="1" applyAlignment="1">
      <alignment horizontal="center" vertical="center"/>
    </xf>
    <xf numFmtId="0" fontId="0" fillId="0" borderId="125" xfId="0" applyBorder="1" applyAlignment="1">
      <alignment horizontal="right" indent="1"/>
    </xf>
    <xf numFmtId="0" fontId="0" fillId="0" borderId="126" xfId="0" applyBorder="1" applyAlignment="1">
      <alignment horizontal="right" indent="1"/>
    </xf>
    <xf numFmtId="0" fontId="0" fillId="0" borderId="127" xfId="0" applyBorder="1" applyAlignment="1">
      <alignment horizontal="right" indent="1"/>
    </xf>
    <xf numFmtId="0" fontId="57" fillId="0" borderId="143" xfId="0" applyFont="1" applyBorder="1" applyAlignment="1">
      <alignment horizontal="right" vertical="center" indent="1"/>
    </xf>
    <xf numFmtId="0" fontId="57" fillId="0" borderId="141" xfId="0" applyFont="1" applyBorder="1" applyAlignment="1">
      <alignment horizontal="right" vertical="center" indent="1"/>
    </xf>
    <xf numFmtId="0" fontId="57" fillId="0" borderId="144" xfId="0" applyFont="1" applyBorder="1" applyAlignment="1">
      <alignment horizontal="right" vertical="center" indent="1"/>
    </xf>
    <xf numFmtId="0" fontId="0" fillId="0" borderId="111" xfId="0" applyBorder="1" applyAlignment="1">
      <alignment horizontal="right" indent="1"/>
    </xf>
    <xf numFmtId="0" fontId="0" fillId="0" borderId="101" xfId="0" applyBorder="1" applyAlignment="1">
      <alignment horizontal="right" indent="1"/>
    </xf>
    <xf numFmtId="0" fontId="0" fillId="0" borderId="287" xfId="0" applyBorder="1" applyAlignment="1">
      <alignment horizontal="right" indent="1"/>
    </xf>
    <xf numFmtId="0" fontId="74" fillId="0" borderId="0" xfId="0" applyFont="1" applyAlignment="1">
      <alignment horizontal="center"/>
    </xf>
    <xf numFmtId="0" fontId="45" fillId="0" borderId="0" xfId="0" applyFont="1" applyAlignment="1">
      <alignment horizontal="center"/>
    </xf>
    <xf numFmtId="0" fontId="86" fillId="0" borderId="0" xfId="0" applyFont="1" applyAlignment="1">
      <alignment horizontal="center" vertical="center"/>
    </xf>
    <xf numFmtId="0" fontId="0" fillId="0" borderId="282" xfId="0" applyBorder="1" applyAlignment="1">
      <alignment horizontal="right" wrapText="1"/>
    </xf>
    <xf numFmtId="0" fontId="0" fillId="0" borderId="283" xfId="0" applyBorder="1" applyAlignment="1">
      <alignment horizontal="right" wrapText="1"/>
    </xf>
    <xf numFmtId="0" fontId="0" fillId="0" borderId="284" xfId="0" applyBorder="1" applyAlignment="1">
      <alignment horizontal="right" wrapText="1"/>
    </xf>
    <xf numFmtId="0" fontId="87" fillId="10" borderId="134" xfId="0" applyFont="1" applyFill="1" applyBorder="1" applyAlignment="1" applyProtection="1">
      <alignment horizontal="center" vertical="center"/>
      <protection locked="0"/>
    </xf>
    <xf numFmtId="0" fontId="87" fillId="10" borderId="118" xfId="0" applyFont="1" applyFill="1" applyBorder="1" applyAlignment="1" applyProtection="1">
      <alignment horizontal="center" vertical="center"/>
      <protection locked="0"/>
    </xf>
    <xf numFmtId="0" fontId="87" fillId="10" borderId="135" xfId="0" applyFont="1" applyFill="1" applyBorder="1" applyAlignment="1" applyProtection="1">
      <alignment horizontal="center" vertical="center"/>
      <protection locked="0"/>
    </xf>
    <xf numFmtId="0" fontId="0" fillId="0" borderId="125" xfId="0" applyBorder="1" applyAlignment="1">
      <alignment horizontal="right" wrapText="1"/>
    </xf>
    <xf numFmtId="0" fontId="0" fillId="0" borderId="126" xfId="0" applyBorder="1" applyAlignment="1">
      <alignment horizontal="right" wrapText="1"/>
    </xf>
    <xf numFmtId="0" fontId="0" fillId="0" borderId="127" xfId="0" applyBorder="1" applyAlignment="1">
      <alignment horizontal="right" wrapText="1"/>
    </xf>
    <xf numFmtId="0" fontId="45" fillId="0" borderId="0" xfId="0" applyFont="1" applyAlignment="1">
      <alignment horizontal="left"/>
    </xf>
    <xf numFmtId="0" fontId="56" fillId="0" borderId="160" xfId="0" applyFont="1" applyBorder="1" applyAlignment="1">
      <alignment horizontal="right" vertical="center" indent="1"/>
    </xf>
    <xf numFmtId="0" fontId="56" fillId="0" borderId="161" xfId="0" applyFont="1" applyBorder="1" applyAlignment="1">
      <alignment horizontal="right" vertical="center" indent="1"/>
    </xf>
    <xf numFmtId="0" fontId="56" fillId="0" borderId="165" xfId="0" applyFont="1" applyBorder="1" applyAlignment="1">
      <alignment horizontal="right" vertical="center" indent="1"/>
    </xf>
    <xf numFmtId="0" fontId="0" fillId="0" borderId="166" xfId="0" applyBorder="1" applyAlignment="1">
      <alignment horizontal="right" vertical="center" indent="1"/>
    </xf>
    <xf numFmtId="0" fontId="0" fillId="0" borderId="167" xfId="0" applyBorder="1" applyAlignment="1">
      <alignment horizontal="right" vertical="center" indent="1"/>
    </xf>
    <xf numFmtId="0" fontId="0" fillId="0" borderId="168" xfId="0" applyBorder="1" applyAlignment="1">
      <alignment horizontal="right" vertical="center" indent="1"/>
    </xf>
    <xf numFmtId="0" fontId="62" fillId="0" borderId="100" xfId="0" applyFont="1" applyBorder="1" applyAlignment="1">
      <alignment horizontal="left" vertical="center"/>
    </xf>
    <xf numFmtId="0" fontId="0" fillId="0" borderId="147" xfId="0" applyBorder="1" applyAlignment="1">
      <alignment horizontal="center" vertical="center"/>
    </xf>
    <xf numFmtId="0" fontId="0" fillId="0" borderId="0" xfId="0" applyAlignment="1">
      <alignment horizontal="center" vertical="center"/>
    </xf>
    <xf numFmtId="0" fontId="0" fillId="0" borderId="148" xfId="0" applyBorder="1" applyAlignment="1">
      <alignment horizontal="center" vertical="center"/>
    </xf>
    <xf numFmtId="0" fontId="0" fillId="0" borderId="102" xfId="0" applyBorder="1" applyAlignment="1">
      <alignment horizontal="right" vertical="center" indent="1"/>
    </xf>
    <xf numFmtId="0" fontId="0" fillId="0" borderId="103" xfId="0" applyBorder="1" applyAlignment="1">
      <alignment horizontal="right" vertical="center" indent="1"/>
    </xf>
    <xf numFmtId="0" fontId="0" fillId="0" borderId="105" xfId="0" applyBorder="1" applyAlignment="1">
      <alignment horizontal="right" vertical="center" indent="1"/>
    </xf>
    <xf numFmtId="0" fontId="0" fillId="0" borderId="106" xfId="0" applyBorder="1" applyAlignment="1">
      <alignment horizontal="right" vertical="center" indent="1"/>
    </xf>
    <xf numFmtId="0" fontId="0" fillId="0" borderId="149" xfId="0" applyBorder="1" applyAlignment="1">
      <alignment horizontal="center"/>
    </xf>
    <xf numFmtId="0" fontId="0" fillId="0" borderId="100" xfId="0" applyBorder="1" applyAlignment="1">
      <alignment horizontal="center"/>
    </xf>
    <xf numFmtId="0" fontId="0" fillId="0" borderId="147" xfId="0" applyBorder="1" applyAlignment="1">
      <alignment horizontal="left" vertical="top" wrapText="1" indent="1"/>
    </xf>
    <xf numFmtId="0" fontId="0" fillId="0" borderId="0" xfId="0" applyAlignment="1">
      <alignment horizontal="left" vertical="top" wrapText="1" indent="1"/>
    </xf>
    <xf numFmtId="0" fontId="0" fillId="0" borderId="148" xfId="0" applyBorder="1" applyAlignment="1">
      <alignment horizontal="left" vertical="top" wrapText="1" indent="1"/>
    </xf>
    <xf numFmtId="0" fontId="0" fillId="0" borderId="149" xfId="0" applyBorder="1" applyAlignment="1">
      <alignment horizontal="left" vertical="top" wrapText="1" indent="1"/>
    </xf>
    <xf numFmtId="0" fontId="0" fillId="0" borderId="100" xfId="0" applyBorder="1" applyAlignment="1">
      <alignment horizontal="left" vertical="top" wrapText="1" indent="1"/>
    </xf>
    <xf numFmtId="0" fontId="0" fillId="0" borderId="150" xfId="0" applyBorder="1" applyAlignment="1">
      <alignment horizontal="left" vertical="top" wrapText="1" indent="1"/>
    </xf>
    <xf numFmtId="0" fontId="0" fillId="0" borderId="136" xfId="0" applyBorder="1" applyAlignment="1">
      <alignment horizontal="right" vertical="center" indent="1"/>
    </xf>
    <xf numFmtId="0" fontId="0" fillId="0" borderId="121" xfId="0" applyBorder="1" applyAlignment="1">
      <alignment horizontal="right" vertical="center" indent="1"/>
    </xf>
    <xf numFmtId="0" fontId="62" fillId="0" borderId="0" xfId="0" applyFont="1" applyAlignment="1">
      <alignment horizontal="left" vertical="center"/>
    </xf>
    <xf numFmtId="0" fontId="0" fillId="0" borderId="174" xfId="0" applyBorder="1" applyAlignment="1">
      <alignment horizontal="left" vertical="top" wrapText="1" indent="1"/>
    </xf>
    <xf numFmtId="0" fontId="0" fillId="0" borderId="175" xfId="0" applyBorder="1" applyAlignment="1">
      <alignment horizontal="left" vertical="top" wrapText="1" indent="1"/>
    </xf>
    <xf numFmtId="0" fontId="0" fillId="0" borderId="176" xfId="0" applyBorder="1" applyAlignment="1">
      <alignment horizontal="left" vertical="top" wrapText="1" indent="1"/>
    </xf>
    <xf numFmtId="0" fontId="56" fillId="0" borderId="145" xfId="0" applyFont="1" applyBorder="1" applyAlignment="1">
      <alignment horizontal="left" indent="1"/>
    </xf>
    <xf numFmtId="0" fontId="56" fillId="0" borderId="146" xfId="0" applyFont="1" applyBorder="1" applyAlignment="1">
      <alignment horizontal="left" indent="1"/>
    </xf>
    <xf numFmtId="0" fontId="56" fillId="0" borderId="159" xfId="0" applyFont="1" applyBorder="1" applyAlignment="1">
      <alignment horizontal="left" indent="1"/>
    </xf>
    <xf numFmtId="0" fontId="0" fillId="0" borderId="147" xfId="0" applyBorder="1" applyAlignment="1">
      <alignment horizontal="left" wrapText="1" indent="1"/>
    </xf>
    <xf numFmtId="0" fontId="0" fillId="0" borderId="0" xfId="0" applyAlignment="1">
      <alignment horizontal="left" wrapText="1" indent="1"/>
    </xf>
    <xf numFmtId="0" fontId="0" fillId="0" borderId="148" xfId="0" applyBorder="1" applyAlignment="1">
      <alignment horizontal="left" wrapText="1" indent="1"/>
    </xf>
    <xf numFmtId="0" fontId="0" fillId="0" borderId="108" xfId="0" applyBorder="1" applyAlignment="1">
      <alignment horizontal="right" vertical="center" indent="1"/>
    </xf>
    <xf numFmtId="0" fontId="0" fillId="0" borderId="109" xfId="0" applyBorder="1" applyAlignment="1">
      <alignment horizontal="right" vertical="center" indent="1"/>
    </xf>
    <xf numFmtId="0" fontId="4" fillId="13" borderId="51" xfId="0" applyFont="1" applyFill="1" applyBorder="1" applyAlignment="1">
      <alignment horizontal="center" vertical="center" wrapText="1"/>
    </xf>
    <xf numFmtId="0" fontId="4" fillId="13" borderId="86" xfId="0" applyFont="1" applyFill="1" applyBorder="1" applyAlignment="1">
      <alignment horizontal="center" vertical="center"/>
    </xf>
    <xf numFmtId="0" fontId="0" fillId="13" borderId="88" xfId="0" applyFill="1" applyBorder="1" applyAlignment="1">
      <alignment horizontal="center" vertical="center" wrapText="1"/>
    </xf>
    <xf numFmtId="0" fontId="0" fillId="13" borderId="91" xfId="0" applyFill="1" applyBorder="1" applyAlignment="1">
      <alignment horizontal="center" vertical="center"/>
    </xf>
    <xf numFmtId="0" fontId="71" fillId="0" borderId="0" xfId="0" applyFont="1" applyAlignment="1">
      <alignment horizontal="center"/>
    </xf>
    <xf numFmtId="0" fontId="67" fillId="0" borderId="0" xfId="0" applyFont="1" applyAlignment="1">
      <alignment horizontal="right" vertical="center" wrapText="1" indent="1"/>
    </xf>
    <xf numFmtId="0" fontId="67" fillId="0" borderId="30" xfId="0" applyFont="1" applyBorder="1" applyAlignment="1">
      <alignment horizontal="right" vertical="center" wrapText="1" indent="1"/>
    </xf>
    <xf numFmtId="0" fontId="20" fillId="0" borderId="0" xfId="0" applyFont="1" applyAlignment="1">
      <alignment horizontal="center" vertical="top"/>
    </xf>
    <xf numFmtId="0" fontId="0" fillId="13" borderId="87" xfId="0" applyFill="1" applyBorder="1" applyAlignment="1">
      <alignment horizontal="center" vertical="center" wrapText="1"/>
    </xf>
    <xf numFmtId="0" fontId="0" fillId="13" borderId="90" xfId="0" applyFill="1" applyBorder="1" applyAlignment="1">
      <alignment horizontal="center" vertical="center"/>
    </xf>
    <xf numFmtId="0" fontId="0" fillId="0" borderId="52" xfId="0" applyBorder="1" applyAlignment="1" applyProtection="1">
      <alignment horizontal="center"/>
      <protection locked="0"/>
    </xf>
    <xf numFmtId="0" fontId="0" fillId="13" borderId="84" xfId="0" applyFill="1" applyBorder="1" applyAlignment="1">
      <alignment horizontal="center" vertical="center" wrapText="1"/>
    </xf>
    <xf numFmtId="0" fontId="0" fillId="13" borderId="89" xfId="0" applyFill="1" applyBorder="1" applyAlignment="1">
      <alignment horizontal="center" vertical="center"/>
    </xf>
    <xf numFmtId="0" fontId="0" fillId="13" borderId="90" xfId="0" applyFill="1" applyBorder="1" applyAlignment="1">
      <alignment horizontal="center" vertical="center" wrapText="1"/>
    </xf>
    <xf numFmtId="0" fontId="67" fillId="0" borderId="0" xfId="0" applyFont="1" applyAlignment="1">
      <alignment horizontal="left" vertical="center" wrapText="1"/>
    </xf>
    <xf numFmtId="0" fontId="68" fillId="13" borderId="67" xfId="0" applyFont="1" applyFill="1" applyBorder="1" applyAlignment="1">
      <alignment horizontal="center"/>
    </xf>
    <xf numFmtId="0" fontId="4" fillId="13" borderId="52" xfId="0" applyFont="1" applyFill="1" applyBorder="1" applyAlignment="1">
      <alignment horizontal="center" vertical="center"/>
    </xf>
    <xf numFmtId="0" fontId="4" fillId="13" borderId="84" xfId="0" applyFont="1" applyFill="1" applyBorder="1" applyAlignment="1">
      <alignment horizontal="center" vertical="center" wrapText="1"/>
    </xf>
    <xf numFmtId="0" fontId="4" fillId="13" borderId="85" xfId="0" applyFont="1" applyFill="1" applyBorder="1" applyAlignment="1">
      <alignment horizontal="center" vertical="center"/>
    </xf>
    <xf numFmtId="0" fontId="4" fillId="13" borderId="39" xfId="0" applyFont="1" applyFill="1" applyBorder="1" applyAlignment="1">
      <alignment horizontal="center" vertical="center" wrapText="1"/>
    </xf>
    <xf numFmtId="0" fontId="4" fillId="13" borderId="40" xfId="0" applyFont="1" applyFill="1" applyBorder="1" applyAlignment="1">
      <alignment horizontal="center" vertical="center"/>
    </xf>
    <xf numFmtId="0" fontId="72" fillId="0" borderId="0" xfId="0" applyFont="1" applyAlignment="1">
      <alignment horizontal="center"/>
    </xf>
    <xf numFmtId="0" fontId="22" fillId="0" borderId="56" xfId="0" applyFont="1" applyBorder="1" applyAlignment="1">
      <alignment horizontal="center" wrapText="1"/>
    </xf>
    <xf numFmtId="0" fontId="88" fillId="0" borderId="0" xfId="0" applyFont="1" applyAlignment="1">
      <alignment horizontal="center"/>
    </xf>
    <xf numFmtId="0" fontId="78" fillId="0" borderId="194" xfId="0" applyFont="1" applyBorder="1" applyAlignment="1">
      <alignment horizontal="center" vertical="top" wrapText="1"/>
    </xf>
    <xf numFmtId="0" fontId="78" fillId="0" borderId="198" xfId="0" applyFont="1" applyBorder="1" applyAlignment="1">
      <alignment horizontal="center" vertical="top" wrapText="1"/>
    </xf>
    <xf numFmtId="0" fontId="78" fillId="0" borderId="202" xfId="0" applyFont="1" applyBorder="1" applyAlignment="1">
      <alignment horizontal="center" vertical="top" wrapText="1"/>
    </xf>
    <xf numFmtId="0" fontId="0" fillId="0" borderId="0" xfId="0" applyAlignment="1">
      <alignment horizontal="center"/>
    </xf>
    <xf numFmtId="0" fontId="17" fillId="0" borderId="0" xfId="0" applyFont="1" applyAlignment="1">
      <alignment horizontal="center" vertical="center"/>
    </xf>
    <xf numFmtId="0" fontId="20" fillId="0" borderId="0" xfId="0" applyFont="1" applyAlignment="1">
      <alignment horizontal="center" vertical="center"/>
    </xf>
    <xf numFmtId="0" fontId="27" fillId="0" borderId="0" xfId="0" applyFont="1" applyAlignment="1">
      <alignment horizontal="center"/>
    </xf>
    <xf numFmtId="0" fontId="0" fillId="0" borderId="188" xfId="0" applyBorder="1" applyAlignment="1">
      <alignment horizontal="left"/>
    </xf>
    <xf numFmtId="0" fontId="0" fillId="0" borderId="0" xfId="0" applyAlignment="1">
      <alignment horizontal="left"/>
    </xf>
    <xf numFmtId="0" fontId="106" fillId="0" borderId="334" xfId="2" applyFont="1" applyBorder="1" applyAlignment="1" applyProtection="1">
      <alignment horizontal="center" vertical="center"/>
      <protection hidden="1"/>
    </xf>
  </cellXfs>
  <cellStyles count="4">
    <cellStyle name="Berechnung 2" xfId="3" xr:uid="{DE200129-B758-4B3E-934A-ACECA7D60EBB}"/>
    <cellStyle name="Hyperlink" xfId="1" builtinId="8"/>
    <cellStyle name="Normal" xfId="0" builtinId="0"/>
    <cellStyle name="Standard 2" xfId="2" xr:uid="{6AA77B02-D277-4728-A457-D893DCCA1287}"/>
  </cellStyles>
  <dxfs count="983">
    <dxf>
      <fill>
        <patternFill>
          <bgColor rgb="FFD6EDBD"/>
        </patternFill>
      </fill>
    </dxf>
    <dxf>
      <font>
        <b/>
        <i val="0"/>
      </font>
    </dxf>
    <dxf>
      <fill>
        <patternFill>
          <bgColor rgb="FFC4EA86"/>
        </patternFill>
      </fill>
    </dxf>
    <dxf>
      <font>
        <b/>
        <i val="0"/>
      </font>
      <fill>
        <patternFill>
          <fgColor rgb="FFF8F8F8"/>
          <bgColor rgb="FFFFFF66"/>
        </patternFill>
      </fill>
      <border>
        <left style="thin">
          <color rgb="FFE00000"/>
        </left>
        <right style="thin">
          <color rgb="FFE00000"/>
        </right>
        <top style="thin">
          <color rgb="FFE00000"/>
        </top>
        <bottom style="thin">
          <color rgb="FFE00000"/>
        </bottom>
      </border>
    </dxf>
    <dxf>
      <fill>
        <patternFill>
          <bgColor rgb="FFFFFF66"/>
        </patternFill>
      </fill>
    </dxf>
    <dxf>
      <font>
        <b/>
        <i val="0"/>
      </font>
      <fill>
        <patternFill>
          <fgColor rgb="FFF8F8F8"/>
          <bgColor rgb="FFFFFF66"/>
        </patternFill>
      </fill>
      <border>
        <left style="thin">
          <color rgb="FFE00000"/>
        </left>
        <right style="thin">
          <color rgb="FFE00000"/>
        </right>
        <top style="thin">
          <color rgb="FFE00000"/>
        </top>
        <bottom style="thin">
          <color rgb="FFE00000"/>
        </bottom>
      </border>
    </dxf>
    <dxf>
      <font>
        <b/>
        <i val="0"/>
      </font>
      <fill>
        <patternFill>
          <bgColor rgb="FFFFFF66"/>
        </patternFill>
      </fill>
      <border>
        <left style="thin">
          <color rgb="FFE00000"/>
        </left>
        <right style="thin">
          <color rgb="FFE00000"/>
        </right>
        <top style="thin">
          <color rgb="FFE00000"/>
        </top>
        <bottom style="thin">
          <color rgb="FFE00000"/>
        </bottom>
      </border>
    </dxf>
    <dxf>
      <font>
        <b/>
        <i val="0"/>
      </font>
      <fill>
        <patternFill>
          <bgColor rgb="FFFFFF66"/>
        </patternFill>
      </fill>
      <border>
        <left style="thin">
          <color rgb="FFE00000"/>
        </left>
        <right style="thin">
          <color rgb="FFE00000"/>
        </right>
        <top style="thin">
          <color rgb="FFE00000"/>
        </top>
        <bottom style="thin">
          <color rgb="FFE00000"/>
        </bottom>
      </border>
    </dxf>
    <dxf>
      <font>
        <b/>
        <i val="0"/>
      </font>
      <fill>
        <patternFill>
          <bgColor rgb="FFFFFF66"/>
        </patternFill>
      </fill>
      <border>
        <left style="thin">
          <color rgb="FFE00000"/>
        </left>
        <right style="thin">
          <color rgb="FFE00000"/>
        </right>
        <top style="thin">
          <color rgb="FFE00000"/>
        </top>
        <bottom style="thin">
          <color rgb="FFE00000"/>
        </bottom>
      </border>
    </dxf>
    <dxf>
      <font>
        <b/>
        <i val="0"/>
      </font>
      <fill>
        <patternFill>
          <bgColor rgb="FFFFFF66"/>
        </patternFill>
      </fill>
      <border>
        <left style="thin">
          <color rgb="FFE00000"/>
        </left>
        <right style="thin">
          <color rgb="FFE00000"/>
        </right>
        <top style="thin">
          <color rgb="FFE00000"/>
        </top>
        <bottom style="thin">
          <color rgb="FFE00000"/>
        </bottom>
      </border>
    </dxf>
    <dxf>
      <font>
        <b/>
        <i val="0"/>
      </font>
    </dxf>
    <dxf>
      <font>
        <color theme="2" tint="-0.24994659260841701"/>
      </font>
    </dxf>
    <dxf>
      <font>
        <color theme="2" tint="-0.24994659260841701"/>
      </font>
    </dxf>
    <dxf>
      <font>
        <color theme="2" tint="-9.9948118533890809E-2"/>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theme="2" tint="-0.24994659260841701"/>
      </font>
    </dxf>
    <dxf>
      <font>
        <color theme="2" tint="-0.24994659260841701"/>
      </font>
    </dxf>
    <dxf>
      <font>
        <color theme="2" tint="-9.9948118533890809E-2"/>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theme="2" tint="-0.24994659260841701"/>
      </font>
    </dxf>
    <dxf>
      <font>
        <color theme="2" tint="-0.24994659260841701"/>
      </font>
    </dxf>
    <dxf>
      <font>
        <color theme="2" tint="-9.9948118533890809E-2"/>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theme="2" tint="-0.24994659260841701"/>
      </font>
    </dxf>
    <dxf>
      <font>
        <color theme="2" tint="-0.24994659260841701"/>
      </font>
    </dxf>
    <dxf>
      <font>
        <color theme="2" tint="-9.9948118533890809E-2"/>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theme="2" tint="-0.24994659260841701"/>
      </font>
    </dxf>
    <dxf>
      <font>
        <color theme="2" tint="-0.24994659260841701"/>
      </font>
    </dxf>
    <dxf>
      <font>
        <color theme="2" tint="-9.9948118533890809E-2"/>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theme="2" tint="-0.24994659260841701"/>
      </font>
    </dxf>
    <dxf>
      <font>
        <color theme="2" tint="-0.24994659260841701"/>
      </font>
    </dxf>
    <dxf>
      <font>
        <color theme="2" tint="-9.9948118533890809E-2"/>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theme="2" tint="-0.24994659260841701"/>
      </font>
    </dxf>
    <dxf>
      <font>
        <color theme="2" tint="-0.24994659260841701"/>
      </font>
    </dxf>
    <dxf>
      <font>
        <color theme="2" tint="-9.9948118533890809E-2"/>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theme="2" tint="-0.24994659260841701"/>
      </font>
    </dxf>
    <dxf>
      <font>
        <color theme="2" tint="-0.24994659260841701"/>
      </font>
    </dxf>
    <dxf>
      <font>
        <color theme="2" tint="-9.9948118533890809E-2"/>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theme="2" tint="-0.24994659260841701"/>
      </font>
    </dxf>
    <dxf>
      <font>
        <color theme="2" tint="-0.24994659260841701"/>
      </font>
    </dxf>
    <dxf>
      <font>
        <color theme="2" tint="-9.9948118533890809E-2"/>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theme="2" tint="-0.24994659260841701"/>
      </font>
    </dxf>
    <dxf>
      <font>
        <color theme="2" tint="-0.24994659260841701"/>
      </font>
    </dxf>
    <dxf>
      <font>
        <color theme="2" tint="-9.9948118533890809E-2"/>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theme="2" tint="-0.24994659260841701"/>
      </font>
    </dxf>
    <dxf>
      <font>
        <color theme="2" tint="-0.24994659260841701"/>
      </font>
    </dxf>
    <dxf>
      <font>
        <color theme="2" tint="-9.9948118533890809E-2"/>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theme="2" tint="-0.24994659260841701"/>
      </font>
    </dxf>
    <dxf>
      <font>
        <color theme="2" tint="-0.24994659260841701"/>
      </font>
    </dxf>
    <dxf>
      <font>
        <color theme="2" tint="-9.9948118533890809E-2"/>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theme="2" tint="-0.24994659260841701"/>
      </font>
    </dxf>
    <dxf>
      <font>
        <color theme="2" tint="-0.24994659260841701"/>
      </font>
    </dxf>
    <dxf>
      <font>
        <color theme="2" tint="-9.9948118533890809E-2"/>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theme="2" tint="-0.24994659260841701"/>
      </font>
    </dxf>
    <dxf>
      <font>
        <color theme="2" tint="-0.24994659260841701"/>
      </font>
    </dxf>
    <dxf>
      <font>
        <color theme="2" tint="-9.9948118533890809E-2"/>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theme="2" tint="-0.24994659260841701"/>
      </font>
    </dxf>
    <dxf>
      <font>
        <color theme="2" tint="-0.24994659260841701"/>
      </font>
    </dxf>
    <dxf>
      <font>
        <color theme="2" tint="-9.9948118533890809E-2"/>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theme="2" tint="-0.24994659260841701"/>
      </font>
    </dxf>
    <dxf>
      <font>
        <color theme="2" tint="-0.24994659260841701"/>
      </font>
    </dxf>
    <dxf>
      <font>
        <color theme="2" tint="-9.9948118533890809E-2"/>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theme="2" tint="-0.24994659260841701"/>
      </font>
    </dxf>
    <dxf>
      <font>
        <color theme="2" tint="-0.24994659260841701"/>
      </font>
    </dxf>
    <dxf>
      <font>
        <color theme="2" tint="-9.9948118533890809E-2"/>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theme="2" tint="-0.24994659260841701"/>
      </font>
    </dxf>
    <dxf>
      <font>
        <color theme="2" tint="-0.24994659260841701"/>
      </font>
    </dxf>
    <dxf>
      <font>
        <color theme="2" tint="-9.9948118533890809E-2"/>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theme="2" tint="-0.24994659260841701"/>
      </font>
    </dxf>
    <dxf>
      <font>
        <color theme="2" tint="-0.24994659260841701"/>
      </font>
    </dxf>
    <dxf>
      <font>
        <color theme="2" tint="-9.9948118533890809E-2"/>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theme="2" tint="-0.24994659260841701"/>
      </font>
    </dxf>
    <dxf>
      <font>
        <color theme="2" tint="-0.24994659260841701"/>
      </font>
    </dxf>
    <dxf>
      <font>
        <color theme="2" tint="-9.9948118533890809E-2"/>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theme="2" tint="-0.24994659260841701"/>
      </font>
    </dxf>
    <dxf>
      <font>
        <color theme="2" tint="-0.24994659260841701"/>
      </font>
    </dxf>
    <dxf>
      <font>
        <color theme="2" tint="-9.9948118533890809E-2"/>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theme="2" tint="-0.24994659260841701"/>
      </font>
    </dxf>
    <dxf>
      <font>
        <color theme="2" tint="-0.24994659260841701"/>
      </font>
    </dxf>
    <dxf>
      <font>
        <color theme="2" tint="-9.9948118533890809E-2"/>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theme="2" tint="-0.24994659260841701"/>
      </font>
    </dxf>
    <dxf>
      <font>
        <color theme="2" tint="-0.24994659260841701"/>
      </font>
    </dxf>
    <dxf>
      <font>
        <color theme="2" tint="-9.9948118533890809E-2"/>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theme="2" tint="-0.24994659260841701"/>
      </font>
    </dxf>
    <dxf>
      <font>
        <color theme="2" tint="-0.24994659260841701"/>
      </font>
    </dxf>
    <dxf>
      <font>
        <color theme="2" tint="-9.9948118533890809E-2"/>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theme="2" tint="-0.24994659260841701"/>
      </font>
    </dxf>
    <dxf>
      <font>
        <color theme="2" tint="-0.24994659260841701"/>
      </font>
    </dxf>
    <dxf>
      <font>
        <color theme="2" tint="-9.9948118533890809E-2"/>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theme="2" tint="-0.24994659260841701"/>
      </font>
    </dxf>
    <dxf>
      <font>
        <color theme="2" tint="-0.24994659260841701"/>
      </font>
    </dxf>
    <dxf>
      <font>
        <color theme="2" tint="-0.24994659260841701"/>
      </font>
    </dxf>
    <dxf>
      <font>
        <color theme="2" tint="-9.9948118533890809E-2"/>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theme="2" tint="-9.9948118533890809E-2"/>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theme="2" tint="-9.9948118533890809E-2"/>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theme="2" tint="-9.9948118533890809E-2"/>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theme="2" tint="-9.9948118533890809E-2"/>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theme="2" tint="-9.9948118533890809E-2"/>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theme="2" tint="-9.9948118533890809E-2"/>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theme="2" tint="-9.9948118533890809E-2"/>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theme="2" tint="-9.9948118533890809E-2"/>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theme="2" tint="-9.9948118533890809E-2"/>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theme="2" tint="-9.9948118533890809E-2"/>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theme="2" tint="-9.9948118533890809E-2"/>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theme="2" tint="-9.9948118533890809E-2"/>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theme="2" tint="-9.9948118533890809E-2"/>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theme="2" tint="-9.9948118533890809E-2"/>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theme="2" tint="-9.9948118533890809E-2"/>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theme="2" tint="-9.9948118533890809E-2"/>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theme="2" tint="-9.9948118533890809E-2"/>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theme="2" tint="-9.9948118533890809E-2"/>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theme="2" tint="-9.9948118533890809E-2"/>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theme="2" tint="-9.9948118533890809E-2"/>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theme="2" tint="-9.9948118533890809E-2"/>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theme="2" tint="-9.9948118533890809E-2"/>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theme="2" tint="-9.9948118533890809E-2"/>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theme="2" tint="-9.9948118533890809E-2"/>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theme="2" tint="-9.9948118533890809E-2"/>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theme="2" tint="-9.9948118533890809E-2"/>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theme="2" tint="-9.9948118533890809E-2"/>
      </font>
    </dxf>
    <dxf>
      <font>
        <color theme="2" tint="-9.9948118533890809E-2"/>
      </font>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4537"/>
        </patternFill>
      </fill>
    </dxf>
    <dxf>
      <fill>
        <patternFill>
          <bgColor rgb="FFFFF353"/>
        </patternFill>
      </fill>
    </dxf>
    <dxf>
      <fill>
        <patternFill>
          <bgColor rgb="FF8588FF"/>
        </patternFill>
      </fill>
    </dxf>
    <dxf>
      <fill>
        <patternFill>
          <bgColor rgb="FFEC8080"/>
        </patternFill>
      </fill>
    </dxf>
    <dxf>
      <fill>
        <patternFill>
          <bgColor rgb="FFFFFF00"/>
        </patternFill>
      </fill>
    </dxf>
    <dxf>
      <font>
        <b val="0"/>
        <i val="0"/>
        <color rgb="FFB72343"/>
      </font>
    </dxf>
    <dxf>
      <font>
        <color theme="1"/>
      </font>
    </dxf>
    <dxf>
      <fill>
        <patternFill>
          <bgColor rgb="FFFFC000"/>
        </patternFill>
      </fill>
    </dxf>
    <dxf>
      <font>
        <color theme="1"/>
      </font>
    </dxf>
    <dxf>
      <font>
        <color rgb="FFC00000"/>
      </font>
    </dxf>
    <dxf>
      <font>
        <color theme="1"/>
      </font>
    </dxf>
    <dxf>
      <fill>
        <patternFill>
          <bgColor rgb="FFEEFCF5"/>
        </patternFill>
      </fill>
    </dxf>
    <dxf>
      <fill>
        <patternFill>
          <bgColor rgb="FFFFC000"/>
        </patternFill>
      </fill>
    </dxf>
    <dxf>
      <fill>
        <patternFill>
          <bgColor rgb="FFEEFCF5"/>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4537"/>
        </patternFill>
      </fill>
    </dxf>
    <dxf>
      <fill>
        <patternFill>
          <bgColor rgb="FFFFF353"/>
        </patternFill>
      </fill>
    </dxf>
    <dxf>
      <fill>
        <patternFill>
          <bgColor rgb="FF8588FF"/>
        </patternFill>
      </fill>
    </dxf>
    <dxf>
      <fill>
        <patternFill>
          <bgColor rgb="FFEC8080"/>
        </patternFill>
      </fill>
    </dxf>
    <dxf>
      <font>
        <color theme="1"/>
      </font>
    </dxf>
    <dxf>
      <font>
        <color rgb="FFC00000"/>
      </font>
    </dxf>
    <dxf>
      <fill>
        <patternFill>
          <bgColor rgb="FFEEFCF5"/>
        </patternFill>
      </fill>
    </dxf>
    <dxf>
      <fill>
        <patternFill>
          <bgColor rgb="FFFFC000"/>
        </patternFill>
      </fill>
    </dxf>
    <dxf>
      <fill>
        <patternFill>
          <bgColor rgb="FFFFFF00"/>
        </patternFill>
      </fill>
    </dxf>
    <dxf>
      <font>
        <b val="0"/>
        <i val="0"/>
        <color rgb="FFB72343"/>
      </font>
    </dxf>
    <dxf>
      <fill>
        <patternFill>
          <bgColor rgb="FFEEFCF5"/>
        </patternFill>
      </fill>
    </dxf>
  </dxfs>
  <tableStyles count="0" defaultTableStyle="TableStyleMedium2" defaultPivotStyle="PivotStyleLight16"/>
  <colors>
    <mruColors>
      <color rgb="FF003366"/>
      <color rgb="FFFF9900"/>
      <color rgb="FFFF4537"/>
      <color rgb="FFEC8080"/>
      <color rgb="FF8588FF"/>
      <color rgb="FFFFF353"/>
      <color rgb="FFF9F9F9"/>
      <color rgb="FFC4EA86"/>
      <color rgb="FFE04500"/>
      <color rgb="FFC83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523876</xdr:colOff>
      <xdr:row>2</xdr:row>
      <xdr:rowOff>133399</xdr:rowOff>
    </xdr:from>
    <xdr:to>
      <xdr:col>1</xdr:col>
      <xdr:colOff>2133600</xdr:colOff>
      <xdr:row>13</xdr:row>
      <xdr:rowOff>171498</xdr:rowOff>
    </xdr:to>
    <xdr:pic>
      <xdr:nvPicPr>
        <xdr:cNvPr id="3" name="Picture 2">
          <a:extLst>
            <a:ext uri="{FF2B5EF4-FFF2-40B4-BE49-F238E27FC236}">
              <a16:creationId xmlns:a16="http://schemas.microsoft.com/office/drawing/2014/main" id="{EA1D7CC3-AFDD-0FA7-EB27-38D31CA1DB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33476" y="514399"/>
          <a:ext cx="2133599" cy="2133599"/>
        </a:xfrm>
        <a:prstGeom prst="rect">
          <a:avLst/>
        </a:prstGeom>
      </xdr:spPr>
    </xdr:pic>
    <xdr:clientData/>
  </xdr:twoCellAnchor>
  <xdr:twoCellAnchor editAs="oneCell">
    <xdr:from>
      <xdr:col>1</xdr:col>
      <xdr:colOff>6131458</xdr:colOff>
      <xdr:row>2</xdr:row>
      <xdr:rowOff>171450</xdr:rowOff>
    </xdr:from>
    <xdr:to>
      <xdr:col>1</xdr:col>
      <xdr:colOff>7495498</xdr:colOff>
      <xdr:row>13</xdr:row>
      <xdr:rowOff>180976</xdr:rowOff>
    </xdr:to>
    <xdr:pic>
      <xdr:nvPicPr>
        <xdr:cNvPr id="5" name="Picture 4">
          <a:extLst>
            <a:ext uri="{FF2B5EF4-FFF2-40B4-BE49-F238E27FC236}">
              <a16:creationId xmlns:a16="http://schemas.microsoft.com/office/drawing/2014/main" id="{B416EE0B-2569-F70B-A4D6-B961AC3D3F4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50658" y="552450"/>
          <a:ext cx="1364040" cy="21050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25</xdr:col>
      <xdr:colOff>205624</xdr:colOff>
      <xdr:row>0</xdr:row>
      <xdr:rowOff>28576</xdr:rowOff>
    </xdr:from>
    <xdr:to>
      <xdr:col>25</xdr:col>
      <xdr:colOff>647700</xdr:colOff>
      <xdr:row>1</xdr:row>
      <xdr:rowOff>47625</xdr:rowOff>
    </xdr:to>
    <xdr:pic>
      <xdr:nvPicPr>
        <xdr:cNvPr id="3" name="Grafik 2">
          <a:extLst>
            <a:ext uri="{FF2B5EF4-FFF2-40B4-BE49-F238E27FC236}">
              <a16:creationId xmlns:a16="http://schemas.microsoft.com/office/drawing/2014/main" id="{08354FA7-B04F-4C84-B377-9A5A7BB44C4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83974" y="28576"/>
          <a:ext cx="442076" cy="723899"/>
        </a:xfrm>
        <a:prstGeom prst="rect">
          <a:avLst/>
        </a:prstGeom>
      </xdr:spPr>
    </xdr:pic>
    <xdr:clientData/>
  </xdr:twoCellAnchor>
  <xdr:twoCellAnchor editAs="oneCell">
    <xdr:from>
      <xdr:col>1</xdr:col>
      <xdr:colOff>19051</xdr:colOff>
      <xdr:row>0</xdr:row>
      <xdr:rowOff>85726</xdr:rowOff>
    </xdr:from>
    <xdr:to>
      <xdr:col>1</xdr:col>
      <xdr:colOff>762000</xdr:colOff>
      <xdr:row>1</xdr:row>
      <xdr:rowOff>123825</xdr:rowOff>
    </xdr:to>
    <xdr:pic>
      <xdr:nvPicPr>
        <xdr:cNvPr id="5" name="Grafik 4">
          <a:extLst>
            <a:ext uri="{FF2B5EF4-FFF2-40B4-BE49-F238E27FC236}">
              <a16:creationId xmlns:a16="http://schemas.microsoft.com/office/drawing/2014/main" id="{C92FEE15-28A6-4BF5-9098-492DD7AAF2B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28601" y="85726"/>
          <a:ext cx="742949" cy="74294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hermann-baum.de/excel/WorldCup/de" TargetMode="External"/><Relationship Id="rId1" Type="http://schemas.openxmlformats.org/officeDocument/2006/relationships/hyperlink" Target="https://hermann-baum.de/excel/WorldCup2022/de"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689BE-68DA-4932-8A22-61B0A91FBB60}">
  <sheetPr>
    <pageSetUpPr fitToPage="1"/>
  </sheetPr>
  <dimension ref="B17:B28"/>
  <sheetViews>
    <sheetView showGridLines="0" topLeftCell="B1" workbookViewId="0">
      <selection activeCell="B21" sqref="B21"/>
    </sheetView>
  </sheetViews>
  <sheetFormatPr defaultRowHeight="15"/>
  <cols>
    <col min="1" max="1" width="0.28515625" customWidth="1"/>
    <col min="2" max="2" width="115.5703125" customWidth="1"/>
  </cols>
  <sheetData>
    <row r="17" spans="2:2" ht="15.75" thickBot="1">
      <c r="B17" s="800"/>
    </row>
    <row r="20" spans="2:2" ht="15.75" thickBot="1"/>
    <row r="21" spans="2:2" ht="184.5" thickBot="1">
      <c r="B21" s="803" t="s">
        <v>1911</v>
      </c>
    </row>
    <row r="23" spans="2:2" ht="21">
      <c r="B23" s="799"/>
    </row>
    <row r="24" spans="2:2" ht="75">
      <c r="B24" s="802" t="s">
        <v>1912</v>
      </c>
    </row>
    <row r="28" spans="2:2">
      <c r="B28" s="801" t="s">
        <v>1910</v>
      </c>
    </row>
  </sheetData>
  <pageMargins left="0.67" right="0.7" top="0.75" bottom="0.75" header="0.3" footer="0.3"/>
  <pageSetup scale="78"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B1B99E-B8E2-424D-8FCE-C81BF3897CAE}">
  <sheetPr codeName="Tabelle1"/>
  <dimension ref="A1:O264"/>
  <sheetViews>
    <sheetView showGridLines="0" showRowColHeaders="0" zoomScaleNormal="100" workbookViewId="0">
      <selection activeCell="N1" sqref="N1"/>
    </sheetView>
  </sheetViews>
  <sheetFormatPr defaultColWidth="0" defaultRowHeight="15"/>
  <cols>
    <col min="1" max="1" width="8" customWidth="1"/>
    <col min="2" max="2" width="19.28515625" hidden="1" customWidth="1"/>
    <col min="3" max="3" width="7.5703125" customWidth="1"/>
    <col min="4" max="4" width="7" customWidth="1"/>
    <col min="5" max="5" width="22.7109375" hidden="1" customWidth="1"/>
    <col min="6" max="12" width="22.7109375" customWidth="1"/>
    <col min="13" max="13" width="3.85546875" customWidth="1"/>
    <col min="14" max="14" width="17.7109375" customWidth="1"/>
    <col min="15" max="15" width="9.140625" customWidth="1"/>
    <col min="16" max="16384" width="11.42578125" hidden="1"/>
  </cols>
  <sheetData>
    <row r="1" spans="2:15" ht="42.75" customHeight="1" thickBot="1">
      <c r="B1" s="78"/>
      <c r="D1" s="752"/>
      <c r="F1" s="946" t="str">
        <f>Language!$E$126</f>
        <v>Choose language</v>
      </c>
      <c r="G1" s="946"/>
      <c r="H1" s="946"/>
      <c r="I1" s="946"/>
      <c r="J1" s="946"/>
      <c r="K1" s="307"/>
      <c r="L1" s="947" t="str">
        <f>Language!$E$196</f>
        <v>Click here and choose language:</v>
      </c>
      <c r="M1" s="948"/>
      <c r="N1" s="310" t="s">
        <v>88</v>
      </c>
      <c r="O1" s="332" t="s">
        <v>554</v>
      </c>
    </row>
    <row r="2" spans="2:15" ht="11.25" customHeight="1" thickBot="1">
      <c r="C2" s="182">
        <v>46113</v>
      </c>
      <c r="D2" s="182"/>
      <c r="F2" s="949"/>
      <c r="G2" s="949"/>
      <c r="H2" s="949"/>
      <c r="I2" s="949"/>
      <c r="J2" s="949"/>
      <c r="K2" s="308"/>
      <c r="M2" s="69"/>
      <c r="N2" s="71"/>
    </row>
    <row r="3" spans="2:15" ht="15.75" thickTop="1">
      <c r="C3" s="942" t="s">
        <v>553</v>
      </c>
      <c r="D3" s="942" t="s">
        <v>1905</v>
      </c>
      <c r="E3" s="952"/>
      <c r="F3" s="953" t="s">
        <v>88</v>
      </c>
      <c r="G3" s="950" t="s">
        <v>89</v>
      </c>
      <c r="H3" s="950" t="s">
        <v>90</v>
      </c>
      <c r="I3" s="950" t="s">
        <v>91</v>
      </c>
      <c r="J3" s="950" t="s">
        <v>110</v>
      </c>
      <c r="K3" s="950" t="s">
        <v>734</v>
      </c>
      <c r="L3" s="944" t="s">
        <v>92</v>
      </c>
      <c r="M3" s="19"/>
    </row>
    <row r="4" spans="2:15">
      <c r="C4" s="943"/>
      <c r="D4" s="943"/>
      <c r="E4" s="952"/>
      <c r="F4" s="954"/>
      <c r="G4" s="951"/>
      <c r="H4" s="951"/>
      <c r="I4" s="951"/>
      <c r="J4" s="951"/>
      <c r="K4" s="955"/>
      <c r="L4" s="945"/>
      <c r="M4" s="34"/>
      <c r="N4" s="35"/>
    </row>
    <row r="5" spans="2:15">
      <c r="C5" s="143">
        <v>1</v>
      </c>
      <c r="D5" s="143">
        <v>1</v>
      </c>
      <c r="E5" s="21" t="str">
        <f t="shared" ref="E5:E36" si="0">IF($C$103,F5,IF($C$104,G5,IF($C$105,H5,IF($C$106,I5,IF($C$107,J5,IF($C$108,K5,IF(L5&lt;&gt;"",L5,F5)))))))</f>
        <v>France</v>
      </c>
      <c r="F5" s="102" t="s">
        <v>39</v>
      </c>
      <c r="G5" s="103" t="s">
        <v>67</v>
      </c>
      <c r="H5" s="101" t="s">
        <v>67</v>
      </c>
      <c r="I5" s="104" t="s">
        <v>39</v>
      </c>
      <c r="J5" s="101" t="s">
        <v>101</v>
      </c>
      <c r="K5" s="541" t="s">
        <v>737</v>
      </c>
      <c r="L5" s="54"/>
    </row>
    <row r="6" spans="2:15">
      <c r="C6" s="143">
        <v>2</v>
      </c>
      <c r="D6" s="143">
        <v>2</v>
      </c>
      <c r="E6" s="21" t="str">
        <f t="shared" si="0"/>
        <v>Spain</v>
      </c>
      <c r="F6" s="102" t="s">
        <v>38</v>
      </c>
      <c r="G6" s="103" t="s">
        <v>65</v>
      </c>
      <c r="H6" s="101" t="s">
        <v>81</v>
      </c>
      <c r="I6" s="104" t="s">
        <v>82</v>
      </c>
      <c r="J6" s="101" t="s">
        <v>103</v>
      </c>
      <c r="K6" s="541" t="s">
        <v>834</v>
      </c>
      <c r="L6" s="54"/>
    </row>
    <row r="7" spans="2:15">
      <c r="C7" s="143">
        <v>3</v>
      </c>
      <c r="D7" s="143">
        <v>3</v>
      </c>
      <c r="E7" s="21" t="str">
        <f t="shared" si="0"/>
        <v>Argentina</v>
      </c>
      <c r="F7" s="102" t="s">
        <v>333</v>
      </c>
      <c r="G7" s="103" t="s">
        <v>333</v>
      </c>
      <c r="H7" s="101" t="s">
        <v>333</v>
      </c>
      <c r="I7" s="104" t="s">
        <v>386</v>
      </c>
      <c r="J7" s="101" t="s">
        <v>255</v>
      </c>
      <c r="K7" s="541" t="s">
        <v>738</v>
      </c>
      <c r="L7" s="54"/>
    </row>
    <row r="8" spans="2:15">
      <c r="C8" s="143">
        <v>4</v>
      </c>
      <c r="D8" s="143">
        <v>4</v>
      </c>
      <c r="E8" s="21" t="str">
        <f t="shared" si="0"/>
        <v>England</v>
      </c>
      <c r="F8" s="102" t="s">
        <v>1</v>
      </c>
      <c r="G8" s="103" t="s">
        <v>62</v>
      </c>
      <c r="H8" s="101" t="s">
        <v>76</v>
      </c>
      <c r="I8" s="104" t="s">
        <v>77</v>
      </c>
      <c r="J8" s="101" t="s">
        <v>1</v>
      </c>
      <c r="K8" s="541" t="s">
        <v>739</v>
      </c>
      <c r="L8" s="54"/>
    </row>
    <row r="9" spans="2:15">
      <c r="C9" s="143">
        <v>5</v>
      </c>
      <c r="D9" s="143">
        <v>5</v>
      </c>
      <c r="E9" s="21" t="str">
        <f t="shared" si="0"/>
        <v>Portugal</v>
      </c>
      <c r="F9" s="102" t="s">
        <v>0</v>
      </c>
      <c r="G9" s="103" t="s">
        <v>0</v>
      </c>
      <c r="H9" s="101" t="s">
        <v>85</v>
      </c>
      <c r="I9" s="104" t="s">
        <v>0</v>
      </c>
      <c r="J9" s="101" t="s">
        <v>0</v>
      </c>
      <c r="K9" s="541" t="s">
        <v>0</v>
      </c>
      <c r="L9" s="54"/>
    </row>
    <row r="10" spans="2:15">
      <c r="C10" s="143">
        <v>6</v>
      </c>
      <c r="D10" s="143">
        <v>6</v>
      </c>
      <c r="E10" s="21" t="str">
        <f t="shared" si="0"/>
        <v>Brazil</v>
      </c>
      <c r="F10" s="102" t="s">
        <v>338</v>
      </c>
      <c r="G10" s="103" t="s">
        <v>339</v>
      </c>
      <c r="H10" s="101" t="s">
        <v>340</v>
      </c>
      <c r="I10" s="104" t="s">
        <v>341</v>
      </c>
      <c r="J10" s="101" t="s">
        <v>170</v>
      </c>
      <c r="K10" s="541" t="s">
        <v>735</v>
      </c>
      <c r="L10" s="54"/>
    </row>
    <row r="11" spans="2:15">
      <c r="C11" s="143">
        <v>7</v>
      </c>
      <c r="D11" s="143">
        <v>7</v>
      </c>
      <c r="E11" s="21" t="str">
        <f t="shared" si="0"/>
        <v>Netherlands</v>
      </c>
      <c r="F11" s="102" t="s">
        <v>407</v>
      </c>
      <c r="G11" s="103" t="s">
        <v>448</v>
      </c>
      <c r="H11" s="101" t="s">
        <v>449</v>
      </c>
      <c r="I11" s="104" t="s">
        <v>450</v>
      </c>
      <c r="J11" s="101" t="s">
        <v>451</v>
      </c>
      <c r="K11" s="541" t="s">
        <v>740</v>
      </c>
      <c r="L11" s="54"/>
    </row>
    <row r="12" spans="2:15">
      <c r="C12" s="143">
        <v>8</v>
      </c>
      <c r="D12" s="143">
        <v>8</v>
      </c>
      <c r="E12" s="21" t="str">
        <f t="shared" si="0"/>
        <v>Morocco</v>
      </c>
      <c r="F12" s="102" t="s">
        <v>324</v>
      </c>
      <c r="G12" s="103" t="s">
        <v>325</v>
      </c>
      <c r="H12" s="101" t="s">
        <v>326</v>
      </c>
      <c r="I12" s="104" t="s">
        <v>327</v>
      </c>
      <c r="J12" s="101" t="s">
        <v>252</v>
      </c>
      <c r="K12" s="541" t="s">
        <v>252</v>
      </c>
      <c r="L12" s="54"/>
    </row>
    <row r="13" spans="2:15">
      <c r="C13" s="143">
        <v>9</v>
      </c>
      <c r="D13" s="143">
        <v>9</v>
      </c>
      <c r="E13" s="21" t="str">
        <f t="shared" si="0"/>
        <v>Belgium</v>
      </c>
      <c r="F13" s="102" t="s">
        <v>36</v>
      </c>
      <c r="G13" s="103" t="s">
        <v>60</v>
      </c>
      <c r="H13" s="101" t="s">
        <v>73</v>
      </c>
      <c r="I13" s="104" t="s">
        <v>74</v>
      </c>
      <c r="J13" s="101" t="s">
        <v>107</v>
      </c>
      <c r="K13" s="541" t="s">
        <v>736</v>
      </c>
      <c r="L13" s="54"/>
    </row>
    <row r="14" spans="2:15">
      <c r="C14" s="143">
        <v>10</v>
      </c>
      <c r="D14" s="143">
        <v>10</v>
      </c>
      <c r="E14" s="21" t="str">
        <f t="shared" si="0"/>
        <v>Germany</v>
      </c>
      <c r="F14" s="102" t="s">
        <v>37</v>
      </c>
      <c r="G14" s="103" t="s">
        <v>68</v>
      </c>
      <c r="H14" s="101" t="s">
        <v>86</v>
      </c>
      <c r="I14" s="104" t="s">
        <v>87</v>
      </c>
      <c r="J14" s="101" t="s">
        <v>102</v>
      </c>
      <c r="K14" s="541" t="s">
        <v>742</v>
      </c>
      <c r="L14" s="54"/>
    </row>
    <row r="15" spans="2:15">
      <c r="C15" s="143">
        <v>11</v>
      </c>
      <c r="D15" s="143">
        <v>11</v>
      </c>
      <c r="E15" s="21" t="str">
        <f t="shared" si="0"/>
        <v>Croatia</v>
      </c>
      <c r="F15" s="102" t="s">
        <v>41</v>
      </c>
      <c r="G15" s="103" t="s">
        <v>63</v>
      </c>
      <c r="H15" s="101" t="s">
        <v>78</v>
      </c>
      <c r="I15" s="104" t="s">
        <v>79</v>
      </c>
      <c r="J15" s="101" t="s">
        <v>109</v>
      </c>
      <c r="K15" s="541" t="s">
        <v>744</v>
      </c>
      <c r="L15" s="54"/>
    </row>
    <row r="16" spans="2:15">
      <c r="C16" s="143">
        <v>12</v>
      </c>
      <c r="D16" s="143">
        <v>12</v>
      </c>
      <c r="E16" s="21" t="str">
        <f t="shared" si="0"/>
        <v>Italy</v>
      </c>
      <c r="F16" s="102" t="s">
        <v>406</v>
      </c>
      <c r="G16" s="103" t="s">
        <v>445</v>
      </c>
      <c r="H16" s="101" t="s">
        <v>445</v>
      </c>
      <c r="I16" s="104" t="s">
        <v>446</v>
      </c>
      <c r="J16" s="101" t="s">
        <v>447</v>
      </c>
      <c r="K16" s="541" t="s">
        <v>833</v>
      </c>
      <c r="L16" s="54"/>
    </row>
    <row r="17" spans="3:12">
      <c r="C17" s="143">
        <v>13</v>
      </c>
      <c r="D17" s="143">
        <v>13</v>
      </c>
      <c r="E17" s="21" t="str">
        <f t="shared" si="0"/>
        <v>Colombia</v>
      </c>
      <c r="F17" s="102" t="s">
        <v>353</v>
      </c>
      <c r="G17" s="103" t="s">
        <v>353</v>
      </c>
      <c r="H17" s="101" t="s">
        <v>353</v>
      </c>
      <c r="I17" s="104" t="s">
        <v>354</v>
      </c>
      <c r="J17" s="101" t="s">
        <v>264</v>
      </c>
      <c r="K17" s="541" t="s">
        <v>353</v>
      </c>
      <c r="L17" s="54"/>
    </row>
    <row r="18" spans="3:12">
      <c r="C18" s="143">
        <v>14</v>
      </c>
      <c r="D18" s="143">
        <v>14</v>
      </c>
      <c r="E18" s="21" t="str">
        <f t="shared" si="0"/>
        <v>Senegal</v>
      </c>
      <c r="F18" s="102" t="s">
        <v>263</v>
      </c>
      <c r="G18" s="103" t="s">
        <v>263</v>
      </c>
      <c r="H18" s="101" t="s">
        <v>263</v>
      </c>
      <c r="I18" s="104" t="s">
        <v>352</v>
      </c>
      <c r="J18" s="101" t="s">
        <v>263</v>
      </c>
      <c r="K18" s="541" t="s">
        <v>263</v>
      </c>
      <c r="L18" s="54"/>
    </row>
    <row r="19" spans="3:12">
      <c r="C19" s="143">
        <v>15</v>
      </c>
      <c r="D19" s="143">
        <v>15</v>
      </c>
      <c r="E19" s="21" t="str">
        <f t="shared" si="0"/>
        <v>Mexico</v>
      </c>
      <c r="F19" s="102" t="s">
        <v>344</v>
      </c>
      <c r="G19" s="103" t="s">
        <v>345</v>
      </c>
      <c r="H19" s="101" t="s">
        <v>346</v>
      </c>
      <c r="I19" s="104" t="s">
        <v>347</v>
      </c>
      <c r="J19" s="101" t="s">
        <v>260</v>
      </c>
      <c r="K19" s="541" t="s">
        <v>344</v>
      </c>
      <c r="L19" s="54"/>
    </row>
    <row r="20" spans="3:12">
      <c r="C20" s="143">
        <v>16</v>
      </c>
      <c r="D20" s="143">
        <v>16</v>
      </c>
      <c r="E20" s="21" t="str">
        <f t="shared" si="0"/>
        <v>USA</v>
      </c>
      <c r="F20" s="102" t="s">
        <v>452</v>
      </c>
      <c r="G20" s="103" t="s">
        <v>453</v>
      </c>
      <c r="H20" s="101" t="s">
        <v>452</v>
      </c>
      <c r="I20" s="104" t="s">
        <v>452</v>
      </c>
      <c r="J20" s="101" t="s">
        <v>452</v>
      </c>
      <c r="K20" s="541" t="s">
        <v>452</v>
      </c>
      <c r="L20" s="54"/>
    </row>
    <row r="21" spans="3:12">
      <c r="C21" s="143">
        <v>17</v>
      </c>
      <c r="D21" s="143">
        <v>17</v>
      </c>
      <c r="E21" s="21" t="str">
        <f t="shared" si="0"/>
        <v>Uruguay</v>
      </c>
      <c r="F21" s="102" t="s">
        <v>251</v>
      </c>
      <c r="G21" s="103" t="s">
        <v>251</v>
      </c>
      <c r="H21" s="101" t="s">
        <v>251</v>
      </c>
      <c r="I21" s="104" t="s">
        <v>251</v>
      </c>
      <c r="J21" s="101" t="s">
        <v>251</v>
      </c>
      <c r="K21" s="541" t="s">
        <v>251</v>
      </c>
      <c r="L21" s="54"/>
    </row>
    <row r="22" spans="3:12">
      <c r="C22" s="143">
        <v>18</v>
      </c>
      <c r="D22" s="143">
        <v>18</v>
      </c>
      <c r="E22" s="21" t="str">
        <f t="shared" si="0"/>
        <v>Japan</v>
      </c>
      <c r="F22" s="102" t="s">
        <v>265</v>
      </c>
      <c r="G22" s="103" t="s">
        <v>355</v>
      </c>
      <c r="H22" s="101" t="s">
        <v>356</v>
      </c>
      <c r="I22" s="104" t="s">
        <v>357</v>
      </c>
      <c r="J22" s="101" t="s">
        <v>265</v>
      </c>
      <c r="K22" s="541" t="s">
        <v>265</v>
      </c>
      <c r="L22" s="54"/>
    </row>
    <row r="23" spans="3:12">
      <c r="C23" s="143">
        <v>19</v>
      </c>
      <c r="D23" s="143">
        <v>19</v>
      </c>
      <c r="E23" s="21" t="str">
        <f t="shared" si="0"/>
        <v>Switzerland</v>
      </c>
      <c r="F23" s="102" t="s">
        <v>57</v>
      </c>
      <c r="G23" s="103" t="s">
        <v>58</v>
      </c>
      <c r="H23" s="101" t="s">
        <v>69</v>
      </c>
      <c r="I23" s="104" t="s">
        <v>70</v>
      </c>
      <c r="J23" s="101" t="s">
        <v>105</v>
      </c>
      <c r="K23" s="541" t="s">
        <v>743</v>
      </c>
      <c r="L23" s="54"/>
    </row>
    <row r="24" spans="3:12">
      <c r="C24" s="143">
        <v>20</v>
      </c>
      <c r="D24" s="143">
        <v>20</v>
      </c>
      <c r="E24" s="21" t="str">
        <f t="shared" si="0"/>
        <v>Denmark</v>
      </c>
      <c r="F24" s="102" t="s">
        <v>43</v>
      </c>
      <c r="G24" s="103" t="s">
        <v>59</v>
      </c>
      <c r="H24" s="101" t="s">
        <v>71</v>
      </c>
      <c r="I24" s="104" t="s">
        <v>72</v>
      </c>
      <c r="J24" s="101" t="s">
        <v>106</v>
      </c>
      <c r="K24" s="541" t="s">
        <v>741</v>
      </c>
      <c r="L24" s="54"/>
    </row>
    <row r="25" spans="3:12">
      <c r="C25" s="143">
        <v>21</v>
      </c>
      <c r="D25" s="143">
        <v>21</v>
      </c>
      <c r="E25" s="21" t="str">
        <f t="shared" si="0"/>
        <v>IR Iran</v>
      </c>
      <c r="F25" s="102" t="s">
        <v>358</v>
      </c>
      <c r="G25" s="103" t="s">
        <v>1733</v>
      </c>
      <c r="H25" s="101" t="s">
        <v>358</v>
      </c>
      <c r="I25" s="104" t="s">
        <v>1732</v>
      </c>
      <c r="J25" s="101" t="s">
        <v>358</v>
      </c>
      <c r="K25" s="541" t="s">
        <v>358</v>
      </c>
      <c r="L25" s="54"/>
    </row>
    <row r="26" spans="3:12">
      <c r="C26" s="143">
        <v>22</v>
      </c>
      <c r="D26" s="143">
        <v>22</v>
      </c>
      <c r="E26" s="21" t="str">
        <f t="shared" si="0"/>
        <v>Turkey</v>
      </c>
      <c r="F26" s="102" t="s">
        <v>419</v>
      </c>
      <c r="G26" s="103" t="s">
        <v>481</v>
      </c>
      <c r="H26" s="101" t="s">
        <v>480</v>
      </c>
      <c r="I26" s="104" t="s">
        <v>479</v>
      </c>
      <c r="J26" s="101" t="s">
        <v>482</v>
      </c>
      <c r="K26" s="541" t="s">
        <v>756</v>
      </c>
      <c r="L26" s="54"/>
    </row>
    <row r="27" spans="3:12">
      <c r="C27" s="143">
        <v>23</v>
      </c>
      <c r="D27" s="143">
        <v>23</v>
      </c>
      <c r="E27" s="21" t="str">
        <f t="shared" si="0"/>
        <v>Ecuador</v>
      </c>
      <c r="F27" s="102" t="s">
        <v>411</v>
      </c>
      <c r="G27" s="103" t="s">
        <v>411</v>
      </c>
      <c r="H27" s="101" t="s">
        <v>411</v>
      </c>
      <c r="I27" s="104" t="s">
        <v>460</v>
      </c>
      <c r="J27" s="101" t="s">
        <v>411</v>
      </c>
      <c r="K27" s="541" t="s">
        <v>411</v>
      </c>
      <c r="L27" s="54"/>
    </row>
    <row r="28" spans="3:12">
      <c r="C28" s="143">
        <v>24</v>
      </c>
      <c r="D28" s="143">
        <v>24</v>
      </c>
      <c r="E28" s="21" t="str">
        <f t="shared" si="0"/>
        <v>Austria</v>
      </c>
      <c r="F28" s="102" t="s">
        <v>418</v>
      </c>
      <c r="G28" s="103" t="s">
        <v>418</v>
      </c>
      <c r="H28" s="101" t="s">
        <v>418</v>
      </c>
      <c r="I28" s="104" t="s">
        <v>477</v>
      </c>
      <c r="J28" s="101" t="s">
        <v>478</v>
      </c>
      <c r="K28" s="541" t="s">
        <v>748</v>
      </c>
      <c r="L28" s="54"/>
    </row>
    <row r="29" spans="3:12">
      <c r="C29" s="143">
        <v>25</v>
      </c>
      <c r="D29" s="143">
        <v>25</v>
      </c>
      <c r="E29" s="21" t="str">
        <f t="shared" si="0"/>
        <v>Rep. of Korea</v>
      </c>
      <c r="F29" s="102" t="s">
        <v>1883</v>
      </c>
      <c r="G29" s="103" t="s">
        <v>1884</v>
      </c>
      <c r="H29" s="101" t="s">
        <v>1885</v>
      </c>
      <c r="I29" s="104" t="s">
        <v>1886</v>
      </c>
      <c r="J29" s="101" t="s">
        <v>1887</v>
      </c>
      <c r="K29" s="541" t="s">
        <v>1888</v>
      </c>
      <c r="L29" s="54"/>
    </row>
    <row r="30" spans="3:12">
      <c r="C30" s="143">
        <v>26</v>
      </c>
      <c r="D30" s="143">
        <v>26</v>
      </c>
      <c r="E30" s="21" t="str">
        <f t="shared" si="0"/>
        <v>Nigeria</v>
      </c>
      <c r="F30" s="102" t="s">
        <v>257</v>
      </c>
      <c r="G30" s="103" t="s">
        <v>257</v>
      </c>
      <c r="H30" s="101" t="s">
        <v>257</v>
      </c>
      <c r="I30" s="104" t="s">
        <v>257</v>
      </c>
      <c r="J30" s="101" t="s">
        <v>257</v>
      </c>
      <c r="K30" s="541" t="s">
        <v>257</v>
      </c>
      <c r="L30" s="54"/>
    </row>
    <row r="31" spans="3:12">
      <c r="C31" s="143">
        <v>27</v>
      </c>
      <c r="D31" s="143">
        <v>27</v>
      </c>
      <c r="E31" s="21" t="str">
        <f t="shared" si="0"/>
        <v>Australia</v>
      </c>
      <c r="F31" s="102" t="s">
        <v>328</v>
      </c>
      <c r="G31" s="103" t="s">
        <v>328</v>
      </c>
      <c r="H31" s="101" t="s">
        <v>328</v>
      </c>
      <c r="I31" s="104" t="s">
        <v>329</v>
      </c>
      <c r="J31" s="101" t="s">
        <v>253</v>
      </c>
      <c r="K31" s="541" t="s">
        <v>755</v>
      </c>
      <c r="L31" s="54"/>
    </row>
    <row r="32" spans="3:12">
      <c r="C32" s="143">
        <v>28</v>
      </c>
      <c r="D32" s="143">
        <v>28</v>
      </c>
      <c r="E32" s="21" t="str">
        <f t="shared" si="0"/>
        <v>Algeria</v>
      </c>
      <c r="F32" s="102" t="s">
        <v>413</v>
      </c>
      <c r="G32" s="103" t="s">
        <v>465</v>
      </c>
      <c r="H32" s="101" t="s">
        <v>413</v>
      </c>
      <c r="I32" s="104" t="s">
        <v>463</v>
      </c>
      <c r="J32" s="101" t="s">
        <v>464</v>
      </c>
      <c r="K32" s="541" t="s">
        <v>757</v>
      </c>
      <c r="L32" s="54"/>
    </row>
    <row r="33" spans="3:12">
      <c r="C33" s="143">
        <v>29</v>
      </c>
      <c r="D33" s="143">
        <v>29</v>
      </c>
      <c r="E33" s="21" t="str">
        <f t="shared" si="0"/>
        <v>Egypt</v>
      </c>
      <c r="F33" s="102" t="s">
        <v>320</v>
      </c>
      <c r="G33" s="103" t="s">
        <v>321</v>
      </c>
      <c r="H33" s="101" t="s">
        <v>322</v>
      </c>
      <c r="I33" s="104" t="s">
        <v>323</v>
      </c>
      <c r="J33" s="101" t="s">
        <v>250</v>
      </c>
      <c r="K33" s="541" t="s">
        <v>323</v>
      </c>
      <c r="L33" s="54"/>
    </row>
    <row r="34" spans="3:12">
      <c r="C34" s="143">
        <v>30</v>
      </c>
      <c r="D34" s="143">
        <v>30</v>
      </c>
      <c r="E34" s="21" t="str">
        <f t="shared" si="0"/>
        <v>Canada</v>
      </c>
      <c r="F34" s="102" t="s">
        <v>415</v>
      </c>
      <c r="G34" s="103" t="s">
        <v>470</v>
      </c>
      <c r="H34" s="101" t="s">
        <v>415</v>
      </c>
      <c r="I34" s="104" t="s">
        <v>415</v>
      </c>
      <c r="J34" s="101" t="s">
        <v>471</v>
      </c>
      <c r="K34" s="541" t="s">
        <v>415</v>
      </c>
      <c r="L34" s="54"/>
    </row>
    <row r="35" spans="3:12">
      <c r="C35" s="143">
        <v>31</v>
      </c>
      <c r="D35" s="143">
        <v>31</v>
      </c>
      <c r="E35" s="21" t="str">
        <f t="shared" si="0"/>
        <v>Norway</v>
      </c>
      <c r="F35" s="102" t="s">
        <v>414</v>
      </c>
      <c r="G35" s="103" t="s">
        <v>466</v>
      </c>
      <c r="H35" s="101" t="s">
        <v>467</v>
      </c>
      <c r="I35" s="104" t="s">
        <v>468</v>
      </c>
      <c r="J35" s="101" t="s">
        <v>469</v>
      </c>
      <c r="K35" s="541" t="s">
        <v>754</v>
      </c>
      <c r="L35" s="54"/>
    </row>
    <row r="36" spans="3:12">
      <c r="C36" s="143">
        <v>32</v>
      </c>
      <c r="D36" s="143">
        <v>32</v>
      </c>
      <c r="E36" s="21" t="str">
        <f t="shared" si="0"/>
        <v>Ukraine</v>
      </c>
      <c r="F36" s="102" t="s">
        <v>410</v>
      </c>
      <c r="G36" s="103" t="s">
        <v>459</v>
      </c>
      <c r="H36" s="101" t="s">
        <v>458</v>
      </c>
      <c r="I36" s="104" t="s">
        <v>410</v>
      </c>
      <c r="J36" s="101" t="s">
        <v>410</v>
      </c>
      <c r="K36" s="541" t="s">
        <v>747</v>
      </c>
      <c r="L36" s="54"/>
    </row>
    <row r="37" spans="3:12">
      <c r="C37" s="143">
        <v>33</v>
      </c>
      <c r="D37" s="143">
        <v>33</v>
      </c>
      <c r="E37" s="21" t="str">
        <f t="shared" ref="E37:E68" si="1">IF($C$103,F37,IF($C$104,G37,IF($C$105,H37,IF($C$106,I37,IF($C$107,J37,IF($C$108,K37,IF(L37&lt;&gt;"",L37,F37)))))))</f>
        <v>Panama</v>
      </c>
      <c r="F37" s="102" t="s">
        <v>261</v>
      </c>
      <c r="G37" s="103" t="s">
        <v>348</v>
      </c>
      <c r="H37" s="101" t="s">
        <v>261</v>
      </c>
      <c r="I37" s="104" t="s">
        <v>261</v>
      </c>
      <c r="J37" s="101" t="s">
        <v>261</v>
      </c>
      <c r="K37" s="541" t="s">
        <v>261</v>
      </c>
      <c r="L37" s="54"/>
    </row>
    <row r="38" spans="3:12">
      <c r="C38" s="143">
        <v>34</v>
      </c>
      <c r="D38" s="143">
        <v>34</v>
      </c>
      <c r="E38" s="21" t="str">
        <f t="shared" si="1"/>
        <v>Ivory Coast</v>
      </c>
      <c r="F38" s="102" t="s">
        <v>427</v>
      </c>
      <c r="G38" s="103" t="s">
        <v>502</v>
      </c>
      <c r="H38" s="101" t="s">
        <v>501</v>
      </c>
      <c r="I38" s="104" t="s">
        <v>503</v>
      </c>
      <c r="J38" s="101" t="s">
        <v>504</v>
      </c>
      <c r="K38" s="541" t="s">
        <v>760</v>
      </c>
      <c r="L38" s="54"/>
    </row>
    <row r="39" spans="3:12">
      <c r="C39" s="143">
        <v>35</v>
      </c>
      <c r="D39" s="143">
        <v>35</v>
      </c>
      <c r="E39" s="21" t="str">
        <f t="shared" si="1"/>
        <v>Poland</v>
      </c>
      <c r="F39" s="102" t="s">
        <v>40</v>
      </c>
      <c r="G39" s="103" t="s">
        <v>64</v>
      </c>
      <c r="H39" s="101" t="s">
        <v>64</v>
      </c>
      <c r="I39" s="104" t="s">
        <v>80</v>
      </c>
      <c r="J39" s="101" t="s">
        <v>100</v>
      </c>
      <c r="K39" s="541" t="s">
        <v>100</v>
      </c>
      <c r="L39" s="54"/>
    </row>
    <row r="40" spans="3:12">
      <c r="C40" s="143">
        <v>36</v>
      </c>
      <c r="D40" s="143">
        <v>36</v>
      </c>
      <c r="E40" s="21" t="str">
        <f t="shared" si="1"/>
        <v>Russia</v>
      </c>
      <c r="F40" s="102" t="s">
        <v>42</v>
      </c>
      <c r="G40" s="103" t="s">
        <v>61</v>
      </c>
      <c r="H40" s="101" t="s">
        <v>42</v>
      </c>
      <c r="I40" s="104" t="s">
        <v>75</v>
      </c>
      <c r="J40" s="101" t="s">
        <v>108</v>
      </c>
      <c r="K40" s="541" t="s">
        <v>750</v>
      </c>
      <c r="L40" s="54"/>
    </row>
    <row r="41" spans="3:12">
      <c r="C41" s="143">
        <v>37</v>
      </c>
      <c r="D41" s="143">
        <v>37</v>
      </c>
      <c r="E41" s="21" t="str">
        <f t="shared" si="1"/>
        <v>Wales</v>
      </c>
      <c r="F41" s="102" t="s">
        <v>408</v>
      </c>
      <c r="G41" s="103" t="s">
        <v>457</v>
      </c>
      <c r="H41" s="101" t="s">
        <v>456</v>
      </c>
      <c r="I41" s="104" t="s">
        <v>455</v>
      </c>
      <c r="J41" s="101" t="s">
        <v>408</v>
      </c>
      <c r="K41" s="541" t="s">
        <v>408</v>
      </c>
      <c r="L41" s="54"/>
    </row>
    <row r="42" spans="3:12">
      <c r="C42" s="143">
        <v>38</v>
      </c>
      <c r="D42" s="143">
        <v>38</v>
      </c>
      <c r="E42" s="21" t="str">
        <f t="shared" si="1"/>
        <v>Sweden</v>
      </c>
      <c r="F42" s="102" t="s">
        <v>44</v>
      </c>
      <c r="G42" s="103" t="s">
        <v>66</v>
      </c>
      <c r="H42" s="101" t="s">
        <v>83</v>
      </c>
      <c r="I42" s="104" t="s">
        <v>84</v>
      </c>
      <c r="J42" s="101" t="s">
        <v>104</v>
      </c>
      <c r="K42" s="541" t="s">
        <v>745</v>
      </c>
      <c r="L42" s="54"/>
    </row>
    <row r="43" spans="3:12">
      <c r="C43" s="143">
        <v>39</v>
      </c>
      <c r="D43" s="143">
        <v>39</v>
      </c>
      <c r="E43" s="21" t="str">
        <f t="shared" si="1"/>
        <v>Serbia</v>
      </c>
      <c r="F43" s="102" t="s">
        <v>342</v>
      </c>
      <c r="G43" s="103" t="s">
        <v>342</v>
      </c>
      <c r="H43" s="101" t="s">
        <v>342</v>
      </c>
      <c r="I43" s="104" t="s">
        <v>343</v>
      </c>
      <c r="J43" s="101" t="s">
        <v>259</v>
      </c>
      <c r="K43" s="541" t="s">
        <v>746</v>
      </c>
      <c r="L43" s="54"/>
    </row>
    <row r="44" spans="3:12">
      <c r="C44" s="143">
        <v>40</v>
      </c>
      <c r="D44" s="143">
        <v>40</v>
      </c>
      <c r="E44" s="21" t="str">
        <f t="shared" si="1"/>
        <v>Paraguay</v>
      </c>
      <c r="F44" s="102" t="s">
        <v>409</v>
      </c>
      <c r="G44" s="103" t="s">
        <v>409</v>
      </c>
      <c r="H44" s="101" t="s">
        <v>409</v>
      </c>
      <c r="I44" s="104" t="s">
        <v>409</v>
      </c>
      <c r="J44" s="101" t="s">
        <v>409</v>
      </c>
      <c r="K44" s="541" t="s">
        <v>409</v>
      </c>
      <c r="L44" s="54"/>
    </row>
    <row r="45" spans="3:12">
      <c r="C45" s="143">
        <v>41</v>
      </c>
      <c r="D45" s="143">
        <v>41</v>
      </c>
      <c r="E45" s="21" t="str">
        <f t="shared" si="1"/>
        <v>Czech Rep.</v>
      </c>
      <c r="F45" s="102" t="s">
        <v>1877</v>
      </c>
      <c r="G45" s="103" t="s">
        <v>1878</v>
      </c>
      <c r="H45" s="101" t="s">
        <v>1879</v>
      </c>
      <c r="I45" s="104" t="s">
        <v>1880</v>
      </c>
      <c r="J45" s="101" t="s">
        <v>1881</v>
      </c>
      <c r="K45" s="541" t="s">
        <v>1882</v>
      </c>
      <c r="L45" s="54"/>
    </row>
    <row r="46" spans="3:12">
      <c r="C46" s="143">
        <v>42</v>
      </c>
      <c r="D46" s="143">
        <v>42</v>
      </c>
      <c r="E46" s="21" t="str">
        <f t="shared" si="1"/>
        <v>Hungary</v>
      </c>
      <c r="F46" s="102" t="s">
        <v>417</v>
      </c>
      <c r="G46" s="103" t="s">
        <v>476</v>
      </c>
      <c r="H46" s="101" t="s">
        <v>475</v>
      </c>
      <c r="I46" s="104" t="s">
        <v>473</v>
      </c>
      <c r="J46" s="101" t="s">
        <v>474</v>
      </c>
      <c r="K46" s="541" t="s">
        <v>753</v>
      </c>
      <c r="L46" s="54"/>
    </row>
    <row r="47" spans="3:12">
      <c r="C47" s="143">
        <v>43</v>
      </c>
      <c r="D47" s="143">
        <v>43</v>
      </c>
      <c r="E47" s="21" t="str">
        <f t="shared" si="1"/>
        <v>Scotland</v>
      </c>
      <c r="F47" s="102" t="s">
        <v>425</v>
      </c>
      <c r="G47" s="103" t="s">
        <v>499</v>
      </c>
      <c r="H47" s="101" t="s">
        <v>498</v>
      </c>
      <c r="I47" s="104" t="s">
        <v>496</v>
      </c>
      <c r="J47" s="101" t="s">
        <v>497</v>
      </c>
      <c r="K47" s="541" t="s">
        <v>752</v>
      </c>
      <c r="L47" s="54"/>
    </row>
    <row r="48" spans="3:12">
      <c r="C48" s="143">
        <v>44</v>
      </c>
      <c r="D48" s="143">
        <v>44</v>
      </c>
      <c r="E48" s="21" t="str">
        <f t="shared" si="1"/>
        <v>Tunisia</v>
      </c>
      <c r="F48" s="102" t="s">
        <v>349</v>
      </c>
      <c r="G48" s="103" t="s">
        <v>350</v>
      </c>
      <c r="H48" s="101" t="s">
        <v>349</v>
      </c>
      <c r="I48" s="104" t="s">
        <v>351</v>
      </c>
      <c r="J48" s="101" t="s">
        <v>262</v>
      </c>
      <c r="K48" s="541" t="s">
        <v>749</v>
      </c>
      <c r="L48" s="54"/>
    </row>
    <row r="49" spans="3:12">
      <c r="C49" s="143">
        <v>45</v>
      </c>
      <c r="D49" s="143">
        <v>45</v>
      </c>
      <c r="E49" s="21" t="str">
        <f t="shared" si="1"/>
        <v>Cameroon</v>
      </c>
      <c r="F49" s="102" t="s">
        <v>436</v>
      </c>
      <c r="G49" s="103" t="s">
        <v>517</v>
      </c>
      <c r="H49" s="101" t="s">
        <v>519</v>
      </c>
      <c r="I49" s="104" t="s">
        <v>518</v>
      </c>
      <c r="J49" s="101" t="s">
        <v>520</v>
      </c>
      <c r="K49" s="541" t="s">
        <v>751</v>
      </c>
      <c r="L49" s="54"/>
    </row>
    <row r="50" spans="3:12">
      <c r="C50" s="143">
        <v>46</v>
      </c>
      <c r="D50" s="143">
        <v>46</v>
      </c>
      <c r="E50" s="21" t="str">
        <f t="shared" si="1"/>
        <v>DR Congo</v>
      </c>
      <c r="F50" s="102" t="s">
        <v>1869</v>
      </c>
      <c r="G50" s="103" t="s">
        <v>1870</v>
      </c>
      <c r="H50" s="101" t="s">
        <v>1870</v>
      </c>
      <c r="I50" s="104" t="s">
        <v>1870</v>
      </c>
      <c r="J50" s="101" t="s">
        <v>1727</v>
      </c>
      <c r="K50" s="541" t="s">
        <v>1869</v>
      </c>
      <c r="L50" s="54"/>
    </row>
    <row r="51" spans="3:12">
      <c r="C51" s="143">
        <v>47</v>
      </c>
      <c r="D51" s="143">
        <v>47</v>
      </c>
      <c r="E51" s="21" t="str">
        <f t="shared" si="1"/>
        <v>Greece</v>
      </c>
      <c r="F51" s="102" t="s">
        <v>421</v>
      </c>
      <c r="G51" s="103" t="s">
        <v>488</v>
      </c>
      <c r="H51" s="101" t="s">
        <v>488</v>
      </c>
      <c r="I51" s="104" t="s">
        <v>486</v>
      </c>
      <c r="J51" s="101" t="s">
        <v>487</v>
      </c>
      <c r="K51" s="541" t="s">
        <v>762</v>
      </c>
      <c r="L51" s="54"/>
    </row>
    <row r="52" spans="3:12">
      <c r="C52" s="143">
        <v>48</v>
      </c>
      <c r="D52" s="143">
        <v>48</v>
      </c>
      <c r="E52" s="21" t="str">
        <f t="shared" si="1"/>
        <v>Slovakia</v>
      </c>
      <c r="F52" s="102" t="s">
        <v>424</v>
      </c>
      <c r="G52" s="103" t="s">
        <v>492</v>
      </c>
      <c r="H52" s="101" t="s">
        <v>493</v>
      </c>
      <c r="I52" s="104" t="s">
        <v>494</v>
      </c>
      <c r="J52" s="101" t="s">
        <v>495</v>
      </c>
      <c r="K52" s="541" t="s">
        <v>758</v>
      </c>
      <c r="L52" s="54"/>
    </row>
    <row r="53" spans="3:12">
      <c r="C53" s="143">
        <v>49</v>
      </c>
      <c r="D53" s="143">
        <v>49</v>
      </c>
      <c r="E53" s="21" t="str">
        <f t="shared" si="1"/>
        <v>Venezuela</v>
      </c>
      <c r="F53" s="102" t="s">
        <v>416</v>
      </c>
      <c r="G53" s="103" t="s">
        <v>416</v>
      </c>
      <c r="H53" s="101" t="s">
        <v>416</v>
      </c>
      <c r="I53" s="104" t="s">
        <v>416</v>
      </c>
      <c r="J53" s="101" t="s">
        <v>416</v>
      </c>
      <c r="K53" s="541" t="s">
        <v>416</v>
      </c>
      <c r="L53" s="54"/>
    </row>
    <row r="54" spans="3:12">
      <c r="C54" s="143">
        <v>50</v>
      </c>
      <c r="D54" s="143">
        <v>50</v>
      </c>
      <c r="E54" s="21" t="str">
        <f t="shared" si="1"/>
        <v>Uzbekistan</v>
      </c>
      <c r="F54" s="102" t="s">
        <v>438</v>
      </c>
      <c r="G54" s="103" t="s">
        <v>521</v>
      </c>
      <c r="H54" s="101" t="s">
        <v>438</v>
      </c>
      <c r="I54" s="104" t="s">
        <v>523</v>
      </c>
      <c r="J54" s="101" t="s">
        <v>524</v>
      </c>
      <c r="K54" s="541" t="s">
        <v>769</v>
      </c>
      <c r="L54" s="54"/>
    </row>
    <row r="55" spans="3:12">
      <c r="C55" s="143">
        <v>51</v>
      </c>
      <c r="D55" s="143">
        <v>51</v>
      </c>
      <c r="E55" s="21" t="str">
        <f t="shared" si="1"/>
        <v>Costa Rica</v>
      </c>
      <c r="F55" s="102" t="s">
        <v>258</v>
      </c>
      <c r="G55" s="103" t="s">
        <v>258</v>
      </c>
      <c r="H55" s="101" t="s">
        <v>258</v>
      </c>
      <c r="I55" s="104" t="s">
        <v>258</v>
      </c>
      <c r="J55" s="101" t="s">
        <v>258</v>
      </c>
      <c r="K55" s="541" t="s">
        <v>258</v>
      </c>
      <c r="L55" s="54"/>
    </row>
    <row r="56" spans="3:12">
      <c r="C56" s="143">
        <v>52</v>
      </c>
      <c r="D56" s="143">
        <v>52</v>
      </c>
      <c r="E56" s="21" t="str">
        <f t="shared" si="1"/>
        <v>Mali</v>
      </c>
      <c r="F56" s="102" t="s">
        <v>437</v>
      </c>
      <c r="G56" s="103" t="s">
        <v>437</v>
      </c>
      <c r="H56" s="101" t="s">
        <v>437</v>
      </c>
      <c r="I56" s="104" t="s">
        <v>437</v>
      </c>
      <c r="J56" s="101" t="s">
        <v>437</v>
      </c>
      <c r="K56" s="541" t="s">
        <v>437</v>
      </c>
      <c r="L56" s="54"/>
    </row>
    <row r="57" spans="3:12">
      <c r="C57" s="143">
        <v>53</v>
      </c>
      <c r="D57" s="143">
        <v>53</v>
      </c>
      <c r="E57" s="21" t="str">
        <f t="shared" si="1"/>
        <v>Peru</v>
      </c>
      <c r="F57" s="102" t="s">
        <v>254</v>
      </c>
      <c r="G57" s="103" t="s">
        <v>330</v>
      </c>
      <c r="H57" s="101" t="s">
        <v>331</v>
      </c>
      <c r="I57" s="104" t="s">
        <v>332</v>
      </c>
      <c r="J57" s="101" t="s">
        <v>254</v>
      </c>
      <c r="K57" s="541" t="s">
        <v>254</v>
      </c>
      <c r="L57" s="54"/>
    </row>
    <row r="58" spans="3:12">
      <c r="C58" s="143">
        <v>54</v>
      </c>
      <c r="D58" s="143">
        <v>54</v>
      </c>
      <c r="E58" s="21" t="str">
        <f t="shared" si="1"/>
        <v>Chile</v>
      </c>
      <c r="F58" s="102" t="s">
        <v>412</v>
      </c>
      <c r="G58" s="103" t="s">
        <v>412</v>
      </c>
      <c r="H58" s="101" t="s">
        <v>462</v>
      </c>
      <c r="I58" s="104" t="s">
        <v>461</v>
      </c>
      <c r="J58" s="101" t="s">
        <v>412</v>
      </c>
      <c r="K58" s="541" t="s">
        <v>461</v>
      </c>
      <c r="L58" s="54"/>
    </row>
    <row r="59" spans="3:12">
      <c r="C59" s="143">
        <v>55</v>
      </c>
      <c r="D59" s="143">
        <v>55</v>
      </c>
      <c r="E59" s="21" t="str">
        <f t="shared" si="1"/>
        <v>Qatar</v>
      </c>
      <c r="F59" s="102" t="s">
        <v>422</v>
      </c>
      <c r="G59" s="103" t="s">
        <v>422</v>
      </c>
      <c r="H59" s="101" t="s">
        <v>422</v>
      </c>
      <c r="I59" s="104" t="s">
        <v>422</v>
      </c>
      <c r="J59" s="101" t="s">
        <v>472</v>
      </c>
      <c r="K59" s="541" t="s">
        <v>422</v>
      </c>
      <c r="L59" s="54"/>
    </row>
    <row r="60" spans="3:12">
      <c r="C60" s="143">
        <v>56</v>
      </c>
      <c r="D60" s="143">
        <v>56</v>
      </c>
      <c r="E60" s="21" t="str">
        <f t="shared" si="1"/>
        <v>Romania</v>
      </c>
      <c r="F60" s="102" t="s">
        <v>423</v>
      </c>
      <c r="G60" s="103" t="s">
        <v>490</v>
      </c>
      <c r="H60" s="101" t="s">
        <v>423</v>
      </c>
      <c r="I60" s="104" t="s">
        <v>489</v>
      </c>
      <c r="J60" s="101" t="s">
        <v>491</v>
      </c>
      <c r="K60" s="541" t="s">
        <v>759</v>
      </c>
      <c r="L60" s="54"/>
    </row>
    <row r="61" spans="3:12">
      <c r="C61" s="143">
        <v>57</v>
      </c>
      <c r="D61" s="143">
        <v>57</v>
      </c>
      <c r="E61" s="21" t="str">
        <f t="shared" si="1"/>
        <v>Iraq</v>
      </c>
      <c r="F61" s="102" t="s">
        <v>428</v>
      </c>
      <c r="G61" s="103" t="s">
        <v>428</v>
      </c>
      <c r="H61" s="101" t="s">
        <v>428</v>
      </c>
      <c r="I61" s="104" t="s">
        <v>505</v>
      </c>
      <c r="J61" s="101" t="s">
        <v>505</v>
      </c>
      <c r="K61" s="541" t="s">
        <v>505</v>
      </c>
      <c r="L61" s="54"/>
    </row>
    <row r="62" spans="3:12">
      <c r="C62" s="143">
        <v>58</v>
      </c>
      <c r="D62" s="143">
        <v>58</v>
      </c>
      <c r="E62" s="21" t="str">
        <f t="shared" si="1"/>
        <v>Slovenia</v>
      </c>
      <c r="F62" s="102" t="s">
        <v>429</v>
      </c>
      <c r="G62" s="103" t="s">
        <v>506</v>
      </c>
      <c r="H62" s="101" t="s">
        <v>429</v>
      </c>
      <c r="I62" s="104" t="s">
        <v>507</v>
      </c>
      <c r="J62" s="101" t="s">
        <v>508</v>
      </c>
      <c r="K62" s="541" t="s">
        <v>764</v>
      </c>
      <c r="L62" s="54"/>
    </row>
    <row r="63" spans="3:12">
      <c r="C63" s="143">
        <v>59</v>
      </c>
      <c r="D63" s="143">
        <v>59</v>
      </c>
      <c r="E63" s="21">
        <f t="shared" si="1"/>
        <v>0</v>
      </c>
      <c r="F63" s="102"/>
      <c r="G63" s="103"/>
      <c r="H63" s="101"/>
      <c r="I63" s="104"/>
      <c r="J63" s="101" t="s">
        <v>1726</v>
      </c>
      <c r="K63" s="541"/>
      <c r="L63" s="54"/>
    </row>
    <row r="64" spans="3:12">
      <c r="C64" s="143">
        <v>60</v>
      </c>
      <c r="D64" s="143">
        <v>60</v>
      </c>
      <c r="E64" s="21" t="str">
        <f t="shared" si="1"/>
        <v>South Africa</v>
      </c>
      <c r="F64" s="102" t="s">
        <v>441</v>
      </c>
      <c r="G64" s="103" t="s">
        <v>532</v>
      </c>
      <c r="H64" s="101" t="s">
        <v>531</v>
      </c>
      <c r="I64" s="104" t="s">
        <v>530</v>
      </c>
      <c r="J64" s="101" t="s">
        <v>533</v>
      </c>
      <c r="K64" s="541" t="s">
        <v>766</v>
      </c>
      <c r="L64" s="54"/>
    </row>
    <row r="65" spans="3:12">
      <c r="C65" s="143">
        <v>61</v>
      </c>
      <c r="D65" s="143">
        <v>61</v>
      </c>
      <c r="E65" s="21" t="str">
        <f t="shared" si="1"/>
        <v>Saudi Arabia</v>
      </c>
      <c r="F65" s="102" t="s">
        <v>1744</v>
      </c>
      <c r="G65" s="103" t="s">
        <v>1743</v>
      </c>
      <c r="H65" s="101" t="s">
        <v>1743</v>
      </c>
      <c r="I65" s="104" t="s">
        <v>1742</v>
      </c>
      <c r="J65" s="101" t="s">
        <v>1906</v>
      </c>
      <c r="K65" s="541" t="s">
        <v>1741</v>
      </c>
      <c r="L65" s="54"/>
    </row>
    <row r="66" spans="3:12">
      <c r="C66" s="143">
        <v>62</v>
      </c>
      <c r="D66" s="143">
        <v>62</v>
      </c>
      <c r="E66" s="21" t="str">
        <f t="shared" si="1"/>
        <v>Burkina Faso</v>
      </c>
      <c r="F66" s="102" t="s">
        <v>435</v>
      </c>
      <c r="G66" s="103" t="s">
        <v>435</v>
      </c>
      <c r="H66" s="101" t="s">
        <v>435</v>
      </c>
      <c r="I66" s="104" t="s">
        <v>435</v>
      </c>
      <c r="J66" s="101" t="s">
        <v>435</v>
      </c>
      <c r="K66" s="541" t="s">
        <v>435</v>
      </c>
      <c r="L66" s="54"/>
    </row>
    <row r="67" spans="3:12">
      <c r="C67" s="143">
        <v>63</v>
      </c>
      <c r="D67" s="143">
        <v>63</v>
      </c>
      <c r="E67" s="21" t="str">
        <f t="shared" si="1"/>
        <v>Jordan</v>
      </c>
      <c r="F67" s="102" t="s">
        <v>1736</v>
      </c>
      <c r="G67" s="103" t="s">
        <v>1737</v>
      </c>
      <c r="H67" s="101" t="s">
        <v>1738</v>
      </c>
      <c r="I67" s="104" t="s">
        <v>1739</v>
      </c>
      <c r="J67" s="101" t="s">
        <v>1728</v>
      </c>
      <c r="K67" s="541" t="s">
        <v>1740</v>
      </c>
      <c r="L67" s="54"/>
    </row>
    <row r="68" spans="3:12">
      <c r="C68" s="143">
        <v>64</v>
      </c>
      <c r="D68" s="143">
        <v>64</v>
      </c>
      <c r="E68" s="21" t="str">
        <f t="shared" si="1"/>
        <v>Albania</v>
      </c>
      <c r="F68" s="102" t="s">
        <v>434</v>
      </c>
      <c r="G68" s="103" t="s">
        <v>434</v>
      </c>
      <c r="H68" s="101" t="s">
        <v>434</v>
      </c>
      <c r="I68" s="104" t="s">
        <v>514</v>
      </c>
      <c r="J68" s="101" t="s">
        <v>516</v>
      </c>
      <c r="K68" s="541" t="s">
        <v>765</v>
      </c>
      <c r="L68" s="54"/>
    </row>
    <row r="69" spans="3:12">
      <c r="C69" s="143">
        <v>65</v>
      </c>
      <c r="D69" s="143">
        <v>65</v>
      </c>
      <c r="E69" s="21" t="str">
        <f t="shared" ref="E69:E100" si="2">IF($C$103,F69,IF($C$104,G69,IF($C$105,H69,IF($C$106,I69,IF($C$107,J69,IF($C$108,K69,IF(L69&lt;&gt;"",L69,F69)))))))</f>
        <v>Bosnia/Herzeg.</v>
      </c>
      <c r="F69" s="102" t="s">
        <v>1872</v>
      </c>
      <c r="G69" s="103" t="s">
        <v>1872</v>
      </c>
      <c r="H69" s="101" t="s">
        <v>1873</v>
      </c>
      <c r="I69" s="104" t="s">
        <v>1874</v>
      </c>
      <c r="J69" s="101" t="s">
        <v>1875</v>
      </c>
      <c r="K69" s="541" t="s">
        <v>1876</v>
      </c>
      <c r="L69" s="54"/>
    </row>
    <row r="70" spans="3:12">
      <c r="C70" s="143">
        <v>66</v>
      </c>
      <c r="D70" s="143">
        <v>66</v>
      </c>
      <c r="E70" s="21" t="str">
        <f t="shared" si="2"/>
        <v>Honduras</v>
      </c>
      <c r="F70" s="102" t="s">
        <v>433</v>
      </c>
      <c r="G70" s="103" t="s">
        <v>433</v>
      </c>
      <c r="H70" s="101" t="s">
        <v>433</v>
      </c>
      <c r="I70" s="104" t="s">
        <v>433</v>
      </c>
      <c r="J70" s="101" t="s">
        <v>433</v>
      </c>
      <c r="K70" s="541" t="s">
        <v>433</v>
      </c>
      <c r="L70" s="54"/>
    </row>
    <row r="71" spans="3:12">
      <c r="C71" s="143">
        <v>67</v>
      </c>
      <c r="D71" s="143">
        <v>67</v>
      </c>
      <c r="E71" s="21">
        <f t="shared" si="2"/>
        <v>0</v>
      </c>
      <c r="F71" s="102"/>
      <c r="G71" s="103"/>
      <c r="H71" s="101"/>
      <c r="I71" s="104"/>
      <c r="J71" s="101" t="s">
        <v>903</v>
      </c>
      <c r="K71" s="541"/>
      <c r="L71" s="54"/>
    </row>
    <row r="72" spans="3:12">
      <c r="C72" s="143">
        <v>68</v>
      </c>
      <c r="D72" s="143">
        <v>68</v>
      </c>
      <c r="E72" s="21">
        <f t="shared" si="2"/>
        <v>0</v>
      </c>
      <c r="F72" s="102"/>
      <c r="G72" s="103"/>
      <c r="H72" s="101"/>
      <c r="I72" s="104"/>
      <c r="J72" s="101" t="s">
        <v>1729</v>
      </c>
      <c r="K72" s="541"/>
      <c r="L72" s="54"/>
    </row>
    <row r="73" spans="3:12">
      <c r="C73" s="143">
        <v>69</v>
      </c>
      <c r="D73" s="143">
        <v>69</v>
      </c>
      <c r="E73" s="21" t="str">
        <f t="shared" si="2"/>
        <v>Cape Verde</v>
      </c>
      <c r="F73" s="102" t="s">
        <v>1745</v>
      </c>
      <c r="G73" s="103" t="s">
        <v>1746</v>
      </c>
      <c r="H73" s="101" t="s">
        <v>1747</v>
      </c>
      <c r="I73" s="104" t="s">
        <v>1748</v>
      </c>
      <c r="J73" s="101" t="s">
        <v>904</v>
      </c>
      <c r="K73" s="541" t="s">
        <v>1749</v>
      </c>
      <c r="L73" s="54"/>
    </row>
    <row r="74" spans="3:12">
      <c r="C74" s="143">
        <v>70</v>
      </c>
      <c r="D74" s="143">
        <v>70</v>
      </c>
      <c r="E74" s="21" t="str">
        <f t="shared" si="2"/>
        <v>Northern Ireland</v>
      </c>
      <c r="F74" s="102" t="s">
        <v>430</v>
      </c>
      <c r="G74" s="103" t="s">
        <v>512</v>
      </c>
      <c r="H74" s="101" t="s">
        <v>511</v>
      </c>
      <c r="I74" s="104" t="s">
        <v>510</v>
      </c>
      <c r="J74" s="101" t="s">
        <v>509</v>
      </c>
      <c r="K74" s="541" t="s">
        <v>761</v>
      </c>
      <c r="L74" s="54"/>
    </row>
    <row r="75" spans="3:12">
      <c r="C75" s="143">
        <v>71</v>
      </c>
      <c r="D75" s="143">
        <v>71</v>
      </c>
      <c r="E75" s="21" t="str">
        <f t="shared" si="2"/>
        <v>Jamaica</v>
      </c>
      <c r="F75" s="102" t="s">
        <v>440</v>
      </c>
      <c r="G75" s="103" t="s">
        <v>440</v>
      </c>
      <c r="H75" s="101" t="s">
        <v>527</v>
      </c>
      <c r="I75" s="104" t="s">
        <v>528</v>
      </c>
      <c r="J75" s="101" t="s">
        <v>529</v>
      </c>
      <c r="K75" s="541" t="s">
        <v>440</v>
      </c>
      <c r="L75" s="54"/>
    </row>
    <row r="76" spans="3:12">
      <c r="C76" s="143">
        <v>72</v>
      </c>
      <c r="D76" s="143">
        <v>72</v>
      </c>
      <c r="E76" s="21" t="str">
        <f t="shared" si="2"/>
        <v>Georgia</v>
      </c>
      <c r="F76" s="102" t="s">
        <v>444</v>
      </c>
      <c r="G76" s="103" t="s">
        <v>444</v>
      </c>
      <c r="H76" s="101" t="s">
        <v>444</v>
      </c>
      <c r="I76" s="104" t="s">
        <v>535</v>
      </c>
      <c r="J76" s="101" t="s">
        <v>536</v>
      </c>
      <c r="K76" s="541" t="s">
        <v>770</v>
      </c>
      <c r="L76" s="54"/>
    </row>
    <row r="77" spans="3:12">
      <c r="C77" s="143">
        <v>73</v>
      </c>
      <c r="D77" s="143">
        <v>73</v>
      </c>
      <c r="E77" s="21" t="str">
        <f t="shared" si="2"/>
        <v>Finland</v>
      </c>
      <c r="F77" s="102" t="s">
        <v>420</v>
      </c>
      <c r="G77" s="103" t="s">
        <v>485</v>
      </c>
      <c r="H77" s="101" t="s">
        <v>485</v>
      </c>
      <c r="I77" s="104" t="s">
        <v>483</v>
      </c>
      <c r="J77" s="101" t="s">
        <v>902</v>
      </c>
      <c r="K77" s="541" t="s">
        <v>420</v>
      </c>
      <c r="L77" s="54"/>
    </row>
    <row r="78" spans="3:12">
      <c r="C78" s="143">
        <v>74</v>
      </c>
      <c r="D78" s="143">
        <v>74</v>
      </c>
      <c r="E78" s="21" t="str">
        <f t="shared" si="2"/>
        <v>Ghana</v>
      </c>
      <c r="F78" s="102" t="s">
        <v>432</v>
      </c>
      <c r="G78" s="103" t="s">
        <v>432</v>
      </c>
      <c r="H78" s="101" t="s">
        <v>432</v>
      </c>
      <c r="I78" s="104" t="s">
        <v>432</v>
      </c>
      <c r="J78" s="101" t="s">
        <v>432</v>
      </c>
      <c r="K78" s="541" t="s">
        <v>432</v>
      </c>
      <c r="L78" s="54"/>
    </row>
    <row r="79" spans="3:12">
      <c r="C79" s="143">
        <v>75</v>
      </c>
      <c r="D79" s="143">
        <v>75</v>
      </c>
      <c r="E79" s="21" t="str">
        <f t="shared" si="2"/>
        <v>Iceland</v>
      </c>
      <c r="F79" s="102" t="s">
        <v>334</v>
      </c>
      <c r="G79" s="103" t="s">
        <v>335</v>
      </c>
      <c r="H79" s="101" t="s">
        <v>336</v>
      </c>
      <c r="I79" s="104" t="s">
        <v>337</v>
      </c>
      <c r="J79" s="101" t="s">
        <v>256</v>
      </c>
      <c r="K79" s="541" t="s">
        <v>763</v>
      </c>
      <c r="L79" s="54"/>
    </row>
    <row r="80" spans="3:12">
      <c r="C80" s="143">
        <v>76</v>
      </c>
      <c r="D80" s="143">
        <v>76</v>
      </c>
      <c r="E80" s="21" t="str">
        <f t="shared" si="2"/>
        <v>Bolivia</v>
      </c>
      <c r="F80" s="102" t="s">
        <v>431</v>
      </c>
      <c r="G80" s="103" t="s">
        <v>431</v>
      </c>
      <c r="H80" s="101" t="s">
        <v>431</v>
      </c>
      <c r="I80" s="104" t="s">
        <v>513</v>
      </c>
      <c r="J80" s="101" t="s">
        <v>515</v>
      </c>
      <c r="K80" s="541" t="s">
        <v>768</v>
      </c>
      <c r="L80" s="54"/>
    </row>
    <row r="81" spans="3:12">
      <c r="C81" s="143">
        <v>77</v>
      </c>
      <c r="D81" s="143">
        <v>77</v>
      </c>
      <c r="E81" s="21" t="str">
        <f t="shared" si="2"/>
        <v>Israel</v>
      </c>
      <c r="F81" s="102" t="s">
        <v>426</v>
      </c>
      <c r="G81" s="103" t="s">
        <v>426</v>
      </c>
      <c r="H81" s="101" t="s">
        <v>484</v>
      </c>
      <c r="I81" s="104" t="s">
        <v>500</v>
      </c>
      <c r="J81" s="101" t="s">
        <v>426</v>
      </c>
      <c r="K81" s="541" t="s">
        <v>500</v>
      </c>
      <c r="L81" s="54"/>
    </row>
    <row r="82" spans="3:12">
      <c r="C82" s="143">
        <v>78</v>
      </c>
      <c r="D82" s="143">
        <v>78</v>
      </c>
      <c r="E82" s="21">
        <f t="shared" si="2"/>
        <v>0</v>
      </c>
      <c r="F82" s="102"/>
      <c r="G82" s="103"/>
      <c r="H82" s="101"/>
      <c r="I82" s="104"/>
      <c r="J82" s="101" t="s">
        <v>1852</v>
      </c>
      <c r="K82" s="541"/>
      <c r="L82" s="54"/>
    </row>
    <row r="83" spans="3:12">
      <c r="C83" s="143">
        <v>79</v>
      </c>
      <c r="D83" s="143">
        <v>79</v>
      </c>
      <c r="E83" s="21" t="str">
        <f t="shared" si="2"/>
        <v>Oman</v>
      </c>
      <c r="F83" s="102" t="s">
        <v>442</v>
      </c>
      <c r="G83" s="103" t="s">
        <v>522</v>
      </c>
      <c r="H83" s="101" t="s">
        <v>442</v>
      </c>
      <c r="I83" s="104" t="s">
        <v>442</v>
      </c>
      <c r="J83" s="101" t="s">
        <v>442</v>
      </c>
      <c r="K83" s="541" t="s">
        <v>442</v>
      </c>
      <c r="L83" s="54"/>
    </row>
    <row r="84" spans="3:12">
      <c r="C84" s="143">
        <v>80</v>
      </c>
      <c r="D84" s="143">
        <v>80</v>
      </c>
      <c r="E84" s="21">
        <f t="shared" si="2"/>
        <v>0</v>
      </c>
      <c r="F84" s="102"/>
      <c r="G84" s="103"/>
      <c r="H84" s="101"/>
      <c r="I84" s="104"/>
      <c r="J84" s="101" t="s">
        <v>1853</v>
      </c>
      <c r="K84" s="541"/>
      <c r="L84" s="54"/>
    </row>
    <row r="85" spans="3:12">
      <c r="C85" s="143">
        <v>81</v>
      </c>
      <c r="D85" s="143">
        <v>81</v>
      </c>
      <c r="E85" s="21" t="str">
        <f t="shared" si="2"/>
        <v>Montenegro</v>
      </c>
      <c r="F85" s="102" t="s">
        <v>443</v>
      </c>
      <c r="G85" s="103" t="s">
        <v>443</v>
      </c>
      <c r="H85" s="101" t="s">
        <v>443</v>
      </c>
      <c r="I85" s="104" t="s">
        <v>534</v>
      </c>
      <c r="J85" s="101" t="s">
        <v>443</v>
      </c>
      <c r="K85" s="541" t="s">
        <v>443</v>
      </c>
      <c r="L85" s="54"/>
    </row>
    <row r="86" spans="3:12">
      <c r="C86" s="143">
        <v>82</v>
      </c>
      <c r="D86" s="143">
        <v>82</v>
      </c>
      <c r="E86" s="21" t="str">
        <f t="shared" si="2"/>
        <v>Curaçao</v>
      </c>
      <c r="F86" s="102" t="s">
        <v>1730</v>
      </c>
      <c r="G86" s="103" t="s">
        <v>1751</v>
      </c>
      <c r="H86" s="101" t="s">
        <v>1730</v>
      </c>
      <c r="I86" s="104" t="s">
        <v>1730</v>
      </c>
      <c r="J86" s="101" t="s">
        <v>1730</v>
      </c>
      <c r="K86" s="541" t="s">
        <v>1750</v>
      </c>
      <c r="L86" s="54"/>
    </row>
    <row r="87" spans="3:12">
      <c r="C87" s="143">
        <v>83</v>
      </c>
      <c r="D87" s="143">
        <v>83</v>
      </c>
      <c r="E87" s="21" t="str">
        <f t="shared" si="2"/>
        <v>Haiti</v>
      </c>
      <c r="F87" s="102" t="s">
        <v>1731</v>
      </c>
      <c r="G87" s="103" t="s">
        <v>1731</v>
      </c>
      <c r="H87" s="101" t="s">
        <v>1731</v>
      </c>
      <c r="I87" s="104" t="s">
        <v>1752</v>
      </c>
      <c r="J87" s="101" t="s">
        <v>1731</v>
      </c>
      <c r="K87" s="541" t="s">
        <v>1752</v>
      </c>
      <c r="L87" s="54"/>
    </row>
    <row r="88" spans="3:12">
      <c r="C88" s="143">
        <v>84</v>
      </c>
      <c r="D88" s="143">
        <v>84</v>
      </c>
      <c r="E88" s="21">
        <f t="shared" si="2"/>
        <v>0</v>
      </c>
      <c r="F88" s="165"/>
      <c r="G88" s="100"/>
      <c r="H88" s="166"/>
      <c r="I88" s="167"/>
      <c r="J88" s="166" t="s">
        <v>1854</v>
      </c>
      <c r="K88" s="541"/>
      <c r="L88" s="168"/>
    </row>
    <row r="89" spans="3:12">
      <c r="C89" s="143">
        <v>85</v>
      </c>
      <c r="D89" s="143">
        <v>85</v>
      </c>
      <c r="E89" s="21" t="str">
        <f t="shared" si="2"/>
        <v>New Zealand</v>
      </c>
      <c r="F89" s="165" t="s">
        <v>1753</v>
      </c>
      <c r="G89" s="100" t="s">
        <v>1756</v>
      </c>
      <c r="H89" s="166" t="s">
        <v>1755</v>
      </c>
      <c r="I89" s="167" t="s">
        <v>1757</v>
      </c>
      <c r="J89" s="166" t="s">
        <v>537</v>
      </c>
      <c r="K89" s="541" t="s">
        <v>1754</v>
      </c>
      <c r="L89" s="168"/>
    </row>
    <row r="90" spans="3:12">
      <c r="C90" s="143">
        <v>86</v>
      </c>
      <c r="D90" s="143">
        <v>86</v>
      </c>
      <c r="E90" s="21" t="str">
        <f t="shared" si="2"/>
        <v>Bulgaria</v>
      </c>
      <c r="F90" s="165" t="s">
        <v>439</v>
      </c>
      <c r="G90" s="100" t="s">
        <v>439</v>
      </c>
      <c r="H90" s="166" t="s">
        <v>439</v>
      </c>
      <c r="I90" s="167" t="s">
        <v>525</v>
      </c>
      <c r="J90" s="166" t="s">
        <v>526</v>
      </c>
      <c r="K90" s="541" t="s">
        <v>767</v>
      </c>
      <c r="L90" s="168"/>
    </row>
    <row r="91" spans="3:12">
      <c r="C91" s="143">
        <v>87</v>
      </c>
      <c r="D91" s="143">
        <v>87</v>
      </c>
      <c r="E91" s="21">
        <f t="shared" si="2"/>
        <v>0</v>
      </c>
      <c r="F91" s="165"/>
      <c r="G91" s="100"/>
      <c r="H91" s="166"/>
      <c r="I91" s="167"/>
      <c r="J91" s="166" t="s">
        <v>905</v>
      </c>
      <c r="K91" s="541"/>
      <c r="L91" s="168"/>
    </row>
    <row r="92" spans="3:12">
      <c r="C92" s="143">
        <v>88</v>
      </c>
      <c r="D92" s="143">
        <v>88</v>
      </c>
      <c r="E92" s="21">
        <f t="shared" si="2"/>
        <v>0</v>
      </c>
      <c r="F92" s="165"/>
      <c r="G92" s="100"/>
      <c r="H92" s="166"/>
      <c r="I92" s="167"/>
      <c r="J92" s="166" t="s">
        <v>1855</v>
      </c>
      <c r="K92" s="541"/>
      <c r="L92" s="168"/>
    </row>
    <row r="93" spans="3:12">
      <c r="C93" s="143">
        <v>89</v>
      </c>
      <c r="D93" s="143">
        <v>89</v>
      </c>
      <c r="E93" s="21">
        <f t="shared" si="2"/>
        <v>0</v>
      </c>
      <c r="F93" s="165"/>
      <c r="G93" s="100"/>
      <c r="H93" s="166"/>
      <c r="I93" s="167"/>
      <c r="J93" s="166" t="s">
        <v>1856</v>
      </c>
      <c r="K93" s="541"/>
      <c r="L93" s="168"/>
    </row>
    <row r="94" spans="3:12">
      <c r="C94" s="143">
        <v>90</v>
      </c>
      <c r="D94" s="143">
        <v>90</v>
      </c>
      <c r="E94" s="21">
        <f t="shared" si="2"/>
        <v>0</v>
      </c>
      <c r="F94" s="165"/>
      <c r="G94" s="100"/>
      <c r="H94" s="166"/>
      <c r="I94" s="167"/>
      <c r="J94" s="772" t="s">
        <v>1871</v>
      </c>
      <c r="K94" s="773"/>
      <c r="L94" s="168"/>
    </row>
    <row r="95" spans="3:12">
      <c r="C95" s="143">
        <v>91</v>
      </c>
      <c r="D95" s="143">
        <v>91</v>
      </c>
      <c r="E95" s="21" t="str">
        <f t="shared" si="2"/>
        <v>Play-Off 1</v>
      </c>
      <c r="F95" s="165" t="s">
        <v>1857</v>
      </c>
      <c r="G95" s="100" t="s">
        <v>1857</v>
      </c>
      <c r="H95" s="166" t="s">
        <v>1857</v>
      </c>
      <c r="I95" s="167" t="s">
        <v>1857</v>
      </c>
      <c r="J95" s="772" t="s">
        <v>1857</v>
      </c>
      <c r="K95" s="773" t="s">
        <v>1857</v>
      </c>
      <c r="L95" s="168"/>
    </row>
    <row r="96" spans="3:12">
      <c r="C96" s="143">
        <v>92</v>
      </c>
      <c r="D96" s="143">
        <v>92</v>
      </c>
      <c r="E96" s="21" t="str">
        <f t="shared" si="2"/>
        <v>Play-Off 2</v>
      </c>
      <c r="F96" s="165" t="s">
        <v>1858</v>
      </c>
      <c r="G96" s="100" t="s">
        <v>1858</v>
      </c>
      <c r="H96" s="166" t="s">
        <v>1858</v>
      </c>
      <c r="I96" s="167" t="s">
        <v>1858</v>
      </c>
      <c r="J96" s="772" t="s">
        <v>1858</v>
      </c>
      <c r="K96" s="773" t="s">
        <v>1858</v>
      </c>
      <c r="L96" s="168"/>
    </row>
    <row r="97" spans="2:15">
      <c r="C97" s="143">
        <v>93</v>
      </c>
      <c r="D97" s="143">
        <v>93</v>
      </c>
      <c r="E97" s="21" t="str">
        <f t="shared" si="2"/>
        <v>Play-Off A</v>
      </c>
      <c r="F97" s="165" t="s">
        <v>1859</v>
      </c>
      <c r="G97" s="100" t="s">
        <v>1859</v>
      </c>
      <c r="H97" s="166" t="s">
        <v>1859</v>
      </c>
      <c r="I97" s="167" t="s">
        <v>1859</v>
      </c>
      <c r="J97" s="772" t="s">
        <v>1859</v>
      </c>
      <c r="K97" s="773" t="s">
        <v>1859</v>
      </c>
      <c r="L97" s="168"/>
    </row>
    <row r="98" spans="2:15">
      <c r="C98" s="143">
        <v>94</v>
      </c>
      <c r="D98" s="143">
        <v>94</v>
      </c>
      <c r="E98" s="21" t="str">
        <f t="shared" si="2"/>
        <v>Play-Off B</v>
      </c>
      <c r="F98" s="165" t="s">
        <v>1860</v>
      </c>
      <c r="G98" s="100" t="s">
        <v>1860</v>
      </c>
      <c r="H98" s="166" t="s">
        <v>1860</v>
      </c>
      <c r="I98" s="167" t="s">
        <v>1860</v>
      </c>
      <c r="J98" s="772" t="s">
        <v>1860</v>
      </c>
      <c r="K98" s="773" t="s">
        <v>1860</v>
      </c>
      <c r="L98" s="168"/>
    </row>
    <row r="99" spans="2:15">
      <c r="C99" s="143">
        <v>95</v>
      </c>
      <c r="D99" s="143">
        <v>95</v>
      </c>
      <c r="E99" s="21" t="str">
        <f t="shared" si="2"/>
        <v>Play-Off C</v>
      </c>
      <c r="F99" s="165" t="s">
        <v>1861</v>
      </c>
      <c r="G99" s="100" t="s">
        <v>1861</v>
      </c>
      <c r="H99" s="166" t="s">
        <v>1861</v>
      </c>
      <c r="I99" s="167" t="s">
        <v>1861</v>
      </c>
      <c r="J99" s="772" t="s">
        <v>1861</v>
      </c>
      <c r="K99" s="773" t="s">
        <v>1861</v>
      </c>
      <c r="L99" s="168"/>
    </row>
    <row r="100" spans="2:15" ht="15.75" thickBot="1">
      <c r="C100" s="164">
        <v>96</v>
      </c>
      <c r="D100" s="164">
        <v>96</v>
      </c>
      <c r="E100" s="21" t="str">
        <f t="shared" si="2"/>
        <v>Play-Off D</v>
      </c>
      <c r="F100" s="105" t="s">
        <v>1862</v>
      </c>
      <c r="G100" s="106" t="s">
        <v>1862</v>
      </c>
      <c r="H100" s="107" t="s">
        <v>1862</v>
      </c>
      <c r="I100" s="108" t="s">
        <v>1862</v>
      </c>
      <c r="J100" s="309" t="s">
        <v>1862</v>
      </c>
      <c r="K100" s="542" t="s">
        <v>1862</v>
      </c>
      <c r="L100" s="55"/>
    </row>
    <row r="101" spans="2:15" ht="16.5" thickTop="1" thickBot="1">
      <c r="E101" s="21"/>
      <c r="F101" s="38"/>
      <c r="G101" s="38"/>
      <c r="H101" s="38"/>
      <c r="I101" s="38"/>
      <c r="J101" s="38"/>
      <c r="K101" s="538"/>
      <c r="L101" s="38"/>
    </row>
    <row r="102" spans="2:15" ht="30.75" thickTop="1">
      <c r="D102" s="142" t="s">
        <v>387</v>
      </c>
      <c r="E102" s="162"/>
      <c r="F102" s="149" t="s">
        <v>111</v>
      </c>
      <c r="G102" s="150"/>
      <c r="H102" s="150"/>
      <c r="I102" s="150"/>
      <c r="J102" s="150"/>
      <c r="K102" s="543"/>
      <c r="L102" s="151"/>
    </row>
    <row r="103" spans="2:15">
      <c r="B103" s="21" t="s">
        <v>88</v>
      </c>
      <c r="C103" s="791">
        <f>IF(AND($N$1&lt;&gt;B104,$N$1&lt;&gt;B105,$N$1&lt;&gt;B106,$N$1&lt;&gt;B107,$N$1&lt;&gt;B108,$N$1&lt;&gt;B109),1,0)</f>
        <v>1</v>
      </c>
      <c r="D103" s="143">
        <v>1</v>
      </c>
      <c r="E103" s="21" t="str">
        <f t="shared" ref="E103:E118" si="3">IF($C$103,F103,IF($C$104,G103,IF($C$105,H103,IF($C$106,I103,IF($C$107,J103,IF($C$108,K103,IF(L103&lt;&gt;"",L103,F103)))))))</f>
        <v>Vancouver</v>
      </c>
      <c r="F103" s="102" t="s">
        <v>906</v>
      </c>
      <c r="G103" s="103" t="s">
        <v>906</v>
      </c>
      <c r="H103" s="101" t="s">
        <v>906</v>
      </c>
      <c r="I103" s="104" t="s">
        <v>906</v>
      </c>
      <c r="J103" s="101" t="s">
        <v>906</v>
      </c>
      <c r="K103" s="541" t="s">
        <v>906</v>
      </c>
      <c r="L103" s="54"/>
      <c r="O103" s="22"/>
    </row>
    <row r="104" spans="2:15">
      <c r="B104" s="21" t="s">
        <v>89</v>
      </c>
      <c r="C104" s="791">
        <f t="shared" ref="C104:C109" si="4">IF($N$1=B104,1,0)</f>
        <v>0</v>
      </c>
      <c r="D104" s="97">
        <v>2</v>
      </c>
      <c r="E104" s="21" t="str">
        <f t="shared" si="3"/>
        <v>Toronto</v>
      </c>
      <c r="F104" s="102" t="s">
        <v>907</v>
      </c>
      <c r="G104" s="103" t="s">
        <v>907</v>
      </c>
      <c r="H104" s="101" t="s">
        <v>907</v>
      </c>
      <c r="I104" s="104" t="s">
        <v>907</v>
      </c>
      <c r="J104" s="101" t="s">
        <v>907</v>
      </c>
      <c r="K104" s="541" t="s">
        <v>907</v>
      </c>
      <c r="L104" s="54"/>
      <c r="O104" s="22"/>
    </row>
    <row r="105" spans="2:15">
      <c r="B105" s="21" t="s">
        <v>90</v>
      </c>
      <c r="C105" s="791">
        <f t="shared" si="4"/>
        <v>0</v>
      </c>
      <c r="D105" s="97">
        <v>3</v>
      </c>
      <c r="E105" s="21" t="str">
        <f t="shared" si="3"/>
        <v>New York/New Jersey</v>
      </c>
      <c r="F105" s="102" t="s">
        <v>1002</v>
      </c>
      <c r="G105" s="103" t="s">
        <v>1002</v>
      </c>
      <c r="H105" s="101" t="s">
        <v>1002</v>
      </c>
      <c r="I105" s="104" t="s">
        <v>1002</v>
      </c>
      <c r="J105" s="101" t="s">
        <v>1002</v>
      </c>
      <c r="K105" s="541" t="s">
        <v>1002</v>
      </c>
      <c r="L105" s="54"/>
      <c r="O105" s="22"/>
    </row>
    <row r="106" spans="2:15">
      <c r="B106" s="21" t="s">
        <v>91</v>
      </c>
      <c r="C106" s="791">
        <f t="shared" si="4"/>
        <v>0</v>
      </c>
      <c r="D106" s="97">
        <v>4</v>
      </c>
      <c r="E106" s="21" t="str">
        <f t="shared" si="3"/>
        <v>Kansas City</v>
      </c>
      <c r="F106" s="102" t="s">
        <v>908</v>
      </c>
      <c r="G106" s="103" t="s">
        <v>908</v>
      </c>
      <c r="H106" s="101" t="s">
        <v>908</v>
      </c>
      <c r="I106" s="104" t="s">
        <v>908</v>
      </c>
      <c r="J106" s="101" t="s">
        <v>908</v>
      </c>
      <c r="K106" s="541" t="s">
        <v>908</v>
      </c>
      <c r="L106" s="54"/>
      <c r="O106" s="22"/>
    </row>
    <row r="107" spans="2:15">
      <c r="B107" s="21" t="s">
        <v>110</v>
      </c>
      <c r="C107" s="791">
        <f t="shared" si="4"/>
        <v>0</v>
      </c>
      <c r="D107" s="97">
        <v>5</v>
      </c>
      <c r="E107" s="21" t="str">
        <f t="shared" si="3"/>
        <v>Dallas</v>
      </c>
      <c r="F107" s="102" t="s">
        <v>1006</v>
      </c>
      <c r="G107" s="103" t="s">
        <v>1006</v>
      </c>
      <c r="H107" s="101" t="s">
        <v>1006</v>
      </c>
      <c r="I107" s="104" t="s">
        <v>1006</v>
      </c>
      <c r="J107" s="101" t="s">
        <v>1006</v>
      </c>
      <c r="K107" s="541" t="s">
        <v>1006</v>
      </c>
      <c r="L107" s="54"/>
      <c r="O107" s="22"/>
    </row>
    <row r="108" spans="2:15">
      <c r="B108" s="21" t="s">
        <v>734</v>
      </c>
      <c r="C108" s="791">
        <f t="shared" si="4"/>
        <v>0</v>
      </c>
      <c r="D108" s="97">
        <v>6</v>
      </c>
      <c r="E108" s="21" t="str">
        <f t="shared" si="3"/>
        <v>Houston</v>
      </c>
      <c r="F108" s="102" t="s">
        <v>909</v>
      </c>
      <c r="G108" s="103" t="s">
        <v>909</v>
      </c>
      <c r="H108" s="101" t="s">
        <v>909</v>
      </c>
      <c r="I108" s="104" t="s">
        <v>909</v>
      </c>
      <c r="J108" s="101" t="s">
        <v>909</v>
      </c>
      <c r="K108" s="541" t="s">
        <v>909</v>
      </c>
      <c r="L108" s="54"/>
      <c r="O108" s="22"/>
    </row>
    <row r="109" spans="2:15">
      <c r="B109" s="21" t="s">
        <v>92</v>
      </c>
      <c r="C109" s="791">
        <f t="shared" si="4"/>
        <v>0</v>
      </c>
      <c r="D109" s="97">
        <v>7</v>
      </c>
      <c r="E109" s="21" t="str">
        <f t="shared" si="3"/>
        <v>Atlanta</v>
      </c>
      <c r="F109" s="102" t="s">
        <v>910</v>
      </c>
      <c r="G109" s="103" t="s">
        <v>910</v>
      </c>
      <c r="H109" s="101" t="s">
        <v>910</v>
      </c>
      <c r="I109" s="104" t="s">
        <v>910</v>
      </c>
      <c r="J109" s="101" t="s">
        <v>910</v>
      </c>
      <c r="K109" s="541" t="s">
        <v>910</v>
      </c>
      <c r="L109" s="54"/>
      <c r="O109" s="22"/>
    </row>
    <row r="110" spans="2:15">
      <c r="D110" s="97">
        <v>8</v>
      </c>
      <c r="E110" s="21" t="str">
        <f t="shared" si="3"/>
        <v>Los Angeles</v>
      </c>
      <c r="F110" s="102" t="s">
        <v>911</v>
      </c>
      <c r="G110" s="103" t="s">
        <v>911</v>
      </c>
      <c r="H110" s="101" t="s">
        <v>911</v>
      </c>
      <c r="I110" s="104" t="s">
        <v>911</v>
      </c>
      <c r="J110" s="101" t="s">
        <v>911</v>
      </c>
      <c r="K110" s="541" t="s">
        <v>911</v>
      </c>
      <c r="L110" s="54"/>
      <c r="O110" s="22"/>
    </row>
    <row r="111" spans="2:15">
      <c r="D111" s="97">
        <v>9</v>
      </c>
      <c r="E111" s="21" t="str">
        <f t="shared" si="3"/>
        <v>Philadelphia</v>
      </c>
      <c r="F111" s="102" t="s">
        <v>912</v>
      </c>
      <c r="G111" s="103" t="s">
        <v>912</v>
      </c>
      <c r="H111" s="101" t="s">
        <v>912</v>
      </c>
      <c r="I111" s="104" t="s">
        <v>912</v>
      </c>
      <c r="J111" s="101" t="s">
        <v>912</v>
      </c>
      <c r="K111" s="541" t="s">
        <v>912</v>
      </c>
      <c r="L111" s="54"/>
      <c r="O111" s="22"/>
    </row>
    <row r="112" spans="2:15">
      <c r="D112" s="97">
        <v>10</v>
      </c>
      <c r="E112" s="21" t="str">
        <f t="shared" si="3"/>
        <v>Seattle</v>
      </c>
      <c r="F112" s="102" t="s">
        <v>913</v>
      </c>
      <c r="G112" s="103" t="s">
        <v>913</v>
      </c>
      <c r="H112" s="101" t="s">
        <v>913</v>
      </c>
      <c r="I112" s="104" t="s">
        <v>913</v>
      </c>
      <c r="J112" s="101" t="s">
        <v>913</v>
      </c>
      <c r="K112" s="541" t="s">
        <v>913</v>
      </c>
      <c r="L112" s="54"/>
      <c r="O112" s="22"/>
    </row>
    <row r="113" spans="4:15">
      <c r="D113" s="97">
        <v>11</v>
      </c>
      <c r="E113" s="21" t="str">
        <f t="shared" si="3"/>
        <v>San Francisco Bay Area</v>
      </c>
      <c r="F113" s="102" t="s">
        <v>1003</v>
      </c>
      <c r="G113" s="103" t="s">
        <v>1003</v>
      </c>
      <c r="H113" s="101" t="s">
        <v>1003</v>
      </c>
      <c r="I113" s="104" t="s">
        <v>1003</v>
      </c>
      <c r="J113" s="101" t="s">
        <v>1003</v>
      </c>
      <c r="K113" s="541" t="s">
        <v>1003</v>
      </c>
      <c r="L113" s="54"/>
      <c r="O113" s="22"/>
    </row>
    <row r="114" spans="4:15">
      <c r="D114" s="97">
        <v>12</v>
      </c>
      <c r="E114" s="21" t="str">
        <f t="shared" si="3"/>
        <v>Boston</v>
      </c>
      <c r="F114" s="102" t="s">
        <v>914</v>
      </c>
      <c r="G114" s="103" t="s">
        <v>914</v>
      </c>
      <c r="H114" s="101" t="s">
        <v>914</v>
      </c>
      <c r="I114" s="104" t="s">
        <v>914</v>
      </c>
      <c r="J114" s="101" t="s">
        <v>914</v>
      </c>
      <c r="K114" s="541" t="s">
        <v>914</v>
      </c>
      <c r="L114" s="54"/>
      <c r="O114" s="22"/>
    </row>
    <row r="115" spans="4:15">
      <c r="D115" s="97">
        <v>13</v>
      </c>
      <c r="E115" s="21" t="str">
        <f t="shared" si="3"/>
        <v>Miami</v>
      </c>
      <c r="F115" s="102" t="s">
        <v>915</v>
      </c>
      <c r="G115" s="103" t="s">
        <v>915</v>
      </c>
      <c r="H115" s="101" t="s">
        <v>915</v>
      </c>
      <c r="I115" s="104" t="s">
        <v>915</v>
      </c>
      <c r="J115" s="101" t="s">
        <v>915</v>
      </c>
      <c r="K115" s="541" t="s">
        <v>915</v>
      </c>
      <c r="L115" s="54"/>
      <c r="O115" s="22"/>
    </row>
    <row r="116" spans="4:15">
      <c r="D116" s="97">
        <v>14</v>
      </c>
      <c r="E116" s="21" t="str">
        <f t="shared" si="3"/>
        <v>Mexico City</v>
      </c>
      <c r="F116" s="102" t="s">
        <v>916</v>
      </c>
      <c r="G116" s="103" t="s">
        <v>916</v>
      </c>
      <c r="H116" s="101" t="s">
        <v>916</v>
      </c>
      <c r="I116" s="104" t="s">
        <v>916</v>
      </c>
      <c r="J116" s="101" t="s">
        <v>916</v>
      </c>
      <c r="K116" s="541" t="s">
        <v>916</v>
      </c>
      <c r="L116" s="54"/>
      <c r="O116" s="22"/>
    </row>
    <row r="117" spans="4:15">
      <c r="D117" s="97">
        <v>15</v>
      </c>
      <c r="E117" s="21" t="str">
        <f t="shared" si="3"/>
        <v>Guadalajara</v>
      </c>
      <c r="F117" s="102" t="s">
        <v>1004</v>
      </c>
      <c r="G117" s="103" t="s">
        <v>1004</v>
      </c>
      <c r="H117" s="101" t="s">
        <v>1004</v>
      </c>
      <c r="I117" s="104" t="s">
        <v>1004</v>
      </c>
      <c r="J117" s="101" t="s">
        <v>1004</v>
      </c>
      <c r="K117" s="541" t="s">
        <v>1004</v>
      </c>
      <c r="L117" s="54"/>
      <c r="O117" s="22"/>
    </row>
    <row r="118" spans="4:15" ht="15.75" thickBot="1">
      <c r="D118" s="99">
        <v>16</v>
      </c>
      <c r="E118" s="21" t="str">
        <f t="shared" si="3"/>
        <v>Monterrey</v>
      </c>
      <c r="F118" s="105" t="s">
        <v>1005</v>
      </c>
      <c r="G118" s="106" t="s">
        <v>1005</v>
      </c>
      <c r="H118" s="107" t="s">
        <v>1005</v>
      </c>
      <c r="I118" s="108" t="s">
        <v>1005</v>
      </c>
      <c r="J118" s="309" t="s">
        <v>1005</v>
      </c>
      <c r="K118" s="542" t="s">
        <v>1005</v>
      </c>
      <c r="L118" s="55"/>
      <c r="O118" s="22"/>
    </row>
    <row r="119" spans="4:15" ht="16.5" thickTop="1" thickBot="1">
      <c r="D119" s="22"/>
      <c r="E119" s="21"/>
      <c r="F119" s="152"/>
      <c r="G119" s="152"/>
      <c r="H119" s="152"/>
      <c r="I119" s="152"/>
      <c r="J119" s="152"/>
      <c r="K119" s="544"/>
      <c r="L119" s="152"/>
    </row>
    <row r="120" spans="4:15" ht="29.25" thickTop="1">
      <c r="E120" s="21"/>
      <c r="F120" s="56" t="s">
        <v>278</v>
      </c>
      <c r="G120" s="57"/>
      <c r="H120" s="57"/>
      <c r="I120" s="57"/>
      <c r="J120" s="57"/>
      <c r="K120" s="545"/>
      <c r="L120" s="58"/>
    </row>
    <row r="121" spans="4:15" ht="61.5" customHeight="1">
      <c r="E121" s="21" t="str">
        <f t="shared" ref="E121:E128" si="5">IF($C$103,F121,IF($C$104,G121,IF($C$105,H121,IF($C$106,I121,IF($C$107,J121,IF($C$108,K121,IF(L121&lt;&gt;"",L121,F121)))))))</f>
        <v>World Cup 2026 in Canada/Mexico/USA</v>
      </c>
      <c r="F121" s="235" t="s">
        <v>950</v>
      </c>
      <c r="G121" s="236" t="s">
        <v>952</v>
      </c>
      <c r="H121" s="237" t="s">
        <v>951</v>
      </c>
      <c r="I121" s="238" t="s">
        <v>949</v>
      </c>
      <c r="J121" s="237" t="s">
        <v>883</v>
      </c>
      <c r="K121" s="546" t="s">
        <v>953</v>
      </c>
      <c r="L121" s="239"/>
    </row>
    <row r="122" spans="4:15" ht="45">
      <c r="E122" s="21" t="str">
        <f t="shared" si="5"/>
        <v>Head-to-head results</v>
      </c>
      <c r="F122" s="235" t="s">
        <v>1891</v>
      </c>
      <c r="G122" s="236" t="s">
        <v>1892</v>
      </c>
      <c r="H122" s="237" t="s">
        <v>1893</v>
      </c>
      <c r="I122" s="238" t="s">
        <v>1894</v>
      </c>
      <c r="J122" s="237" t="s">
        <v>298</v>
      </c>
      <c r="K122" s="546" t="s">
        <v>1895</v>
      </c>
      <c r="L122" s="378"/>
    </row>
    <row r="123" spans="4:15">
      <c r="E123" s="21" t="str">
        <f t="shared" si="5"/>
        <v>Fair play</v>
      </c>
      <c r="F123" s="235" t="s">
        <v>30</v>
      </c>
      <c r="G123" s="236" t="s">
        <v>1734</v>
      </c>
      <c r="H123" s="237" t="s">
        <v>30</v>
      </c>
      <c r="I123" s="238" t="s">
        <v>1734</v>
      </c>
      <c r="J123" s="237" t="s">
        <v>1735</v>
      </c>
      <c r="K123" s="546" t="s">
        <v>1735</v>
      </c>
      <c r="L123" s="239"/>
    </row>
    <row r="124" spans="4:15">
      <c r="E124" s="21" t="str">
        <f t="shared" si="5"/>
        <v>Choose time zone</v>
      </c>
      <c r="F124" s="374" t="s">
        <v>365</v>
      </c>
      <c r="G124" s="375" t="s">
        <v>373</v>
      </c>
      <c r="H124" s="376" t="s">
        <v>372</v>
      </c>
      <c r="I124" s="377" t="s">
        <v>371</v>
      </c>
      <c r="J124" s="376" t="s">
        <v>366</v>
      </c>
      <c r="K124" s="546" t="s">
        <v>771</v>
      </c>
      <c r="L124" s="378"/>
    </row>
    <row r="125" spans="4:15">
      <c r="E125" s="21" t="str">
        <f t="shared" si="5"/>
        <v>Matches</v>
      </c>
      <c r="F125" s="374" t="s">
        <v>249</v>
      </c>
      <c r="G125" s="375" t="s">
        <v>374</v>
      </c>
      <c r="H125" s="376" t="s">
        <v>375</v>
      </c>
      <c r="I125" s="377" t="s">
        <v>370</v>
      </c>
      <c r="J125" s="376" t="s">
        <v>367</v>
      </c>
      <c r="K125" s="546" t="s">
        <v>772</v>
      </c>
      <c r="L125" s="378"/>
    </row>
    <row r="126" spans="4:15">
      <c r="E126" s="21" t="str">
        <f t="shared" si="5"/>
        <v>Choose language</v>
      </c>
      <c r="F126" s="374" t="s">
        <v>112</v>
      </c>
      <c r="G126" s="375" t="s">
        <v>377</v>
      </c>
      <c r="H126" s="376" t="s">
        <v>376</v>
      </c>
      <c r="I126" s="377" t="s">
        <v>368</v>
      </c>
      <c r="J126" s="376" t="s">
        <v>369</v>
      </c>
      <c r="K126" s="546" t="s">
        <v>773</v>
      </c>
      <c r="L126" s="378"/>
    </row>
    <row r="127" spans="4:15" ht="30">
      <c r="E127" s="21" t="str">
        <f t="shared" si="5"/>
        <v>Predictions Ranking</v>
      </c>
      <c r="F127" s="374" t="s">
        <v>634</v>
      </c>
      <c r="G127" s="375" t="s">
        <v>636</v>
      </c>
      <c r="H127" s="376" t="s">
        <v>637</v>
      </c>
      <c r="I127" s="377" t="s">
        <v>638</v>
      </c>
      <c r="J127" s="376" t="s">
        <v>635</v>
      </c>
      <c r="K127" s="546" t="s">
        <v>774</v>
      </c>
      <c r="L127" s="378"/>
    </row>
    <row r="128" spans="4:15" ht="60">
      <c r="E128" s="21" t="str">
        <f t="shared" si="5"/>
        <v>Assignment of the group third in the round of 32</v>
      </c>
      <c r="F128" s="235" t="s">
        <v>1100</v>
      </c>
      <c r="G128" s="236" t="s">
        <v>1099</v>
      </c>
      <c r="H128" s="237" t="s">
        <v>1098</v>
      </c>
      <c r="I128" s="238" t="s">
        <v>1097</v>
      </c>
      <c r="J128" s="237" t="s">
        <v>1095</v>
      </c>
      <c r="K128" s="546" t="s">
        <v>1096</v>
      </c>
      <c r="L128" s="239"/>
    </row>
    <row r="129" spans="4:15" ht="28.5">
      <c r="E129" s="21"/>
      <c r="F129" s="59" t="s">
        <v>151</v>
      </c>
      <c r="G129" s="38"/>
      <c r="H129" s="38"/>
      <c r="I129" s="38"/>
      <c r="J129" s="38"/>
      <c r="K129" s="538"/>
      <c r="L129" s="60"/>
      <c r="M129" s="37"/>
    </row>
    <row r="130" spans="4:15" ht="15" customHeight="1">
      <c r="E130" s="21" t="str">
        <f t="shared" ref="E130:E161" si="6">IF($C$103,F130,IF($C$104,G130,IF($C$105,H130,IF($C$106,I130,IF($C$107,J130,IF($C$108,K130,IF(L130&lt;&gt;"",L130,F130)))))))</f>
        <v>Group</v>
      </c>
      <c r="F130" s="109" t="s">
        <v>198</v>
      </c>
      <c r="G130" s="110" t="s">
        <v>402</v>
      </c>
      <c r="H130" s="111" t="s">
        <v>403</v>
      </c>
      <c r="I130" s="112" t="s">
        <v>404</v>
      </c>
      <c r="J130" s="111" t="s">
        <v>405</v>
      </c>
      <c r="K130" s="547" t="s">
        <v>775</v>
      </c>
      <c r="L130" s="54"/>
      <c r="M130" s="37"/>
    </row>
    <row r="131" spans="4:15" ht="15" customHeight="1">
      <c r="E131" s="21" t="str">
        <f t="shared" si="6"/>
        <v>Pts.</v>
      </c>
      <c r="F131" s="109" t="s">
        <v>287</v>
      </c>
      <c r="G131" s="110" t="s">
        <v>289</v>
      </c>
      <c r="H131" s="111" t="s">
        <v>289</v>
      </c>
      <c r="I131" s="112" t="s">
        <v>289</v>
      </c>
      <c r="J131" s="111" t="s">
        <v>288</v>
      </c>
      <c r="K131" s="547" t="s">
        <v>776</v>
      </c>
      <c r="L131" s="54"/>
      <c r="M131" s="37"/>
    </row>
    <row r="132" spans="4:15" ht="15" customHeight="1">
      <c r="E132" s="21" t="str">
        <f t="shared" si="6"/>
        <v>GD</v>
      </c>
      <c r="F132" s="109" t="s">
        <v>190</v>
      </c>
      <c r="G132" s="110" t="s">
        <v>296</v>
      </c>
      <c r="H132" s="111" t="s">
        <v>290</v>
      </c>
      <c r="I132" s="112" t="s">
        <v>290</v>
      </c>
      <c r="J132" s="111" t="s">
        <v>658</v>
      </c>
      <c r="K132" s="547" t="s">
        <v>832</v>
      </c>
      <c r="L132" s="54"/>
      <c r="M132" s="37"/>
    </row>
    <row r="133" spans="4:15" ht="15" customHeight="1">
      <c r="E133" s="21" t="str">
        <f t="shared" si="6"/>
        <v>Goals</v>
      </c>
      <c r="F133" s="109" t="s">
        <v>293</v>
      </c>
      <c r="G133" s="110" t="s">
        <v>295</v>
      </c>
      <c r="H133" s="111" t="s">
        <v>294</v>
      </c>
      <c r="I133" s="112" t="s">
        <v>292</v>
      </c>
      <c r="J133" s="111" t="s">
        <v>291</v>
      </c>
      <c r="K133" s="547" t="s">
        <v>777</v>
      </c>
      <c r="L133" s="54"/>
      <c r="M133" s="37"/>
    </row>
    <row r="134" spans="4:15" ht="19.5" customHeight="1">
      <c r="E134" s="21" t="str">
        <f t="shared" si="6"/>
        <v xml:space="preserve">  Pts.     Goals</v>
      </c>
      <c r="F134" s="109" t="s">
        <v>248</v>
      </c>
      <c r="G134" s="110" t="s">
        <v>247</v>
      </c>
      <c r="H134" s="111" t="s">
        <v>246</v>
      </c>
      <c r="I134" s="112" t="s">
        <v>245</v>
      </c>
      <c r="J134" s="111" t="s">
        <v>244</v>
      </c>
      <c r="K134" s="547" t="s">
        <v>848</v>
      </c>
      <c r="L134" s="54"/>
      <c r="M134" s="37"/>
    </row>
    <row r="135" spans="4:15" ht="15" customHeight="1">
      <c r="E135" s="21" t="str">
        <f t="shared" si="6"/>
        <v>Total</v>
      </c>
      <c r="F135" s="109" t="s">
        <v>297</v>
      </c>
      <c r="G135" s="110" t="s">
        <v>297</v>
      </c>
      <c r="H135" s="111" t="s">
        <v>299</v>
      </c>
      <c r="I135" s="112" t="s">
        <v>297</v>
      </c>
      <c r="J135" s="111" t="s">
        <v>297</v>
      </c>
      <c r="K135" s="547" t="s">
        <v>778</v>
      </c>
      <c r="L135" s="54"/>
      <c r="M135" s="37"/>
    </row>
    <row r="136" spans="4:15" ht="15" customHeight="1">
      <c r="E136" s="21" t="str">
        <f t="shared" si="6"/>
        <v>(repeated)</v>
      </c>
      <c r="F136" s="109" t="s">
        <v>1849</v>
      </c>
      <c r="G136" s="110" t="s">
        <v>1848</v>
      </c>
      <c r="H136" s="111" t="s">
        <v>1847</v>
      </c>
      <c r="I136" s="112" t="s">
        <v>1851</v>
      </c>
      <c r="J136" s="111" t="s">
        <v>1846</v>
      </c>
      <c r="K136" s="547" t="s">
        <v>1850</v>
      </c>
      <c r="L136" s="54"/>
      <c r="M136" s="37"/>
    </row>
    <row r="137" spans="4:15" ht="45" customHeight="1">
      <c r="E137" s="21" t="str">
        <f t="shared" si="6"/>
        <v>head-to-head record 1</v>
      </c>
      <c r="F137" s="113" t="s">
        <v>1799</v>
      </c>
      <c r="G137" s="114" t="s">
        <v>1797</v>
      </c>
      <c r="H137" s="115" t="s">
        <v>1796</v>
      </c>
      <c r="I137" s="116" t="s">
        <v>1795</v>
      </c>
      <c r="J137" s="115" t="s">
        <v>1794</v>
      </c>
      <c r="K137" s="547" t="s">
        <v>1798</v>
      </c>
      <c r="L137" s="54"/>
      <c r="M137" s="37"/>
    </row>
    <row r="138" spans="4:15" ht="15" customHeight="1">
      <c r="E138" s="21" t="str">
        <f t="shared" si="6"/>
        <v>head-to-head record 2</v>
      </c>
      <c r="F138" s="109" t="s">
        <v>1800</v>
      </c>
      <c r="G138" s="110" t="s">
        <v>1802</v>
      </c>
      <c r="H138" s="111" t="s">
        <v>1804</v>
      </c>
      <c r="I138" s="112" t="s">
        <v>1806</v>
      </c>
      <c r="J138" s="111" t="s">
        <v>1808</v>
      </c>
      <c r="K138" s="547" t="s">
        <v>1810</v>
      </c>
      <c r="L138" s="54"/>
      <c r="M138" s="37"/>
    </row>
    <row r="139" spans="4:15" ht="15" customHeight="1">
      <c r="E139" s="21" t="str">
        <f t="shared" si="6"/>
        <v>head-to-head record 3</v>
      </c>
      <c r="F139" s="109" t="s">
        <v>1801</v>
      </c>
      <c r="G139" s="110" t="s">
        <v>1803</v>
      </c>
      <c r="H139" s="111" t="s">
        <v>1805</v>
      </c>
      <c r="I139" s="112" t="s">
        <v>1807</v>
      </c>
      <c r="J139" s="111" t="s">
        <v>1809</v>
      </c>
      <c r="K139" s="547" t="s">
        <v>1811</v>
      </c>
      <c r="L139" s="54"/>
      <c r="M139" s="37"/>
    </row>
    <row r="140" spans="4:15">
      <c r="E140" s="21" t="str">
        <f t="shared" si="6"/>
        <v>Overall table</v>
      </c>
      <c r="F140" s="102" t="s">
        <v>1812</v>
      </c>
      <c r="G140" s="103" t="s">
        <v>1816</v>
      </c>
      <c r="H140" s="101" t="s">
        <v>1815</v>
      </c>
      <c r="I140" s="104" t="s">
        <v>200</v>
      </c>
      <c r="J140" s="101" t="s">
        <v>1813</v>
      </c>
      <c r="K140" s="541" t="s">
        <v>1814</v>
      </c>
      <c r="L140" s="54"/>
      <c r="M140" s="53"/>
      <c r="N140" s="53"/>
      <c r="O140" s="53"/>
    </row>
    <row r="141" spans="4:15" ht="30.75" thickBot="1">
      <c r="E141" s="21" t="str">
        <f t="shared" si="6"/>
        <v>World Champion 2026:</v>
      </c>
      <c r="F141" s="102" t="s">
        <v>884</v>
      </c>
      <c r="G141" s="103" t="s">
        <v>885</v>
      </c>
      <c r="H141" s="101" t="s">
        <v>886</v>
      </c>
      <c r="I141" s="104" t="s">
        <v>887</v>
      </c>
      <c r="J141" s="101" t="s">
        <v>888</v>
      </c>
      <c r="K141" s="541" t="s">
        <v>889</v>
      </c>
      <c r="L141" s="54"/>
      <c r="M141" s="53"/>
      <c r="N141" s="53"/>
      <c r="O141" s="53"/>
    </row>
    <row r="142" spans="4:15" ht="15.75" thickTop="1">
      <c r="D142" s="159">
        <v>1</v>
      </c>
      <c r="E142" s="21" t="str">
        <f t="shared" si="6"/>
        <v>Round of 32 - 1</v>
      </c>
      <c r="F142" s="102" t="s">
        <v>933</v>
      </c>
      <c r="G142" s="103" t="s">
        <v>986</v>
      </c>
      <c r="H142" s="101" t="s">
        <v>970</v>
      </c>
      <c r="I142" s="104" t="s">
        <v>917</v>
      </c>
      <c r="J142" s="101" t="s">
        <v>861</v>
      </c>
      <c r="K142" s="541" t="s">
        <v>954</v>
      </c>
      <c r="L142" s="54"/>
      <c r="M142" s="53"/>
      <c r="N142" s="53"/>
      <c r="O142" s="53"/>
    </row>
    <row r="143" spans="4:15">
      <c r="D143" s="97">
        <v>2</v>
      </c>
      <c r="E143" s="21" t="str">
        <f t="shared" si="6"/>
        <v>Round of 32 - 2</v>
      </c>
      <c r="F143" s="102" t="s">
        <v>934</v>
      </c>
      <c r="G143" s="103" t="s">
        <v>987</v>
      </c>
      <c r="H143" s="101" t="s">
        <v>971</v>
      </c>
      <c r="I143" s="104" t="s">
        <v>918</v>
      </c>
      <c r="J143" s="101" t="s">
        <v>862</v>
      </c>
      <c r="K143" s="541" t="s">
        <v>955</v>
      </c>
      <c r="L143" s="54"/>
      <c r="M143" s="53"/>
      <c r="N143" s="53"/>
      <c r="O143" s="53"/>
    </row>
    <row r="144" spans="4:15">
      <c r="D144" s="97">
        <v>3</v>
      </c>
      <c r="E144" s="21" t="str">
        <f t="shared" si="6"/>
        <v>Round of 32 - 3</v>
      </c>
      <c r="F144" s="102" t="s">
        <v>935</v>
      </c>
      <c r="G144" s="103" t="s">
        <v>988</v>
      </c>
      <c r="H144" s="101" t="s">
        <v>972</v>
      </c>
      <c r="I144" s="104" t="s">
        <v>919</v>
      </c>
      <c r="J144" s="101" t="s">
        <v>863</v>
      </c>
      <c r="K144" s="541" t="s">
        <v>956</v>
      </c>
      <c r="L144" s="54"/>
      <c r="M144" s="53"/>
      <c r="N144" s="53"/>
      <c r="O144" s="53"/>
    </row>
    <row r="145" spans="4:15">
      <c r="D145" s="97">
        <v>4</v>
      </c>
      <c r="E145" s="21" t="str">
        <f t="shared" si="6"/>
        <v>Round of 32 - 4</v>
      </c>
      <c r="F145" s="102" t="s">
        <v>936</v>
      </c>
      <c r="G145" s="103" t="s">
        <v>989</v>
      </c>
      <c r="H145" s="101" t="s">
        <v>973</v>
      </c>
      <c r="I145" s="104" t="s">
        <v>920</v>
      </c>
      <c r="J145" s="101" t="s">
        <v>864</v>
      </c>
      <c r="K145" s="541" t="s">
        <v>957</v>
      </c>
      <c r="L145" s="54"/>
      <c r="M145" s="53"/>
      <c r="N145" s="53"/>
      <c r="O145" s="53"/>
    </row>
    <row r="146" spans="4:15">
      <c r="D146" s="97">
        <v>5</v>
      </c>
      <c r="E146" s="21" t="str">
        <f t="shared" si="6"/>
        <v>Round of 32 - 5</v>
      </c>
      <c r="F146" s="102" t="s">
        <v>937</v>
      </c>
      <c r="G146" s="103" t="s">
        <v>990</v>
      </c>
      <c r="H146" s="101" t="s">
        <v>974</v>
      </c>
      <c r="I146" s="104" t="s">
        <v>921</v>
      </c>
      <c r="J146" s="101" t="s">
        <v>865</v>
      </c>
      <c r="K146" s="541" t="s">
        <v>958</v>
      </c>
      <c r="L146" s="54"/>
      <c r="M146" s="53"/>
      <c r="N146" s="53"/>
      <c r="O146" s="53"/>
    </row>
    <row r="147" spans="4:15">
      <c r="D147" s="97">
        <v>6</v>
      </c>
      <c r="E147" s="21" t="str">
        <f t="shared" si="6"/>
        <v>Round of 32 - 6</v>
      </c>
      <c r="F147" s="102" t="s">
        <v>938</v>
      </c>
      <c r="G147" s="103" t="s">
        <v>991</v>
      </c>
      <c r="H147" s="101" t="s">
        <v>975</v>
      </c>
      <c r="I147" s="104" t="s">
        <v>922</v>
      </c>
      <c r="J147" s="101" t="s">
        <v>866</v>
      </c>
      <c r="K147" s="541" t="s">
        <v>959</v>
      </c>
      <c r="L147" s="54"/>
      <c r="M147" s="53"/>
      <c r="N147" s="53"/>
      <c r="O147" s="53"/>
    </row>
    <row r="148" spans="4:15">
      <c r="D148" s="97">
        <v>7</v>
      </c>
      <c r="E148" s="21" t="str">
        <f t="shared" si="6"/>
        <v>Round of 32 - 7</v>
      </c>
      <c r="F148" s="102" t="s">
        <v>939</v>
      </c>
      <c r="G148" s="103" t="s">
        <v>992</v>
      </c>
      <c r="H148" s="101" t="s">
        <v>976</v>
      </c>
      <c r="I148" s="104" t="s">
        <v>923</v>
      </c>
      <c r="J148" s="101" t="s">
        <v>867</v>
      </c>
      <c r="K148" s="541" t="s">
        <v>960</v>
      </c>
      <c r="L148" s="54"/>
      <c r="M148" s="53"/>
      <c r="N148" s="53"/>
      <c r="O148" s="53"/>
    </row>
    <row r="149" spans="4:15">
      <c r="D149" s="321">
        <v>8</v>
      </c>
      <c r="E149" s="21" t="str">
        <f t="shared" si="6"/>
        <v>Round of 32 - 8</v>
      </c>
      <c r="F149" s="102" t="s">
        <v>940</v>
      </c>
      <c r="G149" s="103" t="s">
        <v>993</v>
      </c>
      <c r="H149" s="101" t="s">
        <v>977</v>
      </c>
      <c r="I149" s="104" t="s">
        <v>924</v>
      </c>
      <c r="J149" s="101" t="s">
        <v>868</v>
      </c>
      <c r="K149" s="541" t="s">
        <v>961</v>
      </c>
      <c r="L149" s="54"/>
      <c r="M149" s="53"/>
      <c r="N149" s="53"/>
      <c r="O149" s="53"/>
    </row>
    <row r="150" spans="4:15">
      <c r="D150" s="97">
        <v>9</v>
      </c>
      <c r="E150" s="21" t="str">
        <f t="shared" si="6"/>
        <v>Round of 32 - 9</v>
      </c>
      <c r="F150" s="102" t="s">
        <v>941</v>
      </c>
      <c r="G150" s="103" t="s">
        <v>994</v>
      </c>
      <c r="H150" s="101" t="s">
        <v>978</v>
      </c>
      <c r="I150" s="104" t="s">
        <v>925</v>
      </c>
      <c r="J150" s="101" t="s">
        <v>869</v>
      </c>
      <c r="K150" s="541" t="s">
        <v>962</v>
      </c>
      <c r="L150" s="54"/>
      <c r="M150" s="53"/>
      <c r="N150" s="53"/>
      <c r="O150" s="53"/>
    </row>
    <row r="151" spans="4:15">
      <c r="D151" s="321">
        <v>10</v>
      </c>
      <c r="E151" s="21" t="str">
        <f t="shared" si="6"/>
        <v>Round of 32 - 10</v>
      </c>
      <c r="F151" s="102" t="s">
        <v>942</v>
      </c>
      <c r="G151" s="103" t="s">
        <v>995</v>
      </c>
      <c r="H151" s="101" t="s">
        <v>979</v>
      </c>
      <c r="I151" s="104" t="s">
        <v>926</v>
      </c>
      <c r="J151" s="101" t="s">
        <v>870</v>
      </c>
      <c r="K151" s="541" t="s">
        <v>963</v>
      </c>
      <c r="L151" s="54"/>
      <c r="M151" s="53"/>
      <c r="N151" s="53"/>
      <c r="O151" s="53"/>
    </row>
    <row r="152" spans="4:15">
      <c r="D152" s="97">
        <v>11</v>
      </c>
      <c r="E152" s="21" t="str">
        <f t="shared" si="6"/>
        <v>Round of 32 - 11</v>
      </c>
      <c r="F152" s="102" t="s">
        <v>943</v>
      </c>
      <c r="G152" s="103" t="s">
        <v>996</v>
      </c>
      <c r="H152" s="101" t="s">
        <v>980</v>
      </c>
      <c r="I152" s="104" t="s">
        <v>927</v>
      </c>
      <c r="J152" s="101" t="s">
        <v>871</v>
      </c>
      <c r="K152" s="541" t="s">
        <v>964</v>
      </c>
      <c r="L152" s="54"/>
      <c r="M152" s="53"/>
      <c r="N152" s="53"/>
      <c r="O152" s="53"/>
    </row>
    <row r="153" spans="4:15">
      <c r="D153" s="321">
        <v>12</v>
      </c>
      <c r="E153" s="21" t="str">
        <f t="shared" si="6"/>
        <v>Round of 32 - 12</v>
      </c>
      <c r="F153" s="102" t="s">
        <v>944</v>
      </c>
      <c r="G153" s="103" t="s">
        <v>997</v>
      </c>
      <c r="H153" s="101" t="s">
        <v>981</v>
      </c>
      <c r="I153" s="104" t="s">
        <v>928</v>
      </c>
      <c r="J153" s="101" t="s">
        <v>872</v>
      </c>
      <c r="K153" s="541" t="s">
        <v>965</v>
      </c>
      <c r="L153" s="54"/>
      <c r="M153" s="53"/>
      <c r="N153" s="53"/>
      <c r="O153" s="53"/>
    </row>
    <row r="154" spans="4:15">
      <c r="D154" s="97">
        <v>13</v>
      </c>
      <c r="E154" s="21" t="str">
        <f t="shared" si="6"/>
        <v>Round of 32 - 13</v>
      </c>
      <c r="F154" s="102" t="s">
        <v>945</v>
      </c>
      <c r="G154" s="103" t="s">
        <v>998</v>
      </c>
      <c r="H154" s="101" t="s">
        <v>982</v>
      </c>
      <c r="I154" s="104" t="s">
        <v>929</v>
      </c>
      <c r="J154" s="101" t="s">
        <v>873</v>
      </c>
      <c r="K154" s="541" t="s">
        <v>966</v>
      </c>
      <c r="L154" s="54"/>
      <c r="M154" s="53"/>
      <c r="N154" s="53"/>
      <c r="O154" s="53"/>
    </row>
    <row r="155" spans="4:15">
      <c r="D155" s="321">
        <v>14</v>
      </c>
      <c r="E155" s="21" t="str">
        <f t="shared" si="6"/>
        <v>Round of 32 - 14</v>
      </c>
      <c r="F155" s="102" t="s">
        <v>946</v>
      </c>
      <c r="G155" s="103" t="s">
        <v>999</v>
      </c>
      <c r="H155" s="101" t="s">
        <v>983</v>
      </c>
      <c r="I155" s="104" t="s">
        <v>930</v>
      </c>
      <c r="J155" s="101" t="s">
        <v>874</v>
      </c>
      <c r="K155" s="541" t="s">
        <v>967</v>
      </c>
      <c r="L155" s="54"/>
      <c r="M155" s="53"/>
      <c r="N155" s="53"/>
      <c r="O155" s="53"/>
    </row>
    <row r="156" spans="4:15">
      <c r="D156" s="97">
        <v>15</v>
      </c>
      <c r="E156" s="21" t="str">
        <f t="shared" si="6"/>
        <v>Round of 32 - 15</v>
      </c>
      <c r="F156" s="102" t="s">
        <v>947</v>
      </c>
      <c r="G156" s="103" t="s">
        <v>1000</v>
      </c>
      <c r="H156" s="101" t="s">
        <v>984</v>
      </c>
      <c r="I156" s="104" t="s">
        <v>931</v>
      </c>
      <c r="J156" s="101" t="s">
        <v>875</v>
      </c>
      <c r="K156" s="541" t="s">
        <v>968</v>
      </c>
      <c r="L156" s="54"/>
      <c r="M156" s="53"/>
      <c r="N156" s="53"/>
      <c r="O156" s="53"/>
    </row>
    <row r="157" spans="4:15" ht="15.75" thickBot="1">
      <c r="D157" s="99">
        <v>16</v>
      </c>
      <c r="E157" s="21" t="str">
        <f t="shared" si="6"/>
        <v>Round of 32 - 16</v>
      </c>
      <c r="F157" s="102" t="s">
        <v>948</v>
      </c>
      <c r="G157" s="103" t="s">
        <v>1001</v>
      </c>
      <c r="H157" s="101" t="s">
        <v>985</v>
      </c>
      <c r="I157" s="104" t="s">
        <v>932</v>
      </c>
      <c r="J157" s="101" t="s">
        <v>876</v>
      </c>
      <c r="K157" s="541" t="s">
        <v>969</v>
      </c>
      <c r="L157" s="54"/>
      <c r="M157" s="53"/>
      <c r="N157" s="53"/>
      <c r="O157" s="53"/>
    </row>
    <row r="158" spans="4:15" ht="15.75" thickTop="1">
      <c r="D158" s="159">
        <v>1</v>
      </c>
      <c r="E158" s="21" t="str">
        <f t="shared" si="6"/>
        <v>Round of 16 - 1</v>
      </c>
      <c r="F158" s="102" t="s">
        <v>49</v>
      </c>
      <c r="G158" s="103" t="s">
        <v>201</v>
      </c>
      <c r="H158" s="101" t="s">
        <v>209</v>
      </c>
      <c r="I158" s="104" t="s">
        <v>217</v>
      </c>
      <c r="J158" s="101" t="s">
        <v>153</v>
      </c>
      <c r="K158" s="541" t="s">
        <v>779</v>
      </c>
      <c r="L158" s="54"/>
      <c r="M158" s="53"/>
      <c r="N158" s="53"/>
      <c r="O158" s="53"/>
    </row>
    <row r="159" spans="4:15">
      <c r="D159" s="97">
        <v>2</v>
      </c>
      <c r="E159" s="21" t="str">
        <f t="shared" si="6"/>
        <v>Round of 16 - 2</v>
      </c>
      <c r="F159" s="102" t="s">
        <v>47</v>
      </c>
      <c r="G159" s="103" t="s">
        <v>202</v>
      </c>
      <c r="H159" s="101" t="s">
        <v>210</v>
      </c>
      <c r="I159" s="104" t="s">
        <v>218</v>
      </c>
      <c r="J159" s="101" t="s">
        <v>154</v>
      </c>
      <c r="K159" s="541" t="s">
        <v>780</v>
      </c>
      <c r="L159" s="54"/>
      <c r="M159" s="53"/>
      <c r="N159" s="53"/>
      <c r="O159" s="53"/>
    </row>
    <row r="160" spans="4:15">
      <c r="D160" s="97">
        <v>3</v>
      </c>
      <c r="E160" s="21" t="str">
        <f t="shared" si="6"/>
        <v>Round of 16 - 3</v>
      </c>
      <c r="F160" s="102" t="s">
        <v>50</v>
      </c>
      <c r="G160" s="103" t="s">
        <v>203</v>
      </c>
      <c r="H160" s="101" t="s">
        <v>211</v>
      </c>
      <c r="I160" s="104" t="s">
        <v>219</v>
      </c>
      <c r="J160" s="101" t="s">
        <v>155</v>
      </c>
      <c r="K160" s="541" t="s">
        <v>781</v>
      </c>
      <c r="L160" s="54"/>
      <c r="M160" s="53"/>
      <c r="N160" s="53"/>
      <c r="O160" s="53"/>
    </row>
    <row r="161" spans="4:15">
      <c r="D161" s="97">
        <v>4</v>
      </c>
      <c r="E161" s="21" t="str">
        <f t="shared" si="6"/>
        <v>Round of 16 - 4</v>
      </c>
      <c r="F161" s="102" t="s">
        <v>48</v>
      </c>
      <c r="G161" s="103" t="s">
        <v>204</v>
      </c>
      <c r="H161" s="101" t="s">
        <v>212</v>
      </c>
      <c r="I161" s="104" t="s">
        <v>220</v>
      </c>
      <c r="J161" s="101" t="s">
        <v>156</v>
      </c>
      <c r="K161" s="541" t="s">
        <v>782</v>
      </c>
      <c r="L161" s="54"/>
      <c r="M161" s="53"/>
      <c r="N161" s="53"/>
      <c r="O161" s="53"/>
    </row>
    <row r="162" spans="4:15">
      <c r="D162" s="97">
        <v>5</v>
      </c>
      <c r="E162" s="21" t="str">
        <f t="shared" ref="E162:E187" si="7">IF($C$103,F162,IF($C$104,G162,IF($C$105,H162,IF($C$106,I162,IF($C$107,J162,IF($C$108,K162,IF(L162&lt;&gt;"",L162,F162)))))))</f>
        <v>Round of 16 - 5</v>
      </c>
      <c r="F162" s="102" t="s">
        <v>45</v>
      </c>
      <c r="G162" s="103" t="s">
        <v>205</v>
      </c>
      <c r="H162" s="101" t="s">
        <v>213</v>
      </c>
      <c r="I162" s="104" t="s">
        <v>221</v>
      </c>
      <c r="J162" s="101" t="s">
        <v>157</v>
      </c>
      <c r="K162" s="541" t="s">
        <v>783</v>
      </c>
      <c r="L162" s="54"/>
      <c r="M162" s="53"/>
      <c r="N162" s="53"/>
      <c r="O162" s="53"/>
    </row>
    <row r="163" spans="4:15">
      <c r="D163" s="97">
        <v>6</v>
      </c>
      <c r="E163" s="21" t="str">
        <f t="shared" si="7"/>
        <v>Round of 16 - 6</v>
      </c>
      <c r="F163" s="102" t="s">
        <v>46</v>
      </c>
      <c r="G163" s="103" t="s">
        <v>206</v>
      </c>
      <c r="H163" s="101" t="s">
        <v>214</v>
      </c>
      <c r="I163" s="104" t="s">
        <v>222</v>
      </c>
      <c r="J163" s="101" t="s">
        <v>158</v>
      </c>
      <c r="K163" s="541" t="s">
        <v>784</v>
      </c>
      <c r="L163" s="54"/>
      <c r="M163" s="53"/>
      <c r="N163" s="53"/>
      <c r="O163" s="53"/>
    </row>
    <row r="164" spans="4:15">
      <c r="D164" s="97">
        <v>7</v>
      </c>
      <c r="E164" s="21" t="str">
        <f t="shared" si="7"/>
        <v>Round of 16 - 7</v>
      </c>
      <c r="F164" s="102" t="s">
        <v>51</v>
      </c>
      <c r="G164" s="103" t="s">
        <v>207</v>
      </c>
      <c r="H164" s="101" t="s">
        <v>215</v>
      </c>
      <c r="I164" s="104" t="s">
        <v>223</v>
      </c>
      <c r="J164" s="101" t="s">
        <v>159</v>
      </c>
      <c r="K164" s="541" t="s">
        <v>785</v>
      </c>
      <c r="L164" s="54"/>
    </row>
    <row r="165" spans="4:15" ht="15.75" thickBot="1">
      <c r="D165" s="99">
        <v>8</v>
      </c>
      <c r="E165" s="21" t="str">
        <f t="shared" si="7"/>
        <v>Round of 16 - 8</v>
      </c>
      <c r="F165" s="102" t="s">
        <v>52</v>
      </c>
      <c r="G165" s="103" t="s">
        <v>208</v>
      </c>
      <c r="H165" s="101" t="s">
        <v>216</v>
      </c>
      <c r="I165" s="104" t="s">
        <v>224</v>
      </c>
      <c r="J165" s="101" t="s">
        <v>160</v>
      </c>
      <c r="K165" s="541" t="s">
        <v>786</v>
      </c>
      <c r="L165" s="54"/>
    </row>
    <row r="166" spans="4:15" ht="15.75" thickTop="1">
      <c r="D166" s="159">
        <v>1</v>
      </c>
      <c r="E166" s="21" t="str">
        <f t="shared" si="7"/>
        <v>Quarter final 1</v>
      </c>
      <c r="F166" s="138" t="s">
        <v>361</v>
      </c>
      <c r="G166" s="103" t="s">
        <v>233</v>
      </c>
      <c r="H166" s="101" t="s">
        <v>229</v>
      </c>
      <c r="I166" s="104" t="s">
        <v>225</v>
      </c>
      <c r="J166" s="101" t="s">
        <v>161</v>
      </c>
      <c r="K166" s="541" t="s">
        <v>787</v>
      </c>
      <c r="L166" s="54"/>
    </row>
    <row r="167" spans="4:15">
      <c r="D167" s="97">
        <v>2</v>
      </c>
      <c r="E167" s="21" t="str">
        <f t="shared" si="7"/>
        <v>Quarter final 2</v>
      </c>
      <c r="F167" s="138" t="s">
        <v>362</v>
      </c>
      <c r="G167" s="103" t="s">
        <v>234</v>
      </c>
      <c r="H167" s="101" t="s">
        <v>230</v>
      </c>
      <c r="I167" s="104" t="s">
        <v>226</v>
      </c>
      <c r="J167" s="101" t="s">
        <v>162</v>
      </c>
      <c r="K167" s="541" t="s">
        <v>788</v>
      </c>
      <c r="L167" s="54"/>
    </row>
    <row r="168" spans="4:15">
      <c r="D168" s="97">
        <v>3</v>
      </c>
      <c r="E168" s="21" t="str">
        <f t="shared" si="7"/>
        <v>Quarter final 3</v>
      </c>
      <c r="F168" s="138" t="s">
        <v>363</v>
      </c>
      <c r="G168" s="103" t="s">
        <v>235</v>
      </c>
      <c r="H168" s="101" t="s">
        <v>231</v>
      </c>
      <c r="I168" s="104" t="s">
        <v>227</v>
      </c>
      <c r="J168" s="101" t="s">
        <v>163</v>
      </c>
      <c r="K168" s="541" t="s">
        <v>789</v>
      </c>
      <c r="L168" s="54"/>
    </row>
    <row r="169" spans="4:15" ht="15.75" thickBot="1">
      <c r="D169" s="99">
        <v>4</v>
      </c>
      <c r="E169" s="21" t="str">
        <f t="shared" si="7"/>
        <v>Quarter final 4</v>
      </c>
      <c r="F169" s="138" t="s">
        <v>364</v>
      </c>
      <c r="G169" s="103" t="s">
        <v>236</v>
      </c>
      <c r="H169" s="101" t="s">
        <v>232</v>
      </c>
      <c r="I169" s="104" t="s">
        <v>228</v>
      </c>
      <c r="J169" s="101" t="s">
        <v>164</v>
      </c>
      <c r="K169" s="541" t="s">
        <v>790</v>
      </c>
      <c r="L169" s="54"/>
    </row>
    <row r="170" spans="4:15" ht="15.75" thickTop="1">
      <c r="E170" s="21" t="str">
        <f t="shared" si="7"/>
        <v>Semi-Final 1</v>
      </c>
      <c r="F170" s="102" t="s">
        <v>53</v>
      </c>
      <c r="G170" s="103" t="s">
        <v>237</v>
      </c>
      <c r="H170" s="101" t="s">
        <v>239</v>
      </c>
      <c r="I170" s="104" t="s">
        <v>241</v>
      </c>
      <c r="J170" s="101" t="s">
        <v>165</v>
      </c>
      <c r="K170" s="541" t="s">
        <v>791</v>
      </c>
      <c r="L170" s="54"/>
    </row>
    <row r="171" spans="4:15">
      <c r="E171" s="21" t="str">
        <f t="shared" si="7"/>
        <v>Semi-Final 2</v>
      </c>
      <c r="F171" s="102" t="s">
        <v>54</v>
      </c>
      <c r="G171" s="103" t="s">
        <v>238</v>
      </c>
      <c r="H171" s="101" t="s">
        <v>240</v>
      </c>
      <c r="I171" s="104" t="s">
        <v>242</v>
      </c>
      <c r="J171" s="101" t="s">
        <v>166</v>
      </c>
      <c r="K171" s="541" t="s">
        <v>792</v>
      </c>
      <c r="L171" s="54"/>
    </row>
    <row r="172" spans="4:15">
      <c r="E172" s="21" t="str">
        <f t="shared" si="7"/>
        <v>Third place</v>
      </c>
      <c r="F172" s="102" t="s">
        <v>152</v>
      </c>
      <c r="G172" s="103" t="s">
        <v>390</v>
      </c>
      <c r="H172" s="101" t="s">
        <v>391</v>
      </c>
      <c r="I172" s="104" t="s">
        <v>243</v>
      </c>
      <c r="J172" s="101" t="s">
        <v>167</v>
      </c>
      <c r="K172" s="541" t="s">
        <v>793</v>
      </c>
      <c r="L172" s="54"/>
    </row>
    <row r="173" spans="4:15">
      <c r="E173" s="21" t="str">
        <f t="shared" si="7"/>
        <v>Final</v>
      </c>
      <c r="F173" s="102" t="s">
        <v>55</v>
      </c>
      <c r="G173" s="103" t="s">
        <v>55</v>
      </c>
      <c r="H173" s="101" t="s">
        <v>168</v>
      </c>
      <c r="I173" s="104" t="s">
        <v>55</v>
      </c>
      <c r="J173" s="101" t="s">
        <v>168</v>
      </c>
      <c r="K173" s="541" t="s">
        <v>168</v>
      </c>
      <c r="L173" s="54"/>
    </row>
    <row r="174" spans="4:15">
      <c r="E174" s="21" t="str">
        <f t="shared" si="7"/>
        <v>Rating</v>
      </c>
      <c r="F174" s="102" t="s">
        <v>1833</v>
      </c>
      <c r="G174" s="103" t="s">
        <v>1837</v>
      </c>
      <c r="H174" s="101" t="s">
        <v>1836</v>
      </c>
      <c r="I174" s="104" t="s">
        <v>1835</v>
      </c>
      <c r="J174" s="101" t="s">
        <v>1832</v>
      </c>
      <c r="K174" s="541" t="s">
        <v>1834</v>
      </c>
      <c r="L174" s="54"/>
    </row>
    <row r="175" spans="4:15">
      <c r="E175" s="21" t="str">
        <f t="shared" si="7"/>
        <v>Penalty shoot-out:</v>
      </c>
      <c r="F175" s="102" t="s">
        <v>538</v>
      </c>
      <c r="G175" s="103" t="s">
        <v>539</v>
      </c>
      <c r="H175" s="101" t="s">
        <v>540</v>
      </c>
      <c r="I175" s="104" t="s">
        <v>541</v>
      </c>
      <c r="J175" s="101" t="s">
        <v>542</v>
      </c>
      <c r="K175" s="541" t="s">
        <v>794</v>
      </c>
      <c r="L175" s="54"/>
    </row>
    <row r="176" spans="4:15">
      <c r="E176" s="21" t="str">
        <f t="shared" si="7"/>
        <v>Name</v>
      </c>
      <c r="F176" s="102" t="s">
        <v>399</v>
      </c>
      <c r="G176" s="103" t="s">
        <v>641</v>
      </c>
      <c r="H176" s="101" t="s">
        <v>640</v>
      </c>
      <c r="I176" s="104" t="s">
        <v>639</v>
      </c>
      <c r="J176" s="101" t="s">
        <v>399</v>
      </c>
      <c r="K176" s="541" t="s">
        <v>795</v>
      </c>
      <c r="L176" s="54"/>
    </row>
    <row r="177" spans="5:12" ht="41.25" customHeight="1">
      <c r="E177" s="21" t="str">
        <f t="shared" si="7"/>
        <v>Group combination:</v>
      </c>
      <c r="F177" s="235" t="s">
        <v>1077</v>
      </c>
      <c r="G177" s="236" t="s">
        <v>1078</v>
      </c>
      <c r="H177" s="237" t="s">
        <v>1079</v>
      </c>
      <c r="I177" s="238" t="s">
        <v>1080</v>
      </c>
      <c r="J177" s="237" t="s">
        <v>1081</v>
      </c>
      <c r="K177" s="546" t="s">
        <v>1082</v>
      </c>
      <c r="L177" s="239"/>
    </row>
    <row r="178" spans="5:12">
      <c r="E178" s="21" t="str">
        <f t="shared" si="7"/>
        <v>First in Group</v>
      </c>
      <c r="F178" s="235" t="s">
        <v>1083</v>
      </c>
      <c r="G178" s="236" t="s">
        <v>1084</v>
      </c>
      <c r="H178" s="237" t="s">
        <v>1085</v>
      </c>
      <c r="I178" s="238" t="s">
        <v>1086</v>
      </c>
      <c r="J178" s="237" t="s">
        <v>1087</v>
      </c>
      <c r="K178" s="546" t="s">
        <v>1088</v>
      </c>
      <c r="L178" s="239"/>
    </row>
    <row r="179" spans="5:12" ht="32.25" customHeight="1">
      <c r="E179" s="21" t="str">
        <f t="shared" si="7"/>
        <v>against third of Group</v>
      </c>
      <c r="F179" s="235" t="s">
        <v>1089</v>
      </c>
      <c r="G179" s="236" t="s">
        <v>1090</v>
      </c>
      <c r="H179" s="237" t="s">
        <v>1091</v>
      </c>
      <c r="I179" s="238" t="s">
        <v>1092</v>
      </c>
      <c r="J179" s="237" t="s">
        <v>1093</v>
      </c>
      <c r="K179" s="546" t="s">
        <v>1094</v>
      </c>
      <c r="L179" s="239"/>
    </row>
    <row r="180" spans="5:12">
      <c r="E180" s="21" t="str">
        <f t="shared" si="7"/>
        <v>Third in the group</v>
      </c>
      <c r="F180" s="102" t="s">
        <v>1115</v>
      </c>
      <c r="G180" s="103" t="s">
        <v>1116</v>
      </c>
      <c r="H180" s="101" t="s">
        <v>1117</v>
      </c>
      <c r="I180" s="104" t="s">
        <v>1118</v>
      </c>
      <c r="J180" s="101" t="s">
        <v>1119</v>
      </c>
      <c r="K180" s="541" t="s">
        <v>1120</v>
      </c>
      <c r="L180" s="54"/>
    </row>
    <row r="181" spans="5:12">
      <c r="E181" s="21" t="str">
        <f t="shared" si="7"/>
        <v>Grp</v>
      </c>
      <c r="F181" s="102" t="s">
        <v>1104</v>
      </c>
      <c r="G181" s="103" t="s">
        <v>1104</v>
      </c>
      <c r="H181" s="101" t="s">
        <v>1104</v>
      </c>
      <c r="I181" s="104" t="s">
        <v>1104</v>
      </c>
      <c r="J181" s="101" t="s">
        <v>1104</v>
      </c>
      <c r="K181" s="541" t="s">
        <v>1104</v>
      </c>
      <c r="L181" s="54"/>
    </row>
    <row r="182" spans="5:12" ht="30" customHeight="1">
      <c r="E182" s="453" t="str">
        <f t="shared" si="7"/>
        <v>Group combination:</v>
      </c>
      <c r="F182" s="235" t="s">
        <v>1077</v>
      </c>
      <c r="G182" s="236" t="s">
        <v>1078</v>
      </c>
      <c r="H182" s="237" t="s">
        <v>1079</v>
      </c>
      <c r="I182" s="238" t="s">
        <v>1080</v>
      </c>
      <c r="J182" s="237" t="s">
        <v>1616</v>
      </c>
      <c r="K182" s="546" t="s">
        <v>1617</v>
      </c>
      <c r="L182" s="239"/>
    </row>
    <row r="183" spans="5:12">
      <c r="E183" s="21" t="str">
        <f t="shared" si="7"/>
        <v>Not qualified:</v>
      </c>
      <c r="F183" s="102" t="s">
        <v>1618</v>
      </c>
      <c r="G183" s="103" t="s">
        <v>1619</v>
      </c>
      <c r="H183" s="101" t="s">
        <v>1620</v>
      </c>
      <c r="I183" s="104" t="s">
        <v>1621</v>
      </c>
      <c r="J183" s="101" t="s">
        <v>1622</v>
      </c>
      <c r="K183" s="541" t="s">
        <v>1623</v>
      </c>
      <c r="L183" s="54"/>
    </row>
    <row r="184" spans="5:12">
      <c r="E184" s="21" t="str">
        <f t="shared" si="7"/>
        <v>TV channel</v>
      </c>
      <c r="F184" s="102" t="s">
        <v>1708</v>
      </c>
      <c r="G184" s="103" t="s">
        <v>1709</v>
      </c>
      <c r="H184" s="101" t="s">
        <v>1710</v>
      </c>
      <c r="I184" s="104" t="s">
        <v>1711</v>
      </c>
      <c r="J184" s="101" t="s">
        <v>1707</v>
      </c>
      <c r="K184" s="541" t="s">
        <v>1712</v>
      </c>
      <c r="L184" s="54"/>
    </row>
    <row r="185" spans="5:12">
      <c r="E185" s="21" t="str">
        <f t="shared" si="7"/>
        <v>Venue</v>
      </c>
      <c r="F185" s="102" t="s">
        <v>388</v>
      </c>
      <c r="G185" s="103" t="s">
        <v>1713</v>
      </c>
      <c r="H185" s="101" t="s">
        <v>1714</v>
      </c>
      <c r="I185" s="104" t="s">
        <v>1715</v>
      </c>
      <c r="J185" s="101" t="s">
        <v>1716</v>
      </c>
      <c r="K185" s="541" t="s">
        <v>1717</v>
      </c>
      <c r="L185" s="54"/>
    </row>
    <row r="186" spans="5:12">
      <c r="E186" s="21" t="str">
        <f t="shared" si="7"/>
        <v>FIFA Rank</v>
      </c>
      <c r="F186" s="102" t="s">
        <v>1839</v>
      </c>
      <c r="G186" s="103" t="s">
        <v>1840</v>
      </c>
      <c r="H186" s="101" t="s">
        <v>1841</v>
      </c>
      <c r="I186" s="104" t="s">
        <v>1841</v>
      </c>
      <c r="J186" s="101" t="s">
        <v>1838</v>
      </c>
      <c r="K186" s="541" t="s">
        <v>1842</v>
      </c>
      <c r="L186" s="54"/>
    </row>
    <row r="187" spans="5:12">
      <c r="E187" s="21">
        <f t="shared" si="7"/>
        <v>0</v>
      </c>
      <c r="F187" s="102"/>
      <c r="G187" s="103"/>
      <c r="H187" s="101"/>
      <c r="I187" s="104"/>
      <c r="J187" s="101"/>
      <c r="K187" s="541"/>
      <c r="L187" s="54"/>
    </row>
    <row r="188" spans="5:12" ht="28.5">
      <c r="E188" s="21"/>
      <c r="F188" s="59" t="s">
        <v>193</v>
      </c>
      <c r="G188" s="38"/>
      <c r="H188" s="38"/>
      <c r="I188" s="38"/>
      <c r="J188" s="38"/>
      <c r="K188" s="538"/>
      <c r="L188" s="60"/>
    </row>
    <row r="189" spans="5:12" ht="54.75" customHeight="1">
      <c r="E189" s="21" t="str">
        <f t="shared" ref="E189:E201" si="8">IF($C$103,F189,IF($C$104,G189,IF($C$105,H189,IF($C$106,I189,IF($C$107,J189,IF($C$108,K189,IF(L189&lt;&gt;"",L189,F189)))))))</f>
        <v>Groups with fair play valuation:</v>
      </c>
      <c r="F189" s="113" t="s">
        <v>1725</v>
      </c>
      <c r="G189" s="114" t="s">
        <v>1724</v>
      </c>
      <c r="H189" s="115" t="s">
        <v>1723</v>
      </c>
      <c r="I189" s="116" t="s">
        <v>1722</v>
      </c>
      <c r="J189" s="115" t="s">
        <v>1720</v>
      </c>
      <c r="K189" s="546" t="s">
        <v>1721</v>
      </c>
      <c r="L189" s="61"/>
    </row>
    <row r="190" spans="5:12" ht="51.75" customHeight="1">
      <c r="E190" s="21" t="str">
        <f t="shared" si="8"/>
        <v>The placement has been clarified in all groups.</v>
      </c>
      <c r="F190" s="113" t="s">
        <v>280</v>
      </c>
      <c r="G190" s="114" t="s">
        <v>283</v>
      </c>
      <c r="H190" s="115" t="s">
        <v>282</v>
      </c>
      <c r="I190" s="116" t="s">
        <v>281</v>
      </c>
      <c r="J190" s="115" t="s">
        <v>279</v>
      </c>
      <c r="K190" s="546" t="s">
        <v>796</v>
      </c>
      <c r="L190" s="61"/>
    </row>
    <row r="191" spans="5:12" ht="16.5" customHeight="1">
      <c r="E191" s="21" t="str">
        <f t="shared" si="8"/>
        <v xml:space="preserve"> and </v>
      </c>
      <c r="F191" s="109" t="s">
        <v>305</v>
      </c>
      <c r="G191" s="110" t="s">
        <v>306</v>
      </c>
      <c r="H191" s="111" t="s">
        <v>307</v>
      </c>
      <c r="I191" s="112" t="s">
        <v>308</v>
      </c>
      <c r="J191" s="117" t="s">
        <v>309</v>
      </c>
      <c r="K191" s="546" t="s">
        <v>797</v>
      </c>
      <c r="L191" s="79"/>
    </row>
    <row r="192" spans="5:12" ht="20.25" customHeight="1">
      <c r="E192" s="21" t="str">
        <f t="shared" si="8"/>
        <v>Invalid result!</v>
      </c>
      <c r="F192" s="118" t="s">
        <v>274</v>
      </c>
      <c r="G192" s="119" t="s">
        <v>276</v>
      </c>
      <c r="H192" s="120" t="s">
        <v>275</v>
      </c>
      <c r="I192" s="121" t="s">
        <v>277</v>
      </c>
      <c r="J192" s="120" t="s">
        <v>273</v>
      </c>
      <c r="K192" s="546" t="s">
        <v>798</v>
      </c>
      <c r="L192" s="62"/>
    </row>
    <row r="193" spans="5:12" ht="141.75" customHeight="1">
      <c r="E193" s="21" t="str">
        <f t="shared" si="8"/>
        <v>Here, the penalty points for the fair play rating can be entered.</v>
      </c>
      <c r="F193" s="122" t="s">
        <v>1863</v>
      </c>
      <c r="G193" s="123" t="s">
        <v>1864</v>
      </c>
      <c r="H193" s="124" t="s">
        <v>1865</v>
      </c>
      <c r="I193" s="125" t="s">
        <v>1866</v>
      </c>
      <c r="J193" s="124" t="s">
        <v>1867</v>
      </c>
      <c r="K193" s="546" t="s">
        <v>1868</v>
      </c>
      <c r="L193" s="94"/>
    </row>
    <row r="194" spans="5:12" ht="35.25" customHeight="1">
      <c r="E194" s="21" t="str">
        <f t="shared" si="8"/>
        <v>Click here and
choose time zone:</v>
      </c>
      <c r="F194" s="122" t="s">
        <v>286</v>
      </c>
      <c r="G194" s="123" t="s">
        <v>380</v>
      </c>
      <c r="H194" s="124" t="s">
        <v>385</v>
      </c>
      <c r="I194" s="125" t="s">
        <v>384</v>
      </c>
      <c r="J194" s="141" t="s">
        <v>378</v>
      </c>
      <c r="K194" s="546" t="s">
        <v>799</v>
      </c>
      <c r="L194" s="94"/>
    </row>
    <row r="195" spans="5:12" ht="36.75" customHeight="1">
      <c r="E195" s="21" t="str">
        <f t="shared" si="8"/>
        <v>Time zone of
the host country:</v>
      </c>
      <c r="F195" s="122" t="s">
        <v>393</v>
      </c>
      <c r="G195" s="123" t="s">
        <v>394</v>
      </c>
      <c r="H195" s="124" t="s">
        <v>396</v>
      </c>
      <c r="I195" s="125" t="s">
        <v>397</v>
      </c>
      <c r="J195" s="141" t="s">
        <v>395</v>
      </c>
      <c r="K195" s="546" t="s">
        <v>800</v>
      </c>
      <c r="L195" s="94"/>
    </row>
    <row r="196" spans="5:12" ht="38.25" customHeight="1">
      <c r="E196" s="21" t="str">
        <f t="shared" si="8"/>
        <v>Click here and choose language:</v>
      </c>
      <c r="F196" s="122" t="s">
        <v>113</v>
      </c>
      <c r="G196" s="123" t="s">
        <v>381</v>
      </c>
      <c r="H196" s="124" t="s">
        <v>382</v>
      </c>
      <c r="I196" s="125" t="s">
        <v>383</v>
      </c>
      <c r="J196" s="141" t="s">
        <v>379</v>
      </c>
      <c r="K196" s="546" t="s">
        <v>801</v>
      </c>
      <c r="L196" s="94"/>
    </row>
    <row r="197" spans="5:12" ht="16.5" customHeight="1">
      <c r="E197" s="21" t="str">
        <f t="shared" si="8"/>
        <v xml:space="preserve"> - </v>
      </c>
      <c r="F197" s="109" t="s">
        <v>360</v>
      </c>
      <c r="G197" s="110" t="s">
        <v>360</v>
      </c>
      <c r="H197" s="111" t="s">
        <v>360</v>
      </c>
      <c r="I197" s="112" t="s">
        <v>360</v>
      </c>
      <c r="J197" s="117" t="s">
        <v>359</v>
      </c>
      <c r="K197" s="546" t="s">
        <v>359</v>
      </c>
      <c r="L197" s="79"/>
    </row>
    <row r="198" spans="5:12" ht="96" customHeight="1">
      <c r="E198" s="21" t="str">
        <f t="shared" si="8"/>
        <v>For daylight saving time, the time zone must be adjusted accordingly (e.g. UTC+2 instead of UTC+1)</v>
      </c>
      <c r="F198" s="122" t="s">
        <v>1033</v>
      </c>
      <c r="G198" s="123" t="s">
        <v>1034</v>
      </c>
      <c r="H198" s="124" t="s">
        <v>1035</v>
      </c>
      <c r="I198" s="125" t="s">
        <v>1036</v>
      </c>
      <c r="J198" s="141" t="s">
        <v>1037</v>
      </c>
      <c r="K198" s="348" t="s">
        <v>1038</v>
      </c>
      <c r="L198" s="94"/>
    </row>
    <row r="199" spans="5:12" ht="129" customHeight="1">
      <c r="E199" s="21" t="str">
        <f t="shared" si="8"/>
        <v>A red dot means that the fair play rating or the FIFA world ranking will determine this team's placement</v>
      </c>
      <c r="F199" s="122" t="s">
        <v>1819</v>
      </c>
      <c r="G199" s="123" t="s">
        <v>1820</v>
      </c>
      <c r="H199" s="124" t="s">
        <v>1822</v>
      </c>
      <c r="I199" s="125" t="s">
        <v>1821</v>
      </c>
      <c r="J199" s="141" t="s">
        <v>1818</v>
      </c>
      <c r="K199" s="348" t="s">
        <v>1823</v>
      </c>
      <c r="L199" s="94"/>
    </row>
    <row r="200" spans="5:12" ht="18" customHeight="1">
      <c r="E200" s="21">
        <f t="shared" si="8"/>
        <v>0</v>
      </c>
      <c r="F200" s="122"/>
      <c r="G200" s="123"/>
      <c r="H200" s="124"/>
      <c r="I200" s="125"/>
      <c r="J200" s="141"/>
      <c r="K200" s="348"/>
      <c r="L200" s="94"/>
    </row>
    <row r="201" spans="5:12" ht="15.75" thickBot="1">
      <c r="E201" s="21">
        <f t="shared" si="8"/>
        <v>0</v>
      </c>
      <c r="F201" s="126"/>
      <c r="G201" s="127"/>
      <c r="H201" s="128"/>
      <c r="I201" s="129"/>
      <c r="J201" s="130"/>
      <c r="K201" s="542"/>
      <c r="L201" s="95"/>
    </row>
    <row r="202" spans="5:12" ht="16.5" thickTop="1" thickBot="1">
      <c r="E202" s="21"/>
      <c r="K202" s="538"/>
    </row>
    <row r="203" spans="5:12" ht="29.25" thickTop="1">
      <c r="E203" s="21"/>
      <c r="F203" s="56" t="s">
        <v>556</v>
      </c>
      <c r="G203" s="213"/>
      <c r="H203" s="213"/>
      <c r="I203" s="213"/>
      <c r="J203" s="213"/>
      <c r="K203" s="545"/>
      <c r="L203" s="214"/>
    </row>
    <row r="204" spans="5:12">
      <c r="E204" s="21" t="str">
        <f t="shared" ref="E204:E247" si="9">IF($C$103,F204,IF($C$104,G204,IF($C$105,H204,IF($C$106,I204,IF($C$107,J204,IF($C$108,K204,IF(L204&lt;&gt;"",L204,F204)))))))</f>
        <v>Predictions</v>
      </c>
      <c r="F204" s="102" t="s">
        <v>556</v>
      </c>
      <c r="G204" s="103" t="s">
        <v>597</v>
      </c>
      <c r="H204" s="101" t="s">
        <v>596</v>
      </c>
      <c r="I204" s="104" t="s">
        <v>595</v>
      </c>
      <c r="J204" s="101" t="s">
        <v>607</v>
      </c>
      <c r="K204" s="546" t="s">
        <v>802</v>
      </c>
      <c r="L204" s="79"/>
    </row>
    <row r="205" spans="5:12">
      <c r="E205" s="21" t="str">
        <f t="shared" si="9"/>
        <v>Correct Results</v>
      </c>
      <c r="F205" s="102" t="s">
        <v>557</v>
      </c>
      <c r="G205" s="103" t="s">
        <v>592</v>
      </c>
      <c r="H205" s="101" t="s">
        <v>593</v>
      </c>
      <c r="I205" s="104" t="s">
        <v>594</v>
      </c>
      <c r="J205" s="101" t="s">
        <v>560</v>
      </c>
      <c r="K205" s="546" t="s">
        <v>803</v>
      </c>
      <c r="L205" s="79"/>
    </row>
    <row r="206" spans="5:12">
      <c r="E206" s="21" t="str">
        <f t="shared" si="9"/>
        <v>Result</v>
      </c>
      <c r="F206" s="102" t="s">
        <v>576</v>
      </c>
      <c r="G206" s="103" t="s">
        <v>591</v>
      </c>
      <c r="H206" s="101" t="s">
        <v>590</v>
      </c>
      <c r="I206" s="104" t="s">
        <v>589</v>
      </c>
      <c r="J206" s="101" t="s">
        <v>577</v>
      </c>
      <c r="K206" s="546" t="s">
        <v>804</v>
      </c>
      <c r="L206" s="79"/>
    </row>
    <row r="207" spans="5:12">
      <c r="E207" s="21" t="str">
        <f t="shared" si="9"/>
        <v>Points:</v>
      </c>
      <c r="F207" s="102" t="s">
        <v>1693</v>
      </c>
      <c r="G207" s="103" t="s">
        <v>1695</v>
      </c>
      <c r="H207" s="101" t="s">
        <v>1696</v>
      </c>
      <c r="I207" s="104" t="s">
        <v>1693</v>
      </c>
      <c r="J207" s="101" t="s">
        <v>1692</v>
      </c>
      <c r="K207" s="546" t="s">
        <v>1694</v>
      </c>
      <c r="L207" s="79"/>
    </row>
    <row r="208" spans="5:12">
      <c r="E208" s="21" t="str">
        <f t="shared" si="9"/>
        <v>Sum:</v>
      </c>
      <c r="F208" s="102" t="s">
        <v>189</v>
      </c>
      <c r="G208" s="103" t="s">
        <v>588</v>
      </c>
      <c r="H208" s="101" t="s">
        <v>587</v>
      </c>
      <c r="I208" s="104" t="s">
        <v>588</v>
      </c>
      <c r="J208" s="101" t="s">
        <v>581</v>
      </c>
      <c r="K208" s="546" t="s">
        <v>805</v>
      </c>
      <c r="L208" s="79"/>
    </row>
    <row r="209" spans="5:12">
      <c r="E209" s="21" t="str">
        <f t="shared" si="9"/>
        <v>Result</v>
      </c>
      <c r="F209" s="102" t="s">
        <v>576</v>
      </c>
      <c r="G209" s="103" t="s">
        <v>654</v>
      </c>
      <c r="H209" s="101" t="s">
        <v>653</v>
      </c>
      <c r="I209" s="104" t="s">
        <v>652</v>
      </c>
      <c r="J209" s="101" t="s">
        <v>577</v>
      </c>
      <c r="K209" s="546" t="s">
        <v>654</v>
      </c>
      <c r="L209" s="79"/>
    </row>
    <row r="210" spans="5:12">
      <c r="E210" s="21" t="str">
        <f t="shared" si="9"/>
        <v>W/D/L</v>
      </c>
      <c r="F210" s="102" t="s">
        <v>648</v>
      </c>
      <c r="G210" s="103" t="s">
        <v>649</v>
      </c>
      <c r="H210" s="101" t="s">
        <v>650</v>
      </c>
      <c r="I210" s="104" t="s">
        <v>651</v>
      </c>
      <c r="J210" s="101" t="s">
        <v>647</v>
      </c>
      <c r="K210" s="546" t="s">
        <v>806</v>
      </c>
      <c r="L210" s="79"/>
    </row>
    <row r="211" spans="5:12">
      <c r="E211" s="21" t="str">
        <f t="shared" si="9"/>
        <v>GD</v>
      </c>
      <c r="F211" s="102" t="s">
        <v>190</v>
      </c>
      <c r="G211" s="103" t="s">
        <v>657</v>
      </c>
      <c r="H211" s="101" t="s">
        <v>655</v>
      </c>
      <c r="I211" s="104" t="s">
        <v>656</v>
      </c>
      <c r="J211" s="101" t="s">
        <v>658</v>
      </c>
      <c r="K211" s="546" t="s">
        <v>832</v>
      </c>
      <c r="L211" s="79"/>
    </row>
    <row r="212" spans="5:12">
      <c r="E212" s="21" t="str">
        <f t="shared" si="9"/>
        <v>exact</v>
      </c>
      <c r="F212" s="102" t="s">
        <v>579</v>
      </c>
      <c r="G212" s="103" t="s">
        <v>582</v>
      </c>
      <c r="H212" s="101" t="s">
        <v>583</v>
      </c>
      <c r="I212" s="104" t="s">
        <v>582</v>
      </c>
      <c r="J212" s="101" t="s">
        <v>578</v>
      </c>
      <c r="K212" s="546" t="s">
        <v>579</v>
      </c>
      <c r="L212" s="79"/>
    </row>
    <row r="213" spans="5:12">
      <c r="E213" s="21" t="str">
        <f t="shared" si="9"/>
        <v>teams</v>
      </c>
      <c r="F213" s="102" t="s">
        <v>580</v>
      </c>
      <c r="G213" s="103" t="s">
        <v>584</v>
      </c>
      <c r="H213" s="101" t="s">
        <v>585</v>
      </c>
      <c r="I213" s="104" t="s">
        <v>586</v>
      </c>
      <c r="J213" s="101" t="s">
        <v>303</v>
      </c>
      <c r="K213" s="546" t="s">
        <v>580</v>
      </c>
      <c r="L213" s="79"/>
    </row>
    <row r="214" spans="5:12">
      <c r="E214" s="21" t="str">
        <f t="shared" si="9"/>
        <v>Round of 32</v>
      </c>
      <c r="F214" s="102" t="s">
        <v>891</v>
      </c>
      <c r="G214" s="103" t="s">
        <v>892</v>
      </c>
      <c r="H214" s="101" t="s">
        <v>894</v>
      </c>
      <c r="I214" s="104" t="s">
        <v>895</v>
      </c>
      <c r="J214" s="101" t="s">
        <v>890</v>
      </c>
      <c r="K214" s="546" t="s">
        <v>893</v>
      </c>
      <c r="L214" s="79"/>
    </row>
    <row r="215" spans="5:12">
      <c r="E215" s="21" t="str">
        <f t="shared" si="9"/>
        <v>Round of 16</v>
      </c>
      <c r="F215" s="102" t="s">
        <v>561</v>
      </c>
      <c r="G215" s="103" t="s">
        <v>562</v>
      </c>
      <c r="H215" s="101" t="s">
        <v>563</v>
      </c>
      <c r="I215" s="104" t="s">
        <v>564</v>
      </c>
      <c r="J215" s="101" t="s">
        <v>565</v>
      </c>
      <c r="K215" s="546" t="s">
        <v>807</v>
      </c>
      <c r="L215" s="79"/>
    </row>
    <row r="216" spans="5:12">
      <c r="E216" s="21" t="str">
        <f t="shared" si="9"/>
        <v>Quarter final</v>
      </c>
      <c r="F216" s="138" t="s">
        <v>566</v>
      </c>
      <c r="G216" s="103" t="s">
        <v>567</v>
      </c>
      <c r="H216" s="101" t="s">
        <v>568</v>
      </c>
      <c r="I216" s="104" t="s">
        <v>569</v>
      </c>
      <c r="J216" s="101" t="s">
        <v>570</v>
      </c>
      <c r="K216" s="546" t="s">
        <v>808</v>
      </c>
      <c r="L216" s="79"/>
    </row>
    <row r="217" spans="5:12">
      <c r="E217" s="21" t="str">
        <f t="shared" si="9"/>
        <v>Semi-Final</v>
      </c>
      <c r="F217" s="102" t="s">
        <v>571</v>
      </c>
      <c r="G217" s="103" t="s">
        <v>572</v>
      </c>
      <c r="H217" s="101" t="s">
        <v>573</v>
      </c>
      <c r="I217" s="104" t="s">
        <v>574</v>
      </c>
      <c r="J217" s="101" t="s">
        <v>575</v>
      </c>
      <c r="K217" s="546" t="s">
        <v>809</v>
      </c>
      <c r="L217" s="79"/>
    </row>
    <row r="218" spans="5:12">
      <c r="E218" s="21" t="str">
        <f t="shared" si="9"/>
        <v>Third place</v>
      </c>
      <c r="F218" s="102" t="s">
        <v>152</v>
      </c>
      <c r="G218" s="103" t="s">
        <v>390</v>
      </c>
      <c r="H218" s="101" t="s">
        <v>391</v>
      </c>
      <c r="I218" s="104" t="s">
        <v>243</v>
      </c>
      <c r="J218" s="101" t="s">
        <v>167</v>
      </c>
      <c r="K218" s="546" t="s">
        <v>793</v>
      </c>
      <c r="L218" s="79"/>
    </row>
    <row r="219" spans="5:12">
      <c r="E219" s="21" t="str">
        <f t="shared" si="9"/>
        <v>Final</v>
      </c>
      <c r="F219" s="102" t="s">
        <v>55</v>
      </c>
      <c r="G219" s="103" t="s">
        <v>55</v>
      </c>
      <c r="H219" s="101" t="s">
        <v>168</v>
      </c>
      <c r="I219" s="104" t="s">
        <v>55</v>
      </c>
      <c r="J219" s="101" t="s">
        <v>168</v>
      </c>
      <c r="K219" s="546" t="s">
        <v>168</v>
      </c>
      <c r="L219" s="79"/>
    </row>
    <row r="220" spans="5:12">
      <c r="E220" s="21" t="str">
        <f t="shared" si="9"/>
        <v>World Champion</v>
      </c>
      <c r="F220" s="165" t="s">
        <v>1007</v>
      </c>
      <c r="G220" s="100" t="s">
        <v>1008</v>
      </c>
      <c r="H220" s="166" t="s">
        <v>1009</v>
      </c>
      <c r="I220" s="167" t="s">
        <v>1010</v>
      </c>
      <c r="J220" s="166" t="s">
        <v>1011</v>
      </c>
      <c r="K220" s="546" t="s">
        <v>1012</v>
      </c>
      <c r="L220" s="234"/>
    </row>
    <row r="221" spans="5:12">
      <c r="E221" s="21" t="str">
        <f t="shared" si="9"/>
        <v>Hint</v>
      </c>
      <c r="F221" s="165" t="s">
        <v>598</v>
      </c>
      <c r="G221" s="100" t="s">
        <v>600</v>
      </c>
      <c r="H221" s="166" t="s">
        <v>601</v>
      </c>
      <c r="I221" s="167" t="s">
        <v>602</v>
      </c>
      <c r="J221" s="166" t="s">
        <v>599</v>
      </c>
      <c r="K221" s="546" t="s">
        <v>810</v>
      </c>
      <c r="L221" s="234"/>
    </row>
    <row r="222" spans="5:12">
      <c r="E222" s="21" t="str">
        <f t="shared" si="9"/>
        <v>Factors</v>
      </c>
      <c r="F222" s="165" t="s">
        <v>552</v>
      </c>
      <c r="G222" s="100" t="s">
        <v>606</v>
      </c>
      <c r="H222" s="166" t="s">
        <v>605</v>
      </c>
      <c r="I222" s="167" t="s">
        <v>604</v>
      </c>
      <c r="J222" s="166" t="s">
        <v>603</v>
      </c>
      <c r="K222" s="546" t="s">
        <v>811</v>
      </c>
      <c r="L222" s="234"/>
    </row>
    <row r="223" spans="5:12">
      <c r="E223" s="21" t="str">
        <f t="shared" si="9"/>
        <v>Settings</v>
      </c>
      <c r="F223" s="165" t="s">
        <v>664</v>
      </c>
      <c r="G223" s="100" t="s">
        <v>666</v>
      </c>
      <c r="H223" s="166" t="s">
        <v>667</v>
      </c>
      <c r="I223" s="167" t="s">
        <v>668</v>
      </c>
      <c r="J223" s="166" t="s">
        <v>665</v>
      </c>
      <c r="K223" s="546" t="s">
        <v>812</v>
      </c>
      <c r="L223" s="234"/>
    </row>
    <row r="224" spans="5:12">
      <c r="E224" s="21" t="str">
        <f t="shared" si="9"/>
        <v>many g.</v>
      </c>
      <c r="F224" s="102" t="s">
        <v>663</v>
      </c>
      <c r="G224" s="103" t="s">
        <v>662</v>
      </c>
      <c r="H224" s="101" t="s">
        <v>659</v>
      </c>
      <c r="I224" s="104" t="s">
        <v>660</v>
      </c>
      <c r="J224" s="101" t="s">
        <v>661</v>
      </c>
      <c r="K224" s="546" t="s">
        <v>813</v>
      </c>
      <c r="L224" s="234"/>
    </row>
    <row r="225" spans="5:12" ht="31.5" customHeight="1">
      <c r="E225" s="21" t="str">
        <f t="shared" si="9"/>
        <v>Won/Draw/Loss:</v>
      </c>
      <c r="F225" s="122" t="s">
        <v>698</v>
      </c>
      <c r="G225" s="123" t="s">
        <v>697</v>
      </c>
      <c r="H225" s="124" t="s">
        <v>696</v>
      </c>
      <c r="I225" s="125" t="s">
        <v>695</v>
      </c>
      <c r="J225" s="124" t="s">
        <v>694</v>
      </c>
      <c r="K225" s="546" t="s">
        <v>814</v>
      </c>
      <c r="L225" s="94"/>
    </row>
    <row r="226" spans="5:12" ht="15" customHeight="1">
      <c r="E226" s="21" t="str">
        <f t="shared" si="9"/>
        <v>goal difference:</v>
      </c>
      <c r="F226" s="122" t="s">
        <v>623</v>
      </c>
      <c r="G226" s="123" t="s">
        <v>624</v>
      </c>
      <c r="H226" s="124" t="s">
        <v>625</v>
      </c>
      <c r="I226" s="125" t="s">
        <v>626</v>
      </c>
      <c r="J226" s="124" t="s">
        <v>627</v>
      </c>
      <c r="K226" s="546" t="s">
        <v>815</v>
      </c>
      <c r="L226" s="94"/>
    </row>
    <row r="227" spans="5:12" ht="46.5" customHeight="1">
      <c r="E227" s="21" t="str">
        <f t="shared" si="9"/>
        <v>Many goals - good approximation</v>
      </c>
      <c r="F227" s="122" t="s">
        <v>701</v>
      </c>
      <c r="G227" s="123" t="s">
        <v>702</v>
      </c>
      <c r="H227" s="124" t="s">
        <v>703</v>
      </c>
      <c r="I227" s="125" t="s">
        <v>699</v>
      </c>
      <c r="J227" s="124" t="s">
        <v>700</v>
      </c>
      <c r="K227" s="546" t="s">
        <v>816</v>
      </c>
      <c r="L227" s="94"/>
    </row>
    <row r="228" spans="5:12" ht="15" customHeight="1">
      <c r="E228" s="21" t="str">
        <f t="shared" si="9"/>
        <v>goals exact:</v>
      </c>
      <c r="F228" s="122" t="s">
        <v>632</v>
      </c>
      <c r="G228" s="123" t="s">
        <v>631</v>
      </c>
      <c r="H228" s="124" t="s">
        <v>630</v>
      </c>
      <c r="I228" s="125" t="s">
        <v>629</v>
      </c>
      <c r="J228" s="124" t="s">
        <v>628</v>
      </c>
      <c r="K228" s="546" t="s">
        <v>817</v>
      </c>
      <c r="L228" s="94"/>
    </row>
    <row r="229" spans="5:12" ht="35.25" customHeight="1">
      <c r="E229" s="21" t="str">
        <f t="shared" si="9"/>
        <v>correct team (knockout phase):</v>
      </c>
      <c r="F229" s="122" t="s">
        <v>712</v>
      </c>
      <c r="G229" s="123" t="s">
        <v>711</v>
      </c>
      <c r="H229" s="124" t="s">
        <v>713</v>
      </c>
      <c r="I229" s="125" t="s">
        <v>710</v>
      </c>
      <c r="J229" s="124" t="s">
        <v>709</v>
      </c>
      <c r="K229" s="546" t="s">
        <v>818</v>
      </c>
      <c r="L229" s="94"/>
    </row>
    <row r="230" spans="5:12" ht="137.25" customHeight="1">
      <c r="E230" s="21" t="str">
        <f t="shared" si="9"/>
        <v>For example, to add ten more people, select columns HI through MG and copy them to the right. Finished.
(Remove sheet protection!)</v>
      </c>
      <c r="F230" s="122" t="s">
        <v>896</v>
      </c>
      <c r="G230" s="123" t="s">
        <v>897</v>
      </c>
      <c r="H230" s="124" t="s">
        <v>898</v>
      </c>
      <c r="I230" s="125" t="s">
        <v>899</v>
      </c>
      <c r="J230" s="124" t="s">
        <v>900</v>
      </c>
      <c r="K230" s="546" t="s">
        <v>901</v>
      </c>
      <c r="L230" s="94"/>
    </row>
    <row r="231" spans="5:12" ht="94.5" customHeight="1">
      <c r="E231" s="21" t="str">
        <f t="shared" si="9"/>
        <v>To predict the teams in the KO round, enter the team numbers in the yellow fields.</v>
      </c>
      <c r="F231" s="122" t="s">
        <v>646</v>
      </c>
      <c r="G231" s="123" t="s">
        <v>645</v>
      </c>
      <c r="H231" s="124" t="s">
        <v>644</v>
      </c>
      <c r="I231" s="125" t="s">
        <v>643</v>
      </c>
      <c r="J231" s="124" t="s">
        <v>642</v>
      </c>
      <c r="K231" s="546" t="s">
        <v>819</v>
      </c>
      <c r="L231" s="94"/>
    </row>
    <row r="232" spans="5:12" ht="109.5" customHeight="1">
      <c r="E232" s="21" t="str">
        <f t="shared" si="9"/>
        <v>The factors for the individual categories and other presettings can be selected on the 'PrSettings' worksheet.</v>
      </c>
      <c r="F232" s="122" t="s">
        <v>707</v>
      </c>
      <c r="G232" s="123" t="s">
        <v>706</v>
      </c>
      <c r="H232" s="124" t="s">
        <v>705</v>
      </c>
      <c r="I232" s="125" t="s">
        <v>708</v>
      </c>
      <c r="J232" s="124" t="s">
        <v>704</v>
      </c>
      <c r="K232" s="546" t="s">
        <v>820</v>
      </c>
      <c r="L232" s="94"/>
    </row>
    <row r="233" spans="5:12">
      <c r="E233" s="21" t="str">
        <f t="shared" si="9"/>
        <v>Access to file</v>
      </c>
      <c r="F233" s="235" t="s">
        <v>608</v>
      </c>
      <c r="G233" s="236" t="s">
        <v>610</v>
      </c>
      <c r="H233" s="237" t="s">
        <v>611</v>
      </c>
      <c r="I233" s="238" t="s">
        <v>612</v>
      </c>
      <c r="J233" s="237" t="s">
        <v>609</v>
      </c>
      <c r="K233" s="546" t="s">
        <v>821</v>
      </c>
      <c r="L233" s="239"/>
    </row>
    <row r="234" spans="5:12">
      <c r="E234" s="21" t="str">
        <f t="shared" si="9"/>
        <v>Worksheet</v>
      </c>
      <c r="F234" s="122" t="s">
        <v>614</v>
      </c>
      <c r="G234" s="123" t="s">
        <v>616</v>
      </c>
      <c r="H234" s="124" t="s">
        <v>617</v>
      </c>
      <c r="I234" s="125" t="s">
        <v>615</v>
      </c>
      <c r="J234" s="124" t="s">
        <v>613</v>
      </c>
      <c r="K234" s="546" t="s">
        <v>822</v>
      </c>
      <c r="L234" s="94"/>
    </row>
    <row r="235" spans="5:12" ht="38.25" customHeight="1">
      <c r="E235" s="21" t="str">
        <f t="shared" si="9"/>
        <v>Final/Third-Place Winner:</v>
      </c>
      <c r="F235" s="248" t="s">
        <v>618</v>
      </c>
      <c r="G235" s="249" t="s">
        <v>619</v>
      </c>
      <c r="H235" s="250" t="s">
        <v>620</v>
      </c>
      <c r="I235" s="251" t="s">
        <v>621</v>
      </c>
      <c r="J235" s="250" t="s">
        <v>622</v>
      </c>
      <c r="K235" s="546" t="s">
        <v>823</v>
      </c>
      <c r="L235" s="252"/>
    </row>
    <row r="236" spans="5:12" ht="45">
      <c r="E236" s="21" t="str">
        <f t="shared" si="9"/>
        <v>Points for goal difference in the event of a tie:</v>
      </c>
      <c r="F236" s="235" t="s">
        <v>671</v>
      </c>
      <c r="G236" s="236" t="s">
        <v>672</v>
      </c>
      <c r="H236" s="237" t="s">
        <v>673</v>
      </c>
      <c r="I236" s="238" t="s">
        <v>670</v>
      </c>
      <c r="J236" s="237" t="s">
        <v>669</v>
      </c>
      <c r="K236" s="546" t="s">
        <v>824</v>
      </c>
      <c r="L236" s="239"/>
    </row>
    <row r="237" spans="5:12">
      <c r="E237" s="21" t="str">
        <f t="shared" si="9"/>
        <v>yes</v>
      </c>
      <c r="F237" s="235" t="s">
        <v>676</v>
      </c>
      <c r="G237" s="236" t="s">
        <v>679</v>
      </c>
      <c r="H237" s="237" t="s">
        <v>678</v>
      </c>
      <c r="I237" s="238" t="s">
        <v>680</v>
      </c>
      <c r="J237" s="237" t="s">
        <v>674</v>
      </c>
      <c r="K237" s="546" t="s">
        <v>674</v>
      </c>
      <c r="L237" s="239"/>
    </row>
    <row r="238" spans="5:12">
      <c r="E238" s="21" t="str">
        <f t="shared" si="9"/>
        <v>no</v>
      </c>
      <c r="F238" s="235" t="s">
        <v>677</v>
      </c>
      <c r="G238" s="236" t="s">
        <v>677</v>
      </c>
      <c r="H238" s="237" t="s">
        <v>677</v>
      </c>
      <c r="I238" s="238" t="s">
        <v>681</v>
      </c>
      <c r="J238" s="237" t="s">
        <v>675</v>
      </c>
      <c r="K238" s="546" t="s">
        <v>825</v>
      </c>
      <c r="L238" s="239"/>
    </row>
    <row r="239" spans="5:12" ht="51" customHeight="1">
      <c r="E239" s="21" t="str">
        <f t="shared" si="9"/>
        <v>Minimum number for 'Many Goals' in the event of a tie:</v>
      </c>
      <c r="F239" s="122" t="s">
        <v>682</v>
      </c>
      <c r="G239" s="123" t="s">
        <v>683</v>
      </c>
      <c r="H239" s="124" t="s">
        <v>684</v>
      </c>
      <c r="I239" s="125" t="s">
        <v>691</v>
      </c>
      <c r="J239" s="124" t="s">
        <v>685</v>
      </c>
      <c r="K239" s="546" t="s">
        <v>826</v>
      </c>
      <c r="L239" s="94"/>
    </row>
    <row r="240" spans="5:12" ht="60">
      <c r="E240" s="21" t="str">
        <f t="shared" si="9"/>
        <v>Minimum number for a large goal difference:</v>
      </c>
      <c r="F240" s="122" t="s">
        <v>690</v>
      </c>
      <c r="G240" s="123" t="s">
        <v>689</v>
      </c>
      <c r="H240" s="124" t="s">
        <v>688</v>
      </c>
      <c r="I240" s="125" t="s">
        <v>687</v>
      </c>
      <c r="J240" s="124" t="s">
        <v>686</v>
      </c>
      <c r="K240" s="546" t="s">
        <v>827</v>
      </c>
      <c r="L240" s="94"/>
    </row>
    <row r="241" spans="5:12" ht="409.5">
      <c r="E241" s="21" t="str">
        <f t="shared" si="9"/>
        <v>If many goals have been scored, points can also be awarded for a good approximation of the result. There are 3 cases:
a) Deviation from a maximum of 1 goal in the event of a tie
b) Deviation from a maximum of 1 goal in goal difference
c) Deviation of a maximum of 1 goal for either team.
If you don't want that, you can enter a zero for the relevant factor.
You can also deactivate individual options by entering a minimum of 99.</v>
      </c>
      <c r="F241" s="122" t="s">
        <v>730</v>
      </c>
      <c r="G241" s="123" t="s">
        <v>733</v>
      </c>
      <c r="H241" s="124" t="s">
        <v>731</v>
      </c>
      <c r="I241" s="125" t="s">
        <v>732</v>
      </c>
      <c r="J241" s="124" t="s">
        <v>729</v>
      </c>
      <c r="K241" s="546" t="s">
        <v>828</v>
      </c>
      <c r="L241" s="94"/>
    </row>
    <row r="242" spans="5:12" ht="258.75" customHeight="1">
      <c r="E242" s="21" t="str">
        <f t="shared" si="9"/>
        <v>In the event of a tie, should points be awarded for goal difference?
Many are used to it. But for logical reasons these are free points because in this case the goal difference is automatically correct. In the settings above you can therefore choose 'yes' or 'no'.</v>
      </c>
      <c r="F242" s="122" t="s">
        <v>716</v>
      </c>
      <c r="G242" s="123" t="s">
        <v>717</v>
      </c>
      <c r="H242" s="124" t="s">
        <v>718</v>
      </c>
      <c r="I242" s="125" t="s">
        <v>715</v>
      </c>
      <c r="J242" s="124" t="s">
        <v>714</v>
      </c>
      <c r="K242" s="546" t="s">
        <v>829</v>
      </c>
      <c r="L242" s="94"/>
    </row>
    <row r="243" spans="5:12" ht="47.25" customHeight="1">
      <c r="E243" s="21" t="str">
        <f t="shared" si="9"/>
        <v>Minimum number for a large sum of goals:</v>
      </c>
      <c r="F243" s="122" t="s">
        <v>719</v>
      </c>
      <c r="G243" s="123" t="s">
        <v>720</v>
      </c>
      <c r="H243" s="124" t="s">
        <v>721</v>
      </c>
      <c r="I243" s="125" t="s">
        <v>722</v>
      </c>
      <c r="J243" s="124" t="s">
        <v>723</v>
      </c>
      <c r="K243" s="546" t="s">
        <v>830</v>
      </c>
      <c r="L243" s="94"/>
    </row>
    <row r="244" spans="5:12" ht="242.25" customHeight="1">
      <c r="E244" s="21" t="str">
        <f t="shared" si="9"/>
        <v>In the round of 16, quarter-finals and semi-finals, the result is predicted without a penalty shoot-out. A tie can also be entered. In the final and third-place match, the total score (including penalty shoot-outs) must be entered.</v>
      </c>
      <c r="F244" s="122" t="s">
        <v>724</v>
      </c>
      <c r="G244" s="123" t="s">
        <v>727</v>
      </c>
      <c r="H244" s="124" t="s">
        <v>725</v>
      </c>
      <c r="I244" s="125" t="s">
        <v>726</v>
      </c>
      <c r="J244" s="124" t="s">
        <v>728</v>
      </c>
      <c r="K244" s="546" t="s">
        <v>831</v>
      </c>
      <c r="L244" s="94"/>
    </row>
    <row r="245" spans="5:12" ht="18.75" customHeight="1">
      <c r="E245" s="21" t="str">
        <f t="shared" si="9"/>
        <v>Number:</v>
      </c>
      <c r="F245" s="102" t="s">
        <v>1687</v>
      </c>
      <c r="G245" s="103" t="s">
        <v>1690</v>
      </c>
      <c r="H245" s="101" t="s">
        <v>1689</v>
      </c>
      <c r="I245" s="104" t="s">
        <v>1688</v>
      </c>
      <c r="J245" s="101" t="s">
        <v>1686</v>
      </c>
      <c r="K245" s="546" t="s">
        <v>1691</v>
      </c>
      <c r="L245" s="79"/>
    </row>
    <row r="246" spans="5:12" ht="47.25" customHeight="1">
      <c r="E246" s="21">
        <f t="shared" si="9"/>
        <v>0</v>
      </c>
      <c r="F246" s="122"/>
      <c r="G246" s="123"/>
      <c r="H246" s="124"/>
      <c r="I246" s="125"/>
      <c r="J246" s="124"/>
      <c r="K246" s="541"/>
      <c r="L246" s="94"/>
    </row>
    <row r="247" spans="5:12" ht="15.75" thickBot="1">
      <c r="E247" s="21">
        <f t="shared" si="9"/>
        <v>0</v>
      </c>
      <c r="F247" s="229"/>
      <c r="G247" s="230"/>
      <c r="H247" s="231"/>
      <c r="I247" s="232"/>
      <c r="J247" s="231"/>
      <c r="K247" s="548"/>
      <c r="L247" s="233"/>
    </row>
    <row r="248" spans="5:12" ht="16.5" thickTop="1" thickBot="1">
      <c r="K248" s="38"/>
    </row>
    <row r="249" spans="5:12" ht="29.25" thickTop="1">
      <c r="E249" s="21"/>
      <c r="F249" s="56" t="s">
        <v>1639</v>
      </c>
      <c r="G249" s="213"/>
      <c r="H249" s="213"/>
      <c r="I249" s="213"/>
      <c r="J249" s="213"/>
      <c r="K249" s="545"/>
      <c r="L249" s="214"/>
    </row>
    <row r="250" spans="5:12">
      <c r="E250" s="21" t="str">
        <f t="shared" ref="E250:E263" si="10">IF($C$103,F250,IF($C$104,G250,IF($C$105,H250,IF($C$106,I250,IF($C$107,J250,IF($C$108,K250,IF(L250&lt;&gt;"",L250,F250)))))))</f>
        <v>Daily schedule</v>
      </c>
      <c r="F250" s="102" t="s">
        <v>1639</v>
      </c>
      <c r="G250" s="103" t="s">
        <v>1640</v>
      </c>
      <c r="H250" s="101" t="s">
        <v>1641</v>
      </c>
      <c r="I250" s="104" t="s">
        <v>1642</v>
      </c>
      <c r="J250" s="101" t="s">
        <v>1643</v>
      </c>
      <c r="K250" s="546" t="s">
        <v>1644</v>
      </c>
      <c r="L250" s="79"/>
    </row>
    <row r="251" spans="5:12">
      <c r="E251" s="21" t="str">
        <f t="shared" si="10"/>
        <v>Match No.</v>
      </c>
      <c r="F251" s="102" t="s">
        <v>389</v>
      </c>
      <c r="G251" s="103" t="s">
        <v>1645</v>
      </c>
      <c r="H251" s="101" t="s">
        <v>1646</v>
      </c>
      <c r="I251" s="104" t="s">
        <v>1647</v>
      </c>
      <c r="J251" s="101" t="s">
        <v>1648</v>
      </c>
      <c r="K251" s="546" t="s">
        <v>1649</v>
      </c>
      <c r="L251" s="79"/>
    </row>
    <row r="252" spans="5:12">
      <c r="E252" s="21" t="str">
        <f t="shared" si="10"/>
        <v>Teams</v>
      </c>
      <c r="F252" s="102" t="s">
        <v>303</v>
      </c>
      <c r="G252" s="103" t="s">
        <v>1650</v>
      </c>
      <c r="H252" s="101" t="s">
        <v>1651</v>
      </c>
      <c r="I252" s="104" t="s">
        <v>1652</v>
      </c>
      <c r="J252" s="101" t="s">
        <v>303</v>
      </c>
      <c r="K252" s="546" t="s">
        <v>303</v>
      </c>
      <c r="L252" s="79"/>
    </row>
    <row r="253" spans="5:12">
      <c r="E253" s="21" t="str">
        <f t="shared" si="10"/>
        <v>Time</v>
      </c>
      <c r="F253" s="102" t="s">
        <v>1653</v>
      </c>
      <c r="G253" s="103" t="s">
        <v>1654</v>
      </c>
      <c r="H253" s="101" t="s">
        <v>1655</v>
      </c>
      <c r="I253" s="104" t="s">
        <v>1656</v>
      </c>
      <c r="J253" s="101" t="s">
        <v>1657</v>
      </c>
      <c r="K253" s="546" t="s">
        <v>1658</v>
      </c>
      <c r="L253" s="79"/>
    </row>
    <row r="254" spans="5:12">
      <c r="E254" s="21" t="str">
        <f t="shared" si="10"/>
        <v>Team 1</v>
      </c>
      <c r="F254" s="102" t="s">
        <v>284</v>
      </c>
      <c r="G254" s="103" t="s">
        <v>1659</v>
      </c>
      <c r="H254" s="101" t="s">
        <v>1660</v>
      </c>
      <c r="I254" s="104" t="s">
        <v>1661</v>
      </c>
      <c r="J254" s="101" t="s">
        <v>284</v>
      </c>
      <c r="K254" s="546" t="s">
        <v>284</v>
      </c>
      <c r="L254" s="79"/>
    </row>
    <row r="255" spans="5:12">
      <c r="E255" s="21" t="str">
        <f t="shared" si="10"/>
        <v>Team 2</v>
      </c>
      <c r="F255" s="102" t="s">
        <v>285</v>
      </c>
      <c r="G255" s="103" t="s">
        <v>1662</v>
      </c>
      <c r="H255" s="101" t="s">
        <v>1663</v>
      </c>
      <c r="I255" s="104" t="s">
        <v>1664</v>
      </c>
      <c r="J255" s="101" t="s">
        <v>285</v>
      </c>
      <c r="K255" s="546" t="s">
        <v>285</v>
      </c>
      <c r="L255" s="79"/>
    </row>
    <row r="256" spans="5:12">
      <c r="E256" s="21" t="str">
        <f t="shared" si="10"/>
        <v>Round of 32</v>
      </c>
      <c r="F256" s="102" t="s">
        <v>891</v>
      </c>
      <c r="G256" s="103" t="s">
        <v>1682</v>
      </c>
      <c r="H256" s="101" t="s">
        <v>894</v>
      </c>
      <c r="I256" s="104" t="s">
        <v>1683</v>
      </c>
      <c r="J256" s="101" t="s">
        <v>890</v>
      </c>
      <c r="K256" s="541" t="s">
        <v>1684</v>
      </c>
      <c r="L256" s="54"/>
    </row>
    <row r="257" spans="5:12">
      <c r="E257" s="21" t="str">
        <f t="shared" si="10"/>
        <v>Round of 16</v>
      </c>
      <c r="F257" s="102" t="s">
        <v>561</v>
      </c>
      <c r="G257" s="103" t="s">
        <v>562</v>
      </c>
      <c r="H257" s="101" t="s">
        <v>563</v>
      </c>
      <c r="I257" s="104" t="s">
        <v>1665</v>
      </c>
      <c r="J257" s="101" t="s">
        <v>565</v>
      </c>
      <c r="K257" s="541" t="s">
        <v>807</v>
      </c>
      <c r="L257" s="79"/>
    </row>
    <row r="258" spans="5:12">
      <c r="E258" s="21" t="str">
        <f t="shared" si="10"/>
        <v>Quarter final</v>
      </c>
      <c r="F258" s="138" t="s">
        <v>566</v>
      </c>
      <c r="G258" s="103" t="s">
        <v>567</v>
      </c>
      <c r="H258" s="101" t="s">
        <v>568</v>
      </c>
      <c r="I258" s="104" t="s">
        <v>569</v>
      </c>
      <c r="J258" s="101" t="s">
        <v>570</v>
      </c>
      <c r="K258" s="541" t="s">
        <v>808</v>
      </c>
      <c r="L258" s="79"/>
    </row>
    <row r="259" spans="5:12">
      <c r="E259" s="21" t="str">
        <f t="shared" si="10"/>
        <v>Semi-Final</v>
      </c>
      <c r="F259" s="102" t="s">
        <v>571</v>
      </c>
      <c r="G259" s="103" t="s">
        <v>572</v>
      </c>
      <c r="H259" s="101" t="s">
        <v>573</v>
      </c>
      <c r="I259" s="104" t="s">
        <v>574</v>
      </c>
      <c r="J259" s="101" t="s">
        <v>575</v>
      </c>
      <c r="K259" s="541" t="s">
        <v>809</v>
      </c>
      <c r="L259" s="79"/>
    </row>
    <row r="260" spans="5:12">
      <c r="E260" s="21" t="str">
        <f t="shared" si="10"/>
        <v>Date</v>
      </c>
      <c r="F260" s="102" t="s">
        <v>1666</v>
      </c>
      <c r="G260" s="103" t="s">
        <v>1667</v>
      </c>
      <c r="H260" s="101" t="s">
        <v>1668</v>
      </c>
      <c r="I260" s="104" t="s">
        <v>1666</v>
      </c>
      <c r="J260" s="101" t="s">
        <v>1669</v>
      </c>
      <c r="K260" s="546" t="s">
        <v>1669</v>
      </c>
      <c r="L260" s="79"/>
    </row>
    <row r="261" spans="5:12">
      <c r="E261" s="21" t="str">
        <f t="shared" si="10"/>
        <v>Color favorites</v>
      </c>
      <c r="F261" s="102" t="s">
        <v>1670</v>
      </c>
      <c r="G261" s="103" t="s">
        <v>1671</v>
      </c>
      <c r="H261" s="101" t="s">
        <v>1672</v>
      </c>
      <c r="I261" s="104" t="s">
        <v>1673</v>
      </c>
      <c r="J261" s="101" t="s">
        <v>1674</v>
      </c>
      <c r="K261" s="546" t="s">
        <v>1675</v>
      </c>
      <c r="L261" s="79"/>
    </row>
    <row r="262" spans="5:12" ht="30">
      <c r="E262" s="21" t="str">
        <f t="shared" si="10"/>
        <v>Enter the group code here</v>
      </c>
      <c r="F262" s="498" t="s">
        <v>1676</v>
      </c>
      <c r="G262" s="499" t="s">
        <v>1677</v>
      </c>
      <c r="H262" s="500" t="s">
        <v>1678</v>
      </c>
      <c r="I262" s="501" t="s">
        <v>1679</v>
      </c>
      <c r="J262" s="500" t="s">
        <v>1680</v>
      </c>
      <c r="K262" s="546" t="s">
        <v>1681</v>
      </c>
      <c r="L262" s="79"/>
    </row>
    <row r="263" spans="5:12" ht="15.75" thickBot="1">
      <c r="E263" s="21">
        <f t="shared" si="10"/>
        <v>0</v>
      </c>
      <c r="F263" s="105"/>
      <c r="G263" s="106"/>
      <c r="H263" s="107"/>
      <c r="I263" s="108"/>
      <c r="J263" s="107"/>
      <c r="K263" s="549"/>
      <c r="L263" s="95"/>
    </row>
    <row r="264" spans="5:12" ht="15.75" thickTop="1"/>
  </sheetData>
  <sheetProtection sheet="1" objects="1" scenarios="1" selectLockedCells="1"/>
  <sortState xmlns:xlrd2="http://schemas.microsoft.com/office/spreadsheetml/2017/richdata2" ref="D73:J90">
    <sortCondition ref="D73"/>
  </sortState>
  <mergeCells count="13">
    <mergeCell ref="C3:C4"/>
    <mergeCell ref="L3:L4"/>
    <mergeCell ref="F1:J1"/>
    <mergeCell ref="L1:M1"/>
    <mergeCell ref="F2:J2"/>
    <mergeCell ref="D3:D4"/>
    <mergeCell ref="J3:J4"/>
    <mergeCell ref="E3:E4"/>
    <mergeCell ref="F3:F4"/>
    <mergeCell ref="G3:G4"/>
    <mergeCell ref="H3:H4"/>
    <mergeCell ref="I3:I4"/>
    <mergeCell ref="K3:K4"/>
  </mergeCells>
  <conditionalFormatting sqref="C3:D4">
    <cfRule type="expression" dxfId="10" priority="1">
      <formula>#REF!</formula>
    </cfRule>
  </conditionalFormatting>
  <conditionalFormatting sqref="F3:F4">
    <cfRule type="expression" dxfId="9" priority="2824">
      <formula>$C$103</formula>
    </cfRule>
  </conditionalFormatting>
  <conditionalFormatting sqref="G3:G4">
    <cfRule type="expression" dxfId="8" priority="2825">
      <formula>$C$104</formula>
    </cfRule>
  </conditionalFormatting>
  <conditionalFormatting sqref="H3:H4">
    <cfRule type="expression" dxfId="7" priority="2826">
      <formula>$C$105</formula>
    </cfRule>
  </conditionalFormatting>
  <conditionalFormatting sqref="I3:I4">
    <cfRule type="expression" dxfId="6" priority="2827">
      <formula>$C$106</formula>
    </cfRule>
  </conditionalFormatting>
  <conditionalFormatting sqref="J3:J4">
    <cfRule type="expression" dxfId="5" priority="2828">
      <formula>$C$107</formula>
    </cfRule>
  </conditionalFormatting>
  <conditionalFormatting sqref="K3:K4">
    <cfRule type="expression" dxfId="4" priority="2830">
      <formula>$C$108</formula>
    </cfRule>
  </conditionalFormatting>
  <conditionalFormatting sqref="L3:L4">
    <cfRule type="expression" dxfId="3" priority="2829">
      <formula>$C$109</formula>
    </cfRule>
  </conditionalFormatting>
  <dataValidations count="3">
    <dataValidation type="whole" allowBlank="1" showInputMessage="1" showErrorMessage="1" sqref="N2" xr:uid="{6B3C9837-FE53-476E-8643-96A2EEB36C2B}">
      <formula1>1</formula1>
      <formula2>5</formula2>
    </dataValidation>
    <dataValidation allowBlank="1" showErrorMessage="1" errorTitle="Language" error="Invalid language" promptTitle="Language" prompt="Please choose a language for the country names" sqref="M3" xr:uid="{4D3CF56D-2CA4-4BE5-9FA1-61CB292561F6}"/>
    <dataValidation type="list" allowBlank="1" showErrorMessage="1" errorTitle="Language" error="Invalid language" sqref="N1" xr:uid="{E62BBF8D-53D3-46DA-98B6-E8D51E59B0A7}">
      <formula1>$B$103:$B$109</formula1>
    </dataValidation>
  </dataValidations>
  <pageMargins left="0.7" right="0.7" top="0.78740157499999996" bottom="0.78740157499999996" header="0.3" footer="0.3"/>
  <pageSetup paperSize="9" orientation="portrait" horizontalDpi="4294967293"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21B00-85A1-4BB1-B74A-9DB0D27CEDE9}">
  <sheetPr codeName="Tabelle17"/>
  <dimension ref="A1:Q41"/>
  <sheetViews>
    <sheetView showGridLines="0" showRowColHeaders="0" workbookViewId="0">
      <selection activeCell="H1" sqref="H1"/>
    </sheetView>
  </sheetViews>
  <sheetFormatPr defaultColWidth="0" defaultRowHeight="15" zeroHeight="1"/>
  <cols>
    <col min="1" max="1" width="18" customWidth="1"/>
    <col min="2" max="2" width="9.7109375" hidden="1" customWidth="1"/>
    <col min="3" max="3" width="11.42578125" customWidth="1"/>
    <col min="4" max="4" width="13.140625" customWidth="1"/>
    <col min="5" max="5" width="5.140625" hidden="1" customWidth="1"/>
    <col min="6" max="6" width="11.42578125" customWidth="1"/>
    <col min="7" max="7" width="20.42578125" customWidth="1"/>
    <col min="8" max="8" width="15.5703125" customWidth="1"/>
    <col min="9" max="9" width="17" customWidth="1"/>
    <col min="10" max="10" width="14" hidden="1" customWidth="1"/>
    <col min="11" max="11" width="25.85546875" hidden="1" customWidth="1"/>
    <col min="12" max="12" width="6.140625" hidden="1" customWidth="1"/>
    <col min="13" max="13" width="22.7109375" hidden="1" customWidth="1"/>
    <col min="14" max="14" width="16.85546875" hidden="1" customWidth="1"/>
    <col min="15" max="16384" width="11.42578125" hidden="1"/>
  </cols>
  <sheetData>
    <row r="1" spans="1:17" ht="36.75" customHeight="1" thickBot="1">
      <c r="A1" s="869" t="str">
        <f>Language!$E$124</f>
        <v>Choose time zone</v>
      </c>
      <c r="B1" s="869"/>
      <c r="C1" s="869"/>
      <c r="D1" s="869"/>
      <c r="E1" s="869"/>
      <c r="F1" s="869"/>
      <c r="G1" s="331" t="str">
        <f>Language!$E$194</f>
        <v>Click here and
choose time zone:</v>
      </c>
      <c r="H1" s="333" t="s">
        <v>142</v>
      </c>
      <c r="I1" s="332" t="s">
        <v>554</v>
      </c>
      <c r="J1" s="131"/>
    </row>
    <row r="2" spans="1:17"/>
    <row r="3" spans="1:17" ht="15.75" thickBot="1">
      <c r="C3" s="140"/>
      <c r="D3" s="5"/>
    </row>
    <row r="4" spans="1:17">
      <c r="B4" s="132">
        <v>-12</v>
      </c>
      <c r="C4" s="179" t="s">
        <v>137</v>
      </c>
      <c r="D4" s="180" t="s">
        <v>114</v>
      </c>
      <c r="E4">
        <f>$B4/24</f>
        <v>-0.5</v>
      </c>
      <c r="F4" s="133"/>
      <c r="G4" s="956" t="str">
        <f>Language!$E$198</f>
        <v>For daylight saving time, the time zone must be adjusted accordingly (e.g. UTC+2 instead of UTC+1)</v>
      </c>
      <c r="H4" s="956"/>
      <c r="I4" s="956"/>
      <c r="J4" s="135"/>
      <c r="L4" s="22">
        <v>1</v>
      </c>
      <c r="M4" s="38" t="str">
        <f t="array" ref="M4:M19">IF(Language!$E$103:$E$118=0,"",Language!$E$103:$E$118)</f>
        <v>Vancouver</v>
      </c>
      <c r="N4" s="502" t="s">
        <v>145</v>
      </c>
      <c r="O4">
        <f>IFERROR(VLOOKUP($N4,$C$4:$E$39,3,0),0)</f>
        <v>-0.16666666666666666</v>
      </c>
      <c r="Q4" t="s">
        <v>142</v>
      </c>
    </row>
    <row r="5" spans="1:17" ht="15" customHeight="1">
      <c r="B5" s="132">
        <v>-11</v>
      </c>
      <c r="C5" s="157" t="s">
        <v>138</v>
      </c>
      <c r="D5" s="158"/>
      <c r="E5">
        <f t="shared" ref="E5:E40" si="0">$B5/24</f>
        <v>-0.45833333333333331</v>
      </c>
      <c r="G5" s="956"/>
      <c r="H5" s="956"/>
      <c r="I5" s="956"/>
      <c r="J5" s="51"/>
      <c r="K5" s="505"/>
      <c r="L5" s="22">
        <v>2</v>
      </c>
      <c r="M5" s="38" t="str">
        <v>Toronto</v>
      </c>
      <c r="N5" s="503" t="s">
        <v>145</v>
      </c>
      <c r="O5">
        <f t="shared" ref="O5:O19" si="1">IFERROR(VLOOKUP($N5,$C$4:$E$39,3,0),0)</f>
        <v>-0.16666666666666666</v>
      </c>
      <c r="Q5" t="s">
        <v>145</v>
      </c>
    </row>
    <row r="6" spans="1:17">
      <c r="B6" s="132">
        <v>-10</v>
      </c>
      <c r="C6" s="157" t="s">
        <v>139</v>
      </c>
      <c r="D6" s="158" t="s">
        <v>115</v>
      </c>
      <c r="E6">
        <f t="shared" si="0"/>
        <v>-0.41666666666666669</v>
      </c>
      <c r="G6" s="956"/>
      <c r="H6" s="956"/>
      <c r="I6" s="956"/>
      <c r="J6" s="51"/>
      <c r="K6" s="505"/>
      <c r="L6" s="22">
        <v>3</v>
      </c>
      <c r="M6" s="38" t="str">
        <v>New York/New Jersey</v>
      </c>
      <c r="N6" s="503" t="s">
        <v>145</v>
      </c>
      <c r="O6">
        <f t="shared" si="1"/>
        <v>-0.16666666666666666</v>
      </c>
      <c r="Q6" t="s">
        <v>145</v>
      </c>
    </row>
    <row r="7" spans="1:17">
      <c r="B7" s="132">
        <v>-9</v>
      </c>
      <c r="C7" s="157" t="s">
        <v>140</v>
      </c>
      <c r="D7" s="158" t="s">
        <v>116</v>
      </c>
      <c r="E7">
        <f t="shared" si="0"/>
        <v>-0.375</v>
      </c>
      <c r="G7" s="139"/>
      <c r="I7" s="132"/>
      <c r="J7" s="51"/>
      <c r="K7" s="51"/>
      <c r="L7" s="22">
        <v>4</v>
      </c>
      <c r="M7" s="38" t="str">
        <v>Kansas City</v>
      </c>
      <c r="N7" s="503" t="s">
        <v>145</v>
      </c>
      <c r="O7">
        <f t="shared" si="1"/>
        <v>-0.16666666666666666</v>
      </c>
      <c r="Q7" t="s">
        <v>144</v>
      </c>
    </row>
    <row r="8" spans="1:17">
      <c r="B8" s="132">
        <v>-8</v>
      </c>
      <c r="C8" s="157" t="s">
        <v>141</v>
      </c>
      <c r="D8" s="158" t="s">
        <v>117</v>
      </c>
      <c r="E8">
        <f t="shared" si="0"/>
        <v>-0.33333333333333331</v>
      </c>
      <c r="I8" s="132"/>
      <c r="J8" s="51"/>
      <c r="K8" s="51"/>
      <c r="L8" s="22">
        <v>5</v>
      </c>
      <c r="M8" s="38" t="str">
        <v>Dallas</v>
      </c>
      <c r="N8" s="503" t="s">
        <v>145</v>
      </c>
      <c r="O8">
        <f t="shared" si="1"/>
        <v>-0.16666666666666666</v>
      </c>
      <c r="Q8" t="s">
        <v>144</v>
      </c>
    </row>
    <row r="9" spans="1:17" ht="15" customHeight="1">
      <c r="B9" s="132">
        <v>-7</v>
      </c>
      <c r="C9" s="157" t="s">
        <v>142</v>
      </c>
      <c r="D9" s="158" t="s">
        <v>118</v>
      </c>
      <c r="E9">
        <f t="shared" si="0"/>
        <v>-0.29166666666666669</v>
      </c>
      <c r="I9" s="132"/>
      <c r="J9" s="571"/>
      <c r="K9" s="51"/>
      <c r="L9" s="22">
        <v>6</v>
      </c>
      <c r="M9" s="38" t="str">
        <v>Houston</v>
      </c>
      <c r="N9" s="503" t="s">
        <v>145</v>
      </c>
      <c r="O9">
        <f t="shared" si="1"/>
        <v>-0.16666666666666666</v>
      </c>
      <c r="Q9" t="s">
        <v>144</v>
      </c>
    </row>
    <row r="10" spans="1:17" ht="15" customHeight="1">
      <c r="B10" s="132">
        <v>-6</v>
      </c>
      <c r="C10" s="157" t="s">
        <v>143</v>
      </c>
      <c r="D10" s="158" t="s">
        <v>119</v>
      </c>
      <c r="E10">
        <f t="shared" si="0"/>
        <v>-0.25</v>
      </c>
      <c r="J10" s="571"/>
      <c r="K10" s="51"/>
      <c r="L10" s="22">
        <v>7</v>
      </c>
      <c r="M10" s="38" t="str">
        <v>Atlanta</v>
      </c>
      <c r="N10" s="503" t="s">
        <v>145</v>
      </c>
      <c r="O10">
        <f t="shared" si="1"/>
        <v>-0.16666666666666666</v>
      </c>
      <c r="Q10" t="s">
        <v>145</v>
      </c>
    </row>
    <row r="11" spans="1:17">
      <c r="B11" s="132">
        <v>-5</v>
      </c>
      <c r="C11" s="157" t="s">
        <v>144</v>
      </c>
      <c r="D11" s="158" t="s">
        <v>120</v>
      </c>
      <c r="E11">
        <f t="shared" si="0"/>
        <v>-0.20833333333333334</v>
      </c>
      <c r="J11" s="132"/>
      <c r="K11" s="51"/>
      <c r="L11" s="22">
        <v>8</v>
      </c>
      <c r="M11" s="38" t="str">
        <v>Los Angeles</v>
      </c>
      <c r="N11" s="503" t="s">
        <v>145</v>
      </c>
      <c r="O11">
        <f t="shared" si="1"/>
        <v>-0.16666666666666666</v>
      </c>
      <c r="Q11" t="s">
        <v>142</v>
      </c>
    </row>
    <row r="12" spans="1:17">
      <c r="B12" s="132">
        <v>-4</v>
      </c>
      <c r="C12" s="157" t="s">
        <v>145</v>
      </c>
      <c r="D12" s="158" t="s">
        <v>121</v>
      </c>
      <c r="E12">
        <f t="shared" si="0"/>
        <v>-0.16666666666666666</v>
      </c>
      <c r="J12" s="51"/>
      <c r="K12" s="51"/>
      <c r="L12" s="22">
        <v>9</v>
      </c>
      <c r="M12" s="38" t="str">
        <v>Philadelphia</v>
      </c>
      <c r="N12" s="503" t="s">
        <v>145</v>
      </c>
      <c r="O12">
        <f t="shared" si="1"/>
        <v>-0.16666666666666666</v>
      </c>
      <c r="Q12" t="s">
        <v>145</v>
      </c>
    </row>
    <row r="13" spans="1:17">
      <c r="B13" s="132">
        <v>-3.5</v>
      </c>
      <c r="C13" s="157" t="s">
        <v>136</v>
      </c>
      <c r="D13" s="158" t="s">
        <v>122</v>
      </c>
      <c r="E13">
        <f t="shared" si="0"/>
        <v>-0.14583333333333334</v>
      </c>
      <c r="I13" s="132"/>
      <c r="J13" s="51"/>
      <c r="K13" s="51"/>
      <c r="L13" s="22">
        <v>10</v>
      </c>
      <c r="M13" s="38" t="str">
        <v>Seattle</v>
      </c>
      <c r="N13" s="503" t="s">
        <v>145</v>
      </c>
      <c r="O13">
        <f t="shared" si="1"/>
        <v>-0.16666666666666666</v>
      </c>
      <c r="Q13" t="s">
        <v>142</v>
      </c>
    </row>
    <row r="14" spans="1:17">
      <c r="B14" s="132">
        <v>-3</v>
      </c>
      <c r="C14" s="157" t="s">
        <v>146</v>
      </c>
      <c r="D14" s="158"/>
      <c r="E14">
        <f t="shared" si="0"/>
        <v>-0.125</v>
      </c>
      <c r="I14" s="132"/>
      <c r="J14" s="51"/>
      <c r="K14" s="51"/>
      <c r="L14" s="22">
        <v>11</v>
      </c>
      <c r="M14" s="38" t="str">
        <v>San Francisco Bay Area</v>
      </c>
      <c r="N14" s="503" t="s">
        <v>145</v>
      </c>
      <c r="O14">
        <f t="shared" si="1"/>
        <v>-0.16666666666666666</v>
      </c>
      <c r="Q14" t="s">
        <v>142</v>
      </c>
    </row>
    <row r="15" spans="1:17">
      <c r="B15" s="132">
        <v>-2.5</v>
      </c>
      <c r="C15" s="157" t="s">
        <v>1889</v>
      </c>
      <c r="D15" s="158" t="s">
        <v>1890</v>
      </c>
      <c r="E15">
        <f t="shared" si="0"/>
        <v>-0.10416666666666667</v>
      </c>
      <c r="I15" s="132"/>
      <c r="J15" s="51"/>
      <c r="K15" s="51"/>
      <c r="L15" s="22">
        <v>12</v>
      </c>
      <c r="M15" s="38" t="str">
        <v>Boston</v>
      </c>
      <c r="N15" s="503" t="s">
        <v>145</v>
      </c>
      <c r="O15">
        <f t="shared" si="1"/>
        <v>-0.16666666666666666</v>
      </c>
      <c r="Q15" t="s">
        <v>145</v>
      </c>
    </row>
    <row r="16" spans="1:17">
      <c r="B16" s="132">
        <v>-2</v>
      </c>
      <c r="C16" s="157" t="s">
        <v>147</v>
      </c>
      <c r="D16" s="158"/>
      <c r="E16">
        <f t="shared" si="0"/>
        <v>-8.3333333333333329E-2</v>
      </c>
      <c r="I16" s="132"/>
      <c r="J16" s="51"/>
      <c r="K16" s="51"/>
      <c r="L16" s="22">
        <v>13</v>
      </c>
      <c r="M16" s="38" t="str">
        <v>Miami</v>
      </c>
      <c r="N16" s="503" t="s">
        <v>145</v>
      </c>
      <c r="O16">
        <f t="shared" si="1"/>
        <v>-0.16666666666666666</v>
      </c>
      <c r="Q16" t="s">
        <v>145</v>
      </c>
    </row>
    <row r="17" spans="2:17">
      <c r="B17" s="132">
        <v>-1</v>
      </c>
      <c r="C17" s="157" t="s">
        <v>148</v>
      </c>
      <c r="D17" s="158"/>
      <c r="E17">
        <f t="shared" si="0"/>
        <v>-4.1666666666666664E-2</v>
      </c>
      <c r="I17" s="132"/>
      <c r="J17" s="51"/>
      <c r="K17" s="51"/>
      <c r="L17" s="22">
        <v>14</v>
      </c>
      <c r="M17" s="38" t="str">
        <v>Mexico City</v>
      </c>
      <c r="N17" s="503" t="s">
        <v>145</v>
      </c>
      <c r="O17">
        <f t="shared" si="1"/>
        <v>-0.16666666666666666</v>
      </c>
      <c r="Q17" t="s">
        <v>143</v>
      </c>
    </row>
    <row r="18" spans="2:17">
      <c r="B18" s="132">
        <v>0</v>
      </c>
      <c r="C18" s="157" t="s">
        <v>132</v>
      </c>
      <c r="D18" s="158" t="s">
        <v>123</v>
      </c>
      <c r="E18">
        <f t="shared" si="0"/>
        <v>0</v>
      </c>
      <c r="I18" s="134"/>
      <c r="J18" s="132"/>
      <c r="K18" s="51"/>
      <c r="L18" s="22">
        <v>15</v>
      </c>
      <c r="M18" s="38" t="str">
        <v>Guadalajara</v>
      </c>
      <c r="N18" s="503" t="s">
        <v>145</v>
      </c>
      <c r="O18">
        <f t="shared" si="1"/>
        <v>-0.16666666666666666</v>
      </c>
      <c r="Q18" t="s">
        <v>143</v>
      </c>
    </row>
    <row r="19" spans="2:17" ht="15.75" thickBot="1">
      <c r="B19" s="132">
        <v>1</v>
      </c>
      <c r="C19" s="157" t="s">
        <v>135</v>
      </c>
      <c r="D19" s="158" t="s">
        <v>551</v>
      </c>
      <c r="E19">
        <f t="shared" si="0"/>
        <v>4.1666666666666664E-2</v>
      </c>
      <c r="I19" s="132"/>
      <c r="J19" s="51"/>
      <c r="K19" s="51"/>
      <c r="L19" s="22">
        <v>16</v>
      </c>
      <c r="M19" s="38" t="str">
        <v>Monterrey</v>
      </c>
      <c r="N19" s="504" t="s">
        <v>145</v>
      </c>
      <c r="O19">
        <f t="shared" si="1"/>
        <v>-0.16666666666666666</v>
      </c>
      <c r="Q19" t="s">
        <v>143</v>
      </c>
    </row>
    <row r="20" spans="2:17">
      <c r="B20" s="132">
        <v>2</v>
      </c>
      <c r="C20" s="157" t="s">
        <v>149</v>
      </c>
      <c r="D20" s="158" t="s">
        <v>549</v>
      </c>
      <c r="E20">
        <f t="shared" si="0"/>
        <v>8.3333333333333329E-2</v>
      </c>
      <c r="I20" s="132"/>
      <c r="J20" s="51"/>
      <c r="K20" s="51"/>
      <c r="L20" s="38"/>
      <c r="M20" s="38"/>
      <c r="N20" s="38"/>
    </row>
    <row r="21" spans="2:17">
      <c r="B21" s="132">
        <v>3</v>
      </c>
      <c r="C21" s="157" t="s">
        <v>150</v>
      </c>
      <c r="D21" s="158" t="s">
        <v>124</v>
      </c>
      <c r="E21">
        <f t="shared" si="0"/>
        <v>0.125</v>
      </c>
      <c r="I21" s="132"/>
      <c r="J21" s="51"/>
      <c r="K21" s="51"/>
      <c r="L21" s="38"/>
      <c r="M21" s="38"/>
      <c r="N21" s="38"/>
    </row>
    <row r="22" spans="2:17">
      <c r="B22" s="132">
        <v>3.5</v>
      </c>
      <c r="C22" s="157" t="s">
        <v>1014</v>
      </c>
      <c r="D22" s="158" t="s">
        <v>131</v>
      </c>
      <c r="E22">
        <f t="shared" si="0"/>
        <v>0.14583333333333334</v>
      </c>
      <c r="I22" s="132"/>
      <c r="J22" s="51"/>
      <c r="K22" s="51"/>
      <c r="L22" s="38"/>
      <c r="M22" s="38"/>
      <c r="N22" s="38"/>
    </row>
    <row r="23" spans="2:17">
      <c r="B23" s="132">
        <v>4</v>
      </c>
      <c r="C23" s="157" t="s">
        <v>1015</v>
      </c>
      <c r="D23" s="158"/>
      <c r="E23">
        <f t="shared" si="0"/>
        <v>0.16666666666666666</v>
      </c>
      <c r="I23" s="132"/>
      <c r="J23" s="51"/>
      <c r="K23" s="51"/>
      <c r="L23" s="38"/>
      <c r="M23" s="38"/>
      <c r="N23" s="38"/>
    </row>
    <row r="24" spans="2:17">
      <c r="B24" s="132">
        <v>4.5</v>
      </c>
      <c r="C24" s="157" t="s">
        <v>1016</v>
      </c>
      <c r="D24" s="158"/>
      <c r="E24">
        <f t="shared" si="0"/>
        <v>0.1875</v>
      </c>
      <c r="I24" s="132"/>
      <c r="J24" s="51"/>
      <c r="K24" s="51"/>
      <c r="L24" s="38"/>
      <c r="M24" s="38"/>
      <c r="N24" s="38"/>
    </row>
    <row r="25" spans="2:17">
      <c r="B25" s="132">
        <v>5</v>
      </c>
      <c r="C25" s="157" t="s">
        <v>1017</v>
      </c>
      <c r="D25" s="158"/>
      <c r="E25">
        <f t="shared" si="0"/>
        <v>0.20833333333333334</v>
      </c>
      <c r="I25" s="134"/>
      <c r="J25" s="132"/>
      <c r="K25" s="51"/>
      <c r="L25" s="38"/>
      <c r="M25" s="38"/>
      <c r="N25" s="38"/>
    </row>
    <row r="26" spans="2:17">
      <c r="B26" s="132">
        <v>5.5</v>
      </c>
      <c r="C26" s="157" t="s">
        <v>1018</v>
      </c>
      <c r="D26" s="158" t="s">
        <v>130</v>
      </c>
      <c r="E26">
        <f t="shared" si="0"/>
        <v>0.22916666666666666</v>
      </c>
      <c r="I26" s="132"/>
      <c r="J26" s="51"/>
      <c r="K26" s="51"/>
      <c r="L26" s="38"/>
      <c r="M26" s="38"/>
      <c r="N26" s="38"/>
    </row>
    <row r="27" spans="2:17">
      <c r="B27" s="132">
        <v>5.75</v>
      </c>
      <c r="C27" s="157" t="s">
        <v>1019</v>
      </c>
      <c r="D27" s="158"/>
      <c r="E27">
        <f t="shared" si="0"/>
        <v>0.23958333333333334</v>
      </c>
      <c r="I27" s="132"/>
      <c r="J27" s="51"/>
      <c r="K27" s="51"/>
      <c r="L27" s="38"/>
      <c r="M27" s="38"/>
      <c r="N27" s="38"/>
    </row>
    <row r="28" spans="2:17">
      <c r="B28" s="132">
        <v>6</v>
      </c>
      <c r="C28" s="157" t="s">
        <v>1020</v>
      </c>
      <c r="D28" s="158"/>
      <c r="E28">
        <f t="shared" si="0"/>
        <v>0.25</v>
      </c>
      <c r="I28" s="132"/>
      <c r="J28" s="51"/>
      <c r="K28" s="51"/>
      <c r="L28" s="38"/>
      <c r="M28" s="38"/>
      <c r="N28" s="38"/>
    </row>
    <row r="29" spans="2:17">
      <c r="B29" s="132">
        <v>6.5</v>
      </c>
      <c r="C29" s="157" t="s">
        <v>1021</v>
      </c>
      <c r="D29" s="158"/>
      <c r="E29">
        <f t="shared" si="0"/>
        <v>0.27083333333333331</v>
      </c>
      <c r="I29" s="132"/>
      <c r="J29" s="51"/>
      <c r="K29" s="51"/>
      <c r="L29" s="38"/>
      <c r="M29" s="38"/>
      <c r="N29" s="38"/>
    </row>
    <row r="30" spans="2:17">
      <c r="B30" s="132">
        <v>7</v>
      </c>
      <c r="C30" s="157" t="s">
        <v>1022</v>
      </c>
      <c r="D30" s="158" t="s">
        <v>125</v>
      </c>
      <c r="E30">
        <f t="shared" si="0"/>
        <v>0.29166666666666669</v>
      </c>
      <c r="I30" s="132"/>
      <c r="J30" s="51"/>
      <c r="K30" s="51"/>
      <c r="L30" s="38"/>
      <c r="M30" s="38"/>
      <c r="N30" s="38"/>
    </row>
    <row r="31" spans="2:17">
      <c r="B31" s="132">
        <v>8</v>
      </c>
      <c r="C31" s="157" t="s">
        <v>1023</v>
      </c>
      <c r="D31" s="158" t="s">
        <v>126</v>
      </c>
      <c r="E31">
        <f t="shared" si="0"/>
        <v>0.33333333333333331</v>
      </c>
      <c r="I31" s="132"/>
      <c r="J31" s="51"/>
      <c r="K31" s="51"/>
      <c r="L31" s="38"/>
      <c r="M31" s="38"/>
      <c r="N31" s="38"/>
    </row>
    <row r="32" spans="2:17">
      <c r="B32" s="132">
        <v>9</v>
      </c>
      <c r="C32" s="157" t="s">
        <v>1024</v>
      </c>
      <c r="D32" s="158" t="s">
        <v>127</v>
      </c>
      <c r="E32">
        <f t="shared" si="0"/>
        <v>0.375</v>
      </c>
      <c r="I32" s="134"/>
      <c r="J32" s="132"/>
      <c r="K32" s="51"/>
      <c r="L32" s="38"/>
      <c r="M32" s="38"/>
      <c r="N32" s="38"/>
    </row>
    <row r="33" spans="2:14">
      <c r="B33" s="132">
        <v>9.5</v>
      </c>
      <c r="C33" s="157" t="s">
        <v>1025</v>
      </c>
      <c r="D33" s="158" t="s">
        <v>129</v>
      </c>
      <c r="E33">
        <f t="shared" si="0"/>
        <v>0.39583333333333331</v>
      </c>
      <c r="I33" s="132"/>
      <c r="J33" s="51"/>
      <c r="K33" s="51"/>
      <c r="L33" s="38"/>
      <c r="M33" s="38"/>
      <c r="N33" s="38"/>
    </row>
    <row r="34" spans="2:14">
      <c r="B34" s="132">
        <v>10</v>
      </c>
      <c r="C34" s="157" t="s">
        <v>1026</v>
      </c>
      <c r="D34" s="158"/>
      <c r="E34">
        <f t="shared" si="0"/>
        <v>0.41666666666666669</v>
      </c>
      <c r="I34" s="132"/>
      <c r="J34" s="51"/>
      <c r="K34" s="51"/>
      <c r="L34" s="38"/>
      <c r="M34" s="38"/>
      <c r="N34" s="38"/>
    </row>
    <row r="35" spans="2:14">
      <c r="B35" s="132">
        <v>10.5</v>
      </c>
      <c r="C35" s="157" t="s">
        <v>1027</v>
      </c>
      <c r="D35" s="158"/>
      <c r="E35">
        <f t="shared" si="0"/>
        <v>0.4375</v>
      </c>
      <c r="I35" s="132"/>
      <c r="J35" s="51"/>
      <c r="K35" s="51"/>
      <c r="L35" s="38"/>
      <c r="M35" s="38"/>
      <c r="N35" s="38"/>
    </row>
    <row r="36" spans="2:14">
      <c r="B36" s="132">
        <v>11</v>
      </c>
      <c r="C36" s="157" t="s">
        <v>1028</v>
      </c>
      <c r="D36" s="158"/>
      <c r="E36">
        <f t="shared" si="0"/>
        <v>0.45833333333333331</v>
      </c>
      <c r="I36" s="132"/>
      <c r="J36" s="51"/>
      <c r="K36" s="51"/>
      <c r="L36" s="38"/>
      <c r="M36" s="38"/>
      <c r="N36" s="38"/>
    </row>
    <row r="37" spans="2:14">
      <c r="B37" s="132">
        <v>12</v>
      </c>
      <c r="C37" s="157" t="s">
        <v>1029</v>
      </c>
      <c r="D37" s="158" t="s">
        <v>128</v>
      </c>
      <c r="E37">
        <f t="shared" si="0"/>
        <v>0.5</v>
      </c>
      <c r="I37" s="132"/>
      <c r="J37" s="51"/>
      <c r="K37" s="51"/>
      <c r="L37" s="38"/>
      <c r="M37" s="38"/>
      <c r="N37" s="38"/>
    </row>
    <row r="38" spans="2:14">
      <c r="B38" s="132">
        <v>12.75</v>
      </c>
      <c r="C38" s="157" t="s">
        <v>1030</v>
      </c>
      <c r="D38" s="158"/>
      <c r="E38">
        <f t="shared" si="0"/>
        <v>0.53125</v>
      </c>
      <c r="I38" s="132"/>
      <c r="J38" s="51"/>
      <c r="K38" s="51"/>
      <c r="L38" s="38"/>
      <c r="M38" s="38"/>
      <c r="N38" s="38"/>
    </row>
    <row r="39" spans="2:14">
      <c r="B39" s="132">
        <v>13</v>
      </c>
      <c r="C39" s="157" t="s">
        <v>1031</v>
      </c>
      <c r="D39" s="158"/>
      <c r="E39">
        <f t="shared" si="0"/>
        <v>0.54166666666666663</v>
      </c>
      <c r="I39" s="134"/>
      <c r="J39" s="51"/>
      <c r="K39" s="51"/>
      <c r="L39" s="38"/>
      <c r="M39" s="38"/>
      <c r="N39" s="38"/>
    </row>
    <row r="40" spans="2:14">
      <c r="B40" s="132">
        <v>14</v>
      </c>
      <c r="C40" s="349" t="s">
        <v>1032</v>
      </c>
      <c r="D40" s="181"/>
      <c r="E40">
        <f t="shared" si="0"/>
        <v>0.58333333333333337</v>
      </c>
      <c r="I40" s="132"/>
      <c r="J40" s="51"/>
      <c r="K40" s="51"/>
      <c r="L40" s="38"/>
      <c r="M40" s="38"/>
      <c r="N40" s="38"/>
    </row>
    <row r="41" spans="2:14"/>
  </sheetData>
  <sheetProtection sheet="1" selectLockedCells="1"/>
  <mergeCells count="2">
    <mergeCell ref="A1:F1"/>
    <mergeCell ref="G4:I6"/>
  </mergeCells>
  <conditionalFormatting sqref="C4:D40">
    <cfRule type="expression" dxfId="2" priority="1">
      <formula>$H$1=$C4</formula>
    </cfRule>
  </conditionalFormatting>
  <dataValidations count="2">
    <dataValidation type="list" allowBlank="1" showErrorMessage="1" sqref="H1" xr:uid="{52B6EB8C-8467-41D2-82DD-6B530D38FCA1}">
      <formula1>$C$4:$C$40</formula1>
    </dataValidation>
    <dataValidation type="list" allowBlank="1" showInputMessage="1" showErrorMessage="1" sqref="N4:N19" xr:uid="{F9B5CCDB-151C-4B98-BE33-DFC7FE8D7061}">
      <formula1>$C$4:$C$39</formula1>
    </dataValidation>
  </dataValidations>
  <pageMargins left="0.7" right="0.7" top="0.78740157499999996" bottom="0.78740157499999996" header="0.3" footer="0.3"/>
  <pageSetup paperSize="9" orientation="portrait" horizontalDpi="4294967293"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741ED-A29A-484E-BAC9-80AD4AD7FDE4}">
  <sheetPr codeName="Tabelle14"/>
  <dimension ref="A1:U44"/>
  <sheetViews>
    <sheetView showGridLines="0" showRowColHeaders="0" tabSelected="1" workbookViewId="0">
      <selection activeCell="V1" sqref="V1:XFD1048576"/>
    </sheetView>
  </sheetViews>
  <sheetFormatPr defaultColWidth="0" defaultRowHeight="15" zeroHeight="1"/>
  <cols>
    <col min="1" max="1" width="5.140625" customWidth="1"/>
    <col min="2" max="2" width="8" customWidth="1"/>
    <col min="3" max="7" width="11.42578125" customWidth="1"/>
    <col min="8" max="8" width="16.140625" customWidth="1"/>
    <col min="9" max="9" width="15.140625" customWidth="1"/>
    <col min="10" max="10" width="6" customWidth="1"/>
    <col min="11" max="19" width="11.42578125" customWidth="1"/>
    <col min="20" max="20" width="6.5703125" customWidth="1"/>
    <col min="21" max="21" width="5.140625" customWidth="1"/>
    <col min="22" max="16384" width="11.42578125" hidden="1"/>
  </cols>
  <sheetData>
    <row r="1" spans="2:20" ht="15.75" thickBot="1"/>
    <row r="2" spans="2:20" ht="26.25">
      <c r="B2" s="87"/>
      <c r="C2" s="957" t="s">
        <v>56</v>
      </c>
      <c r="D2" s="957"/>
      <c r="E2" s="957"/>
      <c r="F2" s="957"/>
      <c r="G2" s="957"/>
      <c r="H2" s="957"/>
      <c r="I2" s="88"/>
      <c r="K2" s="87"/>
      <c r="L2" s="957" t="s">
        <v>312</v>
      </c>
      <c r="M2" s="957"/>
      <c r="N2" s="957"/>
      <c r="O2" s="957"/>
      <c r="P2" s="957"/>
      <c r="Q2" s="957"/>
      <c r="R2" s="93"/>
      <c r="S2" s="93"/>
      <c r="T2" s="88"/>
    </row>
    <row r="3" spans="2:20">
      <c r="B3" s="89"/>
      <c r="C3" s="90"/>
      <c r="D3" s="90"/>
      <c r="E3" s="90"/>
      <c r="F3" s="90"/>
      <c r="G3" s="90"/>
      <c r="H3" s="90"/>
      <c r="I3" s="91"/>
      <c r="K3" s="89"/>
      <c r="L3" s="90"/>
      <c r="M3" s="90"/>
      <c r="N3" s="90"/>
      <c r="O3" s="90"/>
      <c r="P3" s="90"/>
      <c r="Q3" s="90"/>
      <c r="R3" s="90"/>
      <c r="S3" s="90"/>
      <c r="T3" s="91"/>
    </row>
    <row r="4" spans="2:20">
      <c r="B4" s="89"/>
      <c r="C4" s="90"/>
      <c r="D4" s="90"/>
      <c r="E4" s="90"/>
      <c r="F4" s="90"/>
      <c r="G4" s="90"/>
      <c r="H4" s="90"/>
      <c r="I4" s="91"/>
      <c r="K4" s="89"/>
      <c r="L4" s="90"/>
      <c r="M4" s="90"/>
      <c r="N4" s="86"/>
      <c r="O4" s="86"/>
      <c r="P4" s="86"/>
      <c r="Q4" s="86"/>
      <c r="R4" s="86"/>
      <c r="S4" s="86"/>
      <c r="T4" s="91"/>
    </row>
    <row r="5" spans="2:20" ht="18.75">
      <c r="B5" s="89"/>
      <c r="C5" s="334" t="s">
        <v>300</v>
      </c>
      <c r="D5" s="90"/>
      <c r="E5" s="90"/>
      <c r="F5" s="90"/>
      <c r="G5" s="90"/>
      <c r="H5" s="90"/>
      <c r="I5" s="91"/>
      <c r="K5" s="89"/>
      <c r="L5" s="334" t="s">
        <v>313</v>
      </c>
      <c r="M5" s="90"/>
      <c r="N5" s="86"/>
      <c r="O5" s="86"/>
      <c r="P5" s="86"/>
      <c r="Q5" s="86"/>
      <c r="R5" s="86"/>
      <c r="S5" s="86"/>
      <c r="T5" s="91"/>
    </row>
    <row r="6" spans="2:20" ht="8.1" customHeight="1">
      <c r="B6" s="89"/>
      <c r="C6" s="90"/>
      <c r="D6" s="90"/>
      <c r="E6" s="90"/>
      <c r="F6" s="90"/>
      <c r="G6" s="90"/>
      <c r="H6" s="90"/>
      <c r="I6" s="91"/>
      <c r="K6" s="89"/>
      <c r="L6" s="90"/>
      <c r="M6" s="90"/>
      <c r="N6" s="86"/>
      <c r="O6" s="86"/>
      <c r="P6" s="86"/>
      <c r="Q6" s="86"/>
      <c r="R6" s="86"/>
      <c r="S6" s="86"/>
      <c r="T6" s="91"/>
    </row>
    <row r="7" spans="2:20">
      <c r="B7" s="89"/>
      <c r="C7" s="92" t="s">
        <v>26</v>
      </c>
      <c r="D7" s="90"/>
      <c r="E7" s="90"/>
      <c r="F7" s="90"/>
      <c r="G7" s="90"/>
      <c r="H7" s="90"/>
      <c r="I7" s="91"/>
      <c r="K7" s="89"/>
      <c r="L7" s="92" t="s">
        <v>26</v>
      </c>
      <c r="M7" s="90"/>
      <c r="N7" s="86"/>
      <c r="O7" s="86"/>
      <c r="P7" s="86"/>
      <c r="Q7" s="86"/>
      <c r="R7" s="86"/>
      <c r="S7" s="86"/>
      <c r="T7" s="91"/>
    </row>
    <row r="8" spans="2:20">
      <c r="B8" s="89"/>
      <c r="C8" s="90" t="s">
        <v>301</v>
      </c>
      <c r="D8" s="90"/>
      <c r="E8" s="90"/>
      <c r="F8" s="90"/>
      <c r="G8" s="90"/>
      <c r="H8" s="90"/>
      <c r="I8" s="91"/>
      <c r="K8" s="89"/>
      <c r="L8" s="90" t="s">
        <v>314</v>
      </c>
      <c r="M8" s="90"/>
      <c r="N8" s="86"/>
      <c r="O8" s="86"/>
      <c r="P8" s="86"/>
      <c r="Q8" s="86"/>
      <c r="R8" s="86"/>
      <c r="S8" s="86"/>
      <c r="T8" s="91"/>
    </row>
    <row r="9" spans="2:20">
      <c r="B9" s="89"/>
      <c r="C9" s="90"/>
      <c r="D9" s="90"/>
      <c r="E9" s="90"/>
      <c r="F9" s="90"/>
      <c r="G9" s="90"/>
      <c r="H9" s="90"/>
      <c r="I9" s="91"/>
      <c r="K9" s="89"/>
      <c r="L9" s="90"/>
      <c r="M9" s="90"/>
      <c r="N9" s="86"/>
      <c r="O9" s="86"/>
      <c r="P9" s="86"/>
      <c r="Q9" s="86"/>
      <c r="R9" s="86"/>
      <c r="S9" s="86"/>
      <c r="T9" s="91"/>
    </row>
    <row r="10" spans="2:20">
      <c r="B10" s="89"/>
      <c r="C10" s="92" t="s">
        <v>27</v>
      </c>
      <c r="D10" s="90"/>
      <c r="E10" s="90"/>
      <c r="F10" s="90"/>
      <c r="G10" s="90"/>
      <c r="H10" s="90"/>
      <c r="I10" s="91"/>
      <c r="K10" s="89"/>
      <c r="L10" s="92" t="s">
        <v>27</v>
      </c>
      <c r="M10" s="90"/>
      <c r="N10" s="86"/>
      <c r="O10" s="86"/>
      <c r="P10" s="86"/>
      <c r="Q10" s="86"/>
      <c r="R10" s="86"/>
      <c r="S10" s="86"/>
      <c r="T10" s="91"/>
    </row>
    <row r="11" spans="2:20">
      <c r="B11" s="89"/>
      <c r="C11" s="90" t="s">
        <v>311</v>
      </c>
      <c r="D11" s="90"/>
      <c r="E11" s="90"/>
      <c r="F11" s="90"/>
      <c r="G11" s="90"/>
      <c r="H11" s="90"/>
      <c r="I11" s="91"/>
      <c r="K11" s="89"/>
      <c r="L11" s="90" t="s">
        <v>315</v>
      </c>
      <c r="M11" s="90"/>
      <c r="N11" s="86"/>
      <c r="O11" s="86"/>
      <c r="P11" s="86"/>
      <c r="Q11" s="86"/>
      <c r="R11" s="86"/>
      <c r="S11" s="86"/>
      <c r="T11" s="91"/>
    </row>
    <row r="12" spans="2:20">
      <c r="B12" s="89"/>
      <c r="C12" s="90"/>
      <c r="D12" s="90"/>
      <c r="E12" s="90"/>
      <c r="F12" s="90"/>
      <c r="G12" s="90"/>
      <c r="H12" s="90"/>
      <c r="I12" s="91"/>
      <c r="K12" s="89"/>
      <c r="L12" s="90"/>
      <c r="M12" s="90"/>
      <c r="N12" s="86"/>
      <c r="O12" s="86"/>
      <c r="P12" s="86"/>
      <c r="Q12" s="86"/>
      <c r="R12" s="86"/>
      <c r="S12" s="86"/>
      <c r="T12" s="91"/>
    </row>
    <row r="13" spans="2:20">
      <c r="B13" s="89"/>
      <c r="C13" s="92" t="s">
        <v>28</v>
      </c>
      <c r="D13" s="90"/>
      <c r="E13" s="90"/>
      <c r="F13" s="90"/>
      <c r="G13" s="90"/>
      <c r="H13" s="90"/>
      <c r="I13" s="91"/>
      <c r="K13" s="89"/>
      <c r="L13" s="92" t="s">
        <v>28</v>
      </c>
      <c r="M13" s="90"/>
      <c r="N13" s="86"/>
      <c r="O13" s="86"/>
      <c r="P13" s="86"/>
      <c r="Q13" s="86"/>
      <c r="R13" s="86"/>
      <c r="S13" s="86"/>
      <c r="T13" s="91"/>
    </row>
    <row r="14" spans="2:20">
      <c r="B14" s="89"/>
      <c r="C14" s="90" t="s">
        <v>1825</v>
      </c>
      <c r="D14" s="90"/>
      <c r="E14" s="90"/>
      <c r="F14" s="90"/>
      <c r="G14" s="90"/>
      <c r="H14" s="90"/>
      <c r="I14" s="91"/>
      <c r="K14" s="89"/>
      <c r="L14" s="90" t="s">
        <v>1824</v>
      </c>
      <c r="M14" s="90"/>
      <c r="N14" s="86"/>
      <c r="O14" s="86"/>
      <c r="P14" s="86"/>
      <c r="Q14" s="86"/>
      <c r="R14" s="86"/>
      <c r="S14" s="86"/>
      <c r="T14" s="91"/>
    </row>
    <row r="15" spans="2:20">
      <c r="B15" s="89"/>
      <c r="C15" s="90" t="s">
        <v>1843</v>
      </c>
      <c r="D15" s="90"/>
      <c r="E15" s="90"/>
      <c r="F15" s="90"/>
      <c r="G15" s="90"/>
      <c r="H15" s="90"/>
      <c r="I15" s="91"/>
      <c r="K15" s="89"/>
      <c r="L15" s="90" t="s">
        <v>1844</v>
      </c>
      <c r="M15" s="90"/>
      <c r="N15" s="86"/>
      <c r="O15" s="86"/>
      <c r="P15" s="86"/>
      <c r="Q15" s="86"/>
      <c r="R15" s="86"/>
      <c r="S15" s="86"/>
      <c r="T15" s="91"/>
    </row>
    <row r="16" spans="2:20">
      <c r="B16" s="89"/>
      <c r="C16" s="90" t="s">
        <v>1909</v>
      </c>
      <c r="D16" s="90"/>
      <c r="E16" s="90"/>
      <c r="F16" s="90"/>
      <c r="G16" s="90"/>
      <c r="H16" s="90"/>
      <c r="I16" s="91"/>
      <c r="K16" s="89"/>
      <c r="L16" s="90" t="s">
        <v>1908</v>
      </c>
      <c r="M16" s="90"/>
      <c r="N16" s="86"/>
      <c r="O16" s="86"/>
      <c r="P16" s="86"/>
      <c r="Q16" s="86"/>
      <c r="R16" s="86"/>
      <c r="S16" s="86"/>
      <c r="T16" s="91"/>
    </row>
    <row r="17" spans="2:20">
      <c r="B17" s="89"/>
      <c r="C17" s="90"/>
      <c r="D17" s="90"/>
      <c r="E17" s="90"/>
      <c r="F17" s="90"/>
      <c r="G17" s="90"/>
      <c r="H17" s="90"/>
      <c r="I17" s="91"/>
      <c r="K17" s="89"/>
      <c r="L17" s="90"/>
      <c r="M17" s="90"/>
      <c r="N17" s="86"/>
      <c r="O17" s="86"/>
      <c r="P17" s="86"/>
      <c r="Q17" s="86"/>
      <c r="R17" s="86"/>
      <c r="S17" s="86"/>
      <c r="T17" s="91"/>
    </row>
    <row r="18" spans="2:20">
      <c r="B18" s="89"/>
      <c r="C18" s="92" t="s">
        <v>29</v>
      </c>
      <c r="D18" s="90"/>
      <c r="E18" s="90"/>
      <c r="F18" s="90"/>
      <c r="G18" s="90"/>
      <c r="H18" s="90"/>
      <c r="I18" s="91"/>
      <c r="K18" s="89"/>
      <c r="L18" s="92" t="s">
        <v>29</v>
      </c>
      <c r="M18" s="90"/>
      <c r="N18" s="86"/>
      <c r="O18" s="86"/>
      <c r="P18" s="86"/>
      <c r="Q18" s="86"/>
      <c r="R18" s="86"/>
      <c r="S18" s="86"/>
      <c r="T18" s="91"/>
    </row>
    <row r="19" spans="2:20">
      <c r="B19" s="89"/>
      <c r="C19" s="90" t="s">
        <v>544</v>
      </c>
      <c r="D19" s="90"/>
      <c r="E19" s="90"/>
      <c r="F19" s="90"/>
      <c r="G19" s="90"/>
      <c r="H19" s="90"/>
      <c r="I19" s="91"/>
      <c r="K19" s="89"/>
      <c r="L19" s="90" t="s">
        <v>543</v>
      </c>
      <c r="M19" s="90"/>
      <c r="N19" s="86"/>
      <c r="O19" s="86"/>
      <c r="P19" s="86"/>
      <c r="Q19" s="86"/>
      <c r="R19" s="86"/>
      <c r="S19" s="86"/>
      <c r="T19" s="91"/>
    </row>
    <row r="20" spans="2:20">
      <c r="B20" s="89"/>
      <c r="C20" s="90" t="s">
        <v>545</v>
      </c>
      <c r="D20" s="90"/>
      <c r="E20" s="90"/>
      <c r="F20" s="90"/>
      <c r="G20" s="90"/>
      <c r="H20" s="90"/>
      <c r="I20" s="91"/>
      <c r="K20" s="89"/>
      <c r="L20" s="90" t="s">
        <v>547</v>
      </c>
      <c r="M20" s="90"/>
      <c r="N20" s="86"/>
      <c r="O20" s="86"/>
      <c r="P20" s="86"/>
      <c r="Q20" s="86"/>
      <c r="R20" s="86"/>
      <c r="S20" s="86"/>
      <c r="T20" s="91"/>
    </row>
    <row r="21" spans="2:20">
      <c r="B21" s="89"/>
      <c r="C21" s="90" t="s">
        <v>546</v>
      </c>
      <c r="D21" s="90"/>
      <c r="E21" s="90"/>
      <c r="F21" s="90"/>
      <c r="G21" s="90"/>
      <c r="H21" s="90"/>
      <c r="I21" s="91"/>
      <c r="K21" s="89"/>
      <c r="L21" s="90" t="s">
        <v>548</v>
      </c>
      <c r="M21" s="90"/>
      <c r="N21" s="86"/>
      <c r="O21" s="86"/>
      <c r="P21" s="86"/>
      <c r="Q21" s="86"/>
      <c r="R21" s="86"/>
      <c r="S21" s="86"/>
      <c r="T21" s="91"/>
    </row>
    <row r="22" spans="2:20">
      <c r="B22" s="89"/>
      <c r="C22" s="90"/>
      <c r="D22" s="90"/>
      <c r="E22" s="90"/>
      <c r="F22" s="90"/>
      <c r="G22" s="90"/>
      <c r="H22" s="90"/>
      <c r="I22" s="91"/>
      <c r="K22" s="89"/>
      <c r="L22" s="90"/>
      <c r="M22" s="90"/>
      <c r="N22" s="86"/>
      <c r="O22" s="86"/>
      <c r="P22" s="86"/>
      <c r="Q22" s="86"/>
      <c r="R22" s="86"/>
      <c r="S22" s="86"/>
      <c r="T22" s="91"/>
    </row>
    <row r="23" spans="2:20">
      <c r="B23" s="89"/>
      <c r="C23" s="90"/>
      <c r="D23" s="90"/>
      <c r="E23" s="90"/>
      <c r="F23" s="90"/>
      <c r="G23" s="90"/>
      <c r="H23" s="90"/>
      <c r="I23" s="91"/>
      <c r="K23" s="89"/>
      <c r="L23" s="90"/>
      <c r="M23" s="90"/>
      <c r="N23" s="86"/>
      <c r="O23" s="86"/>
      <c r="P23" s="86"/>
      <c r="Q23" s="86"/>
      <c r="R23" s="86"/>
      <c r="S23" s="86"/>
      <c r="T23" s="91"/>
    </row>
    <row r="24" spans="2:20" ht="18.75">
      <c r="B24" s="89"/>
      <c r="C24" s="334" t="s">
        <v>302</v>
      </c>
      <c r="D24" s="90"/>
      <c r="E24" s="90"/>
      <c r="F24" s="90"/>
      <c r="G24" s="90"/>
      <c r="H24" s="90"/>
      <c r="I24" s="91"/>
      <c r="K24" s="89"/>
      <c r="L24" s="334" t="s">
        <v>316</v>
      </c>
      <c r="M24" s="90"/>
      <c r="N24" s="86"/>
      <c r="O24" s="86"/>
      <c r="P24" s="86"/>
      <c r="Q24" s="86"/>
      <c r="R24" s="86"/>
      <c r="S24" s="86"/>
      <c r="T24" s="91"/>
    </row>
    <row r="25" spans="2:20" ht="8.1" customHeight="1">
      <c r="B25" s="89"/>
      <c r="C25" s="90"/>
      <c r="D25" s="90"/>
      <c r="E25" s="90"/>
      <c r="F25" s="90"/>
      <c r="G25" s="90"/>
      <c r="H25" s="90"/>
      <c r="I25" s="91"/>
      <c r="K25" s="89"/>
      <c r="L25" s="90"/>
      <c r="M25" s="90"/>
      <c r="N25" s="86"/>
      <c r="O25" s="86"/>
      <c r="P25" s="86"/>
      <c r="Q25" s="86"/>
      <c r="R25" s="86"/>
      <c r="S25" s="86"/>
      <c r="T25" s="91"/>
    </row>
    <row r="26" spans="2:20">
      <c r="B26" s="89"/>
      <c r="C26" s="90" t="s">
        <v>318</v>
      </c>
      <c r="D26" s="90"/>
      <c r="E26" s="90"/>
      <c r="F26" s="90"/>
      <c r="G26" s="90"/>
      <c r="H26" s="90"/>
      <c r="I26" s="91"/>
      <c r="K26" s="89"/>
      <c r="L26" s="90" t="s">
        <v>317</v>
      </c>
      <c r="M26" s="90"/>
      <c r="N26" s="90"/>
      <c r="O26" s="90"/>
      <c r="P26" s="90"/>
      <c r="Q26" s="90"/>
      <c r="R26" s="90"/>
      <c r="S26" s="90"/>
      <c r="T26" s="91"/>
    </row>
    <row r="27" spans="2:20">
      <c r="B27" s="89"/>
      <c r="C27" s="90" t="s">
        <v>1896</v>
      </c>
      <c r="D27" s="90"/>
      <c r="E27" s="90"/>
      <c r="F27" s="90"/>
      <c r="G27" s="90"/>
      <c r="H27" s="90"/>
      <c r="I27" s="91"/>
      <c r="K27" s="89"/>
      <c r="L27" s="90" t="s">
        <v>319</v>
      </c>
      <c r="M27" s="90"/>
      <c r="N27" s="90"/>
      <c r="O27" s="90"/>
      <c r="P27" s="90"/>
      <c r="Q27" s="90"/>
      <c r="R27" s="90"/>
      <c r="S27" s="90"/>
      <c r="T27" s="91"/>
    </row>
    <row r="28" spans="2:20">
      <c r="B28" s="89"/>
      <c r="C28" s="90"/>
      <c r="D28" s="90"/>
      <c r="E28" s="90"/>
      <c r="F28" s="90"/>
      <c r="G28" s="90"/>
      <c r="H28" s="90"/>
      <c r="I28" s="91"/>
      <c r="K28" s="89"/>
      <c r="L28" s="90"/>
      <c r="M28" s="90"/>
      <c r="N28" s="90"/>
      <c r="O28" s="90"/>
      <c r="P28" s="90"/>
      <c r="Q28" s="90"/>
      <c r="R28" s="90"/>
      <c r="S28" s="90"/>
      <c r="T28" s="91"/>
    </row>
    <row r="29" spans="2:20">
      <c r="B29" s="785"/>
      <c r="C29" s="90"/>
      <c r="D29" s="90"/>
      <c r="E29" s="90"/>
      <c r="F29" s="90"/>
      <c r="G29" s="90"/>
      <c r="H29" s="90"/>
      <c r="I29" s="786"/>
      <c r="K29" s="785"/>
      <c r="L29" s="90"/>
      <c r="M29" s="90"/>
      <c r="N29" s="86"/>
      <c r="O29" s="86"/>
      <c r="P29" s="86"/>
      <c r="Q29" s="86"/>
      <c r="R29" s="86"/>
      <c r="S29" s="86"/>
      <c r="T29" s="786"/>
    </row>
    <row r="30" spans="2:20" ht="18.75">
      <c r="B30" s="785"/>
      <c r="C30" s="334" t="s">
        <v>559</v>
      </c>
      <c r="D30" s="90"/>
      <c r="E30" s="90"/>
      <c r="F30" s="90"/>
      <c r="G30" s="90"/>
      <c r="H30" s="90"/>
      <c r="I30" s="786"/>
      <c r="K30" s="785"/>
      <c r="L30" s="334" t="s">
        <v>558</v>
      </c>
      <c r="M30" s="90"/>
      <c r="N30" s="86"/>
      <c r="O30" s="86"/>
      <c r="P30" s="86"/>
      <c r="Q30" s="86"/>
      <c r="R30" s="86"/>
      <c r="S30" s="86"/>
      <c r="T30" s="786"/>
    </row>
    <row r="31" spans="2:20" ht="8.1" customHeight="1">
      <c r="B31" s="785"/>
      <c r="C31" s="90"/>
      <c r="D31" s="90"/>
      <c r="E31" s="90"/>
      <c r="F31" s="90"/>
      <c r="G31" s="90"/>
      <c r="H31" s="90"/>
      <c r="I31" s="786"/>
      <c r="K31" s="785"/>
      <c r="L31" s="90"/>
      <c r="M31" s="90"/>
      <c r="N31" s="86"/>
      <c r="O31" s="86"/>
      <c r="P31" s="86"/>
      <c r="Q31" s="86"/>
      <c r="R31" s="86"/>
      <c r="S31" s="86"/>
      <c r="T31" s="786"/>
    </row>
    <row r="32" spans="2:20">
      <c r="B32" s="785"/>
      <c r="C32" s="90" t="s">
        <v>1828</v>
      </c>
      <c r="D32" s="90"/>
      <c r="E32" s="90"/>
      <c r="F32" s="90"/>
      <c r="G32" s="90"/>
      <c r="H32" s="90"/>
      <c r="I32" s="786"/>
      <c r="K32" s="785"/>
      <c r="L32" s="90" t="s">
        <v>1826</v>
      </c>
      <c r="M32" s="90"/>
      <c r="N32" s="90"/>
      <c r="O32" s="90"/>
      <c r="P32" s="90"/>
      <c r="Q32" s="90"/>
      <c r="R32" s="90"/>
      <c r="S32" s="90"/>
      <c r="T32" s="786"/>
    </row>
    <row r="33" spans="2:20">
      <c r="B33" s="785"/>
      <c r="C33" s="750" t="s">
        <v>1829</v>
      </c>
      <c r="D33" s="90"/>
      <c r="E33" s="90"/>
      <c r="F33" s="90"/>
      <c r="G33" s="90"/>
      <c r="H33" s="90"/>
      <c r="I33" s="786"/>
      <c r="K33" s="785"/>
      <c r="L33" s="90" t="s">
        <v>1827</v>
      </c>
      <c r="M33" s="90"/>
      <c r="N33" s="90"/>
      <c r="O33" s="90"/>
      <c r="P33" s="90"/>
      <c r="Q33" s="90"/>
      <c r="R33" s="90"/>
      <c r="S33" s="90"/>
      <c r="T33" s="786"/>
    </row>
    <row r="34" spans="2:20">
      <c r="B34" s="785"/>
      <c r="C34" s="90" t="s">
        <v>1830</v>
      </c>
      <c r="D34" s="90"/>
      <c r="E34" s="90"/>
      <c r="F34" s="90"/>
      <c r="G34" s="90"/>
      <c r="H34" s="90"/>
      <c r="I34" s="786"/>
      <c r="K34" s="785"/>
      <c r="L34" s="90" t="s">
        <v>1831</v>
      </c>
      <c r="M34" s="90"/>
      <c r="N34" s="90"/>
      <c r="O34" s="90"/>
      <c r="P34" s="90"/>
      <c r="Q34" s="90"/>
      <c r="R34" s="90"/>
      <c r="S34" s="90"/>
      <c r="T34" s="786"/>
    </row>
    <row r="35" spans="2:20">
      <c r="B35" s="785"/>
      <c r="C35" s="90"/>
      <c r="D35" s="90"/>
      <c r="E35" s="90"/>
      <c r="F35" s="90"/>
      <c r="G35" s="90"/>
      <c r="H35" s="90"/>
      <c r="I35" s="786"/>
      <c r="K35" s="785"/>
      <c r="L35" s="90"/>
      <c r="M35" s="90"/>
      <c r="N35" s="90"/>
      <c r="O35" s="90"/>
      <c r="P35" s="90"/>
      <c r="Q35" s="90"/>
      <c r="R35" s="90"/>
      <c r="S35" s="90"/>
      <c r="T35" s="786"/>
    </row>
    <row r="36" spans="2:20">
      <c r="B36" s="785"/>
      <c r="C36" s="92"/>
      <c r="D36" s="90"/>
      <c r="E36" s="86"/>
      <c r="F36" s="86"/>
      <c r="G36" s="86"/>
      <c r="H36" s="86"/>
      <c r="I36" s="787"/>
      <c r="J36" s="78"/>
      <c r="K36" s="785"/>
      <c r="L36" s="92"/>
      <c r="M36" s="90"/>
      <c r="N36" s="86"/>
      <c r="O36" s="86"/>
      <c r="P36" s="86"/>
      <c r="Q36" s="86"/>
      <c r="R36" s="86"/>
      <c r="S36" s="86"/>
      <c r="T36" s="786"/>
    </row>
    <row r="37" spans="2:20" ht="18.75">
      <c r="B37" s="785"/>
      <c r="C37" s="334" t="s">
        <v>1902</v>
      </c>
      <c r="D37" s="90"/>
      <c r="E37" s="90"/>
      <c r="F37" s="90"/>
      <c r="G37" s="90"/>
      <c r="H37" s="90"/>
      <c r="I37" s="786"/>
      <c r="K37" s="785"/>
      <c r="L37" s="334" t="s">
        <v>1897</v>
      </c>
      <c r="M37" s="90"/>
      <c r="N37" s="90"/>
      <c r="O37" s="90"/>
      <c r="P37" s="90"/>
      <c r="Q37" s="90"/>
      <c r="R37" s="90"/>
      <c r="S37" s="90"/>
      <c r="T37" s="786"/>
    </row>
    <row r="38" spans="2:20" ht="8.1" customHeight="1">
      <c r="B38" s="785"/>
      <c r="C38" s="90"/>
      <c r="D38" s="90"/>
      <c r="E38" s="90"/>
      <c r="F38" s="90"/>
      <c r="G38" s="90"/>
      <c r="H38" s="90"/>
      <c r="I38" s="786"/>
      <c r="K38" s="785"/>
      <c r="L38" s="90"/>
      <c r="M38" s="90"/>
      <c r="N38" s="90"/>
      <c r="O38" s="90"/>
      <c r="P38" s="90"/>
      <c r="Q38" s="90"/>
      <c r="R38" s="90"/>
      <c r="S38" s="90"/>
      <c r="T38" s="786"/>
    </row>
    <row r="39" spans="2:20">
      <c r="B39" s="785"/>
      <c r="C39" s="90" t="s">
        <v>1903</v>
      </c>
      <c r="D39" s="90"/>
      <c r="E39" s="90"/>
      <c r="F39" s="90"/>
      <c r="G39" s="90"/>
      <c r="H39" s="90"/>
      <c r="I39" s="786"/>
      <c r="K39" s="785"/>
      <c r="L39" s="90" t="s">
        <v>1899</v>
      </c>
      <c r="M39" s="90"/>
      <c r="N39" s="90"/>
      <c r="O39" s="90"/>
      <c r="P39" s="90"/>
      <c r="Q39" s="90"/>
      <c r="R39" s="90"/>
      <c r="S39" s="90"/>
      <c r="T39" s="786"/>
    </row>
    <row r="40" spans="2:20">
      <c r="B40" s="785"/>
      <c r="C40" s="90" t="s">
        <v>1901</v>
      </c>
      <c r="D40" s="90"/>
      <c r="E40" s="90"/>
      <c r="F40" s="90"/>
      <c r="G40" s="90"/>
      <c r="H40" s="90"/>
      <c r="I40" s="786"/>
      <c r="K40" s="785"/>
      <c r="L40" s="90" t="s">
        <v>1900</v>
      </c>
      <c r="M40" s="90"/>
      <c r="N40" s="90"/>
      <c r="O40" s="90"/>
      <c r="P40" s="90"/>
      <c r="Q40" s="90"/>
      <c r="R40" s="90"/>
      <c r="S40" s="90"/>
      <c r="T40" s="786"/>
    </row>
    <row r="41" spans="2:20">
      <c r="B41" s="785"/>
      <c r="C41" s="90" t="s">
        <v>1904</v>
      </c>
      <c r="D41" s="90"/>
      <c r="E41" s="90"/>
      <c r="F41" s="90"/>
      <c r="G41" s="90"/>
      <c r="H41" s="90"/>
      <c r="I41" s="786"/>
      <c r="K41" s="785"/>
      <c r="L41" s="90" t="s">
        <v>1898</v>
      </c>
      <c r="M41" s="90"/>
      <c r="N41" s="90"/>
      <c r="O41" s="90"/>
      <c r="P41" s="90"/>
      <c r="Q41" s="90"/>
      <c r="R41" s="90"/>
      <c r="S41" s="90"/>
      <c r="T41" s="786"/>
    </row>
    <row r="42" spans="2:20">
      <c r="B42" s="788"/>
      <c r="C42" s="789"/>
      <c r="D42" s="789"/>
      <c r="E42" s="789"/>
      <c r="F42" s="789"/>
      <c r="G42" s="789"/>
      <c r="H42" s="789"/>
      <c r="I42" s="790"/>
      <c r="K42" s="788"/>
      <c r="L42" s="789"/>
      <c r="M42" s="789"/>
      <c r="N42" s="789"/>
      <c r="O42" s="789"/>
      <c r="P42" s="789"/>
      <c r="Q42" s="789"/>
      <c r="R42" s="789"/>
      <c r="S42" s="789"/>
      <c r="T42" s="790"/>
    </row>
    <row r="43" spans="2:20"/>
    <row r="44" spans="2:20"/>
  </sheetData>
  <sheetProtection sheet="1" selectLockedCells="1"/>
  <mergeCells count="2">
    <mergeCell ref="C2:H2"/>
    <mergeCell ref="L2:Q2"/>
  </mergeCells>
  <pageMargins left="0.7" right="0.7" top="0.78740157499999996" bottom="0.78740157499999996" header="0.3" footer="0.3"/>
  <pageSetup paperSize="9" orientation="portrait" horizontalDpi="4294967293"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A79C6-B729-45E3-9978-68B09454016F}">
  <sheetPr codeName="Tabelle18"/>
  <dimension ref="A1:F68"/>
  <sheetViews>
    <sheetView showGridLines="0" showRowColHeaders="0" workbookViewId="0">
      <selection activeCell="C7" sqref="C7"/>
    </sheetView>
  </sheetViews>
  <sheetFormatPr defaultColWidth="0" defaultRowHeight="15" zeroHeight="1"/>
  <cols>
    <col min="1" max="1" width="11.42578125" customWidth="1"/>
    <col min="2" max="2" width="7.85546875" customWidth="1"/>
    <col min="3" max="3" width="6.42578125" customWidth="1"/>
    <col min="4" max="4" width="25.7109375" customWidth="1"/>
    <col min="5" max="5" width="9.28515625" customWidth="1"/>
    <col min="6" max="6" width="11.42578125" customWidth="1"/>
    <col min="7" max="16384" width="11.42578125" hidden="1"/>
  </cols>
  <sheetData>
    <row r="1" spans="2:5"/>
    <row r="2" spans="2:5" ht="28.5">
      <c r="B2" s="946" t="s">
        <v>454</v>
      </c>
      <c r="C2" s="946"/>
      <c r="D2" s="946"/>
    </row>
    <row r="3" spans="2:5" ht="15.75" thickBot="1"/>
    <row r="4" spans="2:5" ht="15.75" thickTop="1">
      <c r="B4" s="942" t="s">
        <v>401</v>
      </c>
      <c r="C4" s="959" t="s">
        <v>400</v>
      </c>
      <c r="D4" s="961" t="s">
        <v>399</v>
      </c>
      <c r="E4" s="507"/>
    </row>
    <row r="5" spans="2:5">
      <c r="B5" s="958"/>
      <c r="C5" s="960"/>
      <c r="D5" s="962"/>
      <c r="E5" s="508" t="s">
        <v>1706</v>
      </c>
    </row>
    <row r="6" spans="2:5" ht="15.75">
      <c r="B6" s="96"/>
      <c r="C6" s="169"/>
      <c r="D6" s="170" t="s">
        <v>24</v>
      </c>
      <c r="E6" s="509"/>
    </row>
    <row r="7" spans="2:5">
      <c r="B7" s="97" t="s">
        <v>171</v>
      </c>
      <c r="C7" s="100">
        <v>15</v>
      </c>
      <c r="D7" s="161" t="str">
        <f>VLOOKUP($C7,Language!$D$5:$E$100,2,0)</f>
        <v>Mexico</v>
      </c>
      <c r="E7" s="509" t="b">
        <f>OR(CalcA!$K$5&gt;0,CalcA!$I$5&gt;0)</f>
        <v>0</v>
      </c>
    </row>
    <row r="8" spans="2:5">
      <c r="B8" s="97" t="s">
        <v>172</v>
      </c>
      <c r="C8" s="103">
        <v>60</v>
      </c>
      <c r="D8" s="161" t="str">
        <f>VLOOKUP($C8,Language!$D$5:$E$100,2,0)</f>
        <v>South Africa</v>
      </c>
      <c r="E8" s="509" t="b">
        <f>OR(CalcA!$K$6&gt;0,CalcA!$I$6&gt;0)</f>
        <v>0</v>
      </c>
    </row>
    <row r="9" spans="2:5">
      <c r="B9" s="97" t="s">
        <v>173</v>
      </c>
      <c r="C9" s="103">
        <v>25</v>
      </c>
      <c r="D9" s="161" t="str">
        <f>VLOOKUP($C9,Language!$D$5:$E$100,2,0)</f>
        <v>Rep. of Korea</v>
      </c>
      <c r="E9" s="509" t="b">
        <f>OR(CalcA!$K$7&gt;0,CalcA!$I$7&gt;0)</f>
        <v>0</v>
      </c>
    </row>
    <row r="10" spans="2:5">
      <c r="B10" s="97" t="s">
        <v>1039</v>
      </c>
      <c r="C10" s="350">
        <v>41</v>
      </c>
      <c r="D10" s="161" t="str">
        <f>VLOOKUP($C10,Language!$D$5:$E$100,2,0)</f>
        <v>Czech Rep.</v>
      </c>
      <c r="E10" s="509" t="b">
        <f>OR(CalcA!$K$8&gt;0,CalcA!$I$8&gt;0)</f>
        <v>0</v>
      </c>
    </row>
    <row r="11" spans="2:5" ht="15.75">
      <c r="B11" s="98"/>
      <c r="C11" s="169"/>
      <c r="D11" s="170" t="s">
        <v>20</v>
      </c>
      <c r="E11" s="509"/>
    </row>
    <row r="12" spans="2:5">
      <c r="B12" s="97" t="s">
        <v>174</v>
      </c>
      <c r="C12" s="103">
        <v>30</v>
      </c>
      <c r="D12" s="161" t="str">
        <f>VLOOKUP($C12,Language!$D$5:$E$100,2,0)</f>
        <v>Canada</v>
      </c>
      <c r="E12" s="509" t="b">
        <f>OR(CalcB!$K$5&gt;0,CalcB!$I$5&gt;0)</f>
        <v>0</v>
      </c>
    </row>
    <row r="13" spans="2:5">
      <c r="B13" s="97" t="s">
        <v>175</v>
      </c>
      <c r="C13" s="100">
        <v>65</v>
      </c>
      <c r="D13" s="161" t="str">
        <f>VLOOKUP($C13,Language!$D$5:$E$100,2,0)</f>
        <v>Bosnia/Herzeg.</v>
      </c>
      <c r="E13" s="509" t="b">
        <f>OR(CalcB!$K$6&gt;0,CalcB!$I$6&gt;0)</f>
        <v>0</v>
      </c>
    </row>
    <row r="14" spans="2:5">
      <c r="B14" s="97" t="s">
        <v>176</v>
      </c>
      <c r="C14" s="103">
        <v>55</v>
      </c>
      <c r="D14" s="161" t="str">
        <f>VLOOKUP($C14,Language!$D$5:$E$100,2,0)</f>
        <v>Qatar</v>
      </c>
      <c r="E14" s="509" t="b">
        <f>OR(CalcB!$K$7&gt;0,CalcB!$I$7&gt;0)</f>
        <v>0</v>
      </c>
    </row>
    <row r="15" spans="2:5">
      <c r="B15" s="97" t="s">
        <v>1040</v>
      </c>
      <c r="C15" s="350">
        <v>19</v>
      </c>
      <c r="D15" s="161" t="str">
        <f>VLOOKUP($C15,Language!$D$5:$E$100,2,0)</f>
        <v>Switzerland</v>
      </c>
      <c r="E15" s="509" t="b">
        <f>OR(CalcB!$K$8&gt;0,CalcB!$I$8&gt;0)</f>
        <v>0</v>
      </c>
    </row>
    <row r="16" spans="2:5" ht="15.75">
      <c r="B16" s="98"/>
      <c r="C16" s="169"/>
      <c r="D16" s="170" t="s">
        <v>21</v>
      </c>
      <c r="E16" s="509"/>
    </row>
    <row r="17" spans="2:5">
      <c r="B17" s="97" t="s">
        <v>177</v>
      </c>
      <c r="C17" s="103">
        <v>6</v>
      </c>
      <c r="D17" s="161" t="str">
        <f>VLOOKUP($C17,Language!$D$5:$E$100,2,0)</f>
        <v>Brazil</v>
      </c>
      <c r="E17" s="509" t="b">
        <f>OR(CalcC!$K$5&gt;0,CalcC!$I$5&gt;0)</f>
        <v>0</v>
      </c>
    </row>
    <row r="18" spans="2:5">
      <c r="B18" s="97" t="s">
        <v>178</v>
      </c>
      <c r="C18" s="103">
        <v>8</v>
      </c>
      <c r="D18" s="161" t="str">
        <f>VLOOKUP($C18,Language!$D$5:$E$100,2,0)</f>
        <v>Morocco</v>
      </c>
      <c r="E18" s="509" t="b">
        <f>OR(CalcC!$K$6&gt;0,CalcC!$I$6&gt;0)</f>
        <v>0</v>
      </c>
    </row>
    <row r="19" spans="2:5">
      <c r="B19" s="97" t="s">
        <v>179</v>
      </c>
      <c r="C19" s="103">
        <v>83</v>
      </c>
      <c r="D19" s="161" t="str">
        <f>VLOOKUP($C19,Language!$D$5:$E$100,2,0)</f>
        <v>Haiti</v>
      </c>
      <c r="E19" s="509" t="b">
        <f>OR(CalcC!$K$7&gt;0,CalcC!$I$7&gt;0)</f>
        <v>0</v>
      </c>
    </row>
    <row r="20" spans="2:5">
      <c r="B20" s="97" t="s">
        <v>1041</v>
      </c>
      <c r="C20" s="350">
        <v>43</v>
      </c>
      <c r="D20" s="161" t="str">
        <f>VLOOKUP($C20,Language!$D$5:$E$100,2,0)</f>
        <v>Scotland</v>
      </c>
      <c r="E20" s="509" t="b">
        <f>OR(CalcC!$K$8&gt;0,CalcC!$I$8&gt;0)</f>
        <v>0</v>
      </c>
    </row>
    <row r="21" spans="2:5" ht="15.75">
      <c r="B21" s="98"/>
      <c r="C21" s="169"/>
      <c r="D21" s="170" t="s">
        <v>25</v>
      </c>
      <c r="E21" s="509"/>
    </row>
    <row r="22" spans="2:5">
      <c r="B22" s="97" t="s">
        <v>180</v>
      </c>
      <c r="C22" s="103">
        <v>16</v>
      </c>
      <c r="D22" s="161" t="str">
        <f>VLOOKUP($C22,Language!$D$5:$E$100,2,0)</f>
        <v>USA</v>
      </c>
      <c r="E22" s="509" t="b">
        <f>OR(CalcD!$K$5&gt;0,CalcD!$I$5&gt;0)</f>
        <v>0</v>
      </c>
    </row>
    <row r="23" spans="2:5">
      <c r="B23" s="97" t="s">
        <v>181</v>
      </c>
      <c r="C23" s="103">
        <v>40</v>
      </c>
      <c r="D23" s="161" t="str">
        <f>VLOOKUP($C23,Language!$D$5:$E$100,2,0)</f>
        <v>Paraguay</v>
      </c>
      <c r="E23" s="509" t="b">
        <f>OR(CalcD!$K$6&gt;0,CalcD!$I$6&gt;0)</f>
        <v>0</v>
      </c>
    </row>
    <row r="24" spans="2:5">
      <c r="B24" s="97" t="s">
        <v>182</v>
      </c>
      <c r="C24" s="103">
        <v>27</v>
      </c>
      <c r="D24" s="161" t="str">
        <f>VLOOKUP($C24,Language!$D$5:$E$100,2,0)</f>
        <v>Australia</v>
      </c>
      <c r="E24" s="509" t="b">
        <f>OR(CalcD!$K$7&gt;0,CalcD!$I$7&gt;0)</f>
        <v>0</v>
      </c>
    </row>
    <row r="25" spans="2:5">
      <c r="B25" s="97" t="s">
        <v>1042</v>
      </c>
      <c r="C25" s="350">
        <v>22</v>
      </c>
      <c r="D25" s="161" t="str">
        <f>VLOOKUP($C25,Language!$D$5:$E$100,2,0)</f>
        <v>Turkey</v>
      </c>
      <c r="E25" s="509" t="b">
        <f>OR(CalcD!$K$8&gt;0,CalcD!$I$8&gt;0)</f>
        <v>0</v>
      </c>
    </row>
    <row r="26" spans="2:5" ht="15.75">
      <c r="B26" s="98"/>
      <c r="C26" s="169"/>
      <c r="D26" s="170" t="s">
        <v>22</v>
      </c>
      <c r="E26" s="509"/>
    </row>
    <row r="27" spans="2:5">
      <c r="B27" s="97" t="s">
        <v>183</v>
      </c>
      <c r="C27" s="103">
        <v>10</v>
      </c>
      <c r="D27" s="161" t="str">
        <f>VLOOKUP($C27,Language!$D$5:$E$100,2,0)</f>
        <v>Germany</v>
      </c>
      <c r="E27" s="509" t="b">
        <f>OR(CalcE!$K$5&gt;0,CalcE!$I$5&gt;0)</f>
        <v>0</v>
      </c>
    </row>
    <row r="28" spans="2:5">
      <c r="B28" s="97" t="s">
        <v>184</v>
      </c>
      <c r="C28" s="100">
        <v>82</v>
      </c>
      <c r="D28" s="161" t="str">
        <f>VLOOKUP($C28,Language!$D$5:$E$100,2,0)</f>
        <v>Curaçao</v>
      </c>
      <c r="E28" s="509" t="b">
        <f>OR(CalcE!$K$6&gt;0,CalcE!$I$6&gt;0)</f>
        <v>0</v>
      </c>
    </row>
    <row r="29" spans="2:5">
      <c r="B29" s="97" t="s">
        <v>185</v>
      </c>
      <c r="C29" s="103">
        <v>34</v>
      </c>
      <c r="D29" s="161" t="str">
        <f>VLOOKUP($C29,Language!$D$5:$E$100,2,0)</f>
        <v>Ivory Coast</v>
      </c>
      <c r="E29" s="509" t="b">
        <f>OR(CalcE!$K$7&gt;0,CalcE!$I$7&gt;0)</f>
        <v>0</v>
      </c>
    </row>
    <row r="30" spans="2:5">
      <c r="B30" s="97" t="s">
        <v>1043</v>
      </c>
      <c r="C30" s="350">
        <v>23</v>
      </c>
      <c r="D30" s="161" t="str">
        <f>VLOOKUP($C30,Language!$D$5:$E$100,2,0)</f>
        <v>Ecuador</v>
      </c>
      <c r="E30" s="509" t="b">
        <f>OR(CalcE!$K$8&gt;0,CalcE!$I$8&gt;0)</f>
        <v>0</v>
      </c>
    </row>
    <row r="31" spans="2:5" ht="15.75">
      <c r="B31" s="98"/>
      <c r="C31" s="169"/>
      <c r="D31" s="170" t="s">
        <v>23</v>
      </c>
      <c r="E31" s="509"/>
    </row>
    <row r="32" spans="2:5">
      <c r="B32" s="97" t="s">
        <v>266</v>
      </c>
      <c r="C32" s="100">
        <v>7</v>
      </c>
      <c r="D32" s="161" t="str">
        <f>VLOOKUP($C32,Language!$D$5:$E$100,2,0)</f>
        <v>Netherlands</v>
      </c>
      <c r="E32" s="509" t="b">
        <f>OR(CalcF!$K$5&gt;0,CalcF!$I$5&gt;0)</f>
        <v>0</v>
      </c>
    </row>
    <row r="33" spans="2:5">
      <c r="B33" s="97" t="s">
        <v>267</v>
      </c>
      <c r="C33" s="103">
        <v>18</v>
      </c>
      <c r="D33" s="161" t="str">
        <f>VLOOKUP($C33,Language!$D$5:$E$100,2,0)</f>
        <v>Japan</v>
      </c>
      <c r="E33" s="509" t="b">
        <f>OR(CalcF!$K$6&gt;0,CalcF!$I$6&gt;0)</f>
        <v>0</v>
      </c>
    </row>
    <row r="34" spans="2:5">
      <c r="B34" s="97" t="s">
        <v>268</v>
      </c>
      <c r="C34" s="100">
        <v>38</v>
      </c>
      <c r="D34" s="161" t="str">
        <f>VLOOKUP($C34,Language!$D$5:$E$100,2,0)</f>
        <v>Sweden</v>
      </c>
      <c r="E34" s="509" t="b">
        <f>OR(CalcF!$K$7&gt;0,CalcF!$I$7&gt;0)</f>
        <v>0</v>
      </c>
    </row>
    <row r="35" spans="2:5">
      <c r="B35" s="97" t="s">
        <v>1044</v>
      </c>
      <c r="C35" s="351">
        <v>44</v>
      </c>
      <c r="D35" s="161" t="str">
        <f>VLOOKUP($C35,Language!$D$5:$E$100,2,0)</f>
        <v>Tunisia</v>
      </c>
      <c r="E35" s="509" t="b">
        <f>OR(CalcF!$K$8&gt;0,CalcF!$I$8&gt;0)</f>
        <v>0</v>
      </c>
    </row>
    <row r="36" spans="2:5" ht="15.75">
      <c r="B36" s="98"/>
      <c r="C36" s="169"/>
      <c r="D36" s="170" t="s">
        <v>272</v>
      </c>
      <c r="E36" s="509"/>
    </row>
    <row r="37" spans="2:5">
      <c r="B37" s="97" t="s">
        <v>186</v>
      </c>
      <c r="C37" s="103">
        <v>9</v>
      </c>
      <c r="D37" s="161" t="str">
        <f>VLOOKUP($C37,Language!$D$5:$E$100,2,0)</f>
        <v>Belgium</v>
      </c>
      <c r="E37" s="509" t="b">
        <f>OR(CalcG!$K$5&gt;0,CalcG!$I$5&gt;0)</f>
        <v>0</v>
      </c>
    </row>
    <row r="38" spans="2:5">
      <c r="B38" s="97" t="s">
        <v>187</v>
      </c>
      <c r="C38" s="103">
        <v>29</v>
      </c>
      <c r="D38" s="161" t="str">
        <f>VLOOKUP($C38,Language!$D$5:$E$100,2,0)</f>
        <v>Egypt</v>
      </c>
      <c r="E38" s="509" t="b">
        <f>OR(CalcG!$K$6&gt;0,CalcG!$I$6&gt;0)</f>
        <v>0</v>
      </c>
    </row>
    <row r="39" spans="2:5">
      <c r="B39" s="97" t="s">
        <v>188</v>
      </c>
      <c r="C39" s="103">
        <v>21</v>
      </c>
      <c r="D39" s="161" t="str">
        <f>VLOOKUP($C39,Language!$D$5:$E$100,2,0)</f>
        <v>IR Iran</v>
      </c>
      <c r="E39" s="509" t="b">
        <f>OR(CalcG!$K$7&gt;0,CalcG!$I$7&gt;0)</f>
        <v>0</v>
      </c>
    </row>
    <row r="40" spans="2:5">
      <c r="B40" s="97" t="s">
        <v>1045</v>
      </c>
      <c r="C40" s="350">
        <v>85</v>
      </c>
      <c r="D40" s="161" t="str">
        <f>VLOOKUP($C40,Language!$D$5:$E$100,2,0)</f>
        <v>New Zealand</v>
      </c>
      <c r="E40" s="509" t="b">
        <f>OR(CalcG!$K$8&gt;0,CalcG!$I$8&gt;0)</f>
        <v>0</v>
      </c>
    </row>
    <row r="41" spans="2:5" ht="15.75">
      <c r="B41" s="98"/>
      <c r="C41" s="169"/>
      <c r="D41" s="170" t="s">
        <v>31</v>
      </c>
      <c r="E41" s="509"/>
    </row>
    <row r="42" spans="2:5">
      <c r="B42" s="97" t="s">
        <v>269</v>
      </c>
      <c r="C42" s="103">
        <v>2</v>
      </c>
      <c r="D42" s="163" t="str">
        <f>VLOOKUP($C42,Language!$D$5:$E$100,2,0)</f>
        <v>Spain</v>
      </c>
      <c r="E42" s="509" t="b">
        <f>OR(CalcH!$K$5&gt;0,CalcH!$I$5&gt;0)</f>
        <v>0</v>
      </c>
    </row>
    <row r="43" spans="2:5">
      <c r="B43" s="97" t="s">
        <v>270</v>
      </c>
      <c r="C43" s="103">
        <v>69</v>
      </c>
      <c r="D43" s="163" t="str">
        <f>VLOOKUP($C43,Language!$D$5:$E$100,2,0)</f>
        <v>Cape Verde</v>
      </c>
      <c r="E43" s="509" t="b">
        <f>OR(CalcH!$K$6&gt;0,CalcH!$I$6&gt;0)</f>
        <v>0</v>
      </c>
    </row>
    <row r="44" spans="2:5">
      <c r="B44" s="97" t="s">
        <v>271</v>
      </c>
      <c r="C44" s="103">
        <v>61</v>
      </c>
      <c r="D44" s="163" t="str">
        <f>VLOOKUP($C44,Language!$D$5:$E$100,2,0)</f>
        <v>Saudi Arabia</v>
      </c>
      <c r="E44" s="509" t="b">
        <f>OR(CalcH!$K$7&gt;0,CalcH!$I$7&gt;0)</f>
        <v>0</v>
      </c>
    </row>
    <row r="45" spans="2:5">
      <c r="B45" s="143" t="s">
        <v>1046</v>
      </c>
      <c r="C45" s="350">
        <v>17</v>
      </c>
      <c r="D45" s="163" t="str">
        <f>VLOOKUP($C45,Language!$D$5:$E$100,2,0)</f>
        <v>Uruguay</v>
      </c>
      <c r="E45" s="509" t="b">
        <f>OR(CalcH!$K$8&gt;0,CalcH!$I$8&gt;0)</f>
        <v>0</v>
      </c>
    </row>
    <row r="46" spans="2:5" ht="15.75">
      <c r="B46" s="96"/>
      <c r="C46" s="169"/>
      <c r="D46" s="170" t="s">
        <v>32</v>
      </c>
      <c r="E46" s="509"/>
    </row>
    <row r="47" spans="2:5">
      <c r="B47" s="97" t="s">
        <v>836</v>
      </c>
      <c r="C47" s="100">
        <v>1</v>
      </c>
      <c r="D47" s="161" t="str">
        <f>VLOOKUP($C47,Language!$D$5:$E$100,2,0)</f>
        <v>France</v>
      </c>
      <c r="E47" s="509" t="b">
        <f>OR(CalcI!$K$5&gt;0,CalcI!$I$5&gt;0)</f>
        <v>0</v>
      </c>
    </row>
    <row r="48" spans="2:5">
      <c r="B48" s="97" t="s">
        <v>837</v>
      </c>
      <c r="C48" s="103">
        <v>14</v>
      </c>
      <c r="D48" s="161" t="str">
        <f>VLOOKUP($C48,Language!$D$5:$E$100,2,0)</f>
        <v>Senegal</v>
      </c>
      <c r="E48" s="509" t="b">
        <f>OR(CalcI!$K$6&gt;0,CalcI!$I$6&gt;0)</f>
        <v>0</v>
      </c>
    </row>
    <row r="49" spans="2:5">
      <c r="B49" s="97" t="s">
        <v>838</v>
      </c>
      <c r="C49" s="103">
        <v>57</v>
      </c>
      <c r="D49" s="161" t="str">
        <f>VLOOKUP($C49,Language!$D$5:$E$100,2,0)</f>
        <v>Iraq</v>
      </c>
      <c r="E49" s="509" t="b">
        <f>OR(CalcI!$K$7&gt;0,CalcI!$I$7&gt;0)</f>
        <v>0</v>
      </c>
    </row>
    <row r="50" spans="2:5">
      <c r="B50" s="97" t="s">
        <v>1047</v>
      </c>
      <c r="C50" s="350">
        <v>31</v>
      </c>
      <c r="D50" s="161" t="str">
        <f>VLOOKUP($C50,Language!$D$5:$E$100,2,0)</f>
        <v>Norway</v>
      </c>
      <c r="E50" s="509" t="b">
        <f>OR(CalcI!$K$8&gt;0,CalcI!$I$8&gt;0)</f>
        <v>0</v>
      </c>
    </row>
    <row r="51" spans="2:5" ht="15.75">
      <c r="B51" s="98"/>
      <c r="C51" s="169"/>
      <c r="D51" s="170" t="s">
        <v>835</v>
      </c>
      <c r="E51" s="509"/>
    </row>
    <row r="52" spans="2:5">
      <c r="B52" s="97" t="s">
        <v>839</v>
      </c>
      <c r="C52" s="103">
        <v>3</v>
      </c>
      <c r="D52" s="161" t="str">
        <f>VLOOKUP($C52,Language!$D$5:$E$100,2,0)</f>
        <v>Argentina</v>
      </c>
      <c r="E52" s="509" t="b">
        <f>OR(CalcJ!$K$5&gt;0,CalcJ!$I$5&gt;0)</f>
        <v>0</v>
      </c>
    </row>
    <row r="53" spans="2:5">
      <c r="B53" s="97" t="s">
        <v>840</v>
      </c>
      <c r="C53" s="100">
        <v>28</v>
      </c>
      <c r="D53" s="161" t="str">
        <f>VLOOKUP($C53,Language!$D$5:$E$100,2,0)</f>
        <v>Algeria</v>
      </c>
      <c r="E53" s="509" t="b">
        <f>OR(CalcJ!$K$6&gt;0,CalcJ!$I$6&gt;0)</f>
        <v>0</v>
      </c>
    </row>
    <row r="54" spans="2:5">
      <c r="B54" s="97" t="s">
        <v>841</v>
      </c>
      <c r="C54" s="103">
        <v>24</v>
      </c>
      <c r="D54" s="161" t="str">
        <f>VLOOKUP($C54,Language!$D$5:$E$100,2,0)</f>
        <v>Austria</v>
      </c>
      <c r="E54" s="509" t="b">
        <f>OR(CalcJ!$K$7&gt;0,CalcJ!$I$7&gt;0)</f>
        <v>0</v>
      </c>
    </row>
    <row r="55" spans="2:5">
      <c r="B55" s="97" t="s">
        <v>1048</v>
      </c>
      <c r="C55" s="350">
        <v>63</v>
      </c>
      <c r="D55" s="161" t="str">
        <f>VLOOKUP($C55,Language!$D$5:$E$100,2,0)</f>
        <v>Jordan</v>
      </c>
      <c r="E55" s="509" t="b">
        <f>OR(CalcJ!$K$8&gt;0,CalcJ!$I$8&gt;0)</f>
        <v>0</v>
      </c>
    </row>
    <row r="56" spans="2:5" ht="15.75">
      <c r="B56" s="98"/>
      <c r="C56" s="169"/>
      <c r="D56" s="170" t="s">
        <v>33</v>
      </c>
      <c r="E56" s="509"/>
    </row>
    <row r="57" spans="2:5">
      <c r="B57" s="97" t="s">
        <v>842</v>
      </c>
      <c r="C57" s="103">
        <v>5</v>
      </c>
      <c r="D57" s="161" t="str">
        <f>VLOOKUP($C57,Language!$D$5:$E$100,2,0)</f>
        <v>Portugal</v>
      </c>
      <c r="E57" s="509" t="b">
        <f>OR(CalcK!$K$5&gt;0,CalcK!$I$5&gt;0)</f>
        <v>0</v>
      </c>
    </row>
    <row r="58" spans="2:5">
      <c r="B58" s="97" t="s">
        <v>843</v>
      </c>
      <c r="C58" s="103">
        <v>46</v>
      </c>
      <c r="D58" s="161" t="str">
        <f>VLOOKUP($C58,Language!$D$5:$E$100,2,0)</f>
        <v>DR Congo</v>
      </c>
      <c r="E58" s="509" t="b">
        <f>OR(CalcK!$K$6&gt;0,CalcK!$I$6&gt;0)</f>
        <v>0</v>
      </c>
    </row>
    <row r="59" spans="2:5">
      <c r="B59" s="97" t="s">
        <v>844</v>
      </c>
      <c r="C59" s="103">
        <v>50</v>
      </c>
      <c r="D59" s="161" t="str">
        <f>VLOOKUP($C59,Language!$D$5:$E$100,2,0)</f>
        <v>Uzbekistan</v>
      </c>
      <c r="E59" s="509" t="b">
        <f>OR(CalcK!$K$7&gt;0,CalcK!$I$7&gt;0)</f>
        <v>0</v>
      </c>
    </row>
    <row r="60" spans="2:5">
      <c r="B60" s="97" t="s">
        <v>1049</v>
      </c>
      <c r="C60" s="352">
        <v>13</v>
      </c>
      <c r="D60" s="161" t="str">
        <f>VLOOKUP($C60,Language!$D$5:$E$100,2,0)</f>
        <v>Colombia</v>
      </c>
      <c r="E60" s="509" t="b">
        <f>OR(CalcK!$K$8&gt;0,CalcK!$I$8&gt;0)</f>
        <v>0</v>
      </c>
    </row>
    <row r="61" spans="2:5" ht="15.75">
      <c r="B61" s="98"/>
      <c r="C61" s="169"/>
      <c r="D61" s="170" t="s">
        <v>34</v>
      </c>
      <c r="E61" s="509"/>
    </row>
    <row r="62" spans="2:5">
      <c r="B62" s="97" t="s">
        <v>845</v>
      </c>
      <c r="C62" s="103">
        <v>4</v>
      </c>
      <c r="D62" s="161" t="str">
        <f>VLOOKUP($C62,Language!$D$5:$E$100,2,0)</f>
        <v>England</v>
      </c>
      <c r="E62" s="509" t="b">
        <f>OR(CalcL!$K$5&gt;0,CalcL!$I$5&gt;0)</f>
        <v>0</v>
      </c>
    </row>
    <row r="63" spans="2:5">
      <c r="B63" s="97" t="s">
        <v>846</v>
      </c>
      <c r="C63" s="103">
        <v>11</v>
      </c>
      <c r="D63" s="161" t="str">
        <f>VLOOKUP($C63,Language!$D$5:$E$100,2,0)</f>
        <v>Croatia</v>
      </c>
      <c r="E63" s="509" t="b">
        <f>OR(CalcL!$K$6&gt;0,CalcL!$I$6&gt;0)</f>
        <v>0</v>
      </c>
    </row>
    <row r="64" spans="2:5">
      <c r="B64" s="97" t="s">
        <v>847</v>
      </c>
      <c r="C64" s="103">
        <v>74</v>
      </c>
      <c r="D64" s="161" t="str">
        <f>VLOOKUP($C64,Language!$D$5:$E$100,2,0)</f>
        <v>Ghana</v>
      </c>
      <c r="E64" s="509" t="b">
        <f>OR(CalcL!$K$7&gt;0,CalcL!$I$7&gt;0)</f>
        <v>0</v>
      </c>
    </row>
    <row r="65" spans="2:5" ht="15.75" thickBot="1">
      <c r="B65" s="99" t="s">
        <v>1050</v>
      </c>
      <c r="C65" s="353">
        <v>33</v>
      </c>
      <c r="D65" s="354" t="str">
        <f>VLOOKUP($C65,Language!$D$5:$E$100,2,0)</f>
        <v>Panama</v>
      </c>
      <c r="E65" s="510" t="b">
        <f>OR(CalcL!$K$8&gt;0,CalcL!$I$8&gt;0)</f>
        <v>0</v>
      </c>
    </row>
    <row r="66" spans="2:5" ht="15.75" thickTop="1"/>
    <row r="67" spans="2:5"/>
    <row r="68" spans="2:5"/>
  </sheetData>
  <sheetProtection sheet="1" objects="1" scenarios="1" selectLockedCells="1"/>
  <mergeCells count="4">
    <mergeCell ref="B4:B5"/>
    <mergeCell ref="C4:C5"/>
    <mergeCell ref="D4:D5"/>
    <mergeCell ref="B2:D2"/>
  </mergeCells>
  <conditionalFormatting sqref="B4:D5">
    <cfRule type="expression" dxfId="1" priority="1">
      <formula>XEY8</formula>
    </cfRule>
  </conditionalFormatting>
  <pageMargins left="0.7" right="0.7" top="0.78740157499999996" bottom="0.78740157499999996" header="0.3" footer="0.3"/>
  <pageSetup paperSize="9" orientation="portrait" horizontalDpi="4294967293"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353BC-378C-43A6-B0AD-EB78E3ACE9D0}">
  <sheetPr codeName="Tabelle19"/>
  <dimension ref="A1:Y117"/>
  <sheetViews>
    <sheetView showGridLines="0" showRowColHeaders="0" zoomScaleNormal="100" workbookViewId="0">
      <selection activeCell="E4" sqref="E4"/>
    </sheetView>
  </sheetViews>
  <sheetFormatPr defaultColWidth="0" defaultRowHeight="15" zeroHeight="1"/>
  <cols>
    <col min="1" max="1" width="11.42578125" customWidth="1"/>
    <col min="2" max="2" width="9.28515625" customWidth="1"/>
    <col min="3" max="3" width="7.28515625" style="22" customWidth="1"/>
    <col min="4" max="4" width="8.85546875" style="22" customWidth="1"/>
    <col min="5" max="5" width="27.28515625" customWidth="1"/>
    <col min="6" max="6" width="26.7109375" customWidth="1"/>
    <col min="7" max="7" width="8.28515625" customWidth="1"/>
    <col min="8" max="8" width="21.5703125" customWidth="1"/>
    <col min="9" max="9" width="18" customWidth="1"/>
    <col min="10" max="10" width="19" customWidth="1"/>
    <col min="11" max="11" width="18.140625" customWidth="1"/>
    <col min="12" max="12" width="10.28515625" customWidth="1"/>
    <col min="13" max="13" width="13.5703125" style="22" customWidth="1"/>
    <col min="14" max="14" width="23" style="22" customWidth="1"/>
    <col min="15" max="16" width="4.7109375" style="22" customWidth="1"/>
    <col min="17" max="24" width="4.7109375" style="22" hidden="1" customWidth="1"/>
    <col min="25" max="25" width="5.140625" hidden="1" customWidth="1"/>
    <col min="26" max="16384" width="11.42578125" hidden="1"/>
  </cols>
  <sheetData>
    <row r="1" spans="1:14" ht="28.5">
      <c r="A1" s="85"/>
      <c r="B1" s="963" t="str">
        <f>Language!$E$125</f>
        <v>Matches</v>
      </c>
      <c r="C1" s="963"/>
      <c r="D1" s="963"/>
      <c r="E1" s="963"/>
      <c r="F1" s="963"/>
      <c r="G1" s="963"/>
      <c r="H1" s="963"/>
      <c r="I1" s="963"/>
      <c r="J1" s="963"/>
    </row>
    <row r="2" spans="1:14" ht="18.75" customHeight="1" thickBot="1">
      <c r="A2" s="84"/>
      <c r="B2" s="48"/>
      <c r="C2" s="48"/>
      <c r="D2" s="48"/>
      <c r="E2" s="48"/>
      <c r="F2" s="48"/>
      <c r="G2" s="48"/>
      <c r="H2" s="48"/>
      <c r="I2" s="48"/>
      <c r="J2" s="48"/>
    </row>
    <row r="3" spans="1:14" ht="30" customHeight="1" thickTop="1" thickBot="1">
      <c r="A3" s="84"/>
      <c r="B3" s="83" t="s">
        <v>389</v>
      </c>
      <c r="C3" s="964" t="s">
        <v>303</v>
      </c>
      <c r="D3" s="964"/>
      <c r="E3" s="72" t="s">
        <v>392</v>
      </c>
      <c r="F3" s="72" t="s">
        <v>550</v>
      </c>
      <c r="G3" s="144" t="s">
        <v>387</v>
      </c>
      <c r="H3" s="72" t="s">
        <v>388</v>
      </c>
      <c r="I3" s="72" t="s">
        <v>284</v>
      </c>
      <c r="J3" s="72" t="s">
        <v>285</v>
      </c>
      <c r="K3" s="73" t="s">
        <v>398</v>
      </c>
    </row>
    <row r="4" spans="1:14">
      <c r="B4" s="155">
        <v>1</v>
      </c>
      <c r="C4" s="153" t="s">
        <v>171</v>
      </c>
      <c r="D4" s="154" t="s">
        <v>172</v>
      </c>
      <c r="E4" s="136">
        <v>46184.625</v>
      </c>
      <c r="F4" s="51">
        <f>$E4-VLOOKUP($G4,TimeZone!$L$4:$O$19,4,0)+VLOOKUP(TimeZone!$H$1,TimeZone!$C$4:$E$40,3,0)</f>
        <v>46184.5</v>
      </c>
      <c r="G4" s="146">
        <v>14</v>
      </c>
      <c r="H4" s="81" t="str">
        <f>VLOOKUP($G4,Language!$D$103:$E$118,2,0)</f>
        <v>Mexico City</v>
      </c>
      <c r="I4" s="81" t="str">
        <f>VLOOKUP(C4,Groups!$B$7:$D$65,3,0)</f>
        <v>Mexico</v>
      </c>
      <c r="J4" s="81" t="str">
        <f>VLOOKUP(D4,Groups!$B$7:$D$65,3,0)</f>
        <v>South Africa</v>
      </c>
      <c r="K4" s="74"/>
      <c r="N4" s="67"/>
    </row>
    <row r="5" spans="1:14">
      <c r="B5" s="155">
        <v>2</v>
      </c>
      <c r="C5" s="153" t="s">
        <v>173</v>
      </c>
      <c r="D5" s="154" t="s">
        <v>1039</v>
      </c>
      <c r="E5" s="136">
        <v>46184.916666666664</v>
      </c>
      <c r="F5" s="51">
        <f>$E5-VLOOKUP($G5,TimeZone!$L$4:$O$19,4,0)+VLOOKUP(TimeZone!$H$1,TimeZone!$C$4:$E$40,3,0)</f>
        <v>46184.791666666664</v>
      </c>
      <c r="G5" s="148">
        <v>15</v>
      </c>
      <c r="H5" s="81" t="str">
        <f>VLOOKUP($G5,Language!$D$103:$E$118,2,0)</f>
        <v>Guadalajara</v>
      </c>
      <c r="I5" s="81" t="str">
        <f>VLOOKUP(C5,Groups!$B$7:$D$65,3,0)</f>
        <v>Rep. of Korea</v>
      </c>
      <c r="J5" s="81" t="str">
        <f>VLOOKUP(D5,Groups!$B$7:$D$65,3,0)</f>
        <v>Czech Rep.</v>
      </c>
      <c r="K5" s="74"/>
    </row>
    <row r="6" spans="1:14">
      <c r="B6" s="155">
        <v>3</v>
      </c>
      <c r="C6" s="153" t="s">
        <v>174</v>
      </c>
      <c r="D6" s="154" t="s">
        <v>175</v>
      </c>
      <c r="E6" s="136">
        <v>46185.625</v>
      </c>
      <c r="F6" s="51">
        <f>$E6-VLOOKUP($G6,TimeZone!$L$4:$O$19,4,0)+VLOOKUP(TimeZone!$H$1,TimeZone!$C$4:$E$40,3,0)</f>
        <v>46185.5</v>
      </c>
      <c r="G6" s="148">
        <v>2</v>
      </c>
      <c r="H6" s="81" t="str">
        <f>VLOOKUP($G6,Language!$D$103:$E$118,2,0)</f>
        <v>Toronto</v>
      </c>
      <c r="I6" s="81" t="str">
        <f>VLOOKUP(C6,Groups!$B$7:$D$65,3,0)</f>
        <v>Canada</v>
      </c>
      <c r="J6" s="81" t="str">
        <f>VLOOKUP(D6,Groups!$B$7:$D$65,3,0)</f>
        <v>Bosnia/Herzeg.</v>
      </c>
      <c r="K6" s="74"/>
    </row>
    <row r="7" spans="1:14">
      <c r="B7" s="155">
        <v>4</v>
      </c>
      <c r="C7" s="153" t="s">
        <v>180</v>
      </c>
      <c r="D7" s="154" t="s">
        <v>181</v>
      </c>
      <c r="E7" s="136">
        <v>46185.875</v>
      </c>
      <c r="F7" s="51">
        <f>$E7-VLOOKUP($G7,TimeZone!$L$4:$O$19,4,0)+VLOOKUP(TimeZone!$H$1,TimeZone!$C$4:$E$40,3,0)</f>
        <v>46185.75</v>
      </c>
      <c r="G7" s="148">
        <v>8</v>
      </c>
      <c r="H7" s="81" t="str">
        <f>VLOOKUP($G7,Language!$D$103:$E$118,2,0)</f>
        <v>Los Angeles</v>
      </c>
      <c r="I7" s="81" t="str">
        <f>VLOOKUP(C7,Groups!$B$7:$D$65,3,0)</f>
        <v>USA</v>
      </c>
      <c r="J7" s="81" t="str">
        <f>VLOOKUP(D7,Groups!$B$7:$D$65,3,0)</f>
        <v>Paraguay</v>
      </c>
      <c r="K7" s="74"/>
    </row>
    <row r="8" spans="1:14">
      <c r="B8" s="155">
        <v>5</v>
      </c>
      <c r="C8" s="153" t="s">
        <v>179</v>
      </c>
      <c r="D8" s="154" t="s">
        <v>1041</v>
      </c>
      <c r="E8" s="136">
        <v>46186.875</v>
      </c>
      <c r="F8" s="51">
        <f>$E8-VLOOKUP($G8,TimeZone!$L$4:$O$19,4,0)+VLOOKUP(TimeZone!$H$1,TimeZone!$C$4:$E$40,3,0)</f>
        <v>46186.75</v>
      </c>
      <c r="G8" s="148">
        <v>12</v>
      </c>
      <c r="H8" s="81" t="str">
        <f>VLOOKUP($G8,Language!$D$103:$E$118,2,0)</f>
        <v>Boston</v>
      </c>
      <c r="I8" s="81" t="str">
        <f>VLOOKUP(C8,Groups!$B$7:$D$65,3,0)</f>
        <v>Haiti</v>
      </c>
      <c r="J8" s="81" t="str">
        <f>VLOOKUP(D8,Groups!$B$7:$D$65,3,0)</f>
        <v>Scotland</v>
      </c>
      <c r="K8" s="74"/>
    </row>
    <row r="9" spans="1:14">
      <c r="B9" s="155">
        <v>6</v>
      </c>
      <c r="C9" s="153" t="s">
        <v>182</v>
      </c>
      <c r="D9" s="154" t="s">
        <v>1042</v>
      </c>
      <c r="E9" s="136">
        <v>46187</v>
      </c>
      <c r="F9" s="51">
        <f>$E9-VLOOKUP($G9,TimeZone!$L$4:$O$19,4,0)+VLOOKUP(TimeZone!$H$1,TimeZone!$C$4:$E$40,3,0)</f>
        <v>46186.875</v>
      </c>
      <c r="G9" s="148">
        <v>1</v>
      </c>
      <c r="H9" s="81" t="str">
        <f>VLOOKUP($G9,Language!$D$103:$E$118,2,0)</f>
        <v>Vancouver</v>
      </c>
      <c r="I9" s="81" t="str">
        <f>VLOOKUP(C9,Groups!$B$7:$D$65,3,0)</f>
        <v>Australia</v>
      </c>
      <c r="J9" s="81" t="str">
        <f>VLOOKUP(D9,Groups!$B$7:$D$65,3,0)</f>
        <v>Turkey</v>
      </c>
      <c r="K9" s="74"/>
    </row>
    <row r="10" spans="1:14">
      <c r="B10" s="155">
        <v>7</v>
      </c>
      <c r="C10" s="153" t="s">
        <v>177</v>
      </c>
      <c r="D10" s="154" t="s">
        <v>178</v>
      </c>
      <c r="E10" s="136">
        <v>46186.75</v>
      </c>
      <c r="F10" s="51">
        <f>$E10-VLOOKUP($G10,TimeZone!$L$4:$O$19,4,0)+VLOOKUP(TimeZone!$H$1,TimeZone!$C$4:$E$40,3,0)</f>
        <v>46186.625</v>
      </c>
      <c r="G10" s="148">
        <v>3</v>
      </c>
      <c r="H10" s="81" t="str">
        <f>VLOOKUP($G10,Language!$D$103:$E$118,2,0)</f>
        <v>New York/New Jersey</v>
      </c>
      <c r="I10" s="81" t="str">
        <f>VLOOKUP(C10,Groups!$B$7:$D$65,3,0)</f>
        <v>Brazil</v>
      </c>
      <c r="J10" s="81" t="str">
        <f>VLOOKUP(D10,Groups!$B$7:$D$65,3,0)</f>
        <v>Morocco</v>
      </c>
      <c r="K10" s="74"/>
    </row>
    <row r="11" spans="1:14">
      <c r="B11" s="155">
        <v>8</v>
      </c>
      <c r="C11" s="153" t="s">
        <v>176</v>
      </c>
      <c r="D11" s="154" t="s">
        <v>1040</v>
      </c>
      <c r="E11" s="136">
        <v>46186.625</v>
      </c>
      <c r="F11" s="51">
        <f>$E11-VLOOKUP($G11,TimeZone!$L$4:$O$19,4,0)+VLOOKUP(TimeZone!$H$1,TimeZone!$C$4:$E$40,3,0)</f>
        <v>46186.5</v>
      </c>
      <c r="G11" s="148">
        <v>11</v>
      </c>
      <c r="H11" s="81" t="str">
        <f>VLOOKUP($G11,Language!$D$103:$E$118,2,0)</f>
        <v>San Francisco Bay Area</v>
      </c>
      <c r="I11" s="81" t="str">
        <f>VLOOKUP(C11,Groups!$B$7:$D$65,3,0)</f>
        <v>Qatar</v>
      </c>
      <c r="J11" s="81" t="str">
        <f>VLOOKUP(D11,Groups!$B$7:$D$65,3,0)</f>
        <v>Switzerland</v>
      </c>
      <c r="K11" s="74"/>
    </row>
    <row r="12" spans="1:14">
      <c r="B12" s="155">
        <v>9</v>
      </c>
      <c r="C12" s="153" t="s">
        <v>185</v>
      </c>
      <c r="D12" s="154" t="s">
        <v>1043</v>
      </c>
      <c r="E12" s="136">
        <v>46187.791666666664</v>
      </c>
      <c r="F12" s="51">
        <f>$E12-VLOOKUP($G12,TimeZone!$L$4:$O$19,4,0)+VLOOKUP(TimeZone!$H$1,TimeZone!$C$4:$E$40,3,0)</f>
        <v>46187.666666666664</v>
      </c>
      <c r="G12" s="148">
        <v>9</v>
      </c>
      <c r="H12" s="81" t="str">
        <f>VLOOKUP($G12,Language!$D$103:$E$118,2,0)</f>
        <v>Philadelphia</v>
      </c>
      <c r="I12" s="81" t="str">
        <f>VLOOKUP(C12,Groups!$B$7:$D$65,3,0)</f>
        <v>Ivory Coast</v>
      </c>
      <c r="J12" s="81" t="str">
        <f>VLOOKUP(D12,Groups!$B$7:$D$65,3,0)</f>
        <v>Ecuador</v>
      </c>
      <c r="K12" s="74"/>
    </row>
    <row r="13" spans="1:14">
      <c r="B13" s="155">
        <v>10</v>
      </c>
      <c r="C13" s="153" t="s">
        <v>183</v>
      </c>
      <c r="D13" s="154" t="s">
        <v>184</v>
      </c>
      <c r="E13" s="136">
        <v>46187.541666666664</v>
      </c>
      <c r="F13" s="51">
        <f>$E13-VLOOKUP($G13,TimeZone!$L$4:$O$19,4,0)+VLOOKUP(TimeZone!$H$1,TimeZone!$C$4:$E$40,3,0)</f>
        <v>46187.416666666664</v>
      </c>
      <c r="G13" s="148">
        <v>6</v>
      </c>
      <c r="H13" s="81" t="str">
        <f>VLOOKUP($G13,Language!$D$103:$E$118,2,0)</f>
        <v>Houston</v>
      </c>
      <c r="I13" s="81" t="str">
        <f>VLOOKUP(C13,Groups!$B$7:$D$65,3,0)</f>
        <v>Germany</v>
      </c>
      <c r="J13" s="81" t="str">
        <f>VLOOKUP(D13,Groups!$B$7:$D$65,3,0)</f>
        <v>Curaçao</v>
      </c>
      <c r="K13" s="74"/>
    </row>
    <row r="14" spans="1:14">
      <c r="B14" s="155">
        <v>11</v>
      </c>
      <c r="C14" s="153" t="s">
        <v>266</v>
      </c>
      <c r="D14" s="154" t="s">
        <v>267</v>
      </c>
      <c r="E14" s="136">
        <v>46187.666666666664</v>
      </c>
      <c r="F14" s="51">
        <f>$E14-VLOOKUP($G14,TimeZone!$L$4:$O$19,4,0)+VLOOKUP(TimeZone!$H$1,TimeZone!$C$4:$E$40,3,0)</f>
        <v>46187.541666666664</v>
      </c>
      <c r="G14" s="148">
        <v>5</v>
      </c>
      <c r="H14" s="81" t="str">
        <f>VLOOKUP($G14,Language!$D$103:$E$118,2,0)</f>
        <v>Dallas</v>
      </c>
      <c r="I14" s="81" t="str">
        <f>VLOOKUP(C14,Groups!$B$7:$D$65,3,0)</f>
        <v>Netherlands</v>
      </c>
      <c r="J14" s="81" t="str">
        <f>VLOOKUP(D14,Groups!$B$7:$D$65,3,0)</f>
        <v>Japan</v>
      </c>
      <c r="K14" s="74"/>
    </row>
    <row r="15" spans="1:14">
      <c r="B15" s="155">
        <v>12</v>
      </c>
      <c r="C15" s="153" t="s">
        <v>268</v>
      </c>
      <c r="D15" s="154" t="s">
        <v>1044</v>
      </c>
      <c r="E15" s="136">
        <v>46187.916666666664</v>
      </c>
      <c r="F15" s="51">
        <f>$E15-VLOOKUP($G15,TimeZone!$L$4:$O$19,4,0)+VLOOKUP(TimeZone!$H$1,TimeZone!$C$4:$E$40,3,0)</f>
        <v>46187.791666666664</v>
      </c>
      <c r="G15" s="148">
        <v>16</v>
      </c>
      <c r="H15" s="81" t="str">
        <f>VLOOKUP($G15,Language!$D$103:$E$118,2,0)</f>
        <v>Monterrey</v>
      </c>
      <c r="I15" s="81" t="str">
        <f>VLOOKUP(C15,Groups!$B$7:$D$65,3,0)</f>
        <v>Sweden</v>
      </c>
      <c r="J15" s="81" t="str">
        <f>VLOOKUP(D15,Groups!$B$7:$D$65,3,0)</f>
        <v>Tunisia</v>
      </c>
      <c r="K15" s="74"/>
    </row>
    <row r="16" spans="1:14">
      <c r="B16" s="155">
        <v>13</v>
      </c>
      <c r="C16" s="153" t="s">
        <v>271</v>
      </c>
      <c r="D16" s="154" t="s">
        <v>1046</v>
      </c>
      <c r="E16" s="136">
        <v>46188.75</v>
      </c>
      <c r="F16" s="51">
        <f>$E16-VLOOKUP($G16,TimeZone!$L$4:$O$19,4,0)+VLOOKUP(TimeZone!$H$1,TimeZone!$C$4:$E$40,3,0)</f>
        <v>46188.625</v>
      </c>
      <c r="G16" s="148">
        <v>13</v>
      </c>
      <c r="H16" s="81" t="str">
        <f>VLOOKUP($G16,Language!$D$103:$E$118,2,0)</f>
        <v>Miami</v>
      </c>
      <c r="I16" s="81" t="str">
        <f>VLOOKUP(C16,Groups!$B$7:$D$65,3,0)</f>
        <v>Saudi Arabia</v>
      </c>
      <c r="J16" s="81" t="str">
        <f>VLOOKUP(D16,Groups!$B$7:$D$65,3,0)</f>
        <v>Uruguay</v>
      </c>
      <c r="K16" s="74"/>
    </row>
    <row r="17" spans="2:11">
      <c r="B17" s="155">
        <v>14</v>
      </c>
      <c r="C17" s="153" t="s">
        <v>269</v>
      </c>
      <c r="D17" s="154" t="s">
        <v>270</v>
      </c>
      <c r="E17" s="136">
        <v>46188.5</v>
      </c>
      <c r="F17" s="51">
        <f>$E17-VLOOKUP($G17,TimeZone!$L$4:$O$19,4,0)+VLOOKUP(TimeZone!$H$1,TimeZone!$C$4:$E$40,3,0)</f>
        <v>46188.375</v>
      </c>
      <c r="G17" s="148">
        <v>7</v>
      </c>
      <c r="H17" s="81" t="str">
        <f>VLOOKUP($G17,Language!$D$103:$E$118,2,0)</f>
        <v>Atlanta</v>
      </c>
      <c r="I17" s="81" t="str">
        <f>VLOOKUP(C17,Groups!$B$7:$D$65,3,0)</f>
        <v>Spain</v>
      </c>
      <c r="J17" s="81" t="str">
        <f>VLOOKUP(D17,Groups!$B$7:$D$65,3,0)</f>
        <v>Cape Verde</v>
      </c>
      <c r="K17" s="74"/>
    </row>
    <row r="18" spans="2:11">
      <c r="B18" s="155">
        <v>15</v>
      </c>
      <c r="C18" s="153" t="s">
        <v>188</v>
      </c>
      <c r="D18" s="154" t="s">
        <v>1045</v>
      </c>
      <c r="E18" s="136">
        <v>46188.875</v>
      </c>
      <c r="F18" s="51">
        <f>$E18-VLOOKUP($G18,TimeZone!$L$4:$O$19,4,0)+VLOOKUP(TimeZone!$H$1,TimeZone!$C$4:$E$40,3,0)</f>
        <v>46188.75</v>
      </c>
      <c r="G18" s="148">
        <v>8</v>
      </c>
      <c r="H18" s="81" t="str">
        <f>VLOOKUP($G18,Language!$D$103:$E$118,2,0)</f>
        <v>Los Angeles</v>
      </c>
      <c r="I18" s="81" t="str">
        <f>VLOOKUP(C18,Groups!$B$7:$D$65,3,0)</f>
        <v>IR Iran</v>
      </c>
      <c r="J18" s="81" t="str">
        <f>VLOOKUP(D18,Groups!$B$7:$D$65,3,0)</f>
        <v>New Zealand</v>
      </c>
      <c r="K18" s="74"/>
    </row>
    <row r="19" spans="2:11">
      <c r="B19" s="155">
        <v>16</v>
      </c>
      <c r="C19" s="153" t="s">
        <v>186</v>
      </c>
      <c r="D19" s="154" t="s">
        <v>187</v>
      </c>
      <c r="E19" s="136">
        <v>46188.625</v>
      </c>
      <c r="F19" s="51">
        <f>$E19-VLOOKUP($G19,TimeZone!$L$4:$O$19,4,0)+VLOOKUP(TimeZone!$H$1,TimeZone!$C$4:$E$40,3,0)</f>
        <v>46188.5</v>
      </c>
      <c r="G19" s="148">
        <v>10</v>
      </c>
      <c r="H19" s="81" t="str">
        <f>VLOOKUP($G19,Language!$D$103:$E$118,2,0)</f>
        <v>Seattle</v>
      </c>
      <c r="I19" s="81" t="str">
        <f>VLOOKUP(C19,Groups!$B$7:$D$65,3,0)</f>
        <v>Belgium</v>
      </c>
      <c r="J19" s="81" t="str">
        <f>VLOOKUP(D19,Groups!$B$7:$D$65,3,0)</f>
        <v>Egypt</v>
      </c>
      <c r="K19" s="74"/>
    </row>
    <row r="20" spans="2:11">
      <c r="B20" s="155">
        <v>17</v>
      </c>
      <c r="C20" s="153" t="s">
        <v>836</v>
      </c>
      <c r="D20" s="154" t="s">
        <v>837</v>
      </c>
      <c r="E20" s="136">
        <v>46189.625</v>
      </c>
      <c r="F20" s="51">
        <f>$E20-VLOOKUP($G20,TimeZone!$L$4:$O$19,4,0)+VLOOKUP(TimeZone!$H$1,TimeZone!$C$4:$E$40,3,0)</f>
        <v>46189.5</v>
      </c>
      <c r="G20" s="148">
        <v>3</v>
      </c>
      <c r="H20" s="81" t="str">
        <f>VLOOKUP($G20,Language!$D$103:$E$118,2,0)</f>
        <v>New York/New Jersey</v>
      </c>
      <c r="I20" s="81" t="str">
        <f>VLOOKUP(C20,Groups!$B$7:$D$65,3,0)</f>
        <v>France</v>
      </c>
      <c r="J20" s="81" t="str">
        <f>VLOOKUP(D20,Groups!$B$7:$D$65,3,0)</f>
        <v>Senegal</v>
      </c>
      <c r="K20" s="74"/>
    </row>
    <row r="21" spans="2:11">
      <c r="B21" s="155">
        <v>18</v>
      </c>
      <c r="C21" s="153" t="s">
        <v>838</v>
      </c>
      <c r="D21" s="154" t="s">
        <v>1047</v>
      </c>
      <c r="E21" s="136">
        <v>46189.75</v>
      </c>
      <c r="F21" s="51">
        <f>$E21-VLOOKUP($G21,TimeZone!$L$4:$O$19,4,0)+VLOOKUP(TimeZone!$H$1,TimeZone!$C$4:$E$40,3,0)</f>
        <v>46189.625</v>
      </c>
      <c r="G21" s="148">
        <v>12</v>
      </c>
      <c r="H21" s="81" t="str">
        <f>VLOOKUP($G21,Language!$D$103:$E$118,2,0)</f>
        <v>Boston</v>
      </c>
      <c r="I21" s="81" t="str">
        <f>VLOOKUP(C21,Groups!$B$7:$D$65,3,0)</f>
        <v>Iraq</v>
      </c>
      <c r="J21" s="81" t="str">
        <f>VLOOKUP(D21,Groups!$B$7:$D$65,3,0)</f>
        <v>Norway</v>
      </c>
      <c r="K21" s="74"/>
    </row>
    <row r="22" spans="2:11">
      <c r="B22" s="155">
        <v>19</v>
      </c>
      <c r="C22" s="153" t="s">
        <v>839</v>
      </c>
      <c r="D22" s="154" t="s">
        <v>840</v>
      </c>
      <c r="E22" s="136">
        <v>46189.875</v>
      </c>
      <c r="F22" s="51">
        <f>$E22-VLOOKUP($G22,TimeZone!$L$4:$O$19,4,0)+VLOOKUP(TimeZone!$H$1,TimeZone!$C$4:$E$40,3,0)</f>
        <v>46189.75</v>
      </c>
      <c r="G22" s="148">
        <v>4</v>
      </c>
      <c r="H22" s="81" t="str">
        <f>VLOOKUP($G22,Language!$D$103:$E$118,2,0)</f>
        <v>Kansas City</v>
      </c>
      <c r="I22" s="81" t="str">
        <f>VLOOKUP(C22,Groups!$B$7:$D$65,3,0)</f>
        <v>Argentina</v>
      </c>
      <c r="J22" s="81" t="str">
        <f>VLOOKUP(D22,Groups!$B$7:$D$65,3,0)</f>
        <v>Algeria</v>
      </c>
      <c r="K22" s="74"/>
    </row>
    <row r="23" spans="2:11">
      <c r="B23" s="155">
        <v>20</v>
      </c>
      <c r="C23" s="153" t="s">
        <v>841</v>
      </c>
      <c r="D23" s="154" t="s">
        <v>1048</v>
      </c>
      <c r="E23" s="136">
        <v>46190</v>
      </c>
      <c r="F23" s="51">
        <f>$E23-VLOOKUP($G23,TimeZone!$L$4:$O$19,4,0)+VLOOKUP(TimeZone!$H$1,TimeZone!$C$4:$E$40,3,0)</f>
        <v>46189.875</v>
      </c>
      <c r="G23" s="148">
        <v>11</v>
      </c>
      <c r="H23" s="81" t="str">
        <f>VLOOKUP($G23,Language!$D$103:$E$118,2,0)</f>
        <v>San Francisco Bay Area</v>
      </c>
      <c r="I23" s="81" t="str">
        <f>VLOOKUP(C23,Groups!$B$7:$D$65,3,0)</f>
        <v>Austria</v>
      </c>
      <c r="J23" s="81" t="str">
        <f>VLOOKUP(D23,Groups!$B$7:$D$65,3,0)</f>
        <v>Jordan</v>
      </c>
      <c r="K23" s="74"/>
    </row>
    <row r="24" spans="2:11">
      <c r="B24" s="155">
        <v>21</v>
      </c>
      <c r="C24" s="153" t="s">
        <v>847</v>
      </c>
      <c r="D24" s="154" t="s">
        <v>1050</v>
      </c>
      <c r="E24" s="136">
        <v>46190.791666666664</v>
      </c>
      <c r="F24" s="51">
        <f>$E24-VLOOKUP($G24,TimeZone!$L$4:$O$19,4,0)+VLOOKUP(TimeZone!$H$1,TimeZone!$C$4:$E$40,3,0)</f>
        <v>46190.666666666664</v>
      </c>
      <c r="G24" s="148">
        <v>2</v>
      </c>
      <c r="H24" s="81" t="str">
        <f>VLOOKUP($G24,Language!$D$103:$E$118,2,0)</f>
        <v>Toronto</v>
      </c>
      <c r="I24" s="81" t="str">
        <f>VLOOKUP(C24,Groups!$B$7:$D$65,3,0)</f>
        <v>Ghana</v>
      </c>
      <c r="J24" s="81" t="str">
        <f>VLOOKUP(D24,Groups!$B$7:$D$65,3,0)</f>
        <v>Panama</v>
      </c>
      <c r="K24" s="74"/>
    </row>
    <row r="25" spans="2:11">
      <c r="B25" s="155">
        <v>22</v>
      </c>
      <c r="C25" s="153" t="s">
        <v>845</v>
      </c>
      <c r="D25" s="154" t="s">
        <v>846</v>
      </c>
      <c r="E25" s="136">
        <v>46190.666666666664</v>
      </c>
      <c r="F25" s="51">
        <f>$E25-VLOOKUP($G25,TimeZone!$L$4:$O$19,4,0)+VLOOKUP(TimeZone!$H$1,TimeZone!$C$4:$E$40,3,0)</f>
        <v>46190.541666666664</v>
      </c>
      <c r="G25" s="148">
        <v>5</v>
      </c>
      <c r="H25" s="81" t="str">
        <f>VLOOKUP($G25,Language!$D$103:$E$118,2,0)</f>
        <v>Dallas</v>
      </c>
      <c r="I25" s="81" t="str">
        <f>VLOOKUP(C25,Groups!$B$7:$D$65,3,0)</f>
        <v>England</v>
      </c>
      <c r="J25" s="81" t="str">
        <f>VLOOKUP(D25,Groups!$B$7:$D$65,3,0)</f>
        <v>Croatia</v>
      </c>
      <c r="K25" s="74"/>
    </row>
    <row r="26" spans="2:11">
      <c r="B26" s="155">
        <v>23</v>
      </c>
      <c r="C26" s="153" t="s">
        <v>842</v>
      </c>
      <c r="D26" s="154" t="s">
        <v>843</v>
      </c>
      <c r="E26" s="136">
        <v>46190.541666666664</v>
      </c>
      <c r="F26" s="51">
        <f>$E26-VLOOKUP($G26,TimeZone!$L$4:$O$19,4,0)+VLOOKUP(TimeZone!$H$1,TimeZone!$C$4:$E$40,3,0)</f>
        <v>46190.416666666664</v>
      </c>
      <c r="G26" s="148">
        <v>6</v>
      </c>
      <c r="H26" s="81" t="str">
        <f>VLOOKUP($G26,Language!$D$103:$E$118,2,0)</f>
        <v>Houston</v>
      </c>
      <c r="I26" s="81" t="str">
        <f>VLOOKUP(C26,Groups!$B$7:$D$65,3,0)</f>
        <v>Portugal</v>
      </c>
      <c r="J26" s="81" t="str">
        <f>VLOOKUP(D26,Groups!$B$7:$D$65,3,0)</f>
        <v>DR Congo</v>
      </c>
      <c r="K26" s="74"/>
    </row>
    <row r="27" spans="2:11">
      <c r="B27" s="155">
        <v>24</v>
      </c>
      <c r="C27" s="153" t="s">
        <v>844</v>
      </c>
      <c r="D27" s="154" t="s">
        <v>1049</v>
      </c>
      <c r="E27" s="136">
        <v>46190.916666666664</v>
      </c>
      <c r="F27" s="51">
        <f>$E27-VLOOKUP($G27,TimeZone!$L$4:$O$19,4,0)+VLOOKUP(TimeZone!$H$1,TimeZone!$C$4:$E$40,3,0)</f>
        <v>46190.791666666664</v>
      </c>
      <c r="G27" s="146">
        <v>14</v>
      </c>
      <c r="H27" s="81" t="str">
        <f>VLOOKUP($G27,Language!$D$103:$E$118,2,0)</f>
        <v>Mexico City</v>
      </c>
      <c r="I27" s="81" t="str">
        <f>VLOOKUP(C27,Groups!$B$7:$D$65,3,0)</f>
        <v>Uzbekistan</v>
      </c>
      <c r="J27" s="81" t="str">
        <f>VLOOKUP(D27,Groups!$B$7:$D$65,3,0)</f>
        <v>Colombia</v>
      </c>
      <c r="K27" s="74"/>
    </row>
    <row r="28" spans="2:11">
      <c r="B28" s="155">
        <v>25</v>
      </c>
      <c r="C28" s="153" t="s">
        <v>1039</v>
      </c>
      <c r="D28" s="154" t="s">
        <v>172</v>
      </c>
      <c r="E28" s="136">
        <v>46191.5</v>
      </c>
      <c r="F28" s="51">
        <f>$E28-VLOOKUP($G28,TimeZone!$L$4:$O$19,4,0)+VLOOKUP(TimeZone!$H$1,TimeZone!$C$4:$E$40,3,0)</f>
        <v>46191.375</v>
      </c>
      <c r="G28" s="148">
        <v>7</v>
      </c>
      <c r="H28" s="81" t="str">
        <f>VLOOKUP($G28,Language!$D$103:$E$118,2,0)</f>
        <v>Atlanta</v>
      </c>
      <c r="I28" s="81" t="str">
        <f>VLOOKUP(C28,Groups!$B$7:$D$65,3,0)</f>
        <v>Czech Rep.</v>
      </c>
      <c r="J28" s="81" t="str">
        <f>VLOOKUP(D28,Groups!$B$7:$D$65,3,0)</f>
        <v>South Africa</v>
      </c>
      <c r="K28" s="74"/>
    </row>
    <row r="29" spans="2:11">
      <c r="B29" s="155">
        <v>26</v>
      </c>
      <c r="C29" s="153" t="s">
        <v>1040</v>
      </c>
      <c r="D29" s="154" t="s">
        <v>175</v>
      </c>
      <c r="E29" s="136">
        <v>46191.625</v>
      </c>
      <c r="F29" s="51">
        <f>$E29-VLOOKUP($G29,TimeZone!$L$4:$O$19,4,0)+VLOOKUP(TimeZone!$H$1,TimeZone!$C$4:$E$40,3,0)</f>
        <v>46191.5</v>
      </c>
      <c r="G29" s="148">
        <v>8</v>
      </c>
      <c r="H29" s="81" t="str">
        <f>VLOOKUP($G29,Language!$D$103:$E$118,2,0)</f>
        <v>Los Angeles</v>
      </c>
      <c r="I29" s="81" t="str">
        <f>VLOOKUP(C29,Groups!$B$7:$D$65,3,0)</f>
        <v>Switzerland</v>
      </c>
      <c r="J29" s="81" t="str">
        <f>VLOOKUP(D29,Groups!$B$7:$D$65,3,0)</f>
        <v>Bosnia/Herzeg.</v>
      </c>
      <c r="K29" s="74"/>
    </row>
    <row r="30" spans="2:11">
      <c r="B30" s="155">
        <v>27</v>
      </c>
      <c r="C30" s="153" t="s">
        <v>174</v>
      </c>
      <c r="D30" s="154" t="s">
        <v>176</v>
      </c>
      <c r="E30" s="136">
        <v>46191.75</v>
      </c>
      <c r="F30" s="51">
        <f>$E30-VLOOKUP($G30,TimeZone!$L$4:$O$19,4,0)+VLOOKUP(TimeZone!$H$1,TimeZone!$C$4:$E$40,3,0)</f>
        <v>46191.625</v>
      </c>
      <c r="G30" s="148">
        <v>1</v>
      </c>
      <c r="H30" s="81" t="str">
        <f>VLOOKUP($G30,Language!$D$103:$E$118,2,0)</f>
        <v>Vancouver</v>
      </c>
      <c r="I30" s="81" t="str">
        <f>VLOOKUP(C30,Groups!$B$7:$D$65,3,0)</f>
        <v>Canada</v>
      </c>
      <c r="J30" s="81" t="str">
        <f>VLOOKUP(D30,Groups!$B$7:$D$65,3,0)</f>
        <v>Qatar</v>
      </c>
      <c r="K30" s="74"/>
    </row>
    <row r="31" spans="2:11">
      <c r="B31" s="155">
        <v>28</v>
      </c>
      <c r="C31" s="153" t="s">
        <v>171</v>
      </c>
      <c r="D31" s="154" t="s">
        <v>173</v>
      </c>
      <c r="E31" s="136">
        <v>46191.875</v>
      </c>
      <c r="F31" s="51">
        <f>$E31-VLOOKUP($G31,TimeZone!$L$4:$O$19,4,0)+VLOOKUP(TimeZone!$H$1,TimeZone!$C$4:$E$40,3,0)</f>
        <v>46191.75</v>
      </c>
      <c r="G31" s="148">
        <v>15</v>
      </c>
      <c r="H31" s="81" t="str">
        <f>VLOOKUP($G31,Language!$D$103:$E$118,2,0)</f>
        <v>Guadalajara</v>
      </c>
      <c r="I31" s="81" t="str">
        <f>VLOOKUP(C31,Groups!$B$7:$D$65,3,0)</f>
        <v>Mexico</v>
      </c>
      <c r="J31" s="81" t="str">
        <f>VLOOKUP(D31,Groups!$B$7:$D$65,3,0)</f>
        <v>Rep. of Korea</v>
      </c>
      <c r="K31" s="74"/>
    </row>
    <row r="32" spans="2:11">
      <c r="B32" s="155">
        <v>29</v>
      </c>
      <c r="C32" s="153" t="s">
        <v>177</v>
      </c>
      <c r="D32" s="154" t="s">
        <v>179</v>
      </c>
      <c r="E32" s="136">
        <v>46192.854166666664</v>
      </c>
      <c r="F32" s="51">
        <f>$E32-VLOOKUP($G32,TimeZone!$L$4:$O$19,4,0)+VLOOKUP(TimeZone!$H$1,TimeZone!$C$4:$E$40,3,0)</f>
        <v>46192.729166666664</v>
      </c>
      <c r="G32" s="148">
        <v>9</v>
      </c>
      <c r="H32" s="81" t="str">
        <f>VLOOKUP($G32,Language!$D$103:$E$118,2,0)</f>
        <v>Philadelphia</v>
      </c>
      <c r="I32" s="81" t="str">
        <f>VLOOKUP(C32,Groups!$B$7:$D$65,3,0)</f>
        <v>Brazil</v>
      </c>
      <c r="J32" s="81" t="str">
        <f>VLOOKUP(D32,Groups!$B$7:$D$65,3,0)</f>
        <v>Haiti</v>
      </c>
      <c r="K32" s="74"/>
    </row>
    <row r="33" spans="2:11">
      <c r="B33" s="155">
        <v>30</v>
      </c>
      <c r="C33" s="153" t="s">
        <v>1041</v>
      </c>
      <c r="D33" s="154" t="s">
        <v>178</v>
      </c>
      <c r="E33" s="136">
        <v>46192.75</v>
      </c>
      <c r="F33" s="51">
        <f>$E33-VLOOKUP($G33,TimeZone!$L$4:$O$19,4,0)+VLOOKUP(TimeZone!$H$1,TimeZone!$C$4:$E$40,3,0)</f>
        <v>46192.625</v>
      </c>
      <c r="G33" s="148">
        <v>12</v>
      </c>
      <c r="H33" s="81" t="str">
        <f>VLOOKUP($G33,Language!$D$103:$E$118,2,0)</f>
        <v>Boston</v>
      </c>
      <c r="I33" s="81" t="str">
        <f>VLOOKUP(C33,Groups!$B$7:$D$65,3,0)</f>
        <v>Scotland</v>
      </c>
      <c r="J33" s="81" t="str">
        <f>VLOOKUP(D33,Groups!$B$7:$D$65,3,0)</f>
        <v>Morocco</v>
      </c>
      <c r="K33" s="74"/>
    </row>
    <row r="34" spans="2:11">
      <c r="B34" s="155">
        <v>31</v>
      </c>
      <c r="C34" s="153" t="s">
        <v>1042</v>
      </c>
      <c r="D34" s="154" t="s">
        <v>181</v>
      </c>
      <c r="E34" s="136">
        <v>46192.958333333336</v>
      </c>
      <c r="F34" s="51">
        <f>$E34-VLOOKUP($G34,TimeZone!$L$4:$O$19,4,0)+VLOOKUP(TimeZone!$H$1,TimeZone!$C$4:$E$40,3,0)</f>
        <v>46192.833333333336</v>
      </c>
      <c r="G34" s="148">
        <v>11</v>
      </c>
      <c r="H34" s="81" t="str">
        <f>VLOOKUP($G34,Language!$D$103:$E$118,2,0)</f>
        <v>San Francisco Bay Area</v>
      </c>
      <c r="I34" s="81" t="str">
        <f>VLOOKUP(C34,Groups!$B$7:$D$65,3,0)</f>
        <v>Turkey</v>
      </c>
      <c r="J34" s="81" t="str">
        <f>VLOOKUP(D34,Groups!$B$7:$D$65,3,0)</f>
        <v>Paraguay</v>
      </c>
      <c r="K34" s="74"/>
    </row>
    <row r="35" spans="2:11">
      <c r="B35" s="155">
        <v>32</v>
      </c>
      <c r="C35" s="153" t="s">
        <v>180</v>
      </c>
      <c r="D35" s="154" t="s">
        <v>182</v>
      </c>
      <c r="E35" s="136">
        <v>46192.625</v>
      </c>
      <c r="F35" s="51">
        <f>$E35-VLOOKUP($G35,TimeZone!$L$4:$O$19,4,0)+VLOOKUP(TimeZone!$H$1,TimeZone!$C$4:$E$40,3,0)</f>
        <v>46192.5</v>
      </c>
      <c r="G35" s="148">
        <v>10</v>
      </c>
      <c r="H35" s="81" t="str">
        <f>VLOOKUP($G35,Language!$D$103:$E$118,2,0)</f>
        <v>Seattle</v>
      </c>
      <c r="I35" s="81" t="str">
        <f>VLOOKUP(C35,Groups!$B$7:$D$65,3,0)</f>
        <v>USA</v>
      </c>
      <c r="J35" s="81" t="str">
        <f>VLOOKUP(D35,Groups!$B$7:$D$65,3,0)</f>
        <v>Australia</v>
      </c>
      <c r="K35" s="74"/>
    </row>
    <row r="36" spans="2:11">
      <c r="B36" s="155">
        <v>33</v>
      </c>
      <c r="C36" s="153" t="s">
        <v>183</v>
      </c>
      <c r="D36" s="154" t="s">
        <v>185</v>
      </c>
      <c r="E36" s="136">
        <v>46193.666666666664</v>
      </c>
      <c r="F36" s="51">
        <f>$E36-VLOOKUP($G36,TimeZone!$L$4:$O$19,4,0)+VLOOKUP(TimeZone!$H$1,TimeZone!$C$4:$E$40,3,0)</f>
        <v>46193.541666666664</v>
      </c>
      <c r="G36" s="148">
        <v>2</v>
      </c>
      <c r="H36" s="81" t="str">
        <f>VLOOKUP($G36,Language!$D$103:$E$118,2,0)</f>
        <v>Toronto</v>
      </c>
      <c r="I36" s="81" t="str">
        <f>VLOOKUP(C36,Groups!$B$7:$D$65,3,0)</f>
        <v>Germany</v>
      </c>
      <c r="J36" s="81" t="str">
        <f>VLOOKUP(D36,Groups!$B$7:$D$65,3,0)</f>
        <v>Ivory Coast</v>
      </c>
      <c r="K36" s="74"/>
    </row>
    <row r="37" spans="2:11">
      <c r="B37" s="155">
        <v>34</v>
      </c>
      <c r="C37" s="153" t="s">
        <v>1043</v>
      </c>
      <c r="D37" s="154" t="s">
        <v>184</v>
      </c>
      <c r="E37" s="136">
        <v>46193.833333333336</v>
      </c>
      <c r="F37" s="51">
        <f>$E37-VLOOKUP($G37,TimeZone!$L$4:$O$19,4,0)+VLOOKUP(TimeZone!$H$1,TimeZone!$C$4:$E$40,3,0)</f>
        <v>46193.708333333336</v>
      </c>
      <c r="G37" s="148">
        <v>4</v>
      </c>
      <c r="H37" s="81" t="str">
        <f>VLOOKUP($G37,Language!$D$103:$E$118,2,0)</f>
        <v>Kansas City</v>
      </c>
      <c r="I37" s="81" t="str">
        <f>VLOOKUP(C37,Groups!$B$7:$D$65,3,0)</f>
        <v>Ecuador</v>
      </c>
      <c r="J37" s="81" t="str">
        <f>VLOOKUP(D37,Groups!$B$7:$D$65,3,0)</f>
        <v>Curaçao</v>
      </c>
      <c r="K37" s="74"/>
    </row>
    <row r="38" spans="2:11">
      <c r="B38" s="155">
        <v>35</v>
      </c>
      <c r="C38" s="153" t="s">
        <v>266</v>
      </c>
      <c r="D38" s="154" t="s">
        <v>268</v>
      </c>
      <c r="E38" s="136">
        <v>46193.541666666664</v>
      </c>
      <c r="F38" s="51">
        <f>$E38-VLOOKUP($G38,TimeZone!$L$4:$O$19,4,0)+VLOOKUP(TimeZone!$H$1,TimeZone!$C$4:$E$40,3,0)</f>
        <v>46193.416666666664</v>
      </c>
      <c r="G38" s="148">
        <v>6</v>
      </c>
      <c r="H38" s="81" t="str">
        <f>VLOOKUP($G38,Language!$D$103:$E$118,2,0)</f>
        <v>Houston</v>
      </c>
      <c r="I38" s="81" t="str">
        <f>VLOOKUP(C38,Groups!$B$7:$D$65,3,0)</f>
        <v>Netherlands</v>
      </c>
      <c r="J38" s="81" t="str">
        <f>VLOOKUP(D38,Groups!$B$7:$D$65,3,0)</f>
        <v>Sweden</v>
      </c>
      <c r="K38" s="74"/>
    </row>
    <row r="39" spans="2:11">
      <c r="B39" s="155">
        <v>36</v>
      </c>
      <c r="C39" s="153" t="s">
        <v>1044</v>
      </c>
      <c r="D39" s="154" t="s">
        <v>267</v>
      </c>
      <c r="E39" s="136">
        <v>46194</v>
      </c>
      <c r="F39" s="51">
        <f>$E39-VLOOKUP($G39,TimeZone!$L$4:$O$19,4,0)+VLOOKUP(TimeZone!$H$1,TimeZone!$C$4:$E$40,3,0)</f>
        <v>46193.875</v>
      </c>
      <c r="G39" s="148">
        <v>16</v>
      </c>
      <c r="H39" s="81" t="str">
        <f>VLOOKUP($G39,Language!$D$103:$E$118,2,0)</f>
        <v>Monterrey</v>
      </c>
      <c r="I39" s="81" t="str">
        <f>VLOOKUP(C39,Groups!$B$7:$D$65,3,0)</f>
        <v>Tunisia</v>
      </c>
      <c r="J39" s="81" t="str">
        <f>VLOOKUP(D39,Groups!$B$7:$D$65,3,0)</f>
        <v>Japan</v>
      </c>
      <c r="K39" s="74"/>
    </row>
    <row r="40" spans="2:11">
      <c r="B40" s="155">
        <v>37</v>
      </c>
      <c r="C40" s="153" t="s">
        <v>1046</v>
      </c>
      <c r="D40" s="154" t="s">
        <v>270</v>
      </c>
      <c r="E40" s="136">
        <v>46194.75</v>
      </c>
      <c r="F40" s="51">
        <f>$E40-VLOOKUP($G40,TimeZone!$L$4:$O$19,4,0)+VLOOKUP(TimeZone!$H$1,TimeZone!$C$4:$E$40,3,0)</f>
        <v>46194.625</v>
      </c>
      <c r="G40" s="148">
        <v>13</v>
      </c>
      <c r="H40" s="81" t="str">
        <f>VLOOKUP($G40,Language!$D$103:$E$118,2,0)</f>
        <v>Miami</v>
      </c>
      <c r="I40" s="81" t="str">
        <f>VLOOKUP(C40,Groups!$B$7:$D$65,3,0)</f>
        <v>Uruguay</v>
      </c>
      <c r="J40" s="81" t="str">
        <f>VLOOKUP(D40,Groups!$B$7:$D$65,3,0)</f>
        <v>Cape Verde</v>
      </c>
      <c r="K40" s="74"/>
    </row>
    <row r="41" spans="2:11">
      <c r="B41" s="155">
        <v>38</v>
      </c>
      <c r="C41" s="153" t="s">
        <v>269</v>
      </c>
      <c r="D41" s="154" t="s">
        <v>271</v>
      </c>
      <c r="E41" s="136">
        <v>46194.5</v>
      </c>
      <c r="F41" s="51">
        <f>$E41-VLOOKUP($G41,TimeZone!$L$4:$O$19,4,0)+VLOOKUP(TimeZone!$H$1,TimeZone!$C$4:$E$40,3,0)</f>
        <v>46194.375</v>
      </c>
      <c r="G41" s="148">
        <v>7</v>
      </c>
      <c r="H41" s="81" t="str">
        <f>VLOOKUP($G41,Language!$D$103:$E$118,2,0)</f>
        <v>Atlanta</v>
      </c>
      <c r="I41" s="81" t="str">
        <f>VLOOKUP(C41,Groups!$B$7:$D$65,3,0)</f>
        <v>Spain</v>
      </c>
      <c r="J41" s="81" t="str">
        <f>VLOOKUP(D41,Groups!$B$7:$D$65,3,0)</f>
        <v>Saudi Arabia</v>
      </c>
      <c r="K41" s="74"/>
    </row>
    <row r="42" spans="2:11">
      <c r="B42" s="155">
        <v>39</v>
      </c>
      <c r="C42" s="153" t="s">
        <v>186</v>
      </c>
      <c r="D42" s="154" t="s">
        <v>188</v>
      </c>
      <c r="E42" s="136">
        <v>46194.625</v>
      </c>
      <c r="F42" s="51">
        <f>$E42-VLOOKUP($G42,TimeZone!$L$4:$O$19,4,0)+VLOOKUP(TimeZone!$H$1,TimeZone!$C$4:$E$40,3,0)</f>
        <v>46194.5</v>
      </c>
      <c r="G42" s="148">
        <v>8</v>
      </c>
      <c r="H42" s="81" t="str">
        <f>VLOOKUP($G42,Language!$D$103:$E$118,2,0)</f>
        <v>Los Angeles</v>
      </c>
      <c r="I42" s="81" t="str">
        <f>VLOOKUP(C42,Groups!$B$7:$D$65,3,0)</f>
        <v>Belgium</v>
      </c>
      <c r="J42" s="81" t="str">
        <f>VLOOKUP(D42,Groups!$B$7:$D$65,3,0)</f>
        <v>IR Iran</v>
      </c>
      <c r="K42" s="74"/>
    </row>
    <row r="43" spans="2:11">
      <c r="B43" s="155">
        <v>40</v>
      </c>
      <c r="C43" s="153" t="s">
        <v>1045</v>
      </c>
      <c r="D43" s="154" t="s">
        <v>187</v>
      </c>
      <c r="E43" s="136">
        <v>46194.875</v>
      </c>
      <c r="F43" s="51">
        <f>$E43-VLOOKUP($G43,TimeZone!$L$4:$O$19,4,0)+VLOOKUP(TimeZone!$H$1,TimeZone!$C$4:$E$40,3,0)</f>
        <v>46194.75</v>
      </c>
      <c r="G43" s="148">
        <v>1</v>
      </c>
      <c r="H43" s="81" t="str">
        <f>VLOOKUP($G43,Language!$D$103:$E$118,2,0)</f>
        <v>Vancouver</v>
      </c>
      <c r="I43" s="81" t="str">
        <f>VLOOKUP(C43,Groups!$B$7:$D$65,3,0)</f>
        <v>New Zealand</v>
      </c>
      <c r="J43" s="81" t="str">
        <f>VLOOKUP(D43,Groups!$B$7:$D$65,3,0)</f>
        <v>Egypt</v>
      </c>
      <c r="K43" s="74"/>
    </row>
    <row r="44" spans="2:11">
      <c r="B44" s="155">
        <v>41</v>
      </c>
      <c r="C44" s="153" t="s">
        <v>1047</v>
      </c>
      <c r="D44" s="154" t="s">
        <v>837</v>
      </c>
      <c r="E44" s="136">
        <v>46195.833333333336</v>
      </c>
      <c r="F44" s="51">
        <f>$E44-VLOOKUP($G44,TimeZone!$L$4:$O$19,4,0)+VLOOKUP(TimeZone!$H$1,TimeZone!$C$4:$E$40,3,0)</f>
        <v>46195.708333333336</v>
      </c>
      <c r="G44" s="148">
        <v>3</v>
      </c>
      <c r="H44" s="81" t="str">
        <f>VLOOKUP($G44,Language!$D$103:$E$118,2,0)</f>
        <v>New York/New Jersey</v>
      </c>
      <c r="I44" s="81" t="str">
        <f>VLOOKUP(C44,Groups!$B$7:$D$65,3,0)</f>
        <v>Norway</v>
      </c>
      <c r="J44" s="81" t="str">
        <f>VLOOKUP(D44,Groups!$B$7:$D$65,3,0)</f>
        <v>Senegal</v>
      </c>
      <c r="K44" s="74"/>
    </row>
    <row r="45" spans="2:11">
      <c r="B45" s="155">
        <v>42</v>
      </c>
      <c r="C45" s="153" t="s">
        <v>836</v>
      </c>
      <c r="D45" s="154" t="s">
        <v>838</v>
      </c>
      <c r="E45" s="136">
        <v>46195.708333333336</v>
      </c>
      <c r="F45" s="51">
        <f>$E45-VLOOKUP($G45,TimeZone!$L$4:$O$19,4,0)+VLOOKUP(TimeZone!$H$1,TimeZone!$C$4:$E$40,3,0)</f>
        <v>46195.583333333336</v>
      </c>
      <c r="G45" s="148">
        <v>9</v>
      </c>
      <c r="H45" s="81" t="str">
        <f>VLOOKUP($G45,Language!$D$103:$E$118,2,0)</f>
        <v>Philadelphia</v>
      </c>
      <c r="I45" s="81" t="str">
        <f>VLOOKUP(C45,Groups!$B$7:$D$65,3,0)</f>
        <v>France</v>
      </c>
      <c r="J45" s="81" t="str">
        <f>VLOOKUP(D45,Groups!$B$7:$D$65,3,0)</f>
        <v>Iraq</v>
      </c>
      <c r="K45" s="74"/>
    </row>
    <row r="46" spans="2:11">
      <c r="B46" s="155">
        <v>43</v>
      </c>
      <c r="C46" s="153" t="s">
        <v>839</v>
      </c>
      <c r="D46" s="154" t="s">
        <v>841</v>
      </c>
      <c r="E46" s="136">
        <v>46195.541666666664</v>
      </c>
      <c r="F46" s="51">
        <f>$E46-VLOOKUP($G46,TimeZone!$L$4:$O$19,4,0)+VLOOKUP(TimeZone!$H$1,TimeZone!$C$4:$E$40,3,0)</f>
        <v>46195.416666666664</v>
      </c>
      <c r="G46" s="148">
        <v>5</v>
      </c>
      <c r="H46" s="81" t="str">
        <f>VLOOKUP($G46,Language!$D$103:$E$118,2,0)</f>
        <v>Dallas</v>
      </c>
      <c r="I46" s="81" t="str">
        <f>VLOOKUP(C46,Groups!$B$7:$D$65,3,0)</f>
        <v>Argentina</v>
      </c>
      <c r="J46" s="81" t="str">
        <f>VLOOKUP(D46,Groups!$B$7:$D$65,3,0)</f>
        <v>Austria</v>
      </c>
      <c r="K46" s="74"/>
    </row>
    <row r="47" spans="2:11">
      <c r="B47" s="155">
        <v>44</v>
      </c>
      <c r="C47" s="153" t="s">
        <v>1048</v>
      </c>
      <c r="D47" s="154" t="s">
        <v>840</v>
      </c>
      <c r="E47" s="136">
        <v>46195.958333333336</v>
      </c>
      <c r="F47" s="51">
        <f>$E47-VLOOKUP($G47,TimeZone!$L$4:$O$19,4,0)+VLOOKUP(TimeZone!$H$1,TimeZone!$C$4:$E$40,3,0)</f>
        <v>46195.833333333336</v>
      </c>
      <c r="G47" s="148">
        <v>11</v>
      </c>
      <c r="H47" s="81" t="str">
        <f>VLOOKUP($G47,Language!$D$103:$E$118,2,0)</f>
        <v>San Francisco Bay Area</v>
      </c>
      <c r="I47" s="81" t="str">
        <f>VLOOKUP(C47,Groups!$B$7:$D$65,3,0)</f>
        <v>Jordan</v>
      </c>
      <c r="J47" s="81" t="str">
        <f>VLOOKUP(D47,Groups!$B$7:$D$65,3,0)</f>
        <v>Algeria</v>
      </c>
      <c r="K47" s="74"/>
    </row>
    <row r="48" spans="2:11">
      <c r="B48" s="155">
        <v>45</v>
      </c>
      <c r="C48" s="153" t="s">
        <v>845</v>
      </c>
      <c r="D48" s="154" t="s">
        <v>847</v>
      </c>
      <c r="E48" s="136">
        <v>46196.666666666664</v>
      </c>
      <c r="F48" s="51">
        <f>$E48-VLOOKUP($G48,TimeZone!$L$4:$O$19,4,0)+VLOOKUP(TimeZone!$H$1,TimeZone!$C$4:$E$40,3,0)</f>
        <v>46196.541666666664</v>
      </c>
      <c r="G48" s="148">
        <v>12</v>
      </c>
      <c r="H48" s="81" t="str">
        <f>VLOOKUP($G48,Language!$D$103:$E$118,2,0)</f>
        <v>Boston</v>
      </c>
      <c r="I48" s="81" t="str">
        <f>VLOOKUP(C48,Groups!$B$7:$D$65,3,0)</f>
        <v>England</v>
      </c>
      <c r="J48" s="81" t="str">
        <f>VLOOKUP(D48,Groups!$B$7:$D$65,3,0)</f>
        <v>Ghana</v>
      </c>
      <c r="K48" s="74"/>
    </row>
    <row r="49" spans="2:11">
      <c r="B49" s="155">
        <v>46</v>
      </c>
      <c r="C49" s="153" t="s">
        <v>1050</v>
      </c>
      <c r="D49" s="154" t="s">
        <v>846</v>
      </c>
      <c r="E49" s="136">
        <v>46196.791666666664</v>
      </c>
      <c r="F49" s="51">
        <f>$E49-VLOOKUP($G49,TimeZone!$L$4:$O$19,4,0)+VLOOKUP(TimeZone!$H$1,TimeZone!$C$4:$E$40,3,0)</f>
        <v>46196.666666666664</v>
      </c>
      <c r="G49" s="148">
        <v>2</v>
      </c>
      <c r="H49" s="81" t="str">
        <f>VLOOKUP($G49,Language!$D$103:$E$118,2,0)</f>
        <v>Toronto</v>
      </c>
      <c r="I49" s="81" t="str">
        <f>VLOOKUP(C49,Groups!$B$7:$D$65,3,0)</f>
        <v>Panama</v>
      </c>
      <c r="J49" s="81" t="str">
        <f>VLOOKUP(D49,Groups!$B$7:$D$65,3,0)</f>
        <v>Croatia</v>
      </c>
      <c r="K49" s="74"/>
    </row>
    <row r="50" spans="2:11">
      <c r="B50" s="155">
        <v>47</v>
      </c>
      <c r="C50" s="153" t="s">
        <v>842</v>
      </c>
      <c r="D50" s="154" t="s">
        <v>844</v>
      </c>
      <c r="E50" s="136">
        <v>46196.541666666664</v>
      </c>
      <c r="F50" s="51">
        <f>$E50-VLOOKUP($G50,TimeZone!$L$4:$O$19,4,0)+VLOOKUP(TimeZone!$H$1,TimeZone!$C$4:$E$40,3,0)</f>
        <v>46196.416666666664</v>
      </c>
      <c r="G50" s="148">
        <v>6</v>
      </c>
      <c r="H50" s="81" t="str">
        <f>VLOOKUP($G50,Language!$D$103:$E$118,2,0)</f>
        <v>Houston</v>
      </c>
      <c r="I50" s="81" t="str">
        <f>VLOOKUP(C50,Groups!$B$7:$D$65,3,0)</f>
        <v>Portugal</v>
      </c>
      <c r="J50" s="81" t="str">
        <f>VLOOKUP(D50,Groups!$B$7:$D$65,3,0)</f>
        <v>Uzbekistan</v>
      </c>
      <c r="K50" s="74"/>
    </row>
    <row r="51" spans="2:11">
      <c r="B51" s="155">
        <v>48</v>
      </c>
      <c r="C51" s="153" t="s">
        <v>1049</v>
      </c>
      <c r="D51" s="154" t="s">
        <v>843</v>
      </c>
      <c r="E51" s="136">
        <v>46196.916666666664</v>
      </c>
      <c r="F51" s="51">
        <f>$E51-VLOOKUP($G51,TimeZone!$L$4:$O$19,4,0)+VLOOKUP(TimeZone!$H$1,TimeZone!$C$4:$E$40,3,0)</f>
        <v>46196.791666666664</v>
      </c>
      <c r="G51" s="148">
        <v>15</v>
      </c>
      <c r="H51" s="81" t="str">
        <f>VLOOKUP($G51,Language!$D$103:$E$118,2,0)</f>
        <v>Guadalajara</v>
      </c>
      <c r="I51" s="81" t="str">
        <f>VLOOKUP(C51,Groups!$B$7:$D$65,3,0)</f>
        <v>Colombia</v>
      </c>
      <c r="J51" s="81" t="str">
        <f>VLOOKUP(D51,Groups!$B$7:$D$65,3,0)</f>
        <v>DR Congo</v>
      </c>
      <c r="K51" s="74"/>
    </row>
    <row r="52" spans="2:11">
      <c r="B52" s="155">
        <v>49</v>
      </c>
      <c r="C52" s="153" t="s">
        <v>1041</v>
      </c>
      <c r="D52" s="154" t="s">
        <v>177</v>
      </c>
      <c r="E52" s="136">
        <v>46197.75</v>
      </c>
      <c r="F52" s="51">
        <f>$E52-VLOOKUP($G52,TimeZone!$L$4:$O$19,4,0)+VLOOKUP(TimeZone!$H$1,TimeZone!$C$4:$E$40,3,0)</f>
        <v>46197.625</v>
      </c>
      <c r="G52" s="148">
        <v>13</v>
      </c>
      <c r="H52" s="81" t="str">
        <f>VLOOKUP($G52,Language!$D$103:$E$118,2,0)</f>
        <v>Miami</v>
      </c>
      <c r="I52" s="81" t="str">
        <f>VLOOKUP(C52,Groups!$B$7:$D$65,3,0)</f>
        <v>Scotland</v>
      </c>
      <c r="J52" s="81" t="str">
        <f>VLOOKUP(D52,Groups!$B$7:$D$65,3,0)</f>
        <v>Brazil</v>
      </c>
      <c r="K52" s="74"/>
    </row>
    <row r="53" spans="2:11">
      <c r="B53" s="155">
        <v>50</v>
      </c>
      <c r="C53" s="153" t="s">
        <v>178</v>
      </c>
      <c r="D53" s="154" t="s">
        <v>179</v>
      </c>
      <c r="E53" s="136">
        <v>46197.75</v>
      </c>
      <c r="F53" s="51">
        <f>$E53-VLOOKUP($G53,TimeZone!$L$4:$O$19,4,0)+VLOOKUP(TimeZone!$H$1,TimeZone!$C$4:$E$40,3,0)</f>
        <v>46197.625</v>
      </c>
      <c r="G53" s="148">
        <v>7</v>
      </c>
      <c r="H53" s="81" t="str">
        <f>VLOOKUP($G53,Language!$D$103:$E$118,2,0)</f>
        <v>Atlanta</v>
      </c>
      <c r="I53" s="81" t="str">
        <f>VLOOKUP(C53,Groups!$B$7:$D$65,3,0)</f>
        <v>Morocco</v>
      </c>
      <c r="J53" s="81" t="str">
        <f>VLOOKUP(D53,Groups!$B$7:$D$65,3,0)</f>
        <v>Haiti</v>
      </c>
      <c r="K53" s="74"/>
    </row>
    <row r="54" spans="2:11">
      <c r="B54" s="155">
        <v>51</v>
      </c>
      <c r="C54" s="153" t="s">
        <v>1040</v>
      </c>
      <c r="D54" s="154" t="s">
        <v>174</v>
      </c>
      <c r="E54" s="136">
        <v>46197.625</v>
      </c>
      <c r="F54" s="51">
        <f>$E54-VLOOKUP($G54,TimeZone!$L$4:$O$19,4,0)+VLOOKUP(TimeZone!$H$1,TimeZone!$C$4:$E$40,3,0)</f>
        <v>46197.5</v>
      </c>
      <c r="G54" s="148">
        <v>1</v>
      </c>
      <c r="H54" s="81" t="str">
        <f>VLOOKUP($G54,Language!$D$103:$E$118,2,0)</f>
        <v>Vancouver</v>
      </c>
      <c r="I54" s="81" t="str">
        <f>VLOOKUP(C54,Groups!$B$7:$D$65,3,0)</f>
        <v>Switzerland</v>
      </c>
      <c r="J54" s="81" t="str">
        <f>VLOOKUP(D54,Groups!$B$7:$D$65,3,0)</f>
        <v>Canada</v>
      </c>
      <c r="K54" s="74"/>
    </row>
    <row r="55" spans="2:11">
      <c r="B55" s="155">
        <v>52</v>
      </c>
      <c r="C55" s="153" t="s">
        <v>175</v>
      </c>
      <c r="D55" s="154" t="s">
        <v>176</v>
      </c>
      <c r="E55" s="136">
        <v>46197.625</v>
      </c>
      <c r="F55" s="51">
        <f>$E55-VLOOKUP($G55,TimeZone!$L$4:$O$19,4,0)+VLOOKUP(TimeZone!$H$1,TimeZone!$C$4:$E$40,3,0)</f>
        <v>46197.5</v>
      </c>
      <c r="G55" s="148">
        <v>10</v>
      </c>
      <c r="H55" s="81" t="str">
        <f>VLOOKUP($G55,Language!$D$103:$E$118,2,0)</f>
        <v>Seattle</v>
      </c>
      <c r="I55" s="81" t="str">
        <f>VLOOKUP(C55,Groups!$B$7:$D$65,3,0)</f>
        <v>Bosnia/Herzeg.</v>
      </c>
      <c r="J55" s="81" t="str">
        <f>VLOOKUP(D55,Groups!$B$7:$D$65,3,0)</f>
        <v>Qatar</v>
      </c>
      <c r="K55" s="74"/>
    </row>
    <row r="56" spans="2:11">
      <c r="B56" s="155">
        <v>53</v>
      </c>
      <c r="C56" s="153" t="s">
        <v>1039</v>
      </c>
      <c r="D56" s="154" t="s">
        <v>171</v>
      </c>
      <c r="E56" s="136">
        <v>46197.875</v>
      </c>
      <c r="F56" s="51">
        <f>$E56-VLOOKUP($G56,TimeZone!$L$4:$O$19,4,0)+VLOOKUP(TimeZone!$H$1,TimeZone!$C$4:$E$40,3,0)</f>
        <v>46197.75</v>
      </c>
      <c r="G56" s="146">
        <v>14</v>
      </c>
      <c r="H56" s="81" t="str">
        <f>VLOOKUP($G56,Language!$D$103:$E$118,2,0)</f>
        <v>Mexico City</v>
      </c>
      <c r="I56" s="81" t="str">
        <f>VLOOKUP(C56,Groups!$B$7:$D$65,3,0)</f>
        <v>Czech Rep.</v>
      </c>
      <c r="J56" s="81" t="str">
        <f>VLOOKUP(D56,Groups!$B$7:$D$65,3,0)</f>
        <v>Mexico</v>
      </c>
      <c r="K56" s="74"/>
    </row>
    <row r="57" spans="2:11">
      <c r="B57" s="155">
        <v>54</v>
      </c>
      <c r="C57" s="153" t="s">
        <v>172</v>
      </c>
      <c r="D57" s="154" t="s">
        <v>173</v>
      </c>
      <c r="E57" s="136">
        <v>46197.875</v>
      </c>
      <c r="F57" s="51">
        <f>$E57-VLOOKUP($G57,TimeZone!$L$4:$O$19,4,0)+VLOOKUP(TimeZone!$H$1,TimeZone!$C$4:$E$40,3,0)</f>
        <v>46197.75</v>
      </c>
      <c r="G57" s="148">
        <v>16</v>
      </c>
      <c r="H57" s="81" t="str">
        <f>VLOOKUP($G57,Language!$D$103:$E$118,2,0)</f>
        <v>Monterrey</v>
      </c>
      <c r="I57" s="81" t="str">
        <f>VLOOKUP(C57,Groups!$B$7:$D$65,3,0)</f>
        <v>South Africa</v>
      </c>
      <c r="J57" s="81" t="str">
        <f>VLOOKUP(D57,Groups!$B$7:$D$65,3,0)</f>
        <v>Rep. of Korea</v>
      </c>
      <c r="K57" s="74"/>
    </row>
    <row r="58" spans="2:11">
      <c r="B58" s="155">
        <v>55</v>
      </c>
      <c r="C58" s="153" t="s">
        <v>184</v>
      </c>
      <c r="D58" s="154" t="s">
        <v>185</v>
      </c>
      <c r="E58" s="136">
        <v>46198.666666666664</v>
      </c>
      <c r="F58" s="51">
        <f>$E58-VLOOKUP($G58,TimeZone!$L$4:$O$19,4,0)+VLOOKUP(TimeZone!$H$1,TimeZone!$C$4:$E$40,3,0)</f>
        <v>46198.541666666664</v>
      </c>
      <c r="G58" s="148">
        <v>9</v>
      </c>
      <c r="H58" s="81" t="str">
        <f>VLOOKUP($G58,Language!$D$103:$E$118,2,0)</f>
        <v>Philadelphia</v>
      </c>
      <c r="I58" s="81" t="str">
        <f>VLOOKUP(C58,Groups!$B$7:$D$65,3,0)</f>
        <v>Curaçao</v>
      </c>
      <c r="J58" s="81" t="str">
        <f>VLOOKUP(D58,Groups!$B$7:$D$65,3,0)</f>
        <v>Ivory Coast</v>
      </c>
      <c r="K58" s="74"/>
    </row>
    <row r="59" spans="2:11">
      <c r="B59" s="155">
        <v>56</v>
      </c>
      <c r="C59" s="153" t="s">
        <v>1043</v>
      </c>
      <c r="D59" s="154" t="s">
        <v>183</v>
      </c>
      <c r="E59" s="136">
        <v>46198.666666666664</v>
      </c>
      <c r="F59" s="51">
        <f>$E59-VLOOKUP($G59,TimeZone!$L$4:$O$19,4,0)+VLOOKUP(TimeZone!$H$1,TimeZone!$C$4:$E$40,3,0)</f>
        <v>46198.541666666664</v>
      </c>
      <c r="G59" s="148">
        <v>3</v>
      </c>
      <c r="H59" s="81" t="str">
        <f>VLOOKUP($G59,Language!$D$103:$E$118,2,0)</f>
        <v>New York/New Jersey</v>
      </c>
      <c r="I59" s="81" t="str">
        <f>VLOOKUP(C59,Groups!$B$7:$D$65,3,0)</f>
        <v>Ecuador</v>
      </c>
      <c r="J59" s="81" t="str">
        <f>VLOOKUP(D59,Groups!$B$7:$D$65,3,0)</f>
        <v>Germany</v>
      </c>
      <c r="K59" s="74"/>
    </row>
    <row r="60" spans="2:11">
      <c r="B60" s="155">
        <v>57</v>
      </c>
      <c r="C60" s="153" t="s">
        <v>267</v>
      </c>
      <c r="D60" s="154" t="s">
        <v>268</v>
      </c>
      <c r="E60" s="136">
        <v>46198.791666666664</v>
      </c>
      <c r="F60" s="51">
        <f>$E60-VLOOKUP($G60,TimeZone!$L$4:$O$19,4,0)+VLOOKUP(TimeZone!$H$1,TimeZone!$C$4:$E$40,3,0)</f>
        <v>46198.666666666664</v>
      </c>
      <c r="G60" s="148">
        <v>5</v>
      </c>
      <c r="H60" s="81" t="str">
        <f>VLOOKUP($G60,Language!$D$103:$E$118,2,0)</f>
        <v>Dallas</v>
      </c>
      <c r="I60" s="81" t="str">
        <f>VLOOKUP(C60,Groups!$B$7:$D$65,3,0)</f>
        <v>Japan</v>
      </c>
      <c r="J60" s="81" t="str">
        <f>VLOOKUP(D60,Groups!$B$7:$D$65,3,0)</f>
        <v>Sweden</v>
      </c>
      <c r="K60" s="74"/>
    </row>
    <row r="61" spans="2:11">
      <c r="B61" s="155">
        <v>58</v>
      </c>
      <c r="C61" s="153" t="s">
        <v>1044</v>
      </c>
      <c r="D61" s="154" t="s">
        <v>266</v>
      </c>
      <c r="E61" s="136">
        <v>46198.791666666664</v>
      </c>
      <c r="F61" s="51">
        <f>$E61-VLOOKUP($G61,TimeZone!$L$4:$O$19,4,0)+VLOOKUP(TimeZone!$H$1,TimeZone!$C$4:$E$40,3,0)</f>
        <v>46198.666666666664</v>
      </c>
      <c r="G61" s="148">
        <v>4</v>
      </c>
      <c r="H61" s="81" t="str">
        <f>VLOOKUP($G61,Language!$D$103:$E$118,2,0)</f>
        <v>Kansas City</v>
      </c>
      <c r="I61" s="81" t="str">
        <f>VLOOKUP(C61,Groups!$B$7:$D$65,3,0)</f>
        <v>Tunisia</v>
      </c>
      <c r="J61" s="81" t="str">
        <f>VLOOKUP(D61,Groups!$B$7:$D$65,3,0)</f>
        <v>Netherlands</v>
      </c>
      <c r="K61" s="74"/>
    </row>
    <row r="62" spans="2:11">
      <c r="B62" s="155">
        <v>59</v>
      </c>
      <c r="C62" s="153" t="s">
        <v>1042</v>
      </c>
      <c r="D62" s="154" t="s">
        <v>180</v>
      </c>
      <c r="E62" s="136">
        <v>46198.916666666664</v>
      </c>
      <c r="F62" s="51">
        <f>$E62-VLOOKUP($G62,TimeZone!$L$4:$O$19,4,0)+VLOOKUP(TimeZone!$H$1,TimeZone!$C$4:$E$40,3,0)</f>
        <v>46198.791666666664</v>
      </c>
      <c r="G62" s="148">
        <v>8</v>
      </c>
      <c r="H62" s="81" t="str">
        <f>VLOOKUP($G62,Language!$D$103:$E$118,2,0)</f>
        <v>Los Angeles</v>
      </c>
      <c r="I62" s="81" t="str">
        <f>VLOOKUP(C62,Groups!$B$7:$D$65,3,0)</f>
        <v>Turkey</v>
      </c>
      <c r="J62" s="81" t="str">
        <f>VLOOKUP(D62,Groups!$B$7:$D$65,3,0)</f>
        <v>USA</v>
      </c>
      <c r="K62" s="74"/>
    </row>
    <row r="63" spans="2:11">
      <c r="B63" s="155">
        <v>60</v>
      </c>
      <c r="C63" s="153" t="s">
        <v>181</v>
      </c>
      <c r="D63" s="154" t="s">
        <v>182</v>
      </c>
      <c r="E63" s="136">
        <v>46198.916666666664</v>
      </c>
      <c r="F63" s="51">
        <f>$E63-VLOOKUP($G63,TimeZone!$L$4:$O$19,4,0)+VLOOKUP(TimeZone!$H$1,TimeZone!$C$4:$E$40,3,0)</f>
        <v>46198.791666666664</v>
      </c>
      <c r="G63" s="148">
        <v>11</v>
      </c>
      <c r="H63" s="81" t="str">
        <f>VLOOKUP($G63,Language!$D$103:$E$118,2,0)</f>
        <v>San Francisco Bay Area</v>
      </c>
      <c r="I63" s="81" t="str">
        <f>VLOOKUP(C63,Groups!$B$7:$D$65,3,0)</f>
        <v>Paraguay</v>
      </c>
      <c r="J63" s="81" t="str">
        <f>VLOOKUP(D63,Groups!$B$7:$D$65,3,0)</f>
        <v>Australia</v>
      </c>
      <c r="K63" s="74"/>
    </row>
    <row r="64" spans="2:11">
      <c r="B64" s="155">
        <v>61</v>
      </c>
      <c r="C64" s="153" t="s">
        <v>1047</v>
      </c>
      <c r="D64" s="154" t="s">
        <v>836</v>
      </c>
      <c r="E64" s="136">
        <v>46199.625</v>
      </c>
      <c r="F64" s="51">
        <f>$E64-VLOOKUP($G64,TimeZone!$L$4:$O$19,4,0)+VLOOKUP(TimeZone!$H$1,TimeZone!$C$4:$E$40,3,0)</f>
        <v>46199.5</v>
      </c>
      <c r="G64" s="148">
        <v>12</v>
      </c>
      <c r="H64" s="81" t="str">
        <f>VLOOKUP($G64,Language!$D$103:$E$118,2,0)</f>
        <v>Boston</v>
      </c>
      <c r="I64" s="81" t="str">
        <f>VLOOKUP(C64,Groups!$B$7:$D$65,3,0)</f>
        <v>Norway</v>
      </c>
      <c r="J64" s="81" t="str">
        <f>VLOOKUP(D64,Groups!$B$7:$D$65,3,0)</f>
        <v>France</v>
      </c>
      <c r="K64" s="74"/>
    </row>
    <row r="65" spans="2:15">
      <c r="B65" s="155">
        <v>62</v>
      </c>
      <c r="C65" s="153" t="s">
        <v>837</v>
      </c>
      <c r="D65" s="154" t="s">
        <v>838</v>
      </c>
      <c r="E65" s="136">
        <v>46199.625</v>
      </c>
      <c r="F65" s="51">
        <f>$E65-VLOOKUP($G65,TimeZone!$L$4:$O$19,4,0)+VLOOKUP(TimeZone!$H$1,TimeZone!$C$4:$E$40,3,0)</f>
        <v>46199.5</v>
      </c>
      <c r="G65" s="148">
        <v>2</v>
      </c>
      <c r="H65" s="81" t="str">
        <f>VLOOKUP($G65,Language!$D$103:$E$118,2,0)</f>
        <v>Toronto</v>
      </c>
      <c r="I65" s="81" t="str">
        <f>VLOOKUP(C65,Groups!$B$7:$D$65,3,0)</f>
        <v>Senegal</v>
      </c>
      <c r="J65" s="81" t="str">
        <f>VLOOKUP(D65,Groups!$B$7:$D$65,3,0)</f>
        <v>Iraq</v>
      </c>
      <c r="K65" s="74"/>
    </row>
    <row r="66" spans="2:15">
      <c r="B66" s="155">
        <v>63</v>
      </c>
      <c r="C66" s="153" t="s">
        <v>187</v>
      </c>
      <c r="D66" s="154" t="s">
        <v>188</v>
      </c>
      <c r="E66" s="136">
        <v>46199.958333333336</v>
      </c>
      <c r="F66" s="51">
        <f>$E66-VLOOKUP($G66,TimeZone!$L$4:$O$19,4,0)+VLOOKUP(TimeZone!$H$1,TimeZone!$C$4:$E$40,3,0)</f>
        <v>46199.833333333336</v>
      </c>
      <c r="G66" s="148">
        <v>10</v>
      </c>
      <c r="H66" s="81" t="str">
        <f>VLOOKUP($G66,Language!$D$103:$E$118,2,0)</f>
        <v>Seattle</v>
      </c>
      <c r="I66" s="81" t="str">
        <f>VLOOKUP(C66,Groups!$B$7:$D$65,3,0)</f>
        <v>Egypt</v>
      </c>
      <c r="J66" s="81" t="str">
        <f>VLOOKUP(D66,Groups!$B$7:$D$65,3,0)</f>
        <v>IR Iran</v>
      </c>
      <c r="K66" s="74"/>
    </row>
    <row r="67" spans="2:15">
      <c r="B67" s="155">
        <v>64</v>
      </c>
      <c r="C67" s="153" t="s">
        <v>1045</v>
      </c>
      <c r="D67" s="154" t="s">
        <v>186</v>
      </c>
      <c r="E67" s="136">
        <v>46199.958333333336</v>
      </c>
      <c r="F67" s="51">
        <f>$E67-VLOOKUP($G67,TimeZone!$L$4:$O$19,4,0)+VLOOKUP(TimeZone!$H$1,TimeZone!$C$4:$E$40,3,0)</f>
        <v>46199.833333333336</v>
      </c>
      <c r="G67" s="148">
        <v>1</v>
      </c>
      <c r="H67" s="81" t="str">
        <f>VLOOKUP($G67,Language!$D$103:$E$118,2,0)</f>
        <v>Vancouver</v>
      </c>
      <c r="I67" s="81" t="str">
        <f>VLOOKUP(C67,Groups!$B$7:$D$65,3,0)</f>
        <v>New Zealand</v>
      </c>
      <c r="J67" s="81" t="str">
        <f>VLOOKUP(D67,Groups!$B$7:$D$65,3,0)</f>
        <v>Belgium</v>
      </c>
      <c r="K67" s="74"/>
    </row>
    <row r="68" spans="2:15" ht="15.75" thickBot="1">
      <c r="B68" s="155">
        <v>65</v>
      </c>
      <c r="C68" s="153" t="s">
        <v>270</v>
      </c>
      <c r="D68" s="154" t="s">
        <v>271</v>
      </c>
      <c r="E68" s="136">
        <v>46199.833333333336</v>
      </c>
      <c r="F68" s="51">
        <f>$E68-VLOOKUP($G68,TimeZone!$L$4:$O$19,4,0)+VLOOKUP(TimeZone!$H$1,TimeZone!$C$4:$E$40,3,0)</f>
        <v>46199.708333333336</v>
      </c>
      <c r="G68" s="148">
        <v>6</v>
      </c>
      <c r="H68" s="81" t="str">
        <f>VLOOKUP($G68,Language!$D$103:$E$118,2,0)</f>
        <v>Houston</v>
      </c>
      <c r="I68" s="81" t="str">
        <f>VLOOKUP(C68,Groups!$B$7:$D$65,3,0)</f>
        <v>Cape Verde</v>
      </c>
      <c r="J68" s="81" t="str">
        <f>VLOOKUP(D68,Groups!$B$7:$D$65,3,0)</f>
        <v>Saudi Arabia</v>
      </c>
      <c r="K68" s="74"/>
      <c r="L68" s="506" t="s">
        <v>1706</v>
      </c>
      <c r="O68" s="506" t="s">
        <v>1104</v>
      </c>
    </row>
    <row r="69" spans="2:15">
      <c r="B69" s="155">
        <v>66</v>
      </c>
      <c r="C69" s="153" t="s">
        <v>1046</v>
      </c>
      <c r="D69" s="154" t="s">
        <v>269</v>
      </c>
      <c r="E69" s="136">
        <v>46199.833333333336</v>
      </c>
      <c r="F69" s="51">
        <f>$E69-VLOOKUP($G69,TimeZone!$L$4:$O$19,4,0)+VLOOKUP(TimeZone!$H$1,TimeZone!$C$4:$E$40,3,0)</f>
        <v>46199.708333333336</v>
      </c>
      <c r="G69" s="148">
        <v>15</v>
      </c>
      <c r="H69" s="81" t="str">
        <f>VLOOKUP($G69,Language!$D$103:$E$118,2,0)</f>
        <v>Guadalajara</v>
      </c>
      <c r="I69" s="81" t="str">
        <f>VLOOKUP(C69,Groups!$B$7:$D$65,3,0)</f>
        <v>Uruguay</v>
      </c>
      <c r="J69" s="81" t="str">
        <f>VLOOKUP(D69,Groups!$B$7:$D$65,3,0)</f>
        <v>Spain</v>
      </c>
      <c r="K69" s="74"/>
      <c r="L69" s="517" t="b">
        <f>IFERROR(VLOOKUP(N69,Groups!$D$7:$E$65,2,0),FALSE)</f>
        <v>0</v>
      </c>
      <c r="M69" s="518" t="str">
        <f>M101</f>
        <v>3-CEFHI</v>
      </c>
      <c r="N69" s="519" t="str">
        <f>IF(Distinctness!$G$17&gt;0,INDEX(ThirdPlaced!$C$4:$C$15,MATCH(O69,ThirdPlaced!$I$4:$I$15),0),"")</f>
        <v/>
      </c>
      <c r="O69" s="520" t="str">
        <f>IFERROR(VLOOKUP(ThirdPlaced!$I$30,AssignThird!$C$8:$K$502,2,0),"")</f>
        <v/>
      </c>
    </row>
    <row r="70" spans="2:15">
      <c r="B70" s="155">
        <v>67</v>
      </c>
      <c r="C70" s="153" t="s">
        <v>1050</v>
      </c>
      <c r="D70" s="154" t="s">
        <v>845</v>
      </c>
      <c r="E70" s="136">
        <v>46200.708333333336</v>
      </c>
      <c r="F70" s="51">
        <f>$E70-VLOOKUP($G70,TimeZone!$L$4:$O$19,4,0)+VLOOKUP(TimeZone!$H$1,TimeZone!$C$4:$E$40,3,0)</f>
        <v>46200.583333333336</v>
      </c>
      <c r="G70" s="148">
        <v>3</v>
      </c>
      <c r="H70" s="81" t="str">
        <f>VLOOKUP($G70,Language!$D$103:$E$118,2,0)</f>
        <v>New York/New Jersey</v>
      </c>
      <c r="I70" s="81" t="str">
        <f>VLOOKUP(C70,Groups!$B$7:$D$65,3,0)</f>
        <v>Panama</v>
      </c>
      <c r="J70" s="81" t="str">
        <f>VLOOKUP(D70,Groups!$B$7:$D$65,3,0)</f>
        <v>England</v>
      </c>
      <c r="K70" s="74"/>
      <c r="L70" s="521" t="b">
        <f>IFERROR(VLOOKUP(N70,Groups!$D$7:$E$65,2,0),FALSE)</f>
        <v>0</v>
      </c>
      <c r="M70" s="522" t="str">
        <f t="shared" ref="M70:M75" si="0">M102</f>
        <v>3-EFGIJ</v>
      </c>
      <c r="N70" s="523" t="str">
        <f>IF(Distinctness!$G$17&gt;0,INDEX(ThirdPlaced!$C$4:$C$15,MATCH(O70,ThirdPlaced!$I$4:$I$15),0),"")</f>
        <v/>
      </c>
      <c r="O70" s="524" t="str">
        <f>IFERROR(VLOOKUP(ThirdPlaced!$I$30,AssignThird!$C$8:$K$502,3,0),"")</f>
        <v/>
      </c>
    </row>
    <row r="71" spans="2:15">
      <c r="B71" s="155">
        <v>68</v>
      </c>
      <c r="C71" s="153" t="s">
        <v>846</v>
      </c>
      <c r="D71" s="154" t="s">
        <v>847</v>
      </c>
      <c r="E71" s="136">
        <v>46200.708333333336</v>
      </c>
      <c r="F71" s="51">
        <f>$E71-VLOOKUP($G71,TimeZone!$L$4:$O$19,4,0)+VLOOKUP(TimeZone!$H$1,TimeZone!$C$4:$E$40,3,0)</f>
        <v>46200.583333333336</v>
      </c>
      <c r="G71" s="148">
        <v>9</v>
      </c>
      <c r="H71" s="81" t="str">
        <f>VLOOKUP($G71,Language!$D$103:$E$118,2,0)</f>
        <v>Philadelphia</v>
      </c>
      <c r="I71" s="81" t="str">
        <f>VLOOKUP(C71,Groups!$B$7:$D$65,3,0)</f>
        <v>Croatia</v>
      </c>
      <c r="J71" s="81" t="str">
        <f>VLOOKUP(D71,Groups!$B$7:$D$65,3,0)</f>
        <v>Ghana</v>
      </c>
      <c r="K71" s="74"/>
      <c r="L71" s="521" t="b">
        <f>IFERROR(VLOOKUP(N71,Groups!$D$7:$E$65,2,0),FALSE)</f>
        <v>0</v>
      </c>
      <c r="M71" s="522" t="str">
        <f t="shared" si="0"/>
        <v>3-BEFIJ</v>
      </c>
      <c r="N71" s="523" t="str">
        <f>IF(Distinctness!$G$17&gt;0,INDEX(ThirdPlaced!$C$4:$C$15,MATCH(O71,ThirdPlaced!$I$4:$I$15),0),"")</f>
        <v/>
      </c>
      <c r="O71" s="524" t="str">
        <f>IFERROR(VLOOKUP(ThirdPlaced!$I$30,AssignThird!$C$8:$K$502,4,0),"")</f>
        <v/>
      </c>
    </row>
    <row r="72" spans="2:15">
      <c r="B72" s="155">
        <v>69</v>
      </c>
      <c r="C72" s="153" t="s">
        <v>840</v>
      </c>
      <c r="D72" s="154" t="s">
        <v>841</v>
      </c>
      <c r="E72" s="136">
        <v>46200.916666666664</v>
      </c>
      <c r="F72" s="51">
        <f>$E72-VLOOKUP($G72,TimeZone!$L$4:$O$19,4,0)+VLOOKUP(TimeZone!$H$1,TimeZone!$C$4:$E$40,3,0)</f>
        <v>46200.791666666664</v>
      </c>
      <c r="G72" s="148">
        <v>4</v>
      </c>
      <c r="H72" s="81" t="str">
        <f>VLOOKUP($G72,Language!$D$103:$E$118,2,0)</f>
        <v>Kansas City</v>
      </c>
      <c r="I72" s="81" t="str">
        <f>VLOOKUP(C72,Groups!$B$7:$D$65,3,0)</f>
        <v>Algeria</v>
      </c>
      <c r="J72" s="81" t="str">
        <f>VLOOKUP(D72,Groups!$B$7:$D$65,3,0)</f>
        <v>Austria</v>
      </c>
      <c r="K72" s="74"/>
      <c r="L72" s="521" t="b">
        <f>IFERROR(VLOOKUP(N72,Groups!$D$7:$E$65,2,0),FALSE)</f>
        <v>0</v>
      </c>
      <c r="M72" s="522" t="str">
        <f t="shared" si="0"/>
        <v>3-ABCDF</v>
      </c>
      <c r="N72" s="523" t="str">
        <f>IF(Distinctness!$G$17&gt;0,INDEX(ThirdPlaced!$C$4:$C$15,MATCH(O72,ThirdPlaced!$I$4:$I$15),0),"")</f>
        <v/>
      </c>
      <c r="O72" s="524" t="str">
        <f>IFERROR(VLOOKUP(ThirdPlaced!$I$30,AssignThird!$C$8:$K$502,5,0),"")</f>
        <v/>
      </c>
    </row>
    <row r="73" spans="2:15">
      <c r="B73" s="155">
        <v>70</v>
      </c>
      <c r="C73" s="153" t="s">
        <v>1048</v>
      </c>
      <c r="D73" s="154" t="s">
        <v>839</v>
      </c>
      <c r="E73" s="136">
        <v>46200.916666666664</v>
      </c>
      <c r="F73" s="51">
        <f>$E73-VLOOKUP($G73,TimeZone!$L$4:$O$19,4,0)+VLOOKUP(TimeZone!$H$1,TimeZone!$C$4:$E$40,3,0)</f>
        <v>46200.791666666664</v>
      </c>
      <c r="G73" s="148">
        <v>5</v>
      </c>
      <c r="H73" s="81" t="str">
        <f>VLOOKUP($G73,Language!$D$103:$E$118,2,0)</f>
        <v>Dallas</v>
      </c>
      <c r="I73" s="81" t="str">
        <f>VLOOKUP(C73,Groups!$B$7:$D$65,3,0)</f>
        <v>Jordan</v>
      </c>
      <c r="J73" s="81" t="str">
        <f>VLOOKUP(D73,Groups!$B$7:$D$65,3,0)</f>
        <v>Argentina</v>
      </c>
      <c r="K73" s="74"/>
      <c r="L73" s="521" t="b">
        <f>IFERROR(VLOOKUP(N73,Groups!$D$7:$E$65,2,0),FALSE)</f>
        <v>0</v>
      </c>
      <c r="M73" s="522" t="str">
        <f t="shared" si="0"/>
        <v>3-AEHIJ</v>
      </c>
      <c r="N73" s="523" t="str">
        <f>IF(Distinctness!$G$17&gt;0,INDEX(ThirdPlaced!$C$4:$C$15,MATCH(O73,ThirdPlaced!$I$4:$I$15),0),"")</f>
        <v/>
      </c>
      <c r="O73" s="524" t="str">
        <f>IFERROR(VLOOKUP(ThirdPlaced!$I$30,AssignThird!$C$8:$K$502,6,0),"")</f>
        <v/>
      </c>
    </row>
    <row r="74" spans="2:15">
      <c r="B74" s="155">
        <v>71</v>
      </c>
      <c r="C74" s="153" t="s">
        <v>1049</v>
      </c>
      <c r="D74" s="154" t="s">
        <v>842</v>
      </c>
      <c r="E74" s="136">
        <v>46200.8125</v>
      </c>
      <c r="F74" s="51">
        <f>$E74-VLOOKUP($G74,TimeZone!$L$4:$O$19,4,0)+VLOOKUP(TimeZone!$H$1,TimeZone!$C$4:$E$40,3,0)</f>
        <v>46200.6875</v>
      </c>
      <c r="G74" s="148">
        <v>13</v>
      </c>
      <c r="H74" s="81" t="str">
        <f>VLOOKUP($G74,Language!$D$103:$E$118,2,0)</f>
        <v>Miami</v>
      </c>
      <c r="I74" s="81" t="str">
        <f>VLOOKUP(C74,Groups!$B$7:$D$65,3,0)</f>
        <v>Colombia</v>
      </c>
      <c r="J74" s="81" t="str">
        <f>VLOOKUP(D74,Groups!$B$7:$D$65,3,0)</f>
        <v>Portugal</v>
      </c>
      <c r="K74" s="74"/>
      <c r="L74" s="521" t="b">
        <f>IFERROR(VLOOKUP(N74,Groups!$D$7:$E$65,2,0),FALSE)</f>
        <v>0</v>
      </c>
      <c r="M74" s="522" t="str">
        <f t="shared" si="0"/>
        <v>3-CDFGH</v>
      </c>
      <c r="N74" s="523" t="str">
        <f>IF(Distinctness!$G$17&gt;0,INDEX(ThirdPlaced!$C$4:$C$15,MATCH(O74,ThirdPlaced!$I$4:$I$15),0),"")</f>
        <v/>
      </c>
      <c r="O74" s="524" t="str">
        <f>IFERROR(VLOOKUP(ThirdPlaced!$I$30,AssignThird!$C$8:$K$502,7,0),"")</f>
        <v/>
      </c>
    </row>
    <row r="75" spans="2:15">
      <c r="B75" s="155">
        <v>72</v>
      </c>
      <c r="C75" s="153" t="s">
        <v>843</v>
      </c>
      <c r="D75" s="154" t="s">
        <v>844</v>
      </c>
      <c r="E75" s="136">
        <v>46200.8125</v>
      </c>
      <c r="F75" s="51">
        <f>$E75-VLOOKUP($G75,TimeZone!$L$4:$O$19,4,0)+VLOOKUP(TimeZone!$H$1,TimeZone!$C$4:$E$40,3,0)</f>
        <v>46200.6875</v>
      </c>
      <c r="G75" s="148">
        <v>7</v>
      </c>
      <c r="H75" s="81" t="str">
        <f>VLOOKUP($G75,Language!$D$103:$E$118,2,0)</f>
        <v>Atlanta</v>
      </c>
      <c r="I75" s="81" t="str">
        <f>VLOOKUP(C75,Groups!$B$7:$D$65,3,0)</f>
        <v>DR Congo</v>
      </c>
      <c r="J75" s="81" t="str">
        <f>VLOOKUP(D75,Groups!$B$7:$D$65,3,0)</f>
        <v>Uzbekistan</v>
      </c>
      <c r="K75" s="74"/>
      <c r="L75" s="521" t="b">
        <f>IFERROR(VLOOKUP(N75,Groups!$D$7:$E$65,2,0),FALSE)</f>
        <v>0</v>
      </c>
      <c r="M75" s="522" t="str">
        <f t="shared" si="0"/>
        <v>3-DEIJL</v>
      </c>
      <c r="N75" s="523" t="str">
        <f>IF(Distinctness!$G$17&gt;0,INDEX(ThirdPlaced!$C$4:$C$15,MATCH(O75,ThirdPlaced!$I$4:$I$15),0),"")</f>
        <v/>
      </c>
      <c r="O75" s="524" t="str">
        <f>IFERROR(VLOOKUP(ThirdPlaced!$I$30,AssignThird!$C$8:$K$502,8,0),"")</f>
        <v/>
      </c>
    </row>
    <row r="76" spans="2:15" ht="15.75" thickBot="1">
      <c r="B76" s="52" t="s">
        <v>891</v>
      </c>
      <c r="C76" s="66"/>
      <c r="D76" s="66"/>
      <c r="E76" s="40"/>
      <c r="F76" s="41"/>
      <c r="G76" s="145"/>
      <c r="H76" s="41"/>
      <c r="I76" s="41"/>
      <c r="J76" s="41"/>
      <c r="K76" s="75"/>
      <c r="L76" s="525" t="b">
        <f>IFERROR(VLOOKUP(N76,Groups!$D$7:$E$65,2,0),FALSE)</f>
        <v>0</v>
      </c>
      <c r="M76" s="526" t="str">
        <f>M108</f>
        <v>3-EHIJK</v>
      </c>
      <c r="N76" s="527" t="str">
        <f>IF(Distinctness!$G$17&gt;0,INDEX(ThirdPlaced!$C$4:$C$15,MATCH(O76,ThirdPlaced!$I$4:$I$15),0),"")</f>
        <v/>
      </c>
      <c r="O76" s="528" t="str">
        <f>IFERROR(VLOOKUP(ThirdPlaced!$I$30,AssignThird!$C$8:$K$502,9,0),"")</f>
        <v/>
      </c>
    </row>
    <row r="77" spans="2:15">
      <c r="B77" s="155">
        <v>73</v>
      </c>
      <c r="C77" s="153" t="s">
        <v>8</v>
      </c>
      <c r="D77" s="154" t="s">
        <v>9</v>
      </c>
      <c r="E77" s="136">
        <v>46201.625</v>
      </c>
      <c r="F77" s="51">
        <f>$E77-VLOOKUP($G77,TimeZone!$L$4:$O$19,4,0)+VLOOKUP(TimeZone!$H$1,TimeZone!$C$4:$E$40,3,0)</f>
        <v>46201.5</v>
      </c>
      <c r="G77" s="148">
        <v>8</v>
      </c>
      <c r="H77" s="81" t="str">
        <f>VLOOKUP($G77,Language!$D$103:$E$118,2,0)</f>
        <v>Los Angeles</v>
      </c>
      <c r="I77" s="81" t="str">
        <f>VLOOKUP(C77,$M$77:$N$108,2,0)</f>
        <v/>
      </c>
      <c r="J77" s="81" t="str">
        <f>VLOOKUP(D77,$M$77:$N$108,2,0)</f>
        <v/>
      </c>
      <c r="K77" s="160">
        <v>1</v>
      </c>
      <c r="M77" s="511" t="s">
        <v>2</v>
      </c>
      <c r="N77" s="512" t="str">
        <f>'World Cup'!$B$42</f>
        <v/>
      </c>
    </row>
    <row r="78" spans="2:15">
      <c r="B78" s="155">
        <v>74</v>
      </c>
      <c r="C78" s="153" t="s">
        <v>6</v>
      </c>
      <c r="D78" s="154" t="str">
        <f>AssignThird!$G$4</f>
        <v>3-ABCDF</v>
      </c>
      <c r="E78" s="136">
        <v>46202.6875</v>
      </c>
      <c r="F78" s="51">
        <f>$E78-VLOOKUP($G78,TimeZone!$L$4:$O$19,4,0)+VLOOKUP(TimeZone!$H$1,TimeZone!$C$4:$E$40,3,0)</f>
        <v>46202.5625</v>
      </c>
      <c r="G78" s="148">
        <v>12</v>
      </c>
      <c r="H78" s="81" t="str">
        <f>VLOOKUP($G78,Language!$D$103:$E$118,2,0)</f>
        <v>Boston</v>
      </c>
      <c r="I78" s="81" t="str">
        <f t="shared" ref="I78:I92" si="1">VLOOKUP(C78,$M$77:$N$108,2,0)</f>
        <v/>
      </c>
      <c r="J78" s="81" t="str">
        <f t="shared" ref="J78:J92" si="2">VLOOKUP(D78,$M$77:$N$108,2,0)</f>
        <v/>
      </c>
      <c r="K78" s="160">
        <v>3</v>
      </c>
      <c r="M78" s="513" t="s">
        <v>8</v>
      </c>
      <c r="N78" s="514" t="str">
        <f>'World Cup'!$B$43</f>
        <v/>
      </c>
    </row>
    <row r="79" spans="2:15">
      <c r="B79" s="155">
        <v>75</v>
      </c>
      <c r="C79" s="153" t="s">
        <v>7</v>
      </c>
      <c r="D79" s="154" t="s">
        <v>10</v>
      </c>
      <c r="E79" s="136">
        <v>46202.875</v>
      </c>
      <c r="F79" s="51">
        <f>$E79-VLOOKUP($G79,TimeZone!$L$4:$O$19,4,0)+VLOOKUP(TimeZone!$H$1,TimeZone!$C$4:$E$40,3,0)</f>
        <v>46202.75</v>
      </c>
      <c r="G79" s="148">
        <v>16</v>
      </c>
      <c r="H79" s="81" t="str">
        <f>VLOOKUP($G79,Language!$D$103:$E$118,2,0)</f>
        <v>Monterrey</v>
      </c>
      <c r="I79" s="81" t="str">
        <f t="shared" si="1"/>
        <v/>
      </c>
      <c r="J79" s="81" t="str">
        <f t="shared" si="2"/>
        <v/>
      </c>
      <c r="K79" s="160">
        <v>4</v>
      </c>
      <c r="M79" s="513" t="s">
        <v>3</v>
      </c>
      <c r="N79" s="514" t="str">
        <f>'World Cup'!$E$42</f>
        <v/>
      </c>
    </row>
    <row r="80" spans="2:15">
      <c r="B80" s="155">
        <v>76</v>
      </c>
      <c r="C80" s="153" t="s">
        <v>4</v>
      </c>
      <c r="D80" s="154" t="s">
        <v>13</v>
      </c>
      <c r="E80" s="136">
        <v>46202.541666666664</v>
      </c>
      <c r="F80" s="51">
        <f>$E80-VLOOKUP($G80,TimeZone!$L$4:$O$19,4,0)+VLOOKUP(TimeZone!$H$1,TimeZone!$C$4:$E$40,3,0)</f>
        <v>46202.416666666664</v>
      </c>
      <c r="G80" s="148">
        <v>6</v>
      </c>
      <c r="H80" s="81" t="str">
        <f>VLOOKUP($G80,Language!$D$103:$E$118,2,0)</f>
        <v>Houston</v>
      </c>
      <c r="I80" s="81" t="str">
        <f t="shared" si="1"/>
        <v/>
      </c>
      <c r="J80" s="81" t="str">
        <f t="shared" si="2"/>
        <v/>
      </c>
      <c r="K80" s="160">
        <v>2</v>
      </c>
      <c r="M80" s="513" t="s">
        <v>9</v>
      </c>
      <c r="N80" s="514" t="str">
        <f>'World Cup'!$E$43</f>
        <v/>
      </c>
    </row>
    <row r="81" spans="2:14">
      <c r="B81" s="155">
        <v>77</v>
      </c>
      <c r="C81" s="153" t="s">
        <v>849</v>
      </c>
      <c r="D81" s="154" t="str">
        <f>AssignThird!$I$4</f>
        <v>3-CDFGH</v>
      </c>
      <c r="E81" s="136">
        <v>46203.708333333336</v>
      </c>
      <c r="F81" s="51">
        <f>$E81-VLOOKUP($G81,TimeZone!$L$4:$O$19,4,0)+VLOOKUP(TimeZone!$H$1,TimeZone!$C$4:$E$40,3,0)</f>
        <v>46203.583333333336</v>
      </c>
      <c r="G81" s="148">
        <v>3</v>
      </c>
      <c r="H81" s="81" t="str">
        <f>VLOOKUP($G81,Language!$D$103:$E$118,2,0)</f>
        <v>New York/New Jersey</v>
      </c>
      <c r="I81" s="81" t="str">
        <f t="shared" si="1"/>
        <v/>
      </c>
      <c r="J81" s="81" t="str">
        <f t="shared" si="2"/>
        <v/>
      </c>
      <c r="K81" s="160">
        <v>6</v>
      </c>
      <c r="M81" s="513" t="s">
        <v>4</v>
      </c>
      <c r="N81" s="514" t="str">
        <f>'World Cup'!$H$42</f>
        <v/>
      </c>
    </row>
    <row r="82" spans="2:14">
      <c r="B82" s="155">
        <v>78</v>
      </c>
      <c r="C82" s="153" t="s">
        <v>12</v>
      </c>
      <c r="D82" s="154" t="s">
        <v>850</v>
      </c>
      <c r="E82" s="136">
        <v>46203.541666666664</v>
      </c>
      <c r="F82" s="51">
        <f>$E82-VLOOKUP($G82,TimeZone!$L$4:$O$19,4,0)+VLOOKUP(TimeZone!$H$1,TimeZone!$C$4:$E$40,3,0)</f>
        <v>46203.416666666664</v>
      </c>
      <c r="G82" s="148">
        <v>5</v>
      </c>
      <c r="H82" s="81" t="str">
        <f>VLOOKUP($G82,Language!$D$103:$E$118,2,0)</f>
        <v>Dallas</v>
      </c>
      <c r="I82" s="81" t="str">
        <f t="shared" si="1"/>
        <v/>
      </c>
      <c r="J82" s="81" t="str">
        <f t="shared" si="2"/>
        <v/>
      </c>
      <c r="K82" s="160">
        <v>5</v>
      </c>
      <c r="M82" s="513" t="s">
        <v>10</v>
      </c>
      <c r="N82" s="514" t="str">
        <f>'World Cup'!$H$43</f>
        <v/>
      </c>
    </row>
    <row r="83" spans="2:14">
      <c r="B83" s="155">
        <v>79</v>
      </c>
      <c r="C83" s="153" t="s">
        <v>2</v>
      </c>
      <c r="D83" s="154" t="str">
        <f>AssignThird!$D$4</f>
        <v>3-CEFHI</v>
      </c>
      <c r="E83" s="136">
        <v>46203.875</v>
      </c>
      <c r="F83" s="51">
        <f>$E83-VLOOKUP($G83,TimeZone!$L$4:$O$19,4,0)+VLOOKUP(TimeZone!$H$1,TimeZone!$C$4:$E$40,3,0)</f>
        <v>46203.75</v>
      </c>
      <c r="G83" s="146">
        <v>14</v>
      </c>
      <c r="H83" s="81" t="str">
        <f>VLOOKUP($G83,Language!$D$103:$E$118,2,0)</f>
        <v>Mexico City</v>
      </c>
      <c r="I83" s="81" t="str">
        <f t="shared" si="1"/>
        <v/>
      </c>
      <c r="J83" s="81" t="str">
        <f t="shared" si="2"/>
        <v/>
      </c>
      <c r="K83" s="160">
        <v>7</v>
      </c>
      <c r="M83" s="513" t="s">
        <v>5</v>
      </c>
      <c r="N83" s="514" t="str">
        <f>'World Cup'!$K$42</f>
        <v/>
      </c>
    </row>
    <row r="84" spans="2:14">
      <c r="B84" s="155">
        <v>80</v>
      </c>
      <c r="C84" s="153" t="s">
        <v>858</v>
      </c>
      <c r="D84" s="154" t="str">
        <f>AssignThird!$K$4</f>
        <v>3-EHIJK</v>
      </c>
      <c r="E84" s="136">
        <v>46204.5</v>
      </c>
      <c r="F84" s="51">
        <f>$E84-VLOOKUP($G84,TimeZone!$L$4:$O$19,4,0)+VLOOKUP(TimeZone!$H$1,TimeZone!$C$4:$E$40,3,0)</f>
        <v>46204.375</v>
      </c>
      <c r="G84" s="148">
        <v>7</v>
      </c>
      <c r="H84" s="81" t="str">
        <f>VLOOKUP($G84,Language!$D$103:$E$118,2,0)</f>
        <v>Atlanta</v>
      </c>
      <c r="I84" s="81" t="str">
        <f t="shared" si="1"/>
        <v/>
      </c>
      <c r="J84" s="81" t="str">
        <f t="shared" si="2"/>
        <v/>
      </c>
      <c r="K84" s="160">
        <v>8</v>
      </c>
      <c r="M84" s="513" t="s">
        <v>11</v>
      </c>
      <c r="N84" s="514" t="str">
        <f>'World Cup'!$K$43</f>
        <v/>
      </c>
    </row>
    <row r="85" spans="2:14">
      <c r="B85" s="155">
        <v>81</v>
      </c>
      <c r="C85" s="153" t="s">
        <v>5</v>
      </c>
      <c r="D85" s="154" t="str">
        <f>AssignThird!$F$4</f>
        <v>3-BEFIJ</v>
      </c>
      <c r="E85" s="136">
        <v>46204.833333333336</v>
      </c>
      <c r="F85" s="51">
        <f>$E85-VLOOKUP($G85,TimeZone!$L$4:$O$19,4,0)+VLOOKUP(TimeZone!$H$1,TimeZone!$C$4:$E$40,3,0)</f>
        <v>46204.708333333336</v>
      </c>
      <c r="G85" s="148">
        <v>11</v>
      </c>
      <c r="H85" s="81" t="str">
        <f>VLOOKUP($G85,Language!$D$103:$E$118,2,0)</f>
        <v>San Francisco Bay Area</v>
      </c>
      <c r="I85" s="81" t="str">
        <f t="shared" si="1"/>
        <v/>
      </c>
      <c r="J85" s="81" t="str">
        <f t="shared" si="2"/>
        <v/>
      </c>
      <c r="K85" s="160">
        <v>10</v>
      </c>
      <c r="M85" s="513" t="s">
        <v>6</v>
      </c>
      <c r="N85" s="514" t="str">
        <f>'World Cup'!$N$42</f>
        <v/>
      </c>
    </row>
    <row r="86" spans="2:14">
      <c r="B86" s="155">
        <v>82</v>
      </c>
      <c r="C86" s="153" t="s">
        <v>93</v>
      </c>
      <c r="D86" s="154" t="str">
        <f>AssignThird!$H$4</f>
        <v>3-AEHIJ</v>
      </c>
      <c r="E86" s="136">
        <v>46204.666666666664</v>
      </c>
      <c r="F86" s="51">
        <f>$E86-VLOOKUP($G86,TimeZone!$L$4:$O$19,4,0)+VLOOKUP(TimeZone!$H$1,TimeZone!$C$4:$E$40,3,0)</f>
        <v>46204.541666666664</v>
      </c>
      <c r="G86" s="148">
        <v>10</v>
      </c>
      <c r="H86" s="81" t="str">
        <f>VLOOKUP($G86,Language!$D$103:$E$118,2,0)</f>
        <v>Seattle</v>
      </c>
      <c r="I86" s="81" t="str">
        <f t="shared" si="1"/>
        <v/>
      </c>
      <c r="J86" s="81" t="str">
        <f t="shared" si="2"/>
        <v/>
      </c>
      <c r="K86" s="160">
        <v>9</v>
      </c>
      <c r="M86" s="513" t="s">
        <v>12</v>
      </c>
      <c r="N86" s="514" t="str">
        <f>'World Cup'!$N$43</f>
        <v/>
      </c>
    </row>
    <row r="87" spans="2:14">
      <c r="B87" s="155">
        <v>83</v>
      </c>
      <c r="C87" s="153" t="s">
        <v>856</v>
      </c>
      <c r="D87" s="154" t="s">
        <v>859</v>
      </c>
      <c r="E87" s="136">
        <v>46205.791666666664</v>
      </c>
      <c r="F87" s="51">
        <f>$E87-VLOOKUP($G87,TimeZone!$L$4:$O$19,4,0)+VLOOKUP(TimeZone!$H$1,TimeZone!$C$4:$E$40,3,0)</f>
        <v>46205.666666666664</v>
      </c>
      <c r="G87" s="148">
        <v>2</v>
      </c>
      <c r="H87" s="81" t="str">
        <f>VLOOKUP($G87,Language!$D$103:$E$118,2,0)</f>
        <v>Toronto</v>
      </c>
      <c r="I87" s="81" t="str">
        <f t="shared" si="1"/>
        <v/>
      </c>
      <c r="J87" s="81" t="str">
        <f t="shared" si="2"/>
        <v/>
      </c>
      <c r="K87" s="160">
        <v>12</v>
      </c>
      <c r="M87" s="513" t="s">
        <v>7</v>
      </c>
      <c r="N87" s="514" t="str">
        <f>'World Cup'!$Q$42</f>
        <v/>
      </c>
    </row>
    <row r="88" spans="2:14">
      <c r="B88" s="155">
        <v>84</v>
      </c>
      <c r="C88" s="153" t="s">
        <v>96</v>
      </c>
      <c r="D88" s="154" t="s">
        <v>853</v>
      </c>
      <c r="E88" s="136">
        <v>46205.625</v>
      </c>
      <c r="F88" s="51">
        <f>$E88-VLOOKUP($G88,TimeZone!$L$4:$O$19,4,0)+VLOOKUP(TimeZone!$H$1,TimeZone!$C$4:$E$40,3,0)</f>
        <v>46205.5</v>
      </c>
      <c r="G88" s="148">
        <v>8</v>
      </c>
      <c r="H88" s="81" t="str">
        <f>VLOOKUP($G88,Language!$D$103:$E$118,2,0)</f>
        <v>Los Angeles</v>
      </c>
      <c r="I88" s="81" t="str">
        <f t="shared" si="1"/>
        <v/>
      </c>
      <c r="J88" s="81" t="str">
        <f t="shared" si="2"/>
        <v/>
      </c>
      <c r="K88" s="160">
        <v>11</v>
      </c>
      <c r="M88" s="513" t="s">
        <v>13</v>
      </c>
      <c r="N88" s="514" t="str">
        <f>'World Cup'!$Q$43</f>
        <v/>
      </c>
    </row>
    <row r="89" spans="2:14">
      <c r="B89" s="155">
        <v>85</v>
      </c>
      <c r="C89" s="153" t="s">
        <v>3</v>
      </c>
      <c r="D89" s="154" t="str">
        <f>AssignThird!$E$4</f>
        <v>3-EFGIJ</v>
      </c>
      <c r="E89" s="136">
        <v>46205.958333333336</v>
      </c>
      <c r="F89" s="51">
        <f>$E89-VLOOKUP($G89,TimeZone!$L$4:$O$19,4,0)+VLOOKUP(TimeZone!$H$1,TimeZone!$C$4:$E$40,3,0)</f>
        <v>46205.833333333336</v>
      </c>
      <c r="G89" s="148">
        <v>1</v>
      </c>
      <c r="H89" s="81" t="str">
        <f>VLOOKUP($G89,Language!$D$103:$E$118,2,0)</f>
        <v>Vancouver</v>
      </c>
      <c r="I89" s="81" t="str">
        <f t="shared" si="1"/>
        <v/>
      </c>
      <c r="J89" s="81" t="str">
        <f t="shared" si="2"/>
        <v/>
      </c>
      <c r="K89" s="160">
        <v>13</v>
      </c>
      <c r="M89" s="513" t="s">
        <v>93</v>
      </c>
      <c r="N89" s="514" t="str">
        <f>'World Cup'!$T$42</f>
        <v/>
      </c>
    </row>
    <row r="90" spans="2:14">
      <c r="B90" s="155">
        <v>86</v>
      </c>
      <c r="C90" s="153" t="s">
        <v>852</v>
      </c>
      <c r="D90" s="154" t="s">
        <v>97</v>
      </c>
      <c r="E90" s="136">
        <v>46206.75</v>
      </c>
      <c r="F90" s="51">
        <f>$E90-VLOOKUP($G90,TimeZone!$L$4:$O$19,4,0)+VLOOKUP(TimeZone!$H$1,TimeZone!$C$4:$E$40,3,0)</f>
        <v>46206.625</v>
      </c>
      <c r="G90" s="148">
        <v>13</v>
      </c>
      <c r="H90" s="81" t="str">
        <f>VLOOKUP($G90,Language!$D$103:$E$118,2,0)</f>
        <v>Miami</v>
      </c>
      <c r="I90" s="81" t="str">
        <f t="shared" si="1"/>
        <v/>
      </c>
      <c r="J90" s="81" t="str">
        <f t="shared" si="2"/>
        <v/>
      </c>
      <c r="K90" s="160">
        <v>15</v>
      </c>
      <c r="M90" s="513" t="s">
        <v>94</v>
      </c>
      <c r="N90" s="514" t="str">
        <f>'World Cup'!$T$43</f>
        <v/>
      </c>
    </row>
    <row r="91" spans="2:14">
      <c r="B91" s="155">
        <v>87</v>
      </c>
      <c r="C91" s="153" t="s">
        <v>855</v>
      </c>
      <c r="D91" s="154" t="str">
        <f>AssignThird!$J$4</f>
        <v>3-DEIJL</v>
      </c>
      <c r="E91" s="136">
        <v>46206.895833333336</v>
      </c>
      <c r="F91" s="51">
        <f>$E91-VLOOKUP($G91,TimeZone!$L$4:$O$19,4,0)+VLOOKUP(TimeZone!$H$1,TimeZone!$C$4:$E$40,3,0)</f>
        <v>46206.770833333336</v>
      </c>
      <c r="G91" s="148">
        <v>4</v>
      </c>
      <c r="H91" s="81" t="str">
        <f>VLOOKUP($G91,Language!$D$103:$E$118,2,0)</f>
        <v>Kansas City</v>
      </c>
      <c r="I91" s="81" t="str">
        <f t="shared" si="1"/>
        <v/>
      </c>
      <c r="J91" s="81" t="str">
        <f t="shared" si="2"/>
        <v/>
      </c>
      <c r="K91" s="160">
        <v>16</v>
      </c>
      <c r="M91" s="513" t="s">
        <v>96</v>
      </c>
      <c r="N91" s="514" t="str">
        <f>'World Cup'!$W$42</f>
        <v/>
      </c>
    </row>
    <row r="92" spans="2:14" ht="15.75" thickBot="1">
      <c r="B92" s="155">
        <v>88</v>
      </c>
      <c r="C92" s="153" t="s">
        <v>11</v>
      </c>
      <c r="D92" s="154" t="s">
        <v>94</v>
      </c>
      <c r="E92" s="136">
        <v>46206.583333333336</v>
      </c>
      <c r="F92" s="51">
        <f>$E92-VLOOKUP($G92,TimeZone!$L$4:$O$19,4,0)+VLOOKUP(TimeZone!$H$1,TimeZone!$C$4:$E$40,3,0)</f>
        <v>46206.458333333336</v>
      </c>
      <c r="G92" s="148">
        <v>5</v>
      </c>
      <c r="H92" s="81" t="str">
        <f>VLOOKUP($G92,Language!$D$103:$E$118,2,0)</f>
        <v>Dallas</v>
      </c>
      <c r="I92" s="81" t="str">
        <f t="shared" si="1"/>
        <v/>
      </c>
      <c r="J92" s="81" t="str">
        <f t="shared" si="2"/>
        <v/>
      </c>
      <c r="K92" s="160">
        <v>14</v>
      </c>
      <c r="M92" s="515" t="s">
        <v>97</v>
      </c>
      <c r="N92" s="516" t="str">
        <f>'World Cup'!$W$43</f>
        <v/>
      </c>
    </row>
    <row r="93" spans="2:14">
      <c r="B93" s="52" t="s">
        <v>561</v>
      </c>
      <c r="C93" s="66"/>
      <c r="D93" s="66"/>
      <c r="E93" s="40"/>
      <c r="F93" s="41"/>
      <c r="G93" s="145"/>
      <c r="H93" s="41"/>
      <c r="I93" s="41"/>
      <c r="J93" s="41"/>
      <c r="K93" s="75"/>
      <c r="M93" s="511" t="s">
        <v>849</v>
      </c>
      <c r="N93" s="512" t="str">
        <f>'World Cup'!$Z$42</f>
        <v/>
      </c>
    </row>
    <row r="94" spans="2:14">
      <c r="B94" s="155">
        <v>89</v>
      </c>
      <c r="C94" s="153" t="s">
        <v>878</v>
      </c>
      <c r="D94" s="154" t="s">
        <v>881</v>
      </c>
      <c r="E94" s="136">
        <v>46207.708333333336</v>
      </c>
      <c r="F94" s="51">
        <f>$E94-VLOOKUP($G94,TimeZone!$L$4:$O$19,4,0)+VLOOKUP(TimeZone!$H$1,TimeZone!$C$4:$E$40,3,0)</f>
        <v>46207.583333333336</v>
      </c>
      <c r="G94" s="148">
        <v>9</v>
      </c>
      <c r="H94" s="81" t="str">
        <f>VLOOKUP($G94,Language!$D$103:$E$118,2,0)</f>
        <v>Philadelphia</v>
      </c>
      <c r="I94" s="322"/>
      <c r="J94" s="322"/>
      <c r="K94" s="160">
        <v>2</v>
      </c>
      <c r="L94" s="38"/>
      <c r="M94" s="513" t="s">
        <v>850</v>
      </c>
      <c r="N94" s="514" t="str">
        <f>'World Cup'!$Z$43</f>
        <v/>
      </c>
    </row>
    <row r="95" spans="2:14">
      <c r="B95" s="155">
        <v>90</v>
      </c>
      <c r="C95" s="153" t="s">
        <v>877</v>
      </c>
      <c r="D95" s="154" t="s">
        <v>879</v>
      </c>
      <c r="E95" s="136">
        <v>46207.541666666664</v>
      </c>
      <c r="F95" s="51">
        <f>$E95-VLOOKUP($G95,TimeZone!$L$4:$O$19,4,0)+VLOOKUP(TimeZone!$H$1,TimeZone!$C$4:$E$40,3,0)</f>
        <v>46207.416666666664</v>
      </c>
      <c r="G95" s="148">
        <v>6</v>
      </c>
      <c r="H95" s="81" t="str">
        <f>VLOOKUP($G95,Language!$D$103:$E$118,2,0)</f>
        <v>Houston</v>
      </c>
      <c r="I95" s="323"/>
      <c r="J95" s="323"/>
      <c r="K95" s="160">
        <v>1</v>
      </c>
      <c r="L95" s="38"/>
      <c r="M95" s="513" t="s">
        <v>852</v>
      </c>
      <c r="N95" s="514" t="str">
        <f>'World Cup'!$AC$42</f>
        <v/>
      </c>
    </row>
    <row r="96" spans="2:14">
      <c r="B96" s="155">
        <v>91</v>
      </c>
      <c r="C96" s="153" t="s">
        <v>880</v>
      </c>
      <c r="D96" s="154" t="s">
        <v>882</v>
      </c>
      <c r="E96" s="136">
        <v>46208.666666666664</v>
      </c>
      <c r="F96" s="51">
        <f>$E96-VLOOKUP($G96,TimeZone!$L$4:$O$19,4,0)+VLOOKUP(TimeZone!$H$1,TimeZone!$C$4:$E$40,3,0)</f>
        <v>46208.541666666664</v>
      </c>
      <c r="G96" s="148">
        <v>3</v>
      </c>
      <c r="H96" s="81" t="str">
        <f>VLOOKUP($G96,Language!$D$103:$E$118,2,0)</f>
        <v>New York/New Jersey</v>
      </c>
      <c r="I96" s="323"/>
      <c r="J96" s="323"/>
      <c r="K96" s="160">
        <v>3</v>
      </c>
      <c r="L96" s="38"/>
      <c r="M96" s="513" t="s">
        <v>853</v>
      </c>
      <c r="N96" s="514" t="str">
        <f>'World Cup'!$AC$43</f>
        <v/>
      </c>
    </row>
    <row r="97" spans="2:25">
      <c r="B97" s="155">
        <v>92</v>
      </c>
      <c r="C97" s="153" t="s">
        <v>1051</v>
      </c>
      <c r="D97" s="154" t="s">
        <v>1056</v>
      </c>
      <c r="E97" s="136">
        <v>46208.833333333336</v>
      </c>
      <c r="F97" s="51">
        <f>$E97-VLOOKUP($G97,TimeZone!$L$4:$O$19,4,0)+VLOOKUP(TimeZone!$H$1,TimeZone!$C$4:$E$40,3,0)</f>
        <v>46208.708333333336</v>
      </c>
      <c r="G97" s="146">
        <v>14</v>
      </c>
      <c r="H97" s="81" t="str">
        <f>VLOOKUP($G97,Language!$D$103:$E$118,2,0)</f>
        <v>Mexico City</v>
      </c>
      <c r="I97" s="323"/>
      <c r="J97" s="323"/>
      <c r="K97" s="160">
        <v>4</v>
      </c>
      <c r="L97" s="38"/>
      <c r="M97" s="513" t="s">
        <v>855</v>
      </c>
      <c r="N97" s="514" t="str">
        <f>'World Cup'!$AF$42</f>
        <v/>
      </c>
    </row>
    <row r="98" spans="2:25">
      <c r="B98" s="155">
        <v>93</v>
      </c>
      <c r="C98" s="153" t="s">
        <v>1053</v>
      </c>
      <c r="D98" s="154" t="s">
        <v>1058</v>
      </c>
      <c r="E98" s="136">
        <v>46209.625</v>
      </c>
      <c r="F98" s="51">
        <f>$E98-VLOOKUP($G98,TimeZone!$L$4:$O$19,4,0)+VLOOKUP(TimeZone!$H$1,TimeZone!$C$4:$E$40,3,0)</f>
        <v>46209.5</v>
      </c>
      <c r="G98" s="148">
        <v>5</v>
      </c>
      <c r="H98" s="81" t="str">
        <f>VLOOKUP($G98,Language!$D$103:$E$118,2,0)</f>
        <v>Dallas</v>
      </c>
      <c r="I98" s="323"/>
      <c r="J98" s="323"/>
      <c r="K98" s="160">
        <v>5</v>
      </c>
      <c r="L98" s="38"/>
      <c r="M98" s="513" t="s">
        <v>856</v>
      </c>
      <c r="N98" s="514" t="str">
        <f>'World Cup'!$AF$43</f>
        <v/>
      </c>
    </row>
    <row r="99" spans="2:25">
      <c r="B99" s="155">
        <v>94</v>
      </c>
      <c r="C99" s="153" t="s">
        <v>1052</v>
      </c>
      <c r="D99" s="154" t="s">
        <v>1057</v>
      </c>
      <c r="E99" s="136">
        <v>46209.833333333336</v>
      </c>
      <c r="F99" s="51">
        <f>$E99-VLOOKUP($G99,TimeZone!$L$4:$O$19,4,0)+VLOOKUP(TimeZone!$H$1,TimeZone!$C$4:$E$40,3,0)</f>
        <v>46209.708333333336</v>
      </c>
      <c r="G99" s="148">
        <v>10</v>
      </c>
      <c r="H99" s="81" t="str">
        <f>VLOOKUP($G99,Language!$D$103:$E$118,2,0)</f>
        <v>Seattle</v>
      </c>
      <c r="I99" s="323"/>
      <c r="J99" s="323"/>
      <c r="K99" s="160">
        <v>6</v>
      </c>
      <c r="L99" s="38"/>
      <c r="M99" s="513" t="s">
        <v>858</v>
      </c>
      <c r="N99" s="514" t="str">
        <f>'World Cup'!$AI$42</f>
        <v/>
      </c>
    </row>
    <row r="100" spans="2:25">
      <c r="B100" s="155">
        <v>95</v>
      </c>
      <c r="C100" s="153" t="s">
        <v>1059</v>
      </c>
      <c r="D100" s="154" t="s">
        <v>1060</v>
      </c>
      <c r="E100" s="136">
        <v>46210.5</v>
      </c>
      <c r="F100" s="51">
        <f>$E100-VLOOKUP($G100,TimeZone!$L$4:$O$19,4,0)+VLOOKUP(TimeZone!$H$1,TimeZone!$C$4:$E$40,3,0)</f>
        <v>46210.375</v>
      </c>
      <c r="G100" s="148">
        <v>7</v>
      </c>
      <c r="H100" s="81" t="str">
        <f>VLOOKUP($G100,Language!$D$103:$E$118,2,0)</f>
        <v>Atlanta</v>
      </c>
      <c r="I100" s="323"/>
      <c r="J100" s="323"/>
      <c r="K100" s="160">
        <v>7</v>
      </c>
      <c r="L100" s="38"/>
      <c r="M100" s="513" t="s">
        <v>859</v>
      </c>
      <c r="N100" s="514" t="str">
        <f>'World Cup'!$AI$43</f>
        <v/>
      </c>
    </row>
    <row r="101" spans="2:25">
      <c r="B101" s="155">
        <v>96</v>
      </c>
      <c r="C101" s="153" t="s">
        <v>1054</v>
      </c>
      <c r="D101" s="154" t="s">
        <v>1055</v>
      </c>
      <c r="E101" s="136">
        <v>46210.666666666664</v>
      </c>
      <c r="F101" s="51">
        <f>$E101-VLOOKUP($G101,TimeZone!$L$4:$O$19,4,0)+VLOOKUP(TimeZone!$H$1,TimeZone!$C$4:$E$40,3,0)</f>
        <v>46210.541666666664</v>
      </c>
      <c r="G101" s="147">
        <v>1</v>
      </c>
      <c r="H101" s="81" t="str">
        <f>VLOOKUP($G101,Language!$D$103:$E$118,2,0)</f>
        <v>Vancouver</v>
      </c>
      <c r="I101" s="324"/>
      <c r="J101" s="324"/>
      <c r="K101" s="160">
        <v>8</v>
      </c>
      <c r="L101" s="38"/>
      <c r="M101" s="513" t="str">
        <f>AssignThird!$D$4</f>
        <v>3-CEFHI</v>
      </c>
      <c r="N101" s="514" t="str">
        <f>IF(L69,N69,"")</f>
        <v/>
      </c>
    </row>
    <row r="102" spans="2:25">
      <c r="B102" s="52" t="s">
        <v>133</v>
      </c>
      <c r="C102" s="66"/>
      <c r="D102" s="66"/>
      <c r="E102" s="40"/>
      <c r="F102" s="41"/>
      <c r="G102" s="145"/>
      <c r="H102" s="41"/>
      <c r="I102" s="41"/>
      <c r="J102" s="41"/>
      <c r="K102" s="76"/>
      <c r="M102" s="513" t="str">
        <f>AssignThird!$E$4</f>
        <v>3-EFGIJ</v>
      </c>
      <c r="N102" s="514" t="str">
        <f t="shared" ref="N102:N108" si="3">IF(L70,N70,"")</f>
        <v/>
      </c>
    </row>
    <row r="103" spans="2:25">
      <c r="B103" s="155">
        <v>97</v>
      </c>
      <c r="C103" s="153" t="s">
        <v>1061</v>
      </c>
      <c r="D103" s="154" t="s">
        <v>1065</v>
      </c>
      <c r="E103" s="136">
        <v>46212.666666666664</v>
      </c>
      <c r="F103" s="51">
        <f>$E103-VLOOKUP($G103,TimeZone!$L$4:$O$19,4,0)+VLOOKUP(TimeZone!$H$1,TimeZone!$C$4:$E$40,3,0)</f>
        <v>46212.541666666664</v>
      </c>
      <c r="G103" s="148">
        <v>12</v>
      </c>
      <c r="H103" s="81" t="str">
        <f>VLOOKUP($G103,Language!$D$103:$E$118,2,0)</f>
        <v>Boston</v>
      </c>
      <c r="I103" s="39"/>
      <c r="J103" s="39"/>
      <c r="K103" s="160">
        <v>1</v>
      </c>
      <c r="M103" s="513" t="str">
        <f>AssignThird!$F$4</f>
        <v>3-BEFIJ</v>
      </c>
      <c r="N103" s="514" t="str">
        <f t="shared" si="3"/>
        <v/>
      </c>
    </row>
    <row r="104" spans="2:25">
      <c r="B104" s="155">
        <v>98</v>
      </c>
      <c r="C104" s="153" t="s">
        <v>1063</v>
      </c>
      <c r="D104" s="154" t="s">
        <v>1067</v>
      </c>
      <c r="E104" s="136">
        <v>46213.625</v>
      </c>
      <c r="F104" s="51">
        <f>$E104-VLOOKUP($G104,TimeZone!$L$4:$O$19,4,0)+VLOOKUP(TimeZone!$H$1,TimeZone!$C$4:$E$40,3,0)</f>
        <v>46213.5</v>
      </c>
      <c r="G104" s="148">
        <v>8</v>
      </c>
      <c r="H104" s="81" t="str">
        <f>VLOOKUP($G104,Language!$D$103:$E$118,2,0)</f>
        <v>Los Angeles</v>
      </c>
      <c r="I104" s="38"/>
      <c r="J104" s="39"/>
      <c r="K104" s="160">
        <v>2</v>
      </c>
      <c r="M104" s="513" t="str">
        <f>AssignThird!$G$4</f>
        <v>3-ABCDF</v>
      </c>
      <c r="N104" s="514" t="str">
        <f t="shared" si="3"/>
        <v/>
      </c>
    </row>
    <row r="105" spans="2:25">
      <c r="B105" s="155">
        <v>99</v>
      </c>
      <c r="C105" s="153" t="s">
        <v>1062</v>
      </c>
      <c r="D105" s="154" t="s">
        <v>1066</v>
      </c>
      <c r="E105" s="136">
        <v>46214.708333333336</v>
      </c>
      <c r="F105" s="51">
        <f>$E105-VLOOKUP($G105,TimeZone!$L$4:$O$19,4,0)+VLOOKUP(TimeZone!$H$1,TimeZone!$C$4:$E$40,3,0)</f>
        <v>46214.583333333336</v>
      </c>
      <c r="G105" s="148">
        <v>13</v>
      </c>
      <c r="H105" s="81" t="str">
        <f>VLOOKUP($G105,Language!$D$103:$E$118,2,0)</f>
        <v>Miami</v>
      </c>
      <c r="I105" s="39"/>
      <c r="J105" s="39"/>
      <c r="K105" s="160">
        <v>3</v>
      </c>
      <c r="M105" s="513" t="str">
        <f>AssignThird!$H$4</f>
        <v>3-AEHIJ</v>
      </c>
      <c r="N105" s="514" t="str">
        <f t="shared" si="3"/>
        <v/>
      </c>
    </row>
    <row r="106" spans="2:25">
      <c r="B106" s="155">
        <v>100</v>
      </c>
      <c r="C106" s="153" t="s">
        <v>1064</v>
      </c>
      <c r="D106" s="154" t="s">
        <v>1068</v>
      </c>
      <c r="E106" s="136">
        <v>46214.875</v>
      </c>
      <c r="F106" s="51">
        <f>$E106-VLOOKUP($G106,TimeZone!$L$4:$O$19,4,0)+VLOOKUP(TimeZone!$H$1,TimeZone!$C$4:$E$40,3,0)</f>
        <v>46214.75</v>
      </c>
      <c r="G106" s="148">
        <v>4</v>
      </c>
      <c r="H106" s="81" t="str">
        <f>VLOOKUP($G106,Language!$D$103:$E$118,2,0)</f>
        <v>Kansas City</v>
      </c>
      <c r="I106" s="39"/>
      <c r="J106" s="39"/>
      <c r="K106" s="160">
        <v>4</v>
      </c>
      <c r="M106" s="513" t="str">
        <f>AssignThird!$I$4</f>
        <v>3-CDFGH</v>
      </c>
      <c r="N106" s="514" t="str">
        <f t="shared" si="3"/>
        <v/>
      </c>
      <c r="Y106" s="22"/>
    </row>
    <row r="107" spans="2:25">
      <c r="B107" s="52" t="s">
        <v>134</v>
      </c>
      <c r="C107" s="66"/>
      <c r="D107" s="66"/>
      <c r="E107" s="40"/>
      <c r="F107" s="41"/>
      <c r="G107" s="145"/>
      <c r="H107" s="41"/>
      <c r="I107" s="41"/>
      <c r="J107" s="41"/>
      <c r="K107" s="76"/>
      <c r="M107" s="513" t="str">
        <f>AssignThird!$J$4</f>
        <v>3-DEIJL</v>
      </c>
      <c r="N107" s="514" t="str">
        <f t="shared" si="3"/>
        <v/>
      </c>
      <c r="Y107" s="22"/>
    </row>
    <row r="108" spans="2:25" ht="15.75" thickBot="1">
      <c r="B108" s="155">
        <v>101</v>
      </c>
      <c r="C108" s="153" t="s">
        <v>1069</v>
      </c>
      <c r="D108" s="154" t="s">
        <v>1070</v>
      </c>
      <c r="E108" s="136">
        <v>46217.625</v>
      </c>
      <c r="F108" s="51">
        <f>$E108-VLOOKUP($G108,TimeZone!$L$4:$O$19,4,0)+VLOOKUP(TimeZone!$H$1,TimeZone!$C$4:$E$40,3,0)</f>
        <v>46217.5</v>
      </c>
      <c r="G108" s="148">
        <v>5</v>
      </c>
      <c r="H108" s="81" t="str">
        <f>VLOOKUP($G108,Language!$D$103:$E$118,2,0)</f>
        <v>Dallas</v>
      </c>
      <c r="I108" s="39"/>
      <c r="J108" s="39"/>
      <c r="K108" s="137" t="str">
        <f>Language!$E$170</f>
        <v>Semi-Final 1</v>
      </c>
      <c r="M108" s="515" t="str">
        <f>AssignThird!$K$4</f>
        <v>3-EHIJK</v>
      </c>
      <c r="N108" s="516" t="str">
        <f t="shared" si="3"/>
        <v/>
      </c>
      <c r="Y108" s="22"/>
    </row>
    <row r="109" spans="2:25">
      <c r="B109" s="155">
        <v>102</v>
      </c>
      <c r="C109" s="153" t="s">
        <v>1071</v>
      </c>
      <c r="D109" s="154" t="s">
        <v>1072</v>
      </c>
      <c r="E109" s="136">
        <v>46218.625</v>
      </c>
      <c r="F109" s="51">
        <f>$E109-VLOOKUP($G109,TimeZone!$L$4:$O$19,4,0)+VLOOKUP(TimeZone!$H$1,TimeZone!$C$4:$E$40,3,0)</f>
        <v>46218.5</v>
      </c>
      <c r="G109" s="148">
        <v>7</v>
      </c>
      <c r="H109" s="81" t="str">
        <f>VLOOKUP($G109,Language!$D$103:$E$118,2,0)</f>
        <v>Atlanta</v>
      </c>
      <c r="I109" s="39"/>
      <c r="J109" s="39"/>
      <c r="K109" s="137" t="str">
        <f>Language!$E$171</f>
        <v>Semi-Final 2</v>
      </c>
    </row>
    <row r="110" spans="2:25">
      <c r="B110" s="52" t="s">
        <v>99</v>
      </c>
      <c r="C110" s="66"/>
      <c r="D110" s="66"/>
      <c r="E110" s="40"/>
      <c r="F110" s="41"/>
      <c r="G110" s="145"/>
      <c r="H110" s="41"/>
      <c r="I110" s="41"/>
      <c r="J110" s="41"/>
      <c r="K110" s="76"/>
    </row>
    <row r="111" spans="2:25">
      <c r="B111" s="155">
        <v>103</v>
      </c>
      <c r="C111" s="153" t="s">
        <v>1073</v>
      </c>
      <c r="D111" s="154" t="s">
        <v>1074</v>
      </c>
      <c r="E111" s="136">
        <v>46221.708333333336</v>
      </c>
      <c r="F111" s="51">
        <f>$E111-VLOOKUP($G111,TimeZone!$L$4:$O$19,4,0)+VLOOKUP(TimeZone!$H$1,TimeZone!$C$4:$E$40,3,0)</f>
        <v>46221.583333333336</v>
      </c>
      <c r="G111" s="148">
        <v>13</v>
      </c>
      <c r="H111" s="81" t="str">
        <f>VLOOKUP($G111,Language!$D$103:$E$118,2,0)</f>
        <v>Miami</v>
      </c>
      <c r="I111" s="39"/>
      <c r="J111" s="39"/>
      <c r="K111" s="82" t="str">
        <f>Language!$E$172</f>
        <v>Third place</v>
      </c>
    </row>
    <row r="112" spans="2:25">
      <c r="B112" s="52" t="s">
        <v>55</v>
      </c>
      <c r="C112" s="66"/>
      <c r="D112" s="66"/>
      <c r="E112" s="40"/>
      <c r="F112" s="41"/>
      <c r="G112" s="145"/>
      <c r="H112" s="41"/>
      <c r="I112" s="41"/>
      <c r="J112" s="41"/>
      <c r="K112" s="76"/>
    </row>
    <row r="113" spans="2:11" ht="15.75" thickBot="1">
      <c r="B113" s="156">
        <v>104</v>
      </c>
      <c r="C113" s="563" t="s">
        <v>1075</v>
      </c>
      <c r="D113" s="564" t="s">
        <v>1076</v>
      </c>
      <c r="E113" s="565">
        <v>46222.625</v>
      </c>
      <c r="F113" s="566">
        <f>$E113-VLOOKUP($G113,TimeZone!$L$4:$O$19,4,0)+VLOOKUP(TimeZone!$H$1,TimeZone!$C$4:$E$40,3,0)</f>
        <v>46222.5</v>
      </c>
      <c r="G113" s="567">
        <v>3</v>
      </c>
      <c r="H113" s="568" t="str">
        <f>VLOOKUP($G113,Language!$D$103:$E$118,2,0)</f>
        <v>New York/New Jersey</v>
      </c>
      <c r="I113" s="568"/>
      <c r="J113" s="569"/>
      <c r="K113" s="570" t="str">
        <f>Language!$E$173</f>
        <v>Final</v>
      </c>
    </row>
    <row r="114" spans="2:11" ht="15.75" thickTop="1"/>
    <row r="115" spans="2:11"/>
    <row r="116" spans="2:11"/>
    <row r="117" spans="2:11"/>
  </sheetData>
  <sheetProtection sheet="1" selectLockedCells="1"/>
  <mergeCells count="2">
    <mergeCell ref="B1:J1"/>
    <mergeCell ref="C3:D3"/>
  </mergeCells>
  <pageMargins left="0.7" right="0.7" top="0.78740157499999996" bottom="0.78740157499999996" header="0.3" footer="0.3"/>
  <pageSetup paperSize="9" orientation="portrait" horizontalDpi="4294967293"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87DD92-6BF0-4AB3-BBAC-97864765D83C}">
  <sheetPr codeName="Tabelle29">
    <pageSetUpPr fitToPage="1"/>
  </sheetPr>
  <dimension ref="A1:M504"/>
  <sheetViews>
    <sheetView showGridLines="0" showRowColHeaders="0" workbookViewId="0">
      <selection activeCell="N1" sqref="N1:XFD1048576"/>
    </sheetView>
  </sheetViews>
  <sheetFormatPr defaultColWidth="0" defaultRowHeight="15" zeroHeight="1"/>
  <cols>
    <col min="1" max="1" width="5.7109375" customWidth="1"/>
    <col min="2" max="2" width="11.42578125" customWidth="1"/>
    <col min="3" max="3" width="20" customWidth="1"/>
    <col min="4" max="12" width="11.42578125" customWidth="1"/>
    <col min="13" max="13" width="5" customWidth="1"/>
    <col min="14" max="16384" width="11.42578125" hidden="1"/>
  </cols>
  <sheetData>
    <row r="1" spans="2:11"/>
    <row r="2" spans="2:11" ht="28.5">
      <c r="B2" s="379"/>
      <c r="C2" s="965" t="str">
        <f>Language!$E$128</f>
        <v>Assignment of the group third in the round of 32</v>
      </c>
      <c r="D2" s="965"/>
      <c r="E2" s="965"/>
      <c r="F2" s="965"/>
      <c r="G2" s="965"/>
      <c r="H2" s="965"/>
      <c r="I2" s="965"/>
      <c r="J2" s="965"/>
      <c r="K2" s="965"/>
    </row>
    <row r="3" spans="2:11" ht="23.25" customHeight="1">
      <c r="C3" s="949" t="s">
        <v>1718</v>
      </c>
      <c r="D3" s="949"/>
      <c r="E3" s="949"/>
      <c r="F3" s="949"/>
      <c r="G3" s="949"/>
      <c r="H3" s="949"/>
      <c r="I3" s="949"/>
      <c r="J3" s="949"/>
      <c r="K3" s="949"/>
    </row>
    <row r="4" spans="2:11" ht="16.5" thickBot="1">
      <c r="C4" s="364"/>
      <c r="D4" s="380" t="s">
        <v>1701</v>
      </c>
      <c r="E4" s="380" t="s">
        <v>1704</v>
      </c>
      <c r="F4" s="380" t="s">
        <v>1702</v>
      </c>
      <c r="G4" s="380" t="s">
        <v>1697</v>
      </c>
      <c r="H4" s="380" t="s">
        <v>1703</v>
      </c>
      <c r="I4" s="380" t="s">
        <v>1698</v>
      </c>
      <c r="J4" s="380" t="s">
        <v>1700</v>
      </c>
      <c r="K4" s="380" t="s">
        <v>1699</v>
      </c>
    </row>
    <row r="5" spans="2:11" ht="32.25" thickTop="1">
      <c r="C5" s="966" t="str">
        <f>Language!$E$177</f>
        <v>Group combination:</v>
      </c>
      <c r="D5" s="365" t="str">
        <f>Language!$E$178</f>
        <v>First in Group</v>
      </c>
      <c r="E5" s="366" t="str">
        <f>Language!$E$178</f>
        <v>First in Group</v>
      </c>
      <c r="F5" s="366" t="str">
        <f>Language!$E$178</f>
        <v>First in Group</v>
      </c>
      <c r="G5" s="366" t="str">
        <f>Language!$E$178</f>
        <v>First in Group</v>
      </c>
      <c r="H5" s="366" t="str">
        <f>Language!$E$178</f>
        <v>First in Group</v>
      </c>
      <c r="I5" s="366" t="str">
        <f>Language!$E$178</f>
        <v>First in Group</v>
      </c>
      <c r="J5" s="366" t="str">
        <f>Language!$E$178</f>
        <v>First in Group</v>
      </c>
      <c r="K5" s="367" t="str">
        <f>Language!$E$178</f>
        <v>First in Group</v>
      </c>
    </row>
    <row r="6" spans="2:11" ht="15.75">
      <c r="C6" s="967"/>
      <c r="D6" s="368" t="s">
        <v>24</v>
      </c>
      <c r="E6" s="369" t="s">
        <v>20</v>
      </c>
      <c r="F6" s="369" t="s">
        <v>25</v>
      </c>
      <c r="G6" s="369" t="s">
        <v>22</v>
      </c>
      <c r="H6" s="369" t="s">
        <v>272</v>
      </c>
      <c r="I6" s="369" t="s">
        <v>32</v>
      </c>
      <c r="J6" s="369" t="s">
        <v>33</v>
      </c>
      <c r="K6" s="370" t="s">
        <v>34</v>
      </c>
    </row>
    <row r="7" spans="2:11" ht="48" thickBot="1">
      <c r="C7" s="968"/>
      <c r="D7" s="371" t="str">
        <f>Language!$E$179</f>
        <v>against third of Group</v>
      </c>
      <c r="E7" s="372" t="str">
        <f>Language!$E$179</f>
        <v>against third of Group</v>
      </c>
      <c r="F7" s="372" t="str">
        <f>Language!$E$179</f>
        <v>against third of Group</v>
      </c>
      <c r="G7" s="372" t="str">
        <f>Language!$E$179</f>
        <v>against third of Group</v>
      </c>
      <c r="H7" s="372" t="str">
        <f>Language!$E$179</f>
        <v>against third of Group</v>
      </c>
      <c r="I7" s="372" t="str">
        <f>Language!$E$179</f>
        <v>against third of Group</v>
      </c>
      <c r="J7" s="372" t="str">
        <f>Language!$E$179</f>
        <v>against third of Group</v>
      </c>
      <c r="K7" s="373" t="str">
        <f>Language!$E$179</f>
        <v>against third of Group</v>
      </c>
    </row>
    <row r="8" spans="2:11" ht="15.75">
      <c r="C8" s="381" t="s">
        <v>1615</v>
      </c>
      <c r="D8" s="383" t="s">
        <v>22</v>
      </c>
      <c r="E8" s="384" t="s">
        <v>835</v>
      </c>
      <c r="F8" s="384" t="s">
        <v>32</v>
      </c>
      <c r="G8" s="384" t="s">
        <v>23</v>
      </c>
      <c r="H8" s="385" t="s">
        <v>31</v>
      </c>
      <c r="I8" s="385" t="s">
        <v>272</v>
      </c>
      <c r="J8" s="385" t="s">
        <v>34</v>
      </c>
      <c r="K8" s="386" t="s">
        <v>33</v>
      </c>
    </row>
    <row r="9" spans="2:11" ht="15.75">
      <c r="C9" s="381" t="s">
        <v>1614</v>
      </c>
      <c r="D9" s="383" t="s">
        <v>31</v>
      </c>
      <c r="E9" s="384" t="s">
        <v>272</v>
      </c>
      <c r="F9" s="384" t="s">
        <v>32</v>
      </c>
      <c r="G9" s="384" t="s">
        <v>25</v>
      </c>
      <c r="H9" s="387" t="s">
        <v>835</v>
      </c>
      <c r="I9" s="387" t="s">
        <v>23</v>
      </c>
      <c r="J9" s="387" t="s">
        <v>34</v>
      </c>
      <c r="K9" s="388" t="s">
        <v>33</v>
      </c>
    </row>
    <row r="10" spans="2:11" ht="15.75">
      <c r="C10" s="381" t="s">
        <v>1613</v>
      </c>
      <c r="D10" s="383" t="s">
        <v>22</v>
      </c>
      <c r="E10" s="384" t="s">
        <v>835</v>
      </c>
      <c r="F10" s="384" t="s">
        <v>32</v>
      </c>
      <c r="G10" s="384" t="s">
        <v>25</v>
      </c>
      <c r="H10" s="387" t="s">
        <v>31</v>
      </c>
      <c r="I10" s="387" t="s">
        <v>272</v>
      </c>
      <c r="J10" s="387" t="s">
        <v>34</v>
      </c>
      <c r="K10" s="388" t="s">
        <v>33</v>
      </c>
    </row>
    <row r="11" spans="2:11" ht="15.75">
      <c r="C11" s="381" t="s">
        <v>1612</v>
      </c>
      <c r="D11" s="383" t="s">
        <v>22</v>
      </c>
      <c r="E11" s="384" t="s">
        <v>835</v>
      </c>
      <c r="F11" s="384" t="s">
        <v>32</v>
      </c>
      <c r="G11" s="384" t="s">
        <v>25</v>
      </c>
      <c r="H11" s="387" t="s">
        <v>31</v>
      </c>
      <c r="I11" s="387" t="s">
        <v>23</v>
      </c>
      <c r="J11" s="387" t="s">
        <v>34</v>
      </c>
      <c r="K11" s="388" t="s">
        <v>33</v>
      </c>
    </row>
    <row r="12" spans="2:11" ht="15.75">
      <c r="C12" s="381" t="s">
        <v>1611</v>
      </c>
      <c r="D12" s="383" t="s">
        <v>22</v>
      </c>
      <c r="E12" s="384" t="s">
        <v>272</v>
      </c>
      <c r="F12" s="384" t="s">
        <v>32</v>
      </c>
      <c r="G12" s="384" t="s">
        <v>25</v>
      </c>
      <c r="H12" s="387" t="s">
        <v>835</v>
      </c>
      <c r="I12" s="387" t="s">
        <v>23</v>
      </c>
      <c r="J12" s="387" t="s">
        <v>34</v>
      </c>
      <c r="K12" s="388" t="s">
        <v>33</v>
      </c>
    </row>
    <row r="13" spans="2:11" ht="15.75">
      <c r="C13" s="381" t="s">
        <v>1610</v>
      </c>
      <c r="D13" s="383" t="s">
        <v>22</v>
      </c>
      <c r="E13" s="384" t="s">
        <v>272</v>
      </c>
      <c r="F13" s="384" t="s">
        <v>835</v>
      </c>
      <c r="G13" s="384" t="s">
        <v>25</v>
      </c>
      <c r="H13" s="387" t="s">
        <v>31</v>
      </c>
      <c r="I13" s="387" t="s">
        <v>23</v>
      </c>
      <c r="J13" s="387" t="s">
        <v>34</v>
      </c>
      <c r="K13" s="388" t="s">
        <v>33</v>
      </c>
    </row>
    <row r="14" spans="2:11" ht="15.75">
      <c r="C14" s="381" t="s">
        <v>1609</v>
      </c>
      <c r="D14" s="383" t="s">
        <v>22</v>
      </c>
      <c r="E14" s="384" t="s">
        <v>272</v>
      </c>
      <c r="F14" s="384" t="s">
        <v>32</v>
      </c>
      <c r="G14" s="384" t="s">
        <v>25</v>
      </c>
      <c r="H14" s="387" t="s">
        <v>31</v>
      </c>
      <c r="I14" s="387" t="s">
        <v>23</v>
      </c>
      <c r="J14" s="387" t="s">
        <v>34</v>
      </c>
      <c r="K14" s="388" t="s">
        <v>33</v>
      </c>
    </row>
    <row r="15" spans="2:11" ht="15.75">
      <c r="C15" s="381" t="s">
        <v>1608</v>
      </c>
      <c r="D15" s="383" t="s">
        <v>22</v>
      </c>
      <c r="E15" s="384" t="s">
        <v>272</v>
      </c>
      <c r="F15" s="384" t="s">
        <v>835</v>
      </c>
      <c r="G15" s="384" t="s">
        <v>25</v>
      </c>
      <c r="H15" s="387" t="s">
        <v>31</v>
      </c>
      <c r="I15" s="387" t="s">
        <v>23</v>
      </c>
      <c r="J15" s="387" t="s">
        <v>34</v>
      </c>
      <c r="K15" s="388" t="s">
        <v>32</v>
      </c>
    </row>
    <row r="16" spans="2:11" ht="15.75">
      <c r="C16" s="381" t="s">
        <v>1607</v>
      </c>
      <c r="D16" s="383" t="s">
        <v>22</v>
      </c>
      <c r="E16" s="384" t="s">
        <v>272</v>
      </c>
      <c r="F16" s="384" t="s">
        <v>835</v>
      </c>
      <c r="G16" s="384" t="s">
        <v>25</v>
      </c>
      <c r="H16" s="387" t="s">
        <v>31</v>
      </c>
      <c r="I16" s="387" t="s">
        <v>23</v>
      </c>
      <c r="J16" s="387" t="s">
        <v>32</v>
      </c>
      <c r="K16" s="388" t="s">
        <v>33</v>
      </c>
    </row>
    <row r="17" spans="3:11" ht="15.75">
      <c r="C17" s="381" t="s">
        <v>1606</v>
      </c>
      <c r="D17" s="383" t="s">
        <v>31</v>
      </c>
      <c r="E17" s="384" t="s">
        <v>272</v>
      </c>
      <c r="F17" s="384" t="s">
        <v>32</v>
      </c>
      <c r="G17" s="384" t="s">
        <v>21</v>
      </c>
      <c r="H17" s="387" t="s">
        <v>835</v>
      </c>
      <c r="I17" s="387" t="s">
        <v>23</v>
      </c>
      <c r="J17" s="387" t="s">
        <v>34</v>
      </c>
      <c r="K17" s="388" t="s">
        <v>33</v>
      </c>
    </row>
    <row r="18" spans="3:11" ht="15.75">
      <c r="C18" s="381" t="s">
        <v>1605</v>
      </c>
      <c r="D18" s="383" t="s">
        <v>22</v>
      </c>
      <c r="E18" s="384" t="s">
        <v>835</v>
      </c>
      <c r="F18" s="384" t="s">
        <v>32</v>
      </c>
      <c r="G18" s="384" t="s">
        <v>21</v>
      </c>
      <c r="H18" s="387" t="s">
        <v>31</v>
      </c>
      <c r="I18" s="387" t="s">
        <v>272</v>
      </c>
      <c r="J18" s="387" t="s">
        <v>34</v>
      </c>
      <c r="K18" s="388" t="s">
        <v>33</v>
      </c>
    </row>
    <row r="19" spans="3:11" ht="15.75">
      <c r="C19" s="381" t="s">
        <v>1604</v>
      </c>
      <c r="D19" s="383" t="s">
        <v>22</v>
      </c>
      <c r="E19" s="384" t="s">
        <v>835</v>
      </c>
      <c r="F19" s="384" t="s">
        <v>32</v>
      </c>
      <c r="G19" s="384" t="s">
        <v>21</v>
      </c>
      <c r="H19" s="387" t="s">
        <v>31</v>
      </c>
      <c r="I19" s="387" t="s">
        <v>23</v>
      </c>
      <c r="J19" s="387" t="s">
        <v>34</v>
      </c>
      <c r="K19" s="388" t="s">
        <v>33</v>
      </c>
    </row>
    <row r="20" spans="3:11" ht="15.75">
      <c r="C20" s="381" t="s">
        <v>1603</v>
      </c>
      <c r="D20" s="383" t="s">
        <v>22</v>
      </c>
      <c r="E20" s="384" t="s">
        <v>272</v>
      </c>
      <c r="F20" s="384" t="s">
        <v>32</v>
      </c>
      <c r="G20" s="384" t="s">
        <v>21</v>
      </c>
      <c r="H20" s="387" t="s">
        <v>835</v>
      </c>
      <c r="I20" s="387" t="s">
        <v>23</v>
      </c>
      <c r="J20" s="387" t="s">
        <v>34</v>
      </c>
      <c r="K20" s="388" t="s">
        <v>33</v>
      </c>
    </row>
    <row r="21" spans="3:11" ht="15.75">
      <c r="C21" s="381" t="s">
        <v>1602</v>
      </c>
      <c r="D21" s="383" t="s">
        <v>22</v>
      </c>
      <c r="E21" s="384" t="s">
        <v>272</v>
      </c>
      <c r="F21" s="384" t="s">
        <v>835</v>
      </c>
      <c r="G21" s="384" t="s">
        <v>21</v>
      </c>
      <c r="H21" s="387" t="s">
        <v>31</v>
      </c>
      <c r="I21" s="387" t="s">
        <v>23</v>
      </c>
      <c r="J21" s="387" t="s">
        <v>34</v>
      </c>
      <c r="K21" s="388" t="s">
        <v>33</v>
      </c>
    </row>
    <row r="22" spans="3:11" ht="15.75">
      <c r="C22" s="381" t="s">
        <v>1601</v>
      </c>
      <c r="D22" s="383" t="s">
        <v>22</v>
      </c>
      <c r="E22" s="384" t="s">
        <v>272</v>
      </c>
      <c r="F22" s="384" t="s">
        <v>32</v>
      </c>
      <c r="G22" s="384" t="s">
        <v>21</v>
      </c>
      <c r="H22" s="387" t="s">
        <v>31</v>
      </c>
      <c r="I22" s="387" t="s">
        <v>23</v>
      </c>
      <c r="J22" s="387" t="s">
        <v>34</v>
      </c>
      <c r="K22" s="388" t="s">
        <v>33</v>
      </c>
    </row>
    <row r="23" spans="3:11" ht="15.75">
      <c r="C23" s="381" t="s">
        <v>1600</v>
      </c>
      <c r="D23" s="383" t="s">
        <v>22</v>
      </c>
      <c r="E23" s="384" t="s">
        <v>272</v>
      </c>
      <c r="F23" s="384" t="s">
        <v>835</v>
      </c>
      <c r="G23" s="384" t="s">
        <v>21</v>
      </c>
      <c r="H23" s="387" t="s">
        <v>31</v>
      </c>
      <c r="I23" s="387" t="s">
        <v>23</v>
      </c>
      <c r="J23" s="387" t="s">
        <v>34</v>
      </c>
      <c r="K23" s="388" t="s">
        <v>32</v>
      </c>
    </row>
    <row r="24" spans="3:11" ht="15.75">
      <c r="C24" s="381" t="s">
        <v>1599</v>
      </c>
      <c r="D24" s="383" t="s">
        <v>22</v>
      </c>
      <c r="E24" s="384" t="s">
        <v>272</v>
      </c>
      <c r="F24" s="384" t="s">
        <v>835</v>
      </c>
      <c r="G24" s="384" t="s">
        <v>21</v>
      </c>
      <c r="H24" s="387" t="s">
        <v>31</v>
      </c>
      <c r="I24" s="387" t="s">
        <v>23</v>
      </c>
      <c r="J24" s="387" t="s">
        <v>32</v>
      </c>
      <c r="K24" s="388" t="s">
        <v>33</v>
      </c>
    </row>
    <row r="25" spans="3:11" ht="15.75">
      <c r="C25" s="381" t="s">
        <v>1598</v>
      </c>
      <c r="D25" s="383" t="s">
        <v>31</v>
      </c>
      <c r="E25" s="384" t="s">
        <v>272</v>
      </c>
      <c r="F25" s="384" t="s">
        <v>32</v>
      </c>
      <c r="G25" s="384" t="s">
        <v>21</v>
      </c>
      <c r="H25" s="387" t="s">
        <v>835</v>
      </c>
      <c r="I25" s="387" t="s">
        <v>25</v>
      </c>
      <c r="J25" s="387" t="s">
        <v>34</v>
      </c>
      <c r="K25" s="388" t="s">
        <v>33</v>
      </c>
    </row>
    <row r="26" spans="3:11" ht="15.75">
      <c r="C26" s="381" t="s">
        <v>1597</v>
      </c>
      <c r="D26" s="383" t="s">
        <v>21</v>
      </c>
      <c r="E26" s="384" t="s">
        <v>835</v>
      </c>
      <c r="F26" s="384" t="s">
        <v>32</v>
      </c>
      <c r="G26" s="384" t="s">
        <v>25</v>
      </c>
      <c r="H26" s="387" t="s">
        <v>31</v>
      </c>
      <c r="I26" s="387" t="s">
        <v>23</v>
      </c>
      <c r="J26" s="387" t="s">
        <v>34</v>
      </c>
      <c r="K26" s="388" t="s">
        <v>33</v>
      </c>
    </row>
    <row r="27" spans="3:11" ht="15.75">
      <c r="C27" s="381" t="s">
        <v>1596</v>
      </c>
      <c r="D27" s="383" t="s">
        <v>21</v>
      </c>
      <c r="E27" s="384" t="s">
        <v>272</v>
      </c>
      <c r="F27" s="384" t="s">
        <v>32</v>
      </c>
      <c r="G27" s="384" t="s">
        <v>25</v>
      </c>
      <c r="H27" s="387" t="s">
        <v>835</v>
      </c>
      <c r="I27" s="387" t="s">
        <v>23</v>
      </c>
      <c r="J27" s="387" t="s">
        <v>34</v>
      </c>
      <c r="K27" s="388" t="s">
        <v>33</v>
      </c>
    </row>
    <row r="28" spans="3:11" ht="15.75">
      <c r="C28" s="381" t="s">
        <v>1595</v>
      </c>
      <c r="D28" s="383" t="s">
        <v>21</v>
      </c>
      <c r="E28" s="384" t="s">
        <v>272</v>
      </c>
      <c r="F28" s="384" t="s">
        <v>835</v>
      </c>
      <c r="G28" s="384" t="s">
        <v>25</v>
      </c>
      <c r="H28" s="387" t="s">
        <v>31</v>
      </c>
      <c r="I28" s="387" t="s">
        <v>23</v>
      </c>
      <c r="J28" s="387" t="s">
        <v>34</v>
      </c>
      <c r="K28" s="388" t="s">
        <v>33</v>
      </c>
    </row>
    <row r="29" spans="3:11" ht="15.75">
      <c r="C29" s="381" t="s">
        <v>1594</v>
      </c>
      <c r="D29" s="383" t="s">
        <v>21</v>
      </c>
      <c r="E29" s="384" t="s">
        <v>272</v>
      </c>
      <c r="F29" s="384" t="s">
        <v>32</v>
      </c>
      <c r="G29" s="384" t="s">
        <v>25</v>
      </c>
      <c r="H29" s="387" t="s">
        <v>31</v>
      </c>
      <c r="I29" s="387" t="s">
        <v>23</v>
      </c>
      <c r="J29" s="387" t="s">
        <v>34</v>
      </c>
      <c r="K29" s="388" t="s">
        <v>33</v>
      </c>
    </row>
    <row r="30" spans="3:11" ht="15.75">
      <c r="C30" s="381" t="s">
        <v>1593</v>
      </c>
      <c r="D30" s="383" t="s">
        <v>21</v>
      </c>
      <c r="E30" s="384" t="s">
        <v>272</v>
      </c>
      <c r="F30" s="384" t="s">
        <v>835</v>
      </c>
      <c r="G30" s="384" t="s">
        <v>25</v>
      </c>
      <c r="H30" s="387" t="s">
        <v>31</v>
      </c>
      <c r="I30" s="387" t="s">
        <v>23</v>
      </c>
      <c r="J30" s="387" t="s">
        <v>34</v>
      </c>
      <c r="K30" s="388" t="s">
        <v>32</v>
      </c>
    </row>
    <row r="31" spans="3:11" ht="15.75">
      <c r="C31" s="381" t="s">
        <v>1592</v>
      </c>
      <c r="D31" s="383" t="s">
        <v>21</v>
      </c>
      <c r="E31" s="384" t="s">
        <v>272</v>
      </c>
      <c r="F31" s="384" t="s">
        <v>835</v>
      </c>
      <c r="G31" s="384" t="s">
        <v>25</v>
      </c>
      <c r="H31" s="387" t="s">
        <v>31</v>
      </c>
      <c r="I31" s="387" t="s">
        <v>23</v>
      </c>
      <c r="J31" s="387" t="s">
        <v>32</v>
      </c>
      <c r="K31" s="388" t="s">
        <v>33</v>
      </c>
    </row>
    <row r="32" spans="3:11" ht="15.75">
      <c r="C32" s="381" t="s">
        <v>1591</v>
      </c>
      <c r="D32" s="383" t="s">
        <v>22</v>
      </c>
      <c r="E32" s="384" t="s">
        <v>835</v>
      </c>
      <c r="F32" s="384" t="s">
        <v>32</v>
      </c>
      <c r="G32" s="384" t="s">
        <v>21</v>
      </c>
      <c r="H32" s="387" t="s">
        <v>31</v>
      </c>
      <c r="I32" s="387" t="s">
        <v>25</v>
      </c>
      <c r="J32" s="387" t="s">
        <v>34</v>
      </c>
      <c r="K32" s="388" t="s">
        <v>33</v>
      </c>
    </row>
    <row r="33" spans="3:11" ht="15.75">
      <c r="C33" s="381" t="s">
        <v>1590</v>
      </c>
      <c r="D33" s="383" t="s">
        <v>22</v>
      </c>
      <c r="E33" s="384" t="s">
        <v>272</v>
      </c>
      <c r="F33" s="384" t="s">
        <v>32</v>
      </c>
      <c r="G33" s="384" t="s">
        <v>21</v>
      </c>
      <c r="H33" s="387" t="s">
        <v>835</v>
      </c>
      <c r="I33" s="387" t="s">
        <v>25</v>
      </c>
      <c r="J33" s="387" t="s">
        <v>34</v>
      </c>
      <c r="K33" s="388" t="s">
        <v>33</v>
      </c>
    </row>
    <row r="34" spans="3:11" ht="15.75">
      <c r="C34" s="381" t="s">
        <v>1589</v>
      </c>
      <c r="D34" s="383" t="s">
        <v>22</v>
      </c>
      <c r="E34" s="384" t="s">
        <v>272</v>
      </c>
      <c r="F34" s="384" t="s">
        <v>835</v>
      </c>
      <c r="G34" s="384" t="s">
        <v>21</v>
      </c>
      <c r="H34" s="387" t="s">
        <v>31</v>
      </c>
      <c r="I34" s="387" t="s">
        <v>25</v>
      </c>
      <c r="J34" s="387" t="s">
        <v>34</v>
      </c>
      <c r="K34" s="388" t="s">
        <v>33</v>
      </c>
    </row>
    <row r="35" spans="3:11" ht="15.75">
      <c r="C35" s="381" t="s">
        <v>1588</v>
      </c>
      <c r="D35" s="383" t="s">
        <v>22</v>
      </c>
      <c r="E35" s="384" t="s">
        <v>272</v>
      </c>
      <c r="F35" s="384" t="s">
        <v>32</v>
      </c>
      <c r="G35" s="384" t="s">
        <v>21</v>
      </c>
      <c r="H35" s="387" t="s">
        <v>31</v>
      </c>
      <c r="I35" s="387" t="s">
        <v>25</v>
      </c>
      <c r="J35" s="387" t="s">
        <v>34</v>
      </c>
      <c r="K35" s="388" t="s">
        <v>33</v>
      </c>
    </row>
    <row r="36" spans="3:11" ht="15.75">
      <c r="C36" s="381" t="s">
        <v>1587</v>
      </c>
      <c r="D36" s="383" t="s">
        <v>22</v>
      </c>
      <c r="E36" s="384" t="s">
        <v>272</v>
      </c>
      <c r="F36" s="384" t="s">
        <v>835</v>
      </c>
      <c r="G36" s="384" t="s">
        <v>21</v>
      </c>
      <c r="H36" s="387" t="s">
        <v>31</v>
      </c>
      <c r="I36" s="387" t="s">
        <v>25</v>
      </c>
      <c r="J36" s="387" t="s">
        <v>34</v>
      </c>
      <c r="K36" s="388" t="s">
        <v>32</v>
      </c>
    </row>
    <row r="37" spans="3:11" ht="15.75">
      <c r="C37" s="381" t="s">
        <v>1586</v>
      </c>
      <c r="D37" s="383" t="s">
        <v>22</v>
      </c>
      <c r="E37" s="384" t="s">
        <v>272</v>
      </c>
      <c r="F37" s="384" t="s">
        <v>835</v>
      </c>
      <c r="G37" s="384" t="s">
        <v>21</v>
      </c>
      <c r="H37" s="387" t="s">
        <v>31</v>
      </c>
      <c r="I37" s="387" t="s">
        <v>25</v>
      </c>
      <c r="J37" s="387" t="s">
        <v>32</v>
      </c>
      <c r="K37" s="388" t="s">
        <v>33</v>
      </c>
    </row>
    <row r="38" spans="3:11" ht="15.75">
      <c r="C38" s="381" t="s">
        <v>1585</v>
      </c>
      <c r="D38" s="383" t="s">
        <v>21</v>
      </c>
      <c r="E38" s="384" t="s">
        <v>835</v>
      </c>
      <c r="F38" s="384" t="s">
        <v>22</v>
      </c>
      <c r="G38" s="384" t="s">
        <v>25</v>
      </c>
      <c r="H38" s="387" t="s">
        <v>32</v>
      </c>
      <c r="I38" s="387" t="s">
        <v>23</v>
      </c>
      <c r="J38" s="387" t="s">
        <v>34</v>
      </c>
      <c r="K38" s="388" t="s">
        <v>33</v>
      </c>
    </row>
    <row r="39" spans="3:11" ht="15.75">
      <c r="C39" s="381" t="s">
        <v>1584</v>
      </c>
      <c r="D39" s="383" t="s">
        <v>21</v>
      </c>
      <c r="E39" s="384" t="s">
        <v>835</v>
      </c>
      <c r="F39" s="384" t="s">
        <v>22</v>
      </c>
      <c r="G39" s="384" t="s">
        <v>25</v>
      </c>
      <c r="H39" s="387" t="s">
        <v>31</v>
      </c>
      <c r="I39" s="387" t="s">
        <v>23</v>
      </c>
      <c r="J39" s="387" t="s">
        <v>34</v>
      </c>
      <c r="K39" s="388" t="s">
        <v>33</v>
      </c>
    </row>
    <row r="40" spans="3:11" ht="15.75">
      <c r="C40" s="381" t="s">
        <v>1583</v>
      </c>
      <c r="D40" s="383" t="s">
        <v>21</v>
      </c>
      <c r="E40" s="384" t="s">
        <v>22</v>
      </c>
      <c r="F40" s="384" t="s">
        <v>32</v>
      </c>
      <c r="G40" s="384" t="s">
        <v>25</v>
      </c>
      <c r="H40" s="387" t="s">
        <v>31</v>
      </c>
      <c r="I40" s="387" t="s">
        <v>23</v>
      </c>
      <c r="J40" s="387" t="s">
        <v>34</v>
      </c>
      <c r="K40" s="388" t="s">
        <v>33</v>
      </c>
    </row>
    <row r="41" spans="3:11" ht="15.75">
      <c r="C41" s="381" t="s">
        <v>1582</v>
      </c>
      <c r="D41" s="383" t="s">
        <v>21</v>
      </c>
      <c r="E41" s="384" t="s">
        <v>835</v>
      </c>
      <c r="F41" s="384" t="s">
        <v>22</v>
      </c>
      <c r="G41" s="384" t="s">
        <v>25</v>
      </c>
      <c r="H41" s="387" t="s">
        <v>31</v>
      </c>
      <c r="I41" s="387" t="s">
        <v>23</v>
      </c>
      <c r="J41" s="387" t="s">
        <v>34</v>
      </c>
      <c r="K41" s="388" t="s">
        <v>32</v>
      </c>
    </row>
    <row r="42" spans="3:11" ht="15.75">
      <c r="C42" s="381" t="s">
        <v>1581</v>
      </c>
      <c r="D42" s="383" t="s">
        <v>21</v>
      </c>
      <c r="E42" s="384" t="s">
        <v>835</v>
      </c>
      <c r="F42" s="384" t="s">
        <v>22</v>
      </c>
      <c r="G42" s="384" t="s">
        <v>25</v>
      </c>
      <c r="H42" s="387" t="s">
        <v>31</v>
      </c>
      <c r="I42" s="387" t="s">
        <v>23</v>
      </c>
      <c r="J42" s="387" t="s">
        <v>32</v>
      </c>
      <c r="K42" s="388" t="s">
        <v>33</v>
      </c>
    </row>
    <row r="43" spans="3:11" ht="15.75">
      <c r="C43" s="381" t="s">
        <v>1580</v>
      </c>
      <c r="D43" s="383" t="s">
        <v>21</v>
      </c>
      <c r="E43" s="384" t="s">
        <v>272</v>
      </c>
      <c r="F43" s="384" t="s">
        <v>22</v>
      </c>
      <c r="G43" s="384" t="s">
        <v>25</v>
      </c>
      <c r="H43" s="387" t="s">
        <v>835</v>
      </c>
      <c r="I43" s="387" t="s">
        <v>23</v>
      </c>
      <c r="J43" s="387" t="s">
        <v>34</v>
      </c>
      <c r="K43" s="388" t="s">
        <v>33</v>
      </c>
    </row>
    <row r="44" spans="3:11" ht="15.75">
      <c r="C44" s="381" t="s">
        <v>1579</v>
      </c>
      <c r="D44" s="383" t="s">
        <v>21</v>
      </c>
      <c r="E44" s="384" t="s">
        <v>272</v>
      </c>
      <c r="F44" s="384" t="s">
        <v>22</v>
      </c>
      <c r="G44" s="384" t="s">
        <v>25</v>
      </c>
      <c r="H44" s="387" t="s">
        <v>32</v>
      </c>
      <c r="I44" s="387" t="s">
        <v>23</v>
      </c>
      <c r="J44" s="387" t="s">
        <v>34</v>
      </c>
      <c r="K44" s="388" t="s">
        <v>33</v>
      </c>
    </row>
    <row r="45" spans="3:11" ht="15.75">
      <c r="C45" s="381" t="s">
        <v>1578</v>
      </c>
      <c r="D45" s="383" t="s">
        <v>21</v>
      </c>
      <c r="E45" s="384" t="s">
        <v>272</v>
      </c>
      <c r="F45" s="384" t="s">
        <v>22</v>
      </c>
      <c r="G45" s="384" t="s">
        <v>25</v>
      </c>
      <c r="H45" s="387" t="s">
        <v>835</v>
      </c>
      <c r="I45" s="387" t="s">
        <v>23</v>
      </c>
      <c r="J45" s="387" t="s">
        <v>34</v>
      </c>
      <c r="K45" s="388" t="s">
        <v>32</v>
      </c>
    </row>
    <row r="46" spans="3:11" ht="15.75">
      <c r="C46" s="381" t="s">
        <v>1577</v>
      </c>
      <c r="D46" s="383" t="s">
        <v>21</v>
      </c>
      <c r="E46" s="384" t="s">
        <v>272</v>
      </c>
      <c r="F46" s="384" t="s">
        <v>22</v>
      </c>
      <c r="G46" s="384" t="s">
        <v>25</v>
      </c>
      <c r="H46" s="387" t="s">
        <v>835</v>
      </c>
      <c r="I46" s="387" t="s">
        <v>23</v>
      </c>
      <c r="J46" s="387" t="s">
        <v>32</v>
      </c>
      <c r="K46" s="388" t="s">
        <v>33</v>
      </c>
    </row>
    <row r="47" spans="3:11" ht="15.75">
      <c r="C47" s="381" t="s">
        <v>1576</v>
      </c>
      <c r="D47" s="383" t="s">
        <v>21</v>
      </c>
      <c r="E47" s="384" t="s">
        <v>272</v>
      </c>
      <c r="F47" s="384" t="s">
        <v>22</v>
      </c>
      <c r="G47" s="384" t="s">
        <v>25</v>
      </c>
      <c r="H47" s="387" t="s">
        <v>31</v>
      </c>
      <c r="I47" s="387" t="s">
        <v>23</v>
      </c>
      <c r="J47" s="387" t="s">
        <v>34</v>
      </c>
      <c r="K47" s="388" t="s">
        <v>33</v>
      </c>
    </row>
    <row r="48" spans="3:11" ht="15.75">
      <c r="C48" s="381" t="s">
        <v>1575</v>
      </c>
      <c r="D48" s="383" t="s">
        <v>21</v>
      </c>
      <c r="E48" s="384" t="s">
        <v>272</v>
      </c>
      <c r="F48" s="384" t="s">
        <v>835</v>
      </c>
      <c r="G48" s="384" t="s">
        <v>25</v>
      </c>
      <c r="H48" s="387" t="s">
        <v>31</v>
      </c>
      <c r="I48" s="387" t="s">
        <v>23</v>
      </c>
      <c r="J48" s="387" t="s">
        <v>34</v>
      </c>
      <c r="K48" s="388" t="s">
        <v>22</v>
      </c>
    </row>
    <row r="49" spans="3:11" ht="15.75">
      <c r="C49" s="381" t="s">
        <v>1574</v>
      </c>
      <c r="D49" s="383" t="s">
        <v>21</v>
      </c>
      <c r="E49" s="384" t="s">
        <v>272</v>
      </c>
      <c r="F49" s="384" t="s">
        <v>835</v>
      </c>
      <c r="G49" s="384" t="s">
        <v>25</v>
      </c>
      <c r="H49" s="387" t="s">
        <v>31</v>
      </c>
      <c r="I49" s="387" t="s">
        <v>23</v>
      </c>
      <c r="J49" s="387" t="s">
        <v>22</v>
      </c>
      <c r="K49" s="388" t="s">
        <v>33</v>
      </c>
    </row>
    <row r="50" spans="3:11" ht="15.75">
      <c r="C50" s="381" t="s">
        <v>1573</v>
      </c>
      <c r="D50" s="383" t="s">
        <v>21</v>
      </c>
      <c r="E50" s="384" t="s">
        <v>272</v>
      </c>
      <c r="F50" s="384" t="s">
        <v>22</v>
      </c>
      <c r="G50" s="384" t="s">
        <v>25</v>
      </c>
      <c r="H50" s="387" t="s">
        <v>31</v>
      </c>
      <c r="I50" s="387" t="s">
        <v>23</v>
      </c>
      <c r="J50" s="387" t="s">
        <v>34</v>
      </c>
      <c r="K50" s="388" t="s">
        <v>32</v>
      </c>
    </row>
    <row r="51" spans="3:11" ht="15.75">
      <c r="C51" s="381" t="s">
        <v>1572</v>
      </c>
      <c r="D51" s="383" t="s">
        <v>21</v>
      </c>
      <c r="E51" s="384" t="s">
        <v>272</v>
      </c>
      <c r="F51" s="384" t="s">
        <v>22</v>
      </c>
      <c r="G51" s="384" t="s">
        <v>25</v>
      </c>
      <c r="H51" s="387" t="s">
        <v>31</v>
      </c>
      <c r="I51" s="387" t="s">
        <v>23</v>
      </c>
      <c r="J51" s="387" t="s">
        <v>32</v>
      </c>
      <c r="K51" s="388" t="s">
        <v>33</v>
      </c>
    </row>
    <row r="52" spans="3:11" ht="15.75">
      <c r="C52" s="381" t="s">
        <v>1571</v>
      </c>
      <c r="D52" s="383" t="s">
        <v>21</v>
      </c>
      <c r="E52" s="384" t="s">
        <v>272</v>
      </c>
      <c r="F52" s="384" t="s">
        <v>835</v>
      </c>
      <c r="G52" s="384" t="s">
        <v>25</v>
      </c>
      <c r="H52" s="387" t="s">
        <v>31</v>
      </c>
      <c r="I52" s="387" t="s">
        <v>23</v>
      </c>
      <c r="J52" s="387" t="s">
        <v>22</v>
      </c>
      <c r="K52" s="388" t="s">
        <v>32</v>
      </c>
    </row>
    <row r="53" spans="3:11" ht="15.75">
      <c r="C53" s="381" t="s">
        <v>1570</v>
      </c>
      <c r="D53" s="383" t="s">
        <v>31</v>
      </c>
      <c r="E53" s="384" t="s">
        <v>835</v>
      </c>
      <c r="F53" s="384" t="s">
        <v>20</v>
      </c>
      <c r="G53" s="384" t="s">
        <v>23</v>
      </c>
      <c r="H53" s="387" t="s">
        <v>32</v>
      </c>
      <c r="I53" s="387" t="s">
        <v>272</v>
      </c>
      <c r="J53" s="387" t="s">
        <v>34</v>
      </c>
      <c r="K53" s="388" t="s">
        <v>33</v>
      </c>
    </row>
    <row r="54" spans="3:11" ht="15.75">
      <c r="C54" s="381" t="s">
        <v>1569</v>
      </c>
      <c r="D54" s="383" t="s">
        <v>22</v>
      </c>
      <c r="E54" s="384" t="s">
        <v>835</v>
      </c>
      <c r="F54" s="384" t="s">
        <v>32</v>
      </c>
      <c r="G54" s="384" t="s">
        <v>20</v>
      </c>
      <c r="H54" s="387" t="s">
        <v>31</v>
      </c>
      <c r="I54" s="387" t="s">
        <v>272</v>
      </c>
      <c r="J54" s="387" t="s">
        <v>34</v>
      </c>
      <c r="K54" s="388" t="s">
        <v>33</v>
      </c>
    </row>
    <row r="55" spans="3:11" ht="15.75">
      <c r="C55" s="381" t="s">
        <v>1568</v>
      </c>
      <c r="D55" s="383" t="s">
        <v>22</v>
      </c>
      <c r="E55" s="384" t="s">
        <v>835</v>
      </c>
      <c r="F55" s="384" t="s">
        <v>20</v>
      </c>
      <c r="G55" s="384" t="s">
        <v>23</v>
      </c>
      <c r="H55" s="387" t="s">
        <v>32</v>
      </c>
      <c r="I55" s="387" t="s">
        <v>31</v>
      </c>
      <c r="J55" s="387" t="s">
        <v>34</v>
      </c>
      <c r="K55" s="388" t="s">
        <v>33</v>
      </c>
    </row>
    <row r="56" spans="3:11" ht="15.75">
      <c r="C56" s="381" t="s">
        <v>1567</v>
      </c>
      <c r="D56" s="383" t="s">
        <v>22</v>
      </c>
      <c r="E56" s="384" t="s">
        <v>835</v>
      </c>
      <c r="F56" s="384" t="s">
        <v>20</v>
      </c>
      <c r="G56" s="384" t="s">
        <v>23</v>
      </c>
      <c r="H56" s="387" t="s">
        <v>32</v>
      </c>
      <c r="I56" s="387" t="s">
        <v>272</v>
      </c>
      <c r="J56" s="387" t="s">
        <v>34</v>
      </c>
      <c r="K56" s="388" t="s">
        <v>33</v>
      </c>
    </row>
    <row r="57" spans="3:11" ht="15.75">
      <c r="C57" s="381" t="s">
        <v>1566</v>
      </c>
      <c r="D57" s="383" t="s">
        <v>22</v>
      </c>
      <c r="E57" s="384" t="s">
        <v>835</v>
      </c>
      <c r="F57" s="384" t="s">
        <v>20</v>
      </c>
      <c r="G57" s="384" t="s">
        <v>23</v>
      </c>
      <c r="H57" s="387" t="s">
        <v>31</v>
      </c>
      <c r="I57" s="387" t="s">
        <v>272</v>
      </c>
      <c r="J57" s="387" t="s">
        <v>34</v>
      </c>
      <c r="K57" s="388" t="s">
        <v>33</v>
      </c>
    </row>
    <row r="58" spans="3:11" ht="15.75">
      <c r="C58" s="381" t="s">
        <v>1565</v>
      </c>
      <c r="D58" s="383" t="s">
        <v>22</v>
      </c>
      <c r="E58" s="384" t="s">
        <v>272</v>
      </c>
      <c r="F58" s="384" t="s">
        <v>20</v>
      </c>
      <c r="G58" s="384" t="s">
        <v>23</v>
      </c>
      <c r="H58" s="387" t="s">
        <v>32</v>
      </c>
      <c r="I58" s="387" t="s">
        <v>31</v>
      </c>
      <c r="J58" s="387" t="s">
        <v>34</v>
      </c>
      <c r="K58" s="388" t="s">
        <v>33</v>
      </c>
    </row>
    <row r="59" spans="3:11" ht="15.75">
      <c r="C59" s="381" t="s">
        <v>1564</v>
      </c>
      <c r="D59" s="383" t="s">
        <v>22</v>
      </c>
      <c r="E59" s="384" t="s">
        <v>835</v>
      </c>
      <c r="F59" s="384" t="s">
        <v>20</v>
      </c>
      <c r="G59" s="384" t="s">
        <v>23</v>
      </c>
      <c r="H59" s="387" t="s">
        <v>31</v>
      </c>
      <c r="I59" s="387" t="s">
        <v>272</v>
      </c>
      <c r="J59" s="387" t="s">
        <v>34</v>
      </c>
      <c r="K59" s="388" t="s">
        <v>32</v>
      </c>
    </row>
    <row r="60" spans="3:11" ht="15.75">
      <c r="C60" s="381" t="s">
        <v>1563</v>
      </c>
      <c r="D60" s="383" t="s">
        <v>22</v>
      </c>
      <c r="E60" s="384" t="s">
        <v>835</v>
      </c>
      <c r="F60" s="384" t="s">
        <v>20</v>
      </c>
      <c r="G60" s="384" t="s">
        <v>23</v>
      </c>
      <c r="H60" s="387" t="s">
        <v>31</v>
      </c>
      <c r="I60" s="387" t="s">
        <v>272</v>
      </c>
      <c r="J60" s="387" t="s">
        <v>32</v>
      </c>
      <c r="K60" s="388" t="s">
        <v>33</v>
      </c>
    </row>
    <row r="61" spans="3:11" ht="15.75">
      <c r="C61" s="381" t="s">
        <v>1562</v>
      </c>
      <c r="D61" s="383" t="s">
        <v>31</v>
      </c>
      <c r="E61" s="384" t="s">
        <v>835</v>
      </c>
      <c r="F61" s="384" t="s">
        <v>20</v>
      </c>
      <c r="G61" s="384" t="s">
        <v>25</v>
      </c>
      <c r="H61" s="387" t="s">
        <v>32</v>
      </c>
      <c r="I61" s="387" t="s">
        <v>272</v>
      </c>
      <c r="J61" s="387" t="s">
        <v>34</v>
      </c>
      <c r="K61" s="388" t="s">
        <v>33</v>
      </c>
    </row>
    <row r="62" spans="3:11" ht="15.75">
      <c r="C62" s="381" t="s">
        <v>1561</v>
      </c>
      <c r="D62" s="383" t="s">
        <v>31</v>
      </c>
      <c r="E62" s="384" t="s">
        <v>835</v>
      </c>
      <c r="F62" s="384" t="s">
        <v>20</v>
      </c>
      <c r="G62" s="384" t="s">
        <v>25</v>
      </c>
      <c r="H62" s="387" t="s">
        <v>32</v>
      </c>
      <c r="I62" s="387" t="s">
        <v>23</v>
      </c>
      <c r="J62" s="387" t="s">
        <v>34</v>
      </c>
      <c r="K62" s="388" t="s">
        <v>33</v>
      </c>
    </row>
    <row r="63" spans="3:11" ht="15.75">
      <c r="C63" s="381" t="s">
        <v>1560</v>
      </c>
      <c r="D63" s="383" t="s">
        <v>32</v>
      </c>
      <c r="E63" s="384" t="s">
        <v>272</v>
      </c>
      <c r="F63" s="384" t="s">
        <v>20</v>
      </c>
      <c r="G63" s="384" t="s">
        <v>25</v>
      </c>
      <c r="H63" s="387" t="s">
        <v>835</v>
      </c>
      <c r="I63" s="387" t="s">
        <v>23</v>
      </c>
      <c r="J63" s="387" t="s">
        <v>34</v>
      </c>
      <c r="K63" s="388" t="s">
        <v>33</v>
      </c>
    </row>
    <row r="64" spans="3:11" ht="15.75">
      <c r="C64" s="381" t="s">
        <v>1559</v>
      </c>
      <c r="D64" s="383" t="s">
        <v>31</v>
      </c>
      <c r="E64" s="384" t="s">
        <v>272</v>
      </c>
      <c r="F64" s="384" t="s">
        <v>20</v>
      </c>
      <c r="G64" s="384" t="s">
        <v>25</v>
      </c>
      <c r="H64" s="387" t="s">
        <v>835</v>
      </c>
      <c r="I64" s="387" t="s">
        <v>23</v>
      </c>
      <c r="J64" s="387" t="s">
        <v>34</v>
      </c>
      <c r="K64" s="388" t="s">
        <v>33</v>
      </c>
    </row>
    <row r="65" spans="3:11" ht="15.75">
      <c r="C65" s="381" t="s">
        <v>1558</v>
      </c>
      <c r="D65" s="383" t="s">
        <v>31</v>
      </c>
      <c r="E65" s="384" t="s">
        <v>272</v>
      </c>
      <c r="F65" s="384" t="s">
        <v>20</v>
      </c>
      <c r="G65" s="384" t="s">
        <v>25</v>
      </c>
      <c r="H65" s="387" t="s">
        <v>32</v>
      </c>
      <c r="I65" s="387" t="s">
        <v>23</v>
      </c>
      <c r="J65" s="387" t="s">
        <v>34</v>
      </c>
      <c r="K65" s="388" t="s">
        <v>33</v>
      </c>
    </row>
    <row r="66" spans="3:11" ht="15.75">
      <c r="C66" s="381" t="s">
        <v>1557</v>
      </c>
      <c r="D66" s="383" t="s">
        <v>31</v>
      </c>
      <c r="E66" s="384" t="s">
        <v>272</v>
      </c>
      <c r="F66" s="384" t="s">
        <v>20</v>
      </c>
      <c r="G66" s="384" t="s">
        <v>25</v>
      </c>
      <c r="H66" s="387" t="s">
        <v>835</v>
      </c>
      <c r="I66" s="387" t="s">
        <v>23</v>
      </c>
      <c r="J66" s="387" t="s">
        <v>34</v>
      </c>
      <c r="K66" s="388" t="s">
        <v>32</v>
      </c>
    </row>
    <row r="67" spans="3:11" ht="15.75">
      <c r="C67" s="381" t="s">
        <v>1556</v>
      </c>
      <c r="D67" s="383" t="s">
        <v>31</v>
      </c>
      <c r="E67" s="384" t="s">
        <v>272</v>
      </c>
      <c r="F67" s="384" t="s">
        <v>20</v>
      </c>
      <c r="G67" s="384" t="s">
        <v>25</v>
      </c>
      <c r="H67" s="387" t="s">
        <v>835</v>
      </c>
      <c r="I67" s="387" t="s">
        <v>23</v>
      </c>
      <c r="J67" s="387" t="s">
        <v>32</v>
      </c>
      <c r="K67" s="388" t="s">
        <v>33</v>
      </c>
    </row>
    <row r="68" spans="3:11" ht="15.75">
      <c r="C68" s="381" t="s">
        <v>1555</v>
      </c>
      <c r="D68" s="383" t="s">
        <v>22</v>
      </c>
      <c r="E68" s="384" t="s">
        <v>835</v>
      </c>
      <c r="F68" s="384" t="s">
        <v>20</v>
      </c>
      <c r="G68" s="384" t="s">
        <v>25</v>
      </c>
      <c r="H68" s="387" t="s">
        <v>32</v>
      </c>
      <c r="I68" s="387" t="s">
        <v>31</v>
      </c>
      <c r="J68" s="387" t="s">
        <v>34</v>
      </c>
      <c r="K68" s="388" t="s">
        <v>33</v>
      </c>
    </row>
    <row r="69" spans="3:11" ht="15.75">
      <c r="C69" s="381" t="s">
        <v>1554</v>
      </c>
      <c r="D69" s="383" t="s">
        <v>22</v>
      </c>
      <c r="E69" s="384" t="s">
        <v>835</v>
      </c>
      <c r="F69" s="384" t="s">
        <v>20</v>
      </c>
      <c r="G69" s="384" t="s">
        <v>25</v>
      </c>
      <c r="H69" s="387" t="s">
        <v>32</v>
      </c>
      <c r="I69" s="387" t="s">
        <v>272</v>
      </c>
      <c r="J69" s="387" t="s">
        <v>34</v>
      </c>
      <c r="K69" s="388" t="s">
        <v>33</v>
      </c>
    </row>
    <row r="70" spans="3:11" ht="15.75">
      <c r="C70" s="381" t="s">
        <v>1553</v>
      </c>
      <c r="D70" s="383" t="s">
        <v>22</v>
      </c>
      <c r="E70" s="384" t="s">
        <v>835</v>
      </c>
      <c r="F70" s="384" t="s">
        <v>20</v>
      </c>
      <c r="G70" s="384" t="s">
        <v>25</v>
      </c>
      <c r="H70" s="387" t="s">
        <v>31</v>
      </c>
      <c r="I70" s="387" t="s">
        <v>272</v>
      </c>
      <c r="J70" s="387" t="s">
        <v>34</v>
      </c>
      <c r="K70" s="388" t="s">
        <v>33</v>
      </c>
    </row>
    <row r="71" spans="3:11" ht="15.75">
      <c r="C71" s="381" t="s">
        <v>1552</v>
      </c>
      <c r="D71" s="383" t="s">
        <v>22</v>
      </c>
      <c r="E71" s="384" t="s">
        <v>272</v>
      </c>
      <c r="F71" s="384" t="s">
        <v>20</v>
      </c>
      <c r="G71" s="384" t="s">
        <v>25</v>
      </c>
      <c r="H71" s="387" t="s">
        <v>32</v>
      </c>
      <c r="I71" s="387" t="s">
        <v>31</v>
      </c>
      <c r="J71" s="387" t="s">
        <v>34</v>
      </c>
      <c r="K71" s="388" t="s">
        <v>33</v>
      </c>
    </row>
    <row r="72" spans="3:11" ht="15.75">
      <c r="C72" s="381" t="s">
        <v>1551</v>
      </c>
      <c r="D72" s="383" t="s">
        <v>22</v>
      </c>
      <c r="E72" s="384" t="s">
        <v>835</v>
      </c>
      <c r="F72" s="384" t="s">
        <v>20</v>
      </c>
      <c r="G72" s="384" t="s">
        <v>25</v>
      </c>
      <c r="H72" s="387" t="s">
        <v>31</v>
      </c>
      <c r="I72" s="387" t="s">
        <v>272</v>
      </c>
      <c r="J72" s="387" t="s">
        <v>34</v>
      </c>
      <c r="K72" s="388" t="s">
        <v>32</v>
      </c>
    </row>
    <row r="73" spans="3:11" ht="15.75">
      <c r="C73" s="381" t="s">
        <v>1550</v>
      </c>
      <c r="D73" s="383" t="s">
        <v>22</v>
      </c>
      <c r="E73" s="384" t="s">
        <v>835</v>
      </c>
      <c r="F73" s="384" t="s">
        <v>20</v>
      </c>
      <c r="G73" s="384" t="s">
        <v>25</v>
      </c>
      <c r="H73" s="387" t="s">
        <v>31</v>
      </c>
      <c r="I73" s="387" t="s">
        <v>272</v>
      </c>
      <c r="J73" s="387" t="s">
        <v>32</v>
      </c>
      <c r="K73" s="388" t="s">
        <v>33</v>
      </c>
    </row>
    <row r="74" spans="3:11" ht="15.75">
      <c r="C74" s="381" t="s">
        <v>1549</v>
      </c>
      <c r="D74" s="383" t="s">
        <v>22</v>
      </c>
      <c r="E74" s="384" t="s">
        <v>835</v>
      </c>
      <c r="F74" s="384" t="s">
        <v>20</v>
      </c>
      <c r="G74" s="384" t="s">
        <v>25</v>
      </c>
      <c r="H74" s="387" t="s">
        <v>32</v>
      </c>
      <c r="I74" s="387" t="s">
        <v>23</v>
      </c>
      <c r="J74" s="387" t="s">
        <v>34</v>
      </c>
      <c r="K74" s="388" t="s">
        <v>33</v>
      </c>
    </row>
    <row r="75" spans="3:11" ht="15.75">
      <c r="C75" s="381" t="s">
        <v>1548</v>
      </c>
      <c r="D75" s="383" t="s">
        <v>22</v>
      </c>
      <c r="E75" s="384" t="s">
        <v>835</v>
      </c>
      <c r="F75" s="384" t="s">
        <v>20</v>
      </c>
      <c r="G75" s="384" t="s">
        <v>25</v>
      </c>
      <c r="H75" s="387" t="s">
        <v>31</v>
      </c>
      <c r="I75" s="387" t="s">
        <v>23</v>
      </c>
      <c r="J75" s="387" t="s">
        <v>34</v>
      </c>
      <c r="K75" s="388" t="s">
        <v>33</v>
      </c>
    </row>
    <row r="76" spans="3:11" ht="15.75">
      <c r="C76" s="381" t="s">
        <v>1547</v>
      </c>
      <c r="D76" s="383" t="s">
        <v>22</v>
      </c>
      <c r="E76" s="384" t="s">
        <v>32</v>
      </c>
      <c r="F76" s="384" t="s">
        <v>20</v>
      </c>
      <c r="G76" s="384" t="s">
        <v>25</v>
      </c>
      <c r="H76" s="387" t="s">
        <v>31</v>
      </c>
      <c r="I76" s="387" t="s">
        <v>23</v>
      </c>
      <c r="J76" s="387" t="s">
        <v>34</v>
      </c>
      <c r="K76" s="388" t="s">
        <v>33</v>
      </c>
    </row>
    <row r="77" spans="3:11" ht="15.75">
      <c r="C77" s="381" t="s">
        <v>1546</v>
      </c>
      <c r="D77" s="383" t="s">
        <v>22</v>
      </c>
      <c r="E77" s="384" t="s">
        <v>835</v>
      </c>
      <c r="F77" s="384" t="s">
        <v>20</v>
      </c>
      <c r="G77" s="384" t="s">
        <v>25</v>
      </c>
      <c r="H77" s="387" t="s">
        <v>31</v>
      </c>
      <c r="I77" s="387" t="s">
        <v>23</v>
      </c>
      <c r="J77" s="387" t="s">
        <v>34</v>
      </c>
      <c r="K77" s="388" t="s">
        <v>32</v>
      </c>
    </row>
    <row r="78" spans="3:11" ht="15.75">
      <c r="C78" s="381" t="s">
        <v>1545</v>
      </c>
      <c r="D78" s="383" t="s">
        <v>22</v>
      </c>
      <c r="E78" s="384" t="s">
        <v>835</v>
      </c>
      <c r="F78" s="384" t="s">
        <v>20</v>
      </c>
      <c r="G78" s="384" t="s">
        <v>25</v>
      </c>
      <c r="H78" s="387" t="s">
        <v>31</v>
      </c>
      <c r="I78" s="387" t="s">
        <v>23</v>
      </c>
      <c r="J78" s="387" t="s">
        <v>32</v>
      </c>
      <c r="K78" s="388" t="s">
        <v>33</v>
      </c>
    </row>
    <row r="79" spans="3:11" ht="15.75">
      <c r="C79" s="381" t="s">
        <v>1544</v>
      </c>
      <c r="D79" s="383" t="s">
        <v>22</v>
      </c>
      <c r="E79" s="384" t="s">
        <v>272</v>
      </c>
      <c r="F79" s="384" t="s">
        <v>20</v>
      </c>
      <c r="G79" s="384" t="s">
        <v>25</v>
      </c>
      <c r="H79" s="387" t="s">
        <v>835</v>
      </c>
      <c r="I79" s="387" t="s">
        <v>23</v>
      </c>
      <c r="J79" s="387" t="s">
        <v>34</v>
      </c>
      <c r="K79" s="388" t="s">
        <v>33</v>
      </c>
    </row>
    <row r="80" spans="3:11" ht="15.75">
      <c r="C80" s="381" t="s">
        <v>1543</v>
      </c>
      <c r="D80" s="383" t="s">
        <v>22</v>
      </c>
      <c r="E80" s="384" t="s">
        <v>272</v>
      </c>
      <c r="F80" s="384" t="s">
        <v>20</v>
      </c>
      <c r="G80" s="384" t="s">
        <v>25</v>
      </c>
      <c r="H80" s="387" t="s">
        <v>32</v>
      </c>
      <c r="I80" s="387" t="s">
        <v>23</v>
      </c>
      <c r="J80" s="387" t="s">
        <v>34</v>
      </c>
      <c r="K80" s="388" t="s">
        <v>33</v>
      </c>
    </row>
    <row r="81" spans="3:11" ht="15.75">
      <c r="C81" s="381" t="s">
        <v>1542</v>
      </c>
      <c r="D81" s="383" t="s">
        <v>22</v>
      </c>
      <c r="E81" s="384" t="s">
        <v>272</v>
      </c>
      <c r="F81" s="384" t="s">
        <v>20</v>
      </c>
      <c r="G81" s="384" t="s">
        <v>25</v>
      </c>
      <c r="H81" s="387" t="s">
        <v>835</v>
      </c>
      <c r="I81" s="387" t="s">
        <v>23</v>
      </c>
      <c r="J81" s="387" t="s">
        <v>34</v>
      </c>
      <c r="K81" s="388" t="s">
        <v>32</v>
      </c>
    </row>
    <row r="82" spans="3:11" ht="15.75">
      <c r="C82" s="381" t="s">
        <v>1541</v>
      </c>
      <c r="D82" s="383" t="s">
        <v>22</v>
      </c>
      <c r="E82" s="384" t="s">
        <v>272</v>
      </c>
      <c r="F82" s="384" t="s">
        <v>20</v>
      </c>
      <c r="G82" s="384" t="s">
        <v>25</v>
      </c>
      <c r="H82" s="387" t="s">
        <v>835</v>
      </c>
      <c r="I82" s="387" t="s">
        <v>23</v>
      </c>
      <c r="J82" s="387" t="s">
        <v>32</v>
      </c>
      <c r="K82" s="388" t="s">
        <v>33</v>
      </c>
    </row>
    <row r="83" spans="3:11" ht="15.75">
      <c r="C83" s="381" t="s">
        <v>1540</v>
      </c>
      <c r="D83" s="383" t="s">
        <v>22</v>
      </c>
      <c r="E83" s="384" t="s">
        <v>272</v>
      </c>
      <c r="F83" s="384" t="s">
        <v>20</v>
      </c>
      <c r="G83" s="384" t="s">
        <v>25</v>
      </c>
      <c r="H83" s="387" t="s">
        <v>31</v>
      </c>
      <c r="I83" s="387" t="s">
        <v>23</v>
      </c>
      <c r="J83" s="387" t="s">
        <v>34</v>
      </c>
      <c r="K83" s="388" t="s">
        <v>33</v>
      </c>
    </row>
    <row r="84" spans="3:11" ht="15.75">
      <c r="C84" s="381" t="s">
        <v>1539</v>
      </c>
      <c r="D84" s="383" t="s">
        <v>31</v>
      </c>
      <c r="E84" s="384" t="s">
        <v>272</v>
      </c>
      <c r="F84" s="384" t="s">
        <v>20</v>
      </c>
      <c r="G84" s="384" t="s">
        <v>25</v>
      </c>
      <c r="H84" s="387" t="s">
        <v>835</v>
      </c>
      <c r="I84" s="387" t="s">
        <v>23</v>
      </c>
      <c r="J84" s="387" t="s">
        <v>34</v>
      </c>
      <c r="K84" s="388" t="s">
        <v>22</v>
      </c>
    </row>
    <row r="85" spans="3:11" ht="15.75">
      <c r="C85" s="381" t="s">
        <v>1538</v>
      </c>
      <c r="D85" s="383" t="s">
        <v>31</v>
      </c>
      <c r="E85" s="384" t="s">
        <v>272</v>
      </c>
      <c r="F85" s="384" t="s">
        <v>20</v>
      </c>
      <c r="G85" s="384" t="s">
        <v>25</v>
      </c>
      <c r="H85" s="387" t="s">
        <v>835</v>
      </c>
      <c r="I85" s="387" t="s">
        <v>23</v>
      </c>
      <c r="J85" s="387" t="s">
        <v>22</v>
      </c>
      <c r="K85" s="388" t="s">
        <v>33</v>
      </c>
    </row>
    <row r="86" spans="3:11" ht="15.75">
      <c r="C86" s="381" t="s">
        <v>1537</v>
      </c>
      <c r="D86" s="383" t="s">
        <v>22</v>
      </c>
      <c r="E86" s="384" t="s">
        <v>272</v>
      </c>
      <c r="F86" s="384" t="s">
        <v>20</v>
      </c>
      <c r="G86" s="384" t="s">
        <v>25</v>
      </c>
      <c r="H86" s="387" t="s">
        <v>31</v>
      </c>
      <c r="I86" s="387" t="s">
        <v>23</v>
      </c>
      <c r="J86" s="387" t="s">
        <v>34</v>
      </c>
      <c r="K86" s="388" t="s">
        <v>32</v>
      </c>
    </row>
    <row r="87" spans="3:11" ht="15.75">
      <c r="C87" s="381" t="s">
        <v>1536</v>
      </c>
      <c r="D87" s="383" t="s">
        <v>22</v>
      </c>
      <c r="E87" s="384" t="s">
        <v>272</v>
      </c>
      <c r="F87" s="384" t="s">
        <v>20</v>
      </c>
      <c r="G87" s="384" t="s">
        <v>25</v>
      </c>
      <c r="H87" s="387" t="s">
        <v>31</v>
      </c>
      <c r="I87" s="387" t="s">
        <v>23</v>
      </c>
      <c r="J87" s="387" t="s">
        <v>32</v>
      </c>
      <c r="K87" s="388" t="s">
        <v>33</v>
      </c>
    </row>
    <row r="88" spans="3:11" ht="15.75">
      <c r="C88" s="381" t="s">
        <v>1535</v>
      </c>
      <c r="D88" s="383" t="s">
        <v>31</v>
      </c>
      <c r="E88" s="384" t="s">
        <v>272</v>
      </c>
      <c r="F88" s="384" t="s">
        <v>20</v>
      </c>
      <c r="G88" s="384" t="s">
        <v>25</v>
      </c>
      <c r="H88" s="387" t="s">
        <v>835</v>
      </c>
      <c r="I88" s="387" t="s">
        <v>23</v>
      </c>
      <c r="J88" s="387" t="s">
        <v>22</v>
      </c>
      <c r="K88" s="388" t="s">
        <v>32</v>
      </c>
    </row>
    <row r="89" spans="3:11" ht="15.75">
      <c r="C89" s="381" t="s">
        <v>1534</v>
      </c>
      <c r="D89" s="383" t="s">
        <v>31</v>
      </c>
      <c r="E89" s="384" t="s">
        <v>835</v>
      </c>
      <c r="F89" s="384" t="s">
        <v>20</v>
      </c>
      <c r="G89" s="384" t="s">
        <v>21</v>
      </c>
      <c r="H89" s="387" t="s">
        <v>32</v>
      </c>
      <c r="I89" s="387" t="s">
        <v>272</v>
      </c>
      <c r="J89" s="387" t="s">
        <v>34</v>
      </c>
      <c r="K89" s="388" t="s">
        <v>33</v>
      </c>
    </row>
    <row r="90" spans="3:11" ht="15.75">
      <c r="C90" s="381" t="s">
        <v>1533</v>
      </c>
      <c r="D90" s="383" t="s">
        <v>31</v>
      </c>
      <c r="E90" s="384" t="s">
        <v>835</v>
      </c>
      <c r="F90" s="384" t="s">
        <v>20</v>
      </c>
      <c r="G90" s="384" t="s">
        <v>21</v>
      </c>
      <c r="H90" s="387" t="s">
        <v>32</v>
      </c>
      <c r="I90" s="387" t="s">
        <v>23</v>
      </c>
      <c r="J90" s="387" t="s">
        <v>34</v>
      </c>
      <c r="K90" s="388" t="s">
        <v>33</v>
      </c>
    </row>
    <row r="91" spans="3:11" ht="15.75">
      <c r="C91" s="381" t="s">
        <v>1532</v>
      </c>
      <c r="D91" s="383" t="s">
        <v>32</v>
      </c>
      <c r="E91" s="384" t="s">
        <v>272</v>
      </c>
      <c r="F91" s="384" t="s">
        <v>20</v>
      </c>
      <c r="G91" s="384" t="s">
        <v>21</v>
      </c>
      <c r="H91" s="387" t="s">
        <v>835</v>
      </c>
      <c r="I91" s="387" t="s">
        <v>23</v>
      </c>
      <c r="J91" s="387" t="s">
        <v>34</v>
      </c>
      <c r="K91" s="388" t="s">
        <v>33</v>
      </c>
    </row>
    <row r="92" spans="3:11" ht="15.75">
      <c r="C92" s="381" t="s">
        <v>1531</v>
      </c>
      <c r="D92" s="383" t="s">
        <v>31</v>
      </c>
      <c r="E92" s="384" t="s">
        <v>272</v>
      </c>
      <c r="F92" s="384" t="s">
        <v>20</v>
      </c>
      <c r="G92" s="384" t="s">
        <v>21</v>
      </c>
      <c r="H92" s="387" t="s">
        <v>835</v>
      </c>
      <c r="I92" s="387" t="s">
        <v>23</v>
      </c>
      <c r="J92" s="387" t="s">
        <v>34</v>
      </c>
      <c r="K92" s="388" t="s">
        <v>33</v>
      </c>
    </row>
    <row r="93" spans="3:11" ht="15.75">
      <c r="C93" s="381" t="s">
        <v>1530</v>
      </c>
      <c r="D93" s="383" t="s">
        <v>31</v>
      </c>
      <c r="E93" s="384" t="s">
        <v>272</v>
      </c>
      <c r="F93" s="384" t="s">
        <v>20</v>
      </c>
      <c r="G93" s="384" t="s">
        <v>21</v>
      </c>
      <c r="H93" s="387" t="s">
        <v>32</v>
      </c>
      <c r="I93" s="387" t="s">
        <v>23</v>
      </c>
      <c r="J93" s="387" t="s">
        <v>34</v>
      </c>
      <c r="K93" s="388" t="s">
        <v>33</v>
      </c>
    </row>
    <row r="94" spans="3:11" ht="15.75">
      <c r="C94" s="381" t="s">
        <v>1529</v>
      </c>
      <c r="D94" s="383" t="s">
        <v>31</v>
      </c>
      <c r="E94" s="384" t="s">
        <v>272</v>
      </c>
      <c r="F94" s="384" t="s">
        <v>20</v>
      </c>
      <c r="G94" s="384" t="s">
        <v>21</v>
      </c>
      <c r="H94" s="387" t="s">
        <v>835</v>
      </c>
      <c r="I94" s="387" t="s">
        <v>23</v>
      </c>
      <c r="J94" s="387" t="s">
        <v>34</v>
      </c>
      <c r="K94" s="388" t="s">
        <v>32</v>
      </c>
    </row>
    <row r="95" spans="3:11" ht="15.75">
      <c r="C95" s="381" t="s">
        <v>1528</v>
      </c>
      <c r="D95" s="383" t="s">
        <v>31</v>
      </c>
      <c r="E95" s="384" t="s">
        <v>272</v>
      </c>
      <c r="F95" s="384" t="s">
        <v>20</v>
      </c>
      <c r="G95" s="384" t="s">
        <v>21</v>
      </c>
      <c r="H95" s="387" t="s">
        <v>835</v>
      </c>
      <c r="I95" s="387" t="s">
        <v>23</v>
      </c>
      <c r="J95" s="387" t="s">
        <v>32</v>
      </c>
      <c r="K95" s="388" t="s">
        <v>33</v>
      </c>
    </row>
    <row r="96" spans="3:11" ht="15.75">
      <c r="C96" s="381" t="s">
        <v>1527</v>
      </c>
      <c r="D96" s="383" t="s">
        <v>22</v>
      </c>
      <c r="E96" s="384" t="s">
        <v>835</v>
      </c>
      <c r="F96" s="384" t="s">
        <v>20</v>
      </c>
      <c r="G96" s="384" t="s">
        <v>21</v>
      </c>
      <c r="H96" s="387" t="s">
        <v>32</v>
      </c>
      <c r="I96" s="387" t="s">
        <v>31</v>
      </c>
      <c r="J96" s="387" t="s">
        <v>34</v>
      </c>
      <c r="K96" s="388" t="s">
        <v>33</v>
      </c>
    </row>
    <row r="97" spans="3:11" ht="15.75">
      <c r="C97" s="381" t="s">
        <v>1526</v>
      </c>
      <c r="D97" s="383" t="s">
        <v>22</v>
      </c>
      <c r="E97" s="384" t="s">
        <v>835</v>
      </c>
      <c r="F97" s="384" t="s">
        <v>20</v>
      </c>
      <c r="G97" s="384" t="s">
        <v>21</v>
      </c>
      <c r="H97" s="387" t="s">
        <v>32</v>
      </c>
      <c r="I97" s="387" t="s">
        <v>272</v>
      </c>
      <c r="J97" s="387" t="s">
        <v>34</v>
      </c>
      <c r="K97" s="388" t="s">
        <v>33</v>
      </c>
    </row>
    <row r="98" spans="3:11" ht="15.75">
      <c r="C98" s="381" t="s">
        <v>1525</v>
      </c>
      <c r="D98" s="383" t="s">
        <v>22</v>
      </c>
      <c r="E98" s="384" t="s">
        <v>835</v>
      </c>
      <c r="F98" s="384" t="s">
        <v>20</v>
      </c>
      <c r="G98" s="384" t="s">
        <v>21</v>
      </c>
      <c r="H98" s="387" t="s">
        <v>31</v>
      </c>
      <c r="I98" s="387" t="s">
        <v>272</v>
      </c>
      <c r="J98" s="387" t="s">
        <v>34</v>
      </c>
      <c r="K98" s="388" t="s">
        <v>33</v>
      </c>
    </row>
    <row r="99" spans="3:11" ht="15.75">
      <c r="C99" s="381" t="s">
        <v>1524</v>
      </c>
      <c r="D99" s="383" t="s">
        <v>22</v>
      </c>
      <c r="E99" s="384" t="s">
        <v>272</v>
      </c>
      <c r="F99" s="384" t="s">
        <v>20</v>
      </c>
      <c r="G99" s="384" t="s">
        <v>21</v>
      </c>
      <c r="H99" s="387" t="s">
        <v>32</v>
      </c>
      <c r="I99" s="387" t="s">
        <v>31</v>
      </c>
      <c r="J99" s="387" t="s">
        <v>34</v>
      </c>
      <c r="K99" s="388" t="s">
        <v>33</v>
      </c>
    </row>
    <row r="100" spans="3:11" ht="15.75">
      <c r="C100" s="381" t="s">
        <v>1523</v>
      </c>
      <c r="D100" s="383" t="s">
        <v>22</v>
      </c>
      <c r="E100" s="384" t="s">
        <v>835</v>
      </c>
      <c r="F100" s="384" t="s">
        <v>20</v>
      </c>
      <c r="G100" s="384" t="s">
        <v>21</v>
      </c>
      <c r="H100" s="387" t="s">
        <v>31</v>
      </c>
      <c r="I100" s="387" t="s">
        <v>272</v>
      </c>
      <c r="J100" s="387" t="s">
        <v>34</v>
      </c>
      <c r="K100" s="388" t="s">
        <v>32</v>
      </c>
    </row>
    <row r="101" spans="3:11" ht="15.75">
      <c r="C101" s="381" t="s">
        <v>1522</v>
      </c>
      <c r="D101" s="383" t="s">
        <v>22</v>
      </c>
      <c r="E101" s="384" t="s">
        <v>835</v>
      </c>
      <c r="F101" s="384" t="s">
        <v>20</v>
      </c>
      <c r="G101" s="384" t="s">
        <v>21</v>
      </c>
      <c r="H101" s="387" t="s">
        <v>31</v>
      </c>
      <c r="I101" s="387" t="s">
        <v>272</v>
      </c>
      <c r="J101" s="387" t="s">
        <v>32</v>
      </c>
      <c r="K101" s="388" t="s">
        <v>33</v>
      </c>
    </row>
    <row r="102" spans="3:11" ht="15.75">
      <c r="C102" s="381" t="s">
        <v>1521</v>
      </c>
      <c r="D102" s="383" t="s">
        <v>22</v>
      </c>
      <c r="E102" s="384" t="s">
        <v>835</v>
      </c>
      <c r="F102" s="384" t="s">
        <v>20</v>
      </c>
      <c r="G102" s="384" t="s">
        <v>21</v>
      </c>
      <c r="H102" s="387" t="s">
        <v>32</v>
      </c>
      <c r="I102" s="387" t="s">
        <v>23</v>
      </c>
      <c r="J102" s="387" t="s">
        <v>34</v>
      </c>
      <c r="K102" s="388" t="s">
        <v>33</v>
      </c>
    </row>
    <row r="103" spans="3:11" ht="15.75">
      <c r="C103" s="381" t="s">
        <v>1520</v>
      </c>
      <c r="D103" s="383" t="s">
        <v>22</v>
      </c>
      <c r="E103" s="384" t="s">
        <v>835</v>
      </c>
      <c r="F103" s="384" t="s">
        <v>20</v>
      </c>
      <c r="G103" s="384" t="s">
        <v>21</v>
      </c>
      <c r="H103" s="387" t="s">
        <v>31</v>
      </c>
      <c r="I103" s="387" t="s">
        <v>23</v>
      </c>
      <c r="J103" s="387" t="s">
        <v>34</v>
      </c>
      <c r="K103" s="388" t="s">
        <v>33</v>
      </c>
    </row>
    <row r="104" spans="3:11" ht="15.75">
      <c r="C104" s="381" t="s">
        <v>1519</v>
      </c>
      <c r="D104" s="383" t="s">
        <v>22</v>
      </c>
      <c r="E104" s="384" t="s">
        <v>32</v>
      </c>
      <c r="F104" s="384" t="s">
        <v>20</v>
      </c>
      <c r="G104" s="384" t="s">
        <v>21</v>
      </c>
      <c r="H104" s="387" t="s">
        <v>31</v>
      </c>
      <c r="I104" s="387" t="s">
        <v>23</v>
      </c>
      <c r="J104" s="387" t="s">
        <v>34</v>
      </c>
      <c r="K104" s="388" t="s">
        <v>33</v>
      </c>
    </row>
    <row r="105" spans="3:11" ht="15.75">
      <c r="C105" s="381" t="s">
        <v>1518</v>
      </c>
      <c r="D105" s="383" t="s">
        <v>22</v>
      </c>
      <c r="E105" s="384" t="s">
        <v>835</v>
      </c>
      <c r="F105" s="384" t="s">
        <v>20</v>
      </c>
      <c r="G105" s="384" t="s">
        <v>21</v>
      </c>
      <c r="H105" s="387" t="s">
        <v>31</v>
      </c>
      <c r="I105" s="387" t="s">
        <v>23</v>
      </c>
      <c r="J105" s="387" t="s">
        <v>34</v>
      </c>
      <c r="K105" s="388" t="s">
        <v>32</v>
      </c>
    </row>
    <row r="106" spans="3:11" ht="15.75">
      <c r="C106" s="381" t="s">
        <v>1517</v>
      </c>
      <c r="D106" s="383" t="s">
        <v>22</v>
      </c>
      <c r="E106" s="384" t="s">
        <v>835</v>
      </c>
      <c r="F106" s="384" t="s">
        <v>20</v>
      </c>
      <c r="G106" s="384" t="s">
        <v>21</v>
      </c>
      <c r="H106" s="387" t="s">
        <v>31</v>
      </c>
      <c r="I106" s="387" t="s">
        <v>23</v>
      </c>
      <c r="J106" s="387" t="s">
        <v>32</v>
      </c>
      <c r="K106" s="388" t="s">
        <v>33</v>
      </c>
    </row>
    <row r="107" spans="3:11" ht="15.75">
      <c r="C107" s="381" t="s">
        <v>1516</v>
      </c>
      <c r="D107" s="383" t="s">
        <v>22</v>
      </c>
      <c r="E107" s="384" t="s">
        <v>272</v>
      </c>
      <c r="F107" s="384" t="s">
        <v>20</v>
      </c>
      <c r="G107" s="384" t="s">
        <v>21</v>
      </c>
      <c r="H107" s="387" t="s">
        <v>835</v>
      </c>
      <c r="I107" s="387" t="s">
        <v>23</v>
      </c>
      <c r="J107" s="387" t="s">
        <v>34</v>
      </c>
      <c r="K107" s="388" t="s">
        <v>33</v>
      </c>
    </row>
    <row r="108" spans="3:11" ht="15.75">
      <c r="C108" s="381" t="s">
        <v>1515</v>
      </c>
      <c r="D108" s="383" t="s">
        <v>22</v>
      </c>
      <c r="E108" s="384" t="s">
        <v>272</v>
      </c>
      <c r="F108" s="384" t="s">
        <v>20</v>
      </c>
      <c r="G108" s="384" t="s">
        <v>21</v>
      </c>
      <c r="H108" s="387" t="s">
        <v>32</v>
      </c>
      <c r="I108" s="387" t="s">
        <v>23</v>
      </c>
      <c r="J108" s="387" t="s">
        <v>34</v>
      </c>
      <c r="K108" s="388" t="s">
        <v>33</v>
      </c>
    </row>
    <row r="109" spans="3:11" ht="15.75">
      <c r="C109" s="381" t="s">
        <v>1514</v>
      </c>
      <c r="D109" s="383" t="s">
        <v>22</v>
      </c>
      <c r="E109" s="384" t="s">
        <v>272</v>
      </c>
      <c r="F109" s="384" t="s">
        <v>20</v>
      </c>
      <c r="G109" s="384" t="s">
        <v>21</v>
      </c>
      <c r="H109" s="387" t="s">
        <v>835</v>
      </c>
      <c r="I109" s="387" t="s">
        <v>23</v>
      </c>
      <c r="J109" s="387" t="s">
        <v>34</v>
      </c>
      <c r="K109" s="388" t="s">
        <v>32</v>
      </c>
    </row>
    <row r="110" spans="3:11" ht="15.75">
      <c r="C110" s="381" t="s">
        <v>1513</v>
      </c>
      <c r="D110" s="383" t="s">
        <v>22</v>
      </c>
      <c r="E110" s="384" t="s">
        <v>272</v>
      </c>
      <c r="F110" s="384" t="s">
        <v>20</v>
      </c>
      <c r="G110" s="384" t="s">
        <v>21</v>
      </c>
      <c r="H110" s="387" t="s">
        <v>835</v>
      </c>
      <c r="I110" s="387" t="s">
        <v>23</v>
      </c>
      <c r="J110" s="387" t="s">
        <v>32</v>
      </c>
      <c r="K110" s="388" t="s">
        <v>33</v>
      </c>
    </row>
    <row r="111" spans="3:11" ht="15.75">
      <c r="C111" s="381" t="s">
        <v>1512</v>
      </c>
      <c r="D111" s="383" t="s">
        <v>22</v>
      </c>
      <c r="E111" s="384" t="s">
        <v>272</v>
      </c>
      <c r="F111" s="384" t="s">
        <v>20</v>
      </c>
      <c r="G111" s="384" t="s">
        <v>21</v>
      </c>
      <c r="H111" s="387" t="s">
        <v>31</v>
      </c>
      <c r="I111" s="387" t="s">
        <v>23</v>
      </c>
      <c r="J111" s="387" t="s">
        <v>34</v>
      </c>
      <c r="K111" s="388" t="s">
        <v>33</v>
      </c>
    </row>
    <row r="112" spans="3:11" ht="15.75">
      <c r="C112" s="381" t="s">
        <v>1511</v>
      </c>
      <c r="D112" s="383" t="s">
        <v>31</v>
      </c>
      <c r="E112" s="384" t="s">
        <v>272</v>
      </c>
      <c r="F112" s="384" t="s">
        <v>20</v>
      </c>
      <c r="G112" s="384" t="s">
        <v>21</v>
      </c>
      <c r="H112" s="387" t="s">
        <v>835</v>
      </c>
      <c r="I112" s="387" t="s">
        <v>23</v>
      </c>
      <c r="J112" s="387" t="s">
        <v>34</v>
      </c>
      <c r="K112" s="388" t="s">
        <v>22</v>
      </c>
    </row>
    <row r="113" spans="3:11" ht="15.75">
      <c r="C113" s="381" t="s">
        <v>1510</v>
      </c>
      <c r="D113" s="383" t="s">
        <v>31</v>
      </c>
      <c r="E113" s="384" t="s">
        <v>272</v>
      </c>
      <c r="F113" s="384" t="s">
        <v>20</v>
      </c>
      <c r="G113" s="384" t="s">
        <v>21</v>
      </c>
      <c r="H113" s="387" t="s">
        <v>835</v>
      </c>
      <c r="I113" s="387" t="s">
        <v>23</v>
      </c>
      <c r="J113" s="387" t="s">
        <v>22</v>
      </c>
      <c r="K113" s="388" t="s">
        <v>33</v>
      </c>
    </row>
    <row r="114" spans="3:11" ht="15.75">
      <c r="C114" s="381" t="s">
        <v>1509</v>
      </c>
      <c r="D114" s="383" t="s">
        <v>22</v>
      </c>
      <c r="E114" s="384" t="s">
        <v>272</v>
      </c>
      <c r="F114" s="384" t="s">
        <v>20</v>
      </c>
      <c r="G114" s="384" t="s">
        <v>21</v>
      </c>
      <c r="H114" s="387" t="s">
        <v>31</v>
      </c>
      <c r="I114" s="387" t="s">
        <v>23</v>
      </c>
      <c r="J114" s="387" t="s">
        <v>34</v>
      </c>
      <c r="K114" s="388" t="s">
        <v>32</v>
      </c>
    </row>
    <row r="115" spans="3:11" ht="15.75">
      <c r="C115" s="381" t="s">
        <v>1508</v>
      </c>
      <c r="D115" s="383" t="s">
        <v>22</v>
      </c>
      <c r="E115" s="384" t="s">
        <v>272</v>
      </c>
      <c r="F115" s="384" t="s">
        <v>20</v>
      </c>
      <c r="G115" s="384" t="s">
        <v>21</v>
      </c>
      <c r="H115" s="387" t="s">
        <v>31</v>
      </c>
      <c r="I115" s="387" t="s">
        <v>23</v>
      </c>
      <c r="J115" s="387" t="s">
        <v>32</v>
      </c>
      <c r="K115" s="388" t="s">
        <v>33</v>
      </c>
    </row>
    <row r="116" spans="3:11" ht="15.75">
      <c r="C116" s="381" t="s">
        <v>1507</v>
      </c>
      <c r="D116" s="383" t="s">
        <v>31</v>
      </c>
      <c r="E116" s="384" t="s">
        <v>272</v>
      </c>
      <c r="F116" s="384" t="s">
        <v>20</v>
      </c>
      <c r="G116" s="384" t="s">
        <v>21</v>
      </c>
      <c r="H116" s="387" t="s">
        <v>835</v>
      </c>
      <c r="I116" s="387" t="s">
        <v>23</v>
      </c>
      <c r="J116" s="387" t="s">
        <v>22</v>
      </c>
      <c r="K116" s="388" t="s">
        <v>32</v>
      </c>
    </row>
    <row r="117" spans="3:11" ht="15.75">
      <c r="C117" s="381" t="s">
        <v>1506</v>
      </c>
      <c r="D117" s="383" t="s">
        <v>31</v>
      </c>
      <c r="E117" s="384" t="s">
        <v>835</v>
      </c>
      <c r="F117" s="384" t="s">
        <v>20</v>
      </c>
      <c r="G117" s="384" t="s">
        <v>21</v>
      </c>
      <c r="H117" s="387" t="s">
        <v>32</v>
      </c>
      <c r="I117" s="387" t="s">
        <v>25</v>
      </c>
      <c r="J117" s="387" t="s">
        <v>34</v>
      </c>
      <c r="K117" s="388" t="s">
        <v>33</v>
      </c>
    </row>
    <row r="118" spans="3:11" ht="15.75">
      <c r="C118" s="381" t="s">
        <v>1505</v>
      </c>
      <c r="D118" s="383" t="s">
        <v>32</v>
      </c>
      <c r="E118" s="384" t="s">
        <v>272</v>
      </c>
      <c r="F118" s="384" t="s">
        <v>20</v>
      </c>
      <c r="G118" s="384" t="s">
        <v>21</v>
      </c>
      <c r="H118" s="387" t="s">
        <v>835</v>
      </c>
      <c r="I118" s="387" t="s">
        <v>25</v>
      </c>
      <c r="J118" s="387" t="s">
        <v>34</v>
      </c>
      <c r="K118" s="388" t="s">
        <v>33</v>
      </c>
    </row>
    <row r="119" spans="3:11" ht="15.75">
      <c r="C119" s="381" t="s">
        <v>1504</v>
      </c>
      <c r="D119" s="383" t="s">
        <v>31</v>
      </c>
      <c r="E119" s="384" t="s">
        <v>272</v>
      </c>
      <c r="F119" s="384" t="s">
        <v>20</v>
      </c>
      <c r="G119" s="384" t="s">
        <v>21</v>
      </c>
      <c r="H119" s="387" t="s">
        <v>835</v>
      </c>
      <c r="I119" s="387" t="s">
        <v>25</v>
      </c>
      <c r="J119" s="387" t="s">
        <v>34</v>
      </c>
      <c r="K119" s="388" t="s">
        <v>33</v>
      </c>
    </row>
    <row r="120" spans="3:11" ht="15.75">
      <c r="C120" s="381" t="s">
        <v>1503</v>
      </c>
      <c r="D120" s="383" t="s">
        <v>31</v>
      </c>
      <c r="E120" s="384" t="s">
        <v>272</v>
      </c>
      <c r="F120" s="384" t="s">
        <v>20</v>
      </c>
      <c r="G120" s="384" t="s">
        <v>21</v>
      </c>
      <c r="H120" s="387" t="s">
        <v>32</v>
      </c>
      <c r="I120" s="387" t="s">
        <v>25</v>
      </c>
      <c r="J120" s="387" t="s">
        <v>34</v>
      </c>
      <c r="K120" s="388" t="s">
        <v>33</v>
      </c>
    </row>
    <row r="121" spans="3:11" ht="15.75">
      <c r="C121" s="381" t="s">
        <v>1502</v>
      </c>
      <c r="D121" s="383" t="s">
        <v>31</v>
      </c>
      <c r="E121" s="384" t="s">
        <v>272</v>
      </c>
      <c r="F121" s="384" t="s">
        <v>20</v>
      </c>
      <c r="G121" s="384" t="s">
        <v>21</v>
      </c>
      <c r="H121" s="387" t="s">
        <v>835</v>
      </c>
      <c r="I121" s="387" t="s">
        <v>25</v>
      </c>
      <c r="J121" s="387" t="s">
        <v>34</v>
      </c>
      <c r="K121" s="388" t="s">
        <v>32</v>
      </c>
    </row>
    <row r="122" spans="3:11" ht="15.75">
      <c r="C122" s="381" t="s">
        <v>1501</v>
      </c>
      <c r="D122" s="383" t="s">
        <v>31</v>
      </c>
      <c r="E122" s="384" t="s">
        <v>272</v>
      </c>
      <c r="F122" s="384" t="s">
        <v>20</v>
      </c>
      <c r="G122" s="384" t="s">
        <v>21</v>
      </c>
      <c r="H122" s="387" t="s">
        <v>835</v>
      </c>
      <c r="I122" s="387" t="s">
        <v>25</v>
      </c>
      <c r="J122" s="387" t="s">
        <v>32</v>
      </c>
      <c r="K122" s="388" t="s">
        <v>33</v>
      </c>
    </row>
    <row r="123" spans="3:11" ht="15.75">
      <c r="C123" s="381" t="s">
        <v>1500</v>
      </c>
      <c r="D123" s="383" t="s">
        <v>21</v>
      </c>
      <c r="E123" s="384" t="s">
        <v>835</v>
      </c>
      <c r="F123" s="384" t="s">
        <v>20</v>
      </c>
      <c r="G123" s="384" t="s">
        <v>25</v>
      </c>
      <c r="H123" s="387" t="s">
        <v>32</v>
      </c>
      <c r="I123" s="387" t="s">
        <v>23</v>
      </c>
      <c r="J123" s="387" t="s">
        <v>34</v>
      </c>
      <c r="K123" s="388" t="s">
        <v>33</v>
      </c>
    </row>
    <row r="124" spans="3:11" ht="15.75">
      <c r="C124" s="381" t="s">
        <v>1499</v>
      </c>
      <c r="D124" s="383" t="s">
        <v>21</v>
      </c>
      <c r="E124" s="384" t="s">
        <v>835</v>
      </c>
      <c r="F124" s="384" t="s">
        <v>20</v>
      </c>
      <c r="G124" s="384" t="s">
        <v>25</v>
      </c>
      <c r="H124" s="387" t="s">
        <v>31</v>
      </c>
      <c r="I124" s="387" t="s">
        <v>23</v>
      </c>
      <c r="J124" s="387" t="s">
        <v>34</v>
      </c>
      <c r="K124" s="388" t="s">
        <v>33</v>
      </c>
    </row>
    <row r="125" spans="3:11" ht="15.75">
      <c r="C125" s="381" t="s">
        <v>1498</v>
      </c>
      <c r="D125" s="383" t="s">
        <v>21</v>
      </c>
      <c r="E125" s="384" t="s">
        <v>32</v>
      </c>
      <c r="F125" s="384" t="s">
        <v>20</v>
      </c>
      <c r="G125" s="384" t="s">
        <v>25</v>
      </c>
      <c r="H125" s="387" t="s">
        <v>31</v>
      </c>
      <c r="I125" s="387" t="s">
        <v>23</v>
      </c>
      <c r="J125" s="387" t="s">
        <v>34</v>
      </c>
      <c r="K125" s="388" t="s">
        <v>33</v>
      </c>
    </row>
    <row r="126" spans="3:11" ht="15.75">
      <c r="C126" s="381" t="s">
        <v>1497</v>
      </c>
      <c r="D126" s="383" t="s">
        <v>21</v>
      </c>
      <c r="E126" s="384" t="s">
        <v>835</v>
      </c>
      <c r="F126" s="384" t="s">
        <v>20</v>
      </c>
      <c r="G126" s="384" t="s">
        <v>25</v>
      </c>
      <c r="H126" s="387" t="s">
        <v>31</v>
      </c>
      <c r="I126" s="387" t="s">
        <v>23</v>
      </c>
      <c r="J126" s="387" t="s">
        <v>34</v>
      </c>
      <c r="K126" s="388" t="s">
        <v>32</v>
      </c>
    </row>
    <row r="127" spans="3:11" ht="15.75">
      <c r="C127" s="381" t="s">
        <v>1496</v>
      </c>
      <c r="D127" s="383" t="s">
        <v>21</v>
      </c>
      <c r="E127" s="384" t="s">
        <v>835</v>
      </c>
      <c r="F127" s="384" t="s">
        <v>20</v>
      </c>
      <c r="G127" s="384" t="s">
        <v>25</v>
      </c>
      <c r="H127" s="387" t="s">
        <v>31</v>
      </c>
      <c r="I127" s="387" t="s">
        <v>23</v>
      </c>
      <c r="J127" s="387" t="s">
        <v>32</v>
      </c>
      <c r="K127" s="388" t="s">
        <v>33</v>
      </c>
    </row>
    <row r="128" spans="3:11" ht="15.75">
      <c r="C128" s="381" t="s">
        <v>1495</v>
      </c>
      <c r="D128" s="383" t="s">
        <v>21</v>
      </c>
      <c r="E128" s="384" t="s">
        <v>272</v>
      </c>
      <c r="F128" s="384" t="s">
        <v>20</v>
      </c>
      <c r="G128" s="384" t="s">
        <v>25</v>
      </c>
      <c r="H128" s="387" t="s">
        <v>835</v>
      </c>
      <c r="I128" s="387" t="s">
        <v>23</v>
      </c>
      <c r="J128" s="387" t="s">
        <v>34</v>
      </c>
      <c r="K128" s="388" t="s">
        <v>33</v>
      </c>
    </row>
    <row r="129" spans="3:11" ht="15.75">
      <c r="C129" s="381" t="s">
        <v>1494</v>
      </c>
      <c r="D129" s="383" t="s">
        <v>21</v>
      </c>
      <c r="E129" s="384" t="s">
        <v>272</v>
      </c>
      <c r="F129" s="384" t="s">
        <v>20</v>
      </c>
      <c r="G129" s="384" t="s">
        <v>25</v>
      </c>
      <c r="H129" s="387" t="s">
        <v>32</v>
      </c>
      <c r="I129" s="387" t="s">
        <v>23</v>
      </c>
      <c r="J129" s="387" t="s">
        <v>34</v>
      </c>
      <c r="K129" s="388" t="s">
        <v>33</v>
      </c>
    </row>
    <row r="130" spans="3:11" ht="15.75">
      <c r="C130" s="381" t="s">
        <v>1493</v>
      </c>
      <c r="D130" s="383" t="s">
        <v>21</v>
      </c>
      <c r="E130" s="384" t="s">
        <v>272</v>
      </c>
      <c r="F130" s="384" t="s">
        <v>20</v>
      </c>
      <c r="G130" s="384" t="s">
        <v>25</v>
      </c>
      <c r="H130" s="387" t="s">
        <v>835</v>
      </c>
      <c r="I130" s="387" t="s">
        <v>23</v>
      </c>
      <c r="J130" s="387" t="s">
        <v>34</v>
      </c>
      <c r="K130" s="388" t="s">
        <v>32</v>
      </c>
    </row>
    <row r="131" spans="3:11" ht="15.75">
      <c r="C131" s="381" t="s">
        <v>1492</v>
      </c>
      <c r="D131" s="383" t="s">
        <v>21</v>
      </c>
      <c r="E131" s="384" t="s">
        <v>272</v>
      </c>
      <c r="F131" s="384" t="s">
        <v>20</v>
      </c>
      <c r="G131" s="384" t="s">
        <v>25</v>
      </c>
      <c r="H131" s="387" t="s">
        <v>835</v>
      </c>
      <c r="I131" s="387" t="s">
        <v>23</v>
      </c>
      <c r="J131" s="387" t="s">
        <v>32</v>
      </c>
      <c r="K131" s="388" t="s">
        <v>33</v>
      </c>
    </row>
    <row r="132" spans="3:11" ht="15.75">
      <c r="C132" s="381" t="s">
        <v>1491</v>
      </c>
      <c r="D132" s="383" t="s">
        <v>21</v>
      </c>
      <c r="E132" s="384" t="s">
        <v>272</v>
      </c>
      <c r="F132" s="384" t="s">
        <v>20</v>
      </c>
      <c r="G132" s="384" t="s">
        <v>25</v>
      </c>
      <c r="H132" s="387" t="s">
        <v>31</v>
      </c>
      <c r="I132" s="387" t="s">
        <v>23</v>
      </c>
      <c r="J132" s="387" t="s">
        <v>34</v>
      </c>
      <c r="K132" s="388" t="s">
        <v>33</v>
      </c>
    </row>
    <row r="133" spans="3:11" ht="15.75">
      <c r="C133" s="381" t="s">
        <v>1490</v>
      </c>
      <c r="D133" s="383" t="s">
        <v>21</v>
      </c>
      <c r="E133" s="384" t="s">
        <v>272</v>
      </c>
      <c r="F133" s="384" t="s">
        <v>20</v>
      </c>
      <c r="G133" s="384" t="s">
        <v>25</v>
      </c>
      <c r="H133" s="387" t="s">
        <v>31</v>
      </c>
      <c r="I133" s="387" t="s">
        <v>23</v>
      </c>
      <c r="J133" s="387" t="s">
        <v>34</v>
      </c>
      <c r="K133" s="388" t="s">
        <v>835</v>
      </c>
    </row>
    <row r="134" spans="3:11" ht="15.75">
      <c r="C134" s="381" t="s">
        <v>1489</v>
      </c>
      <c r="D134" s="383" t="s">
        <v>31</v>
      </c>
      <c r="E134" s="384" t="s">
        <v>272</v>
      </c>
      <c r="F134" s="384" t="s">
        <v>20</v>
      </c>
      <c r="G134" s="384" t="s">
        <v>21</v>
      </c>
      <c r="H134" s="387" t="s">
        <v>835</v>
      </c>
      <c r="I134" s="387" t="s">
        <v>23</v>
      </c>
      <c r="J134" s="387" t="s">
        <v>25</v>
      </c>
      <c r="K134" s="388" t="s">
        <v>33</v>
      </c>
    </row>
    <row r="135" spans="3:11" ht="15.75">
      <c r="C135" s="381" t="s">
        <v>1488</v>
      </c>
      <c r="D135" s="383" t="s">
        <v>21</v>
      </c>
      <c r="E135" s="384" t="s">
        <v>272</v>
      </c>
      <c r="F135" s="384" t="s">
        <v>20</v>
      </c>
      <c r="G135" s="384" t="s">
        <v>25</v>
      </c>
      <c r="H135" s="387" t="s">
        <v>31</v>
      </c>
      <c r="I135" s="387" t="s">
        <v>23</v>
      </c>
      <c r="J135" s="387" t="s">
        <v>34</v>
      </c>
      <c r="K135" s="388" t="s">
        <v>32</v>
      </c>
    </row>
    <row r="136" spans="3:11" ht="15.75">
      <c r="C136" s="381" t="s">
        <v>1487</v>
      </c>
      <c r="D136" s="383" t="s">
        <v>21</v>
      </c>
      <c r="E136" s="384" t="s">
        <v>272</v>
      </c>
      <c r="F136" s="384" t="s">
        <v>20</v>
      </c>
      <c r="G136" s="384" t="s">
        <v>25</v>
      </c>
      <c r="H136" s="387" t="s">
        <v>31</v>
      </c>
      <c r="I136" s="387" t="s">
        <v>23</v>
      </c>
      <c r="J136" s="387" t="s">
        <v>32</v>
      </c>
      <c r="K136" s="388" t="s">
        <v>33</v>
      </c>
    </row>
    <row r="137" spans="3:11" ht="15.75">
      <c r="C137" s="381" t="s">
        <v>1486</v>
      </c>
      <c r="D137" s="383" t="s">
        <v>31</v>
      </c>
      <c r="E137" s="384" t="s">
        <v>272</v>
      </c>
      <c r="F137" s="384" t="s">
        <v>20</v>
      </c>
      <c r="G137" s="384" t="s">
        <v>21</v>
      </c>
      <c r="H137" s="387" t="s">
        <v>835</v>
      </c>
      <c r="I137" s="387" t="s">
        <v>23</v>
      </c>
      <c r="J137" s="387" t="s">
        <v>25</v>
      </c>
      <c r="K137" s="388" t="s">
        <v>32</v>
      </c>
    </row>
    <row r="138" spans="3:11" ht="15.75">
      <c r="C138" s="381" t="s">
        <v>1485</v>
      </c>
      <c r="D138" s="383" t="s">
        <v>22</v>
      </c>
      <c r="E138" s="384" t="s">
        <v>835</v>
      </c>
      <c r="F138" s="384" t="s">
        <v>20</v>
      </c>
      <c r="G138" s="384" t="s">
        <v>21</v>
      </c>
      <c r="H138" s="387" t="s">
        <v>32</v>
      </c>
      <c r="I138" s="387" t="s">
        <v>25</v>
      </c>
      <c r="J138" s="387" t="s">
        <v>34</v>
      </c>
      <c r="K138" s="388" t="s">
        <v>33</v>
      </c>
    </row>
    <row r="139" spans="3:11" ht="15.75">
      <c r="C139" s="381" t="s">
        <v>1484</v>
      </c>
      <c r="D139" s="383" t="s">
        <v>22</v>
      </c>
      <c r="E139" s="384" t="s">
        <v>835</v>
      </c>
      <c r="F139" s="384" t="s">
        <v>20</v>
      </c>
      <c r="G139" s="384" t="s">
        <v>21</v>
      </c>
      <c r="H139" s="387" t="s">
        <v>31</v>
      </c>
      <c r="I139" s="387" t="s">
        <v>25</v>
      </c>
      <c r="J139" s="387" t="s">
        <v>34</v>
      </c>
      <c r="K139" s="388" t="s">
        <v>33</v>
      </c>
    </row>
    <row r="140" spans="3:11" ht="15.75">
      <c r="C140" s="381" t="s">
        <v>1483</v>
      </c>
      <c r="D140" s="383" t="s">
        <v>22</v>
      </c>
      <c r="E140" s="384" t="s">
        <v>32</v>
      </c>
      <c r="F140" s="384" t="s">
        <v>20</v>
      </c>
      <c r="G140" s="384" t="s">
        <v>21</v>
      </c>
      <c r="H140" s="387" t="s">
        <v>31</v>
      </c>
      <c r="I140" s="387" t="s">
        <v>25</v>
      </c>
      <c r="J140" s="387" t="s">
        <v>34</v>
      </c>
      <c r="K140" s="388" t="s">
        <v>33</v>
      </c>
    </row>
    <row r="141" spans="3:11" ht="15.75">
      <c r="C141" s="381" t="s">
        <v>1482</v>
      </c>
      <c r="D141" s="383" t="s">
        <v>22</v>
      </c>
      <c r="E141" s="384" t="s">
        <v>835</v>
      </c>
      <c r="F141" s="384" t="s">
        <v>20</v>
      </c>
      <c r="G141" s="384" t="s">
        <v>21</v>
      </c>
      <c r="H141" s="387" t="s">
        <v>31</v>
      </c>
      <c r="I141" s="387" t="s">
        <v>25</v>
      </c>
      <c r="J141" s="387" t="s">
        <v>34</v>
      </c>
      <c r="K141" s="388" t="s">
        <v>32</v>
      </c>
    </row>
    <row r="142" spans="3:11" ht="15.75">
      <c r="C142" s="381" t="s">
        <v>1481</v>
      </c>
      <c r="D142" s="383" t="s">
        <v>22</v>
      </c>
      <c r="E142" s="384" t="s">
        <v>835</v>
      </c>
      <c r="F142" s="384" t="s">
        <v>20</v>
      </c>
      <c r="G142" s="384" t="s">
        <v>21</v>
      </c>
      <c r="H142" s="387" t="s">
        <v>31</v>
      </c>
      <c r="I142" s="387" t="s">
        <v>25</v>
      </c>
      <c r="J142" s="387" t="s">
        <v>32</v>
      </c>
      <c r="K142" s="388" t="s">
        <v>33</v>
      </c>
    </row>
    <row r="143" spans="3:11" ht="15.75">
      <c r="C143" s="381" t="s">
        <v>1480</v>
      </c>
      <c r="D143" s="383" t="s">
        <v>22</v>
      </c>
      <c r="E143" s="384" t="s">
        <v>272</v>
      </c>
      <c r="F143" s="384" t="s">
        <v>20</v>
      </c>
      <c r="G143" s="384" t="s">
        <v>21</v>
      </c>
      <c r="H143" s="387" t="s">
        <v>835</v>
      </c>
      <c r="I143" s="387" t="s">
        <v>25</v>
      </c>
      <c r="J143" s="387" t="s">
        <v>34</v>
      </c>
      <c r="K143" s="388" t="s">
        <v>33</v>
      </c>
    </row>
    <row r="144" spans="3:11" ht="15.75">
      <c r="C144" s="381" t="s">
        <v>1479</v>
      </c>
      <c r="D144" s="383" t="s">
        <v>22</v>
      </c>
      <c r="E144" s="384" t="s">
        <v>272</v>
      </c>
      <c r="F144" s="384" t="s">
        <v>20</v>
      </c>
      <c r="G144" s="384" t="s">
        <v>21</v>
      </c>
      <c r="H144" s="387" t="s">
        <v>32</v>
      </c>
      <c r="I144" s="387" t="s">
        <v>25</v>
      </c>
      <c r="J144" s="387" t="s">
        <v>34</v>
      </c>
      <c r="K144" s="388" t="s">
        <v>33</v>
      </c>
    </row>
    <row r="145" spans="3:11" ht="15.75">
      <c r="C145" s="381" t="s">
        <v>1478</v>
      </c>
      <c r="D145" s="383" t="s">
        <v>22</v>
      </c>
      <c r="E145" s="384" t="s">
        <v>272</v>
      </c>
      <c r="F145" s="384" t="s">
        <v>20</v>
      </c>
      <c r="G145" s="384" t="s">
        <v>21</v>
      </c>
      <c r="H145" s="387" t="s">
        <v>835</v>
      </c>
      <c r="I145" s="387" t="s">
        <v>25</v>
      </c>
      <c r="J145" s="387" t="s">
        <v>34</v>
      </c>
      <c r="K145" s="388" t="s">
        <v>32</v>
      </c>
    </row>
    <row r="146" spans="3:11" ht="15.75">
      <c r="C146" s="381" t="s">
        <v>1477</v>
      </c>
      <c r="D146" s="383" t="s">
        <v>22</v>
      </c>
      <c r="E146" s="384" t="s">
        <v>272</v>
      </c>
      <c r="F146" s="384" t="s">
        <v>20</v>
      </c>
      <c r="G146" s="384" t="s">
        <v>21</v>
      </c>
      <c r="H146" s="387" t="s">
        <v>835</v>
      </c>
      <c r="I146" s="387" t="s">
        <v>25</v>
      </c>
      <c r="J146" s="387" t="s">
        <v>32</v>
      </c>
      <c r="K146" s="388" t="s">
        <v>33</v>
      </c>
    </row>
    <row r="147" spans="3:11" ht="15.75">
      <c r="C147" s="381" t="s">
        <v>1476</v>
      </c>
      <c r="D147" s="383" t="s">
        <v>22</v>
      </c>
      <c r="E147" s="384" t="s">
        <v>272</v>
      </c>
      <c r="F147" s="384" t="s">
        <v>20</v>
      </c>
      <c r="G147" s="384" t="s">
        <v>21</v>
      </c>
      <c r="H147" s="387" t="s">
        <v>31</v>
      </c>
      <c r="I147" s="387" t="s">
        <v>25</v>
      </c>
      <c r="J147" s="387" t="s">
        <v>34</v>
      </c>
      <c r="K147" s="388" t="s">
        <v>33</v>
      </c>
    </row>
    <row r="148" spans="3:11" ht="15.75">
      <c r="C148" s="381" t="s">
        <v>1475</v>
      </c>
      <c r="D148" s="383" t="s">
        <v>31</v>
      </c>
      <c r="E148" s="384" t="s">
        <v>272</v>
      </c>
      <c r="F148" s="384" t="s">
        <v>20</v>
      </c>
      <c r="G148" s="384" t="s">
        <v>21</v>
      </c>
      <c r="H148" s="387" t="s">
        <v>835</v>
      </c>
      <c r="I148" s="387" t="s">
        <v>25</v>
      </c>
      <c r="J148" s="387" t="s">
        <v>34</v>
      </c>
      <c r="K148" s="388" t="s">
        <v>22</v>
      </c>
    </row>
    <row r="149" spans="3:11" ht="15.75">
      <c r="C149" s="381" t="s">
        <v>1474</v>
      </c>
      <c r="D149" s="383" t="s">
        <v>31</v>
      </c>
      <c r="E149" s="384" t="s">
        <v>272</v>
      </c>
      <c r="F149" s="384" t="s">
        <v>20</v>
      </c>
      <c r="G149" s="384" t="s">
        <v>21</v>
      </c>
      <c r="H149" s="387" t="s">
        <v>835</v>
      </c>
      <c r="I149" s="387" t="s">
        <v>25</v>
      </c>
      <c r="J149" s="387" t="s">
        <v>22</v>
      </c>
      <c r="K149" s="388" t="s">
        <v>33</v>
      </c>
    </row>
    <row r="150" spans="3:11" ht="15.75">
      <c r="C150" s="381" t="s">
        <v>1473</v>
      </c>
      <c r="D150" s="383" t="s">
        <v>22</v>
      </c>
      <c r="E150" s="384" t="s">
        <v>272</v>
      </c>
      <c r="F150" s="384" t="s">
        <v>20</v>
      </c>
      <c r="G150" s="384" t="s">
        <v>21</v>
      </c>
      <c r="H150" s="387" t="s">
        <v>31</v>
      </c>
      <c r="I150" s="387" t="s">
        <v>25</v>
      </c>
      <c r="J150" s="387" t="s">
        <v>34</v>
      </c>
      <c r="K150" s="388" t="s">
        <v>32</v>
      </c>
    </row>
    <row r="151" spans="3:11" ht="15.75">
      <c r="C151" s="381" t="s">
        <v>1472</v>
      </c>
      <c r="D151" s="383" t="s">
        <v>22</v>
      </c>
      <c r="E151" s="384" t="s">
        <v>272</v>
      </c>
      <c r="F151" s="384" t="s">
        <v>20</v>
      </c>
      <c r="G151" s="384" t="s">
        <v>21</v>
      </c>
      <c r="H151" s="387" t="s">
        <v>31</v>
      </c>
      <c r="I151" s="387" t="s">
        <v>25</v>
      </c>
      <c r="J151" s="387" t="s">
        <v>32</v>
      </c>
      <c r="K151" s="388" t="s">
        <v>33</v>
      </c>
    </row>
    <row r="152" spans="3:11" ht="15.75">
      <c r="C152" s="381" t="s">
        <v>1471</v>
      </c>
      <c r="D152" s="383" t="s">
        <v>31</v>
      </c>
      <c r="E152" s="384" t="s">
        <v>272</v>
      </c>
      <c r="F152" s="384" t="s">
        <v>20</v>
      </c>
      <c r="G152" s="384" t="s">
        <v>21</v>
      </c>
      <c r="H152" s="387" t="s">
        <v>835</v>
      </c>
      <c r="I152" s="387" t="s">
        <v>25</v>
      </c>
      <c r="J152" s="387" t="s">
        <v>22</v>
      </c>
      <c r="K152" s="388" t="s">
        <v>32</v>
      </c>
    </row>
    <row r="153" spans="3:11" ht="15.75">
      <c r="C153" s="381" t="s">
        <v>1470</v>
      </c>
      <c r="D153" s="383" t="s">
        <v>21</v>
      </c>
      <c r="E153" s="384" t="s">
        <v>835</v>
      </c>
      <c r="F153" s="384" t="s">
        <v>20</v>
      </c>
      <c r="G153" s="384" t="s">
        <v>25</v>
      </c>
      <c r="H153" s="387" t="s">
        <v>22</v>
      </c>
      <c r="I153" s="387" t="s">
        <v>23</v>
      </c>
      <c r="J153" s="387" t="s">
        <v>34</v>
      </c>
      <c r="K153" s="388" t="s">
        <v>33</v>
      </c>
    </row>
    <row r="154" spans="3:11" ht="15.75">
      <c r="C154" s="381" t="s">
        <v>1469</v>
      </c>
      <c r="D154" s="383" t="s">
        <v>21</v>
      </c>
      <c r="E154" s="384" t="s">
        <v>22</v>
      </c>
      <c r="F154" s="384" t="s">
        <v>20</v>
      </c>
      <c r="G154" s="384" t="s">
        <v>25</v>
      </c>
      <c r="H154" s="387" t="s">
        <v>32</v>
      </c>
      <c r="I154" s="387" t="s">
        <v>23</v>
      </c>
      <c r="J154" s="387" t="s">
        <v>34</v>
      </c>
      <c r="K154" s="388" t="s">
        <v>33</v>
      </c>
    </row>
    <row r="155" spans="3:11" ht="15.75">
      <c r="C155" s="381" t="s">
        <v>1468</v>
      </c>
      <c r="D155" s="383" t="s">
        <v>21</v>
      </c>
      <c r="E155" s="384" t="s">
        <v>835</v>
      </c>
      <c r="F155" s="384" t="s">
        <v>20</v>
      </c>
      <c r="G155" s="384" t="s">
        <v>25</v>
      </c>
      <c r="H155" s="387" t="s">
        <v>22</v>
      </c>
      <c r="I155" s="387" t="s">
        <v>23</v>
      </c>
      <c r="J155" s="387" t="s">
        <v>34</v>
      </c>
      <c r="K155" s="388" t="s">
        <v>32</v>
      </c>
    </row>
    <row r="156" spans="3:11" ht="15.75">
      <c r="C156" s="381" t="s">
        <v>1467</v>
      </c>
      <c r="D156" s="383" t="s">
        <v>21</v>
      </c>
      <c r="E156" s="384" t="s">
        <v>835</v>
      </c>
      <c r="F156" s="384" t="s">
        <v>20</v>
      </c>
      <c r="G156" s="384" t="s">
        <v>25</v>
      </c>
      <c r="H156" s="387" t="s">
        <v>22</v>
      </c>
      <c r="I156" s="387" t="s">
        <v>23</v>
      </c>
      <c r="J156" s="387" t="s">
        <v>32</v>
      </c>
      <c r="K156" s="388" t="s">
        <v>33</v>
      </c>
    </row>
    <row r="157" spans="3:11" ht="15.75">
      <c r="C157" s="381" t="s">
        <v>1466</v>
      </c>
      <c r="D157" s="383" t="s">
        <v>21</v>
      </c>
      <c r="E157" s="384" t="s">
        <v>22</v>
      </c>
      <c r="F157" s="384" t="s">
        <v>20</v>
      </c>
      <c r="G157" s="384" t="s">
        <v>25</v>
      </c>
      <c r="H157" s="387" t="s">
        <v>31</v>
      </c>
      <c r="I157" s="387" t="s">
        <v>23</v>
      </c>
      <c r="J157" s="387" t="s">
        <v>34</v>
      </c>
      <c r="K157" s="388" t="s">
        <v>33</v>
      </c>
    </row>
    <row r="158" spans="3:11" ht="15.75">
      <c r="C158" s="381" t="s">
        <v>1465</v>
      </c>
      <c r="D158" s="383" t="s">
        <v>21</v>
      </c>
      <c r="E158" s="384" t="s">
        <v>835</v>
      </c>
      <c r="F158" s="384" t="s">
        <v>20</v>
      </c>
      <c r="G158" s="384" t="s">
        <v>25</v>
      </c>
      <c r="H158" s="387" t="s">
        <v>31</v>
      </c>
      <c r="I158" s="387" t="s">
        <v>23</v>
      </c>
      <c r="J158" s="387" t="s">
        <v>34</v>
      </c>
      <c r="K158" s="388" t="s">
        <v>22</v>
      </c>
    </row>
    <row r="159" spans="3:11" ht="15.75">
      <c r="C159" s="381" t="s">
        <v>1464</v>
      </c>
      <c r="D159" s="383" t="s">
        <v>21</v>
      </c>
      <c r="E159" s="384" t="s">
        <v>835</v>
      </c>
      <c r="F159" s="384" t="s">
        <v>20</v>
      </c>
      <c r="G159" s="384" t="s">
        <v>25</v>
      </c>
      <c r="H159" s="387" t="s">
        <v>31</v>
      </c>
      <c r="I159" s="387" t="s">
        <v>23</v>
      </c>
      <c r="J159" s="387" t="s">
        <v>22</v>
      </c>
      <c r="K159" s="388" t="s">
        <v>33</v>
      </c>
    </row>
    <row r="160" spans="3:11" ht="15.75">
      <c r="C160" s="381" t="s">
        <v>1463</v>
      </c>
      <c r="D160" s="383" t="s">
        <v>21</v>
      </c>
      <c r="E160" s="384" t="s">
        <v>22</v>
      </c>
      <c r="F160" s="384" t="s">
        <v>20</v>
      </c>
      <c r="G160" s="384" t="s">
        <v>25</v>
      </c>
      <c r="H160" s="387" t="s">
        <v>31</v>
      </c>
      <c r="I160" s="387" t="s">
        <v>23</v>
      </c>
      <c r="J160" s="387" t="s">
        <v>34</v>
      </c>
      <c r="K160" s="388" t="s">
        <v>32</v>
      </c>
    </row>
    <row r="161" spans="3:11" ht="15.75">
      <c r="C161" s="381" t="s">
        <v>1462</v>
      </c>
      <c r="D161" s="383" t="s">
        <v>21</v>
      </c>
      <c r="E161" s="384" t="s">
        <v>22</v>
      </c>
      <c r="F161" s="384" t="s">
        <v>20</v>
      </c>
      <c r="G161" s="384" t="s">
        <v>25</v>
      </c>
      <c r="H161" s="387" t="s">
        <v>31</v>
      </c>
      <c r="I161" s="387" t="s">
        <v>23</v>
      </c>
      <c r="J161" s="387" t="s">
        <v>32</v>
      </c>
      <c r="K161" s="388" t="s">
        <v>33</v>
      </c>
    </row>
    <row r="162" spans="3:11" ht="15.75">
      <c r="C162" s="381" t="s">
        <v>1461</v>
      </c>
      <c r="D162" s="383" t="s">
        <v>21</v>
      </c>
      <c r="E162" s="384" t="s">
        <v>835</v>
      </c>
      <c r="F162" s="384" t="s">
        <v>20</v>
      </c>
      <c r="G162" s="384" t="s">
        <v>25</v>
      </c>
      <c r="H162" s="387" t="s">
        <v>31</v>
      </c>
      <c r="I162" s="387" t="s">
        <v>23</v>
      </c>
      <c r="J162" s="387" t="s">
        <v>22</v>
      </c>
      <c r="K162" s="388" t="s">
        <v>32</v>
      </c>
    </row>
    <row r="163" spans="3:11" ht="15.75">
      <c r="C163" s="381" t="s">
        <v>1460</v>
      </c>
      <c r="D163" s="383" t="s">
        <v>21</v>
      </c>
      <c r="E163" s="384" t="s">
        <v>272</v>
      </c>
      <c r="F163" s="384" t="s">
        <v>20</v>
      </c>
      <c r="G163" s="384" t="s">
        <v>25</v>
      </c>
      <c r="H163" s="387" t="s">
        <v>22</v>
      </c>
      <c r="I163" s="387" t="s">
        <v>23</v>
      </c>
      <c r="J163" s="387" t="s">
        <v>34</v>
      </c>
      <c r="K163" s="388" t="s">
        <v>33</v>
      </c>
    </row>
    <row r="164" spans="3:11" ht="15.75">
      <c r="C164" s="381" t="s">
        <v>1459</v>
      </c>
      <c r="D164" s="383" t="s">
        <v>21</v>
      </c>
      <c r="E164" s="384" t="s">
        <v>272</v>
      </c>
      <c r="F164" s="384" t="s">
        <v>20</v>
      </c>
      <c r="G164" s="384" t="s">
        <v>25</v>
      </c>
      <c r="H164" s="387" t="s">
        <v>835</v>
      </c>
      <c r="I164" s="387" t="s">
        <v>23</v>
      </c>
      <c r="J164" s="387" t="s">
        <v>34</v>
      </c>
      <c r="K164" s="388" t="s">
        <v>22</v>
      </c>
    </row>
    <row r="165" spans="3:11" ht="15.75">
      <c r="C165" s="381" t="s">
        <v>1458</v>
      </c>
      <c r="D165" s="383" t="s">
        <v>21</v>
      </c>
      <c r="E165" s="384" t="s">
        <v>272</v>
      </c>
      <c r="F165" s="384" t="s">
        <v>20</v>
      </c>
      <c r="G165" s="384" t="s">
        <v>25</v>
      </c>
      <c r="H165" s="387" t="s">
        <v>835</v>
      </c>
      <c r="I165" s="387" t="s">
        <v>23</v>
      </c>
      <c r="J165" s="387" t="s">
        <v>22</v>
      </c>
      <c r="K165" s="388" t="s">
        <v>33</v>
      </c>
    </row>
    <row r="166" spans="3:11" ht="15.75">
      <c r="C166" s="381" t="s">
        <v>1457</v>
      </c>
      <c r="D166" s="383" t="s">
        <v>21</v>
      </c>
      <c r="E166" s="384" t="s">
        <v>272</v>
      </c>
      <c r="F166" s="384" t="s">
        <v>20</v>
      </c>
      <c r="G166" s="384" t="s">
        <v>25</v>
      </c>
      <c r="H166" s="387" t="s">
        <v>22</v>
      </c>
      <c r="I166" s="387" t="s">
        <v>23</v>
      </c>
      <c r="J166" s="387" t="s">
        <v>34</v>
      </c>
      <c r="K166" s="388" t="s">
        <v>32</v>
      </c>
    </row>
    <row r="167" spans="3:11" ht="15.75">
      <c r="C167" s="381" t="s">
        <v>1456</v>
      </c>
      <c r="D167" s="383" t="s">
        <v>21</v>
      </c>
      <c r="E167" s="384" t="s">
        <v>272</v>
      </c>
      <c r="F167" s="384" t="s">
        <v>20</v>
      </c>
      <c r="G167" s="384" t="s">
        <v>25</v>
      </c>
      <c r="H167" s="387" t="s">
        <v>22</v>
      </c>
      <c r="I167" s="387" t="s">
        <v>23</v>
      </c>
      <c r="J167" s="387" t="s">
        <v>32</v>
      </c>
      <c r="K167" s="388" t="s">
        <v>33</v>
      </c>
    </row>
    <row r="168" spans="3:11" ht="15.75">
      <c r="C168" s="381" t="s">
        <v>1455</v>
      </c>
      <c r="D168" s="383" t="s">
        <v>21</v>
      </c>
      <c r="E168" s="384" t="s">
        <v>272</v>
      </c>
      <c r="F168" s="384" t="s">
        <v>20</v>
      </c>
      <c r="G168" s="384" t="s">
        <v>25</v>
      </c>
      <c r="H168" s="387" t="s">
        <v>835</v>
      </c>
      <c r="I168" s="387" t="s">
        <v>23</v>
      </c>
      <c r="J168" s="387" t="s">
        <v>22</v>
      </c>
      <c r="K168" s="388" t="s">
        <v>32</v>
      </c>
    </row>
    <row r="169" spans="3:11" ht="15.75">
      <c r="C169" s="381" t="s">
        <v>1454</v>
      </c>
      <c r="D169" s="383" t="s">
        <v>21</v>
      </c>
      <c r="E169" s="384" t="s">
        <v>272</v>
      </c>
      <c r="F169" s="384" t="s">
        <v>20</v>
      </c>
      <c r="G169" s="384" t="s">
        <v>25</v>
      </c>
      <c r="H169" s="387" t="s">
        <v>31</v>
      </c>
      <c r="I169" s="387" t="s">
        <v>23</v>
      </c>
      <c r="J169" s="387" t="s">
        <v>34</v>
      </c>
      <c r="K169" s="388" t="s">
        <v>22</v>
      </c>
    </row>
    <row r="170" spans="3:11" ht="15.75">
      <c r="C170" s="381" t="s">
        <v>1453</v>
      </c>
      <c r="D170" s="383" t="s">
        <v>21</v>
      </c>
      <c r="E170" s="384" t="s">
        <v>272</v>
      </c>
      <c r="F170" s="384" t="s">
        <v>20</v>
      </c>
      <c r="G170" s="384" t="s">
        <v>25</v>
      </c>
      <c r="H170" s="387" t="s">
        <v>31</v>
      </c>
      <c r="I170" s="387" t="s">
        <v>23</v>
      </c>
      <c r="J170" s="387" t="s">
        <v>22</v>
      </c>
      <c r="K170" s="388" t="s">
        <v>33</v>
      </c>
    </row>
    <row r="171" spans="3:11" ht="15.75">
      <c r="C171" s="381" t="s">
        <v>1452</v>
      </c>
      <c r="D171" s="383" t="s">
        <v>31</v>
      </c>
      <c r="E171" s="384" t="s">
        <v>272</v>
      </c>
      <c r="F171" s="384" t="s">
        <v>20</v>
      </c>
      <c r="G171" s="384" t="s">
        <v>21</v>
      </c>
      <c r="H171" s="387" t="s">
        <v>835</v>
      </c>
      <c r="I171" s="387" t="s">
        <v>23</v>
      </c>
      <c r="J171" s="387" t="s">
        <v>25</v>
      </c>
      <c r="K171" s="388" t="s">
        <v>22</v>
      </c>
    </row>
    <row r="172" spans="3:11" ht="15.75">
      <c r="C172" s="381" t="s">
        <v>1451</v>
      </c>
      <c r="D172" s="383" t="s">
        <v>21</v>
      </c>
      <c r="E172" s="384" t="s">
        <v>272</v>
      </c>
      <c r="F172" s="384" t="s">
        <v>20</v>
      </c>
      <c r="G172" s="384" t="s">
        <v>25</v>
      </c>
      <c r="H172" s="387" t="s">
        <v>31</v>
      </c>
      <c r="I172" s="387" t="s">
        <v>23</v>
      </c>
      <c r="J172" s="387" t="s">
        <v>22</v>
      </c>
      <c r="K172" s="388" t="s">
        <v>32</v>
      </c>
    </row>
    <row r="173" spans="3:11" ht="15.75">
      <c r="C173" s="381" t="s">
        <v>1450</v>
      </c>
      <c r="D173" s="383" t="s">
        <v>31</v>
      </c>
      <c r="E173" s="384" t="s">
        <v>835</v>
      </c>
      <c r="F173" s="384" t="s">
        <v>32</v>
      </c>
      <c r="G173" s="384" t="s">
        <v>23</v>
      </c>
      <c r="H173" s="387" t="s">
        <v>24</v>
      </c>
      <c r="I173" s="387" t="s">
        <v>272</v>
      </c>
      <c r="J173" s="387" t="s">
        <v>34</v>
      </c>
      <c r="K173" s="388" t="s">
        <v>33</v>
      </c>
    </row>
    <row r="174" spans="3:11" ht="15.75">
      <c r="C174" s="381" t="s">
        <v>1449</v>
      </c>
      <c r="D174" s="383" t="s">
        <v>22</v>
      </c>
      <c r="E174" s="384" t="s">
        <v>835</v>
      </c>
      <c r="F174" s="384" t="s">
        <v>32</v>
      </c>
      <c r="G174" s="384" t="s">
        <v>24</v>
      </c>
      <c r="H174" s="387" t="s">
        <v>31</v>
      </c>
      <c r="I174" s="387" t="s">
        <v>272</v>
      </c>
      <c r="J174" s="387" t="s">
        <v>34</v>
      </c>
      <c r="K174" s="388" t="s">
        <v>33</v>
      </c>
    </row>
    <row r="175" spans="3:11" ht="15.75">
      <c r="C175" s="381" t="s">
        <v>1448</v>
      </c>
      <c r="D175" s="383" t="s">
        <v>22</v>
      </c>
      <c r="E175" s="384" t="s">
        <v>835</v>
      </c>
      <c r="F175" s="384" t="s">
        <v>32</v>
      </c>
      <c r="G175" s="384" t="s">
        <v>23</v>
      </c>
      <c r="H175" s="387" t="s">
        <v>24</v>
      </c>
      <c r="I175" s="387" t="s">
        <v>31</v>
      </c>
      <c r="J175" s="387" t="s">
        <v>34</v>
      </c>
      <c r="K175" s="388" t="s">
        <v>33</v>
      </c>
    </row>
    <row r="176" spans="3:11" ht="15.75">
      <c r="C176" s="381" t="s">
        <v>1447</v>
      </c>
      <c r="D176" s="383" t="s">
        <v>22</v>
      </c>
      <c r="E176" s="384" t="s">
        <v>835</v>
      </c>
      <c r="F176" s="384" t="s">
        <v>32</v>
      </c>
      <c r="G176" s="384" t="s">
        <v>23</v>
      </c>
      <c r="H176" s="387" t="s">
        <v>24</v>
      </c>
      <c r="I176" s="387" t="s">
        <v>272</v>
      </c>
      <c r="J176" s="387" t="s">
        <v>34</v>
      </c>
      <c r="K176" s="388" t="s">
        <v>33</v>
      </c>
    </row>
    <row r="177" spans="3:11" ht="15.75">
      <c r="C177" s="381" t="s">
        <v>1446</v>
      </c>
      <c r="D177" s="383" t="s">
        <v>22</v>
      </c>
      <c r="E177" s="384" t="s">
        <v>272</v>
      </c>
      <c r="F177" s="384" t="s">
        <v>835</v>
      </c>
      <c r="G177" s="384" t="s">
        <v>23</v>
      </c>
      <c r="H177" s="387" t="s">
        <v>24</v>
      </c>
      <c r="I177" s="387" t="s">
        <v>31</v>
      </c>
      <c r="J177" s="387" t="s">
        <v>34</v>
      </c>
      <c r="K177" s="388" t="s">
        <v>33</v>
      </c>
    </row>
    <row r="178" spans="3:11" ht="15.75">
      <c r="C178" s="381" t="s">
        <v>1445</v>
      </c>
      <c r="D178" s="383" t="s">
        <v>22</v>
      </c>
      <c r="E178" s="384" t="s">
        <v>272</v>
      </c>
      <c r="F178" s="384" t="s">
        <v>32</v>
      </c>
      <c r="G178" s="384" t="s">
        <v>23</v>
      </c>
      <c r="H178" s="387" t="s">
        <v>24</v>
      </c>
      <c r="I178" s="387" t="s">
        <v>31</v>
      </c>
      <c r="J178" s="387" t="s">
        <v>34</v>
      </c>
      <c r="K178" s="388" t="s">
        <v>33</v>
      </c>
    </row>
    <row r="179" spans="3:11" ht="15.75">
      <c r="C179" s="381" t="s">
        <v>1444</v>
      </c>
      <c r="D179" s="383" t="s">
        <v>22</v>
      </c>
      <c r="E179" s="384" t="s">
        <v>272</v>
      </c>
      <c r="F179" s="384" t="s">
        <v>835</v>
      </c>
      <c r="G179" s="384" t="s">
        <v>23</v>
      </c>
      <c r="H179" s="387" t="s">
        <v>24</v>
      </c>
      <c r="I179" s="387" t="s">
        <v>31</v>
      </c>
      <c r="J179" s="387" t="s">
        <v>34</v>
      </c>
      <c r="K179" s="388" t="s">
        <v>32</v>
      </c>
    </row>
    <row r="180" spans="3:11" ht="15.75">
      <c r="C180" s="381" t="s">
        <v>1443</v>
      </c>
      <c r="D180" s="383" t="s">
        <v>22</v>
      </c>
      <c r="E180" s="384" t="s">
        <v>272</v>
      </c>
      <c r="F180" s="384" t="s">
        <v>835</v>
      </c>
      <c r="G180" s="384" t="s">
        <v>23</v>
      </c>
      <c r="H180" s="387" t="s">
        <v>24</v>
      </c>
      <c r="I180" s="387" t="s">
        <v>31</v>
      </c>
      <c r="J180" s="387" t="s">
        <v>32</v>
      </c>
      <c r="K180" s="388" t="s">
        <v>33</v>
      </c>
    </row>
    <row r="181" spans="3:11" ht="15.75">
      <c r="C181" s="381" t="s">
        <v>1442</v>
      </c>
      <c r="D181" s="383" t="s">
        <v>31</v>
      </c>
      <c r="E181" s="384" t="s">
        <v>835</v>
      </c>
      <c r="F181" s="384" t="s">
        <v>32</v>
      </c>
      <c r="G181" s="384" t="s">
        <v>25</v>
      </c>
      <c r="H181" s="387" t="s">
        <v>24</v>
      </c>
      <c r="I181" s="387" t="s">
        <v>272</v>
      </c>
      <c r="J181" s="387" t="s">
        <v>34</v>
      </c>
      <c r="K181" s="388" t="s">
        <v>33</v>
      </c>
    </row>
    <row r="182" spans="3:11" ht="15.75">
      <c r="C182" s="381" t="s">
        <v>1441</v>
      </c>
      <c r="D182" s="383" t="s">
        <v>31</v>
      </c>
      <c r="E182" s="384" t="s">
        <v>835</v>
      </c>
      <c r="F182" s="384" t="s">
        <v>32</v>
      </c>
      <c r="G182" s="384" t="s">
        <v>25</v>
      </c>
      <c r="H182" s="387" t="s">
        <v>24</v>
      </c>
      <c r="I182" s="387" t="s">
        <v>23</v>
      </c>
      <c r="J182" s="387" t="s">
        <v>34</v>
      </c>
      <c r="K182" s="388" t="s">
        <v>33</v>
      </c>
    </row>
    <row r="183" spans="3:11" ht="15.75">
      <c r="C183" s="381" t="s">
        <v>1440</v>
      </c>
      <c r="D183" s="383" t="s">
        <v>32</v>
      </c>
      <c r="E183" s="384" t="s">
        <v>272</v>
      </c>
      <c r="F183" s="384" t="s">
        <v>835</v>
      </c>
      <c r="G183" s="384" t="s">
        <v>25</v>
      </c>
      <c r="H183" s="387" t="s">
        <v>24</v>
      </c>
      <c r="I183" s="387" t="s">
        <v>23</v>
      </c>
      <c r="J183" s="387" t="s">
        <v>34</v>
      </c>
      <c r="K183" s="388" t="s">
        <v>33</v>
      </c>
    </row>
    <row r="184" spans="3:11" ht="15.75">
      <c r="C184" s="381" t="s">
        <v>1439</v>
      </c>
      <c r="D184" s="383" t="s">
        <v>31</v>
      </c>
      <c r="E184" s="384" t="s">
        <v>272</v>
      </c>
      <c r="F184" s="384" t="s">
        <v>835</v>
      </c>
      <c r="G184" s="384" t="s">
        <v>25</v>
      </c>
      <c r="H184" s="387" t="s">
        <v>24</v>
      </c>
      <c r="I184" s="387" t="s">
        <v>23</v>
      </c>
      <c r="J184" s="387" t="s">
        <v>34</v>
      </c>
      <c r="K184" s="388" t="s">
        <v>33</v>
      </c>
    </row>
    <row r="185" spans="3:11" ht="15.75">
      <c r="C185" s="381" t="s">
        <v>1438</v>
      </c>
      <c r="D185" s="383" t="s">
        <v>31</v>
      </c>
      <c r="E185" s="384" t="s">
        <v>272</v>
      </c>
      <c r="F185" s="384" t="s">
        <v>32</v>
      </c>
      <c r="G185" s="384" t="s">
        <v>25</v>
      </c>
      <c r="H185" s="387" t="s">
        <v>24</v>
      </c>
      <c r="I185" s="387" t="s">
        <v>23</v>
      </c>
      <c r="J185" s="387" t="s">
        <v>34</v>
      </c>
      <c r="K185" s="388" t="s">
        <v>33</v>
      </c>
    </row>
    <row r="186" spans="3:11" ht="15.75">
      <c r="C186" s="381" t="s">
        <v>1437</v>
      </c>
      <c r="D186" s="383" t="s">
        <v>31</v>
      </c>
      <c r="E186" s="384" t="s">
        <v>272</v>
      </c>
      <c r="F186" s="384" t="s">
        <v>835</v>
      </c>
      <c r="G186" s="384" t="s">
        <v>25</v>
      </c>
      <c r="H186" s="387" t="s">
        <v>24</v>
      </c>
      <c r="I186" s="387" t="s">
        <v>23</v>
      </c>
      <c r="J186" s="387" t="s">
        <v>34</v>
      </c>
      <c r="K186" s="388" t="s">
        <v>32</v>
      </c>
    </row>
    <row r="187" spans="3:11" ht="15.75">
      <c r="C187" s="381" t="s">
        <v>1436</v>
      </c>
      <c r="D187" s="383" t="s">
        <v>31</v>
      </c>
      <c r="E187" s="384" t="s">
        <v>272</v>
      </c>
      <c r="F187" s="384" t="s">
        <v>835</v>
      </c>
      <c r="G187" s="384" t="s">
        <v>25</v>
      </c>
      <c r="H187" s="387" t="s">
        <v>24</v>
      </c>
      <c r="I187" s="387" t="s">
        <v>23</v>
      </c>
      <c r="J187" s="387" t="s">
        <v>32</v>
      </c>
      <c r="K187" s="388" t="s">
        <v>33</v>
      </c>
    </row>
    <row r="188" spans="3:11" ht="15.75">
      <c r="C188" s="381" t="s">
        <v>1435</v>
      </c>
      <c r="D188" s="383" t="s">
        <v>22</v>
      </c>
      <c r="E188" s="384" t="s">
        <v>835</v>
      </c>
      <c r="F188" s="384" t="s">
        <v>32</v>
      </c>
      <c r="G188" s="384" t="s">
        <v>25</v>
      </c>
      <c r="H188" s="387" t="s">
        <v>24</v>
      </c>
      <c r="I188" s="387" t="s">
        <v>31</v>
      </c>
      <c r="J188" s="387" t="s">
        <v>34</v>
      </c>
      <c r="K188" s="388" t="s">
        <v>33</v>
      </c>
    </row>
    <row r="189" spans="3:11" ht="15.75">
      <c r="C189" s="381" t="s">
        <v>1434</v>
      </c>
      <c r="D189" s="383" t="s">
        <v>22</v>
      </c>
      <c r="E189" s="384" t="s">
        <v>835</v>
      </c>
      <c r="F189" s="384" t="s">
        <v>32</v>
      </c>
      <c r="G189" s="384" t="s">
        <v>25</v>
      </c>
      <c r="H189" s="387" t="s">
        <v>24</v>
      </c>
      <c r="I189" s="387" t="s">
        <v>272</v>
      </c>
      <c r="J189" s="387" t="s">
        <v>34</v>
      </c>
      <c r="K189" s="388" t="s">
        <v>33</v>
      </c>
    </row>
    <row r="190" spans="3:11" ht="15.75">
      <c r="C190" s="381" t="s">
        <v>1433</v>
      </c>
      <c r="D190" s="383" t="s">
        <v>22</v>
      </c>
      <c r="E190" s="384" t="s">
        <v>272</v>
      </c>
      <c r="F190" s="384" t="s">
        <v>835</v>
      </c>
      <c r="G190" s="384" t="s">
        <v>25</v>
      </c>
      <c r="H190" s="387" t="s">
        <v>24</v>
      </c>
      <c r="I190" s="387" t="s">
        <v>31</v>
      </c>
      <c r="J190" s="387" t="s">
        <v>34</v>
      </c>
      <c r="K190" s="388" t="s">
        <v>33</v>
      </c>
    </row>
    <row r="191" spans="3:11" ht="15.75">
      <c r="C191" s="381" t="s">
        <v>1432</v>
      </c>
      <c r="D191" s="383" t="s">
        <v>22</v>
      </c>
      <c r="E191" s="384" t="s">
        <v>272</v>
      </c>
      <c r="F191" s="384" t="s">
        <v>32</v>
      </c>
      <c r="G191" s="384" t="s">
        <v>25</v>
      </c>
      <c r="H191" s="387" t="s">
        <v>24</v>
      </c>
      <c r="I191" s="387" t="s">
        <v>31</v>
      </c>
      <c r="J191" s="387" t="s">
        <v>34</v>
      </c>
      <c r="K191" s="388" t="s">
        <v>33</v>
      </c>
    </row>
    <row r="192" spans="3:11" ht="15.75">
      <c r="C192" s="381" t="s">
        <v>1431</v>
      </c>
      <c r="D192" s="383" t="s">
        <v>22</v>
      </c>
      <c r="E192" s="384" t="s">
        <v>272</v>
      </c>
      <c r="F192" s="384" t="s">
        <v>835</v>
      </c>
      <c r="G192" s="384" t="s">
        <v>25</v>
      </c>
      <c r="H192" s="387" t="s">
        <v>24</v>
      </c>
      <c r="I192" s="387" t="s">
        <v>31</v>
      </c>
      <c r="J192" s="387" t="s">
        <v>34</v>
      </c>
      <c r="K192" s="388" t="s">
        <v>32</v>
      </c>
    </row>
    <row r="193" spans="3:11" ht="15.75">
      <c r="C193" s="381" t="s">
        <v>1430</v>
      </c>
      <c r="D193" s="383" t="s">
        <v>22</v>
      </c>
      <c r="E193" s="384" t="s">
        <v>272</v>
      </c>
      <c r="F193" s="384" t="s">
        <v>835</v>
      </c>
      <c r="G193" s="384" t="s">
        <v>25</v>
      </c>
      <c r="H193" s="387" t="s">
        <v>24</v>
      </c>
      <c r="I193" s="387" t="s">
        <v>31</v>
      </c>
      <c r="J193" s="387" t="s">
        <v>32</v>
      </c>
      <c r="K193" s="388" t="s">
        <v>33</v>
      </c>
    </row>
    <row r="194" spans="3:11" ht="15.75">
      <c r="C194" s="381" t="s">
        <v>1429</v>
      </c>
      <c r="D194" s="383" t="s">
        <v>22</v>
      </c>
      <c r="E194" s="384" t="s">
        <v>835</v>
      </c>
      <c r="F194" s="384" t="s">
        <v>32</v>
      </c>
      <c r="G194" s="384" t="s">
        <v>25</v>
      </c>
      <c r="H194" s="387" t="s">
        <v>24</v>
      </c>
      <c r="I194" s="387" t="s">
        <v>23</v>
      </c>
      <c r="J194" s="387" t="s">
        <v>34</v>
      </c>
      <c r="K194" s="388" t="s">
        <v>33</v>
      </c>
    </row>
    <row r="195" spans="3:11" ht="15.75">
      <c r="C195" s="381" t="s">
        <v>1428</v>
      </c>
      <c r="D195" s="383" t="s">
        <v>31</v>
      </c>
      <c r="E195" s="384" t="s">
        <v>835</v>
      </c>
      <c r="F195" s="384" t="s">
        <v>22</v>
      </c>
      <c r="G195" s="384" t="s">
        <v>25</v>
      </c>
      <c r="H195" s="387" t="s">
        <v>24</v>
      </c>
      <c r="I195" s="387" t="s">
        <v>23</v>
      </c>
      <c r="J195" s="387" t="s">
        <v>34</v>
      </c>
      <c r="K195" s="388" t="s">
        <v>33</v>
      </c>
    </row>
    <row r="196" spans="3:11" ht="15.75">
      <c r="C196" s="381" t="s">
        <v>1427</v>
      </c>
      <c r="D196" s="383" t="s">
        <v>31</v>
      </c>
      <c r="E196" s="384" t="s">
        <v>22</v>
      </c>
      <c r="F196" s="384" t="s">
        <v>32</v>
      </c>
      <c r="G196" s="384" t="s">
        <v>25</v>
      </c>
      <c r="H196" s="387" t="s">
        <v>24</v>
      </c>
      <c r="I196" s="387" t="s">
        <v>23</v>
      </c>
      <c r="J196" s="387" t="s">
        <v>34</v>
      </c>
      <c r="K196" s="388" t="s">
        <v>33</v>
      </c>
    </row>
    <row r="197" spans="3:11" ht="15.75">
      <c r="C197" s="381" t="s">
        <v>1426</v>
      </c>
      <c r="D197" s="383" t="s">
        <v>31</v>
      </c>
      <c r="E197" s="384" t="s">
        <v>835</v>
      </c>
      <c r="F197" s="384" t="s">
        <v>22</v>
      </c>
      <c r="G197" s="384" t="s">
        <v>25</v>
      </c>
      <c r="H197" s="387" t="s">
        <v>24</v>
      </c>
      <c r="I197" s="387" t="s">
        <v>23</v>
      </c>
      <c r="J197" s="387" t="s">
        <v>34</v>
      </c>
      <c r="K197" s="388" t="s">
        <v>32</v>
      </c>
    </row>
    <row r="198" spans="3:11" ht="15.75">
      <c r="C198" s="381" t="s">
        <v>1425</v>
      </c>
      <c r="D198" s="383" t="s">
        <v>31</v>
      </c>
      <c r="E198" s="384" t="s">
        <v>835</v>
      </c>
      <c r="F198" s="384" t="s">
        <v>22</v>
      </c>
      <c r="G198" s="384" t="s">
        <v>25</v>
      </c>
      <c r="H198" s="387" t="s">
        <v>24</v>
      </c>
      <c r="I198" s="387" t="s">
        <v>23</v>
      </c>
      <c r="J198" s="387" t="s">
        <v>32</v>
      </c>
      <c r="K198" s="388" t="s">
        <v>33</v>
      </c>
    </row>
    <row r="199" spans="3:11" ht="15.75">
      <c r="C199" s="381" t="s">
        <v>1424</v>
      </c>
      <c r="D199" s="383" t="s">
        <v>22</v>
      </c>
      <c r="E199" s="384" t="s">
        <v>272</v>
      </c>
      <c r="F199" s="384" t="s">
        <v>835</v>
      </c>
      <c r="G199" s="384" t="s">
        <v>25</v>
      </c>
      <c r="H199" s="387" t="s">
        <v>24</v>
      </c>
      <c r="I199" s="387" t="s">
        <v>23</v>
      </c>
      <c r="J199" s="387" t="s">
        <v>34</v>
      </c>
      <c r="K199" s="388" t="s">
        <v>33</v>
      </c>
    </row>
    <row r="200" spans="3:11" ht="15.75">
      <c r="C200" s="381" t="s">
        <v>1423</v>
      </c>
      <c r="D200" s="383" t="s">
        <v>22</v>
      </c>
      <c r="E200" s="384" t="s">
        <v>272</v>
      </c>
      <c r="F200" s="384" t="s">
        <v>32</v>
      </c>
      <c r="G200" s="384" t="s">
        <v>25</v>
      </c>
      <c r="H200" s="387" t="s">
        <v>24</v>
      </c>
      <c r="I200" s="387" t="s">
        <v>23</v>
      </c>
      <c r="J200" s="387" t="s">
        <v>34</v>
      </c>
      <c r="K200" s="388" t="s">
        <v>33</v>
      </c>
    </row>
    <row r="201" spans="3:11" ht="15.75">
      <c r="C201" s="381" t="s">
        <v>1422</v>
      </c>
      <c r="D201" s="383" t="s">
        <v>22</v>
      </c>
      <c r="E201" s="384" t="s">
        <v>272</v>
      </c>
      <c r="F201" s="384" t="s">
        <v>835</v>
      </c>
      <c r="G201" s="384" t="s">
        <v>25</v>
      </c>
      <c r="H201" s="387" t="s">
        <v>24</v>
      </c>
      <c r="I201" s="387" t="s">
        <v>23</v>
      </c>
      <c r="J201" s="387" t="s">
        <v>34</v>
      </c>
      <c r="K201" s="388" t="s">
        <v>32</v>
      </c>
    </row>
    <row r="202" spans="3:11" ht="15.75">
      <c r="C202" s="381" t="s">
        <v>1421</v>
      </c>
      <c r="D202" s="383" t="s">
        <v>22</v>
      </c>
      <c r="E202" s="384" t="s">
        <v>272</v>
      </c>
      <c r="F202" s="384" t="s">
        <v>835</v>
      </c>
      <c r="G202" s="384" t="s">
        <v>25</v>
      </c>
      <c r="H202" s="387" t="s">
        <v>24</v>
      </c>
      <c r="I202" s="387" t="s">
        <v>23</v>
      </c>
      <c r="J202" s="387" t="s">
        <v>32</v>
      </c>
      <c r="K202" s="388" t="s">
        <v>33</v>
      </c>
    </row>
    <row r="203" spans="3:11" ht="15.75">
      <c r="C203" s="381" t="s">
        <v>1420</v>
      </c>
      <c r="D203" s="383" t="s">
        <v>31</v>
      </c>
      <c r="E203" s="384" t="s">
        <v>272</v>
      </c>
      <c r="F203" s="384" t="s">
        <v>22</v>
      </c>
      <c r="G203" s="384" t="s">
        <v>25</v>
      </c>
      <c r="H203" s="387" t="s">
        <v>24</v>
      </c>
      <c r="I203" s="387" t="s">
        <v>23</v>
      </c>
      <c r="J203" s="387" t="s">
        <v>34</v>
      </c>
      <c r="K203" s="388" t="s">
        <v>33</v>
      </c>
    </row>
    <row r="204" spans="3:11" ht="15.75">
      <c r="C204" s="381" t="s">
        <v>1419</v>
      </c>
      <c r="D204" s="383" t="s">
        <v>31</v>
      </c>
      <c r="E204" s="384" t="s">
        <v>272</v>
      </c>
      <c r="F204" s="384" t="s">
        <v>835</v>
      </c>
      <c r="G204" s="384" t="s">
        <v>25</v>
      </c>
      <c r="H204" s="387" t="s">
        <v>24</v>
      </c>
      <c r="I204" s="387" t="s">
        <v>23</v>
      </c>
      <c r="J204" s="387" t="s">
        <v>34</v>
      </c>
      <c r="K204" s="388" t="s">
        <v>22</v>
      </c>
    </row>
    <row r="205" spans="3:11" ht="15.75">
      <c r="C205" s="381" t="s">
        <v>1418</v>
      </c>
      <c r="D205" s="383" t="s">
        <v>31</v>
      </c>
      <c r="E205" s="384" t="s">
        <v>272</v>
      </c>
      <c r="F205" s="384" t="s">
        <v>835</v>
      </c>
      <c r="G205" s="384" t="s">
        <v>25</v>
      </c>
      <c r="H205" s="387" t="s">
        <v>24</v>
      </c>
      <c r="I205" s="387" t="s">
        <v>23</v>
      </c>
      <c r="J205" s="387" t="s">
        <v>22</v>
      </c>
      <c r="K205" s="388" t="s">
        <v>33</v>
      </c>
    </row>
    <row r="206" spans="3:11" ht="15.75">
      <c r="C206" s="381" t="s">
        <v>1417</v>
      </c>
      <c r="D206" s="383" t="s">
        <v>31</v>
      </c>
      <c r="E206" s="384" t="s">
        <v>272</v>
      </c>
      <c r="F206" s="384" t="s">
        <v>22</v>
      </c>
      <c r="G206" s="384" t="s">
        <v>25</v>
      </c>
      <c r="H206" s="387" t="s">
        <v>24</v>
      </c>
      <c r="I206" s="387" t="s">
        <v>23</v>
      </c>
      <c r="J206" s="387" t="s">
        <v>34</v>
      </c>
      <c r="K206" s="388" t="s">
        <v>32</v>
      </c>
    </row>
    <row r="207" spans="3:11" ht="15.75">
      <c r="C207" s="381" t="s">
        <v>1416</v>
      </c>
      <c r="D207" s="383" t="s">
        <v>31</v>
      </c>
      <c r="E207" s="384" t="s">
        <v>272</v>
      </c>
      <c r="F207" s="384" t="s">
        <v>22</v>
      </c>
      <c r="G207" s="384" t="s">
        <v>25</v>
      </c>
      <c r="H207" s="387" t="s">
        <v>24</v>
      </c>
      <c r="I207" s="387" t="s">
        <v>23</v>
      </c>
      <c r="J207" s="387" t="s">
        <v>32</v>
      </c>
      <c r="K207" s="388" t="s">
        <v>33</v>
      </c>
    </row>
    <row r="208" spans="3:11" ht="15.75">
      <c r="C208" s="381" t="s">
        <v>1415</v>
      </c>
      <c r="D208" s="383" t="s">
        <v>31</v>
      </c>
      <c r="E208" s="384" t="s">
        <v>272</v>
      </c>
      <c r="F208" s="384" t="s">
        <v>835</v>
      </c>
      <c r="G208" s="384" t="s">
        <v>25</v>
      </c>
      <c r="H208" s="387" t="s">
        <v>24</v>
      </c>
      <c r="I208" s="387" t="s">
        <v>23</v>
      </c>
      <c r="J208" s="387" t="s">
        <v>22</v>
      </c>
      <c r="K208" s="388" t="s">
        <v>32</v>
      </c>
    </row>
    <row r="209" spans="3:11" ht="15.75">
      <c r="C209" s="381" t="s">
        <v>1414</v>
      </c>
      <c r="D209" s="383" t="s">
        <v>31</v>
      </c>
      <c r="E209" s="384" t="s">
        <v>835</v>
      </c>
      <c r="F209" s="384" t="s">
        <v>32</v>
      </c>
      <c r="G209" s="384" t="s">
        <v>21</v>
      </c>
      <c r="H209" s="387" t="s">
        <v>24</v>
      </c>
      <c r="I209" s="387" t="s">
        <v>272</v>
      </c>
      <c r="J209" s="387" t="s">
        <v>34</v>
      </c>
      <c r="K209" s="388" t="s">
        <v>33</v>
      </c>
    </row>
    <row r="210" spans="3:11" ht="15.75">
      <c r="C210" s="381" t="s">
        <v>1413</v>
      </c>
      <c r="D210" s="383" t="s">
        <v>31</v>
      </c>
      <c r="E210" s="384" t="s">
        <v>835</v>
      </c>
      <c r="F210" s="384" t="s">
        <v>32</v>
      </c>
      <c r="G210" s="384" t="s">
        <v>21</v>
      </c>
      <c r="H210" s="387" t="s">
        <v>24</v>
      </c>
      <c r="I210" s="387" t="s">
        <v>23</v>
      </c>
      <c r="J210" s="387" t="s">
        <v>34</v>
      </c>
      <c r="K210" s="388" t="s">
        <v>33</v>
      </c>
    </row>
    <row r="211" spans="3:11" ht="15.75">
      <c r="C211" s="381" t="s">
        <v>1412</v>
      </c>
      <c r="D211" s="383" t="s">
        <v>32</v>
      </c>
      <c r="E211" s="384" t="s">
        <v>272</v>
      </c>
      <c r="F211" s="384" t="s">
        <v>835</v>
      </c>
      <c r="G211" s="384" t="s">
        <v>21</v>
      </c>
      <c r="H211" s="387" t="s">
        <v>24</v>
      </c>
      <c r="I211" s="387" t="s">
        <v>23</v>
      </c>
      <c r="J211" s="387" t="s">
        <v>34</v>
      </c>
      <c r="K211" s="388" t="s">
        <v>33</v>
      </c>
    </row>
    <row r="212" spans="3:11" ht="15.75">
      <c r="C212" s="381" t="s">
        <v>1411</v>
      </c>
      <c r="D212" s="383" t="s">
        <v>31</v>
      </c>
      <c r="E212" s="384" t="s">
        <v>272</v>
      </c>
      <c r="F212" s="384" t="s">
        <v>835</v>
      </c>
      <c r="G212" s="384" t="s">
        <v>21</v>
      </c>
      <c r="H212" s="387" t="s">
        <v>24</v>
      </c>
      <c r="I212" s="387" t="s">
        <v>23</v>
      </c>
      <c r="J212" s="387" t="s">
        <v>34</v>
      </c>
      <c r="K212" s="388" t="s">
        <v>33</v>
      </c>
    </row>
    <row r="213" spans="3:11" ht="15.75">
      <c r="C213" s="381" t="s">
        <v>1410</v>
      </c>
      <c r="D213" s="383" t="s">
        <v>31</v>
      </c>
      <c r="E213" s="384" t="s">
        <v>272</v>
      </c>
      <c r="F213" s="384" t="s">
        <v>32</v>
      </c>
      <c r="G213" s="384" t="s">
        <v>21</v>
      </c>
      <c r="H213" s="387" t="s">
        <v>24</v>
      </c>
      <c r="I213" s="387" t="s">
        <v>23</v>
      </c>
      <c r="J213" s="387" t="s">
        <v>34</v>
      </c>
      <c r="K213" s="388" t="s">
        <v>33</v>
      </c>
    </row>
    <row r="214" spans="3:11" ht="15.75">
      <c r="C214" s="381" t="s">
        <v>1409</v>
      </c>
      <c r="D214" s="383" t="s">
        <v>31</v>
      </c>
      <c r="E214" s="384" t="s">
        <v>272</v>
      </c>
      <c r="F214" s="384" t="s">
        <v>835</v>
      </c>
      <c r="G214" s="384" t="s">
        <v>21</v>
      </c>
      <c r="H214" s="387" t="s">
        <v>24</v>
      </c>
      <c r="I214" s="387" t="s">
        <v>23</v>
      </c>
      <c r="J214" s="387" t="s">
        <v>34</v>
      </c>
      <c r="K214" s="388" t="s">
        <v>32</v>
      </c>
    </row>
    <row r="215" spans="3:11" ht="15.75">
      <c r="C215" s="381" t="s">
        <v>1408</v>
      </c>
      <c r="D215" s="383" t="s">
        <v>31</v>
      </c>
      <c r="E215" s="384" t="s">
        <v>272</v>
      </c>
      <c r="F215" s="384" t="s">
        <v>835</v>
      </c>
      <c r="G215" s="384" t="s">
        <v>21</v>
      </c>
      <c r="H215" s="387" t="s">
        <v>24</v>
      </c>
      <c r="I215" s="387" t="s">
        <v>23</v>
      </c>
      <c r="J215" s="387" t="s">
        <v>32</v>
      </c>
      <c r="K215" s="388" t="s">
        <v>33</v>
      </c>
    </row>
    <row r="216" spans="3:11" ht="15.75">
      <c r="C216" s="381" t="s">
        <v>1407</v>
      </c>
      <c r="D216" s="383" t="s">
        <v>22</v>
      </c>
      <c r="E216" s="384" t="s">
        <v>835</v>
      </c>
      <c r="F216" s="384" t="s">
        <v>32</v>
      </c>
      <c r="G216" s="384" t="s">
        <v>21</v>
      </c>
      <c r="H216" s="387" t="s">
        <v>24</v>
      </c>
      <c r="I216" s="387" t="s">
        <v>31</v>
      </c>
      <c r="J216" s="387" t="s">
        <v>34</v>
      </c>
      <c r="K216" s="388" t="s">
        <v>33</v>
      </c>
    </row>
    <row r="217" spans="3:11" ht="15.75">
      <c r="C217" s="381" t="s">
        <v>1406</v>
      </c>
      <c r="D217" s="383" t="s">
        <v>22</v>
      </c>
      <c r="E217" s="384" t="s">
        <v>835</v>
      </c>
      <c r="F217" s="384" t="s">
        <v>32</v>
      </c>
      <c r="G217" s="384" t="s">
        <v>21</v>
      </c>
      <c r="H217" s="387" t="s">
        <v>24</v>
      </c>
      <c r="I217" s="387" t="s">
        <v>272</v>
      </c>
      <c r="J217" s="387" t="s">
        <v>34</v>
      </c>
      <c r="K217" s="388" t="s">
        <v>33</v>
      </c>
    </row>
    <row r="218" spans="3:11" ht="15.75">
      <c r="C218" s="381" t="s">
        <v>1405</v>
      </c>
      <c r="D218" s="383" t="s">
        <v>22</v>
      </c>
      <c r="E218" s="384" t="s">
        <v>272</v>
      </c>
      <c r="F218" s="384" t="s">
        <v>835</v>
      </c>
      <c r="G218" s="384" t="s">
        <v>21</v>
      </c>
      <c r="H218" s="387" t="s">
        <v>24</v>
      </c>
      <c r="I218" s="387" t="s">
        <v>31</v>
      </c>
      <c r="J218" s="387" t="s">
        <v>34</v>
      </c>
      <c r="K218" s="388" t="s">
        <v>33</v>
      </c>
    </row>
    <row r="219" spans="3:11" ht="15.75">
      <c r="C219" s="381" t="s">
        <v>1404</v>
      </c>
      <c r="D219" s="383" t="s">
        <v>22</v>
      </c>
      <c r="E219" s="384" t="s">
        <v>272</v>
      </c>
      <c r="F219" s="384" t="s">
        <v>32</v>
      </c>
      <c r="G219" s="384" t="s">
        <v>21</v>
      </c>
      <c r="H219" s="387" t="s">
        <v>24</v>
      </c>
      <c r="I219" s="387" t="s">
        <v>31</v>
      </c>
      <c r="J219" s="387" t="s">
        <v>34</v>
      </c>
      <c r="K219" s="388" t="s">
        <v>33</v>
      </c>
    </row>
    <row r="220" spans="3:11" ht="15.75">
      <c r="C220" s="381" t="s">
        <v>1403</v>
      </c>
      <c r="D220" s="383" t="s">
        <v>22</v>
      </c>
      <c r="E220" s="384" t="s">
        <v>272</v>
      </c>
      <c r="F220" s="384" t="s">
        <v>835</v>
      </c>
      <c r="G220" s="384" t="s">
        <v>21</v>
      </c>
      <c r="H220" s="387" t="s">
        <v>24</v>
      </c>
      <c r="I220" s="387" t="s">
        <v>31</v>
      </c>
      <c r="J220" s="387" t="s">
        <v>34</v>
      </c>
      <c r="K220" s="388" t="s">
        <v>32</v>
      </c>
    </row>
    <row r="221" spans="3:11" ht="15.75">
      <c r="C221" s="381" t="s">
        <v>1402</v>
      </c>
      <c r="D221" s="383" t="s">
        <v>22</v>
      </c>
      <c r="E221" s="384" t="s">
        <v>272</v>
      </c>
      <c r="F221" s="384" t="s">
        <v>835</v>
      </c>
      <c r="G221" s="384" t="s">
        <v>21</v>
      </c>
      <c r="H221" s="387" t="s">
        <v>24</v>
      </c>
      <c r="I221" s="387" t="s">
        <v>31</v>
      </c>
      <c r="J221" s="387" t="s">
        <v>32</v>
      </c>
      <c r="K221" s="388" t="s">
        <v>33</v>
      </c>
    </row>
    <row r="222" spans="3:11" ht="15.75">
      <c r="C222" s="381" t="s">
        <v>1401</v>
      </c>
      <c r="D222" s="383" t="s">
        <v>22</v>
      </c>
      <c r="E222" s="384" t="s">
        <v>835</v>
      </c>
      <c r="F222" s="384" t="s">
        <v>32</v>
      </c>
      <c r="G222" s="384" t="s">
        <v>21</v>
      </c>
      <c r="H222" s="387" t="s">
        <v>24</v>
      </c>
      <c r="I222" s="387" t="s">
        <v>23</v>
      </c>
      <c r="J222" s="387" t="s">
        <v>34</v>
      </c>
      <c r="K222" s="388" t="s">
        <v>33</v>
      </c>
    </row>
    <row r="223" spans="3:11" ht="15.75">
      <c r="C223" s="381" t="s">
        <v>1400</v>
      </c>
      <c r="D223" s="383" t="s">
        <v>31</v>
      </c>
      <c r="E223" s="384" t="s">
        <v>835</v>
      </c>
      <c r="F223" s="384" t="s">
        <v>22</v>
      </c>
      <c r="G223" s="384" t="s">
        <v>21</v>
      </c>
      <c r="H223" s="387" t="s">
        <v>24</v>
      </c>
      <c r="I223" s="387" t="s">
        <v>23</v>
      </c>
      <c r="J223" s="387" t="s">
        <v>34</v>
      </c>
      <c r="K223" s="388" t="s">
        <v>33</v>
      </c>
    </row>
    <row r="224" spans="3:11" ht="15.75">
      <c r="C224" s="381" t="s">
        <v>1399</v>
      </c>
      <c r="D224" s="383" t="s">
        <v>31</v>
      </c>
      <c r="E224" s="384" t="s">
        <v>22</v>
      </c>
      <c r="F224" s="384" t="s">
        <v>32</v>
      </c>
      <c r="G224" s="384" t="s">
        <v>21</v>
      </c>
      <c r="H224" s="387" t="s">
        <v>24</v>
      </c>
      <c r="I224" s="387" t="s">
        <v>23</v>
      </c>
      <c r="J224" s="387" t="s">
        <v>34</v>
      </c>
      <c r="K224" s="388" t="s">
        <v>33</v>
      </c>
    </row>
    <row r="225" spans="3:11" ht="15.75">
      <c r="C225" s="381" t="s">
        <v>1398</v>
      </c>
      <c r="D225" s="383" t="s">
        <v>31</v>
      </c>
      <c r="E225" s="384" t="s">
        <v>835</v>
      </c>
      <c r="F225" s="384" t="s">
        <v>22</v>
      </c>
      <c r="G225" s="384" t="s">
        <v>21</v>
      </c>
      <c r="H225" s="387" t="s">
        <v>24</v>
      </c>
      <c r="I225" s="387" t="s">
        <v>23</v>
      </c>
      <c r="J225" s="387" t="s">
        <v>34</v>
      </c>
      <c r="K225" s="388" t="s">
        <v>32</v>
      </c>
    </row>
    <row r="226" spans="3:11" ht="15.75">
      <c r="C226" s="381" t="s">
        <v>1397</v>
      </c>
      <c r="D226" s="383" t="s">
        <v>31</v>
      </c>
      <c r="E226" s="384" t="s">
        <v>835</v>
      </c>
      <c r="F226" s="384" t="s">
        <v>22</v>
      </c>
      <c r="G226" s="384" t="s">
        <v>21</v>
      </c>
      <c r="H226" s="387" t="s">
        <v>24</v>
      </c>
      <c r="I226" s="387" t="s">
        <v>23</v>
      </c>
      <c r="J226" s="387" t="s">
        <v>32</v>
      </c>
      <c r="K226" s="388" t="s">
        <v>33</v>
      </c>
    </row>
    <row r="227" spans="3:11" ht="15.75">
      <c r="C227" s="381" t="s">
        <v>1396</v>
      </c>
      <c r="D227" s="383" t="s">
        <v>22</v>
      </c>
      <c r="E227" s="384" t="s">
        <v>272</v>
      </c>
      <c r="F227" s="384" t="s">
        <v>835</v>
      </c>
      <c r="G227" s="384" t="s">
        <v>21</v>
      </c>
      <c r="H227" s="387" t="s">
        <v>24</v>
      </c>
      <c r="I227" s="387" t="s">
        <v>23</v>
      </c>
      <c r="J227" s="387" t="s">
        <v>34</v>
      </c>
      <c r="K227" s="388" t="s">
        <v>33</v>
      </c>
    </row>
    <row r="228" spans="3:11" ht="15.75">
      <c r="C228" s="381" t="s">
        <v>1395</v>
      </c>
      <c r="D228" s="383" t="s">
        <v>22</v>
      </c>
      <c r="E228" s="384" t="s">
        <v>272</v>
      </c>
      <c r="F228" s="384" t="s">
        <v>32</v>
      </c>
      <c r="G228" s="384" t="s">
        <v>21</v>
      </c>
      <c r="H228" s="387" t="s">
        <v>24</v>
      </c>
      <c r="I228" s="387" t="s">
        <v>23</v>
      </c>
      <c r="J228" s="387" t="s">
        <v>34</v>
      </c>
      <c r="K228" s="388" t="s">
        <v>33</v>
      </c>
    </row>
    <row r="229" spans="3:11" ht="15.75">
      <c r="C229" s="381" t="s">
        <v>1394</v>
      </c>
      <c r="D229" s="383" t="s">
        <v>22</v>
      </c>
      <c r="E229" s="384" t="s">
        <v>272</v>
      </c>
      <c r="F229" s="384" t="s">
        <v>835</v>
      </c>
      <c r="G229" s="384" t="s">
        <v>21</v>
      </c>
      <c r="H229" s="387" t="s">
        <v>24</v>
      </c>
      <c r="I229" s="387" t="s">
        <v>23</v>
      </c>
      <c r="J229" s="387" t="s">
        <v>34</v>
      </c>
      <c r="K229" s="388" t="s">
        <v>32</v>
      </c>
    </row>
    <row r="230" spans="3:11" ht="15.75">
      <c r="C230" s="381" t="s">
        <v>1393</v>
      </c>
      <c r="D230" s="383" t="s">
        <v>22</v>
      </c>
      <c r="E230" s="384" t="s">
        <v>272</v>
      </c>
      <c r="F230" s="384" t="s">
        <v>835</v>
      </c>
      <c r="G230" s="384" t="s">
        <v>21</v>
      </c>
      <c r="H230" s="387" t="s">
        <v>24</v>
      </c>
      <c r="I230" s="387" t="s">
        <v>23</v>
      </c>
      <c r="J230" s="387" t="s">
        <v>32</v>
      </c>
      <c r="K230" s="388" t="s">
        <v>33</v>
      </c>
    </row>
    <row r="231" spans="3:11" ht="15.75">
      <c r="C231" s="381" t="s">
        <v>1392</v>
      </c>
      <c r="D231" s="383" t="s">
        <v>31</v>
      </c>
      <c r="E231" s="384" t="s">
        <v>272</v>
      </c>
      <c r="F231" s="384" t="s">
        <v>22</v>
      </c>
      <c r="G231" s="384" t="s">
        <v>21</v>
      </c>
      <c r="H231" s="387" t="s">
        <v>24</v>
      </c>
      <c r="I231" s="387" t="s">
        <v>23</v>
      </c>
      <c r="J231" s="387" t="s">
        <v>34</v>
      </c>
      <c r="K231" s="388" t="s">
        <v>33</v>
      </c>
    </row>
    <row r="232" spans="3:11" ht="15.75">
      <c r="C232" s="381" t="s">
        <v>1391</v>
      </c>
      <c r="D232" s="383" t="s">
        <v>31</v>
      </c>
      <c r="E232" s="384" t="s">
        <v>272</v>
      </c>
      <c r="F232" s="384" t="s">
        <v>835</v>
      </c>
      <c r="G232" s="384" t="s">
        <v>21</v>
      </c>
      <c r="H232" s="387" t="s">
        <v>24</v>
      </c>
      <c r="I232" s="387" t="s">
        <v>23</v>
      </c>
      <c r="J232" s="387" t="s">
        <v>34</v>
      </c>
      <c r="K232" s="388" t="s">
        <v>22</v>
      </c>
    </row>
    <row r="233" spans="3:11" ht="15.75">
      <c r="C233" s="381" t="s">
        <v>1390</v>
      </c>
      <c r="D233" s="383" t="s">
        <v>31</v>
      </c>
      <c r="E233" s="384" t="s">
        <v>272</v>
      </c>
      <c r="F233" s="384" t="s">
        <v>835</v>
      </c>
      <c r="G233" s="384" t="s">
        <v>21</v>
      </c>
      <c r="H233" s="387" t="s">
        <v>24</v>
      </c>
      <c r="I233" s="387" t="s">
        <v>23</v>
      </c>
      <c r="J233" s="387" t="s">
        <v>22</v>
      </c>
      <c r="K233" s="388" t="s">
        <v>33</v>
      </c>
    </row>
    <row r="234" spans="3:11" ht="15.75">
      <c r="C234" s="381" t="s">
        <v>1389</v>
      </c>
      <c r="D234" s="383" t="s">
        <v>31</v>
      </c>
      <c r="E234" s="384" t="s">
        <v>272</v>
      </c>
      <c r="F234" s="384" t="s">
        <v>22</v>
      </c>
      <c r="G234" s="384" t="s">
        <v>21</v>
      </c>
      <c r="H234" s="387" t="s">
        <v>24</v>
      </c>
      <c r="I234" s="387" t="s">
        <v>23</v>
      </c>
      <c r="J234" s="387" t="s">
        <v>34</v>
      </c>
      <c r="K234" s="388" t="s">
        <v>32</v>
      </c>
    </row>
    <row r="235" spans="3:11" ht="15.75">
      <c r="C235" s="381" t="s">
        <v>1388</v>
      </c>
      <c r="D235" s="383" t="s">
        <v>31</v>
      </c>
      <c r="E235" s="384" t="s">
        <v>272</v>
      </c>
      <c r="F235" s="384" t="s">
        <v>22</v>
      </c>
      <c r="G235" s="384" t="s">
        <v>21</v>
      </c>
      <c r="H235" s="387" t="s">
        <v>24</v>
      </c>
      <c r="I235" s="387" t="s">
        <v>23</v>
      </c>
      <c r="J235" s="387" t="s">
        <v>32</v>
      </c>
      <c r="K235" s="388" t="s">
        <v>33</v>
      </c>
    </row>
    <row r="236" spans="3:11" ht="15.75">
      <c r="C236" s="381" t="s">
        <v>1387</v>
      </c>
      <c r="D236" s="383" t="s">
        <v>31</v>
      </c>
      <c r="E236" s="384" t="s">
        <v>272</v>
      </c>
      <c r="F236" s="384" t="s">
        <v>835</v>
      </c>
      <c r="G236" s="384" t="s">
        <v>21</v>
      </c>
      <c r="H236" s="387" t="s">
        <v>24</v>
      </c>
      <c r="I236" s="387" t="s">
        <v>23</v>
      </c>
      <c r="J236" s="387" t="s">
        <v>22</v>
      </c>
      <c r="K236" s="388" t="s">
        <v>32</v>
      </c>
    </row>
    <row r="237" spans="3:11" ht="15.75">
      <c r="C237" s="381" t="s">
        <v>1386</v>
      </c>
      <c r="D237" s="383" t="s">
        <v>31</v>
      </c>
      <c r="E237" s="384" t="s">
        <v>835</v>
      </c>
      <c r="F237" s="384" t="s">
        <v>32</v>
      </c>
      <c r="G237" s="384" t="s">
        <v>21</v>
      </c>
      <c r="H237" s="387" t="s">
        <v>24</v>
      </c>
      <c r="I237" s="387" t="s">
        <v>25</v>
      </c>
      <c r="J237" s="387" t="s">
        <v>34</v>
      </c>
      <c r="K237" s="388" t="s">
        <v>33</v>
      </c>
    </row>
    <row r="238" spans="3:11" ht="15.75">
      <c r="C238" s="381" t="s">
        <v>1385</v>
      </c>
      <c r="D238" s="383" t="s">
        <v>32</v>
      </c>
      <c r="E238" s="384" t="s">
        <v>272</v>
      </c>
      <c r="F238" s="384" t="s">
        <v>835</v>
      </c>
      <c r="G238" s="384" t="s">
        <v>21</v>
      </c>
      <c r="H238" s="387" t="s">
        <v>24</v>
      </c>
      <c r="I238" s="387" t="s">
        <v>25</v>
      </c>
      <c r="J238" s="387" t="s">
        <v>34</v>
      </c>
      <c r="K238" s="388" t="s">
        <v>33</v>
      </c>
    </row>
    <row r="239" spans="3:11" ht="15.75">
      <c r="C239" s="381" t="s">
        <v>1384</v>
      </c>
      <c r="D239" s="383" t="s">
        <v>31</v>
      </c>
      <c r="E239" s="384" t="s">
        <v>272</v>
      </c>
      <c r="F239" s="384" t="s">
        <v>835</v>
      </c>
      <c r="G239" s="384" t="s">
        <v>21</v>
      </c>
      <c r="H239" s="387" t="s">
        <v>24</v>
      </c>
      <c r="I239" s="387" t="s">
        <v>25</v>
      </c>
      <c r="J239" s="387" t="s">
        <v>34</v>
      </c>
      <c r="K239" s="388" t="s">
        <v>33</v>
      </c>
    </row>
    <row r="240" spans="3:11" ht="15.75">
      <c r="C240" s="381" t="s">
        <v>1383</v>
      </c>
      <c r="D240" s="383" t="s">
        <v>31</v>
      </c>
      <c r="E240" s="384" t="s">
        <v>272</v>
      </c>
      <c r="F240" s="384" t="s">
        <v>32</v>
      </c>
      <c r="G240" s="384" t="s">
        <v>21</v>
      </c>
      <c r="H240" s="387" t="s">
        <v>24</v>
      </c>
      <c r="I240" s="387" t="s">
        <v>25</v>
      </c>
      <c r="J240" s="387" t="s">
        <v>34</v>
      </c>
      <c r="K240" s="388" t="s">
        <v>33</v>
      </c>
    </row>
    <row r="241" spans="3:11" ht="15.75">
      <c r="C241" s="381" t="s">
        <v>1382</v>
      </c>
      <c r="D241" s="383" t="s">
        <v>31</v>
      </c>
      <c r="E241" s="384" t="s">
        <v>272</v>
      </c>
      <c r="F241" s="384" t="s">
        <v>835</v>
      </c>
      <c r="G241" s="384" t="s">
        <v>21</v>
      </c>
      <c r="H241" s="387" t="s">
        <v>24</v>
      </c>
      <c r="I241" s="387" t="s">
        <v>25</v>
      </c>
      <c r="J241" s="387" t="s">
        <v>34</v>
      </c>
      <c r="K241" s="388" t="s">
        <v>32</v>
      </c>
    </row>
    <row r="242" spans="3:11" ht="15.75">
      <c r="C242" s="381" t="s">
        <v>1381</v>
      </c>
      <c r="D242" s="383" t="s">
        <v>31</v>
      </c>
      <c r="E242" s="384" t="s">
        <v>272</v>
      </c>
      <c r="F242" s="384" t="s">
        <v>835</v>
      </c>
      <c r="G242" s="384" t="s">
        <v>21</v>
      </c>
      <c r="H242" s="387" t="s">
        <v>24</v>
      </c>
      <c r="I242" s="387" t="s">
        <v>25</v>
      </c>
      <c r="J242" s="387" t="s">
        <v>32</v>
      </c>
      <c r="K242" s="388" t="s">
        <v>33</v>
      </c>
    </row>
    <row r="243" spans="3:11" ht="15.75">
      <c r="C243" s="381" t="s">
        <v>1380</v>
      </c>
      <c r="D243" s="383" t="s">
        <v>21</v>
      </c>
      <c r="E243" s="384" t="s">
        <v>835</v>
      </c>
      <c r="F243" s="384" t="s">
        <v>32</v>
      </c>
      <c r="G243" s="384" t="s">
        <v>25</v>
      </c>
      <c r="H243" s="387" t="s">
        <v>24</v>
      </c>
      <c r="I243" s="387" t="s">
        <v>23</v>
      </c>
      <c r="J243" s="387" t="s">
        <v>34</v>
      </c>
      <c r="K243" s="388" t="s">
        <v>33</v>
      </c>
    </row>
    <row r="244" spans="3:11" ht="15.75">
      <c r="C244" s="381" t="s">
        <v>1379</v>
      </c>
      <c r="D244" s="383" t="s">
        <v>31</v>
      </c>
      <c r="E244" s="384" t="s">
        <v>835</v>
      </c>
      <c r="F244" s="384" t="s">
        <v>23</v>
      </c>
      <c r="G244" s="384" t="s">
        <v>21</v>
      </c>
      <c r="H244" s="387" t="s">
        <v>24</v>
      </c>
      <c r="I244" s="387" t="s">
        <v>25</v>
      </c>
      <c r="J244" s="387" t="s">
        <v>34</v>
      </c>
      <c r="K244" s="388" t="s">
        <v>33</v>
      </c>
    </row>
    <row r="245" spans="3:11" ht="15.75">
      <c r="C245" s="381" t="s">
        <v>1378</v>
      </c>
      <c r="D245" s="383" t="s">
        <v>31</v>
      </c>
      <c r="E245" s="384" t="s">
        <v>23</v>
      </c>
      <c r="F245" s="384" t="s">
        <v>32</v>
      </c>
      <c r="G245" s="384" t="s">
        <v>21</v>
      </c>
      <c r="H245" s="387" t="s">
        <v>24</v>
      </c>
      <c r="I245" s="387" t="s">
        <v>25</v>
      </c>
      <c r="J245" s="387" t="s">
        <v>34</v>
      </c>
      <c r="K245" s="388" t="s">
        <v>33</v>
      </c>
    </row>
    <row r="246" spans="3:11" ht="15.75">
      <c r="C246" s="381" t="s">
        <v>1377</v>
      </c>
      <c r="D246" s="383" t="s">
        <v>31</v>
      </c>
      <c r="E246" s="384" t="s">
        <v>835</v>
      </c>
      <c r="F246" s="384" t="s">
        <v>23</v>
      </c>
      <c r="G246" s="384" t="s">
        <v>21</v>
      </c>
      <c r="H246" s="387" t="s">
        <v>24</v>
      </c>
      <c r="I246" s="387" t="s">
        <v>25</v>
      </c>
      <c r="J246" s="387" t="s">
        <v>34</v>
      </c>
      <c r="K246" s="388" t="s">
        <v>32</v>
      </c>
    </row>
    <row r="247" spans="3:11" ht="15.75">
      <c r="C247" s="381" t="s">
        <v>1376</v>
      </c>
      <c r="D247" s="383" t="s">
        <v>31</v>
      </c>
      <c r="E247" s="384" t="s">
        <v>835</v>
      </c>
      <c r="F247" s="384" t="s">
        <v>23</v>
      </c>
      <c r="G247" s="384" t="s">
        <v>21</v>
      </c>
      <c r="H247" s="387" t="s">
        <v>24</v>
      </c>
      <c r="I247" s="387" t="s">
        <v>25</v>
      </c>
      <c r="J247" s="387" t="s">
        <v>32</v>
      </c>
      <c r="K247" s="388" t="s">
        <v>33</v>
      </c>
    </row>
    <row r="248" spans="3:11" ht="15.75">
      <c r="C248" s="381" t="s">
        <v>1375</v>
      </c>
      <c r="D248" s="383" t="s">
        <v>21</v>
      </c>
      <c r="E248" s="384" t="s">
        <v>272</v>
      </c>
      <c r="F248" s="384" t="s">
        <v>835</v>
      </c>
      <c r="G248" s="384" t="s">
        <v>25</v>
      </c>
      <c r="H248" s="387" t="s">
        <v>24</v>
      </c>
      <c r="I248" s="387" t="s">
        <v>23</v>
      </c>
      <c r="J248" s="387" t="s">
        <v>34</v>
      </c>
      <c r="K248" s="388" t="s">
        <v>33</v>
      </c>
    </row>
    <row r="249" spans="3:11" ht="15.75">
      <c r="C249" s="381" t="s">
        <v>1374</v>
      </c>
      <c r="D249" s="383" t="s">
        <v>21</v>
      </c>
      <c r="E249" s="384" t="s">
        <v>272</v>
      </c>
      <c r="F249" s="384" t="s">
        <v>32</v>
      </c>
      <c r="G249" s="384" t="s">
        <v>25</v>
      </c>
      <c r="H249" s="387" t="s">
        <v>24</v>
      </c>
      <c r="I249" s="387" t="s">
        <v>23</v>
      </c>
      <c r="J249" s="387" t="s">
        <v>34</v>
      </c>
      <c r="K249" s="388" t="s">
        <v>33</v>
      </c>
    </row>
    <row r="250" spans="3:11" ht="15.75">
      <c r="C250" s="381" t="s">
        <v>1373</v>
      </c>
      <c r="D250" s="383" t="s">
        <v>21</v>
      </c>
      <c r="E250" s="384" t="s">
        <v>272</v>
      </c>
      <c r="F250" s="384" t="s">
        <v>835</v>
      </c>
      <c r="G250" s="384" t="s">
        <v>25</v>
      </c>
      <c r="H250" s="387" t="s">
        <v>24</v>
      </c>
      <c r="I250" s="387" t="s">
        <v>23</v>
      </c>
      <c r="J250" s="387" t="s">
        <v>34</v>
      </c>
      <c r="K250" s="388" t="s">
        <v>32</v>
      </c>
    </row>
    <row r="251" spans="3:11" ht="15.75">
      <c r="C251" s="381" t="s">
        <v>1372</v>
      </c>
      <c r="D251" s="383" t="s">
        <v>21</v>
      </c>
      <c r="E251" s="384" t="s">
        <v>272</v>
      </c>
      <c r="F251" s="384" t="s">
        <v>835</v>
      </c>
      <c r="G251" s="384" t="s">
        <v>25</v>
      </c>
      <c r="H251" s="387" t="s">
        <v>24</v>
      </c>
      <c r="I251" s="387" t="s">
        <v>23</v>
      </c>
      <c r="J251" s="387" t="s">
        <v>32</v>
      </c>
      <c r="K251" s="388" t="s">
        <v>33</v>
      </c>
    </row>
    <row r="252" spans="3:11" ht="15.75">
      <c r="C252" s="381" t="s">
        <v>1371</v>
      </c>
      <c r="D252" s="383" t="s">
        <v>31</v>
      </c>
      <c r="E252" s="384" t="s">
        <v>272</v>
      </c>
      <c r="F252" s="384" t="s">
        <v>23</v>
      </c>
      <c r="G252" s="384" t="s">
        <v>21</v>
      </c>
      <c r="H252" s="387" t="s">
        <v>24</v>
      </c>
      <c r="I252" s="387" t="s">
        <v>25</v>
      </c>
      <c r="J252" s="387" t="s">
        <v>34</v>
      </c>
      <c r="K252" s="388" t="s">
        <v>33</v>
      </c>
    </row>
    <row r="253" spans="3:11" ht="15.75">
      <c r="C253" s="381" t="s">
        <v>1370</v>
      </c>
      <c r="D253" s="383" t="s">
        <v>21</v>
      </c>
      <c r="E253" s="384" t="s">
        <v>272</v>
      </c>
      <c r="F253" s="384" t="s">
        <v>835</v>
      </c>
      <c r="G253" s="384" t="s">
        <v>25</v>
      </c>
      <c r="H253" s="387" t="s">
        <v>24</v>
      </c>
      <c r="I253" s="387" t="s">
        <v>23</v>
      </c>
      <c r="J253" s="387" t="s">
        <v>34</v>
      </c>
      <c r="K253" s="388" t="s">
        <v>31</v>
      </c>
    </row>
    <row r="254" spans="3:11" ht="15.75">
      <c r="C254" s="381" t="s">
        <v>1369</v>
      </c>
      <c r="D254" s="383" t="s">
        <v>31</v>
      </c>
      <c r="E254" s="384" t="s">
        <v>272</v>
      </c>
      <c r="F254" s="384" t="s">
        <v>835</v>
      </c>
      <c r="G254" s="384" t="s">
        <v>21</v>
      </c>
      <c r="H254" s="387" t="s">
        <v>24</v>
      </c>
      <c r="I254" s="387" t="s">
        <v>23</v>
      </c>
      <c r="J254" s="387" t="s">
        <v>25</v>
      </c>
      <c r="K254" s="388" t="s">
        <v>33</v>
      </c>
    </row>
    <row r="255" spans="3:11" ht="15.75">
      <c r="C255" s="381" t="s">
        <v>1368</v>
      </c>
      <c r="D255" s="383" t="s">
        <v>31</v>
      </c>
      <c r="E255" s="384" t="s">
        <v>272</v>
      </c>
      <c r="F255" s="384" t="s">
        <v>23</v>
      </c>
      <c r="G255" s="384" t="s">
        <v>21</v>
      </c>
      <c r="H255" s="387" t="s">
        <v>24</v>
      </c>
      <c r="I255" s="387" t="s">
        <v>25</v>
      </c>
      <c r="J255" s="387" t="s">
        <v>34</v>
      </c>
      <c r="K255" s="388" t="s">
        <v>32</v>
      </c>
    </row>
    <row r="256" spans="3:11" ht="15.75">
      <c r="C256" s="381" t="s">
        <v>1367</v>
      </c>
      <c r="D256" s="383" t="s">
        <v>31</v>
      </c>
      <c r="E256" s="384" t="s">
        <v>272</v>
      </c>
      <c r="F256" s="384" t="s">
        <v>23</v>
      </c>
      <c r="G256" s="384" t="s">
        <v>21</v>
      </c>
      <c r="H256" s="387" t="s">
        <v>24</v>
      </c>
      <c r="I256" s="387" t="s">
        <v>25</v>
      </c>
      <c r="J256" s="387" t="s">
        <v>32</v>
      </c>
      <c r="K256" s="388" t="s">
        <v>33</v>
      </c>
    </row>
    <row r="257" spans="3:11" ht="15.75">
      <c r="C257" s="381" t="s">
        <v>1366</v>
      </c>
      <c r="D257" s="383" t="s">
        <v>31</v>
      </c>
      <c r="E257" s="384" t="s">
        <v>272</v>
      </c>
      <c r="F257" s="384" t="s">
        <v>835</v>
      </c>
      <c r="G257" s="384" t="s">
        <v>21</v>
      </c>
      <c r="H257" s="387" t="s">
        <v>24</v>
      </c>
      <c r="I257" s="387" t="s">
        <v>23</v>
      </c>
      <c r="J257" s="387" t="s">
        <v>25</v>
      </c>
      <c r="K257" s="388" t="s">
        <v>32</v>
      </c>
    </row>
    <row r="258" spans="3:11" ht="15.75">
      <c r="C258" s="381" t="s">
        <v>1365</v>
      </c>
      <c r="D258" s="383" t="s">
        <v>22</v>
      </c>
      <c r="E258" s="384" t="s">
        <v>835</v>
      </c>
      <c r="F258" s="384" t="s">
        <v>32</v>
      </c>
      <c r="G258" s="384" t="s">
        <v>21</v>
      </c>
      <c r="H258" s="387" t="s">
        <v>24</v>
      </c>
      <c r="I258" s="387" t="s">
        <v>25</v>
      </c>
      <c r="J258" s="387" t="s">
        <v>34</v>
      </c>
      <c r="K258" s="388" t="s">
        <v>33</v>
      </c>
    </row>
    <row r="259" spans="3:11" ht="15.75">
      <c r="C259" s="381" t="s">
        <v>1364</v>
      </c>
      <c r="D259" s="383" t="s">
        <v>31</v>
      </c>
      <c r="E259" s="384" t="s">
        <v>835</v>
      </c>
      <c r="F259" s="384" t="s">
        <v>22</v>
      </c>
      <c r="G259" s="384" t="s">
        <v>21</v>
      </c>
      <c r="H259" s="387" t="s">
        <v>24</v>
      </c>
      <c r="I259" s="387" t="s">
        <v>25</v>
      </c>
      <c r="J259" s="387" t="s">
        <v>34</v>
      </c>
      <c r="K259" s="388" t="s">
        <v>33</v>
      </c>
    </row>
    <row r="260" spans="3:11" ht="15.75">
      <c r="C260" s="381" t="s">
        <v>1363</v>
      </c>
      <c r="D260" s="383" t="s">
        <v>31</v>
      </c>
      <c r="E260" s="384" t="s">
        <v>22</v>
      </c>
      <c r="F260" s="384" t="s">
        <v>32</v>
      </c>
      <c r="G260" s="384" t="s">
        <v>21</v>
      </c>
      <c r="H260" s="387" t="s">
        <v>24</v>
      </c>
      <c r="I260" s="387" t="s">
        <v>25</v>
      </c>
      <c r="J260" s="387" t="s">
        <v>34</v>
      </c>
      <c r="K260" s="388" t="s">
        <v>33</v>
      </c>
    </row>
    <row r="261" spans="3:11" ht="15.75">
      <c r="C261" s="381" t="s">
        <v>1362</v>
      </c>
      <c r="D261" s="383" t="s">
        <v>31</v>
      </c>
      <c r="E261" s="384" t="s">
        <v>835</v>
      </c>
      <c r="F261" s="384" t="s">
        <v>22</v>
      </c>
      <c r="G261" s="384" t="s">
        <v>21</v>
      </c>
      <c r="H261" s="387" t="s">
        <v>24</v>
      </c>
      <c r="I261" s="387" t="s">
        <v>25</v>
      </c>
      <c r="J261" s="387" t="s">
        <v>34</v>
      </c>
      <c r="K261" s="388" t="s">
        <v>32</v>
      </c>
    </row>
    <row r="262" spans="3:11" ht="15.75">
      <c r="C262" s="381" t="s">
        <v>1361</v>
      </c>
      <c r="D262" s="383" t="s">
        <v>31</v>
      </c>
      <c r="E262" s="384" t="s">
        <v>835</v>
      </c>
      <c r="F262" s="384" t="s">
        <v>22</v>
      </c>
      <c r="G262" s="384" t="s">
        <v>21</v>
      </c>
      <c r="H262" s="387" t="s">
        <v>24</v>
      </c>
      <c r="I262" s="387" t="s">
        <v>25</v>
      </c>
      <c r="J262" s="387" t="s">
        <v>32</v>
      </c>
      <c r="K262" s="388" t="s">
        <v>33</v>
      </c>
    </row>
    <row r="263" spans="3:11" ht="15.75">
      <c r="C263" s="381" t="s">
        <v>1360</v>
      </c>
      <c r="D263" s="383" t="s">
        <v>22</v>
      </c>
      <c r="E263" s="384" t="s">
        <v>272</v>
      </c>
      <c r="F263" s="384" t="s">
        <v>835</v>
      </c>
      <c r="G263" s="384" t="s">
        <v>21</v>
      </c>
      <c r="H263" s="387" t="s">
        <v>24</v>
      </c>
      <c r="I263" s="387" t="s">
        <v>25</v>
      </c>
      <c r="J263" s="387" t="s">
        <v>34</v>
      </c>
      <c r="K263" s="388" t="s">
        <v>33</v>
      </c>
    </row>
    <row r="264" spans="3:11" ht="15.75">
      <c r="C264" s="381" t="s">
        <v>1359</v>
      </c>
      <c r="D264" s="383" t="s">
        <v>22</v>
      </c>
      <c r="E264" s="384" t="s">
        <v>272</v>
      </c>
      <c r="F264" s="384" t="s">
        <v>32</v>
      </c>
      <c r="G264" s="384" t="s">
        <v>21</v>
      </c>
      <c r="H264" s="387" t="s">
        <v>24</v>
      </c>
      <c r="I264" s="387" t="s">
        <v>25</v>
      </c>
      <c r="J264" s="387" t="s">
        <v>34</v>
      </c>
      <c r="K264" s="388" t="s">
        <v>33</v>
      </c>
    </row>
    <row r="265" spans="3:11" ht="15.75">
      <c r="C265" s="381" t="s">
        <v>1358</v>
      </c>
      <c r="D265" s="383" t="s">
        <v>22</v>
      </c>
      <c r="E265" s="384" t="s">
        <v>272</v>
      </c>
      <c r="F265" s="384" t="s">
        <v>835</v>
      </c>
      <c r="G265" s="384" t="s">
        <v>21</v>
      </c>
      <c r="H265" s="387" t="s">
        <v>24</v>
      </c>
      <c r="I265" s="387" t="s">
        <v>25</v>
      </c>
      <c r="J265" s="387" t="s">
        <v>34</v>
      </c>
      <c r="K265" s="388" t="s">
        <v>32</v>
      </c>
    </row>
    <row r="266" spans="3:11" ht="15.75">
      <c r="C266" s="381" t="s">
        <v>1357</v>
      </c>
      <c r="D266" s="383" t="s">
        <v>22</v>
      </c>
      <c r="E266" s="384" t="s">
        <v>272</v>
      </c>
      <c r="F266" s="384" t="s">
        <v>835</v>
      </c>
      <c r="G266" s="384" t="s">
        <v>21</v>
      </c>
      <c r="H266" s="387" t="s">
        <v>24</v>
      </c>
      <c r="I266" s="387" t="s">
        <v>25</v>
      </c>
      <c r="J266" s="387" t="s">
        <v>32</v>
      </c>
      <c r="K266" s="388" t="s">
        <v>33</v>
      </c>
    </row>
    <row r="267" spans="3:11" ht="15.75">
      <c r="C267" s="381" t="s">
        <v>1356</v>
      </c>
      <c r="D267" s="383" t="s">
        <v>31</v>
      </c>
      <c r="E267" s="384" t="s">
        <v>272</v>
      </c>
      <c r="F267" s="384" t="s">
        <v>22</v>
      </c>
      <c r="G267" s="384" t="s">
        <v>21</v>
      </c>
      <c r="H267" s="387" t="s">
        <v>24</v>
      </c>
      <c r="I267" s="387" t="s">
        <v>25</v>
      </c>
      <c r="J267" s="387" t="s">
        <v>34</v>
      </c>
      <c r="K267" s="388" t="s">
        <v>33</v>
      </c>
    </row>
    <row r="268" spans="3:11" ht="15.75">
      <c r="C268" s="381" t="s">
        <v>1355</v>
      </c>
      <c r="D268" s="383" t="s">
        <v>31</v>
      </c>
      <c r="E268" s="384" t="s">
        <v>272</v>
      </c>
      <c r="F268" s="384" t="s">
        <v>835</v>
      </c>
      <c r="G268" s="384" t="s">
        <v>21</v>
      </c>
      <c r="H268" s="387" t="s">
        <v>24</v>
      </c>
      <c r="I268" s="387" t="s">
        <v>25</v>
      </c>
      <c r="J268" s="387" t="s">
        <v>34</v>
      </c>
      <c r="K268" s="388" t="s">
        <v>22</v>
      </c>
    </row>
    <row r="269" spans="3:11" ht="15.75">
      <c r="C269" s="381" t="s">
        <v>1354</v>
      </c>
      <c r="D269" s="383" t="s">
        <v>31</v>
      </c>
      <c r="E269" s="384" t="s">
        <v>272</v>
      </c>
      <c r="F269" s="384" t="s">
        <v>835</v>
      </c>
      <c r="G269" s="384" t="s">
        <v>21</v>
      </c>
      <c r="H269" s="387" t="s">
        <v>24</v>
      </c>
      <c r="I269" s="387" t="s">
        <v>25</v>
      </c>
      <c r="J269" s="387" t="s">
        <v>22</v>
      </c>
      <c r="K269" s="388" t="s">
        <v>33</v>
      </c>
    </row>
    <row r="270" spans="3:11" ht="15.75">
      <c r="C270" s="381" t="s">
        <v>1353</v>
      </c>
      <c r="D270" s="383" t="s">
        <v>31</v>
      </c>
      <c r="E270" s="384" t="s">
        <v>272</v>
      </c>
      <c r="F270" s="384" t="s">
        <v>22</v>
      </c>
      <c r="G270" s="384" t="s">
        <v>21</v>
      </c>
      <c r="H270" s="387" t="s">
        <v>24</v>
      </c>
      <c r="I270" s="387" t="s">
        <v>25</v>
      </c>
      <c r="J270" s="387" t="s">
        <v>34</v>
      </c>
      <c r="K270" s="388" t="s">
        <v>32</v>
      </c>
    </row>
    <row r="271" spans="3:11" ht="15.75">
      <c r="C271" s="381" t="s">
        <v>1352</v>
      </c>
      <c r="D271" s="383" t="s">
        <v>31</v>
      </c>
      <c r="E271" s="384" t="s">
        <v>272</v>
      </c>
      <c r="F271" s="384" t="s">
        <v>22</v>
      </c>
      <c r="G271" s="384" t="s">
        <v>21</v>
      </c>
      <c r="H271" s="387" t="s">
        <v>24</v>
      </c>
      <c r="I271" s="387" t="s">
        <v>25</v>
      </c>
      <c r="J271" s="387" t="s">
        <v>32</v>
      </c>
      <c r="K271" s="388" t="s">
        <v>33</v>
      </c>
    </row>
    <row r="272" spans="3:11" ht="15.75">
      <c r="C272" s="381" t="s">
        <v>1351</v>
      </c>
      <c r="D272" s="383" t="s">
        <v>31</v>
      </c>
      <c r="E272" s="384" t="s">
        <v>272</v>
      </c>
      <c r="F272" s="384" t="s">
        <v>835</v>
      </c>
      <c r="G272" s="384" t="s">
        <v>21</v>
      </c>
      <c r="H272" s="387" t="s">
        <v>24</v>
      </c>
      <c r="I272" s="387" t="s">
        <v>25</v>
      </c>
      <c r="J272" s="387" t="s">
        <v>22</v>
      </c>
      <c r="K272" s="388" t="s">
        <v>32</v>
      </c>
    </row>
    <row r="273" spans="3:11" ht="15.75">
      <c r="C273" s="381" t="s">
        <v>1350</v>
      </c>
      <c r="D273" s="383" t="s">
        <v>21</v>
      </c>
      <c r="E273" s="384" t="s">
        <v>835</v>
      </c>
      <c r="F273" s="384" t="s">
        <v>22</v>
      </c>
      <c r="G273" s="384" t="s">
        <v>25</v>
      </c>
      <c r="H273" s="387" t="s">
        <v>24</v>
      </c>
      <c r="I273" s="387" t="s">
        <v>23</v>
      </c>
      <c r="J273" s="387" t="s">
        <v>34</v>
      </c>
      <c r="K273" s="388" t="s">
        <v>33</v>
      </c>
    </row>
    <row r="274" spans="3:11" ht="15.75">
      <c r="C274" s="381" t="s">
        <v>1349</v>
      </c>
      <c r="D274" s="383" t="s">
        <v>21</v>
      </c>
      <c r="E274" s="384" t="s">
        <v>22</v>
      </c>
      <c r="F274" s="384" t="s">
        <v>32</v>
      </c>
      <c r="G274" s="384" t="s">
        <v>25</v>
      </c>
      <c r="H274" s="387" t="s">
        <v>24</v>
      </c>
      <c r="I274" s="387" t="s">
        <v>23</v>
      </c>
      <c r="J274" s="387" t="s">
        <v>34</v>
      </c>
      <c r="K274" s="388" t="s">
        <v>33</v>
      </c>
    </row>
    <row r="275" spans="3:11" ht="15.75">
      <c r="C275" s="381" t="s">
        <v>1348</v>
      </c>
      <c r="D275" s="383" t="s">
        <v>21</v>
      </c>
      <c r="E275" s="384" t="s">
        <v>835</v>
      </c>
      <c r="F275" s="384" t="s">
        <v>22</v>
      </c>
      <c r="G275" s="384" t="s">
        <v>25</v>
      </c>
      <c r="H275" s="387" t="s">
        <v>24</v>
      </c>
      <c r="I275" s="387" t="s">
        <v>23</v>
      </c>
      <c r="J275" s="387" t="s">
        <v>34</v>
      </c>
      <c r="K275" s="388" t="s">
        <v>32</v>
      </c>
    </row>
    <row r="276" spans="3:11" ht="15.75">
      <c r="C276" s="381" t="s">
        <v>1347</v>
      </c>
      <c r="D276" s="383" t="s">
        <v>21</v>
      </c>
      <c r="E276" s="384" t="s">
        <v>835</v>
      </c>
      <c r="F276" s="384" t="s">
        <v>22</v>
      </c>
      <c r="G276" s="384" t="s">
        <v>25</v>
      </c>
      <c r="H276" s="387" t="s">
        <v>24</v>
      </c>
      <c r="I276" s="387" t="s">
        <v>23</v>
      </c>
      <c r="J276" s="387" t="s">
        <v>32</v>
      </c>
      <c r="K276" s="388" t="s">
        <v>33</v>
      </c>
    </row>
    <row r="277" spans="3:11" ht="15.75">
      <c r="C277" s="381" t="s">
        <v>1346</v>
      </c>
      <c r="D277" s="383" t="s">
        <v>31</v>
      </c>
      <c r="E277" s="384" t="s">
        <v>22</v>
      </c>
      <c r="F277" s="384" t="s">
        <v>23</v>
      </c>
      <c r="G277" s="384" t="s">
        <v>21</v>
      </c>
      <c r="H277" s="387" t="s">
        <v>24</v>
      </c>
      <c r="I277" s="387" t="s">
        <v>25</v>
      </c>
      <c r="J277" s="387" t="s">
        <v>34</v>
      </c>
      <c r="K277" s="388" t="s">
        <v>33</v>
      </c>
    </row>
    <row r="278" spans="3:11" ht="15.75">
      <c r="C278" s="381" t="s">
        <v>1345</v>
      </c>
      <c r="D278" s="383" t="s">
        <v>31</v>
      </c>
      <c r="E278" s="384" t="s">
        <v>835</v>
      </c>
      <c r="F278" s="384" t="s">
        <v>23</v>
      </c>
      <c r="G278" s="384" t="s">
        <v>21</v>
      </c>
      <c r="H278" s="387" t="s">
        <v>24</v>
      </c>
      <c r="I278" s="387" t="s">
        <v>25</v>
      </c>
      <c r="J278" s="387" t="s">
        <v>34</v>
      </c>
      <c r="K278" s="388" t="s">
        <v>22</v>
      </c>
    </row>
    <row r="279" spans="3:11" ht="15.75">
      <c r="C279" s="381" t="s">
        <v>1344</v>
      </c>
      <c r="D279" s="383" t="s">
        <v>31</v>
      </c>
      <c r="E279" s="384" t="s">
        <v>835</v>
      </c>
      <c r="F279" s="384" t="s">
        <v>22</v>
      </c>
      <c r="G279" s="384" t="s">
        <v>21</v>
      </c>
      <c r="H279" s="387" t="s">
        <v>24</v>
      </c>
      <c r="I279" s="387" t="s">
        <v>23</v>
      </c>
      <c r="J279" s="387" t="s">
        <v>25</v>
      </c>
      <c r="K279" s="388" t="s">
        <v>33</v>
      </c>
    </row>
    <row r="280" spans="3:11" ht="15.75">
      <c r="C280" s="381" t="s">
        <v>1343</v>
      </c>
      <c r="D280" s="383" t="s">
        <v>31</v>
      </c>
      <c r="E280" s="384" t="s">
        <v>22</v>
      </c>
      <c r="F280" s="384" t="s">
        <v>23</v>
      </c>
      <c r="G280" s="384" t="s">
        <v>21</v>
      </c>
      <c r="H280" s="387" t="s">
        <v>24</v>
      </c>
      <c r="I280" s="387" t="s">
        <v>25</v>
      </c>
      <c r="J280" s="387" t="s">
        <v>34</v>
      </c>
      <c r="K280" s="388" t="s">
        <v>32</v>
      </c>
    </row>
    <row r="281" spans="3:11" ht="15.75">
      <c r="C281" s="381" t="s">
        <v>1342</v>
      </c>
      <c r="D281" s="383" t="s">
        <v>31</v>
      </c>
      <c r="E281" s="384" t="s">
        <v>22</v>
      </c>
      <c r="F281" s="384" t="s">
        <v>23</v>
      </c>
      <c r="G281" s="384" t="s">
        <v>21</v>
      </c>
      <c r="H281" s="387" t="s">
        <v>24</v>
      </c>
      <c r="I281" s="387" t="s">
        <v>25</v>
      </c>
      <c r="J281" s="387" t="s">
        <v>32</v>
      </c>
      <c r="K281" s="388" t="s">
        <v>33</v>
      </c>
    </row>
    <row r="282" spans="3:11" ht="15.75">
      <c r="C282" s="381" t="s">
        <v>1341</v>
      </c>
      <c r="D282" s="383" t="s">
        <v>31</v>
      </c>
      <c r="E282" s="384" t="s">
        <v>835</v>
      </c>
      <c r="F282" s="384" t="s">
        <v>22</v>
      </c>
      <c r="G282" s="384" t="s">
        <v>21</v>
      </c>
      <c r="H282" s="387" t="s">
        <v>24</v>
      </c>
      <c r="I282" s="387" t="s">
        <v>23</v>
      </c>
      <c r="J282" s="387" t="s">
        <v>25</v>
      </c>
      <c r="K282" s="388" t="s">
        <v>32</v>
      </c>
    </row>
    <row r="283" spans="3:11" ht="15.75">
      <c r="C283" s="381" t="s">
        <v>1340</v>
      </c>
      <c r="D283" s="383" t="s">
        <v>21</v>
      </c>
      <c r="E283" s="384" t="s">
        <v>272</v>
      </c>
      <c r="F283" s="384" t="s">
        <v>22</v>
      </c>
      <c r="G283" s="384" t="s">
        <v>25</v>
      </c>
      <c r="H283" s="387" t="s">
        <v>24</v>
      </c>
      <c r="I283" s="387" t="s">
        <v>23</v>
      </c>
      <c r="J283" s="387" t="s">
        <v>34</v>
      </c>
      <c r="K283" s="388" t="s">
        <v>33</v>
      </c>
    </row>
    <row r="284" spans="3:11" ht="15.75">
      <c r="C284" s="381" t="s">
        <v>1339</v>
      </c>
      <c r="D284" s="383" t="s">
        <v>21</v>
      </c>
      <c r="E284" s="384" t="s">
        <v>272</v>
      </c>
      <c r="F284" s="384" t="s">
        <v>835</v>
      </c>
      <c r="G284" s="384" t="s">
        <v>25</v>
      </c>
      <c r="H284" s="387" t="s">
        <v>24</v>
      </c>
      <c r="I284" s="387" t="s">
        <v>23</v>
      </c>
      <c r="J284" s="387" t="s">
        <v>34</v>
      </c>
      <c r="K284" s="388" t="s">
        <v>22</v>
      </c>
    </row>
    <row r="285" spans="3:11" ht="15.75">
      <c r="C285" s="381" t="s">
        <v>1338</v>
      </c>
      <c r="D285" s="383" t="s">
        <v>21</v>
      </c>
      <c r="E285" s="384" t="s">
        <v>272</v>
      </c>
      <c r="F285" s="384" t="s">
        <v>835</v>
      </c>
      <c r="G285" s="384" t="s">
        <v>25</v>
      </c>
      <c r="H285" s="387" t="s">
        <v>24</v>
      </c>
      <c r="I285" s="387" t="s">
        <v>23</v>
      </c>
      <c r="J285" s="387" t="s">
        <v>22</v>
      </c>
      <c r="K285" s="388" t="s">
        <v>33</v>
      </c>
    </row>
    <row r="286" spans="3:11" ht="15.75">
      <c r="C286" s="381" t="s">
        <v>1337</v>
      </c>
      <c r="D286" s="383" t="s">
        <v>21</v>
      </c>
      <c r="E286" s="384" t="s">
        <v>272</v>
      </c>
      <c r="F286" s="384" t="s">
        <v>22</v>
      </c>
      <c r="G286" s="384" t="s">
        <v>25</v>
      </c>
      <c r="H286" s="387" t="s">
        <v>24</v>
      </c>
      <c r="I286" s="387" t="s">
        <v>23</v>
      </c>
      <c r="J286" s="387" t="s">
        <v>34</v>
      </c>
      <c r="K286" s="388" t="s">
        <v>32</v>
      </c>
    </row>
    <row r="287" spans="3:11" ht="15.75">
      <c r="C287" s="381" t="s">
        <v>1336</v>
      </c>
      <c r="D287" s="383" t="s">
        <v>21</v>
      </c>
      <c r="E287" s="384" t="s">
        <v>272</v>
      </c>
      <c r="F287" s="384" t="s">
        <v>22</v>
      </c>
      <c r="G287" s="384" t="s">
        <v>25</v>
      </c>
      <c r="H287" s="387" t="s">
        <v>24</v>
      </c>
      <c r="I287" s="387" t="s">
        <v>23</v>
      </c>
      <c r="J287" s="387" t="s">
        <v>32</v>
      </c>
      <c r="K287" s="388" t="s">
        <v>33</v>
      </c>
    </row>
    <row r="288" spans="3:11" ht="15.75">
      <c r="C288" s="381" t="s">
        <v>1335</v>
      </c>
      <c r="D288" s="383" t="s">
        <v>21</v>
      </c>
      <c r="E288" s="384" t="s">
        <v>272</v>
      </c>
      <c r="F288" s="384" t="s">
        <v>835</v>
      </c>
      <c r="G288" s="384" t="s">
        <v>25</v>
      </c>
      <c r="H288" s="387" t="s">
        <v>24</v>
      </c>
      <c r="I288" s="387" t="s">
        <v>23</v>
      </c>
      <c r="J288" s="387" t="s">
        <v>22</v>
      </c>
      <c r="K288" s="388" t="s">
        <v>32</v>
      </c>
    </row>
    <row r="289" spans="3:11" ht="15.75">
      <c r="C289" s="381" t="s">
        <v>1334</v>
      </c>
      <c r="D289" s="383" t="s">
        <v>31</v>
      </c>
      <c r="E289" s="384" t="s">
        <v>272</v>
      </c>
      <c r="F289" s="384" t="s">
        <v>23</v>
      </c>
      <c r="G289" s="384" t="s">
        <v>21</v>
      </c>
      <c r="H289" s="387" t="s">
        <v>24</v>
      </c>
      <c r="I289" s="387" t="s">
        <v>25</v>
      </c>
      <c r="J289" s="387" t="s">
        <v>34</v>
      </c>
      <c r="K289" s="388" t="s">
        <v>22</v>
      </c>
    </row>
    <row r="290" spans="3:11" ht="15.75">
      <c r="C290" s="381" t="s">
        <v>1333</v>
      </c>
      <c r="D290" s="383" t="s">
        <v>31</v>
      </c>
      <c r="E290" s="384" t="s">
        <v>272</v>
      </c>
      <c r="F290" s="384" t="s">
        <v>22</v>
      </c>
      <c r="G290" s="384" t="s">
        <v>21</v>
      </c>
      <c r="H290" s="387" t="s">
        <v>24</v>
      </c>
      <c r="I290" s="387" t="s">
        <v>23</v>
      </c>
      <c r="J290" s="387" t="s">
        <v>25</v>
      </c>
      <c r="K290" s="388" t="s">
        <v>33</v>
      </c>
    </row>
    <row r="291" spans="3:11" ht="15.75">
      <c r="C291" s="381" t="s">
        <v>1332</v>
      </c>
      <c r="D291" s="383" t="s">
        <v>31</v>
      </c>
      <c r="E291" s="384" t="s">
        <v>272</v>
      </c>
      <c r="F291" s="384" t="s">
        <v>835</v>
      </c>
      <c r="G291" s="384" t="s">
        <v>21</v>
      </c>
      <c r="H291" s="387" t="s">
        <v>24</v>
      </c>
      <c r="I291" s="387" t="s">
        <v>23</v>
      </c>
      <c r="J291" s="387" t="s">
        <v>25</v>
      </c>
      <c r="K291" s="388" t="s">
        <v>22</v>
      </c>
    </row>
    <row r="292" spans="3:11" ht="15.75">
      <c r="C292" s="381" t="s">
        <v>1331</v>
      </c>
      <c r="D292" s="383" t="s">
        <v>31</v>
      </c>
      <c r="E292" s="384" t="s">
        <v>272</v>
      </c>
      <c r="F292" s="384" t="s">
        <v>22</v>
      </c>
      <c r="G292" s="384" t="s">
        <v>21</v>
      </c>
      <c r="H292" s="387" t="s">
        <v>24</v>
      </c>
      <c r="I292" s="387" t="s">
        <v>23</v>
      </c>
      <c r="J292" s="387" t="s">
        <v>25</v>
      </c>
      <c r="K292" s="388" t="s">
        <v>32</v>
      </c>
    </row>
    <row r="293" spans="3:11" ht="15.75">
      <c r="C293" s="381" t="s">
        <v>1330</v>
      </c>
      <c r="D293" s="383" t="s">
        <v>31</v>
      </c>
      <c r="E293" s="384" t="s">
        <v>835</v>
      </c>
      <c r="F293" s="384" t="s">
        <v>20</v>
      </c>
      <c r="G293" s="384" t="s">
        <v>24</v>
      </c>
      <c r="H293" s="387" t="s">
        <v>32</v>
      </c>
      <c r="I293" s="387" t="s">
        <v>272</v>
      </c>
      <c r="J293" s="387" t="s">
        <v>34</v>
      </c>
      <c r="K293" s="388" t="s">
        <v>33</v>
      </c>
    </row>
    <row r="294" spans="3:11" ht="15.75">
      <c r="C294" s="381" t="s">
        <v>1329</v>
      </c>
      <c r="D294" s="383" t="s">
        <v>31</v>
      </c>
      <c r="E294" s="384" t="s">
        <v>835</v>
      </c>
      <c r="F294" s="384" t="s">
        <v>20</v>
      </c>
      <c r="G294" s="384" t="s">
        <v>24</v>
      </c>
      <c r="H294" s="387" t="s">
        <v>32</v>
      </c>
      <c r="I294" s="387" t="s">
        <v>23</v>
      </c>
      <c r="J294" s="387" t="s">
        <v>34</v>
      </c>
      <c r="K294" s="388" t="s">
        <v>33</v>
      </c>
    </row>
    <row r="295" spans="3:11" ht="15.75">
      <c r="C295" s="381" t="s">
        <v>1328</v>
      </c>
      <c r="D295" s="383" t="s">
        <v>32</v>
      </c>
      <c r="E295" s="384" t="s">
        <v>835</v>
      </c>
      <c r="F295" s="384" t="s">
        <v>20</v>
      </c>
      <c r="G295" s="384" t="s">
        <v>23</v>
      </c>
      <c r="H295" s="387" t="s">
        <v>24</v>
      </c>
      <c r="I295" s="387" t="s">
        <v>272</v>
      </c>
      <c r="J295" s="387" t="s">
        <v>34</v>
      </c>
      <c r="K295" s="388" t="s">
        <v>33</v>
      </c>
    </row>
    <row r="296" spans="3:11" ht="15.75">
      <c r="C296" s="381" t="s">
        <v>1327</v>
      </c>
      <c r="D296" s="383" t="s">
        <v>31</v>
      </c>
      <c r="E296" s="384" t="s">
        <v>835</v>
      </c>
      <c r="F296" s="384" t="s">
        <v>20</v>
      </c>
      <c r="G296" s="384" t="s">
        <v>23</v>
      </c>
      <c r="H296" s="387" t="s">
        <v>24</v>
      </c>
      <c r="I296" s="387" t="s">
        <v>272</v>
      </c>
      <c r="J296" s="387" t="s">
        <v>34</v>
      </c>
      <c r="K296" s="388" t="s">
        <v>33</v>
      </c>
    </row>
    <row r="297" spans="3:11" ht="15.75">
      <c r="C297" s="381" t="s">
        <v>1326</v>
      </c>
      <c r="D297" s="383" t="s">
        <v>31</v>
      </c>
      <c r="E297" s="384" t="s">
        <v>272</v>
      </c>
      <c r="F297" s="384" t="s">
        <v>20</v>
      </c>
      <c r="G297" s="384" t="s">
        <v>24</v>
      </c>
      <c r="H297" s="387" t="s">
        <v>32</v>
      </c>
      <c r="I297" s="387" t="s">
        <v>23</v>
      </c>
      <c r="J297" s="387" t="s">
        <v>34</v>
      </c>
      <c r="K297" s="388" t="s">
        <v>33</v>
      </c>
    </row>
    <row r="298" spans="3:11" ht="15.75">
      <c r="C298" s="381" t="s">
        <v>1325</v>
      </c>
      <c r="D298" s="383" t="s">
        <v>31</v>
      </c>
      <c r="E298" s="384" t="s">
        <v>835</v>
      </c>
      <c r="F298" s="384" t="s">
        <v>20</v>
      </c>
      <c r="G298" s="384" t="s">
        <v>23</v>
      </c>
      <c r="H298" s="387" t="s">
        <v>24</v>
      </c>
      <c r="I298" s="387" t="s">
        <v>272</v>
      </c>
      <c r="J298" s="387" t="s">
        <v>34</v>
      </c>
      <c r="K298" s="388" t="s">
        <v>32</v>
      </c>
    </row>
    <row r="299" spans="3:11" ht="15.75">
      <c r="C299" s="381" t="s">
        <v>1324</v>
      </c>
      <c r="D299" s="383" t="s">
        <v>31</v>
      </c>
      <c r="E299" s="384" t="s">
        <v>835</v>
      </c>
      <c r="F299" s="384" t="s">
        <v>20</v>
      </c>
      <c r="G299" s="384" t="s">
        <v>23</v>
      </c>
      <c r="H299" s="387" t="s">
        <v>24</v>
      </c>
      <c r="I299" s="387" t="s">
        <v>272</v>
      </c>
      <c r="J299" s="387" t="s">
        <v>32</v>
      </c>
      <c r="K299" s="388" t="s">
        <v>33</v>
      </c>
    </row>
    <row r="300" spans="3:11" ht="15.75">
      <c r="C300" s="381" t="s">
        <v>1323</v>
      </c>
      <c r="D300" s="383" t="s">
        <v>22</v>
      </c>
      <c r="E300" s="384" t="s">
        <v>835</v>
      </c>
      <c r="F300" s="384" t="s">
        <v>20</v>
      </c>
      <c r="G300" s="384" t="s">
        <v>24</v>
      </c>
      <c r="H300" s="387" t="s">
        <v>32</v>
      </c>
      <c r="I300" s="387" t="s">
        <v>31</v>
      </c>
      <c r="J300" s="387" t="s">
        <v>34</v>
      </c>
      <c r="K300" s="388" t="s">
        <v>33</v>
      </c>
    </row>
    <row r="301" spans="3:11" ht="15.75">
      <c r="C301" s="381" t="s">
        <v>1322</v>
      </c>
      <c r="D301" s="383" t="s">
        <v>22</v>
      </c>
      <c r="E301" s="384" t="s">
        <v>835</v>
      </c>
      <c r="F301" s="384" t="s">
        <v>20</v>
      </c>
      <c r="G301" s="384" t="s">
        <v>24</v>
      </c>
      <c r="H301" s="387" t="s">
        <v>32</v>
      </c>
      <c r="I301" s="387" t="s">
        <v>272</v>
      </c>
      <c r="J301" s="387" t="s">
        <v>34</v>
      </c>
      <c r="K301" s="388" t="s">
        <v>33</v>
      </c>
    </row>
    <row r="302" spans="3:11" ht="15.75">
      <c r="C302" s="381" t="s">
        <v>1321</v>
      </c>
      <c r="D302" s="383" t="s">
        <v>22</v>
      </c>
      <c r="E302" s="384" t="s">
        <v>835</v>
      </c>
      <c r="F302" s="384" t="s">
        <v>20</v>
      </c>
      <c r="G302" s="384" t="s">
        <v>24</v>
      </c>
      <c r="H302" s="387" t="s">
        <v>31</v>
      </c>
      <c r="I302" s="387" t="s">
        <v>272</v>
      </c>
      <c r="J302" s="387" t="s">
        <v>34</v>
      </c>
      <c r="K302" s="388" t="s">
        <v>33</v>
      </c>
    </row>
    <row r="303" spans="3:11" ht="15.75">
      <c r="C303" s="381" t="s">
        <v>1320</v>
      </c>
      <c r="D303" s="383" t="s">
        <v>22</v>
      </c>
      <c r="E303" s="384" t="s">
        <v>272</v>
      </c>
      <c r="F303" s="384" t="s">
        <v>20</v>
      </c>
      <c r="G303" s="384" t="s">
        <v>24</v>
      </c>
      <c r="H303" s="387" t="s">
        <v>32</v>
      </c>
      <c r="I303" s="387" t="s">
        <v>31</v>
      </c>
      <c r="J303" s="387" t="s">
        <v>34</v>
      </c>
      <c r="K303" s="388" t="s">
        <v>33</v>
      </c>
    </row>
    <row r="304" spans="3:11" ht="15.75">
      <c r="C304" s="381" t="s">
        <v>1319</v>
      </c>
      <c r="D304" s="383" t="s">
        <v>22</v>
      </c>
      <c r="E304" s="384" t="s">
        <v>835</v>
      </c>
      <c r="F304" s="384" t="s">
        <v>20</v>
      </c>
      <c r="G304" s="384" t="s">
        <v>24</v>
      </c>
      <c r="H304" s="387" t="s">
        <v>31</v>
      </c>
      <c r="I304" s="387" t="s">
        <v>272</v>
      </c>
      <c r="J304" s="387" t="s">
        <v>34</v>
      </c>
      <c r="K304" s="388" t="s">
        <v>32</v>
      </c>
    </row>
    <row r="305" spans="3:11" ht="15.75">
      <c r="C305" s="381" t="s">
        <v>1318</v>
      </c>
      <c r="D305" s="383" t="s">
        <v>22</v>
      </c>
      <c r="E305" s="384" t="s">
        <v>835</v>
      </c>
      <c r="F305" s="384" t="s">
        <v>20</v>
      </c>
      <c r="G305" s="384" t="s">
        <v>24</v>
      </c>
      <c r="H305" s="387" t="s">
        <v>31</v>
      </c>
      <c r="I305" s="387" t="s">
        <v>272</v>
      </c>
      <c r="J305" s="387" t="s">
        <v>32</v>
      </c>
      <c r="K305" s="388" t="s">
        <v>33</v>
      </c>
    </row>
    <row r="306" spans="3:11" ht="15.75">
      <c r="C306" s="381" t="s">
        <v>1317</v>
      </c>
      <c r="D306" s="383" t="s">
        <v>22</v>
      </c>
      <c r="E306" s="384" t="s">
        <v>835</v>
      </c>
      <c r="F306" s="384" t="s">
        <v>20</v>
      </c>
      <c r="G306" s="384" t="s">
        <v>24</v>
      </c>
      <c r="H306" s="387" t="s">
        <v>32</v>
      </c>
      <c r="I306" s="387" t="s">
        <v>23</v>
      </c>
      <c r="J306" s="387" t="s">
        <v>34</v>
      </c>
      <c r="K306" s="388" t="s">
        <v>33</v>
      </c>
    </row>
    <row r="307" spans="3:11" ht="15.75">
      <c r="C307" s="381" t="s">
        <v>1316</v>
      </c>
      <c r="D307" s="383" t="s">
        <v>22</v>
      </c>
      <c r="E307" s="384" t="s">
        <v>835</v>
      </c>
      <c r="F307" s="384" t="s">
        <v>20</v>
      </c>
      <c r="G307" s="384" t="s">
        <v>23</v>
      </c>
      <c r="H307" s="387" t="s">
        <v>24</v>
      </c>
      <c r="I307" s="387" t="s">
        <v>31</v>
      </c>
      <c r="J307" s="387" t="s">
        <v>34</v>
      </c>
      <c r="K307" s="388" t="s">
        <v>33</v>
      </c>
    </row>
    <row r="308" spans="3:11" ht="15.75">
      <c r="C308" s="381" t="s">
        <v>1315</v>
      </c>
      <c r="D308" s="383" t="s">
        <v>22</v>
      </c>
      <c r="E308" s="384" t="s">
        <v>32</v>
      </c>
      <c r="F308" s="384" t="s">
        <v>20</v>
      </c>
      <c r="G308" s="384" t="s">
        <v>23</v>
      </c>
      <c r="H308" s="387" t="s">
        <v>24</v>
      </c>
      <c r="I308" s="387" t="s">
        <v>31</v>
      </c>
      <c r="J308" s="387" t="s">
        <v>34</v>
      </c>
      <c r="K308" s="388" t="s">
        <v>33</v>
      </c>
    </row>
    <row r="309" spans="3:11" ht="15.75">
      <c r="C309" s="381" t="s">
        <v>1314</v>
      </c>
      <c r="D309" s="383" t="s">
        <v>22</v>
      </c>
      <c r="E309" s="384" t="s">
        <v>835</v>
      </c>
      <c r="F309" s="384" t="s">
        <v>20</v>
      </c>
      <c r="G309" s="384" t="s">
        <v>23</v>
      </c>
      <c r="H309" s="387" t="s">
        <v>24</v>
      </c>
      <c r="I309" s="387" t="s">
        <v>31</v>
      </c>
      <c r="J309" s="387" t="s">
        <v>34</v>
      </c>
      <c r="K309" s="388" t="s">
        <v>32</v>
      </c>
    </row>
    <row r="310" spans="3:11" ht="15.75">
      <c r="C310" s="381" t="s">
        <v>1313</v>
      </c>
      <c r="D310" s="383" t="s">
        <v>22</v>
      </c>
      <c r="E310" s="384" t="s">
        <v>835</v>
      </c>
      <c r="F310" s="384" t="s">
        <v>20</v>
      </c>
      <c r="G310" s="384" t="s">
        <v>23</v>
      </c>
      <c r="H310" s="387" t="s">
        <v>24</v>
      </c>
      <c r="I310" s="387" t="s">
        <v>31</v>
      </c>
      <c r="J310" s="387" t="s">
        <v>32</v>
      </c>
      <c r="K310" s="388" t="s">
        <v>33</v>
      </c>
    </row>
    <row r="311" spans="3:11" ht="15.75">
      <c r="C311" s="381" t="s">
        <v>1312</v>
      </c>
      <c r="D311" s="383" t="s">
        <v>22</v>
      </c>
      <c r="E311" s="384" t="s">
        <v>835</v>
      </c>
      <c r="F311" s="384" t="s">
        <v>20</v>
      </c>
      <c r="G311" s="384" t="s">
        <v>23</v>
      </c>
      <c r="H311" s="387" t="s">
        <v>24</v>
      </c>
      <c r="I311" s="387" t="s">
        <v>272</v>
      </c>
      <c r="J311" s="387" t="s">
        <v>34</v>
      </c>
      <c r="K311" s="388" t="s">
        <v>33</v>
      </c>
    </row>
    <row r="312" spans="3:11" ht="15.75">
      <c r="C312" s="381" t="s">
        <v>1311</v>
      </c>
      <c r="D312" s="383" t="s">
        <v>22</v>
      </c>
      <c r="E312" s="384" t="s">
        <v>272</v>
      </c>
      <c r="F312" s="384" t="s">
        <v>20</v>
      </c>
      <c r="G312" s="384" t="s">
        <v>24</v>
      </c>
      <c r="H312" s="387" t="s">
        <v>32</v>
      </c>
      <c r="I312" s="387" t="s">
        <v>23</v>
      </c>
      <c r="J312" s="387" t="s">
        <v>34</v>
      </c>
      <c r="K312" s="388" t="s">
        <v>33</v>
      </c>
    </row>
    <row r="313" spans="3:11" ht="15.75">
      <c r="C313" s="381" t="s">
        <v>1310</v>
      </c>
      <c r="D313" s="383" t="s">
        <v>22</v>
      </c>
      <c r="E313" s="384" t="s">
        <v>835</v>
      </c>
      <c r="F313" s="384" t="s">
        <v>20</v>
      </c>
      <c r="G313" s="384" t="s">
        <v>23</v>
      </c>
      <c r="H313" s="387" t="s">
        <v>24</v>
      </c>
      <c r="I313" s="387" t="s">
        <v>272</v>
      </c>
      <c r="J313" s="387" t="s">
        <v>34</v>
      </c>
      <c r="K313" s="388" t="s">
        <v>32</v>
      </c>
    </row>
    <row r="314" spans="3:11" ht="15.75">
      <c r="C314" s="381" t="s">
        <v>1309</v>
      </c>
      <c r="D314" s="383" t="s">
        <v>22</v>
      </c>
      <c r="E314" s="384" t="s">
        <v>835</v>
      </c>
      <c r="F314" s="384" t="s">
        <v>20</v>
      </c>
      <c r="G314" s="384" t="s">
        <v>23</v>
      </c>
      <c r="H314" s="387" t="s">
        <v>24</v>
      </c>
      <c r="I314" s="387" t="s">
        <v>272</v>
      </c>
      <c r="J314" s="387" t="s">
        <v>32</v>
      </c>
      <c r="K314" s="388" t="s">
        <v>33</v>
      </c>
    </row>
    <row r="315" spans="3:11" ht="15.75">
      <c r="C315" s="381" t="s">
        <v>1308</v>
      </c>
      <c r="D315" s="383" t="s">
        <v>22</v>
      </c>
      <c r="E315" s="384" t="s">
        <v>272</v>
      </c>
      <c r="F315" s="384" t="s">
        <v>20</v>
      </c>
      <c r="G315" s="384" t="s">
        <v>23</v>
      </c>
      <c r="H315" s="387" t="s">
        <v>24</v>
      </c>
      <c r="I315" s="387" t="s">
        <v>31</v>
      </c>
      <c r="J315" s="387" t="s">
        <v>34</v>
      </c>
      <c r="K315" s="388" t="s">
        <v>33</v>
      </c>
    </row>
    <row r="316" spans="3:11" ht="15.75">
      <c r="C316" s="381" t="s">
        <v>1307</v>
      </c>
      <c r="D316" s="383" t="s">
        <v>31</v>
      </c>
      <c r="E316" s="384" t="s">
        <v>835</v>
      </c>
      <c r="F316" s="384" t="s">
        <v>20</v>
      </c>
      <c r="G316" s="384" t="s">
        <v>23</v>
      </c>
      <c r="H316" s="387" t="s">
        <v>24</v>
      </c>
      <c r="I316" s="387" t="s">
        <v>272</v>
      </c>
      <c r="J316" s="387" t="s">
        <v>34</v>
      </c>
      <c r="K316" s="388" t="s">
        <v>22</v>
      </c>
    </row>
    <row r="317" spans="3:11" ht="15.75">
      <c r="C317" s="381" t="s">
        <v>1306</v>
      </c>
      <c r="D317" s="383" t="s">
        <v>31</v>
      </c>
      <c r="E317" s="384" t="s">
        <v>835</v>
      </c>
      <c r="F317" s="384" t="s">
        <v>20</v>
      </c>
      <c r="G317" s="384" t="s">
        <v>23</v>
      </c>
      <c r="H317" s="387" t="s">
        <v>24</v>
      </c>
      <c r="I317" s="387" t="s">
        <v>272</v>
      </c>
      <c r="J317" s="387" t="s">
        <v>22</v>
      </c>
      <c r="K317" s="388" t="s">
        <v>33</v>
      </c>
    </row>
    <row r="318" spans="3:11" ht="15.75">
      <c r="C318" s="381" t="s">
        <v>1305</v>
      </c>
      <c r="D318" s="383" t="s">
        <v>22</v>
      </c>
      <c r="E318" s="384" t="s">
        <v>272</v>
      </c>
      <c r="F318" s="384" t="s">
        <v>20</v>
      </c>
      <c r="G318" s="384" t="s">
        <v>23</v>
      </c>
      <c r="H318" s="387" t="s">
        <v>24</v>
      </c>
      <c r="I318" s="387" t="s">
        <v>31</v>
      </c>
      <c r="J318" s="387" t="s">
        <v>34</v>
      </c>
      <c r="K318" s="388" t="s">
        <v>32</v>
      </c>
    </row>
    <row r="319" spans="3:11" ht="15.75">
      <c r="C319" s="381" t="s">
        <v>1304</v>
      </c>
      <c r="D319" s="383" t="s">
        <v>22</v>
      </c>
      <c r="E319" s="384" t="s">
        <v>272</v>
      </c>
      <c r="F319" s="384" t="s">
        <v>20</v>
      </c>
      <c r="G319" s="384" t="s">
        <v>23</v>
      </c>
      <c r="H319" s="387" t="s">
        <v>24</v>
      </c>
      <c r="I319" s="387" t="s">
        <v>31</v>
      </c>
      <c r="J319" s="387" t="s">
        <v>32</v>
      </c>
      <c r="K319" s="388" t="s">
        <v>33</v>
      </c>
    </row>
    <row r="320" spans="3:11" ht="15.75">
      <c r="C320" s="381" t="s">
        <v>1303</v>
      </c>
      <c r="D320" s="383" t="s">
        <v>31</v>
      </c>
      <c r="E320" s="384" t="s">
        <v>835</v>
      </c>
      <c r="F320" s="384" t="s">
        <v>20</v>
      </c>
      <c r="G320" s="384" t="s">
        <v>23</v>
      </c>
      <c r="H320" s="387" t="s">
        <v>24</v>
      </c>
      <c r="I320" s="387" t="s">
        <v>272</v>
      </c>
      <c r="J320" s="387" t="s">
        <v>22</v>
      </c>
      <c r="K320" s="388" t="s">
        <v>32</v>
      </c>
    </row>
    <row r="321" spans="3:11" ht="15.75">
      <c r="C321" s="381" t="s">
        <v>1302</v>
      </c>
      <c r="D321" s="383" t="s">
        <v>32</v>
      </c>
      <c r="E321" s="384" t="s">
        <v>835</v>
      </c>
      <c r="F321" s="384" t="s">
        <v>20</v>
      </c>
      <c r="G321" s="384" t="s">
        <v>25</v>
      </c>
      <c r="H321" s="387" t="s">
        <v>24</v>
      </c>
      <c r="I321" s="387" t="s">
        <v>31</v>
      </c>
      <c r="J321" s="387" t="s">
        <v>34</v>
      </c>
      <c r="K321" s="388" t="s">
        <v>33</v>
      </c>
    </row>
    <row r="322" spans="3:11" ht="15.75">
      <c r="C322" s="381" t="s">
        <v>1301</v>
      </c>
      <c r="D322" s="383" t="s">
        <v>32</v>
      </c>
      <c r="E322" s="384" t="s">
        <v>835</v>
      </c>
      <c r="F322" s="384" t="s">
        <v>20</v>
      </c>
      <c r="G322" s="384" t="s">
        <v>25</v>
      </c>
      <c r="H322" s="387" t="s">
        <v>24</v>
      </c>
      <c r="I322" s="387" t="s">
        <v>272</v>
      </c>
      <c r="J322" s="387" t="s">
        <v>34</v>
      </c>
      <c r="K322" s="388" t="s">
        <v>33</v>
      </c>
    </row>
    <row r="323" spans="3:11" ht="15.75">
      <c r="C323" s="381" t="s">
        <v>1300</v>
      </c>
      <c r="D323" s="383" t="s">
        <v>31</v>
      </c>
      <c r="E323" s="384" t="s">
        <v>835</v>
      </c>
      <c r="F323" s="384" t="s">
        <v>20</v>
      </c>
      <c r="G323" s="384" t="s">
        <v>25</v>
      </c>
      <c r="H323" s="387" t="s">
        <v>24</v>
      </c>
      <c r="I323" s="387" t="s">
        <v>272</v>
      </c>
      <c r="J323" s="387" t="s">
        <v>34</v>
      </c>
      <c r="K323" s="388" t="s">
        <v>33</v>
      </c>
    </row>
    <row r="324" spans="3:11" ht="15.75">
      <c r="C324" s="381" t="s">
        <v>1299</v>
      </c>
      <c r="D324" s="383" t="s">
        <v>32</v>
      </c>
      <c r="E324" s="384" t="s">
        <v>272</v>
      </c>
      <c r="F324" s="384" t="s">
        <v>20</v>
      </c>
      <c r="G324" s="384" t="s">
        <v>25</v>
      </c>
      <c r="H324" s="387" t="s">
        <v>24</v>
      </c>
      <c r="I324" s="387" t="s">
        <v>31</v>
      </c>
      <c r="J324" s="387" t="s">
        <v>34</v>
      </c>
      <c r="K324" s="388" t="s">
        <v>33</v>
      </c>
    </row>
    <row r="325" spans="3:11" ht="15.75">
      <c r="C325" s="381" t="s">
        <v>1298</v>
      </c>
      <c r="D325" s="383" t="s">
        <v>31</v>
      </c>
      <c r="E325" s="384" t="s">
        <v>835</v>
      </c>
      <c r="F325" s="384" t="s">
        <v>20</v>
      </c>
      <c r="G325" s="384" t="s">
        <v>25</v>
      </c>
      <c r="H325" s="387" t="s">
        <v>24</v>
      </c>
      <c r="I325" s="387" t="s">
        <v>272</v>
      </c>
      <c r="J325" s="387" t="s">
        <v>34</v>
      </c>
      <c r="K325" s="388" t="s">
        <v>32</v>
      </c>
    </row>
    <row r="326" spans="3:11" ht="15.75">
      <c r="C326" s="381" t="s">
        <v>1297</v>
      </c>
      <c r="D326" s="383" t="s">
        <v>31</v>
      </c>
      <c r="E326" s="384" t="s">
        <v>835</v>
      </c>
      <c r="F326" s="384" t="s">
        <v>20</v>
      </c>
      <c r="G326" s="384" t="s">
        <v>25</v>
      </c>
      <c r="H326" s="387" t="s">
        <v>24</v>
      </c>
      <c r="I326" s="387" t="s">
        <v>272</v>
      </c>
      <c r="J326" s="387" t="s">
        <v>32</v>
      </c>
      <c r="K326" s="388" t="s">
        <v>33</v>
      </c>
    </row>
    <row r="327" spans="3:11" ht="15.75">
      <c r="C327" s="381" t="s">
        <v>1296</v>
      </c>
      <c r="D327" s="383" t="s">
        <v>32</v>
      </c>
      <c r="E327" s="384" t="s">
        <v>835</v>
      </c>
      <c r="F327" s="384" t="s">
        <v>20</v>
      </c>
      <c r="G327" s="384" t="s">
        <v>25</v>
      </c>
      <c r="H327" s="387" t="s">
        <v>24</v>
      </c>
      <c r="I327" s="387" t="s">
        <v>23</v>
      </c>
      <c r="J327" s="387" t="s">
        <v>34</v>
      </c>
      <c r="K327" s="388" t="s">
        <v>33</v>
      </c>
    </row>
    <row r="328" spans="3:11" ht="15.75">
      <c r="C328" s="381" t="s">
        <v>1295</v>
      </c>
      <c r="D328" s="383" t="s">
        <v>31</v>
      </c>
      <c r="E328" s="384" t="s">
        <v>835</v>
      </c>
      <c r="F328" s="384" t="s">
        <v>20</v>
      </c>
      <c r="G328" s="384" t="s">
        <v>25</v>
      </c>
      <c r="H328" s="387" t="s">
        <v>24</v>
      </c>
      <c r="I328" s="387" t="s">
        <v>23</v>
      </c>
      <c r="J328" s="387" t="s">
        <v>34</v>
      </c>
      <c r="K328" s="388" t="s">
        <v>33</v>
      </c>
    </row>
    <row r="329" spans="3:11" ht="15.75">
      <c r="C329" s="381" t="s">
        <v>1294</v>
      </c>
      <c r="D329" s="383" t="s">
        <v>31</v>
      </c>
      <c r="E329" s="384" t="s">
        <v>32</v>
      </c>
      <c r="F329" s="384" t="s">
        <v>20</v>
      </c>
      <c r="G329" s="384" t="s">
        <v>25</v>
      </c>
      <c r="H329" s="387" t="s">
        <v>24</v>
      </c>
      <c r="I329" s="387" t="s">
        <v>23</v>
      </c>
      <c r="J329" s="387" t="s">
        <v>34</v>
      </c>
      <c r="K329" s="388" t="s">
        <v>33</v>
      </c>
    </row>
    <row r="330" spans="3:11" ht="15.75">
      <c r="C330" s="381" t="s">
        <v>1293</v>
      </c>
      <c r="D330" s="383" t="s">
        <v>31</v>
      </c>
      <c r="E330" s="384" t="s">
        <v>835</v>
      </c>
      <c r="F330" s="384" t="s">
        <v>20</v>
      </c>
      <c r="G330" s="384" t="s">
        <v>25</v>
      </c>
      <c r="H330" s="387" t="s">
        <v>24</v>
      </c>
      <c r="I330" s="387" t="s">
        <v>23</v>
      </c>
      <c r="J330" s="387" t="s">
        <v>34</v>
      </c>
      <c r="K330" s="388" t="s">
        <v>32</v>
      </c>
    </row>
    <row r="331" spans="3:11" ht="15.75">
      <c r="C331" s="381" t="s">
        <v>1292</v>
      </c>
      <c r="D331" s="383" t="s">
        <v>31</v>
      </c>
      <c r="E331" s="384" t="s">
        <v>835</v>
      </c>
      <c r="F331" s="384" t="s">
        <v>20</v>
      </c>
      <c r="G331" s="384" t="s">
        <v>25</v>
      </c>
      <c r="H331" s="387" t="s">
        <v>24</v>
      </c>
      <c r="I331" s="387" t="s">
        <v>23</v>
      </c>
      <c r="J331" s="387" t="s">
        <v>32</v>
      </c>
      <c r="K331" s="388" t="s">
        <v>33</v>
      </c>
    </row>
    <row r="332" spans="3:11" ht="15.75">
      <c r="C332" s="381" t="s">
        <v>1291</v>
      </c>
      <c r="D332" s="383" t="s">
        <v>23</v>
      </c>
      <c r="E332" s="384" t="s">
        <v>835</v>
      </c>
      <c r="F332" s="384" t="s">
        <v>20</v>
      </c>
      <c r="G332" s="384" t="s">
        <v>25</v>
      </c>
      <c r="H332" s="387" t="s">
        <v>24</v>
      </c>
      <c r="I332" s="387" t="s">
        <v>272</v>
      </c>
      <c r="J332" s="387" t="s">
        <v>34</v>
      </c>
      <c r="K332" s="388" t="s">
        <v>33</v>
      </c>
    </row>
    <row r="333" spans="3:11" ht="15.75">
      <c r="C333" s="381" t="s">
        <v>1290</v>
      </c>
      <c r="D333" s="383" t="s">
        <v>32</v>
      </c>
      <c r="E333" s="384" t="s">
        <v>272</v>
      </c>
      <c r="F333" s="384" t="s">
        <v>20</v>
      </c>
      <c r="G333" s="384" t="s">
        <v>25</v>
      </c>
      <c r="H333" s="387" t="s">
        <v>24</v>
      </c>
      <c r="I333" s="387" t="s">
        <v>23</v>
      </c>
      <c r="J333" s="387" t="s">
        <v>34</v>
      </c>
      <c r="K333" s="388" t="s">
        <v>33</v>
      </c>
    </row>
    <row r="334" spans="3:11" ht="15.75">
      <c r="C334" s="381" t="s">
        <v>1289</v>
      </c>
      <c r="D334" s="383" t="s">
        <v>23</v>
      </c>
      <c r="E334" s="384" t="s">
        <v>835</v>
      </c>
      <c r="F334" s="384" t="s">
        <v>20</v>
      </c>
      <c r="G334" s="384" t="s">
        <v>25</v>
      </c>
      <c r="H334" s="387" t="s">
        <v>24</v>
      </c>
      <c r="I334" s="387" t="s">
        <v>272</v>
      </c>
      <c r="J334" s="387" t="s">
        <v>34</v>
      </c>
      <c r="K334" s="388" t="s">
        <v>32</v>
      </c>
    </row>
    <row r="335" spans="3:11" ht="15.75">
      <c r="C335" s="381" t="s">
        <v>1288</v>
      </c>
      <c r="D335" s="383" t="s">
        <v>23</v>
      </c>
      <c r="E335" s="384" t="s">
        <v>835</v>
      </c>
      <c r="F335" s="384" t="s">
        <v>20</v>
      </c>
      <c r="G335" s="384" t="s">
        <v>25</v>
      </c>
      <c r="H335" s="387" t="s">
        <v>24</v>
      </c>
      <c r="I335" s="387" t="s">
        <v>272</v>
      </c>
      <c r="J335" s="387" t="s">
        <v>32</v>
      </c>
      <c r="K335" s="388" t="s">
        <v>33</v>
      </c>
    </row>
    <row r="336" spans="3:11" ht="15.75">
      <c r="C336" s="381" t="s">
        <v>1287</v>
      </c>
      <c r="D336" s="383" t="s">
        <v>31</v>
      </c>
      <c r="E336" s="384" t="s">
        <v>272</v>
      </c>
      <c r="F336" s="384" t="s">
        <v>20</v>
      </c>
      <c r="G336" s="384" t="s">
        <v>25</v>
      </c>
      <c r="H336" s="387" t="s">
        <v>24</v>
      </c>
      <c r="I336" s="387" t="s">
        <v>23</v>
      </c>
      <c r="J336" s="387" t="s">
        <v>34</v>
      </c>
      <c r="K336" s="388" t="s">
        <v>33</v>
      </c>
    </row>
    <row r="337" spans="3:11" ht="15.75">
      <c r="C337" s="381" t="s">
        <v>1286</v>
      </c>
      <c r="D337" s="383" t="s">
        <v>31</v>
      </c>
      <c r="E337" s="384" t="s">
        <v>272</v>
      </c>
      <c r="F337" s="384" t="s">
        <v>20</v>
      </c>
      <c r="G337" s="384" t="s">
        <v>25</v>
      </c>
      <c r="H337" s="387" t="s">
        <v>24</v>
      </c>
      <c r="I337" s="387" t="s">
        <v>23</v>
      </c>
      <c r="J337" s="387" t="s">
        <v>34</v>
      </c>
      <c r="K337" s="388" t="s">
        <v>835</v>
      </c>
    </row>
    <row r="338" spans="3:11" ht="15.75">
      <c r="C338" s="381" t="s">
        <v>1285</v>
      </c>
      <c r="D338" s="383" t="s">
        <v>31</v>
      </c>
      <c r="E338" s="384" t="s">
        <v>272</v>
      </c>
      <c r="F338" s="384" t="s">
        <v>20</v>
      </c>
      <c r="G338" s="384" t="s">
        <v>25</v>
      </c>
      <c r="H338" s="387" t="s">
        <v>24</v>
      </c>
      <c r="I338" s="387" t="s">
        <v>23</v>
      </c>
      <c r="J338" s="387" t="s">
        <v>835</v>
      </c>
      <c r="K338" s="388" t="s">
        <v>33</v>
      </c>
    </row>
    <row r="339" spans="3:11" ht="15.75">
      <c r="C339" s="381" t="s">
        <v>1284</v>
      </c>
      <c r="D339" s="383" t="s">
        <v>31</v>
      </c>
      <c r="E339" s="384" t="s">
        <v>272</v>
      </c>
      <c r="F339" s="384" t="s">
        <v>20</v>
      </c>
      <c r="G339" s="384" t="s">
        <v>25</v>
      </c>
      <c r="H339" s="387" t="s">
        <v>24</v>
      </c>
      <c r="I339" s="387" t="s">
        <v>23</v>
      </c>
      <c r="J339" s="387" t="s">
        <v>34</v>
      </c>
      <c r="K339" s="388" t="s">
        <v>32</v>
      </c>
    </row>
    <row r="340" spans="3:11" ht="15.75">
      <c r="C340" s="381" t="s">
        <v>1283</v>
      </c>
      <c r="D340" s="383" t="s">
        <v>31</v>
      </c>
      <c r="E340" s="384" t="s">
        <v>272</v>
      </c>
      <c r="F340" s="384" t="s">
        <v>20</v>
      </c>
      <c r="G340" s="384" t="s">
        <v>25</v>
      </c>
      <c r="H340" s="387" t="s">
        <v>24</v>
      </c>
      <c r="I340" s="387" t="s">
        <v>23</v>
      </c>
      <c r="J340" s="387" t="s">
        <v>32</v>
      </c>
      <c r="K340" s="388" t="s">
        <v>33</v>
      </c>
    </row>
    <row r="341" spans="3:11" ht="15.75">
      <c r="C341" s="381" t="s">
        <v>1282</v>
      </c>
      <c r="D341" s="383" t="s">
        <v>31</v>
      </c>
      <c r="E341" s="384" t="s">
        <v>272</v>
      </c>
      <c r="F341" s="384" t="s">
        <v>20</v>
      </c>
      <c r="G341" s="384" t="s">
        <v>25</v>
      </c>
      <c r="H341" s="387" t="s">
        <v>24</v>
      </c>
      <c r="I341" s="387" t="s">
        <v>23</v>
      </c>
      <c r="J341" s="387" t="s">
        <v>32</v>
      </c>
      <c r="K341" s="388" t="s">
        <v>835</v>
      </c>
    </row>
    <row r="342" spans="3:11" ht="15.75">
      <c r="C342" s="381" t="s">
        <v>1281</v>
      </c>
      <c r="D342" s="383" t="s">
        <v>22</v>
      </c>
      <c r="E342" s="384" t="s">
        <v>835</v>
      </c>
      <c r="F342" s="384" t="s">
        <v>20</v>
      </c>
      <c r="G342" s="384" t="s">
        <v>24</v>
      </c>
      <c r="H342" s="387" t="s">
        <v>32</v>
      </c>
      <c r="I342" s="387" t="s">
        <v>25</v>
      </c>
      <c r="J342" s="387" t="s">
        <v>34</v>
      </c>
      <c r="K342" s="388" t="s">
        <v>33</v>
      </c>
    </row>
    <row r="343" spans="3:11" ht="15.75">
      <c r="C343" s="381" t="s">
        <v>1280</v>
      </c>
      <c r="D343" s="383" t="s">
        <v>22</v>
      </c>
      <c r="E343" s="384" t="s">
        <v>835</v>
      </c>
      <c r="F343" s="384" t="s">
        <v>20</v>
      </c>
      <c r="G343" s="384" t="s">
        <v>25</v>
      </c>
      <c r="H343" s="387" t="s">
        <v>24</v>
      </c>
      <c r="I343" s="387" t="s">
        <v>31</v>
      </c>
      <c r="J343" s="387" t="s">
        <v>34</v>
      </c>
      <c r="K343" s="388" t="s">
        <v>33</v>
      </c>
    </row>
    <row r="344" spans="3:11" ht="15.75">
      <c r="C344" s="381" t="s">
        <v>1279</v>
      </c>
      <c r="D344" s="383" t="s">
        <v>22</v>
      </c>
      <c r="E344" s="384" t="s">
        <v>32</v>
      </c>
      <c r="F344" s="384" t="s">
        <v>20</v>
      </c>
      <c r="G344" s="384" t="s">
        <v>25</v>
      </c>
      <c r="H344" s="387" t="s">
        <v>24</v>
      </c>
      <c r="I344" s="387" t="s">
        <v>31</v>
      </c>
      <c r="J344" s="387" t="s">
        <v>34</v>
      </c>
      <c r="K344" s="388" t="s">
        <v>33</v>
      </c>
    </row>
    <row r="345" spans="3:11" ht="15.75">
      <c r="C345" s="381" t="s">
        <v>1278</v>
      </c>
      <c r="D345" s="383" t="s">
        <v>22</v>
      </c>
      <c r="E345" s="384" t="s">
        <v>835</v>
      </c>
      <c r="F345" s="384" t="s">
        <v>20</v>
      </c>
      <c r="G345" s="384" t="s">
        <v>25</v>
      </c>
      <c r="H345" s="387" t="s">
        <v>24</v>
      </c>
      <c r="I345" s="387" t="s">
        <v>31</v>
      </c>
      <c r="J345" s="387" t="s">
        <v>34</v>
      </c>
      <c r="K345" s="388" t="s">
        <v>32</v>
      </c>
    </row>
    <row r="346" spans="3:11" ht="15.75">
      <c r="C346" s="381" t="s">
        <v>1277</v>
      </c>
      <c r="D346" s="383" t="s">
        <v>22</v>
      </c>
      <c r="E346" s="384" t="s">
        <v>835</v>
      </c>
      <c r="F346" s="384" t="s">
        <v>20</v>
      </c>
      <c r="G346" s="384" t="s">
        <v>25</v>
      </c>
      <c r="H346" s="387" t="s">
        <v>24</v>
      </c>
      <c r="I346" s="387" t="s">
        <v>31</v>
      </c>
      <c r="J346" s="387" t="s">
        <v>32</v>
      </c>
      <c r="K346" s="388" t="s">
        <v>33</v>
      </c>
    </row>
    <row r="347" spans="3:11" ht="15.75">
      <c r="C347" s="381" t="s">
        <v>1276</v>
      </c>
      <c r="D347" s="383" t="s">
        <v>22</v>
      </c>
      <c r="E347" s="384" t="s">
        <v>835</v>
      </c>
      <c r="F347" s="384" t="s">
        <v>20</v>
      </c>
      <c r="G347" s="384" t="s">
        <v>25</v>
      </c>
      <c r="H347" s="387" t="s">
        <v>24</v>
      </c>
      <c r="I347" s="387" t="s">
        <v>272</v>
      </c>
      <c r="J347" s="387" t="s">
        <v>34</v>
      </c>
      <c r="K347" s="388" t="s">
        <v>33</v>
      </c>
    </row>
    <row r="348" spans="3:11" ht="15.75">
      <c r="C348" s="381" t="s">
        <v>1275</v>
      </c>
      <c r="D348" s="383" t="s">
        <v>22</v>
      </c>
      <c r="E348" s="384" t="s">
        <v>272</v>
      </c>
      <c r="F348" s="384" t="s">
        <v>20</v>
      </c>
      <c r="G348" s="384" t="s">
        <v>24</v>
      </c>
      <c r="H348" s="387" t="s">
        <v>32</v>
      </c>
      <c r="I348" s="387" t="s">
        <v>25</v>
      </c>
      <c r="J348" s="387" t="s">
        <v>34</v>
      </c>
      <c r="K348" s="388" t="s">
        <v>33</v>
      </c>
    </row>
    <row r="349" spans="3:11" ht="15.75">
      <c r="C349" s="381" t="s">
        <v>1274</v>
      </c>
      <c r="D349" s="383" t="s">
        <v>22</v>
      </c>
      <c r="E349" s="384" t="s">
        <v>835</v>
      </c>
      <c r="F349" s="384" t="s">
        <v>20</v>
      </c>
      <c r="G349" s="384" t="s">
        <v>25</v>
      </c>
      <c r="H349" s="387" t="s">
        <v>24</v>
      </c>
      <c r="I349" s="387" t="s">
        <v>272</v>
      </c>
      <c r="J349" s="387" t="s">
        <v>34</v>
      </c>
      <c r="K349" s="388" t="s">
        <v>32</v>
      </c>
    </row>
    <row r="350" spans="3:11" ht="15.75">
      <c r="C350" s="381" t="s">
        <v>1273</v>
      </c>
      <c r="D350" s="383" t="s">
        <v>22</v>
      </c>
      <c r="E350" s="384" t="s">
        <v>835</v>
      </c>
      <c r="F350" s="384" t="s">
        <v>20</v>
      </c>
      <c r="G350" s="384" t="s">
        <v>25</v>
      </c>
      <c r="H350" s="387" t="s">
        <v>24</v>
      </c>
      <c r="I350" s="387" t="s">
        <v>272</v>
      </c>
      <c r="J350" s="387" t="s">
        <v>32</v>
      </c>
      <c r="K350" s="388" t="s">
        <v>33</v>
      </c>
    </row>
    <row r="351" spans="3:11" ht="15.75">
      <c r="C351" s="381" t="s">
        <v>1272</v>
      </c>
      <c r="D351" s="383" t="s">
        <v>22</v>
      </c>
      <c r="E351" s="384" t="s">
        <v>272</v>
      </c>
      <c r="F351" s="384" t="s">
        <v>20</v>
      </c>
      <c r="G351" s="384" t="s">
        <v>25</v>
      </c>
      <c r="H351" s="387" t="s">
        <v>24</v>
      </c>
      <c r="I351" s="387" t="s">
        <v>31</v>
      </c>
      <c r="J351" s="387" t="s">
        <v>34</v>
      </c>
      <c r="K351" s="388" t="s">
        <v>33</v>
      </c>
    </row>
    <row r="352" spans="3:11" ht="15.75">
      <c r="C352" s="381" t="s">
        <v>1271</v>
      </c>
      <c r="D352" s="383" t="s">
        <v>31</v>
      </c>
      <c r="E352" s="384" t="s">
        <v>835</v>
      </c>
      <c r="F352" s="384" t="s">
        <v>20</v>
      </c>
      <c r="G352" s="384" t="s">
        <v>25</v>
      </c>
      <c r="H352" s="387" t="s">
        <v>24</v>
      </c>
      <c r="I352" s="387" t="s">
        <v>272</v>
      </c>
      <c r="J352" s="387" t="s">
        <v>34</v>
      </c>
      <c r="K352" s="388" t="s">
        <v>22</v>
      </c>
    </row>
    <row r="353" spans="3:11" ht="15.75">
      <c r="C353" s="381" t="s">
        <v>1270</v>
      </c>
      <c r="D353" s="383" t="s">
        <v>31</v>
      </c>
      <c r="E353" s="384" t="s">
        <v>835</v>
      </c>
      <c r="F353" s="384" t="s">
        <v>20</v>
      </c>
      <c r="G353" s="384" t="s">
        <v>25</v>
      </c>
      <c r="H353" s="387" t="s">
        <v>24</v>
      </c>
      <c r="I353" s="387" t="s">
        <v>272</v>
      </c>
      <c r="J353" s="387" t="s">
        <v>22</v>
      </c>
      <c r="K353" s="388" t="s">
        <v>33</v>
      </c>
    </row>
    <row r="354" spans="3:11" ht="15.75">
      <c r="C354" s="381" t="s">
        <v>1269</v>
      </c>
      <c r="D354" s="383" t="s">
        <v>22</v>
      </c>
      <c r="E354" s="384" t="s">
        <v>272</v>
      </c>
      <c r="F354" s="384" t="s">
        <v>20</v>
      </c>
      <c r="G354" s="384" t="s">
        <v>25</v>
      </c>
      <c r="H354" s="387" t="s">
        <v>24</v>
      </c>
      <c r="I354" s="387" t="s">
        <v>31</v>
      </c>
      <c r="J354" s="387" t="s">
        <v>34</v>
      </c>
      <c r="K354" s="388" t="s">
        <v>32</v>
      </c>
    </row>
    <row r="355" spans="3:11" ht="15.75">
      <c r="C355" s="381" t="s">
        <v>1268</v>
      </c>
      <c r="D355" s="383" t="s">
        <v>22</v>
      </c>
      <c r="E355" s="384" t="s">
        <v>272</v>
      </c>
      <c r="F355" s="384" t="s">
        <v>20</v>
      </c>
      <c r="G355" s="384" t="s">
        <v>25</v>
      </c>
      <c r="H355" s="387" t="s">
        <v>24</v>
      </c>
      <c r="I355" s="387" t="s">
        <v>31</v>
      </c>
      <c r="J355" s="387" t="s">
        <v>32</v>
      </c>
      <c r="K355" s="388" t="s">
        <v>33</v>
      </c>
    </row>
    <row r="356" spans="3:11" ht="15.75">
      <c r="C356" s="381" t="s">
        <v>1267</v>
      </c>
      <c r="D356" s="383" t="s">
        <v>31</v>
      </c>
      <c r="E356" s="384" t="s">
        <v>835</v>
      </c>
      <c r="F356" s="384" t="s">
        <v>20</v>
      </c>
      <c r="G356" s="384" t="s">
        <v>25</v>
      </c>
      <c r="H356" s="387" t="s">
        <v>24</v>
      </c>
      <c r="I356" s="387" t="s">
        <v>272</v>
      </c>
      <c r="J356" s="387" t="s">
        <v>22</v>
      </c>
      <c r="K356" s="388" t="s">
        <v>32</v>
      </c>
    </row>
    <row r="357" spans="3:11" ht="15.75">
      <c r="C357" s="381" t="s">
        <v>1266</v>
      </c>
      <c r="D357" s="383" t="s">
        <v>22</v>
      </c>
      <c r="E357" s="384" t="s">
        <v>835</v>
      </c>
      <c r="F357" s="384" t="s">
        <v>20</v>
      </c>
      <c r="G357" s="384" t="s">
        <v>25</v>
      </c>
      <c r="H357" s="387" t="s">
        <v>24</v>
      </c>
      <c r="I357" s="387" t="s">
        <v>23</v>
      </c>
      <c r="J357" s="387" t="s">
        <v>34</v>
      </c>
      <c r="K357" s="388" t="s">
        <v>33</v>
      </c>
    </row>
    <row r="358" spans="3:11" ht="15.75">
      <c r="C358" s="381" t="s">
        <v>1265</v>
      </c>
      <c r="D358" s="383" t="s">
        <v>22</v>
      </c>
      <c r="E358" s="384" t="s">
        <v>32</v>
      </c>
      <c r="F358" s="384" t="s">
        <v>20</v>
      </c>
      <c r="G358" s="384" t="s">
        <v>25</v>
      </c>
      <c r="H358" s="387" t="s">
        <v>24</v>
      </c>
      <c r="I358" s="387" t="s">
        <v>23</v>
      </c>
      <c r="J358" s="387" t="s">
        <v>34</v>
      </c>
      <c r="K358" s="388" t="s">
        <v>33</v>
      </c>
    </row>
    <row r="359" spans="3:11" ht="15.75">
      <c r="C359" s="381" t="s">
        <v>1264</v>
      </c>
      <c r="D359" s="383" t="s">
        <v>22</v>
      </c>
      <c r="E359" s="384" t="s">
        <v>835</v>
      </c>
      <c r="F359" s="384" t="s">
        <v>20</v>
      </c>
      <c r="G359" s="384" t="s">
        <v>25</v>
      </c>
      <c r="H359" s="387" t="s">
        <v>24</v>
      </c>
      <c r="I359" s="387" t="s">
        <v>23</v>
      </c>
      <c r="J359" s="387" t="s">
        <v>34</v>
      </c>
      <c r="K359" s="388" t="s">
        <v>32</v>
      </c>
    </row>
    <row r="360" spans="3:11" ht="15.75">
      <c r="C360" s="381" t="s">
        <v>1263</v>
      </c>
      <c r="D360" s="383" t="s">
        <v>22</v>
      </c>
      <c r="E360" s="384" t="s">
        <v>835</v>
      </c>
      <c r="F360" s="384" t="s">
        <v>20</v>
      </c>
      <c r="G360" s="384" t="s">
        <v>25</v>
      </c>
      <c r="H360" s="387" t="s">
        <v>24</v>
      </c>
      <c r="I360" s="387" t="s">
        <v>23</v>
      </c>
      <c r="J360" s="387" t="s">
        <v>32</v>
      </c>
      <c r="K360" s="388" t="s">
        <v>33</v>
      </c>
    </row>
    <row r="361" spans="3:11" ht="15.75">
      <c r="C361" s="381" t="s">
        <v>1262</v>
      </c>
      <c r="D361" s="383" t="s">
        <v>31</v>
      </c>
      <c r="E361" s="384" t="s">
        <v>22</v>
      </c>
      <c r="F361" s="384" t="s">
        <v>20</v>
      </c>
      <c r="G361" s="384" t="s">
        <v>25</v>
      </c>
      <c r="H361" s="387" t="s">
        <v>24</v>
      </c>
      <c r="I361" s="387" t="s">
        <v>23</v>
      </c>
      <c r="J361" s="387" t="s">
        <v>34</v>
      </c>
      <c r="K361" s="388" t="s">
        <v>33</v>
      </c>
    </row>
    <row r="362" spans="3:11" ht="15.75">
      <c r="C362" s="381" t="s">
        <v>1261</v>
      </c>
      <c r="D362" s="383" t="s">
        <v>31</v>
      </c>
      <c r="E362" s="384" t="s">
        <v>835</v>
      </c>
      <c r="F362" s="384" t="s">
        <v>20</v>
      </c>
      <c r="G362" s="384" t="s">
        <v>25</v>
      </c>
      <c r="H362" s="387" t="s">
        <v>24</v>
      </c>
      <c r="I362" s="387" t="s">
        <v>23</v>
      </c>
      <c r="J362" s="387" t="s">
        <v>34</v>
      </c>
      <c r="K362" s="388" t="s">
        <v>22</v>
      </c>
    </row>
    <row r="363" spans="3:11" ht="15.75">
      <c r="C363" s="381" t="s">
        <v>1260</v>
      </c>
      <c r="D363" s="383" t="s">
        <v>31</v>
      </c>
      <c r="E363" s="384" t="s">
        <v>835</v>
      </c>
      <c r="F363" s="384" t="s">
        <v>20</v>
      </c>
      <c r="G363" s="384" t="s">
        <v>25</v>
      </c>
      <c r="H363" s="387" t="s">
        <v>24</v>
      </c>
      <c r="I363" s="387" t="s">
        <v>23</v>
      </c>
      <c r="J363" s="387" t="s">
        <v>22</v>
      </c>
      <c r="K363" s="388" t="s">
        <v>33</v>
      </c>
    </row>
    <row r="364" spans="3:11" ht="15.75">
      <c r="C364" s="381" t="s">
        <v>1259</v>
      </c>
      <c r="D364" s="383" t="s">
        <v>31</v>
      </c>
      <c r="E364" s="384" t="s">
        <v>22</v>
      </c>
      <c r="F364" s="384" t="s">
        <v>20</v>
      </c>
      <c r="G364" s="384" t="s">
        <v>25</v>
      </c>
      <c r="H364" s="387" t="s">
        <v>24</v>
      </c>
      <c r="I364" s="387" t="s">
        <v>23</v>
      </c>
      <c r="J364" s="387" t="s">
        <v>34</v>
      </c>
      <c r="K364" s="388" t="s">
        <v>32</v>
      </c>
    </row>
    <row r="365" spans="3:11" ht="15.75">
      <c r="C365" s="381" t="s">
        <v>1258</v>
      </c>
      <c r="D365" s="383" t="s">
        <v>31</v>
      </c>
      <c r="E365" s="384" t="s">
        <v>22</v>
      </c>
      <c r="F365" s="384" t="s">
        <v>20</v>
      </c>
      <c r="G365" s="384" t="s">
        <v>25</v>
      </c>
      <c r="H365" s="387" t="s">
        <v>24</v>
      </c>
      <c r="I365" s="387" t="s">
        <v>23</v>
      </c>
      <c r="J365" s="387" t="s">
        <v>32</v>
      </c>
      <c r="K365" s="388" t="s">
        <v>33</v>
      </c>
    </row>
    <row r="366" spans="3:11" ht="15.75">
      <c r="C366" s="381" t="s">
        <v>1257</v>
      </c>
      <c r="D366" s="383" t="s">
        <v>31</v>
      </c>
      <c r="E366" s="384" t="s">
        <v>835</v>
      </c>
      <c r="F366" s="384" t="s">
        <v>20</v>
      </c>
      <c r="G366" s="384" t="s">
        <v>25</v>
      </c>
      <c r="H366" s="387" t="s">
        <v>24</v>
      </c>
      <c r="I366" s="387" t="s">
        <v>23</v>
      </c>
      <c r="J366" s="387" t="s">
        <v>22</v>
      </c>
      <c r="K366" s="388" t="s">
        <v>32</v>
      </c>
    </row>
    <row r="367" spans="3:11" ht="15.75">
      <c r="C367" s="381" t="s">
        <v>1256</v>
      </c>
      <c r="D367" s="383" t="s">
        <v>22</v>
      </c>
      <c r="E367" s="384" t="s">
        <v>272</v>
      </c>
      <c r="F367" s="384" t="s">
        <v>20</v>
      </c>
      <c r="G367" s="384" t="s">
        <v>25</v>
      </c>
      <c r="H367" s="387" t="s">
        <v>24</v>
      </c>
      <c r="I367" s="387" t="s">
        <v>23</v>
      </c>
      <c r="J367" s="387" t="s">
        <v>34</v>
      </c>
      <c r="K367" s="388" t="s">
        <v>33</v>
      </c>
    </row>
    <row r="368" spans="3:11" ht="15.75">
      <c r="C368" s="381" t="s">
        <v>1255</v>
      </c>
      <c r="D368" s="383" t="s">
        <v>22</v>
      </c>
      <c r="E368" s="384" t="s">
        <v>272</v>
      </c>
      <c r="F368" s="384" t="s">
        <v>20</v>
      </c>
      <c r="G368" s="384" t="s">
        <v>25</v>
      </c>
      <c r="H368" s="387" t="s">
        <v>24</v>
      </c>
      <c r="I368" s="387" t="s">
        <v>23</v>
      </c>
      <c r="J368" s="387" t="s">
        <v>34</v>
      </c>
      <c r="K368" s="388" t="s">
        <v>835</v>
      </c>
    </row>
    <row r="369" spans="3:11" ht="15.75">
      <c r="C369" s="381" t="s">
        <v>1254</v>
      </c>
      <c r="D369" s="383" t="s">
        <v>22</v>
      </c>
      <c r="E369" s="384" t="s">
        <v>272</v>
      </c>
      <c r="F369" s="384" t="s">
        <v>20</v>
      </c>
      <c r="G369" s="384" t="s">
        <v>25</v>
      </c>
      <c r="H369" s="387" t="s">
        <v>24</v>
      </c>
      <c r="I369" s="387" t="s">
        <v>23</v>
      </c>
      <c r="J369" s="387" t="s">
        <v>835</v>
      </c>
      <c r="K369" s="388" t="s">
        <v>33</v>
      </c>
    </row>
    <row r="370" spans="3:11" ht="15.75">
      <c r="C370" s="381" t="s">
        <v>1253</v>
      </c>
      <c r="D370" s="383" t="s">
        <v>22</v>
      </c>
      <c r="E370" s="384" t="s">
        <v>272</v>
      </c>
      <c r="F370" s="384" t="s">
        <v>20</v>
      </c>
      <c r="G370" s="384" t="s">
        <v>25</v>
      </c>
      <c r="H370" s="387" t="s">
        <v>24</v>
      </c>
      <c r="I370" s="387" t="s">
        <v>23</v>
      </c>
      <c r="J370" s="387" t="s">
        <v>34</v>
      </c>
      <c r="K370" s="388" t="s">
        <v>32</v>
      </c>
    </row>
    <row r="371" spans="3:11" ht="15.75">
      <c r="C371" s="381" t="s">
        <v>1252</v>
      </c>
      <c r="D371" s="383" t="s">
        <v>22</v>
      </c>
      <c r="E371" s="384" t="s">
        <v>272</v>
      </c>
      <c r="F371" s="384" t="s">
        <v>20</v>
      </c>
      <c r="G371" s="384" t="s">
        <v>25</v>
      </c>
      <c r="H371" s="387" t="s">
        <v>24</v>
      </c>
      <c r="I371" s="387" t="s">
        <v>23</v>
      </c>
      <c r="J371" s="387" t="s">
        <v>32</v>
      </c>
      <c r="K371" s="388" t="s">
        <v>33</v>
      </c>
    </row>
    <row r="372" spans="3:11" ht="15.75">
      <c r="C372" s="381" t="s">
        <v>1251</v>
      </c>
      <c r="D372" s="383" t="s">
        <v>22</v>
      </c>
      <c r="E372" s="384" t="s">
        <v>272</v>
      </c>
      <c r="F372" s="384" t="s">
        <v>20</v>
      </c>
      <c r="G372" s="384" t="s">
        <v>25</v>
      </c>
      <c r="H372" s="387" t="s">
        <v>24</v>
      </c>
      <c r="I372" s="387" t="s">
        <v>23</v>
      </c>
      <c r="J372" s="387" t="s">
        <v>32</v>
      </c>
      <c r="K372" s="388" t="s">
        <v>835</v>
      </c>
    </row>
    <row r="373" spans="3:11" ht="15.75">
      <c r="C373" s="381" t="s">
        <v>1250</v>
      </c>
      <c r="D373" s="383" t="s">
        <v>31</v>
      </c>
      <c r="E373" s="384" t="s">
        <v>272</v>
      </c>
      <c r="F373" s="384" t="s">
        <v>20</v>
      </c>
      <c r="G373" s="384" t="s">
        <v>25</v>
      </c>
      <c r="H373" s="387" t="s">
        <v>24</v>
      </c>
      <c r="I373" s="387" t="s">
        <v>23</v>
      </c>
      <c r="J373" s="387" t="s">
        <v>34</v>
      </c>
      <c r="K373" s="388" t="s">
        <v>22</v>
      </c>
    </row>
    <row r="374" spans="3:11" ht="15.75">
      <c r="C374" s="381" t="s">
        <v>1249</v>
      </c>
      <c r="D374" s="383" t="s">
        <v>31</v>
      </c>
      <c r="E374" s="384" t="s">
        <v>272</v>
      </c>
      <c r="F374" s="384" t="s">
        <v>20</v>
      </c>
      <c r="G374" s="384" t="s">
        <v>25</v>
      </c>
      <c r="H374" s="387" t="s">
        <v>24</v>
      </c>
      <c r="I374" s="387" t="s">
        <v>23</v>
      </c>
      <c r="J374" s="387" t="s">
        <v>22</v>
      </c>
      <c r="K374" s="388" t="s">
        <v>33</v>
      </c>
    </row>
    <row r="375" spans="3:11" ht="15.75">
      <c r="C375" s="381" t="s">
        <v>1248</v>
      </c>
      <c r="D375" s="383" t="s">
        <v>31</v>
      </c>
      <c r="E375" s="384" t="s">
        <v>272</v>
      </c>
      <c r="F375" s="384" t="s">
        <v>20</v>
      </c>
      <c r="G375" s="384" t="s">
        <v>25</v>
      </c>
      <c r="H375" s="387" t="s">
        <v>24</v>
      </c>
      <c r="I375" s="387" t="s">
        <v>23</v>
      </c>
      <c r="J375" s="387" t="s">
        <v>22</v>
      </c>
      <c r="K375" s="388" t="s">
        <v>835</v>
      </c>
    </row>
    <row r="376" spans="3:11" ht="15.75">
      <c r="C376" s="381" t="s">
        <v>1247</v>
      </c>
      <c r="D376" s="383" t="s">
        <v>31</v>
      </c>
      <c r="E376" s="384" t="s">
        <v>272</v>
      </c>
      <c r="F376" s="384" t="s">
        <v>20</v>
      </c>
      <c r="G376" s="384" t="s">
        <v>25</v>
      </c>
      <c r="H376" s="387" t="s">
        <v>24</v>
      </c>
      <c r="I376" s="387" t="s">
        <v>23</v>
      </c>
      <c r="J376" s="387" t="s">
        <v>22</v>
      </c>
      <c r="K376" s="388" t="s">
        <v>32</v>
      </c>
    </row>
    <row r="377" spans="3:11" ht="15.75">
      <c r="C377" s="381" t="s">
        <v>1246</v>
      </c>
      <c r="D377" s="383" t="s">
        <v>32</v>
      </c>
      <c r="E377" s="384" t="s">
        <v>835</v>
      </c>
      <c r="F377" s="384" t="s">
        <v>20</v>
      </c>
      <c r="G377" s="384" t="s">
        <v>21</v>
      </c>
      <c r="H377" s="387" t="s">
        <v>24</v>
      </c>
      <c r="I377" s="387" t="s">
        <v>31</v>
      </c>
      <c r="J377" s="387" t="s">
        <v>34</v>
      </c>
      <c r="K377" s="388" t="s">
        <v>33</v>
      </c>
    </row>
    <row r="378" spans="3:11" ht="15.75">
      <c r="C378" s="381" t="s">
        <v>1245</v>
      </c>
      <c r="D378" s="383" t="s">
        <v>32</v>
      </c>
      <c r="E378" s="384" t="s">
        <v>835</v>
      </c>
      <c r="F378" s="384" t="s">
        <v>20</v>
      </c>
      <c r="G378" s="384" t="s">
        <v>21</v>
      </c>
      <c r="H378" s="387" t="s">
        <v>24</v>
      </c>
      <c r="I378" s="387" t="s">
        <v>272</v>
      </c>
      <c r="J378" s="387" t="s">
        <v>34</v>
      </c>
      <c r="K378" s="388" t="s">
        <v>33</v>
      </c>
    </row>
    <row r="379" spans="3:11" ht="15.75">
      <c r="C379" s="381" t="s">
        <v>1244</v>
      </c>
      <c r="D379" s="383" t="s">
        <v>31</v>
      </c>
      <c r="E379" s="384" t="s">
        <v>835</v>
      </c>
      <c r="F379" s="384" t="s">
        <v>20</v>
      </c>
      <c r="G379" s="384" t="s">
        <v>21</v>
      </c>
      <c r="H379" s="387" t="s">
        <v>24</v>
      </c>
      <c r="I379" s="387" t="s">
        <v>272</v>
      </c>
      <c r="J379" s="387" t="s">
        <v>34</v>
      </c>
      <c r="K379" s="388" t="s">
        <v>33</v>
      </c>
    </row>
    <row r="380" spans="3:11" ht="15.75">
      <c r="C380" s="381" t="s">
        <v>1243</v>
      </c>
      <c r="D380" s="383" t="s">
        <v>32</v>
      </c>
      <c r="E380" s="384" t="s">
        <v>272</v>
      </c>
      <c r="F380" s="384" t="s">
        <v>20</v>
      </c>
      <c r="G380" s="384" t="s">
        <v>21</v>
      </c>
      <c r="H380" s="387" t="s">
        <v>24</v>
      </c>
      <c r="I380" s="387" t="s">
        <v>31</v>
      </c>
      <c r="J380" s="387" t="s">
        <v>34</v>
      </c>
      <c r="K380" s="388" t="s">
        <v>33</v>
      </c>
    </row>
    <row r="381" spans="3:11" ht="15.75">
      <c r="C381" s="381" t="s">
        <v>1242</v>
      </c>
      <c r="D381" s="383" t="s">
        <v>31</v>
      </c>
      <c r="E381" s="384" t="s">
        <v>835</v>
      </c>
      <c r="F381" s="384" t="s">
        <v>20</v>
      </c>
      <c r="G381" s="384" t="s">
        <v>21</v>
      </c>
      <c r="H381" s="387" t="s">
        <v>24</v>
      </c>
      <c r="I381" s="387" t="s">
        <v>272</v>
      </c>
      <c r="J381" s="387" t="s">
        <v>34</v>
      </c>
      <c r="K381" s="388" t="s">
        <v>32</v>
      </c>
    </row>
    <row r="382" spans="3:11" ht="15.75">
      <c r="C382" s="381" t="s">
        <v>1241</v>
      </c>
      <c r="D382" s="383" t="s">
        <v>31</v>
      </c>
      <c r="E382" s="384" t="s">
        <v>835</v>
      </c>
      <c r="F382" s="384" t="s">
        <v>20</v>
      </c>
      <c r="G382" s="384" t="s">
        <v>21</v>
      </c>
      <c r="H382" s="387" t="s">
        <v>24</v>
      </c>
      <c r="I382" s="387" t="s">
        <v>272</v>
      </c>
      <c r="J382" s="387" t="s">
        <v>32</v>
      </c>
      <c r="K382" s="388" t="s">
        <v>33</v>
      </c>
    </row>
    <row r="383" spans="3:11" ht="15.75">
      <c r="C383" s="381" t="s">
        <v>1240</v>
      </c>
      <c r="D383" s="383" t="s">
        <v>32</v>
      </c>
      <c r="E383" s="384" t="s">
        <v>835</v>
      </c>
      <c r="F383" s="384" t="s">
        <v>20</v>
      </c>
      <c r="G383" s="384" t="s">
        <v>21</v>
      </c>
      <c r="H383" s="387" t="s">
        <v>24</v>
      </c>
      <c r="I383" s="387" t="s">
        <v>23</v>
      </c>
      <c r="J383" s="387" t="s">
        <v>34</v>
      </c>
      <c r="K383" s="388" t="s">
        <v>33</v>
      </c>
    </row>
    <row r="384" spans="3:11" ht="15.75">
      <c r="C384" s="381" t="s">
        <v>1239</v>
      </c>
      <c r="D384" s="383" t="s">
        <v>31</v>
      </c>
      <c r="E384" s="384" t="s">
        <v>835</v>
      </c>
      <c r="F384" s="384" t="s">
        <v>20</v>
      </c>
      <c r="G384" s="384" t="s">
        <v>21</v>
      </c>
      <c r="H384" s="387" t="s">
        <v>24</v>
      </c>
      <c r="I384" s="387" t="s">
        <v>23</v>
      </c>
      <c r="J384" s="387" t="s">
        <v>34</v>
      </c>
      <c r="K384" s="388" t="s">
        <v>33</v>
      </c>
    </row>
    <row r="385" spans="3:11" ht="15.75">
      <c r="C385" s="381" t="s">
        <v>1238</v>
      </c>
      <c r="D385" s="383" t="s">
        <v>31</v>
      </c>
      <c r="E385" s="384" t="s">
        <v>32</v>
      </c>
      <c r="F385" s="384" t="s">
        <v>20</v>
      </c>
      <c r="G385" s="384" t="s">
        <v>21</v>
      </c>
      <c r="H385" s="387" t="s">
        <v>24</v>
      </c>
      <c r="I385" s="387" t="s">
        <v>23</v>
      </c>
      <c r="J385" s="387" t="s">
        <v>34</v>
      </c>
      <c r="K385" s="388" t="s">
        <v>33</v>
      </c>
    </row>
    <row r="386" spans="3:11" ht="15.75">
      <c r="C386" s="381" t="s">
        <v>1237</v>
      </c>
      <c r="D386" s="383" t="s">
        <v>31</v>
      </c>
      <c r="E386" s="384" t="s">
        <v>835</v>
      </c>
      <c r="F386" s="384" t="s">
        <v>20</v>
      </c>
      <c r="G386" s="384" t="s">
        <v>21</v>
      </c>
      <c r="H386" s="387" t="s">
        <v>24</v>
      </c>
      <c r="I386" s="387" t="s">
        <v>23</v>
      </c>
      <c r="J386" s="387" t="s">
        <v>34</v>
      </c>
      <c r="K386" s="388" t="s">
        <v>32</v>
      </c>
    </row>
    <row r="387" spans="3:11" ht="15.75">
      <c r="C387" s="381" t="s">
        <v>1236</v>
      </c>
      <c r="D387" s="383" t="s">
        <v>31</v>
      </c>
      <c r="E387" s="384" t="s">
        <v>835</v>
      </c>
      <c r="F387" s="384" t="s">
        <v>20</v>
      </c>
      <c r="G387" s="384" t="s">
        <v>21</v>
      </c>
      <c r="H387" s="387" t="s">
        <v>24</v>
      </c>
      <c r="I387" s="387" t="s">
        <v>23</v>
      </c>
      <c r="J387" s="387" t="s">
        <v>32</v>
      </c>
      <c r="K387" s="388" t="s">
        <v>33</v>
      </c>
    </row>
    <row r="388" spans="3:11" ht="15.75">
      <c r="C388" s="381" t="s">
        <v>1235</v>
      </c>
      <c r="D388" s="383" t="s">
        <v>21</v>
      </c>
      <c r="E388" s="384" t="s">
        <v>835</v>
      </c>
      <c r="F388" s="384" t="s">
        <v>20</v>
      </c>
      <c r="G388" s="384" t="s">
        <v>23</v>
      </c>
      <c r="H388" s="387" t="s">
        <v>24</v>
      </c>
      <c r="I388" s="387" t="s">
        <v>272</v>
      </c>
      <c r="J388" s="387" t="s">
        <v>34</v>
      </c>
      <c r="K388" s="388" t="s">
        <v>33</v>
      </c>
    </row>
    <row r="389" spans="3:11" ht="15.75">
      <c r="C389" s="381" t="s">
        <v>1234</v>
      </c>
      <c r="D389" s="383" t="s">
        <v>32</v>
      </c>
      <c r="E389" s="384" t="s">
        <v>272</v>
      </c>
      <c r="F389" s="384" t="s">
        <v>20</v>
      </c>
      <c r="G389" s="384" t="s">
        <v>21</v>
      </c>
      <c r="H389" s="387" t="s">
        <v>24</v>
      </c>
      <c r="I389" s="387" t="s">
        <v>23</v>
      </c>
      <c r="J389" s="387" t="s">
        <v>34</v>
      </c>
      <c r="K389" s="388" t="s">
        <v>33</v>
      </c>
    </row>
    <row r="390" spans="3:11" ht="15.75">
      <c r="C390" s="381" t="s">
        <v>1233</v>
      </c>
      <c r="D390" s="383" t="s">
        <v>21</v>
      </c>
      <c r="E390" s="384" t="s">
        <v>835</v>
      </c>
      <c r="F390" s="384" t="s">
        <v>20</v>
      </c>
      <c r="G390" s="384" t="s">
        <v>23</v>
      </c>
      <c r="H390" s="387" t="s">
        <v>24</v>
      </c>
      <c r="I390" s="387" t="s">
        <v>272</v>
      </c>
      <c r="J390" s="387" t="s">
        <v>34</v>
      </c>
      <c r="K390" s="388" t="s">
        <v>32</v>
      </c>
    </row>
    <row r="391" spans="3:11" ht="15.75">
      <c r="C391" s="381" t="s">
        <v>1232</v>
      </c>
      <c r="D391" s="383" t="s">
        <v>21</v>
      </c>
      <c r="E391" s="384" t="s">
        <v>835</v>
      </c>
      <c r="F391" s="384" t="s">
        <v>20</v>
      </c>
      <c r="G391" s="384" t="s">
        <v>23</v>
      </c>
      <c r="H391" s="387" t="s">
        <v>24</v>
      </c>
      <c r="I391" s="387" t="s">
        <v>272</v>
      </c>
      <c r="J391" s="387" t="s">
        <v>32</v>
      </c>
      <c r="K391" s="388" t="s">
        <v>33</v>
      </c>
    </row>
    <row r="392" spans="3:11" ht="15.75">
      <c r="C392" s="381" t="s">
        <v>1231</v>
      </c>
      <c r="D392" s="383" t="s">
        <v>31</v>
      </c>
      <c r="E392" s="384" t="s">
        <v>272</v>
      </c>
      <c r="F392" s="384" t="s">
        <v>20</v>
      </c>
      <c r="G392" s="384" t="s">
        <v>21</v>
      </c>
      <c r="H392" s="387" t="s">
        <v>24</v>
      </c>
      <c r="I392" s="387" t="s">
        <v>23</v>
      </c>
      <c r="J392" s="387" t="s">
        <v>34</v>
      </c>
      <c r="K392" s="388" t="s">
        <v>33</v>
      </c>
    </row>
    <row r="393" spans="3:11" ht="15.75">
      <c r="C393" s="381" t="s">
        <v>1230</v>
      </c>
      <c r="D393" s="383" t="s">
        <v>31</v>
      </c>
      <c r="E393" s="384" t="s">
        <v>272</v>
      </c>
      <c r="F393" s="384" t="s">
        <v>20</v>
      </c>
      <c r="G393" s="384" t="s">
        <v>21</v>
      </c>
      <c r="H393" s="387" t="s">
        <v>24</v>
      </c>
      <c r="I393" s="387" t="s">
        <v>23</v>
      </c>
      <c r="J393" s="387" t="s">
        <v>34</v>
      </c>
      <c r="K393" s="388" t="s">
        <v>835</v>
      </c>
    </row>
    <row r="394" spans="3:11" ht="15.75">
      <c r="C394" s="381" t="s">
        <v>1229</v>
      </c>
      <c r="D394" s="383" t="s">
        <v>31</v>
      </c>
      <c r="E394" s="384" t="s">
        <v>272</v>
      </c>
      <c r="F394" s="384" t="s">
        <v>20</v>
      </c>
      <c r="G394" s="384" t="s">
        <v>21</v>
      </c>
      <c r="H394" s="387" t="s">
        <v>24</v>
      </c>
      <c r="I394" s="387" t="s">
        <v>23</v>
      </c>
      <c r="J394" s="387" t="s">
        <v>835</v>
      </c>
      <c r="K394" s="388" t="s">
        <v>33</v>
      </c>
    </row>
    <row r="395" spans="3:11" ht="15.75">
      <c r="C395" s="381" t="s">
        <v>1228</v>
      </c>
      <c r="D395" s="383" t="s">
        <v>31</v>
      </c>
      <c r="E395" s="384" t="s">
        <v>272</v>
      </c>
      <c r="F395" s="384" t="s">
        <v>20</v>
      </c>
      <c r="G395" s="384" t="s">
        <v>21</v>
      </c>
      <c r="H395" s="387" t="s">
        <v>24</v>
      </c>
      <c r="I395" s="387" t="s">
        <v>23</v>
      </c>
      <c r="J395" s="387" t="s">
        <v>34</v>
      </c>
      <c r="K395" s="388" t="s">
        <v>32</v>
      </c>
    </row>
    <row r="396" spans="3:11" ht="15.75">
      <c r="C396" s="381" t="s">
        <v>1227</v>
      </c>
      <c r="D396" s="383" t="s">
        <v>31</v>
      </c>
      <c r="E396" s="384" t="s">
        <v>272</v>
      </c>
      <c r="F396" s="384" t="s">
        <v>20</v>
      </c>
      <c r="G396" s="384" t="s">
        <v>21</v>
      </c>
      <c r="H396" s="387" t="s">
        <v>24</v>
      </c>
      <c r="I396" s="387" t="s">
        <v>23</v>
      </c>
      <c r="J396" s="387" t="s">
        <v>32</v>
      </c>
      <c r="K396" s="388" t="s">
        <v>33</v>
      </c>
    </row>
    <row r="397" spans="3:11" ht="15.75">
      <c r="C397" s="381" t="s">
        <v>1226</v>
      </c>
      <c r="D397" s="383" t="s">
        <v>31</v>
      </c>
      <c r="E397" s="384" t="s">
        <v>272</v>
      </c>
      <c r="F397" s="384" t="s">
        <v>20</v>
      </c>
      <c r="G397" s="384" t="s">
        <v>21</v>
      </c>
      <c r="H397" s="387" t="s">
        <v>24</v>
      </c>
      <c r="I397" s="387" t="s">
        <v>23</v>
      </c>
      <c r="J397" s="387" t="s">
        <v>32</v>
      </c>
      <c r="K397" s="388" t="s">
        <v>835</v>
      </c>
    </row>
    <row r="398" spans="3:11" ht="15.75">
      <c r="C398" s="381" t="s">
        <v>1225</v>
      </c>
      <c r="D398" s="383" t="s">
        <v>22</v>
      </c>
      <c r="E398" s="384" t="s">
        <v>835</v>
      </c>
      <c r="F398" s="384" t="s">
        <v>20</v>
      </c>
      <c r="G398" s="384" t="s">
        <v>24</v>
      </c>
      <c r="H398" s="387" t="s">
        <v>32</v>
      </c>
      <c r="I398" s="387" t="s">
        <v>21</v>
      </c>
      <c r="J398" s="387" t="s">
        <v>34</v>
      </c>
      <c r="K398" s="388" t="s">
        <v>33</v>
      </c>
    </row>
    <row r="399" spans="3:11" ht="15.75">
      <c r="C399" s="381" t="s">
        <v>1224</v>
      </c>
      <c r="D399" s="383" t="s">
        <v>22</v>
      </c>
      <c r="E399" s="384" t="s">
        <v>835</v>
      </c>
      <c r="F399" s="384" t="s">
        <v>20</v>
      </c>
      <c r="G399" s="384" t="s">
        <v>21</v>
      </c>
      <c r="H399" s="387" t="s">
        <v>24</v>
      </c>
      <c r="I399" s="387" t="s">
        <v>31</v>
      </c>
      <c r="J399" s="387" t="s">
        <v>34</v>
      </c>
      <c r="K399" s="388" t="s">
        <v>33</v>
      </c>
    </row>
    <row r="400" spans="3:11" ht="15.75">
      <c r="C400" s="381" t="s">
        <v>1223</v>
      </c>
      <c r="D400" s="383" t="s">
        <v>22</v>
      </c>
      <c r="E400" s="384" t="s">
        <v>32</v>
      </c>
      <c r="F400" s="384" t="s">
        <v>20</v>
      </c>
      <c r="G400" s="384" t="s">
        <v>21</v>
      </c>
      <c r="H400" s="387" t="s">
        <v>24</v>
      </c>
      <c r="I400" s="387" t="s">
        <v>31</v>
      </c>
      <c r="J400" s="387" t="s">
        <v>34</v>
      </c>
      <c r="K400" s="388" t="s">
        <v>33</v>
      </c>
    </row>
    <row r="401" spans="3:11" ht="15.75">
      <c r="C401" s="381" t="s">
        <v>1222</v>
      </c>
      <c r="D401" s="383" t="s">
        <v>22</v>
      </c>
      <c r="E401" s="384" t="s">
        <v>835</v>
      </c>
      <c r="F401" s="384" t="s">
        <v>20</v>
      </c>
      <c r="G401" s="384" t="s">
        <v>21</v>
      </c>
      <c r="H401" s="387" t="s">
        <v>24</v>
      </c>
      <c r="I401" s="387" t="s">
        <v>31</v>
      </c>
      <c r="J401" s="387" t="s">
        <v>34</v>
      </c>
      <c r="K401" s="388" t="s">
        <v>32</v>
      </c>
    </row>
    <row r="402" spans="3:11" ht="15.75">
      <c r="C402" s="381" t="s">
        <v>1221</v>
      </c>
      <c r="D402" s="383" t="s">
        <v>22</v>
      </c>
      <c r="E402" s="384" t="s">
        <v>835</v>
      </c>
      <c r="F402" s="384" t="s">
        <v>20</v>
      </c>
      <c r="G402" s="384" t="s">
        <v>21</v>
      </c>
      <c r="H402" s="387" t="s">
        <v>24</v>
      </c>
      <c r="I402" s="387" t="s">
        <v>31</v>
      </c>
      <c r="J402" s="387" t="s">
        <v>32</v>
      </c>
      <c r="K402" s="388" t="s">
        <v>33</v>
      </c>
    </row>
    <row r="403" spans="3:11" ht="15.75">
      <c r="C403" s="381" t="s">
        <v>1220</v>
      </c>
      <c r="D403" s="383" t="s">
        <v>22</v>
      </c>
      <c r="E403" s="384" t="s">
        <v>835</v>
      </c>
      <c r="F403" s="384" t="s">
        <v>20</v>
      </c>
      <c r="G403" s="384" t="s">
        <v>21</v>
      </c>
      <c r="H403" s="387" t="s">
        <v>24</v>
      </c>
      <c r="I403" s="387" t="s">
        <v>272</v>
      </c>
      <c r="J403" s="387" t="s">
        <v>34</v>
      </c>
      <c r="K403" s="388" t="s">
        <v>33</v>
      </c>
    </row>
    <row r="404" spans="3:11" ht="15.75">
      <c r="C404" s="381" t="s">
        <v>1219</v>
      </c>
      <c r="D404" s="383" t="s">
        <v>22</v>
      </c>
      <c r="E404" s="384" t="s">
        <v>272</v>
      </c>
      <c r="F404" s="384" t="s">
        <v>20</v>
      </c>
      <c r="G404" s="384" t="s">
        <v>24</v>
      </c>
      <c r="H404" s="387" t="s">
        <v>32</v>
      </c>
      <c r="I404" s="387" t="s">
        <v>21</v>
      </c>
      <c r="J404" s="387" t="s">
        <v>34</v>
      </c>
      <c r="K404" s="388" t="s">
        <v>33</v>
      </c>
    </row>
    <row r="405" spans="3:11" ht="15.75">
      <c r="C405" s="381" t="s">
        <v>1218</v>
      </c>
      <c r="D405" s="383" t="s">
        <v>22</v>
      </c>
      <c r="E405" s="384" t="s">
        <v>835</v>
      </c>
      <c r="F405" s="384" t="s">
        <v>20</v>
      </c>
      <c r="G405" s="384" t="s">
        <v>21</v>
      </c>
      <c r="H405" s="387" t="s">
        <v>24</v>
      </c>
      <c r="I405" s="387" t="s">
        <v>272</v>
      </c>
      <c r="J405" s="387" t="s">
        <v>34</v>
      </c>
      <c r="K405" s="388" t="s">
        <v>32</v>
      </c>
    </row>
    <row r="406" spans="3:11" ht="15.75">
      <c r="C406" s="381" t="s">
        <v>1217</v>
      </c>
      <c r="D406" s="383" t="s">
        <v>22</v>
      </c>
      <c r="E406" s="384" t="s">
        <v>835</v>
      </c>
      <c r="F406" s="384" t="s">
        <v>20</v>
      </c>
      <c r="G406" s="384" t="s">
        <v>21</v>
      </c>
      <c r="H406" s="387" t="s">
        <v>24</v>
      </c>
      <c r="I406" s="387" t="s">
        <v>272</v>
      </c>
      <c r="J406" s="387" t="s">
        <v>32</v>
      </c>
      <c r="K406" s="388" t="s">
        <v>33</v>
      </c>
    </row>
    <row r="407" spans="3:11" ht="15.75">
      <c r="C407" s="381" t="s">
        <v>1216</v>
      </c>
      <c r="D407" s="383" t="s">
        <v>22</v>
      </c>
      <c r="E407" s="384" t="s">
        <v>272</v>
      </c>
      <c r="F407" s="384" t="s">
        <v>20</v>
      </c>
      <c r="G407" s="384" t="s">
        <v>21</v>
      </c>
      <c r="H407" s="387" t="s">
        <v>24</v>
      </c>
      <c r="I407" s="387" t="s">
        <v>31</v>
      </c>
      <c r="J407" s="387" t="s">
        <v>34</v>
      </c>
      <c r="K407" s="388" t="s">
        <v>33</v>
      </c>
    </row>
    <row r="408" spans="3:11" ht="15.75">
      <c r="C408" s="381" t="s">
        <v>1215</v>
      </c>
      <c r="D408" s="383" t="s">
        <v>31</v>
      </c>
      <c r="E408" s="384" t="s">
        <v>835</v>
      </c>
      <c r="F408" s="384" t="s">
        <v>20</v>
      </c>
      <c r="G408" s="384" t="s">
        <v>21</v>
      </c>
      <c r="H408" s="387" t="s">
        <v>24</v>
      </c>
      <c r="I408" s="387" t="s">
        <v>272</v>
      </c>
      <c r="J408" s="387" t="s">
        <v>34</v>
      </c>
      <c r="K408" s="388" t="s">
        <v>22</v>
      </c>
    </row>
    <row r="409" spans="3:11" ht="15.75">
      <c r="C409" s="381" t="s">
        <v>1214</v>
      </c>
      <c r="D409" s="383" t="s">
        <v>31</v>
      </c>
      <c r="E409" s="384" t="s">
        <v>835</v>
      </c>
      <c r="F409" s="384" t="s">
        <v>20</v>
      </c>
      <c r="G409" s="384" t="s">
        <v>21</v>
      </c>
      <c r="H409" s="387" t="s">
        <v>24</v>
      </c>
      <c r="I409" s="387" t="s">
        <v>272</v>
      </c>
      <c r="J409" s="387" t="s">
        <v>22</v>
      </c>
      <c r="K409" s="388" t="s">
        <v>33</v>
      </c>
    </row>
    <row r="410" spans="3:11" ht="15.75">
      <c r="C410" s="381" t="s">
        <v>1213</v>
      </c>
      <c r="D410" s="383" t="s">
        <v>22</v>
      </c>
      <c r="E410" s="384" t="s">
        <v>272</v>
      </c>
      <c r="F410" s="384" t="s">
        <v>20</v>
      </c>
      <c r="G410" s="384" t="s">
        <v>21</v>
      </c>
      <c r="H410" s="387" t="s">
        <v>24</v>
      </c>
      <c r="I410" s="387" t="s">
        <v>31</v>
      </c>
      <c r="J410" s="387" t="s">
        <v>34</v>
      </c>
      <c r="K410" s="388" t="s">
        <v>32</v>
      </c>
    </row>
    <row r="411" spans="3:11" ht="15.75">
      <c r="C411" s="381" t="s">
        <v>1212</v>
      </c>
      <c r="D411" s="383" t="s">
        <v>22</v>
      </c>
      <c r="E411" s="384" t="s">
        <v>272</v>
      </c>
      <c r="F411" s="384" t="s">
        <v>20</v>
      </c>
      <c r="G411" s="384" t="s">
        <v>21</v>
      </c>
      <c r="H411" s="387" t="s">
        <v>24</v>
      </c>
      <c r="I411" s="387" t="s">
        <v>31</v>
      </c>
      <c r="J411" s="387" t="s">
        <v>32</v>
      </c>
      <c r="K411" s="388" t="s">
        <v>33</v>
      </c>
    </row>
    <row r="412" spans="3:11" ht="15.75">
      <c r="C412" s="381" t="s">
        <v>1211</v>
      </c>
      <c r="D412" s="383" t="s">
        <v>31</v>
      </c>
      <c r="E412" s="384" t="s">
        <v>835</v>
      </c>
      <c r="F412" s="384" t="s">
        <v>20</v>
      </c>
      <c r="G412" s="384" t="s">
        <v>21</v>
      </c>
      <c r="H412" s="387" t="s">
        <v>24</v>
      </c>
      <c r="I412" s="387" t="s">
        <v>272</v>
      </c>
      <c r="J412" s="387" t="s">
        <v>22</v>
      </c>
      <c r="K412" s="388" t="s">
        <v>32</v>
      </c>
    </row>
    <row r="413" spans="3:11" ht="15.75">
      <c r="C413" s="381" t="s">
        <v>1210</v>
      </c>
      <c r="D413" s="383" t="s">
        <v>22</v>
      </c>
      <c r="E413" s="384" t="s">
        <v>835</v>
      </c>
      <c r="F413" s="384" t="s">
        <v>20</v>
      </c>
      <c r="G413" s="384" t="s">
        <v>21</v>
      </c>
      <c r="H413" s="387" t="s">
        <v>24</v>
      </c>
      <c r="I413" s="387" t="s">
        <v>23</v>
      </c>
      <c r="J413" s="387" t="s">
        <v>34</v>
      </c>
      <c r="K413" s="388" t="s">
        <v>33</v>
      </c>
    </row>
    <row r="414" spans="3:11" ht="15.75">
      <c r="C414" s="381" t="s">
        <v>1209</v>
      </c>
      <c r="D414" s="383" t="s">
        <v>22</v>
      </c>
      <c r="E414" s="384" t="s">
        <v>32</v>
      </c>
      <c r="F414" s="384" t="s">
        <v>20</v>
      </c>
      <c r="G414" s="384" t="s">
        <v>21</v>
      </c>
      <c r="H414" s="387" t="s">
        <v>24</v>
      </c>
      <c r="I414" s="387" t="s">
        <v>23</v>
      </c>
      <c r="J414" s="387" t="s">
        <v>34</v>
      </c>
      <c r="K414" s="388" t="s">
        <v>33</v>
      </c>
    </row>
    <row r="415" spans="3:11" ht="15.75">
      <c r="C415" s="381" t="s">
        <v>1208</v>
      </c>
      <c r="D415" s="383" t="s">
        <v>22</v>
      </c>
      <c r="E415" s="384" t="s">
        <v>835</v>
      </c>
      <c r="F415" s="384" t="s">
        <v>20</v>
      </c>
      <c r="G415" s="384" t="s">
        <v>21</v>
      </c>
      <c r="H415" s="387" t="s">
        <v>24</v>
      </c>
      <c r="I415" s="387" t="s">
        <v>23</v>
      </c>
      <c r="J415" s="387" t="s">
        <v>34</v>
      </c>
      <c r="K415" s="388" t="s">
        <v>32</v>
      </c>
    </row>
    <row r="416" spans="3:11" ht="15.75">
      <c r="C416" s="381" t="s">
        <v>1207</v>
      </c>
      <c r="D416" s="383" t="s">
        <v>22</v>
      </c>
      <c r="E416" s="384" t="s">
        <v>835</v>
      </c>
      <c r="F416" s="384" t="s">
        <v>20</v>
      </c>
      <c r="G416" s="384" t="s">
        <v>21</v>
      </c>
      <c r="H416" s="387" t="s">
        <v>24</v>
      </c>
      <c r="I416" s="387" t="s">
        <v>23</v>
      </c>
      <c r="J416" s="387" t="s">
        <v>32</v>
      </c>
      <c r="K416" s="388" t="s">
        <v>33</v>
      </c>
    </row>
    <row r="417" spans="3:11" ht="15.75">
      <c r="C417" s="381" t="s">
        <v>1206</v>
      </c>
      <c r="D417" s="383" t="s">
        <v>31</v>
      </c>
      <c r="E417" s="384" t="s">
        <v>22</v>
      </c>
      <c r="F417" s="384" t="s">
        <v>20</v>
      </c>
      <c r="G417" s="384" t="s">
        <v>21</v>
      </c>
      <c r="H417" s="387" t="s">
        <v>24</v>
      </c>
      <c r="I417" s="387" t="s">
        <v>23</v>
      </c>
      <c r="J417" s="387" t="s">
        <v>34</v>
      </c>
      <c r="K417" s="388" t="s">
        <v>33</v>
      </c>
    </row>
    <row r="418" spans="3:11" ht="15.75">
      <c r="C418" s="381" t="s">
        <v>1205</v>
      </c>
      <c r="D418" s="383" t="s">
        <v>31</v>
      </c>
      <c r="E418" s="384" t="s">
        <v>835</v>
      </c>
      <c r="F418" s="384" t="s">
        <v>20</v>
      </c>
      <c r="G418" s="384" t="s">
        <v>21</v>
      </c>
      <c r="H418" s="387" t="s">
        <v>24</v>
      </c>
      <c r="I418" s="387" t="s">
        <v>23</v>
      </c>
      <c r="J418" s="387" t="s">
        <v>34</v>
      </c>
      <c r="K418" s="388" t="s">
        <v>22</v>
      </c>
    </row>
    <row r="419" spans="3:11" ht="15.75">
      <c r="C419" s="381" t="s">
        <v>1204</v>
      </c>
      <c r="D419" s="383" t="s">
        <v>31</v>
      </c>
      <c r="E419" s="384" t="s">
        <v>835</v>
      </c>
      <c r="F419" s="384" t="s">
        <v>20</v>
      </c>
      <c r="G419" s="384" t="s">
        <v>21</v>
      </c>
      <c r="H419" s="387" t="s">
        <v>24</v>
      </c>
      <c r="I419" s="387" t="s">
        <v>23</v>
      </c>
      <c r="J419" s="387" t="s">
        <v>22</v>
      </c>
      <c r="K419" s="388" t="s">
        <v>33</v>
      </c>
    </row>
    <row r="420" spans="3:11" ht="15.75">
      <c r="C420" s="381" t="s">
        <v>1203</v>
      </c>
      <c r="D420" s="383" t="s">
        <v>31</v>
      </c>
      <c r="E420" s="384" t="s">
        <v>22</v>
      </c>
      <c r="F420" s="384" t="s">
        <v>20</v>
      </c>
      <c r="G420" s="384" t="s">
        <v>21</v>
      </c>
      <c r="H420" s="387" t="s">
        <v>24</v>
      </c>
      <c r="I420" s="387" t="s">
        <v>23</v>
      </c>
      <c r="J420" s="387" t="s">
        <v>34</v>
      </c>
      <c r="K420" s="388" t="s">
        <v>32</v>
      </c>
    </row>
    <row r="421" spans="3:11" ht="15.75">
      <c r="C421" s="381" t="s">
        <v>1202</v>
      </c>
      <c r="D421" s="383" t="s">
        <v>31</v>
      </c>
      <c r="E421" s="384" t="s">
        <v>22</v>
      </c>
      <c r="F421" s="384" t="s">
        <v>20</v>
      </c>
      <c r="G421" s="384" t="s">
        <v>21</v>
      </c>
      <c r="H421" s="387" t="s">
        <v>24</v>
      </c>
      <c r="I421" s="387" t="s">
        <v>23</v>
      </c>
      <c r="J421" s="387" t="s">
        <v>32</v>
      </c>
      <c r="K421" s="388" t="s">
        <v>33</v>
      </c>
    </row>
    <row r="422" spans="3:11" ht="15.75">
      <c r="C422" s="381" t="s">
        <v>1201</v>
      </c>
      <c r="D422" s="383" t="s">
        <v>31</v>
      </c>
      <c r="E422" s="384" t="s">
        <v>835</v>
      </c>
      <c r="F422" s="384" t="s">
        <v>20</v>
      </c>
      <c r="G422" s="384" t="s">
        <v>21</v>
      </c>
      <c r="H422" s="387" t="s">
        <v>24</v>
      </c>
      <c r="I422" s="387" t="s">
        <v>23</v>
      </c>
      <c r="J422" s="387" t="s">
        <v>22</v>
      </c>
      <c r="K422" s="388" t="s">
        <v>32</v>
      </c>
    </row>
    <row r="423" spans="3:11" ht="15.75">
      <c r="C423" s="381" t="s">
        <v>1200</v>
      </c>
      <c r="D423" s="383" t="s">
        <v>22</v>
      </c>
      <c r="E423" s="384" t="s">
        <v>272</v>
      </c>
      <c r="F423" s="384" t="s">
        <v>20</v>
      </c>
      <c r="G423" s="384" t="s">
        <v>21</v>
      </c>
      <c r="H423" s="387" t="s">
        <v>24</v>
      </c>
      <c r="I423" s="387" t="s">
        <v>23</v>
      </c>
      <c r="J423" s="387" t="s">
        <v>34</v>
      </c>
      <c r="K423" s="388" t="s">
        <v>33</v>
      </c>
    </row>
    <row r="424" spans="3:11" ht="15.75">
      <c r="C424" s="381" t="s">
        <v>1199</v>
      </c>
      <c r="D424" s="383" t="s">
        <v>22</v>
      </c>
      <c r="E424" s="384" t="s">
        <v>272</v>
      </c>
      <c r="F424" s="384" t="s">
        <v>20</v>
      </c>
      <c r="G424" s="384" t="s">
        <v>21</v>
      </c>
      <c r="H424" s="387" t="s">
        <v>24</v>
      </c>
      <c r="I424" s="387" t="s">
        <v>23</v>
      </c>
      <c r="J424" s="387" t="s">
        <v>34</v>
      </c>
      <c r="K424" s="388" t="s">
        <v>835</v>
      </c>
    </row>
    <row r="425" spans="3:11" ht="15.75">
      <c r="C425" s="381" t="s">
        <v>1198</v>
      </c>
      <c r="D425" s="383" t="s">
        <v>22</v>
      </c>
      <c r="E425" s="384" t="s">
        <v>272</v>
      </c>
      <c r="F425" s="384" t="s">
        <v>20</v>
      </c>
      <c r="G425" s="384" t="s">
        <v>21</v>
      </c>
      <c r="H425" s="387" t="s">
        <v>24</v>
      </c>
      <c r="I425" s="387" t="s">
        <v>23</v>
      </c>
      <c r="J425" s="387" t="s">
        <v>835</v>
      </c>
      <c r="K425" s="388" t="s">
        <v>33</v>
      </c>
    </row>
    <row r="426" spans="3:11" ht="15.75">
      <c r="C426" s="381" t="s">
        <v>1197</v>
      </c>
      <c r="D426" s="383" t="s">
        <v>22</v>
      </c>
      <c r="E426" s="384" t="s">
        <v>272</v>
      </c>
      <c r="F426" s="384" t="s">
        <v>20</v>
      </c>
      <c r="G426" s="384" t="s">
        <v>21</v>
      </c>
      <c r="H426" s="387" t="s">
        <v>24</v>
      </c>
      <c r="I426" s="387" t="s">
        <v>23</v>
      </c>
      <c r="J426" s="387" t="s">
        <v>34</v>
      </c>
      <c r="K426" s="388" t="s">
        <v>32</v>
      </c>
    </row>
    <row r="427" spans="3:11" ht="15.75">
      <c r="C427" s="381" t="s">
        <v>1196</v>
      </c>
      <c r="D427" s="383" t="s">
        <v>22</v>
      </c>
      <c r="E427" s="384" t="s">
        <v>272</v>
      </c>
      <c r="F427" s="384" t="s">
        <v>20</v>
      </c>
      <c r="G427" s="384" t="s">
        <v>21</v>
      </c>
      <c r="H427" s="387" t="s">
        <v>24</v>
      </c>
      <c r="I427" s="387" t="s">
        <v>23</v>
      </c>
      <c r="J427" s="387" t="s">
        <v>32</v>
      </c>
      <c r="K427" s="388" t="s">
        <v>33</v>
      </c>
    </row>
    <row r="428" spans="3:11" ht="15.75">
      <c r="C428" s="381" t="s">
        <v>1195</v>
      </c>
      <c r="D428" s="383" t="s">
        <v>22</v>
      </c>
      <c r="E428" s="384" t="s">
        <v>272</v>
      </c>
      <c r="F428" s="384" t="s">
        <v>20</v>
      </c>
      <c r="G428" s="384" t="s">
        <v>21</v>
      </c>
      <c r="H428" s="387" t="s">
        <v>24</v>
      </c>
      <c r="I428" s="387" t="s">
        <v>23</v>
      </c>
      <c r="J428" s="387" t="s">
        <v>32</v>
      </c>
      <c r="K428" s="388" t="s">
        <v>835</v>
      </c>
    </row>
    <row r="429" spans="3:11" ht="15.75">
      <c r="C429" s="381" t="s">
        <v>1194</v>
      </c>
      <c r="D429" s="383" t="s">
        <v>31</v>
      </c>
      <c r="E429" s="384" t="s">
        <v>272</v>
      </c>
      <c r="F429" s="384" t="s">
        <v>20</v>
      </c>
      <c r="G429" s="384" t="s">
        <v>21</v>
      </c>
      <c r="H429" s="387" t="s">
        <v>24</v>
      </c>
      <c r="I429" s="387" t="s">
        <v>23</v>
      </c>
      <c r="J429" s="387" t="s">
        <v>34</v>
      </c>
      <c r="K429" s="388" t="s">
        <v>22</v>
      </c>
    </row>
    <row r="430" spans="3:11" ht="15.75">
      <c r="C430" s="381" t="s">
        <v>1193</v>
      </c>
      <c r="D430" s="383" t="s">
        <v>31</v>
      </c>
      <c r="E430" s="384" t="s">
        <v>272</v>
      </c>
      <c r="F430" s="384" t="s">
        <v>20</v>
      </c>
      <c r="G430" s="384" t="s">
        <v>21</v>
      </c>
      <c r="H430" s="387" t="s">
        <v>24</v>
      </c>
      <c r="I430" s="387" t="s">
        <v>23</v>
      </c>
      <c r="J430" s="387" t="s">
        <v>22</v>
      </c>
      <c r="K430" s="388" t="s">
        <v>33</v>
      </c>
    </row>
    <row r="431" spans="3:11" ht="15.75">
      <c r="C431" s="381" t="s">
        <v>1192</v>
      </c>
      <c r="D431" s="383" t="s">
        <v>31</v>
      </c>
      <c r="E431" s="384" t="s">
        <v>272</v>
      </c>
      <c r="F431" s="384" t="s">
        <v>20</v>
      </c>
      <c r="G431" s="384" t="s">
        <v>21</v>
      </c>
      <c r="H431" s="387" t="s">
        <v>24</v>
      </c>
      <c r="I431" s="387" t="s">
        <v>23</v>
      </c>
      <c r="J431" s="387" t="s">
        <v>22</v>
      </c>
      <c r="K431" s="388" t="s">
        <v>835</v>
      </c>
    </row>
    <row r="432" spans="3:11" ht="15.75">
      <c r="C432" s="381" t="s">
        <v>1191</v>
      </c>
      <c r="D432" s="383" t="s">
        <v>31</v>
      </c>
      <c r="E432" s="384" t="s">
        <v>272</v>
      </c>
      <c r="F432" s="384" t="s">
        <v>20</v>
      </c>
      <c r="G432" s="384" t="s">
        <v>21</v>
      </c>
      <c r="H432" s="387" t="s">
        <v>24</v>
      </c>
      <c r="I432" s="387" t="s">
        <v>23</v>
      </c>
      <c r="J432" s="387" t="s">
        <v>22</v>
      </c>
      <c r="K432" s="388" t="s">
        <v>32</v>
      </c>
    </row>
    <row r="433" spans="3:11" ht="15.75">
      <c r="C433" s="381" t="s">
        <v>1190</v>
      </c>
      <c r="D433" s="383" t="s">
        <v>32</v>
      </c>
      <c r="E433" s="384" t="s">
        <v>835</v>
      </c>
      <c r="F433" s="384" t="s">
        <v>20</v>
      </c>
      <c r="G433" s="384" t="s">
        <v>21</v>
      </c>
      <c r="H433" s="387" t="s">
        <v>24</v>
      </c>
      <c r="I433" s="387" t="s">
        <v>25</v>
      </c>
      <c r="J433" s="387" t="s">
        <v>34</v>
      </c>
      <c r="K433" s="388" t="s">
        <v>33</v>
      </c>
    </row>
    <row r="434" spans="3:11" ht="15.75">
      <c r="C434" s="381" t="s">
        <v>1189</v>
      </c>
      <c r="D434" s="383" t="s">
        <v>31</v>
      </c>
      <c r="E434" s="384" t="s">
        <v>835</v>
      </c>
      <c r="F434" s="384" t="s">
        <v>20</v>
      </c>
      <c r="G434" s="384" t="s">
        <v>21</v>
      </c>
      <c r="H434" s="387" t="s">
        <v>24</v>
      </c>
      <c r="I434" s="387" t="s">
        <v>25</v>
      </c>
      <c r="J434" s="387" t="s">
        <v>34</v>
      </c>
      <c r="K434" s="388" t="s">
        <v>33</v>
      </c>
    </row>
    <row r="435" spans="3:11" ht="15.75">
      <c r="C435" s="381" t="s">
        <v>1188</v>
      </c>
      <c r="D435" s="383" t="s">
        <v>31</v>
      </c>
      <c r="E435" s="384" t="s">
        <v>32</v>
      </c>
      <c r="F435" s="384" t="s">
        <v>20</v>
      </c>
      <c r="G435" s="384" t="s">
        <v>21</v>
      </c>
      <c r="H435" s="387" t="s">
        <v>24</v>
      </c>
      <c r="I435" s="387" t="s">
        <v>25</v>
      </c>
      <c r="J435" s="387" t="s">
        <v>34</v>
      </c>
      <c r="K435" s="388" t="s">
        <v>33</v>
      </c>
    </row>
    <row r="436" spans="3:11" ht="15.75">
      <c r="C436" s="381" t="s">
        <v>1187</v>
      </c>
      <c r="D436" s="383" t="s">
        <v>31</v>
      </c>
      <c r="E436" s="384" t="s">
        <v>835</v>
      </c>
      <c r="F436" s="384" t="s">
        <v>20</v>
      </c>
      <c r="G436" s="384" t="s">
        <v>21</v>
      </c>
      <c r="H436" s="387" t="s">
        <v>24</v>
      </c>
      <c r="I436" s="387" t="s">
        <v>25</v>
      </c>
      <c r="J436" s="387" t="s">
        <v>34</v>
      </c>
      <c r="K436" s="388" t="s">
        <v>32</v>
      </c>
    </row>
    <row r="437" spans="3:11" ht="15.75">
      <c r="C437" s="381" t="s">
        <v>1186</v>
      </c>
      <c r="D437" s="383" t="s">
        <v>31</v>
      </c>
      <c r="E437" s="384" t="s">
        <v>835</v>
      </c>
      <c r="F437" s="384" t="s">
        <v>20</v>
      </c>
      <c r="G437" s="384" t="s">
        <v>21</v>
      </c>
      <c r="H437" s="387" t="s">
        <v>24</v>
      </c>
      <c r="I437" s="387" t="s">
        <v>25</v>
      </c>
      <c r="J437" s="387" t="s">
        <v>32</v>
      </c>
      <c r="K437" s="388" t="s">
        <v>33</v>
      </c>
    </row>
    <row r="438" spans="3:11" ht="15.75">
      <c r="C438" s="381" t="s">
        <v>1185</v>
      </c>
      <c r="D438" s="383" t="s">
        <v>21</v>
      </c>
      <c r="E438" s="384" t="s">
        <v>835</v>
      </c>
      <c r="F438" s="384" t="s">
        <v>20</v>
      </c>
      <c r="G438" s="384" t="s">
        <v>25</v>
      </c>
      <c r="H438" s="387" t="s">
        <v>24</v>
      </c>
      <c r="I438" s="387" t="s">
        <v>272</v>
      </c>
      <c r="J438" s="387" t="s">
        <v>34</v>
      </c>
      <c r="K438" s="388" t="s">
        <v>33</v>
      </c>
    </row>
    <row r="439" spans="3:11" ht="15.75">
      <c r="C439" s="381" t="s">
        <v>1184</v>
      </c>
      <c r="D439" s="383" t="s">
        <v>32</v>
      </c>
      <c r="E439" s="384" t="s">
        <v>272</v>
      </c>
      <c r="F439" s="384" t="s">
        <v>20</v>
      </c>
      <c r="G439" s="384" t="s">
        <v>21</v>
      </c>
      <c r="H439" s="387" t="s">
        <v>24</v>
      </c>
      <c r="I439" s="387" t="s">
        <v>25</v>
      </c>
      <c r="J439" s="387" t="s">
        <v>34</v>
      </c>
      <c r="K439" s="388" t="s">
        <v>33</v>
      </c>
    </row>
    <row r="440" spans="3:11" ht="15.75">
      <c r="C440" s="381" t="s">
        <v>1183</v>
      </c>
      <c r="D440" s="383" t="s">
        <v>21</v>
      </c>
      <c r="E440" s="384" t="s">
        <v>835</v>
      </c>
      <c r="F440" s="384" t="s">
        <v>20</v>
      </c>
      <c r="G440" s="384" t="s">
        <v>25</v>
      </c>
      <c r="H440" s="387" t="s">
        <v>24</v>
      </c>
      <c r="I440" s="387" t="s">
        <v>272</v>
      </c>
      <c r="J440" s="387" t="s">
        <v>34</v>
      </c>
      <c r="K440" s="388" t="s">
        <v>32</v>
      </c>
    </row>
    <row r="441" spans="3:11" ht="15.75">
      <c r="C441" s="381" t="s">
        <v>1182</v>
      </c>
      <c r="D441" s="383" t="s">
        <v>21</v>
      </c>
      <c r="E441" s="384" t="s">
        <v>835</v>
      </c>
      <c r="F441" s="384" t="s">
        <v>20</v>
      </c>
      <c r="G441" s="384" t="s">
        <v>25</v>
      </c>
      <c r="H441" s="387" t="s">
        <v>24</v>
      </c>
      <c r="I441" s="387" t="s">
        <v>272</v>
      </c>
      <c r="J441" s="387" t="s">
        <v>32</v>
      </c>
      <c r="K441" s="388" t="s">
        <v>33</v>
      </c>
    </row>
    <row r="442" spans="3:11" ht="15.75">
      <c r="C442" s="381" t="s">
        <v>1181</v>
      </c>
      <c r="D442" s="383" t="s">
        <v>31</v>
      </c>
      <c r="E442" s="384" t="s">
        <v>272</v>
      </c>
      <c r="F442" s="384" t="s">
        <v>20</v>
      </c>
      <c r="G442" s="384" t="s">
        <v>21</v>
      </c>
      <c r="H442" s="387" t="s">
        <v>24</v>
      </c>
      <c r="I442" s="387" t="s">
        <v>25</v>
      </c>
      <c r="J442" s="387" t="s">
        <v>34</v>
      </c>
      <c r="K442" s="388" t="s">
        <v>33</v>
      </c>
    </row>
    <row r="443" spans="3:11" ht="15.75">
      <c r="C443" s="381" t="s">
        <v>1180</v>
      </c>
      <c r="D443" s="383" t="s">
        <v>31</v>
      </c>
      <c r="E443" s="384" t="s">
        <v>272</v>
      </c>
      <c r="F443" s="384" t="s">
        <v>20</v>
      </c>
      <c r="G443" s="384" t="s">
        <v>21</v>
      </c>
      <c r="H443" s="387" t="s">
        <v>24</v>
      </c>
      <c r="I443" s="387" t="s">
        <v>25</v>
      </c>
      <c r="J443" s="387" t="s">
        <v>34</v>
      </c>
      <c r="K443" s="388" t="s">
        <v>835</v>
      </c>
    </row>
    <row r="444" spans="3:11" ht="15.75">
      <c r="C444" s="381" t="s">
        <v>1179</v>
      </c>
      <c r="D444" s="383" t="s">
        <v>31</v>
      </c>
      <c r="E444" s="384" t="s">
        <v>272</v>
      </c>
      <c r="F444" s="384" t="s">
        <v>20</v>
      </c>
      <c r="G444" s="384" t="s">
        <v>21</v>
      </c>
      <c r="H444" s="387" t="s">
        <v>24</v>
      </c>
      <c r="I444" s="387" t="s">
        <v>25</v>
      </c>
      <c r="J444" s="387" t="s">
        <v>835</v>
      </c>
      <c r="K444" s="388" t="s">
        <v>33</v>
      </c>
    </row>
    <row r="445" spans="3:11" ht="15.75">
      <c r="C445" s="381" t="s">
        <v>1178</v>
      </c>
      <c r="D445" s="383" t="s">
        <v>31</v>
      </c>
      <c r="E445" s="384" t="s">
        <v>272</v>
      </c>
      <c r="F445" s="384" t="s">
        <v>20</v>
      </c>
      <c r="G445" s="384" t="s">
        <v>21</v>
      </c>
      <c r="H445" s="387" t="s">
        <v>24</v>
      </c>
      <c r="I445" s="387" t="s">
        <v>25</v>
      </c>
      <c r="J445" s="387" t="s">
        <v>34</v>
      </c>
      <c r="K445" s="388" t="s">
        <v>32</v>
      </c>
    </row>
    <row r="446" spans="3:11" ht="15.75">
      <c r="C446" s="381" t="s">
        <v>1177</v>
      </c>
      <c r="D446" s="383" t="s">
        <v>31</v>
      </c>
      <c r="E446" s="384" t="s">
        <v>272</v>
      </c>
      <c r="F446" s="384" t="s">
        <v>20</v>
      </c>
      <c r="G446" s="384" t="s">
        <v>21</v>
      </c>
      <c r="H446" s="387" t="s">
        <v>24</v>
      </c>
      <c r="I446" s="387" t="s">
        <v>25</v>
      </c>
      <c r="J446" s="387" t="s">
        <v>32</v>
      </c>
      <c r="K446" s="388" t="s">
        <v>33</v>
      </c>
    </row>
    <row r="447" spans="3:11" ht="15.75">
      <c r="C447" s="381" t="s">
        <v>1176</v>
      </c>
      <c r="D447" s="383" t="s">
        <v>31</v>
      </c>
      <c r="E447" s="384" t="s">
        <v>272</v>
      </c>
      <c r="F447" s="384" t="s">
        <v>20</v>
      </c>
      <c r="G447" s="384" t="s">
        <v>21</v>
      </c>
      <c r="H447" s="387" t="s">
        <v>24</v>
      </c>
      <c r="I447" s="387" t="s">
        <v>25</v>
      </c>
      <c r="J447" s="387" t="s">
        <v>32</v>
      </c>
      <c r="K447" s="388" t="s">
        <v>835</v>
      </c>
    </row>
    <row r="448" spans="3:11" ht="15.75">
      <c r="C448" s="381" t="s">
        <v>1175</v>
      </c>
      <c r="D448" s="383" t="s">
        <v>21</v>
      </c>
      <c r="E448" s="384" t="s">
        <v>835</v>
      </c>
      <c r="F448" s="384" t="s">
        <v>20</v>
      </c>
      <c r="G448" s="384" t="s">
        <v>25</v>
      </c>
      <c r="H448" s="387" t="s">
        <v>24</v>
      </c>
      <c r="I448" s="387" t="s">
        <v>23</v>
      </c>
      <c r="J448" s="387" t="s">
        <v>34</v>
      </c>
      <c r="K448" s="388" t="s">
        <v>33</v>
      </c>
    </row>
    <row r="449" spans="3:11" ht="15.75">
      <c r="C449" s="381" t="s">
        <v>1174</v>
      </c>
      <c r="D449" s="383" t="s">
        <v>21</v>
      </c>
      <c r="E449" s="384" t="s">
        <v>32</v>
      </c>
      <c r="F449" s="384" t="s">
        <v>20</v>
      </c>
      <c r="G449" s="384" t="s">
        <v>25</v>
      </c>
      <c r="H449" s="387" t="s">
        <v>24</v>
      </c>
      <c r="I449" s="387" t="s">
        <v>23</v>
      </c>
      <c r="J449" s="387" t="s">
        <v>34</v>
      </c>
      <c r="K449" s="388" t="s">
        <v>33</v>
      </c>
    </row>
    <row r="450" spans="3:11" ht="15.75">
      <c r="C450" s="381" t="s">
        <v>1173</v>
      </c>
      <c r="D450" s="383" t="s">
        <v>21</v>
      </c>
      <c r="E450" s="384" t="s">
        <v>835</v>
      </c>
      <c r="F450" s="384" t="s">
        <v>20</v>
      </c>
      <c r="G450" s="384" t="s">
        <v>25</v>
      </c>
      <c r="H450" s="387" t="s">
        <v>24</v>
      </c>
      <c r="I450" s="387" t="s">
        <v>23</v>
      </c>
      <c r="J450" s="387" t="s">
        <v>34</v>
      </c>
      <c r="K450" s="388" t="s">
        <v>32</v>
      </c>
    </row>
    <row r="451" spans="3:11" ht="15.75">
      <c r="C451" s="381" t="s">
        <v>1172</v>
      </c>
      <c r="D451" s="383" t="s">
        <v>21</v>
      </c>
      <c r="E451" s="384" t="s">
        <v>835</v>
      </c>
      <c r="F451" s="384" t="s">
        <v>20</v>
      </c>
      <c r="G451" s="384" t="s">
        <v>25</v>
      </c>
      <c r="H451" s="387" t="s">
        <v>24</v>
      </c>
      <c r="I451" s="387" t="s">
        <v>23</v>
      </c>
      <c r="J451" s="387" t="s">
        <v>32</v>
      </c>
      <c r="K451" s="388" t="s">
        <v>33</v>
      </c>
    </row>
    <row r="452" spans="3:11" ht="15.75">
      <c r="C452" s="381" t="s">
        <v>1171</v>
      </c>
      <c r="D452" s="383" t="s">
        <v>31</v>
      </c>
      <c r="E452" s="384" t="s">
        <v>23</v>
      </c>
      <c r="F452" s="384" t="s">
        <v>20</v>
      </c>
      <c r="G452" s="384" t="s">
        <v>21</v>
      </c>
      <c r="H452" s="387" t="s">
        <v>24</v>
      </c>
      <c r="I452" s="387" t="s">
        <v>25</v>
      </c>
      <c r="J452" s="387" t="s">
        <v>34</v>
      </c>
      <c r="K452" s="388" t="s">
        <v>33</v>
      </c>
    </row>
    <row r="453" spans="3:11" ht="15.75">
      <c r="C453" s="381" t="s">
        <v>1170</v>
      </c>
      <c r="D453" s="383" t="s">
        <v>21</v>
      </c>
      <c r="E453" s="384" t="s">
        <v>835</v>
      </c>
      <c r="F453" s="384" t="s">
        <v>20</v>
      </c>
      <c r="G453" s="384" t="s">
        <v>25</v>
      </c>
      <c r="H453" s="387" t="s">
        <v>24</v>
      </c>
      <c r="I453" s="387" t="s">
        <v>23</v>
      </c>
      <c r="J453" s="387" t="s">
        <v>34</v>
      </c>
      <c r="K453" s="388" t="s">
        <v>31</v>
      </c>
    </row>
    <row r="454" spans="3:11" ht="15.75">
      <c r="C454" s="381" t="s">
        <v>1169</v>
      </c>
      <c r="D454" s="383" t="s">
        <v>31</v>
      </c>
      <c r="E454" s="384" t="s">
        <v>835</v>
      </c>
      <c r="F454" s="384" t="s">
        <v>20</v>
      </c>
      <c r="G454" s="384" t="s">
        <v>21</v>
      </c>
      <c r="H454" s="387" t="s">
        <v>24</v>
      </c>
      <c r="I454" s="387" t="s">
        <v>23</v>
      </c>
      <c r="J454" s="387" t="s">
        <v>25</v>
      </c>
      <c r="K454" s="388" t="s">
        <v>33</v>
      </c>
    </row>
    <row r="455" spans="3:11" ht="15.75">
      <c r="C455" s="381" t="s">
        <v>1168</v>
      </c>
      <c r="D455" s="383" t="s">
        <v>31</v>
      </c>
      <c r="E455" s="384" t="s">
        <v>23</v>
      </c>
      <c r="F455" s="384" t="s">
        <v>20</v>
      </c>
      <c r="G455" s="384" t="s">
        <v>21</v>
      </c>
      <c r="H455" s="387" t="s">
        <v>24</v>
      </c>
      <c r="I455" s="387" t="s">
        <v>25</v>
      </c>
      <c r="J455" s="387" t="s">
        <v>34</v>
      </c>
      <c r="K455" s="388" t="s">
        <v>32</v>
      </c>
    </row>
    <row r="456" spans="3:11" ht="15.75">
      <c r="C456" s="381" t="s">
        <v>1167</v>
      </c>
      <c r="D456" s="383" t="s">
        <v>31</v>
      </c>
      <c r="E456" s="384" t="s">
        <v>23</v>
      </c>
      <c r="F456" s="384" t="s">
        <v>20</v>
      </c>
      <c r="G456" s="384" t="s">
        <v>21</v>
      </c>
      <c r="H456" s="387" t="s">
        <v>24</v>
      </c>
      <c r="I456" s="387" t="s">
        <v>25</v>
      </c>
      <c r="J456" s="387" t="s">
        <v>32</v>
      </c>
      <c r="K456" s="388" t="s">
        <v>33</v>
      </c>
    </row>
    <row r="457" spans="3:11" ht="15.75">
      <c r="C457" s="381" t="s">
        <v>1166</v>
      </c>
      <c r="D457" s="383" t="s">
        <v>31</v>
      </c>
      <c r="E457" s="384" t="s">
        <v>835</v>
      </c>
      <c r="F457" s="384" t="s">
        <v>20</v>
      </c>
      <c r="G457" s="384" t="s">
        <v>21</v>
      </c>
      <c r="H457" s="387" t="s">
        <v>24</v>
      </c>
      <c r="I457" s="387" t="s">
        <v>23</v>
      </c>
      <c r="J457" s="387" t="s">
        <v>25</v>
      </c>
      <c r="K457" s="388" t="s">
        <v>32</v>
      </c>
    </row>
    <row r="458" spans="3:11" ht="15.75">
      <c r="C458" s="381" t="s">
        <v>1165</v>
      </c>
      <c r="D458" s="383" t="s">
        <v>21</v>
      </c>
      <c r="E458" s="384" t="s">
        <v>272</v>
      </c>
      <c r="F458" s="384" t="s">
        <v>20</v>
      </c>
      <c r="G458" s="384" t="s">
        <v>25</v>
      </c>
      <c r="H458" s="387" t="s">
        <v>24</v>
      </c>
      <c r="I458" s="387" t="s">
        <v>23</v>
      </c>
      <c r="J458" s="387" t="s">
        <v>34</v>
      </c>
      <c r="K458" s="388" t="s">
        <v>33</v>
      </c>
    </row>
    <row r="459" spans="3:11" ht="15.75">
      <c r="C459" s="381" t="s">
        <v>1164</v>
      </c>
      <c r="D459" s="383" t="s">
        <v>21</v>
      </c>
      <c r="E459" s="384" t="s">
        <v>272</v>
      </c>
      <c r="F459" s="384" t="s">
        <v>20</v>
      </c>
      <c r="G459" s="384" t="s">
        <v>25</v>
      </c>
      <c r="H459" s="387" t="s">
        <v>24</v>
      </c>
      <c r="I459" s="387" t="s">
        <v>23</v>
      </c>
      <c r="J459" s="387" t="s">
        <v>34</v>
      </c>
      <c r="K459" s="388" t="s">
        <v>835</v>
      </c>
    </row>
    <row r="460" spans="3:11" ht="15.75">
      <c r="C460" s="381" t="s">
        <v>1163</v>
      </c>
      <c r="D460" s="383" t="s">
        <v>21</v>
      </c>
      <c r="E460" s="384" t="s">
        <v>272</v>
      </c>
      <c r="F460" s="384" t="s">
        <v>20</v>
      </c>
      <c r="G460" s="384" t="s">
        <v>25</v>
      </c>
      <c r="H460" s="387" t="s">
        <v>24</v>
      </c>
      <c r="I460" s="387" t="s">
        <v>23</v>
      </c>
      <c r="J460" s="387" t="s">
        <v>835</v>
      </c>
      <c r="K460" s="388" t="s">
        <v>33</v>
      </c>
    </row>
    <row r="461" spans="3:11" ht="15.75">
      <c r="C461" s="381" t="s">
        <v>1162</v>
      </c>
      <c r="D461" s="383" t="s">
        <v>21</v>
      </c>
      <c r="E461" s="384" t="s">
        <v>272</v>
      </c>
      <c r="F461" s="384" t="s">
        <v>20</v>
      </c>
      <c r="G461" s="384" t="s">
        <v>25</v>
      </c>
      <c r="H461" s="387" t="s">
        <v>24</v>
      </c>
      <c r="I461" s="387" t="s">
        <v>23</v>
      </c>
      <c r="J461" s="387" t="s">
        <v>34</v>
      </c>
      <c r="K461" s="388" t="s">
        <v>32</v>
      </c>
    </row>
    <row r="462" spans="3:11" ht="15.75">
      <c r="C462" s="381" t="s">
        <v>1161</v>
      </c>
      <c r="D462" s="383" t="s">
        <v>21</v>
      </c>
      <c r="E462" s="384" t="s">
        <v>272</v>
      </c>
      <c r="F462" s="384" t="s">
        <v>20</v>
      </c>
      <c r="G462" s="384" t="s">
        <v>25</v>
      </c>
      <c r="H462" s="387" t="s">
        <v>24</v>
      </c>
      <c r="I462" s="387" t="s">
        <v>23</v>
      </c>
      <c r="J462" s="387" t="s">
        <v>32</v>
      </c>
      <c r="K462" s="388" t="s">
        <v>33</v>
      </c>
    </row>
    <row r="463" spans="3:11" ht="15.75">
      <c r="C463" s="381" t="s">
        <v>1160</v>
      </c>
      <c r="D463" s="383" t="s">
        <v>21</v>
      </c>
      <c r="E463" s="384" t="s">
        <v>272</v>
      </c>
      <c r="F463" s="384" t="s">
        <v>20</v>
      </c>
      <c r="G463" s="384" t="s">
        <v>25</v>
      </c>
      <c r="H463" s="387" t="s">
        <v>24</v>
      </c>
      <c r="I463" s="387" t="s">
        <v>23</v>
      </c>
      <c r="J463" s="387" t="s">
        <v>32</v>
      </c>
      <c r="K463" s="388" t="s">
        <v>835</v>
      </c>
    </row>
    <row r="464" spans="3:11" ht="15.75">
      <c r="C464" s="381" t="s">
        <v>1159</v>
      </c>
      <c r="D464" s="383" t="s">
        <v>21</v>
      </c>
      <c r="E464" s="384" t="s">
        <v>272</v>
      </c>
      <c r="F464" s="384" t="s">
        <v>20</v>
      </c>
      <c r="G464" s="384" t="s">
        <v>25</v>
      </c>
      <c r="H464" s="387" t="s">
        <v>24</v>
      </c>
      <c r="I464" s="387" t="s">
        <v>23</v>
      </c>
      <c r="J464" s="387" t="s">
        <v>34</v>
      </c>
      <c r="K464" s="388" t="s">
        <v>31</v>
      </c>
    </row>
    <row r="465" spans="3:11" ht="15.75">
      <c r="C465" s="381" t="s">
        <v>1158</v>
      </c>
      <c r="D465" s="383" t="s">
        <v>31</v>
      </c>
      <c r="E465" s="384" t="s">
        <v>272</v>
      </c>
      <c r="F465" s="384" t="s">
        <v>20</v>
      </c>
      <c r="G465" s="384" t="s">
        <v>21</v>
      </c>
      <c r="H465" s="387" t="s">
        <v>24</v>
      </c>
      <c r="I465" s="387" t="s">
        <v>23</v>
      </c>
      <c r="J465" s="387" t="s">
        <v>25</v>
      </c>
      <c r="K465" s="388" t="s">
        <v>33</v>
      </c>
    </row>
    <row r="466" spans="3:11" ht="15.75">
      <c r="C466" s="381" t="s">
        <v>1157</v>
      </c>
      <c r="D466" s="383" t="s">
        <v>31</v>
      </c>
      <c r="E466" s="384" t="s">
        <v>272</v>
      </c>
      <c r="F466" s="384" t="s">
        <v>20</v>
      </c>
      <c r="G466" s="384" t="s">
        <v>21</v>
      </c>
      <c r="H466" s="387" t="s">
        <v>24</v>
      </c>
      <c r="I466" s="387" t="s">
        <v>23</v>
      </c>
      <c r="J466" s="387" t="s">
        <v>25</v>
      </c>
      <c r="K466" s="388" t="s">
        <v>835</v>
      </c>
    </row>
    <row r="467" spans="3:11" ht="15.75">
      <c r="C467" s="381" t="s">
        <v>1156</v>
      </c>
      <c r="D467" s="383" t="s">
        <v>31</v>
      </c>
      <c r="E467" s="384" t="s">
        <v>272</v>
      </c>
      <c r="F467" s="384" t="s">
        <v>20</v>
      </c>
      <c r="G467" s="384" t="s">
        <v>21</v>
      </c>
      <c r="H467" s="387" t="s">
        <v>24</v>
      </c>
      <c r="I467" s="387" t="s">
        <v>23</v>
      </c>
      <c r="J467" s="387" t="s">
        <v>25</v>
      </c>
      <c r="K467" s="388" t="s">
        <v>32</v>
      </c>
    </row>
    <row r="468" spans="3:11" ht="15.75">
      <c r="C468" s="381" t="s">
        <v>1155</v>
      </c>
      <c r="D468" s="383" t="s">
        <v>22</v>
      </c>
      <c r="E468" s="384" t="s">
        <v>835</v>
      </c>
      <c r="F468" s="384" t="s">
        <v>20</v>
      </c>
      <c r="G468" s="384" t="s">
        <v>21</v>
      </c>
      <c r="H468" s="387" t="s">
        <v>24</v>
      </c>
      <c r="I468" s="387" t="s">
        <v>25</v>
      </c>
      <c r="J468" s="387" t="s">
        <v>34</v>
      </c>
      <c r="K468" s="388" t="s">
        <v>33</v>
      </c>
    </row>
    <row r="469" spans="3:11" ht="15.75">
      <c r="C469" s="381" t="s">
        <v>1154</v>
      </c>
      <c r="D469" s="383" t="s">
        <v>22</v>
      </c>
      <c r="E469" s="384" t="s">
        <v>32</v>
      </c>
      <c r="F469" s="384" t="s">
        <v>20</v>
      </c>
      <c r="G469" s="384" t="s">
        <v>21</v>
      </c>
      <c r="H469" s="387" t="s">
        <v>24</v>
      </c>
      <c r="I469" s="387" t="s">
        <v>25</v>
      </c>
      <c r="J469" s="387" t="s">
        <v>34</v>
      </c>
      <c r="K469" s="388" t="s">
        <v>33</v>
      </c>
    </row>
    <row r="470" spans="3:11" ht="15.75">
      <c r="C470" s="381" t="s">
        <v>1153</v>
      </c>
      <c r="D470" s="383" t="s">
        <v>22</v>
      </c>
      <c r="E470" s="384" t="s">
        <v>835</v>
      </c>
      <c r="F470" s="384" t="s">
        <v>20</v>
      </c>
      <c r="G470" s="384" t="s">
        <v>21</v>
      </c>
      <c r="H470" s="387" t="s">
        <v>24</v>
      </c>
      <c r="I470" s="387" t="s">
        <v>25</v>
      </c>
      <c r="J470" s="387" t="s">
        <v>34</v>
      </c>
      <c r="K470" s="388" t="s">
        <v>32</v>
      </c>
    </row>
    <row r="471" spans="3:11" ht="15.75">
      <c r="C471" s="381" t="s">
        <v>1152</v>
      </c>
      <c r="D471" s="383" t="s">
        <v>22</v>
      </c>
      <c r="E471" s="384" t="s">
        <v>835</v>
      </c>
      <c r="F471" s="384" t="s">
        <v>20</v>
      </c>
      <c r="G471" s="384" t="s">
        <v>21</v>
      </c>
      <c r="H471" s="387" t="s">
        <v>24</v>
      </c>
      <c r="I471" s="387" t="s">
        <v>25</v>
      </c>
      <c r="J471" s="387" t="s">
        <v>32</v>
      </c>
      <c r="K471" s="388" t="s">
        <v>33</v>
      </c>
    </row>
    <row r="472" spans="3:11" ht="15.75">
      <c r="C472" s="381" t="s">
        <v>1151</v>
      </c>
      <c r="D472" s="383" t="s">
        <v>31</v>
      </c>
      <c r="E472" s="384" t="s">
        <v>22</v>
      </c>
      <c r="F472" s="384" t="s">
        <v>20</v>
      </c>
      <c r="G472" s="384" t="s">
        <v>21</v>
      </c>
      <c r="H472" s="387" t="s">
        <v>24</v>
      </c>
      <c r="I472" s="387" t="s">
        <v>25</v>
      </c>
      <c r="J472" s="387" t="s">
        <v>34</v>
      </c>
      <c r="K472" s="388" t="s">
        <v>33</v>
      </c>
    </row>
    <row r="473" spans="3:11" ht="15.75">
      <c r="C473" s="381" t="s">
        <v>1150</v>
      </c>
      <c r="D473" s="383" t="s">
        <v>31</v>
      </c>
      <c r="E473" s="384" t="s">
        <v>835</v>
      </c>
      <c r="F473" s="384" t="s">
        <v>20</v>
      </c>
      <c r="G473" s="384" t="s">
        <v>21</v>
      </c>
      <c r="H473" s="387" t="s">
        <v>24</v>
      </c>
      <c r="I473" s="387" t="s">
        <v>25</v>
      </c>
      <c r="J473" s="387" t="s">
        <v>34</v>
      </c>
      <c r="K473" s="388" t="s">
        <v>22</v>
      </c>
    </row>
    <row r="474" spans="3:11" ht="15.75">
      <c r="C474" s="381" t="s">
        <v>1149</v>
      </c>
      <c r="D474" s="383" t="s">
        <v>31</v>
      </c>
      <c r="E474" s="384" t="s">
        <v>835</v>
      </c>
      <c r="F474" s="384" t="s">
        <v>20</v>
      </c>
      <c r="G474" s="384" t="s">
        <v>21</v>
      </c>
      <c r="H474" s="387" t="s">
        <v>24</v>
      </c>
      <c r="I474" s="387" t="s">
        <v>25</v>
      </c>
      <c r="J474" s="387" t="s">
        <v>22</v>
      </c>
      <c r="K474" s="388" t="s">
        <v>33</v>
      </c>
    </row>
    <row r="475" spans="3:11" ht="15.75">
      <c r="C475" s="381" t="s">
        <v>1148</v>
      </c>
      <c r="D475" s="383" t="s">
        <v>31</v>
      </c>
      <c r="E475" s="384" t="s">
        <v>22</v>
      </c>
      <c r="F475" s="384" t="s">
        <v>20</v>
      </c>
      <c r="G475" s="384" t="s">
        <v>21</v>
      </c>
      <c r="H475" s="387" t="s">
        <v>24</v>
      </c>
      <c r="I475" s="387" t="s">
        <v>25</v>
      </c>
      <c r="J475" s="387" t="s">
        <v>34</v>
      </c>
      <c r="K475" s="388" t="s">
        <v>32</v>
      </c>
    </row>
    <row r="476" spans="3:11" ht="15.75">
      <c r="C476" s="381" t="s">
        <v>1147</v>
      </c>
      <c r="D476" s="383" t="s">
        <v>31</v>
      </c>
      <c r="E476" s="384" t="s">
        <v>22</v>
      </c>
      <c r="F476" s="384" t="s">
        <v>20</v>
      </c>
      <c r="G476" s="384" t="s">
        <v>21</v>
      </c>
      <c r="H476" s="387" t="s">
        <v>24</v>
      </c>
      <c r="I476" s="387" t="s">
        <v>25</v>
      </c>
      <c r="J476" s="387" t="s">
        <v>32</v>
      </c>
      <c r="K476" s="388" t="s">
        <v>33</v>
      </c>
    </row>
    <row r="477" spans="3:11" ht="15.75">
      <c r="C477" s="381" t="s">
        <v>1146</v>
      </c>
      <c r="D477" s="383" t="s">
        <v>31</v>
      </c>
      <c r="E477" s="384" t="s">
        <v>835</v>
      </c>
      <c r="F477" s="384" t="s">
        <v>20</v>
      </c>
      <c r="G477" s="384" t="s">
        <v>21</v>
      </c>
      <c r="H477" s="387" t="s">
        <v>24</v>
      </c>
      <c r="I477" s="387" t="s">
        <v>25</v>
      </c>
      <c r="J477" s="387" t="s">
        <v>22</v>
      </c>
      <c r="K477" s="388" t="s">
        <v>32</v>
      </c>
    </row>
    <row r="478" spans="3:11" ht="15.75">
      <c r="C478" s="381" t="s">
        <v>1145</v>
      </c>
      <c r="D478" s="383" t="s">
        <v>22</v>
      </c>
      <c r="E478" s="384" t="s">
        <v>272</v>
      </c>
      <c r="F478" s="384" t="s">
        <v>20</v>
      </c>
      <c r="G478" s="384" t="s">
        <v>21</v>
      </c>
      <c r="H478" s="387" t="s">
        <v>24</v>
      </c>
      <c r="I478" s="387" t="s">
        <v>25</v>
      </c>
      <c r="J478" s="387" t="s">
        <v>34</v>
      </c>
      <c r="K478" s="388" t="s">
        <v>33</v>
      </c>
    </row>
    <row r="479" spans="3:11" ht="15.75">
      <c r="C479" s="381" t="s">
        <v>1144</v>
      </c>
      <c r="D479" s="383" t="s">
        <v>22</v>
      </c>
      <c r="E479" s="384" t="s">
        <v>272</v>
      </c>
      <c r="F479" s="384" t="s">
        <v>20</v>
      </c>
      <c r="G479" s="384" t="s">
        <v>21</v>
      </c>
      <c r="H479" s="387" t="s">
        <v>24</v>
      </c>
      <c r="I479" s="387" t="s">
        <v>25</v>
      </c>
      <c r="J479" s="387" t="s">
        <v>34</v>
      </c>
      <c r="K479" s="388" t="s">
        <v>835</v>
      </c>
    </row>
    <row r="480" spans="3:11" ht="15.75">
      <c r="C480" s="381" t="s">
        <v>1143</v>
      </c>
      <c r="D480" s="383" t="s">
        <v>22</v>
      </c>
      <c r="E480" s="384" t="s">
        <v>272</v>
      </c>
      <c r="F480" s="384" t="s">
        <v>20</v>
      </c>
      <c r="G480" s="384" t="s">
        <v>21</v>
      </c>
      <c r="H480" s="387" t="s">
        <v>24</v>
      </c>
      <c r="I480" s="387" t="s">
        <v>25</v>
      </c>
      <c r="J480" s="387" t="s">
        <v>835</v>
      </c>
      <c r="K480" s="388" t="s">
        <v>33</v>
      </c>
    </row>
    <row r="481" spans="3:11" ht="15.75">
      <c r="C481" s="381" t="s">
        <v>1142</v>
      </c>
      <c r="D481" s="383" t="s">
        <v>22</v>
      </c>
      <c r="E481" s="384" t="s">
        <v>272</v>
      </c>
      <c r="F481" s="384" t="s">
        <v>20</v>
      </c>
      <c r="G481" s="384" t="s">
        <v>21</v>
      </c>
      <c r="H481" s="387" t="s">
        <v>24</v>
      </c>
      <c r="I481" s="387" t="s">
        <v>25</v>
      </c>
      <c r="J481" s="387" t="s">
        <v>34</v>
      </c>
      <c r="K481" s="388" t="s">
        <v>32</v>
      </c>
    </row>
    <row r="482" spans="3:11" ht="15.75">
      <c r="C482" s="381" t="s">
        <v>1141</v>
      </c>
      <c r="D482" s="383" t="s">
        <v>22</v>
      </c>
      <c r="E482" s="384" t="s">
        <v>272</v>
      </c>
      <c r="F482" s="384" t="s">
        <v>20</v>
      </c>
      <c r="G482" s="384" t="s">
        <v>21</v>
      </c>
      <c r="H482" s="387" t="s">
        <v>24</v>
      </c>
      <c r="I482" s="387" t="s">
        <v>25</v>
      </c>
      <c r="J482" s="387" t="s">
        <v>32</v>
      </c>
      <c r="K482" s="388" t="s">
        <v>33</v>
      </c>
    </row>
    <row r="483" spans="3:11" ht="15.75">
      <c r="C483" s="381" t="s">
        <v>1140</v>
      </c>
      <c r="D483" s="383" t="s">
        <v>22</v>
      </c>
      <c r="E483" s="384" t="s">
        <v>272</v>
      </c>
      <c r="F483" s="384" t="s">
        <v>20</v>
      </c>
      <c r="G483" s="384" t="s">
        <v>21</v>
      </c>
      <c r="H483" s="387" t="s">
        <v>24</v>
      </c>
      <c r="I483" s="387" t="s">
        <v>25</v>
      </c>
      <c r="J483" s="387" t="s">
        <v>32</v>
      </c>
      <c r="K483" s="388" t="s">
        <v>835</v>
      </c>
    </row>
    <row r="484" spans="3:11" ht="15.75">
      <c r="C484" s="381" t="s">
        <v>1139</v>
      </c>
      <c r="D484" s="383" t="s">
        <v>31</v>
      </c>
      <c r="E484" s="384" t="s">
        <v>272</v>
      </c>
      <c r="F484" s="384" t="s">
        <v>20</v>
      </c>
      <c r="G484" s="384" t="s">
        <v>21</v>
      </c>
      <c r="H484" s="387" t="s">
        <v>24</v>
      </c>
      <c r="I484" s="387" t="s">
        <v>25</v>
      </c>
      <c r="J484" s="387" t="s">
        <v>34</v>
      </c>
      <c r="K484" s="388" t="s">
        <v>22</v>
      </c>
    </row>
    <row r="485" spans="3:11" ht="15.75">
      <c r="C485" s="381" t="s">
        <v>1138</v>
      </c>
      <c r="D485" s="383" t="s">
        <v>31</v>
      </c>
      <c r="E485" s="384" t="s">
        <v>272</v>
      </c>
      <c r="F485" s="384" t="s">
        <v>20</v>
      </c>
      <c r="G485" s="384" t="s">
        <v>21</v>
      </c>
      <c r="H485" s="387" t="s">
        <v>24</v>
      </c>
      <c r="I485" s="387" t="s">
        <v>25</v>
      </c>
      <c r="J485" s="387" t="s">
        <v>22</v>
      </c>
      <c r="K485" s="388" t="s">
        <v>33</v>
      </c>
    </row>
    <row r="486" spans="3:11" ht="15.75">
      <c r="C486" s="381" t="s">
        <v>1137</v>
      </c>
      <c r="D486" s="383" t="s">
        <v>31</v>
      </c>
      <c r="E486" s="384" t="s">
        <v>272</v>
      </c>
      <c r="F486" s="384" t="s">
        <v>20</v>
      </c>
      <c r="G486" s="384" t="s">
        <v>21</v>
      </c>
      <c r="H486" s="387" t="s">
        <v>24</v>
      </c>
      <c r="I486" s="387" t="s">
        <v>25</v>
      </c>
      <c r="J486" s="387" t="s">
        <v>22</v>
      </c>
      <c r="K486" s="388" t="s">
        <v>835</v>
      </c>
    </row>
    <row r="487" spans="3:11" ht="15.75">
      <c r="C487" s="381" t="s">
        <v>1136</v>
      </c>
      <c r="D487" s="383" t="s">
        <v>31</v>
      </c>
      <c r="E487" s="384" t="s">
        <v>272</v>
      </c>
      <c r="F487" s="384" t="s">
        <v>20</v>
      </c>
      <c r="G487" s="384" t="s">
        <v>21</v>
      </c>
      <c r="H487" s="387" t="s">
        <v>24</v>
      </c>
      <c r="I487" s="387" t="s">
        <v>25</v>
      </c>
      <c r="J487" s="387" t="s">
        <v>22</v>
      </c>
      <c r="K487" s="388" t="s">
        <v>32</v>
      </c>
    </row>
    <row r="488" spans="3:11" ht="15.75">
      <c r="C488" s="381" t="s">
        <v>1135</v>
      </c>
      <c r="D488" s="383" t="s">
        <v>21</v>
      </c>
      <c r="E488" s="384" t="s">
        <v>22</v>
      </c>
      <c r="F488" s="384" t="s">
        <v>20</v>
      </c>
      <c r="G488" s="384" t="s">
        <v>25</v>
      </c>
      <c r="H488" s="387" t="s">
        <v>24</v>
      </c>
      <c r="I488" s="387" t="s">
        <v>23</v>
      </c>
      <c r="J488" s="387" t="s">
        <v>34</v>
      </c>
      <c r="K488" s="388" t="s">
        <v>33</v>
      </c>
    </row>
    <row r="489" spans="3:11" ht="15.75">
      <c r="C489" s="381" t="s">
        <v>1134</v>
      </c>
      <c r="D489" s="383" t="s">
        <v>21</v>
      </c>
      <c r="E489" s="384" t="s">
        <v>835</v>
      </c>
      <c r="F489" s="384" t="s">
        <v>20</v>
      </c>
      <c r="G489" s="384" t="s">
        <v>25</v>
      </c>
      <c r="H489" s="387" t="s">
        <v>24</v>
      </c>
      <c r="I489" s="387" t="s">
        <v>23</v>
      </c>
      <c r="J489" s="387" t="s">
        <v>34</v>
      </c>
      <c r="K489" s="388" t="s">
        <v>22</v>
      </c>
    </row>
    <row r="490" spans="3:11" ht="15.75">
      <c r="C490" s="381" t="s">
        <v>1133</v>
      </c>
      <c r="D490" s="383" t="s">
        <v>21</v>
      </c>
      <c r="E490" s="384" t="s">
        <v>835</v>
      </c>
      <c r="F490" s="384" t="s">
        <v>20</v>
      </c>
      <c r="G490" s="384" t="s">
        <v>25</v>
      </c>
      <c r="H490" s="387" t="s">
        <v>24</v>
      </c>
      <c r="I490" s="387" t="s">
        <v>23</v>
      </c>
      <c r="J490" s="387" t="s">
        <v>22</v>
      </c>
      <c r="K490" s="388" t="s">
        <v>33</v>
      </c>
    </row>
    <row r="491" spans="3:11" ht="15.75">
      <c r="C491" s="381" t="s">
        <v>1132</v>
      </c>
      <c r="D491" s="383" t="s">
        <v>21</v>
      </c>
      <c r="E491" s="384" t="s">
        <v>22</v>
      </c>
      <c r="F491" s="384" t="s">
        <v>20</v>
      </c>
      <c r="G491" s="384" t="s">
        <v>25</v>
      </c>
      <c r="H491" s="387" t="s">
        <v>24</v>
      </c>
      <c r="I491" s="387" t="s">
        <v>23</v>
      </c>
      <c r="J491" s="387" t="s">
        <v>34</v>
      </c>
      <c r="K491" s="388" t="s">
        <v>32</v>
      </c>
    </row>
    <row r="492" spans="3:11" ht="15.75">
      <c r="C492" s="381" t="s">
        <v>1131</v>
      </c>
      <c r="D492" s="383" t="s">
        <v>21</v>
      </c>
      <c r="E492" s="384" t="s">
        <v>22</v>
      </c>
      <c r="F492" s="384" t="s">
        <v>20</v>
      </c>
      <c r="G492" s="384" t="s">
        <v>25</v>
      </c>
      <c r="H492" s="387" t="s">
        <v>24</v>
      </c>
      <c r="I492" s="387" t="s">
        <v>23</v>
      </c>
      <c r="J492" s="387" t="s">
        <v>32</v>
      </c>
      <c r="K492" s="388" t="s">
        <v>33</v>
      </c>
    </row>
    <row r="493" spans="3:11" ht="15.75">
      <c r="C493" s="381" t="s">
        <v>1130</v>
      </c>
      <c r="D493" s="383" t="s">
        <v>21</v>
      </c>
      <c r="E493" s="384" t="s">
        <v>835</v>
      </c>
      <c r="F493" s="384" t="s">
        <v>20</v>
      </c>
      <c r="G493" s="384" t="s">
        <v>25</v>
      </c>
      <c r="H493" s="387" t="s">
        <v>24</v>
      </c>
      <c r="I493" s="387" t="s">
        <v>23</v>
      </c>
      <c r="J493" s="387" t="s">
        <v>22</v>
      </c>
      <c r="K493" s="388" t="s">
        <v>32</v>
      </c>
    </row>
    <row r="494" spans="3:11" ht="15.75">
      <c r="C494" s="381" t="s">
        <v>1129</v>
      </c>
      <c r="D494" s="383" t="s">
        <v>31</v>
      </c>
      <c r="E494" s="384" t="s">
        <v>23</v>
      </c>
      <c r="F494" s="384" t="s">
        <v>20</v>
      </c>
      <c r="G494" s="384" t="s">
        <v>21</v>
      </c>
      <c r="H494" s="387" t="s">
        <v>24</v>
      </c>
      <c r="I494" s="387" t="s">
        <v>25</v>
      </c>
      <c r="J494" s="387" t="s">
        <v>34</v>
      </c>
      <c r="K494" s="388" t="s">
        <v>22</v>
      </c>
    </row>
    <row r="495" spans="3:11" ht="15.75">
      <c r="C495" s="381" t="s">
        <v>1128</v>
      </c>
      <c r="D495" s="383" t="s">
        <v>31</v>
      </c>
      <c r="E495" s="384" t="s">
        <v>22</v>
      </c>
      <c r="F495" s="384" t="s">
        <v>20</v>
      </c>
      <c r="G495" s="384" t="s">
        <v>21</v>
      </c>
      <c r="H495" s="387" t="s">
        <v>24</v>
      </c>
      <c r="I495" s="387" t="s">
        <v>23</v>
      </c>
      <c r="J495" s="387" t="s">
        <v>25</v>
      </c>
      <c r="K495" s="388" t="s">
        <v>33</v>
      </c>
    </row>
    <row r="496" spans="3:11" ht="15.75">
      <c r="C496" s="381" t="s">
        <v>1127</v>
      </c>
      <c r="D496" s="383" t="s">
        <v>31</v>
      </c>
      <c r="E496" s="384" t="s">
        <v>835</v>
      </c>
      <c r="F496" s="384" t="s">
        <v>20</v>
      </c>
      <c r="G496" s="384" t="s">
        <v>21</v>
      </c>
      <c r="H496" s="387" t="s">
        <v>24</v>
      </c>
      <c r="I496" s="387" t="s">
        <v>23</v>
      </c>
      <c r="J496" s="387" t="s">
        <v>25</v>
      </c>
      <c r="K496" s="388" t="s">
        <v>22</v>
      </c>
    </row>
    <row r="497" spans="3:11" ht="15.75">
      <c r="C497" s="381" t="s">
        <v>1126</v>
      </c>
      <c r="D497" s="383" t="s">
        <v>31</v>
      </c>
      <c r="E497" s="384" t="s">
        <v>22</v>
      </c>
      <c r="F497" s="384" t="s">
        <v>20</v>
      </c>
      <c r="G497" s="384" t="s">
        <v>21</v>
      </c>
      <c r="H497" s="387" t="s">
        <v>24</v>
      </c>
      <c r="I497" s="387" t="s">
        <v>23</v>
      </c>
      <c r="J497" s="387" t="s">
        <v>25</v>
      </c>
      <c r="K497" s="388" t="s">
        <v>32</v>
      </c>
    </row>
    <row r="498" spans="3:11" ht="15.75">
      <c r="C498" s="381" t="s">
        <v>1125</v>
      </c>
      <c r="D498" s="383" t="s">
        <v>21</v>
      </c>
      <c r="E498" s="384" t="s">
        <v>272</v>
      </c>
      <c r="F498" s="384" t="s">
        <v>20</v>
      </c>
      <c r="G498" s="384" t="s">
        <v>25</v>
      </c>
      <c r="H498" s="387" t="s">
        <v>24</v>
      </c>
      <c r="I498" s="387" t="s">
        <v>23</v>
      </c>
      <c r="J498" s="387" t="s">
        <v>34</v>
      </c>
      <c r="K498" s="388" t="s">
        <v>22</v>
      </c>
    </row>
    <row r="499" spans="3:11" ht="15.75">
      <c r="C499" s="381" t="s">
        <v>1124</v>
      </c>
      <c r="D499" s="383" t="s">
        <v>21</v>
      </c>
      <c r="E499" s="384" t="s">
        <v>272</v>
      </c>
      <c r="F499" s="384" t="s">
        <v>20</v>
      </c>
      <c r="G499" s="384" t="s">
        <v>25</v>
      </c>
      <c r="H499" s="387" t="s">
        <v>24</v>
      </c>
      <c r="I499" s="387" t="s">
        <v>23</v>
      </c>
      <c r="J499" s="387" t="s">
        <v>22</v>
      </c>
      <c r="K499" s="388" t="s">
        <v>33</v>
      </c>
    </row>
    <row r="500" spans="3:11" ht="15.75">
      <c r="C500" s="381" t="s">
        <v>1123</v>
      </c>
      <c r="D500" s="383" t="s">
        <v>21</v>
      </c>
      <c r="E500" s="384" t="s">
        <v>272</v>
      </c>
      <c r="F500" s="384" t="s">
        <v>20</v>
      </c>
      <c r="G500" s="384" t="s">
        <v>25</v>
      </c>
      <c r="H500" s="387" t="s">
        <v>24</v>
      </c>
      <c r="I500" s="387" t="s">
        <v>23</v>
      </c>
      <c r="J500" s="387" t="s">
        <v>22</v>
      </c>
      <c r="K500" s="388" t="s">
        <v>835</v>
      </c>
    </row>
    <row r="501" spans="3:11" ht="15.75">
      <c r="C501" s="381" t="s">
        <v>1122</v>
      </c>
      <c r="D501" s="383" t="s">
        <v>21</v>
      </c>
      <c r="E501" s="384" t="s">
        <v>272</v>
      </c>
      <c r="F501" s="384" t="s">
        <v>20</v>
      </c>
      <c r="G501" s="384" t="s">
        <v>25</v>
      </c>
      <c r="H501" s="387" t="s">
        <v>24</v>
      </c>
      <c r="I501" s="387" t="s">
        <v>23</v>
      </c>
      <c r="J501" s="387" t="s">
        <v>22</v>
      </c>
      <c r="K501" s="388" t="s">
        <v>32</v>
      </c>
    </row>
    <row r="502" spans="3:11" ht="16.5" thickBot="1">
      <c r="C502" s="382" t="s">
        <v>1121</v>
      </c>
      <c r="D502" s="389" t="s">
        <v>31</v>
      </c>
      <c r="E502" s="390" t="s">
        <v>272</v>
      </c>
      <c r="F502" s="390" t="s">
        <v>20</v>
      </c>
      <c r="G502" s="390" t="s">
        <v>21</v>
      </c>
      <c r="H502" s="391" t="s">
        <v>24</v>
      </c>
      <c r="I502" s="391" t="s">
        <v>23</v>
      </c>
      <c r="J502" s="391" t="s">
        <v>25</v>
      </c>
      <c r="K502" s="392" t="s">
        <v>22</v>
      </c>
    </row>
    <row r="503" spans="3:11" ht="15.75" thickTop="1">
      <c r="H503" s="22"/>
      <c r="I503" s="22"/>
      <c r="J503" s="22"/>
      <c r="K503" s="22"/>
    </row>
    <row r="504" spans="3:11"/>
  </sheetData>
  <sheetProtection sheet="1" objects="1" scenarios="1" selectLockedCells="1"/>
  <mergeCells count="3">
    <mergeCell ref="C2:K2"/>
    <mergeCell ref="C5:C7"/>
    <mergeCell ref="C3:K3"/>
  </mergeCells>
  <pageMargins left="0.23622047244094491" right="0.23622047244094491" top="0.35433070866141736" bottom="0.35433070866141736" header="0.31496062992125984" footer="0.31496062992125984"/>
  <pageSetup paperSize="9" scale="89" fitToHeight="0" orientation="portrait" horizontalDpi="4294967293" verticalDpi="0" r:id="rId1"/>
  <extLst>
    <ext xmlns:x14="http://schemas.microsoft.com/office/spreadsheetml/2009/9/main" uri="{78C0D931-6437-407d-A8EE-F0AAD7539E65}">
      <x14:conditionalFormattings>
        <x14:conditionalFormatting xmlns:xm="http://schemas.microsoft.com/office/excel/2006/main">
          <x14:cfRule type="expression" priority="1" id="{7E9DBDBC-E360-438B-9C21-FE270B8017AD}">
            <xm:f>$C8=ThirdPlaced!$I$30</xm:f>
            <x14:dxf>
              <fill>
                <patternFill>
                  <bgColor rgb="FFD6EDBD"/>
                </patternFill>
              </fill>
            </x14:dxf>
          </x14:cfRule>
          <xm:sqref>C8:K502</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82A53C-2BC3-4DF0-B177-6E1C7AE15C75}">
  <sheetPr codeName="Tabelle28"/>
  <dimension ref="A1:S33"/>
  <sheetViews>
    <sheetView workbookViewId="0"/>
  </sheetViews>
  <sheetFormatPr defaultColWidth="11.42578125" defaultRowHeight="15"/>
  <cols>
    <col min="1" max="1" width="7.85546875" customWidth="1"/>
    <col min="2" max="2" width="4.42578125" style="22" customWidth="1"/>
    <col min="3" max="3" width="14" customWidth="1"/>
    <col min="4" max="4" width="7.85546875" customWidth="1"/>
    <col min="5" max="5" width="7.7109375" customWidth="1"/>
    <col min="6" max="6" width="5" customWidth="1"/>
    <col min="7" max="7" width="5.42578125" customWidth="1"/>
    <col min="8" max="8" width="19.140625" customWidth="1"/>
    <col min="10" max="10" width="7.85546875" customWidth="1"/>
    <col min="13" max="13" width="4.28515625" customWidth="1"/>
    <col min="14" max="14" width="4.5703125" customWidth="1"/>
    <col min="15" max="15" width="0.85546875" customWidth="1"/>
    <col min="16" max="16" width="3.5703125" customWidth="1"/>
    <col min="18" max="18" width="13" customWidth="1"/>
  </cols>
  <sheetData>
    <row r="1" spans="1:19" ht="23.25">
      <c r="C1" s="47" t="str">
        <f>Language!$E$180</f>
        <v>Third in the group</v>
      </c>
    </row>
    <row r="2" spans="1:19" ht="38.25" customHeight="1"/>
    <row r="3" spans="1:19">
      <c r="A3" s="395"/>
      <c r="B3" s="27"/>
      <c r="C3" s="26"/>
      <c r="D3" s="394" t="s">
        <v>1101</v>
      </c>
      <c r="E3" s="394" t="s">
        <v>190</v>
      </c>
      <c r="F3" s="394" t="s">
        <v>1102</v>
      </c>
      <c r="G3" s="394" t="s">
        <v>1103</v>
      </c>
      <c r="H3" s="394" t="s">
        <v>191</v>
      </c>
      <c r="I3" s="394" t="s">
        <v>198</v>
      </c>
      <c r="J3" s="394"/>
      <c r="K3" s="394" t="s">
        <v>30</v>
      </c>
      <c r="L3" s="394" t="s">
        <v>1719</v>
      </c>
    </row>
    <row r="4" spans="1:19">
      <c r="A4" s="22"/>
      <c r="B4" s="444" t="s">
        <v>26</v>
      </c>
      <c r="C4" s="445" t="str">
        <f>CalcA!$D$24</f>
        <v>Rep. of Korea</v>
      </c>
      <c r="D4" s="444">
        <f>CalcA!$E$24</f>
        <v>0</v>
      </c>
      <c r="E4" s="444">
        <f>F4-G4</f>
        <v>0</v>
      </c>
      <c r="F4" s="444">
        <f>CalcA!$F$24</f>
        <v>0</v>
      </c>
      <c r="G4" s="444">
        <f>CalcA!$G$24</f>
        <v>0</v>
      </c>
      <c r="H4" s="446" t="e">
        <f t="shared" ref="H4:H15" si="0">$D4*$S$4+($E4+$S$5/2)*$S$5+$F4*$S$6+$K4*$S$7+$L4*$S$8</f>
        <v>#REF!</v>
      </c>
      <c r="I4" s="444" t="s">
        <v>24</v>
      </c>
      <c r="J4" s="444"/>
      <c r="K4" s="444" t="e">
        <f>SUMIFS(#REF!,#REF!,$C4)+SUMIFS(#REF!,#REF!,$C4)+SUMIFS(#REF!,#REF!,$C4)</f>
        <v>#REF!</v>
      </c>
      <c r="L4" s="444">
        <f>100-INDEX(Language!$D$5:$D$100,MATCH($C4,Language!$E$5:$E$100,0),1)</f>
        <v>75</v>
      </c>
      <c r="R4" s="711" t="s">
        <v>1791</v>
      </c>
      <c r="S4" s="712">
        <v>1000000</v>
      </c>
    </row>
    <row r="5" spans="1:19">
      <c r="A5" s="22"/>
      <c r="B5" s="22" t="s">
        <v>27</v>
      </c>
      <c r="C5" t="str">
        <f>CalcB!$D$24</f>
        <v>Qatar</v>
      </c>
      <c r="D5" s="22">
        <f>CalcB!$E$24</f>
        <v>0</v>
      </c>
      <c r="E5" s="22">
        <f t="shared" ref="E5:E15" si="1">F5-G5</f>
        <v>0</v>
      </c>
      <c r="F5" s="22">
        <f>CalcB!$F$24</f>
        <v>0</v>
      </c>
      <c r="G5" s="22">
        <f>CalcB!$G$24</f>
        <v>0</v>
      </c>
      <c r="H5" s="447" t="e">
        <f t="shared" si="0"/>
        <v>#REF!</v>
      </c>
      <c r="I5" s="22" t="s">
        <v>20</v>
      </c>
      <c r="J5" s="22"/>
      <c r="K5" s="22" t="e">
        <f>SUMIFS(#REF!,#REF!,$C5)+SUMIFS(#REF!,#REF!,$C5)+SUMIFS(#REF!,#REF!,$C5)</f>
        <v>#REF!</v>
      </c>
      <c r="L5" s="22">
        <f>100-INDEX(Language!$D$5:$D$100,MATCH($C5,Language!$E$5:$E$100,0),1)</f>
        <v>45</v>
      </c>
      <c r="R5" s="713" t="s">
        <v>1790</v>
      </c>
      <c r="S5" s="714">
        <v>1000</v>
      </c>
    </row>
    <row r="6" spans="1:19">
      <c r="A6" s="22"/>
      <c r="B6" s="22" t="s">
        <v>28</v>
      </c>
      <c r="C6" t="str">
        <f>CalcC!$D$24</f>
        <v>Haiti</v>
      </c>
      <c r="D6" s="22">
        <f>CalcC!$E$24</f>
        <v>0</v>
      </c>
      <c r="E6" s="22">
        <f t="shared" si="1"/>
        <v>0</v>
      </c>
      <c r="F6" s="22">
        <f>CalcC!$F$24</f>
        <v>0</v>
      </c>
      <c r="G6" s="22">
        <f>CalcC!$G$24</f>
        <v>0</v>
      </c>
      <c r="H6" s="447" t="e">
        <f t="shared" si="0"/>
        <v>#REF!</v>
      </c>
      <c r="I6" s="22" t="s">
        <v>21</v>
      </c>
      <c r="J6" s="22"/>
      <c r="K6" s="22" t="e">
        <f>SUMIFS(#REF!,#REF!,$C6)+SUMIFS(#REF!,#REF!,$C6)+SUMIFS(#REF!,#REF!,$C6)</f>
        <v>#REF!</v>
      </c>
      <c r="L6" s="22">
        <f>100-INDEX(Language!$D$5:$D$100,MATCH($C6,Language!$E$5:$E$100,0),1)</f>
        <v>17</v>
      </c>
      <c r="R6" s="713" t="s">
        <v>1789</v>
      </c>
      <c r="S6" s="714">
        <v>1</v>
      </c>
    </row>
    <row r="7" spans="1:19">
      <c r="A7" s="22"/>
      <c r="B7" s="22" t="s">
        <v>29</v>
      </c>
      <c r="C7" t="str">
        <f>CalcD!$D$24</f>
        <v>Australia</v>
      </c>
      <c r="D7" s="22">
        <f>CalcD!$E$24</f>
        <v>0</v>
      </c>
      <c r="E7" s="22">
        <f t="shared" si="1"/>
        <v>0</v>
      </c>
      <c r="F7" s="22">
        <f>CalcD!$F$24</f>
        <v>0</v>
      </c>
      <c r="G7" s="22">
        <f>CalcD!$G$24</f>
        <v>0</v>
      </c>
      <c r="H7" s="447" t="e">
        <f t="shared" si="0"/>
        <v>#REF!</v>
      </c>
      <c r="I7" s="22" t="s">
        <v>25</v>
      </c>
      <c r="J7" s="22"/>
      <c r="K7" s="22" t="e">
        <f>SUMIFS(#REF!,#REF!,$C7)+SUMIFS(#REF!,#REF!,$C7)+SUMIFS(#REF!,#REF!,$C7)</f>
        <v>#REF!</v>
      </c>
      <c r="L7" s="22">
        <f>100-INDEX(Language!$D$5:$D$100,MATCH($C7,Language!$E$5:$E$100,0),1)</f>
        <v>73</v>
      </c>
      <c r="R7" s="713" t="s">
        <v>1792</v>
      </c>
      <c r="S7" s="714">
        <v>1E-3</v>
      </c>
    </row>
    <row r="8" spans="1:19">
      <c r="A8" s="22"/>
      <c r="B8" s="22" t="s">
        <v>1105</v>
      </c>
      <c r="C8" t="str">
        <f>CalcE!$D$24</f>
        <v>Ivory Coast</v>
      </c>
      <c r="D8" s="22">
        <f>CalcE!$E$24</f>
        <v>0</v>
      </c>
      <c r="E8" s="22">
        <f t="shared" si="1"/>
        <v>0</v>
      </c>
      <c r="F8" s="22">
        <f>CalcE!$F$24</f>
        <v>0</v>
      </c>
      <c r="G8" s="22">
        <f>CalcE!$G$24</f>
        <v>0</v>
      </c>
      <c r="H8" s="447" t="e">
        <f t="shared" si="0"/>
        <v>#REF!</v>
      </c>
      <c r="I8" s="22" t="s">
        <v>22</v>
      </c>
      <c r="J8" s="22"/>
      <c r="K8" s="22" t="e">
        <f>SUMIFS(#REF!,#REF!,$C8)+SUMIFS(#REF!,#REF!,$C8)+SUMIFS(#REF!,#REF!,$C8)</f>
        <v>#REF!</v>
      </c>
      <c r="L8" s="22">
        <f>100-INDEX(Language!$D$5:$D$100,MATCH($C8,Language!$E$5:$E$100,0),1)</f>
        <v>66</v>
      </c>
      <c r="R8" s="715" t="s">
        <v>1793</v>
      </c>
      <c r="S8" s="716">
        <v>9.9999999999999995E-7</v>
      </c>
    </row>
    <row r="9" spans="1:19">
      <c r="A9" s="22"/>
      <c r="B9" s="22" t="s">
        <v>1106</v>
      </c>
      <c r="C9" t="str">
        <f>CalcF!$D$24</f>
        <v>Sweden</v>
      </c>
      <c r="D9" s="22">
        <f>CalcF!$E$24</f>
        <v>0</v>
      </c>
      <c r="E9" s="22">
        <f t="shared" si="1"/>
        <v>0</v>
      </c>
      <c r="F9" s="22">
        <f>CalcF!$F$24</f>
        <v>0</v>
      </c>
      <c r="G9" s="22">
        <f>CalcF!$G$24</f>
        <v>0</v>
      </c>
      <c r="H9" s="447" t="e">
        <f t="shared" si="0"/>
        <v>#REF!</v>
      </c>
      <c r="I9" s="22" t="s">
        <v>23</v>
      </c>
      <c r="J9" s="22"/>
      <c r="K9" s="22" t="e">
        <f>SUMIFS(#REF!,#REF!,$C9)+SUMIFS(#REF!,#REF!,$C9)+SUMIFS(#REF!,#REF!,$C9)</f>
        <v>#REF!</v>
      </c>
      <c r="L9" s="22">
        <f>100-INDEX(Language!$D$5:$D$100,MATCH($C9,Language!$E$5:$E$100,0),1)</f>
        <v>62</v>
      </c>
    </row>
    <row r="10" spans="1:19">
      <c r="A10" s="22"/>
      <c r="B10" s="22" t="s">
        <v>1109</v>
      </c>
      <c r="C10" t="str">
        <f>CalcG!$D$24</f>
        <v>IR Iran</v>
      </c>
      <c r="D10" s="22">
        <f>CalcG!$E$24</f>
        <v>0</v>
      </c>
      <c r="E10" s="22">
        <f t="shared" si="1"/>
        <v>0</v>
      </c>
      <c r="F10" s="22">
        <f>CalcG!$F$24</f>
        <v>0</v>
      </c>
      <c r="G10" s="22">
        <f>CalcG!$G$24</f>
        <v>0</v>
      </c>
      <c r="H10" s="447" t="e">
        <f t="shared" si="0"/>
        <v>#REF!</v>
      </c>
      <c r="I10" s="22" t="s">
        <v>272</v>
      </c>
      <c r="J10" s="22"/>
      <c r="K10" s="22" t="e">
        <f>SUMIFS(#REF!,#REF!,$C10)+SUMIFS(#REF!,#REF!,$C10)+SUMIFS(#REF!,#REF!,$C10)</f>
        <v>#REF!</v>
      </c>
      <c r="L10" s="22">
        <f>100-INDEX(Language!$D$5:$D$100,MATCH($C10,Language!$E$5:$E$100,0),1)</f>
        <v>79</v>
      </c>
    </row>
    <row r="11" spans="1:19">
      <c r="A11" s="22"/>
      <c r="B11" s="22" t="s">
        <v>1110</v>
      </c>
      <c r="C11" t="str">
        <f>CalcH!$D$24</f>
        <v>Saudi Arabia</v>
      </c>
      <c r="D11" s="22">
        <f>CalcH!$E$24</f>
        <v>0</v>
      </c>
      <c r="E11" s="22">
        <f t="shared" si="1"/>
        <v>0</v>
      </c>
      <c r="F11" s="22">
        <f>CalcH!$F$24</f>
        <v>0</v>
      </c>
      <c r="G11" s="22">
        <f>CalcH!$G$24</f>
        <v>0</v>
      </c>
      <c r="H11" s="447" t="e">
        <f t="shared" si="0"/>
        <v>#REF!</v>
      </c>
      <c r="I11" s="22" t="s">
        <v>31</v>
      </c>
      <c r="J11" s="22"/>
      <c r="K11" s="22" t="e">
        <f>SUMIFS(#REF!,#REF!,$C11)+SUMIFS(#REF!,#REF!,$C11)+SUMIFS(#REF!,#REF!,$C11)</f>
        <v>#REF!</v>
      </c>
      <c r="L11" s="22">
        <f>100-INDEX(Language!$D$5:$D$100,MATCH($C11,Language!$E$5:$E$100,0),1)</f>
        <v>39</v>
      </c>
    </row>
    <row r="12" spans="1:19">
      <c r="A12" s="22"/>
      <c r="B12" s="22" t="s">
        <v>1111</v>
      </c>
      <c r="C12" t="str">
        <f>CalcI!$D$24</f>
        <v>Iraq</v>
      </c>
      <c r="D12" s="22">
        <f>CalcI!$E$24</f>
        <v>0</v>
      </c>
      <c r="E12" s="22">
        <f t="shared" si="1"/>
        <v>0</v>
      </c>
      <c r="F12" s="22">
        <f>CalcI!$F$24</f>
        <v>0</v>
      </c>
      <c r="G12" s="22">
        <f>CalcI!$G$24</f>
        <v>0</v>
      </c>
      <c r="H12" s="447" t="e">
        <f t="shared" si="0"/>
        <v>#REF!</v>
      </c>
      <c r="I12" s="22" t="s">
        <v>32</v>
      </c>
      <c r="J12" s="22"/>
      <c r="K12" s="22" t="e">
        <f>SUMIFS(#REF!,#REF!,$C12)+SUMIFS(#REF!,#REF!,$C12)+SUMIFS(#REF!,#REF!,$C12)</f>
        <v>#REF!</v>
      </c>
      <c r="L12" s="22">
        <f>100-INDEX(Language!$D$5:$D$100,MATCH($C12,Language!$E$5:$E$100,0),1)</f>
        <v>43</v>
      </c>
    </row>
    <row r="13" spans="1:19">
      <c r="A13" s="22"/>
      <c r="B13" s="22" t="s">
        <v>1112</v>
      </c>
      <c r="C13" t="str">
        <f>CalcJ!$D$24</f>
        <v>Austria</v>
      </c>
      <c r="D13" s="22">
        <f>CalcJ!$E$24</f>
        <v>0</v>
      </c>
      <c r="E13" s="22">
        <f t="shared" si="1"/>
        <v>0</v>
      </c>
      <c r="F13" s="22">
        <f>CalcJ!$F$24</f>
        <v>0</v>
      </c>
      <c r="G13" s="22">
        <f>CalcJ!$G$24</f>
        <v>0</v>
      </c>
      <c r="H13" s="447" t="e">
        <f t="shared" si="0"/>
        <v>#REF!</v>
      </c>
      <c r="I13" s="22" t="s">
        <v>835</v>
      </c>
      <c r="J13" s="22"/>
      <c r="K13" s="22" t="e">
        <f>SUMIFS(#REF!,#REF!,$C13)+SUMIFS(#REF!,#REF!,$C13)+SUMIFS(#REF!,#REF!,$C13)</f>
        <v>#REF!</v>
      </c>
      <c r="L13" s="22">
        <f>100-INDEX(Language!$D$5:$D$100,MATCH($C13,Language!$E$5:$E$100,0),1)</f>
        <v>76</v>
      </c>
    </row>
    <row r="14" spans="1:19">
      <c r="A14" s="22"/>
      <c r="B14" s="22" t="s">
        <v>1113</v>
      </c>
      <c r="C14" t="str">
        <f>CalcK!$D$24</f>
        <v>Uzbekistan</v>
      </c>
      <c r="D14" s="22">
        <f>CalcK!$E$24</f>
        <v>0</v>
      </c>
      <c r="E14" s="22">
        <f t="shared" si="1"/>
        <v>0</v>
      </c>
      <c r="F14" s="22">
        <f>CalcK!$F$24</f>
        <v>0</v>
      </c>
      <c r="G14" s="22">
        <f>CalcK!$G$24</f>
        <v>0</v>
      </c>
      <c r="H14" s="447" t="e">
        <f t="shared" si="0"/>
        <v>#REF!</v>
      </c>
      <c r="I14" s="22" t="s">
        <v>33</v>
      </c>
      <c r="J14" s="22"/>
      <c r="K14" s="22" t="e">
        <f>SUMIFS(#REF!,#REF!,$C14)+SUMIFS(#REF!,#REF!,$C14)+SUMIFS(#REF!,#REF!,$C14)</f>
        <v>#REF!</v>
      </c>
      <c r="L14" s="22">
        <f>100-INDEX(Language!$D$5:$D$100,MATCH($C14,Language!$E$5:$E$100,0),1)</f>
        <v>50</v>
      </c>
    </row>
    <row r="15" spans="1:19">
      <c r="A15" s="22"/>
      <c r="B15" s="27" t="s">
        <v>1114</v>
      </c>
      <c r="C15" s="26" t="str">
        <f>CalcL!$D$24</f>
        <v>Ghana</v>
      </c>
      <c r="D15" s="27">
        <f>CalcL!$E$24</f>
        <v>0</v>
      </c>
      <c r="E15" s="27">
        <f t="shared" si="1"/>
        <v>0</v>
      </c>
      <c r="F15" s="27">
        <f>CalcL!$F$24</f>
        <v>0</v>
      </c>
      <c r="G15" s="27">
        <f>CalcL!$G$24</f>
        <v>0</v>
      </c>
      <c r="H15" s="448" t="e">
        <f t="shared" si="0"/>
        <v>#REF!</v>
      </c>
      <c r="I15" s="27" t="s">
        <v>34</v>
      </c>
      <c r="J15" s="27"/>
      <c r="K15" s="27" t="e">
        <f>SUMIFS(#REF!,#REF!,$C15)+SUMIFS(#REF!,#REF!,$C15)+SUMIFS(#REF!,#REF!,$C15)</f>
        <v>#REF!</v>
      </c>
      <c r="L15" s="27">
        <f>100-INDEX(Language!$D$5:$D$100,MATCH($C15,Language!$E$5:$E$100,0),1)</f>
        <v>26</v>
      </c>
    </row>
    <row r="16" spans="1:19" ht="15.75" thickBot="1">
      <c r="D16" s="43" t="s">
        <v>1101</v>
      </c>
      <c r="E16" s="43" t="s">
        <v>190</v>
      </c>
      <c r="F16" s="394" t="s">
        <v>1102</v>
      </c>
      <c r="G16" s="394" t="s">
        <v>1103</v>
      </c>
      <c r="H16" s="394" t="s">
        <v>191</v>
      </c>
      <c r="I16" s="43" t="s">
        <v>198</v>
      </c>
      <c r="J16" s="22"/>
    </row>
    <row r="17" spans="2:16" ht="15.75" thickTop="1">
      <c r="B17" s="396" t="s">
        <v>26</v>
      </c>
      <c r="C17" s="397" t="e">
        <f t="shared" ref="C17:G22" si="2">INDEX(C$4:C$15,MATCH($H17,$H$4:$H$15,0))</f>
        <v>#REF!</v>
      </c>
      <c r="D17" s="398" t="e">
        <f t="shared" si="2"/>
        <v>#REF!</v>
      </c>
      <c r="E17" s="399" t="e">
        <f t="shared" si="2"/>
        <v>#REF!</v>
      </c>
      <c r="F17" s="400" t="e">
        <f t="shared" si="2"/>
        <v>#REF!</v>
      </c>
      <c r="G17" s="401" t="e">
        <f t="shared" si="2"/>
        <v>#REF!</v>
      </c>
      <c r="H17" s="402" t="e">
        <f t="shared" ref="H17:H22" si="3">LARGE($H$4:$H$15,ROW(A1))</f>
        <v>#REF!</v>
      </c>
      <c r="I17" s="403" t="e">
        <f t="shared" ref="I17:I22" si="4">INDEX(I$4:I$15,MATCH($H17,$H$4:$H$15,0))</f>
        <v>#REF!</v>
      </c>
      <c r="J17" s="441"/>
      <c r="K17" s="399" t="e">
        <f t="array" ref="K17">SUM(IF($I$17:$I$24 &lt; $I17,1))</f>
        <v>#REF!</v>
      </c>
      <c r="L17" s="399" t="e">
        <f>INDEX($I$17:$I$24,MATCH(ROW(A1)-1,$K$17:$K$24,0))</f>
        <v>#N/A</v>
      </c>
      <c r="M17" s="398" t="e">
        <f>D17</f>
        <v>#REF!</v>
      </c>
      <c r="N17" s="404" t="e">
        <f>F17</f>
        <v>#REF!</v>
      </c>
      <c r="O17" s="405" t="s">
        <v>1107</v>
      </c>
      <c r="P17" s="406" t="e">
        <f>G17</f>
        <v>#REF!</v>
      </c>
    </row>
    <row r="18" spans="2:16">
      <c r="B18" s="407" t="s">
        <v>27</v>
      </c>
      <c r="C18" s="408" t="e">
        <f t="shared" si="2"/>
        <v>#REF!</v>
      </c>
      <c r="D18" s="409" t="e">
        <f t="shared" si="2"/>
        <v>#REF!</v>
      </c>
      <c r="E18" s="410" t="e">
        <f t="shared" si="2"/>
        <v>#REF!</v>
      </c>
      <c r="F18" s="411" t="e">
        <f t="shared" si="2"/>
        <v>#REF!</v>
      </c>
      <c r="G18" s="412" t="e">
        <f t="shared" si="2"/>
        <v>#REF!</v>
      </c>
      <c r="H18" s="413" t="e">
        <f t="shared" si="3"/>
        <v>#REF!</v>
      </c>
      <c r="I18" s="414" t="e">
        <f t="shared" si="4"/>
        <v>#REF!</v>
      </c>
      <c r="J18" s="442"/>
      <c r="K18" s="410" t="e">
        <f t="array" ref="K18">SUM(IF($I$17:$I$24 &lt; $I18,1))</f>
        <v>#REF!</v>
      </c>
      <c r="L18" s="410" t="e">
        <f>INDEX($I$17:$I$24,MATCH(ROW(A2)-1,$K$17:$K$24,0))</f>
        <v>#N/A</v>
      </c>
      <c r="M18" s="409" t="e">
        <f t="shared" ref="M18:M22" si="5">D18</f>
        <v>#REF!</v>
      </c>
      <c r="N18" s="415" t="e">
        <f t="shared" ref="N18:N22" si="6">F18</f>
        <v>#REF!</v>
      </c>
      <c r="O18" s="416" t="s">
        <v>1107</v>
      </c>
      <c r="P18" s="417" t="e">
        <f t="shared" ref="P18:P22" si="7">G18</f>
        <v>#REF!</v>
      </c>
    </row>
    <row r="19" spans="2:16">
      <c r="B19" s="407" t="s">
        <v>28</v>
      </c>
      <c r="C19" s="408" t="e">
        <f t="shared" si="2"/>
        <v>#REF!</v>
      </c>
      <c r="D19" s="409" t="e">
        <f t="shared" si="2"/>
        <v>#REF!</v>
      </c>
      <c r="E19" s="410" t="e">
        <f t="shared" si="2"/>
        <v>#REF!</v>
      </c>
      <c r="F19" s="411" t="e">
        <f t="shared" si="2"/>
        <v>#REF!</v>
      </c>
      <c r="G19" s="412" t="e">
        <f t="shared" si="2"/>
        <v>#REF!</v>
      </c>
      <c r="H19" s="413" t="e">
        <f t="shared" si="3"/>
        <v>#REF!</v>
      </c>
      <c r="I19" s="414" t="e">
        <f t="shared" si="4"/>
        <v>#REF!</v>
      </c>
      <c r="J19" s="442"/>
      <c r="K19" s="410" t="e">
        <f t="array" ref="K19">SUM(IF($I$17:$I$24 &lt; $I19,1))</f>
        <v>#REF!</v>
      </c>
      <c r="L19" s="410" t="e">
        <f t="shared" ref="L19:L24" si="8">INDEX($I$17:$I$24,MATCH(ROW(A3)-1,$K$17:$K$24,0))</f>
        <v>#N/A</v>
      </c>
      <c r="M19" s="409" t="e">
        <f t="shared" si="5"/>
        <v>#REF!</v>
      </c>
      <c r="N19" s="415" t="e">
        <f t="shared" si="6"/>
        <v>#REF!</v>
      </c>
      <c r="O19" s="416" t="s">
        <v>1107</v>
      </c>
      <c r="P19" s="417" t="e">
        <f t="shared" si="7"/>
        <v>#REF!</v>
      </c>
    </row>
    <row r="20" spans="2:16">
      <c r="B20" s="407" t="s">
        <v>29</v>
      </c>
      <c r="C20" s="408" t="e">
        <f t="shared" si="2"/>
        <v>#REF!</v>
      </c>
      <c r="D20" s="409" t="e">
        <f t="shared" si="2"/>
        <v>#REF!</v>
      </c>
      <c r="E20" s="410" t="e">
        <f t="shared" si="2"/>
        <v>#REF!</v>
      </c>
      <c r="F20" s="411" t="e">
        <f t="shared" si="2"/>
        <v>#REF!</v>
      </c>
      <c r="G20" s="412" t="e">
        <f t="shared" si="2"/>
        <v>#REF!</v>
      </c>
      <c r="H20" s="413" t="e">
        <f t="shared" si="3"/>
        <v>#REF!</v>
      </c>
      <c r="I20" s="414" t="e">
        <f t="shared" si="4"/>
        <v>#REF!</v>
      </c>
      <c r="J20" s="442"/>
      <c r="K20" s="410" t="e">
        <f t="array" ref="K20">SUM(IF($I$17:$I$24 &lt; $I20,1))</f>
        <v>#REF!</v>
      </c>
      <c r="L20" s="410" t="e">
        <f t="shared" si="8"/>
        <v>#N/A</v>
      </c>
      <c r="M20" s="409" t="e">
        <f t="shared" si="5"/>
        <v>#REF!</v>
      </c>
      <c r="N20" s="415" t="e">
        <f t="shared" si="6"/>
        <v>#REF!</v>
      </c>
      <c r="O20" s="416" t="s">
        <v>1107</v>
      </c>
      <c r="P20" s="417" t="e">
        <f t="shared" si="7"/>
        <v>#REF!</v>
      </c>
    </row>
    <row r="21" spans="2:16">
      <c r="B21" s="407" t="s">
        <v>1105</v>
      </c>
      <c r="C21" s="408" t="e">
        <f t="shared" si="2"/>
        <v>#REF!</v>
      </c>
      <c r="D21" s="409" t="e">
        <f t="shared" si="2"/>
        <v>#REF!</v>
      </c>
      <c r="E21" s="410" t="e">
        <f t="shared" si="2"/>
        <v>#REF!</v>
      </c>
      <c r="F21" s="411" t="e">
        <f t="shared" si="2"/>
        <v>#REF!</v>
      </c>
      <c r="G21" s="412" t="e">
        <f t="shared" si="2"/>
        <v>#REF!</v>
      </c>
      <c r="H21" s="413" t="e">
        <f t="shared" si="3"/>
        <v>#REF!</v>
      </c>
      <c r="I21" s="414" t="e">
        <f t="shared" si="4"/>
        <v>#REF!</v>
      </c>
      <c r="J21" s="442"/>
      <c r="K21" s="410" t="e">
        <f t="array" ref="K21">SUM(IF($I$17:$I$24 &lt; $I21,1))</f>
        <v>#REF!</v>
      </c>
      <c r="L21" s="410" t="e">
        <f t="shared" si="8"/>
        <v>#N/A</v>
      </c>
      <c r="M21" s="409" t="e">
        <f t="shared" si="5"/>
        <v>#REF!</v>
      </c>
      <c r="N21" s="415" t="e">
        <f t="shared" si="6"/>
        <v>#REF!</v>
      </c>
      <c r="O21" s="416" t="s">
        <v>1107</v>
      </c>
      <c r="P21" s="417" t="e">
        <f t="shared" si="7"/>
        <v>#REF!</v>
      </c>
    </row>
    <row r="22" spans="2:16">
      <c r="B22" s="430" t="s">
        <v>1106</v>
      </c>
      <c r="C22" s="431" t="e">
        <f t="shared" si="2"/>
        <v>#REF!</v>
      </c>
      <c r="D22" s="432" t="e">
        <f t="shared" si="2"/>
        <v>#REF!</v>
      </c>
      <c r="E22" s="433" t="e">
        <f t="shared" si="2"/>
        <v>#REF!</v>
      </c>
      <c r="F22" s="434" t="e">
        <f t="shared" si="2"/>
        <v>#REF!</v>
      </c>
      <c r="G22" s="435" t="e">
        <f t="shared" si="2"/>
        <v>#REF!</v>
      </c>
      <c r="H22" s="436" t="e">
        <f t="shared" si="3"/>
        <v>#REF!</v>
      </c>
      <c r="I22" s="437" t="e">
        <f t="shared" si="4"/>
        <v>#REF!</v>
      </c>
      <c r="J22" s="442"/>
      <c r="K22" s="410" t="e">
        <f t="array" ref="K22">SUM(IF($I$17:$I$24 &lt; $I22,1))</f>
        <v>#REF!</v>
      </c>
      <c r="L22" s="410" t="e">
        <f t="shared" si="8"/>
        <v>#N/A</v>
      </c>
      <c r="M22" s="432" t="e">
        <f t="shared" si="5"/>
        <v>#REF!</v>
      </c>
      <c r="N22" s="438" t="e">
        <f t="shared" si="6"/>
        <v>#REF!</v>
      </c>
      <c r="O22" s="439" t="s">
        <v>1107</v>
      </c>
      <c r="P22" s="440" t="e">
        <f t="shared" si="7"/>
        <v>#REF!</v>
      </c>
    </row>
    <row r="23" spans="2:16">
      <c r="B23" s="430" t="s">
        <v>1109</v>
      </c>
      <c r="C23" s="431" t="e">
        <f t="shared" ref="C23:G28" si="9">INDEX(C$4:C$15,MATCH($H23,$H$4:$H$15,0))</f>
        <v>#REF!</v>
      </c>
      <c r="D23" s="432" t="e">
        <f t="shared" si="9"/>
        <v>#REF!</v>
      </c>
      <c r="E23" s="433" t="e">
        <f t="shared" si="9"/>
        <v>#REF!</v>
      </c>
      <c r="F23" s="434" t="e">
        <f t="shared" si="9"/>
        <v>#REF!</v>
      </c>
      <c r="G23" s="435" t="e">
        <f t="shared" si="9"/>
        <v>#REF!</v>
      </c>
      <c r="H23" s="436" t="e">
        <f t="shared" ref="H23:H28" si="10">LARGE($H$4:$H$15,ROW(A7))</f>
        <v>#REF!</v>
      </c>
      <c r="I23" s="437" t="e">
        <f t="shared" ref="I23:I28" si="11">INDEX(I$4:I$15,MATCH($H23,$H$4:$H$15,0))</f>
        <v>#REF!</v>
      </c>
      <c r="K23" s="410" t="e">
        <f t="array" ref="K23">SUM(IF($I$17:$I$24 &lt; $I23,1))</f>
        <v>#REF!</v>
      </c>
      <c r="L23" s="410" t="e">
        <f t="shared" si="8"/>
        <v>#N/A</v>
      </c>
      <c r="M23" s="432" t="e">
        <f t="shared" ref="M23:M28" si="12">D23</f>
        <v>#REF!</v>
      </c>
      <c r="N23" s="438" t="e">
        <f t="shared" ref="N23:N28" si="13">F23</f>
        <v>#REF!</v>
      </c>
      <c r="O23" s="439" t="s">
        <v>1107</v>
      </c>
      <c r="P23" s="440" t="e">
        <f t="shared" ref="P23:P28" si="14">G23</f>
        <v>#REF!</v>
      </c>
    </row>
    <row r="24" spans="2:16">
      <c r="B24" s="430" t="s">
        <v>1110</v>
      </c>
      <c r="C24" s="431" t="e">
        <f t="shared" si="9"/>
        <v>#REF!</v>
      </c>
      <c r="D24" s="432" t="e">
        <f t="shared" si="9"/>
        <v>#REF!</v>
      </c>
      <c r="E24" s="433" t="e">
        <f t="shared" si="9"/>
        <v>#REF!</v>
      </c>
      <c r="F24" s="434" t="e">
        <f t="shared" si="9"/>
        <v>#REF!</v>
      </c>
      <c r="G24" s="435" t="e">
        <f t="shared" si="9"/>
        <v>#REF!</v>
      </c>
      <c r="H24" s="436" t="e">
        <f t="shared" si="10"/>
        <v>#REF!</v>
      </c>
      <c r="I24" s="437" t="e">
        <f t="shared" si="11"/>
        <v>#REF!</v>
      </c>
      <c r="K24" s="410" t="e">
        <f t="array" ref="K24">SUM(IF($I$17:$I$24 &lt; $I24,1))</f>
        <v>#REF!</v>
      </c>
      <c r="L24" s="410" t="e">
        <f t="shared" si="8"/>
        <v>#N/A</v>
      </c>
      <c r="M24" s="432" t="e">
        <f t="shared" si="12"/>
        <v>#REF!</v>
      </c>
      <c r="N24" s="438" t="e">
        <f t="shared" si="13"/>
        <v>#REF!</v>
      </c>
      <c r="O24" s="439" t="s">
        <v>1107</v>
      </c>
      <c r="P24" s="440" t="e">
        <f t="shared" si="14"/>
        <v>#REF!</v>
      </c>
    </row>
    <row r="25" spans="2:16">
      <c r="B25" s="430" t="s">
        <v>1111</v>
      </c>
      <c r="C25" s="431" t="e">
        <f t="shared" si="9"/>
        <v>#REF!</v>
      </c>
      <c r="D25" s="432" t="e">
        <f t="shared" si="9"/>
        <v>#REF!</v>
      </c>
      <c r="E25" s="433" t="e">
        <f t="shared" si="9"/>
        <v>#REF!</v>
      </c>
      <c r="F25" s="434" t="e">
        <f t="shared" si="9"/>
        <v>#REF!</v>
      </c>
      <c r="G25" s="435" t="e">
        <f t="shared" si="9"/>
        <v>#REF!</v>
      </c>
      <c r="H25" s="436" t="e">
        <f t="shared" si="10"/>
        <v>#REF!</v>
      </c>
      <c r="I25" s="437" t="e">
        <f t="shared" si="11"/>
        <v>#REF!</v>
      </c>
      <c r="L25" s="24"/>
      <c r="M25" s="432" t="e">
        <f t="shared" si="12"/>
        <v>#REF!</v>
      </c>
      <c r="N25" s="438" t="e">
        <f t="shared" si="13"/>
        <v>#REF!</v>
      </c>
      <c r="O25" s="439" t="s">
        <v>1107</v>
      </c>
      <c r="P25" s="440" t="e">
        <f t="shared" si="14"/>
        <v>#REF!</v>
      </c>
    </row>
    <row r="26" spans="2:16">
      <c r="B26" s="430" t="s">
        <v>1112</v>
      </c>
      <c r="C26" s="431" t="e">
        <f t="shared" si="9"/>
        <v>#REF!</v>
      </c>
      <c r="D26" s="432" t="e">
        <f t="shared" si="9"/>
        <v>#REF!</v>
      </c>
      <c r="E26" s="433" t="e">
        <f t="shared" si="9"/>
        <v>#REF!</v>
      </c>
      <c r="F26" s="434" t="e">
        <f t="shared" si="9"/>
        <v>#REF!</v>
      </c>
      <c r="G26" s="435" t="e">
        <f t="shared" si="9"/>
        <v>#REF!</v>
      </c>
      <c r="H26" s="436" t="e">
        <f t="shared" si="10"/>
        <v>#REF!</v>
      </c>
      <c r="I26" s="437" t="e">
        <f t="shared" si="11"/>
        <v>#REF!</v>
      </c>
      <c r="L26" s="24"/>
      <c r="M26" s="432" t="e">
        <f t="shared" si="12"/>
        <v>#REF!</v>
      </c>
      <c r="N26" s="438" t="e">
        <f t="shared" si="13"/>
        <v>#REF!</v>
      </c>
      <c r="O26" s="439" t="s">
        <v>1107</v>
      </c>
      <c r="P26" s="440" t="e">
        <f t="shared" si="14"/>
        <v>#REF!</v>
      </c>
    </row>
    <row r="27" spans="2:16">
      <c r="B27" s="430" t="s">
        <v>1113</v>
      </c>
      <c r="C27" s="431" t="e">
        <f t="shared" si="9"/>
        <v>#REF!</v>
      </c>
      <c r="D27" s="432" t="e">
        <f t="shared" si="9"/>
        <v>#REF!</v>
      </c>
      <c r="E27" s="433" t="e">
        <f t="shared" si="9"/>
        <v>#REF!</v>
      </c>
      <c r="F27" s="434" t="e">
        <f t="shared" si="9"/>
        <v>#REF!</v>
      </c>
      <c r="G27" s="435" t="e">
        <f t="shared" si="9"/>
        <v>#REF!</v>
      </c>
      <c r="H27" s="436" t="e">
        <f t="shared" si="10"/>
        <v>#REF!</v>
      </c>
      <c r="I27" s="437" t="e">
        <f t="shared" si="11"/>
        <v>#REF!</v>
      </c>
      <c r="L27" s="24"/>
      <c r="M27" s="432" t="e">
        <f t="shared" si="12"/>
        <v>#REF!</v>
      </c>
      <c r="N27" s="438" t="e">
        <f t="shared" si="13"/>
        <v>#REF!</v>
      </c>
      <c r="O27" s="439" t="s">
        <v>1107</v>
      </c>
      <c r="P27" s="440" t="e">
        <f t="shared" si="14"/>
        <v>#REF!</v>
      </c>
    </row>
    <row r="28" spans="2:16" ht="15.75" thickBot="1">
      <c r="B28" s="418" t="s">
        <v>1114</v>
      </c>
      <c r="C28" s="419" t="e">
        <f t="shared" si="9"/>
        <v>#REF!</v>
      </c>
      <c r="D28" s="420" t="e">
        <f t="shared" si="9"/>
        <v>#REF!</v>
      </c>
      <c r="E28" s="421" t="e">
        <f t="shared" si="9"/>
        <v>#REF!</v>
      </c>
      <c r="F28" s="422" t="e">
        <f t="shared" si="9"/>
        <v>#REF!</v>
      </c>
      <c r="G28" s="423" t="e">
        <f t="shared" si="9"/>
        <v>#REF!</v>
      </c>
      <c r="H28" s="424" t="e">
        <f t="shared" si="10"/>
        <v>#REF!</v>
      </c>
      <c r="I28" s="425" t="e">
        <f t="shared" si="11"/>
        <v>#REF!</v>
      </c>
      <c r="J28" s="393"/>
      <c r="K28" s="393"/>
      <c r="L28" s="443"/>
      <c r="M28" s="420" t="e">
        <f t="shared" si="12"/>
        <v>#REF!</v>
      </c>
      <c r="N28" s="426" t="e">
        <f t="shared" si="13"/>
        <v>#REF!</v>
      </c>
      <c r="O28" s="427" t="s">
        <v>1107</v>
      </c>
      <c r="P28" s="428" t="e">
        <f t="shared" si="14"/>
        <v>#REF!</v>
      </c>
    </row>
    <row r="29" spans="2:16" ht="15.75" thickTop="1">
      <c r="L29" s="24"/>
    </row>
    <row r="30" spans="2:16">
      <c r="D30" s="22"/>
      <c r="E30" s="22"/>
      <c r="F30" s="22"/>
      <c r="G30" s="969" t="s">
        <v>1077</v>
      </c>
      <c r="H30" s="969"/>
      <c r="I30" s="410" t="str">
        <f>IF(Distinctness!$G$17&gt;0,L17&amp;L18&amp;L19&amp;L20&amp;L21&amp;L22&amp;L23&amp;L24,"")</f>
        <v/>
      </c>
      <c r="J30" s="22"/>
      <c r="K30" s="22"/>
      <c r="L30" s="22"/>
    </row>
    <row r="31" spans="2:16">
      <c r="D31" s="22"/>
      <c r="E31" s="22"/>
      <c r="F31" s="22"/>
      <c r="G31" s="22"/>
      <c r="I31" s="22"/>
      <c r="J31" s="22"/>
      <c r="K31" s="22"/>
      <c r="L31" s="22"/>
    </row>
    <row r="33" spans="8:9">
      <c r="H33" s="429" t="s">
        <v>1108</v>
      </c>
      <c r="I33" s="29" t="e">
        <f>AND(TRUNC($H$24,4)=TRUNC($H$25,4),Distinctness!$G$17&gt;0)</f>
        <v>#REF!</v>
      </c>
    </row>
  </sheetData>
  <mergeCells count="1">
    <mergeCell ref="G30:H30"/>
  </mergeCells>
  <pageMargins left="0.7" right="0.7" top="0.78740157499999996" bottom="0.78740157499999996" header="0.3" footer="0.3"/>
  <pageSetup paperSize="9" orientation="portrait" horizontalDpi="4294967293"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6B9FE-2884-4969-A65C-EBC36322FD1B}">
  <sheetPr codeName="Tabelle10"/>
  <dimension ref="B1:N19"/>
  <sheetViews>
    <sheetView workbookViewId="0"/>
  </sheetViews>
  <sheetFormatPr defaultColWidth="11.42578125" defaultRowHeight="15"/>
  <sheetData>
    <row r="1" spans="2:14" ht="23.25">
      <c r="B1" s="47" t="s">
        <v>304</v>
      </c>
      <c r="C1" s="47"/>
      <c r="D1" s="47"/>
      <c r="E1" s="47"/>
      <c r="F1" s="47"/>
    </row>
    <row r="3" spans="2:14">
      <c r="B3" s="28" t="s">
        <v>198</v>
      </c>
      <c r="C3" s="28" t="s">
        <v>197</v>
      </c>
      <c r="D3" s="28" t="s">
        <v>196</v>
      </c>
      <c r="E3" s="28" t="s">
        <v>199</v>
      </c>
      <c r="F3" s="28" t="s">
        <v>310</v>
      </c>
      <c r="G3" s="28" t="s">
        <v>35</v>
      </c>
      <c r="H3" s="28" t="s">
        <v>195</v>
      </c>
      <c r="J3" s="44"/>
      <c r="K3" s="45"/>
      <c r="L3" s="45"/>
      <c r="M3" s="45"/>
      <c r="N3" s="45"/>
    </row>
    <row r="4" spans="2:14">
      <c r="B4" s="22" t="s">
        <v>24</v>
      </c>
      <c r="C4" s="22" t="b">
        <f>CalcA!$AU$14</f>
        <v>0</v>
      </c>
      <c r="D4" s="29">
        <f>COUNTIF($C$4:$C$15,TRUE)</f>
        <v>0</v>
      </c>
      <c r="E4" s="22" t="str">
        <f>IF($C4,$B4,"")</f>
        <v/>
      </c>
      <c r="F4" s="22">
        <f>LEN($E4)</f>
        <v>0</v>
      </c>
      <c r="G4" s="22">
        <f>SUM($F$4:$F4)</f>
        <v>0</v>
      </c>
      <c r="H4" t="str">
        <f>IF($E4&lt;&gt;"",$E4&amp;IF($G4=$G$15,"",IF($G4&lt;$G$15-1,", ",Language!$E$191)),"")</f>
        <v/>
      </c>
      <c r="J4" s="970" t="str">
        <f>Language!$E$189&amp;"  "&amp;$K$13&amp;"."</f>
        <v>Groups with fair play valuation:  .</v>
      </c>
      <c r="K4" s="971"/>
      <c r="L4" s="971"/>
      <c r="M4" s="971"/>
      <c r="N4" s="971"/>
    </row>
    <row r="5" spans="2:14">
      <c r="B5" s="22" t="s">
        <v>20</v>
      </c>
      <c r="C5" s="22" t="b">
        <f>CalcB!$AU$14</f>
        <v>0</v>
      </c>
      <c r="E5" s="22" t="str">
        <f t="shared" ref="E5:E15" si="0">IF($C5,$B5,"")</f>
        <v/>
      </c>
      <c r="F5" s="22">
        <f t="shared" ref="F5:F15" si="1">LEN($E5)</f>
        <v>0</v>
      </c>
      <c r="G5" s="22">
        <f>SUM($F$4:$F5)</f>
        <v>0</v>
      </c>
      <c r="H5" t="str">
        <f>IF($E5&lt;&gt;"",$E5&amp;IF($G5=$G$15,"",IF($G5&lt;$G$15-1,", ",Language!$E$191)),"")</f>
        <v/>
      </c>
      <c r="J5" s="972" t="str">
        <f>Language!$E$190</f>
        <v>The placement has been clarified in all groups.</v>
      </c>
      <c r="K5" s="972"/>
      <c r="L5" s="972"/>
      <c r="M5" s="972"/>
      <c r="N5" s="972"/>
    </row>
    <row r="6" spans="2:14">
      <c r="B6" s="22" t="s">
        <v>21</v>
      </c>
      <c r="C6" s="22" t="b">
        <f>CalcC!$AU$14</f>
        <v>0</v>
      </c>
      <c r="E6" s="22" t="str">
        <f t="shared" si="0"/>
        <v/>
      </c>
      <c r="F6" s="22">
        <f t="shared" si="1"/>
        <v>0</v>
      </c>
      <c r="G6" s="22">
        <f>SUM($F$4:$F6)</f>
        <v>0</v>
      </c>
      <c r="H6" t="str">
        <f>IF($E6&lt;&gt;"",$E6&amp;IF($G6=$G$15,"",IF($G6&lt;$G$15-1,", ",Language!$E$191)),"")</f>
        <v/>
      </c>
    </row>
    <row r="7" spans="2:14">
      <c r="B7" s="22" t="s">
        <v>25</v>
      </c>
      <c r="C7" s="22" t="b">
        <f>CalcD!$AU$14</f>
        <v>0</v>
      </c>
      <c r="E7" s="22" t="str">
        <f t="shared" si="0"/>
        <v/>
      </c>
      <c r="F7" s="22">
        <f t="shared" si="1"/>
        <v>0</v>
      </c>
      <c r="G7" s="22">
        <f>SUM($F$4:$F7)</f>
        <v>0</v>
      </c>
      <c r="H7" t="str">
        <f>IF($E7&lt;&gt;"",$E7&amp;IF($G7=$G$15,"",IF($G7&lt;$G$15-1,", ",Language!$E$191)),"")</f>
        <v/>
      </c>
      <c r="J7" s="44"/>
      <c r="K7" s="44"/>
      <c r="L7" s="44"/>
      <c r="M7" s="44"/>
      <c r="N7" s="44"/>
    </row>
    <row r="8" spans="2:14">
      <c r="B8" s="22" t="s">
        <v>22</v>
      </c>
      <c r="C8" s="22" t="b">
        <f>CalcE!$AU$14</f>
        <v>0</v>
      </c>
      <c r="E8" s="22" t="str">
        <f t="shared" si="0"/>
        <v/>
      </c>
      <c r="F8" s="22">
        <f t="shared" si="1"/>
        <v>0</v>
      </c>
      <c r="G8" s="22">
        <f>SUM($F$4:$F8)</f>
        <v>0</v>
      </c>
      <c r="H8" t="str">
        <f>IF($E8&lt;&gt;"",$E8&amp;IF($G8=$G$15,"",IF($G8&lt;$G$15-1,", ",Language!$E$191)),"")</f>
        <v/>
      </c>
      <c r="J8" s="44"/>
      <c r="K8" s="44"/>
      <c r="L8" s="44"/>
      <c r="M8" s="44"/>
      <c r="N8" s="44"/>
    </row>
    <row r="9" spans="2:14">
      <c r="B9" s="22" t="s">
        <v>23</v>
      </c>
      <c r="C9" s="22" t="b">
        <f>CalcF!$AU$14</f>
        <v>0</v>
      </c>
      <c r="E9" s="22" t="str">
        <f t="shared" si="0"/>
        <v/>
      </c>
      <c r="F9" s="22">
        <f t="shared" si="1"/>
        <v>0</v>
      </c>
      <c r="G9" s="22">
        <f>SUM($F$4:$F9)</f>
        <v>0</v>
      </c>
      <c r="H9" t="str">
        <f>IF($E9&lt;&gt;"",$E9&amp;IF($G9=$G$15,"",IF($G9&lt;$G$15-1,", ",Language!$E$191)),"")</f>
        <v/>
      </c>
    </row>
    <row r="10" spans="2:14">
      <c r="B10" s="22" t="s">
        <v>272</v>
      </c>
      <c r="C10" s="22" t="b">
        <f>CalcG!$AU$14</f>
        <v>0</v>
      </c>
      <c r="E10" s="22" t="str">
        <f t="shared" si="0"/>
        <v/>
      </c>
      <c r="F10" s="22">
        <f t="shared" si="1"/>
        <v>0</v>
      </c>
      <c r="G10" s="22">
        <f>SUM($F$4:$F10)</f>
        <v>0</v>
      </c>
      <c r="H10" t="str">
        <f>IF($E10&lt;&gt;"",$E10&amp;IF($G10=$G$15,"",IF($G10&lt;$G$15-1,", ",Language!$E$191)),"")</f>
        <v/>
      </c>
    </row>
    <row r="11" spans="2:14">
      <c r="B11" s="22" t="s">
        <v>31</v>
      </c>
      <c r="C11" s="22" t="b">
        <f>CalcH!$AU$14</f>
        <v>0</v>
      </c>
      <c r="E11" s="22" t="str">
        <f t="shared" si="0"/>
        <v/>
      </c>
      <c r="F11" s="22">
        <f t="shared" si="1"/>
        <v>0</v>
      </c>
      <c r="G11" s="22">
        <f>SUM($F$4:$F11)</f>
        <v>0</v>
      </c>
      <c r="H11" t="str">
        <f>IF($E11&lt;&gt;"",$E11&amp;IF($G11=$G$15,"",IF($G11&lt;$G$15-1,", ",Language!$E$191)),"")</f>
        <v/>
      </c>
    </row>
    <row r="12" spans="2:14">
      <c r="B12" s="22" t="s">
        <v>32</v>
      </c>
      <c r="C12" s="22" t="b">
        <f>CalcI!$AU$14</f>
        <v>0</v>
      </c>
      <c r="E12" s="22" t="str">
        <f t="shared" si="0"/>
        <v/>
      </c>
      <c r="F12" s="22">
        <f t="shared" si="1"/>
        <v>0</v>
      </c>
      <c r="G12" s="22">
        <f>SUM($F$4:$F12)</f>
        <v>0</v>
      </c>
      <c r="H12" t="str">
        <f>IF($E12&lt;&gt;"",$E12&amp;IF($G12=$G$15,"",IF($G12&lt;$G$15-1,", ",Language!$E$191)),"")</f>
        <v/>
      </c>
      <c r="J12" s="46"/>
      <c r="K12" s="46"/>
      <c r="L12" s="46"/>
      <c r="M12" s="46"/>
      <c r="N12" s="46"/>
    </row>
    <row r="13" spans="2:14">
      <c r="B13" s="22" t="s">
        <v>835</v>
      </c>
      <c r="C13" s="22" t="b">
        <f>CalcJ!$AU$14</f>
        <v>0</v>
      </c>
      <c r="E13" s="22" t="str">
        <f t="shared" si="0"/>
        <v/>
      </c>
      <c r="F13" s="22">
        <f t="shared" si="1"/>
        <v>0</v>
      </c>
      <c r="G13" s="22">
        <f>SUM($F$4:$F13)</f>
        <v>0</v>
      </c>
      <c r="H13" t="str">
        <f>IF($E13&lt;&gt;"",$E13&amp;IF($G13=$G$15,"",IF($G13&lt;$G$15-1,", ",Language!$E$191)),"")</f>
        <v/>
      </c>
      <c r="J13" s="28" t="s">
        <v>194</v>
      </c>
      <c r="K13" s="973" t="str">
        <f>$H$4&amp;$H$5&amp;$H$6&amp;$H$7&amp;$H$8&amp;$H$9&amp;$H$10&amp;$H$11&amp;$H$12&amp;$H$13&amp;$H$14&amp;$H$15</f>
        <v/>
      </c>
      <c r="L13" s="974"/>
      <c r="M13" s="974"/>
      <c r="N13" s="974"/>
    </row>
    <row r="14" spans="2:14">
      <c r="B14" s="22" t="s">
        <v>33</v>
      </c>
      <c r="C14" s="22" t="b">
        <f>CalcK!$AU$14</f>
        <v>0</v>
      </c>
      <c r="E14" s="22" t="str">
        <f t="shared" si="0"/>
        <v/>
      </c>
      <c r="F14" s="22">
        <f t="shared" si="1"/>
        <v>0</v>
      </c>
      <c r="G14" s="22">
        <f>SUM($F$4:$F14)</f>
        <v>0</v>
      </c>
      <c r="H14" t="str">
        <f>IF($E14&lt;&gt;"",$E14&amp;IF($G14=$G$15,"",IF($G14&lt;$G$15-1,", ",Language!$E$191)),"")</f>
        <v/>
      </c>
    </row>
    <row r="15" spans="2:14">
      <c r="B15" s="22" t="s">
        <v>34</v>
      </c>
      <c r="C15" s="22" t="b">
        <f>CalcL!$AU$14</f>
        <v>0</v>
      </c>
      <c r="E15" s="22" t="str">
        <f t="shared" si="0"/>
        <v/>
      </c>
      <c r="F15" s="22">
        <f t="shared" si="1"/>
        <v>0</v>
      </c>
      <c r="G15" s="22">
        <f>SUM($F$4:$F15)</f>
        <v>0</v>
      </c>
      <c r="H15" t="str">
        <f>IF($E15&lt;&gt;"",$E15&amp;IF($G15=$G$15,"",IF($G15&lt;$G$15-1,", ",Language!$E$191)),"")</f>
        <v/>
      </c>
      <c r="J15" s="14"/>
      <c r="K15" s="14"/>
    </row>
    <row r="16" spans="2:14" ht="15.75" thickBot="1">
      <c r="B16" s="22"/>
      <c r="C16" s="22"/>
      <c r="E16" s="22"/>
      <c r="F16" s="22"/>
      <c r="G16" s="22"/>
      <c r="J16" s="50"/>
      <c r="K16" s="50"/>
    </row>
    <row r="17" spans="2:7" ht="15.75" thickBot="1">
      <c r="B17" s="22"/>
      <c r="C17" s="22"/>
      <c r="E17" s="22"/>
      <c r="F17" s="30" t="s">
        <v>1624</v>
      </c>
      <c r="G17" s="454">
        <f>CalcA!$L$9+CalcB!$L$9+CalcC!$L$9+CalcD!$L$9+CalcE!$L$9+CalcF!$L$9+CalcG!$L$9+CalcH!$L$9+CalcI!$L$9+CalcJ!$L$9+CalcK!$L$9+CalcL!$L$9</f>
        <v>0</v>
      </c>
    </row>
    <row r="18" spans="2:7">
      <c r="B18" s="22"/>
      <c r="C18" s="22"/>
      <c r="E18" s="22"/>
      <c r="F18" s="22"/>
      <c r="G18" s="22"/>
    </row>
    <row r="19" spans="2:7">
      <c r="B19" s="22"/>
      <c r="C19" s="22"/>
      <c r="E19" s="22"/>
      <c r="F19" s="22"/>
      <c r="G19" s="22"/>
    </row>
  </sheetData>
  <mergeCells count="3">
    <mergeCell ref="J4:N4"/>
    <mergeCell ref="J5:N5"/>
    <mergeCell ref="K13:N13"/>
  </mergeCells>
  <pageMargins left="0.7" right="0.7" top="0.78740157499999996" bottom="0.78740157499999996" header="0.3" footer="0.3"/>
  <pageSetup paperSize="9" orientation="portrait" horizontalDpi="0"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BFD0B-B526-4F0F-A6B4-CA0082A3A817}">
  <sheetPr codeName="Tabelle6"/>
  <dimension ref="B1:CH34"/>
  <sheetViews>
    <sheetView zoomScaleNormal="100" workbookViewId="0"/>
  </sheetViews>
  <sheetFormatPr defaultColWidth="2.7109375" defaultRowHeight="12"/>
  <cols>
    <col min="1" max="1" width="2.7109375" style="667"/>
    <col min="2" max="2" width="6.140625" style="667" customWidth="1"/>
    <col min="3" max="3" width="4" style="667" customWidth="1"/>
    <col min="4" max="4" width="15.28515625" style="667" customWidth="1"/>
    <col min="5" max="5" width="5.5703125" style="667" customWidth="1"/>
    <col min="6" max="6" width="6.5703125" style="667" customWidth="1"/>
    <col min="7" max="7" width="6" style="667" customWidth="1"/>
    <col min="8" max="8" width="5.140625" style="667" customWidth="1"/>
    <col min="9" max="9" width="4.7109375" style="667" customWidth="1"/>
    <col min="10" max="10" width="4.85546875" style="667" customWidth="1"/>
    <col min="11" max="11" width="5.5703125" style="667" customWidth="1"/>
    <col min="12" max="12" width="5.28515625" style="667" customWidth="1"/>
    <col min="13" max="14" width="4.85546875" style="667" customWidth="1"/>
    <col min="15" max="15" width="5" style="667" customWidth="1"/>
    <col min="16" max="16" width="7.42578125" style="667" customWidth="1"/>
    <col min="17" max="37" width="4.7109375" style="667" customWidth="1"/>
    <col min="38" max="38" width="5.42578125" style="667" customWidth="1"/>
    <col min="39" max="40" width="4.7109375" style="667" customWidth="1"/>
    <col min="41" max="41" width="6.140625" style="667" customWidth="1"/>
    <col min="42" max="42" width="5.85546875" style="667" customWidth="1"/>
    <col min="43" max="45" width="4.7109375" style="667" customWidth="1"/>
    <col min="46" max="46" width="6.5703125" style="667" customWidth="1"/>
    <col min="47" max="47" width="6.7109375" style="667" customWidth="1"/>
    <col min="48" max="48" width="5.7109375" style="667" customWidth="1"/>
    <col min="49" max="49" width="1.5703125" style="667" customWidth="1"/>
    <col min="50" max="51" width="3.7109375" style="667" customWidth="1"/>
    <col min="52" max="52" width="13.5703125" style="667" customWidth="1"/>
    <col min="53" max="53" width="2.7109375" style="667"/>
    <col min="54" max="54" width="3" style="667" bestFit="1" customWidth="1"/>
    <col min="55" max="55" width="2.7109375" style="667" customWidth="1"/>
    <col min="56" max="56" width="1.28515625" style="667" customWidth="1"/>
    <col min="57" max="60" width="4.7109375" style="667" customWidth="1"/>
    <col min="61" max="62" width="5.7109375" style="667" customWidth="1"/>
    <col min="63" max="64" width="3.7109375" style="667" customWidth="1"/>
    <col min="65" max="65" width="1.7109375" style="667" customWidth="1"/>
    <col min="66" max="66" width="14.28515625" style="667" customWidth="1"/>
    <col min="67" max="67" width="2.7109375" style="667" customWidth="1"/>
    <col min="68" max="69" width="2.7109375" style="667"/>
    <col min="70" max="70" width="1.5703125" style="667" customWidth="1"/>
    <col min="71" max="74" width="4.7109375" style="667" customWidth="1"/>
    <col min="75" max="75" width="5.7109375" style="667" customWidth="1"/>
    <col min="76" max="76" width="3.7109375" style="667" customWidth="1"/>
    <col min="77" max="77" width="1.5703125" style="667" customWidth="1"/>
    <col min="78" max="78" width="14.28515625" style="667" customWidth="1"/>
    <col min="79" max="82" width="2.7109375" style="667"/>
    <col min="83" max="86" width="4.7109375" style="667" customWidth="1"/>
    <col min="87" max="16384" width="2.7109375" style="667"/>
  </cols>
  <sheetData>
    <row r="1" spans="2:86" ht="18">
      <c r="B1" s="669" t="s">
        <v>24</v>
      </c>
    </row>
    <row r="2" spans="2:86" s="572" customFormat="1">
      <c r="C2" s="702"/>
      <c r="F2" s="627"/>
      <c r="G2" s="686"/>
    </row>
    <row r="3" spans="2:86" s="572" customFormat="1">
      <c r="B3" s="573"/>
      <c r="C3" s="574"/>
      <c r="E3" s="627"/>
      <c r="F3" s="593"/>
      <c r="G3" s="627"/>
      <c r="H3" s="574"/>
      <c r="I3" s="574"/>
      <c r="J3" s="574"/>
      <c r="K3" s="574"/>
      <c r="L3" s="574"/>
      <c r="M3" s="574"/>
      <c r="N3" s="574"/>
      <c r="O3" s="574"/>
      <c r="P3" s="574"/>
      <c r="R3" s="575"/>
      <c r="S3" s="573"/>
      <c r="T3" s="573"/>
      <c r="U3" s="575"/>
      <c r="V3" s="573"/>
      <c r="W3" s="573"/>
      <c r="X3" s="575"/>
      <c r="Y3" s="576"/>
      <c r="Z3" s="573"/>
      <c r="AA3" s="573"/>
      <c r="AB3" s="575"/>
      <c r="AC3" s="576"/>
      <c r="AD3" s="573"/>
      <c r="AE3" s="573"/>
      <c r="AF3" s="575"/>
      <c r="AG3" s="576"/>
      <c r="AH3" s="573"/>
      <c r="AI3" s="573"/>
      <c r="AJ3" s="575"/>
      <c r="AK3" s="577"/>
      <c r="AL3" s="573"/>
      <c r="AM3" s="575"/>
      <c r="AZ3" s="770" t="s">
        <v>1845</v>
      </c>
    </row>
    <row r="4" spans="2:86" s="572" customFormat="1" ht="13.5" customHeight="1">
      <c r="B4" s="573"/>
      <c r="C4" s="574"/>
      <c r="D4" s="574"/>
      <c r="E4" s="627"/>
      <c r="F4" s="593"/>
      <c r="G4" s="627"/>
      <c r="H4" s="578" t="s">
        <v>1102</v>
      </c>
      <c r="I4" s="578" t="s">
        <v>1103</v>
      </c>
      <c r="J4" s="578" t="s">
        <v>190</v>
      </c>
      <c r="K4" s="579" t="s">
        <v>1101</v>
      </c>
      <c r="L4" s="578" t="s">
        <v>1762</v>
      </c>
      <c r="M4" s="579" t="s">
        <v>1763</v>
      </c>
      <c r="N4" s="579" t="s">
        <v>25</v>
      </c>
      <c r="O4" s="580" t="s">
        <v>34</v>
      </c>
      <c r="P4" s="703" t="s">
        <v>30</v>
      </c>
      <c r="Q4" s="579" t="s">
        <v>1787</v>
      </c>
      <c r="R4" s="578"/>
      <c r="S4" s="576"/>
      <c r="T4" s="573"/>
      <c r="U4" s="595"/>
      <c r="V4" s="573"/>
      <c r="W4" s="573"/>
      <c r="X4" s="595"/>
      <c r="Y4" s="576"/>
      <c r="Z4" s="573"/>
      <c r="AA4" s="573"/>
      <c r="AB4" s="595"/>
      <c r="AC4" s="576"/>
      <c r="AD4" s="573"/>
      <c r="AE4" s="573"/>
      <c r="AF4" s="595"/>
      <c r="AG4" s="576"/>
      <c r="AH4" s="573"/>
      <c r="AI4" s="573"/>
      <c r="AJ4" s="595"/>
      <c r="AK4" s="577"/>
      <c r="AL4" s="573"/>
      <c r="AM4" s="595"/>
      <c r="AO4" s="573"/>
    </row>
    <row r="5" spans="2:86" s="572" customFormat="1">
      <c r="B5" s="574"/>
      <c r="C5" s="574">
        <v>1</v>
      </c>
      <c r="D5" s="679" t="str">
        <f>VLOOKUP($B$1&amp;ROW($A1),Groups!$B$7:$D$65,3,0)</f>
        <v>Mexico</v>
      </c>
      <c r="E5" s="760"/>
      <c r="F5" s="582"/>
      <c r="G5" s="593"/>
      <c r="H5" s="574">
        <f>SUMIFS($R$22:$R$27,$P$22:$P$27,$D5)+SUMIFS($S$22:$S$27,$Q$22:$Q$27,$D5)</f>
        <v>0</v>
      </c>
      <c r="I5" s="574">
        <f>SUMIFS($S$22:$S$27,$P$22:$P$27,$D5)+SUMIFS($R$22:$R$27,$Q$22:$Q$27,$D5)</f>
        <v>0</v>
      </c>
      <c r="J5" s="574">
        <f t="shared" ref="J5:J8" si="0">H5-I5</f>
        <v>0</v>
      </c>
      <c r="K5" s="583">
        <f>M5*3+N5</f>
        <v>0</v>
      </c>
      <c r="L5" s="574">
        <f>M5+N5+O5</f>
        <v>0</v>
      </c>
      <c r="M5" s="574">
        <f>SUMPRODUCT(($P$22:$P$27=D5)*($R$22:$R$27&gt;$S$22:$S$27))+SUMPRODUCT(($Q$22:$Q$27=D5)*($R$22:$R$27&lt;$S$22:$S$27))</f>
        <v>0</v>
      </c>
      <c r="N5" s="574">
        <f>SUMPRODUCT(($P$22:$Q$27=D5)*($R$22:$R$27=$S$22:$S$27)*($R$22:$R$27&lt;&gt;"")*($S$22:$S$27&lt;&gt;""))</f>
        <v>0</v>
      </c>
      <c r="O5" s="574">
        <f>SUMPRODUCT(($P$22:$P$27=D5)*($R$22:$R$27&lt;$S$22:$S$27))+SUMPRODUCT(($Q$22:$Q$27=D5)*($R$22:$R$27&gt;$S$22:$S$27))</f>
        <v>0</v>
      </c>
      <c r="P5" s="584" t="e">
        <f>SUMIFS(#REF!,#REF!,$D5)+SUMIFS(#REF!,#REF!,$D5)+SUMIFS(#REF!,#REF!,$D5)</f>
        <v>#REF!</v>
      </c>
      <c r="Q5" s="574">
        <f>INDEX(Language!$C$5:$C$100,MATCH($D5,Language!$E$5:$E$100,0),1)</f>
        <v>15</v>
      </c>
      <c r="R5" s="709">
        <f>(1000-Q5)*($L$9&gt;0)</f>
        <v>0</v>
      </c>
      <c r="S5" s="574"/>
      <c r="T5" s="574"/>
      <c r="U5" s="587"/>
      <c r="V5" s="574"/>
      <c r="W5" s="574"/>
      <c r="X5" s="759"/>
      <c r="Y5" s="574"/>
      <c r="Z5" s="574"/>
      <c r="AA5" s="574"/>
      <c r="AB5" s="759"/>
      <c r="AC5" s="574"/>
      <c r="AD5" s="574"/>
      <c r="AE5" s="574"/>
      <c r="AF5" s="759"/>
      <c r="AG5" s="574"/>
      <c r="AH5" s="574"/>
      <c r="AI5" s="574"/>
      <c r="AJ5" s="759"/>
      <c r="AK5" s="574"/>
      <c r="AL5" s="574"/>
      <c r="AM5" s="759"/>
      <c r="AO5" s="683"/>
      <c r="AT5" s="572" t="b">
        <f t="array" ref="AT5:AT8">COUNTIF($AM$14:$AM$17,$AM$14:$AM$17)&gt;1</f>
        <v>1</v>
      </c>
      <c r="AU5" s="683" t="b">
        <f t="array" ref="AU5:AU8">COUNTIF($AP$14:$AP$17,$AP$14:$AP$17)&gt;1</f>
        <v>1</v>
      </c>
      <c r="AV5" s="683" t="b">
        <f t="array" ref="AV5:AV8">$L$5:$L$8&gt;0</f>
        <v>0</v>
      </c>
      <c r="BA5" s="762">
        <f>IFERROR(MATCH($C14,$AY$14:$AY$17,0),99)</f>
        <v>1</v>
      </c>
      <c r="BB5" s="763">
        <f>IFERROR(MATCH($C14,$AY$22:$AY$25,0),99)</f>
        <v>99</v>
      </c>
      <c r="BN5" s="762" t="str">
        <f>IF($U14=$BL$14,$C14,"")</f>
        <v/>
      </c>
      <c r="BO5" s="763" t="str">
        <f>INDEX($BN$5:$BN$8,MATCH($C14,$AY$14:$AY$17,0))</f>
        <v/>
      </c>
      <c r="BZ5" s="762" t="str">
        <f>IF($U14=$BX$14,$C14,"")</f>
        <v/>
      </c>
      <c r="CA5" s="763" t="str">
        <f>INDEX($BZ$5:$BZ$8,MATCH($C14,$AY$14:$AY$17,0))</f>
        <v/>
      </c>
    </row>
    <row r="6" spans="2:86" s="572" customFormat="1">
      <c r="B6" s="574"/>
      <c r="C6" s="574">
        <v>2</v>
      </c>
      <c r="D6" s="680" t="str">
        <f>VLOOKUP($B$1&amp;ROW($A2),Groups!$B$7:$D$65,3,0)</f>
        <v>South Africa</v>
      </c>
      <c r="E6" s="761"/>
      <c r="F6" s="582"/>
      <c r="G6" s="593"/>
      <c r="H6" s="574">
        <f>SUMIFS($R$22:$R$27,$P$22:$P$27,$D6)+SUMIFS($S$22:$S$27,$Q$22:$Q$27,$D6)</f>
        <v>0</v>
      </c>
      <c r="I6" s="574">
        <f>SUMIFS($S$22:$S$27,$P$22:$P$27,$D6)+SUMIFS($R$22:$R$27,$Q$22:$Q$27,$D6)</f>
        <v>0</v>
      </c>
      <c r="J6" s="574">
        <f t="shared" si="0"/>
        <v>0</v>
      </c>
      <c r="K6" s="583">
        <f t="shared" ref="K6:K8" si="1">M6*3+N6</f>
        <v>0</v>
      </c>
      <c r="L6" s="574">
        <f t="shared" ref="L6:L8" si="2">M6+N6+O6</f>
        <v>0</v>
      </c>
      <c r="M6" s="574">
        <f>SUMPRODUCT(($P$22:$P$27=D6)*($R$22:$R$27&gt;$S$22:$S$27))+SUMPRODUCT(($Q$22:$Q$27=D6)*($R$22:$R$27&lt;$S$22:$S$27))</f>
        <v>0</v>
      </c>
      <c r="N6" s="574">
        <f>SUMPRODUCT(($P$22:$Q$27=D6)*($R$22:$R$27=$S$22:$S$27)*($R$22:$R$27&lt;&gt;"")*($S$22:$S$27&lt;&gt;""))</f>
        <v>0</v>
      </c>
      <c r="O6" s="574">
        <f>SUMPRODUCT(($P$22:$P$27=D6)*($R$22:$R$27&lt;$S$22:$S$27))+SUMPRODUCT(($Q$22:$Q$27=D6)*($R$22:$R$27&gt;$S$22:$S$27))</f>
        <v>0</v>
      </c>
      <c r="P6" s="590" t="e">
        <f>SUMIFS(#REF!,#REF!,$D6)+SUMIFS(#REF!,#REF!,$D6)+SUMIFS(#REF!,#REF!,$D6)</f>
        <v>#REF!</v>
      </c>
      <c r="Q6" s="574">
        <f>INDEX(Language!$C$5:$C$100,MATCH($D6,Language!$E$5:$E$100,0),1)</f>
        <v>60</v>
      </c>
      <c r="R6" s="709">
        <f t="shared" ref="R6:R8" si="3">(1000-Q6)*($L$9&gt;0)</f>
        <v>0</v>
      </c>
      <c r="S6" s="574"/>
      <c r="T6" s="574"/>
      <c r="U6" s="587"/>
      <c r="V6" s="574"/>
      <c r="W6" s="574"/>
      <c r="X6" s="759"/>
      <c r="Y6" s="574"/>
      <c r="Z6" s="574"/>
      <c r="AA6" s="574"/>
      <c r="AB6" s="759"/>
      <c r="AC6" s="574"/>
      <c r="AD6" s="574"/>
      <c r="AE6" s="574"/>
      <c r="AF6" s="759"/>
      <c r="AG6" s="574"/>
      <c r="AH6" s="574"/>
      <c r="AI6" s="574"/>
      <c r="AJ6" s="759"/>
      <c r="AK6" s="574"/>
      <c r="AL6" s="574"/>
      <c r="AM6" s="759"/>
      <c r="AT6" s="572" t="b">
        <v>1</v>
      </c>
      <c r="AU6" s="683" t="b">
        <v>1</v>
      </c>
      <c r="AV6" s="683" t="b">
        <v>0</v>
      </c>
      <c r="BA6" s="764">
        <f t="shared" ref="BA6:BA8" si="4">IFERROR(MATCH($C15,$AY$14:$AY$17,0),99)</f>
        <v>2</v>
      </c>
      <c r="BB6" s="765">
        <f t="shared" ref="BB6:BB8" si="5">IFERROR(MATCH($C15,$AY$22:$AY$25,0),99)</f>
        <v>99</v>
      </c>
      <c r="BN6" s="764" t="str">
        <f t="shared" ref="BN6:BN8" si="6">IF($U15=$BL$14,$C15,"")</f>
        <v/>
      </c>
      <c r="BO6" s="765" t="str">
        <f t="shared" ref="BO6:BO8" si="7">INDEX($BN$5:$BN$8,MATCH($C15,$AY$14:$AY$17,0))</f>
        <v/>
      </c>
      <c r="BZ6" s="764" t="str">
        <f t="shared" ref="BZ6:BZ8" si="8">IF($U15=$BX$14,$C15,"")</f>
        <v/>
      </c>
      <c r="CA6" s="765" t="str">
        <f t="shared" ref="CA6:CA8" si="9">INDEX($BZ$5:$BZ$8,MATCH($C15,$AY$14:$AY$17,0))</f>
        <v/>
      </c>
    </row>
    <row r="7" spans="2:86" s="572" customFormat="1">
      <c r="B7" s="574"/>
      <c r="C7" s="574">
        <v>3</v>
      </c>
      <c r="D7" s="680" t="str">
        <f>VLOOKUP($B$1&amp;ROW($A3),Groups!$B$7:$D$65,3,0)</f>
        <v>Rep. of Korea</v>
      </c>
      <c r="E7" s="761"/>
      <c r="F7" s="582"/>
      <c r="G7" s="593"/>
      <c r="H7" s="574">
        <f>SUMIFS($R$22:$R$27,$P$22:$P$27,$D7)+SUMIFS($S$22:$S$27,$Q$22:$Q$27,$D7)</f>
        <v>0</v>
      </c>
      <c r="I7" s="574">
        <f>SUMIFS($S$22:$S$27,$P$22:$P$27,$D7)+SUMIFS($R$22:$R$27,$Q$22:$Q$27,$D7)</f>
        <v>0</v>
      </c>
      <c r="J7" s="574">
        <f t="shared" si="0"/>
        <v>0</v>
      </c>
      <c r="K7" s="583">
        <f t="shared" si="1"/>
        <v>0</v>
      </c>
      <c r="L7" s="574">
        <f t="shared" si="2"/>
        <v>0</v>
      </c>
      <c r="M7" s="574">
        <f>SUMPRODUCT(($P$22:$P$27=D7)*($R$22:$R$27&gt;$S$22:$S$27))+SUMPRODUCT(($Q$22:$Q$27=D7)*($R$22:$R$27&lt;$S$22:$S$27))</f>
        <v>0</v>
      </c>
      <c r="N7" s="574">
        <f>SUMPRODUCT(($P$22:$Q$27=D7)*($R$22:$R$27=$S$22:$S$27)*($R$22:$R$27&lt;&gt;"")*($S$22:$S$27&lt;&gt;""))</f>
        <v>0</v>
      </c>
      <c r="O7" s="574">
        <f>SUMPRODUCT(($P$22:$P$27=D7)*($R$22:$R$27&lt;$S$22:$S$27))+SUMPRODUCT(($Q$22:$Q$27=D7)*($R$22:$R$27&gt;$S$22:$S$27))</f>
        <v>0</v>
      </c>
      <c r="P7" s="590" t="e">
        <f>SUMIFS(#REF!,#REF!,$D7)+SUMIFS(#REF!,#REF!,$D7)+SUMIFS(#REF!,#REF!,$D7)</f>
        <v>#REF!</v>
      </c>
      <c r="Q7" s="574">
        <f>INDEX(Language!$C$5:$C$100,MATCH($D7,Language!$E$5:$E$100,0),1)</f>
        <v>25</v>
      </c>
      <c r="R7" s="709">
        <f t="shared" si="3"/>
        <v>0</v>
      </c>
      <c r="S7" s="574"/>
      <c r="T7" s="574"/>
      <c r="U7" s="587"/>
      <c r="V7" s="574"/>
      <c r="W7" s="574"/>
      <c r="X7" s="759"/>
      <c r="Y7" s="574"/>
      <c r="Z7" s="574"/>
      <c r="AA7" s="574"/>
      <c r="AB7" s="759"/>
      <c r="AC7" s="574"/>
      <c r="AD7" s="574"/>
      <c r="AE7" s="574"/>
      <c r="AF7" s="759"/>
      <c r="AG7" s="574"/>
      <c r="AH7" s="574"/>
      <c r="AI7" s="574"/>
      <c r="AJ7" s="759"/>
      <c r="AK7" s="574"/>
      <c r="AL7" s="574"/>
      <c r="AM7" s="759"/>
      <c r="AT7" s="572" t="b">
        <v>1</v>
      </c>
      <c r="AU7" s="683" t="b">
        <v>1</v>
      </c>
      <c r="AV7" s="683" t="b">
        <v>0</v>
      </c>
      <c r="BA7" s="764">
        <f t="shared" si="4"/>
        <v>3</v>
      </c>
      <c r="BB7" s="765">
        <f t="shared" si="5"/>
        <v>99</v>
      </c>
      <c r="BN7" s="764" t="str">
        <f t="shared" si="6"/>
        <v/>
      </c>
      <c r="BO7" s="765" t="str">
        <f t="shared" si="7"/>
        <v/>
      </c>
      <c r="BZ7" s="764" t="str">
        <f t="shared" si="8"/>
        <v/>
      </c>
      <c r="CA7" s="765" t="str">
        <f t="shared" si="9"/>
        <v/>
      </c>
    </row>
    <row r="8" spans="2:86" s="572" customFormat="1">
      <c r="B8" s="574"/>
      <c r="C8" s="574">
        <v>4</v>
      </c>
      <c r="D8" s="681" t="str">
        <f>VLOOKUP($B$1&amp;ROW($A4),Groups!$B$7:$D$65,3,0)</f>
        <v>Czech Rep.</v>
      </c>
      <c r="E8" s="761"/>
      <c r="F8" s="582"/>
      <c r="G8" s="593"/>
      <c r="H8" s="574">
        <f>SUMIFS($R$22:$R$27,$P$22:$P$27,$D8)+SUMIFS($S$22:$S$27,$Q$22:$Q$27,$D8)</f>
        <v>0</v>
      </c>
      <c r="I8" s="574">
        <f>SUMIFS($S$22:$S$27,$P$22:$P$27,$D8)+SUMIFS($R$22:$R$27,$Q$22:$Q$27,$D8)</f>
        <v>0</v>
      </c>
      <c r="J8" s="574">
        <f t="shared" si="0"/>
        <v>0</v>
      </c>
      <c r="K8" s="583">
        <f t="shared" si="1"/>
        <v>0</v>
      </c>
      <c r="L8" s="574">
        <f t="shared" si="2"/>
        <v>0</v>
      </c>
      <c r="M8" s="574">
        <f>SUMPRODUCT(($P$22:$P$27=D8)*($R$22:$R$27&gt;$S$22:$S$27))+SUMPRODUCT(($Q$22:$Q$27=D8)*($R$22:$R$27&lt;$S$22:$S$27))</f>
        <v>0</v>
      </c>
      <c r="N8" s="574">
        <f>SUMPRODUCT(($P$22:$Q$27=D8)*($R$22:$R$27=$S$22:$S$27)*($R$22:$R$27&lt;&gt;"")*($S$22:$S$27&lt;&gt;""))</f>
        <v>0</v>
      </c>
      <c r="O8" s="574">
        <f>SUMPRODUCT(($P$22:$P$27=D8)*($R$22:$R$27&lt;$S$22:$S$27))+SUMPRODUCT(($Q$22:$Q$27=D8)*($R$22:$R$27&gt;$S$22:$S$27))</f>
        <v>0</v>
      </c>
      <c r="P8" s="682" t="e">
        <f>SUMIFS(#REF!,#REF!,$D8)+SUMIFS(#REF!,#REF!,$D8)+SUMIFS(#REF!,#REF!,$D8)</f>
        <v>#REF!</v>
      </c>
      <c r="Q8" s="574">
        <f>INDEX(Language!$C$5:$C$100,MATCH($D8,Language!$E$5:$E$100,0),1)</f>
        <v>41</v>
      </c>
      <c r="R8" s="709">
        <f t="shared" si="3"/>
        <v>0</v>
      </c>
      <c r="S8" s="574"/>
      <c r="T8" s="574"/>
      <c r="U8" s="587"/>
      <c r="V8" s="574"/>
      <c r="W8" s="574"/>
      <c r="X8" s="759"/>
      <c r="Y8" s="574"/>
      <c r="Z8" s="574"/>
      <c r="AA8" s="574"/>
      <c r="AB8" s="759"/>
      <c r="AC8" s="574"/>
      <c r="AD8" s="574"/>
      <c r="AE8" s="574"/>
      <c r="AF8" s="759"/>
      <c r="AG8" s="574"/>
      <c r="AH8" s="574"/>
      <c r="AI8" s="574"/>
      <c r="AJ8" s="759"/>
      <c r="AK8" s="574"/>
      <c r="AL8" s="574"/>
      <c r="AM8" s="759"/>
      <c r="AT8" s="572" t="b">
        <v>1</v>
      </c>
      <c r="AU8" s="683" t="b">
        <v>1</v>
      </c>
      <c r="AV8" s="683" t="b">
        <v>0</v>
      </c>
      <c r="BA8" s="766">
        <f t="shared" si="4"/>
        <v>4</v>
      </c>
      <c r="BB8" s="767">
        <f t="shared" si="5"/>
        <v>99</v>
      </c>
      <c r="BN8" s="766" t="str">
        <f t="shared" si="6"/>
        <v/>
      </c>
      <c r="BO8" s="767" t="str">
        <f t="shared" si="7"/>
        <v/>
      </c>
      <c r="BZ8" s="766" t="str">
        <f t="shared" si="8"/>
        <v/>
      </c>
      <c r="CA8" s="767" t="str">
        <f t="shared" si="9"/>
        <v/>
      </c>
    </row>
    <row r="9" spans="2:86" s="572" customFormat="1">
      <c r="C9" s="574"/>
      <c r="D9" s="574"/>
      <c r="E9" s="574"/>
      <c r="F9" s="593"/>
      <c r="G9" s="593"/>
      <c r="H9" s="574"/>
      <c r="I9" s="574"/>
      <c r="J9" s="574"/>
      <c r="K9" s="574"/>
      <c r="L9" s="583">
        <f>QUOTIENT(SUM(L5:L8),2)</f>
        <v>0</v>
      </c>
      <c r="M9" s="574"/>
      <c r="N9" s="574"/>
      <c r="O9" s="574"/>
      <c r="P9" s="574"/>
      <c r="Q9" s="574"/>
      <c r="R9" s="574"/>
      <c r="S9" s="574"/>
      <c r="T9" s="574"/>
      <c r="U9" s="574"/>
      <c r="X9" s="574"/>
      <c r="Y9" s="574"/>
      <c r="Z9" s="574"/>
    </row>
    <row r="10" spans="2:86" s="572" customFormat="1">
      <c r="C10" s="574"/>
      <c r="D10" s="574"/>
      <c r="E10" s="574"/>
      <c r="F10" s="593"/>
      <c r="G10" s="593"/>
      <c r="H10" s="574"/>
      <c r="I10" s="574"/>
      <c r="J10" s="574"/>
      <c r="K10" s="574"/>
      <c r="L10" s="583"/>
      <c r="M10" s="574"/>
      <c r="N10" s="574"/>
      <c r="O10" s="574"/>
      <c r="P10" s="574"/>
      <c r="Q10" s="574"/>
      <c r="R10" s="574"/>
      <c r="S10" s="574"/>
      <c r="T10" s="574"/>
      <c r="U10" s="574"/>
      <c r="X10" s="574"/>
      <c r="Y10" s="574"/>
      <c r="Z10" s="574"/>
    </row>
    <row r="11" spans="2:86" s="572" customFormat="1">
      <c r="C11" s="574"/>
      <c r="D11" s="574"/>
      <c r="E11" s="574"/>
      <c r="F11" s="593"/>
      <c r="G11" s="593"/>
      <c r="H11" s="574"/>
      <c r="I11" s="574"/>
      <c r="J11" s="574"/>
      <c r="K11" s="574"/>
      <c r="L11" s="583"/>
      <c r="M11" s="574"/>
      <c r="N11" s="574"/>
      <c r="O11" s="574"/>
      <c r="P11" s="574"/>
      <c r="Q11" s="574"/>
      <c r="R11" s="574"/>
      <c r="S11" s="574"/>
      <c r="T11" s="574"/>
      <c r="U11" s="574"/>
      <c r="X11" s="574"/>
      <c r="Y11" s="574"/>
      <c r="Z11" s="574"/>
      <c r="BL11" s="593"/>
    </row>
    <row r="12" spans="2:86" s="594" customFormat="1">
      <c r="E12" s="573" t="s">
        <v>1758</v>
      </c>
      <c r="F12" s="577"/>
      <c r="G12" s="573" t="s">
        <v>1758</v>
      </c>
      <c r="H12" s="577"/>
      <c r="I12" s="575" t="s">
        <v>1758</v>
      </c>
      <c r="J12" s="577"/>
      <c r="K12" s="573" t="s">
        <v>1772</v>
      </c>
      <c r="L12" s="573"/>
      <c r="M12" s="575" t="s">
        <v>1758</v>
      </c>
      <c r="N12" s="577"/>
      <c r="O12" s="573" t="s">
        <v>1772</v>
      </c>
      <c r="P12" s="573"/>
      <c r="Q12" s="575" t="s">
        <v>1758</v>
      </c>
      <c r="R12" s="577"/>
      <c r="S12" s="573" t="s">
        <v>1772</v>
      </c>
      <c r="T12" s="573"/>
      <c r="U12" s="575" t="s">
        <v>1758</v>
      </c>
      <c r="V12" s="576"/>
      <c r="W12" s="573" t="s">
        <v>1773</v>
      </c>
      <c r="X12" s="573"/>
      <c r="Y12" s="575" t="s">
        <v>1758</v>
      </c>
      <c r="Z12" s="576"/>
      <c r="AA12" s="573" t="s">
        <v>1773</v>
      </c>
      <c r="AB12" s="573"/>
      <c r="AC12" s="575" t="s">
        <v>1758</v>
      </c>
      <c r="AD12" s="576"/>
      <c r="AE12" s="573" t="s">
        <v>1773</v>
      </c>
      <c r="AF12" s="573"/>
      <c r="AG12" s="575" t="s">
        <v>1758</v>
      </c>
      <c r="AH12" s="573"/>
      <c r="AI12" s="573" t="s">
        <v>190</v>
      </c>
      <c r="AJ12" s="575" t="s">
        <v>1758</v>
      </c>
      <c r="AK12" s="573"/>
      <c r="AL12" s="573" t="s">
        <v>1102</v>
      </c>
      <c r="AM12" s="575" t="s">
        <v>1758</v>
      </c>
      <c r="AN12" s="577"/>
      <c r="AO12" s="573" t="s">
        <v>1759</v>
      </c>
      <c r="AP12" s="575" t="s">
        <v>1758</v>
      </c>
      <c r="AR12" s="573" t="s">
        <v>1787</v>
      </c>
      <c r="AS12" s="575" t="s">
        <v>1758</v>
      </c>
      <c r="AT12" s="575"/>
      <c r="AZ12" s="688" t="s">
        <v>1779</v>
      </c>
      <c r="BJ12" s="687" t="s">
        <v>1777</v>
      </c>
      <c r="BL12" s="593"/>
      <c r="BN12" s="688" t="s">
        <v>1781</v>
      </c>
      <c r="BZ12" s="688" t="s">
        <v>1782</v>
      </c>
    </row>
    <row r="13" spans="2:86" s="594" customFormat="1" ht="12.75" thickBot="1">
      <c r="E13" s="573" t="s">
        <v>1760</v>
      </c>
      <c r="F13" s="577"/>
      <c r="G13" s="573" t="s">
        <v>1761</v>
      </c>
      <c r="H13" s="577"/>
      <c r="I13" s="595" t="s">
        <v>1764</v>
      </c>
      <c r="J13" s="577"/>
      <c r="K13" s="573" t="s">
        <v>1101</v>
      </c>
      <c r="L13" s="573" t="s">
        <v>1765</v>
      </c>
      <c r="M13" s="595" t="s">
        <v>1766</v>
      </c>
      <c r="N13" s="577"/>
      <c r="O13" s="573" t="s">
        <v>190</v>
      </c>
      <c r="P13" s="573" t="s">
        <v>1765</v>
      </c>
      <c r="Q13" s="595" t="s">
        <v>1767</v>
      </c>
      <c r="R13" s="577"/>
      <c r="S13" s="573" t="s">
        <v>1102</v>
      </c>
      <c r="T13" s="573" t="s">
        <v>1765</v>
      </c>
      <c r="U13" s="595" t="s">
        <v>1768</v>
      </c>
      <c r="V13" s="577"/>
      <c r="W13" s="573" t="s">
        <v>1101</v>
      </c>
      <c r="X13" s="573" t="s">
        <v>1765</v>
      </c>
      <c r="Y13" s="595" t="s">
        <v>1769</v>
      </c>
      <c r="Z13" s="577"/>
      <c r="AA13" s="573" t="s">
        <v>190</v>
      </c>
      <c r="AB13" s="573" t="s">
        <v>1765</v>
      </c>
      <c r="AC13" s="595" t="s">
        <v>1770</v>
      </c>
      <c r="AD13" s="577"/>
      <c r="AE13" s="573" t="s">
        <v>1102</v>
      </c>
      <c r="AF13" s="573" t="s">
        <v>1765</v>
      </c>
      <c r="AG13" s="595" t="s">
        <v>1771</v>
      </c>
      <c r="AH13" s="573"/>
      <c r="AI13" s="573" t="s">
        <v>1765</v>
      </c>
      <c r="AJ13" s="595" t="s">
        <v>1774</v>
      </c>
      <c r="AK13" s="573"/>
      <c r="AL13" s="573" t="s">
        <v>1765</v>
      </c>
      <c r="AM13" s="595" t="s">
        <v>1775</v>
      </c>
      <c r="AN13" s="577"/>
      <c r="AO13" s="573" t="s">
        <v>1765</v>
      </c>
      <c r="AP13" s="595" t="s">
        <v>1776</v>
      </c>
      <c r="AR13" s="573" t="s">
        <v>1765</v>
      </c>
      <c r="AS13" s="595" t="s">
        <v>1788</v>
      </c>
      <c r="AT13" s="796" t="s">
        <v>1759</v>
      </c>
      <c r="AU13" s="573" t="s">
        <v>1784</v>
      </c>
      <c r="AV13" s="573" t="s">
        <v>1784</v>
      </c>
      <c r="AX13" s="687" t="s">
        <v>1783</v>
      </c>
      <c r="AY13" s="687" t="s">
        <v>1785</v>
      </c>
      <c r="BE13" s="596" t="str">
        <f t="array" ref="BE13:BH13">TRANSPOSE($AZ$14:$AZ$17)</f>
        <v>Mexico</v>
      </c>
      <c r="BF13" s="597" t="str">
        <v>South Africa</v>
      </c>
      <c r="BG13" s="597" t="str">
        <v>Rep. of Korea</v>
      </c>
      <c r="BH13" s="598" t="str">
        <v>Czech Rep.</v>
      </c>
      <c r="BJ13" s="687" t="s">
        <v>1778</v>
      </c>
      <c r="BL13" s="687" t="s">
        <v>1783</v>
      </c>
      <c r="BS13" s="596" t="str">
        <f t="array" ref="BS13:BV13">TRANSPOSE($BN$14:$BN$17)</f>
        <v/>
      </c>
      <c r="BT13" s="597" t="str">
        <v/>
      </c>
      <c r="BU13" s="597" t="str">
        <v/>
      </c>
      <c r="BV13" s="598" t="str">
        <v/>
      </c>
      <c r="BX13" s="687" t="s">
        <v>1783</v>
      </c>
      <c r="CE13" s="596" t="str">
        <f t="array" ref="CE13:CH13">TRANSPOSE($BZ$14:$BZ$17)</f>
        <v/>
      </c>
      <c r="CF13" s="597" t="str">
        <v/>
      </c>
      <c r="CG13" s="597" t="str">
        <v/>
      </c>
      <c r="CH13" s="598" t="str">
        <v/>
      </c>
    </row>
    <row r="14" spans="2:86" s="594" customFormat="1" ht="13.5" thickTop="1" thickBot="1">
      <c r="C14" s="593">
        <v>1</v>
      </c>
      <c r="D14" s="593" t="str">
        <f>$D5</f>
        <v>Mexico</v>
      </c>
      <c r="E14" s="581">
        <f>RANK(F14,$F$14:$F$17,1)</f>
        <v>1</v>
      </c>
      <c r="F14" s="582">
        <f>G14+ROW()/1000+(D14="")*10</f>
        <v>5.0140000000000002</v>
      </c>
      <c r="G14" s="710">
        <f>AS14</f>
        <v>5</v>
      </c>
      <c r="H14" s="586"/>
      <c r="I14" s="585">
        <f>RANK($K5,$K$5:$K$8)</f>
        <v>1</v>
      </c>
      <c r="J14" s="691"/>
      <c r="K14" s="599">
        <f t="array" ref="K14">SUMPRODUCT($U$22:$U$27*($P$22:$P$27=$D14)*ISNUMBER(MATCH($Q$22:$Q$27,IF($I$14:$I$17=$I14,$D$14:$D$17,""),0)))+SUMPRODUCT($V$22:$V$27*($Q$22:$Q$27=$D14)*ISNUMBER(MATCH($P$22:$P$27,IF($I$14:$I$17=$I14,$D$14:$D$17,""),0)))</f>
        <v>0</v>
      </c>
      <c r="L14" s="600">
        <f>COUNTIFS($K$14:$K$17,"&gt;"&amp;$K14,$I$14:$I$17,"="&amp;$I14)</f>
        <v>0</v>
      </c>
      <c r="M14" s="588">
        <f t="shared" ref="M14:M17" si="10">I14+L14</f>
        <v>1</v>
      </c>
      <c r="N14" s="586"/>
      <c r="O14" s="599">
        <f t="array" ref="O14">SUMPRODUCT($W$22:$W$27*($P$22:$P$27=$D14)*ISNUMBER(MATCH($Q$22:$Q$27,IF($I$14:$I$17=$I14,$D$14:$D$17,""),0)))+SUMPRODUCT(-$W$22:$W$27*($Q$22:$Q$27=$D14)*ISNUMBER(MATCH($P$22:$P$27,IF($I$14:$I$17=$I14,$D$14:$D$17,""),0)))</f>
        <v>0</v>
      </c>
      <c r="P14" s="600">
        <f>COUNTIFS($O$14:$O$17,"&gt;"&amp;$O14,$M$14:$M$17,"="&amp;$M14)</f>
        <v>0</v>
      </c>
      <c r="Q14" s="588">
        <f t="shared" ref="Q14:Q17" si="11">M14+P14</f>
        <v>1</v>
      </c>
      <c r="R14" s="586"/>
      <c r="S14" s="599">
        <f t="array" ref="S14">SUMPRODUCT($X$22:$X$27*($P$22:$P$27=$D14)*ISNUMBER(MATCH($Q$22:$Q$27,IF($I$14:$I$17=$I14,$D$14:$D$17,""),0)))+SUMPRODUCT($Y$22:$Y$27*($Q$22:$Q$27=$D14)*ISNUMBER(MATCH($P$22:$P$27,IF($I$14:$I$17=$I14,$D$14:$D$17,""),0)))</f>
        <v>0</v>
      </c>
      <c r="T14" s="600">
        <f>COUNTIFS($S$14:$S$17,"&gt;"&amp;$S14,$Q$14:$Q$17,"="&amp;$Q14)</f>
        <v>0</v>
      </c>
      <c r="U14" s="588">
        <f t="shared" ref="U14:U17" si="12">Q14+T14</f>
        <v>1</v>
      </c>
      <c r="V14" s="691"/>
      <c r="W14" s="599">
        <f t="array" ref="W14">SUMPRODUCT($U$22:$U$27*($P$22:$P$27=$D14)*ISNUMBER(MATCH($Q$22:$Q$27,IF($U$14:$U$17=$U14,$D$14:$D$17,""),0)))+SUMPRODUCT($V$22:$V$27*($Q$22:$Q$27=$D14)*ISNUMBER(MATCH($P$22:$P$27,IF($U$14:$U$17=$U14,$D$14:$D$17,""),0)))</f>
        <v>0</v>
      </c>
      <c r="X14" s="600">
        <f>COUNTIFS($W$14:$W$17,"&gt;"&amp;$W14,$U$14:$U$17,"="&amp;$U14)</f>
        <v>0</v>
      </c>
      <c r="Y14" s="588">
        <f t="shared" ref="Y14:Y17" si="13">U14+X14</f>
        <v>1</v>
      </c>
      <c r="Z14" s="586"/>
      <c r="AA14" s="599">
        <f t="array" ref="AA14">SUMPRODUCT($W$22:$W$27*($P$22:$P$27=$D14)*ISNUMBER(MATCH($Q$22:$Q$27,IF($U$14:$U$17=$U14,$D$14:$D$17,""),0)))+SUMPRODUCT(-$W$22:$W$27*($Q$22:$Q$27=$D14)*ISNUMBER(MATCH($P$22:$P$27,IF($U$14:$U$17=$U14,$D$14:$D$17,""),0)))</f>
        <v>0</v>
      </c>
      <c r="AB14" s="600">
        <f>COUNTIFS($AA$14:$AA$17,"&gt;"&amp;$AA14,$Y$14:$Y$17,"="&amp;$Y14)</f>
        <v>0</v>
      </c>
      <c r="AC14" s="588">
        <f t="shared" ref="AC14:AC17" si="14">Y14+AB14</f>
        <v>1</v>
      </c>
      <c r="AD14" s="586"/>
      <c r="AE14" s="599">
        <f t="array" ref="AE14">SUMPRODUCT($X$22:$X$27*($P$22:$P$27=$D14)*ISNUMBER(MATCH($Q$22:$Q$27,IF($U$14:$U$17=$U14,$D$14:$D$17,""),0)))+SUMPRODUCT($Y$22:$Y$27*($Q$22:$Q$27=$D14)*ISNUMBER(MATCH($P$22:$P$27,IF($U$14:$U$17=$U14,$D$14:$D$17,""),0)))</f>
        <v>0</v>
      </c>
      <c r="AF14" s="600">
        <f>COUNTIFS($AE$14:$AE$17,"&gt;"&amp;$AE14,$AC$14:$AC$17,"="&amp;$AC14)</f>
        <v>0</v>
      </c>
      <c r="AG14" s="588">
        <f t="shared" ref="AG14:AG17" si="15">AC14+AF14</f>
        <v>1</v>
      </c>
      <c r="AH14" s="691"/>
      <c r="AI14" s="601">
        <f>COUNTIFS($J$5:$J$8,"&gt;"&amp;$J5,$AG$14:$AG$17,"="&amp;$AG14)</f>
        <v>0</v>
      </c>
      <c r="AJ14" s="602">
        <f>AG14+AI14</f>
        <v>1</v>
      </c>
      <c r="AK14" s="586"/>
      <c r="AL14" s="601">
        <f>COUNTIFS($H$5:$H$8,"&gt;"&amp;$H5,$AJ$14:$AJ$17,"="&amp;$AJ14)</f>
        <v>0</v>
      </c>
      <c r="AM14" s="602">
        <f>AJ14+AL14</f>
        <v>1</v>
      </c>
      <c r="AN14" s="586"/>
      <c r="AO14" s="601">
        <f>COUNTIFS($P$5:$P$8,"&gt;"&amp;$P5,$AM$14:$AM$17,"="&amp;$AM14)</f>
        <v>4</v>
      </c>
      <c r="AP14" s="602">
        <f t="shared" ref="AP14:AP17" si="16">AM14+AO14</f>
        <v>5</v>
      </c>
      <c r="AQ14" s="586"/>
      <c r="AR14" s="601">
        <f>COUNTIFS($R$5:$R$8,"&gt;"&amp;$R5,$AP$14:$AP$17,"="&amp;$AP14)</f>
        <v>0</v>
      </c>
      <c r="AS14" s="602">
        <f t="shared" ref="AS14:AS17" si="17">AP14+AR14</f>
        <v>5</v>
      </c>
      <c r="AT14" s="797" t="b">
        <f>AND($AV5,$AT5)</f>
        <v>0</v>
      </c>
      <c r="AU14" s="704" t="b">
        <f>OR($AV$14:$AV$17)</f>
        <v>0</v>
      </c>
      <c r="AV14" s="616" t="b">
        <f>AND($AU5,$AV5)</f>
        <v>0</v>
      </c>
      <c r="AX14" s="689">
        <f t="array" ref="AX14">IFERROR(SMALL(IF(COUNTIF($I$14:$I$17,$C$14:$C$17)&gt;1,$C$14:$C$17,""),1),"")</f>
        <v>1</v>
      </c>
      <c r="AY14" s="616">
        <f>IFERROR(INDEX($E$14:$E$17,IF($I14=$AX$14,$C14,99)),0)</f>
        <v>1</v>
      </c>
      <c r="AZ14" s="603" t="str">
        <f t="array" ref="AZ14:AZ17">IFERROR(VLOOKUP($BA$5:$BA$8,$C$14:$D$17,2,0),"")</f>
        <v>Mexico</v>
      </c>
      <c r="BA14" s="606">
        <f t="array" ref="BA14:BA17">IFERROR(VLOOKUP($BA$5:$BA$8,$C$14:$K$17,9,0),"")</f>
        <v>0</v>
      </c>
      <c r="BB14" s="606">
        <f t="array" ref="BB14:BB17">IFERROR(VLOOKUP($BA$5:$BA$8,$C$14:$O$17,13,0),"")</f>
        <v>0</v>
      </c>
      <c r="BC14" s="608">
        <f t="array" ref="BC14:BC17">IFERROR(VLOOKUP($BA$5:$BA$8,$C$14:$S$17,17,0),"")</f>
        <v>0</v>
      </c>
      <c r="BE14" s="611" t="str">
        <f t="array" ref="BE14:BH17">IFERROR(VLOOKUP($AZ$14:$AZ$17&amp;$BE$13:$BH$13,$Z$22:$AA$33,2,0),"")</f>
        <v/>
      </c>
      <c r="BF14" s="612" t="str">
        <v/>
      </c>
      <c r="BG14" s="612" t="str">
        <v/>
      </c>
      <c r="BH14" s="613" t="str">
        <v/>
      </c>
      <c r="BI14" s="616"/>
      <c r="BJ14" s="686" t="b">
        <f>COUNTIF($I$14:$I$17,$BL$15)&lt;&gt;COUNTIF($U$14:$U$17,$BL$15)</f>
        <v>0</v>
      </c>
      <c r="BK14" s="584">
        <f t="array" ref="BK14:BK17">IF($I$14:$I$17=$AX$14,$U$14:$U$17,0)</f>
        <v>1</v>
      </c>
      <c r="BL14" s="690" t="str">
        <f>IF($BJ$14,$BL$15,"")</f>
        <v/>
      </c>
      <c r="BM14" s="621"/>
      <c r="BN14" s="603" t="str">
        <f t="array" ref="BN14:BN17">IFERROR(VLOOKUP($BO$5:$BO$8,$C$14:$D$17,2,0),"")</f>
        <v/>
      </c>
      <c r="BO14" s="606" t="str">
        <f t="array" ref="BO14:BO17">IFERROR(VLOOKUP($BO$5:$BO$8,$C$14:$W$17,21,0),"")</f>
        <v/>
      </c>
      <c r="BP14" s="606" t="str">
        <f t="array" ref="BP14:BP17">IFERROR(VLOOKUP($BO$5:$BO$8,$C$14:$AA$17,25,0),"")</f>
        <v/>
      </c>
      <c r="BQ14" s="608" t="str">
        <f t="array" ref="BQ14:BQ17">IFERROR(VLOOKUP($BO$5:$BO$8,$C$14:$AE$17,29,0),"")</f>
        <v/>
      </c>
      <c r="BS14" s="611" t="str">
        <f t="array" ref="BS14:BV17">IFERROR(VLOOKUP($BN$14:$BN$17&amp;$BS$13:$BV$13,$Z$22:$AA$33,2,0),"")</f>
        <v/>
      </c>
      <c r="BT14" s="612" t="str">
        <v/>
      </c>
      <c r="BU14" s="612" t="str">
        <v/>
      </c>
      <c r="BV14" s="613" t="str">
        <v/>
      </c>
      <c r="BX14" s="689" t="str">
        <f t="array" ref="BX14">IFERROR(SMALL(IF(COUNTIF($BK$14:$BK$17,$C$14:$C$17)&gt;1,$C$14:$C$17,""),2),"")</f>
        <v/>
      </c>
      <c r="BZ14" s="603" t="str">
        <f t="array" ref="BZ14:BZ17">IFERROR(VLOOKUP($CA$5:$CA$8,$C$14:$D$17,2,0),"")</f>
        <v/>
      </c>
      <c r="CA14" s="606" t="str">
        <f t="array" ref="CA14:CA17">IFERROR(VLOOKUP($CA$5:$CA$8,$C$14:$W$17,21,0),"")</f>
        <v/>
      </c>
      <c r="CB14" s="606" t="str">
        <f t="array" ref="CB14:CB17">IFERROR(VLOOKUP($CA$5:$CA$8,$C$14:$AA$17,25,0),"")</f>
        <v/>
      </c>
      <c r="CC14" s="608" t="str">
        <f t="array" ref="CC14:CC17">IFERROR(VLOOKUP($CA$5:$CA$8,$C$14:$AE$17,29,0),"")</f>
        <v/>
      </c>
      <c r="CE14" s="611" t="str">
        <f t="array" ref="CE14:CH17">IFERROR(VLOOKUP($BZ$14:$BZ$17&amp;$CE$13:$CH$13,$Z$22:$AA$33,2,0),"")</f>
        <v/>
      </c>
      <c r="CF14" s="612" t="str">
        <v/>
      </c>
      <c r="CG14" s="612" t="str">
        <v/>
      </c>
      <c r="CH14" s="613" t="str">
        <v/>
      </c>
    </row>
    <row r="15" spans="2:86" s="594" customFormat="1">
      <c r="C15" s="593">
        <v>2</v>
      </c>
      <c r="D15" s="593" t="str">
        <f t="shared" ref="D15:D17" si="18">$D6</f>
        <v>South Africa</v>
      </c>
      <c r="E15" s="589">
        <f t="shared" ref="E15:E17" si="19">RANK(F15,$F$14:$F$17,1)</f>
        <v>2</v>
      </c>
      <c r="F15" s="582">
        <f t="shared" ref="F15:F17" si="20">G15+ROW()/1000+(D15="")*10</f>
        <v>5.0149999999999997</v>
      </c>
      <c r="G15" s="710">
        <f t="shared" ref="G15:G17" si="21">AS15</f>
        <v>5</v>
      </c>
      <c r="H15" s="586"/>
      <c r="I15" s="591">
        <f t="shared" ref="I15:I17" si="22">RANK($K6,$K$5:$K$8)</f>
        <v>1</v>
      </c>
      <c r="J15" s="691"/>
      <c r="K15" s="574">
        <f t="array" ref="K15">SUMPRODUCT($U$22:$U$27*($P$22:$P$27=$D15)*ISNUMBER(MATCH($Q$22:$Q$27,IF($I$14:$I$17=$I15,$D$14:$D$17,""),0)))+SUMPRODUCT($V$22:$V$27*($Q$22:$Q$27=$D15)*ISNUMBER(MATCH($P$22:$P$27,IF($I$14:$I$17=$I15,$D$14:$D$17,""),0)))</f>
        <v>0</v>
      </c>
      <c r="L15" s="574">
        <f>COUNTIFS($K$14:$K$17,"&gt;"&amp;$K15,$I$14:$I$17,"="&amp;$I15)</f>
        <v>0</v>
      </c>
      <c r="M15" s="587">
        <f t="shared" si="10"/>
        <v>1</v>
      </c>
      <c r="N15" s="586"/>
      <c r="O15" s="574">
        <f t="array" ref="O15">SUMPRODUCT($W$22:$W$27*($P$22:$P$27=$D15)*ISNUMBER(MATCH($Q$22:$Q$27,IF($I$14:$I$17=$I15,$D$14:$D$17,""),0)))+SUMPRODUCT(-$W$22:$W$27*($Q$22:$Q$27=$D15)*ISNUMBER(MATCH($P$22:$P$27,IF($I$14:$I$17=$I15,$D$14:$D$17,""),0)))</f>
        <v>0</v>
      </c>
      <c r="P15" s="574">
        <f>COUNTIFS($O$14:$O$17,"&gt;"&amp;$O15,$M$14:$M$17,"="&amp;$M15)</f>
        <v>0</v>
      </c>
      <c r="Q15" s="587">
        <f t="shared" si="11"/>
        <v>1</v>
      </c>
      <c r="R15" s="586"/>
      <c r="S15" s="574">
        <f t="array" ref="S15">SUMPRODUCT($X$22:$X$27*($P$22:$P$27=$D15)*ISNUMBER(MATCH($Q$22:$Q$27,IF($I$14:$I$17=$I15,$D$14:$D$17,""),0)))+SUMPRODUCT($Y$22:$Y$27*($Q$22:$Q$27=$D15)*ISNUMBER(MATCH($P$22:$P$27,IF($I$14:$I$17=$I15,$D$14:$D$17,""),0)))</f>
        <v>0</v>
      </c>
      <c r="T15" s="574">
        <f>COUNTIFS($S$14:$S$17,"&gt;"&amp;$S15,$Q$14:$Q$17,"="&amp;$Q15)</f>
        <v>0</v>
      </c>
      <c r="U15" s="587">
        <f t="shared" si="12"/>
        <v>1</v>
      </c>
      <c r="V15" s="691"/>
      <c r="W15" s="574">
        <f t="array" ref="W15">SUMPRODUCT($U$22:$U$27*($P$22:$P$27=$D15)*ISNUMBER(MATCH($Q$22:$Q$27,IF($U$14:$U$17=$U15,$D$14:$D$17,""),0)))+SUMPRODUCT($V$22:$V$27*($Q$22:$Q$27=$D15)*ISNUMBER(MATCH($P$22:$P$27,IF($U$14:$U$17=$U15,$D$14:$D$17,""),0)))</f>
        <v>0</v>
      </c>
      <c r="X15" s="574">
        <f>COUNTIFS($W$14:$W$17,"&gt;"&amp;$W15,$U$14:$U$17,"="&amp;$U15)</f>
        <v>0</v>
      </c>
      <c r="Y15" s="587">
        <f t="shared" si="13"/>
        <v>1</v>
      </c>
      <c r="Z15" s="586"/>
      <c r="AA15" s="574">
        <f t="array" ref="AA15">SUMPRODUCT($W$22:$W$27*($P$22:$P$27=$D15)*ISNUMBER(MATCH($Q$22:$Q$27,IF($U$14:$U$17=$U15,$D$14:$D$17,""),0)))+SUMPRODUCT(-$W$22:$W$27*($Q$22:$Q$27=$D15)*ISNUMBER(MATCH($P$22:$P$27,IF($U$14:$U$17=$U15,$D$14:$D$17,""),0)))</f>
        <v>0</v>
      </c>
      <c r="AB15" s="574">
        <f>COUNTIFS($AA$14:$AA$17,"&gt;"&amp;$AA15,$Y$14:$Y$17,"="&amp;$Y15)</f>
        <v>0</v>
      </c>
      <c r="AC15" s="587">
        <f t="shared" si="14"/>
        <v>1</v>
      </c>
      <c r="AD15" s="586"/>
      <c r="AE15" s="574">
        <f t="array" ref="AE15">SUMPRODUCT($X$22:$X$27*($P$22:$P$27=$D15)*ISNUMBER(MATCH($Q$22:$Q$27,IF($U$14:$U$17=$U15,$D$14:$D$17,""),0)))+SUMPRODUCT($Y$22:$Y$27*($Q$22:$Q$27=$D15)*ISNUMBER(MATCH($P$22:$P$27,IF($U$14:$U$17=$U15,$D$14:$D$17,""),0)))</f>
        <v>0</v>
      </c>
      <c r="AF15" s="574">
        <f>COUNTIFS($AE$14:$AE$17,"&gt;"&amp;$AE15,$AC$14:$AC$17,"="&amp;$AC15)</f>
        <v>0</v>
      </c>
      <c r="AG15" s="587">
        <f t="shared" si="15"/>
        <v>1</v>
      </c>
      <c r="AH15" s="691"/>
      <c r="AI15" s="593">
        <f>COUNTIFS($J$5:$J$8,"&gt;"&amp;$J6,$AG$14:$AG$17,"="&amp;$AG15)</f>
        <v>0</v>
      </c>
      <c r="AJ15" s="587">
        <f t="shared" ref="AJ15:AJ17" si="23">AG15+AI15</f>
        <v>1</v>
      </c>
      <c r="AK15" s="586"/>
      <c r="AL15" s="593">
        <f>COUNTIFS($H$5:$H$8,"&gt;"&amp;$H6,$AJ$14:$AJ$17,"="&amp;$AJ15)</f>
        <v>0</v>
      </c>
      <c r="AM15" s="587">
        <f t="shared" ref="AM15:AM17" si="24">AJ15+AL15</f>
        <v>1</v>
      </c>
      <c r="AN15" s="586"/>
      <c r="AO15" s="593">
        <f>COUNTIFS($P$5:$P$8,"&gt;"&amp;$P6,$AM$14:$AM$17,"="&amp;$AM15)</f>
        <v>4</v>
      </c>
      <c r="AP15" s="587">
        <f t="shared" si="16"/>
        <v>5</v>
      </c>
      <c r="AQ15" s="586"/>
      <c r="AR15" s="593">
        <f t="shared" ref="AR15:AR17" si="25">COUNTIFS($R$5:$R$8,"&gt;"&amp;$R6,$AP$14:$AP$17,"="&amp;$AP15)</f>
        <v>0</v>
      </c>
      <c r="AS15" s="587">
        <f t="shared" si="17"/>
        <v>5</v>
      </c>
      <c r="AT15" s="797" t="b">
        <f t="shared" ref="AT15:AT17" si="26">AND($AV6,$AT6)</f>
        <v>0</v>
      </c>
      <c r="AV15" s="616" t="b">
        <f t="shared" ref="AV15:AV17" si="27">AND($AU6,$AV6)</f>
        <v>0</v>
      </c>
      <c r="AX15" s="685"/>
      <c r="AY15" s="616">
        <f t="shared" ref="AY15:AY17" si="28">IFERROR(INDEX($E$14:$E$17,IF($I15=$AX$14,$C15,99)),0)</f>
        <v>2</v>
      </c>
      <c r="AZ15" s="604" t="str">
        <v>South Africa</v>
      </c>
      <c r="BA15" s="593">
        <v>0</v>
      </c>
      <c r="BB15" s="593">
        <v>0</v>
      </c>
      <c r="BC15" s="609">
        <v>0</v>
      </c>
      <c r="BE15" s="614" t="str">
        <v/>
      </c>
      <c r="BF15" s="615" t="str">
        <v/>
      </c>
      <c r="BG15" s="616" t="str">
        <v/>
      </c>
      <c r="BH15" s="617" t="str">
        <v/>
      </c>
      <c r="BI15" s="616"/>
      <c r="BK15" s="590">
        <v>1</v>
      </c>
      <c r="BL15" s="693">
        <f t="array" ref="BL15">IFERROR(SMALL(IF(COUNTIF($BK$14:$BK$17,$C$14:$C$17)&gt;1,$C$14:$C$17,""),1),"")</f>
        <v>1</v>
      </c>
      <c r="BN15" s="604" t="str">
        <v/>
      </c>
      <c r="BO15" s="593" t="str">
        <v/>
      </c>
      <c r="BP15" s="593" t="str">
        <v/>
      </c>
      <c r="BQ15" s="609" t="str">
        <v/>
      </c>
      <c r="BS15" s="614" t="str">
        <v/>
      </c>
      <c r="BT15" s="615" t="str">
        <v/>
      </c>
      <c r="BU15" s="616" t="str">
        <v/>
      </c>
      <c r="BV15" s="617" t="str">
        <v/>
      </c>
      <c r="BZ15" s="604" t="str">
        <v/>
      </c>
      <c r="CA15" s="593" t="str">
        <v/>
      </c>
      <c r="CB15" s="593" t="str">
        <v/>
      </c>
      <c r="CC15" s="609" t="str">
        <v/>
      </c>
      <c r="CE15" s="614" t="str">
        <v/>
      </c>
      <c r="CF15" s="615" t="str">
        <v/>
      </c>
      <c r="CG15" s="616" t="str">
        <v/>
      </c>
      <c r="CH15" s="617" t="str">
        <v/>
      </c>
    </row>
    <row r="16" spans="2:86" s="594" customFormat="1">
      <c r="C16" s="593">
        <v>3</v>
      </c>
      <c r="D16" s="593" t="str">
        <f t="shared" si="18"/>
        <v>Rep. of Korea</v>
      </c>
      <c r="E16" s="589">
        <f t="shared" si="19"/>
        <v>3</v>
      </c>
      <c r="F16" s="582">
        <f t="shared" si="20"/>
        <v>5.016</v>
      </c>
      <c r="G16" s="710">
        <f t="shared" si="21"/>
        <v>5</v>
      </c>
      <c r="H16" s="586"/>
      <c r="I16" s="591">
        <f t="shared" si="22"/>
        <v>1</v>
      </c>
      <c r="J16" s="691"/>
      <c r="K16" s="574">
        <f t="array" ref="K16">SUMPRODUCT($U$22:$U$27*($P$22:$P$27=$D16)*ISNUMBER(MATCH($Q$22:$Q$27,IF($I$14:$I$17=$I16,$D$14:$D$17,""),0)))+SUMPRODUCT($V$22:$V$27*($Q$22:$Q$27=$D16)*ISNUMBER(MATCH($P$22:$P$27,IF($I$14:$I$17=$I16,$D$14:$D$17,""),0)))</f>
        <v>0</v>
      </c>
      <c r="L16" s="574">
        <f>COUNTIFS($K$14:$K$17,"&gt;"&amp;$K16,$I$14:$I$17,"="&amp;$I16)</f>
        <v>0</v>
      </c>
      <c r="M16" s="587">
        <f t="shared" si="10"/>
        <v>1</v>
      </c>
      <c r="N16" s="586"/>
      <c r="O16" s="574">
        <f t="array" ref="O16">SUMPRODUCT($W$22:$W$27*($P$22:$P$27=$D16)*ISNUMBER(MATCH($Q$22:$Q$27,IF($I$14:$I$17=$I16,$D$14:$D$17,""),0)))+SUMPRODUCT(-$W$22:$W$27*($Q$22:$Q$27=$D16)*ISNUMBER(MATCH($P$22:$P$27,IF($I$14:$I$17=$I16,$D$14:$D$17,""),0)))</f>
        <v>0</v>
      </c>
      <c r="P16" s="574">
        <f>COUNTIFS($O$14:$O$17,"&gt;"&amp;$O16,$M$14:$M$17,"="&amp;$M16)</f>
        <v>0</v>
      </c>
      <c r="Q16" s="587">
        <f t="shared" si="11"/>
        <v>1</v>
      </c>
      <c r="R16" s="586"/>
      <c r="S16" s="574">
        <f t="array" ref="S16">SUMPRODUCT($X$22:$X$27*($P$22:$P$27=$D16)*ISNUMBER(MATCH($Q$22:$Q$27,IF($I$14:$I$17=$I16,$D$14:$D$17,""),0)))+SUMPRODUCT($Y$22:$Y$27*($Q$22:$Q$27=$D16)*ISNUMBER(MATCH($P$22:$P$27,IF($I$14:$I$17=$I16,$D$14:$D$17,""),0)))</f>
        <v>0</v>
      </c>
      <c r="T16" s="574">
        <f>COUNTIFS($S$14:$S$17,"&gt;"&amp;$S16,$Q$14:$Q$17,"="&amp;$Q16)</f>
        <v>0</v>
      </c>
      <c r="U16" s="587">
        <f t="shared" si="12"/>
        <v>1</v>
      </c>
      <c r="V16" s="691"/>
      <c r="W16" s="574">
        <f t="array" ref="W16">SUMPRODUCT($U$22:$U$27*($P$22:$P$27=$D16)*ISNUMBER(MATCH($Q$22:$Q$27,IF($U$14:$U$17=$U16,$D$14:$D$17,""),0)))+SUMPRODUCT($V$22:$V$27*($Q$22:$Q$27=$D16)*ISNUMBER(MATCH($P$22:$P$27,IF($U$14:$U$17=$U16,$D$14:$D$17,""),0)))</f>
        <v>0</v>
      </c>
      <c r="X16" s="574">
        <f>COUNTIFS($W$14:$W$17,"&gt;"&amp;$W16,$U$14:$U$17,"="&amp;$U16)</f>
        <v>0</v>
      </c>
      <c r="Y16" s="587">
        <f t="shared" si="13"/>
        <v>1</v>
      </c>
      <c r="Z16" s="586"/>
      <c r="AA16" s="574">
        <f t="array" ref="AA16">SUMPRODUCT($W$22:$W$27*($P$22:$P$27=$D16)*ISNUMBER(MATCH($Q$22:$Q$27,IF($U$14:$U$17=$U16,$D$14:$D$17,""),0)))+SUMPRODUCT(-$W$22:$W$27*($Q$22:$Q$27=$D16)*ISNUMBER(MATCH($P$22:$P$27,IF($U$14:$U$17=$U16,$D$14:$D$17,""),0)))</f>
        <v>0</v>
      </c>
      <c r="AB16" s="574">
        <f>COUNTIFS($AA$14:$AA$17,"&gt;"&amp;$AA16,$Y$14:$Y$17,"="&amp;$Y16)</f>
        <v>0</v>
      </c>
      <c r="AC16" s="587">
        <f t="shared" si="14"/>
        <v>1</v>
      </c>
      <c r="AD16" s="586"/>
      <c r="AE16" s="574">
        <f t="array" ref="AE16">SUMPRODUCT($X$22:$X$27*($P$22:$P$27=$D16)*ISNUMBER(MATCH($Q$22:$Q$27,IF($U$14:$U$17=$U16,$D$14:$D$17,""),0)))+SUMPRODUCT($Y$22:$Y$27*($Q$22:$Q$27=$D16)*ISNUMBER(MATCH($P$22:$P$27,IF($U$14:$U$17=$U16,$D$14:$D$17,""),0)))</f>
        <v>0</v>
      </c>
      <c r="AF16" s="574">
        <f>COUNTIFS($AE$14:$AE$17,"&gt;"&amp;$AE16,$AC$14:$AC$17,"="&amp;$AC16)</f>
        <v>0</v>
      </c>
      <c r="AG16" s="587">
        <f t="shared" si="15"/>
        <v>1</v>
      </c>
      <c r="AH16" s="691"/>
      <c r="AI16" s="593">
        <f>COUNTIFS($J$5:$J$8,"&gt;"&amp;$J7,$AG$14:$AG$17,"="&amp;$AG16)</f>
        <v>0</v>
      </c>
      <c r="AJ16" s="587">
        <f t="shared" si="23"/>
        <v>1</v>
      </c>
      <c r="AK16" s="586"/>
      <c r="AL16" s="593">
        <f>COUNTIFS($H$5:$H$8,"&gt;"&amp;$H7,$AJ$14:$AJ$17,"="&amp;$AJ16)</f>
        <v>0</v>
      </c>
      <c r="AM16" s="587">
        <f t="shared" si="24"/>
        <v>1</v>
      </c>
      <c r="AN16" s="586"/>
      <c r="AO16" s="593">
        <f>COUNTIFS($P$5:$P$8,"&gt;"&amp;$P7,$AM$14:$AM$17,"="&amp;$AM16)</f>
        <v>4</v>
      </c>
      <c r="AP16" s="587">
        <f t="shared" si="16"/>
        <v>5</v>
      </c>
      <c r="AQ16" s="586"/>
      <c r="AR16" s="593">
        <f t="shared" si="25"/>
        <v>0</v>
      </c>
      <c r="AS16" s="587">
        <f t="shared" si="17"/>
        <v>5</v>
      </c>
      <c r="AT16" s="797" t="b">
        <f t="shared" si="26"/>
        <v>0</v>
      </c>
      <c r="AV16" s="616" t="b">
        <f t="shared" si="27"/>
        <v>0</v>
      </c>
      <c r="AX16" s="593"/>
      <c r="AY16" s="616">
        <f t="shared" si="28"/>
        <v>3</v>
      </c>
      <c r="AZ16" s="604" t="str">
        <v>Rep. of Korea</v>
      </c>
      <c r="BA16" s="593">
        <v>0</v>
      </c>
      <c r="BB16" s="593">
        <v>0</v>
      </c>
      <c r="BC16" s="609">
        <v>0</v>
      </c>
      <c r="BE16" s="614" t="str">
        <v/>
      </c>
      <c r="BF16" s="616" t="str">
        <v/>
      </c>
      <c r="BG16" s="615" t="str">
        <v/>
      </c>
      <c r="BH16" s="617" t="str">
        <v/>
      </c>
      <c r="BI16" s="616"/>
      <c r="BJ16" s="616"/>
      <c r="BK16" s="590">
        <v>1</v>
      </c>
      <c r="BL16" s="593"/>
      <c r="BN16" s="604" t="str">
        <v/>
      </c>
      <c r="BO16" s="593" t="str">
        <v/>
      </c>
      <c r="BP16" s="593" t="str">
        <v/>
      </c>
      <c r="BQ16" s="609" t="str">
        <v/>
      </c>
      <c r="BS16" s="614" t="str">
        <v/>
      </c>
      <c r="BT16" s="616" t="str">
        <v/>
      </c>
      <c r="BU16" s="615" t="str">
        <v/>
      </c>
      <c r="BV16" s="617" t="str">
        <v/>
      </c>
      <c r="BZ16" s="604" t="str">
        <v/>
      </c>
      <c r="CA16" s="593" t="str">
        <v/>
      </c>
      <c r="CB16" s="593" t="str">
        <v/>
      </c>
      <c r="CC16" s="609" t="str">
        <v/>
      </c>
      <c r="CE16" s="614" t="str">
        <v/>
      </c>
      <c r="CF16" s="616" t="str">
        <v/>
      </c>
      <c r="CG16" s="615" t="str">
        <v/>
      </c>
      <c r="CH16" s="617" t="str">
        <v/>
      </c>
    </row>
    <row r="17" spans="3:86" s="594" customFormat="1" ht="12.75" thickBot="1">
      <c r="C17" s="593">
        <v>4</v>
      </c>
      <c r="D17" s="593" t="str">
        <f t="shared" si="18"/>
        <v>Czech Rep.</v>
      </c>
      <c r="E17" s="592">
        <f t="shared" si="19"/>
        <v>4</v>
      </c>
      <c r="F17" s="582">
        <f t="shared" si="20"/>
        <v>5.0170000000000003</v>
      </c>
      <c r="G17" s="710">
        <f t="shared" si="21"/>
        <v>5</v>
      </c>
      <c r="H17" s="586"/>
      <c r="I17" s="591">
        <f t="shared" si="22"/>
        <v>1</v>
      </c>
      <c r="J17" s="691"/>
      <c r="K17" s="574">
        <f t="array" ref="K17">SUMPRODUCT($U$22:$U$27*($P$22:$P$27=$D17)*ISNUMBER(MATCH($Q$22:$Q$27,IF($I$14:$I$17=$I17,$D$14:$D$17,""),0)))+SUMPRODUCT($V$22:$V$27*($Q$22:$Q$27=$D17)*ISNUMBER(MATCH($P$22:$P$27,IF($I$14:$I$17=$I17,$D$14:$D$17,""),0)))</f>
        <v>0</v>
      </c>
      <c r="L17" s="574">
        <f>COUNTIFS($K$14:$K$17,"&gt;"&amp;$K17,$I$14:$I$17,"="&amp;$I17)</f>
        <v>0</v>
      </c>
      <c r="M17" s="587">
        <f t="shared" si="10"/>
        <v>1</v>
      </c>
      <c r="N17" s="586"/>
      <c r="O17" s="574">
        <f t="array" ref="O17">SUMPRODUCT($W$22:$W$27*($P$22:$P$27=$D17)*ISNUMBER(MATCH($Q$22:$Q$27,IF($I$14:$I$17=$I17,$D$14:$D$17,""),0)))+SUMPRODUCT(-$W$22:$W$27*($Q$22:$Q$27=$D17)*ISNUMBER(MATCH($P$22:$P$27,IF($I$14:$I$17=$I17,$D$14:$D$17,""),0)))</f>
        <v>0</v>
      </c>
      <c r="P17" s="574">
        <f>COUNTIFS($O$14:$O$17,"&gt;"&amp;$O17,$M$14:$M$17,"="&amp;$M17)</f>
        <v>0</v>
      </c>
      <c r="Q17" s="587">
        <f t="shared" si="11"/>
        <v>1</v>
      </c>
      <c r="R17" s="586"/>
      <c r="S17" s="574">
        <f t="array" ref="S17">SUMPRODUCT($X$22:$X$27*($P$22:$P$27=$D17)*ISNUMBER(MATCH($Q$22:$Q$27,IF($I$14:$I$17=$I17,$D$14:$D$17,""),0)))+SUMPRODUCT($Y$22:$Y$27*($Q$22:$Q$27=$D17)*ISNUMBER(MATCH($P$22:$P$27,IF($I$14:$I$17=$I17,$D$14:$D$17,""),0)))</f>
        <v>0</v>
      </c>
      <c r="T17" s="574">
        <f>COUNTIFS($S$14:$S$17,"&gt;"&amp;$S17,$Q$14:$Q$17,"="&amp;$Q17)</f>
        <v>0</v>
      </c>
      <c r="U17" s="587">
        <f t="shared" si="12"/>
        <v>1</v>
      </c>
      <c r="V17" s="691"/>
      <c r="W17" s="574">
        <f t="array" ref="W17">SUMPRODUCT($U$22:$U$27*($P$22:$P$27=$D17)*ISNUMBER(MATCH($Q$22:$Q$27,IF($U$14:$U$17=$U17,$D$14:$D$17,""),0)))+SUMPRODUCT($V$22:$V$27*($Q$22:$Q$27=$D17)*ISNUMBER(MATCH($P$22:$P$27,IF($U$14:$U$17=$U17,$D$14:$D$17,""),0)))</f>
        <v>0</v>
      </c>
      <c r="X17" s="574">
        <f>COUNTIFS($W$14:$W$17,"&gt;"&amp;$W17,$U$14:$U$17,"="&amp;$U17)</f>
        <v>0</v>
      </c>
      <c r="Y17" s="587">
        <f t="shared" si="13"/>
        <v>1</v>
      </c>
      <c r="Z17" s="586"/>
      <c r="AA17" s="574">
        <f t="array" ref="AA17">SUMPRODUCT($W$22:$W$27*($P$22:$P$27=$D17)*ISNUMBER(MATCH($Q$22:$Q$27,IF($U$14:$U$17=$U17,$D$14:$D$17,""),0)))+SUMPRODUCT(-$W$22:$W$27*($Q$22:$Q$27=$D17)*ISNUMBER(MATCH($P$22:$P$27,IF($U$14:$U$17=$U17,$D$14:$D$17,""),0)))</f>
        <v>0</v>
      </c>
      <c r="AB17" s="574">
        <f>COUNTIFS($AA$14:$AA$17,"&gt;"&amp;$AA17,$Y$14:$Y$17,"="&amp;$Y17)</f>
        <v>0</v>
      </c>
      <c r="AC17" s="587">
        <f t="shared" si="14"/>
        <v>1</v>
      </c>
      <c r="AD17" s="586"/>
      <c r="AE17" s="574">
        <f t="array" ref="AE17">SUMPRODUCT($X$22:$X$27*($P$22:$P$27=$D17)*ISNUMBER(MATCH($Q$22:$Q$27,IF($U$14:$U$17=$U17,$D$14:$D$17,""),0)))+SUMPRODUCT($Y$22:$Y$27*($Q$22:$Q$27=$D17)*ISNUMBER(MATCH($P$22:$P$27,IF($U$14:$U$17=$U17,$D$14:$D$17,""),0)))</f>
        <v>0</v>
      </c>
      <c r="AF17" s="574">
        <f>COUNTIFS($AE$14:$AE$17,"&gt;"&amp;$AE17,$AC$14:$AC$17,"="&amp;$AC17)</f>
        <v>0</v>
      </c>
      <c r="AG17" s="587">
        <f t="shared" si="15"/>
        <v>1</v>
      </c>
      <c r="AH17" s="691"/>
      <c r="AI17" s="593">
        <f>COUNTIFS($J$5:$J$8,"&gt;"&amp;$J8,$AG$14:$AG$17,"="&amp;$AG17)</f>
        <v>0</v>
      </c>
      <c r="AJ17" s="587">
        <f t="shared" si="23"/>
        <v>1</v>
      </c>
      <c r="AK17" s="586"/>
      <c r="AL17" s="593">
        <f>COUNTIFS($H$5:$H$8,"&gt;"&amp;$H8,$AJ$14:$AJ$17,"="&amp;$AJ17)</f>
        <v>0</v>
      </c>
      <c r="AM17" s="587">
        <f t="shared" si="24"/>
        <v>1</v>
      </c>
      <c r="AN17" s="586"/>
      <c r="AO17" s="593">
        <f>COUNTIFS($P$5:$P$8,"&gt;"&amp;$P8,$AM$14:$AM$17,"="&amp;$AM17)</f>
        <v>4</v>
      </c>
      <c r="AP17" s="587">
        <f t="shared" si="16"/>
        <v>5</v>
      </c>
      <c r="AQ17" s="586"/>
      <c r="AR17" s="593">
        <f t="shared" si="25"/>
        <v>0</v>
      </c>
      <c r="AS17" s="587">
        <f t="shared" si="17"/>
        <v>5</v>
      </c>
      <c r="AT17" s="797" t="b">
        <f t="shared" si="26"/>
        <v>0</v>
      </c>
      <c r="AV17" s="616" t="b">
        <f t="shared" si="27"/>
        <v>0</v>
      </c>
      <c r="AX17" s="593"/>
      <c r="AY17" s="616">
        <f t="shared" si="28"/>
        <v>4</v>
      </c>
      <c r="AZ17" s="605" t="str">
        <v>Czech Rep.</v>
      </c>
      <c r="BA17" s="607">
        <v>0</v>
      </c>
      <c r="BB17" s="607">
        <v>0</v>
      </c>
      <c r="BC17" s="610">
        <v>0</v>
      </c>
      <c r="BE17" s="618" t="str">
        <v/>
      </c>
      <c r="BF17" s="619" t="str">
        <v/>
      </c>
      <c r="BG17" s="619" t="str">
        <v/>
      </c>
      <c r="BH17" s="620" t="str">
        <v/>
      </c>
      <c r="BI17" s="616"/>
      <c r="BJ17" s="616"/>
      <c r="BK17" s="682">
        <v>1</v>
      </c>
      <c r="BL17" s="593"/>
      <c r="BN17" s="605" t="str">
        <v/>
      </c>
      <c r="BO17" s="607" t="str">
        <v/>
      </c>
      <c r="BP17" s="607" t="str">
        <v/>
      </c>
      <c r="BQ17" s="610" t="str">
        <v/>
      </c>
      <c r="BS17" s="618" t="str">
        <v/>
      </c>
      <c r="BT17" s="619" t="str">
        <v/>
      </c>
      <c r="BU17" s="619" t="str">
        <v/>
      </c>
      <c r="BV17" s="620" t="str">
        <v/>
      </c>
      <c r="BZ17" s="605" t="str">
        <v/>
      </c>
      <c r="CA17" s="607" t="str">
        <v/>
      </c>
      <c r="CB17" s="607" t="str">
        <v/>
      </c>
      <c r="CC17" s="610" t="str">
        <v/>
      </c>
      <c r="CE17" s="618" t="str">
        <v/>
      </c>
      <c r="CF17" s="619" t="str">
        <v/>
      </c>
      <c r="CG17" s="619" t="str">
        <v/>
      </c>
      <c r="CH17" s="620" t="str">
        <v/>
      </c>
    </row>
    <row r="18" spans="3:86" s="594" customFormat="1" ht="12.75" thickTop="1">
      <c r="P18" s="593"/>
      <c r="Q18" s="593"/>
      <c r="R18" s="593"/>
      <c r="S18" s="593"/>
      <c r="T18" s="593"/>
      <c r="U18" s="593"/>
      <c r="BK18" s="593"/>
      <c r="BL18" s="593"/>
    </row>
    <row r="19" spans="3:86" s="594" customFormat="1">
      <c r="BK19" s="593"/>
      <c r="BL19" s="593"/>
    </row>
    <row r="20" spans="3:86" s="572" customFormat="1">
      <c r="O20" s="622"/>
      <c r="W20" s="622"/>
      <c r="Y20" s="622"/>
      <c r="AZ20" s="688" t="s">
        <v>1780</v>
      </c>
      <c r="BK20" s="574"/>
      <c r="BL20" s="574"/>
    </row>
    <row r="21" spans="3:86" s="572" customFormat="1" ht="15.75" customHeight="1" thickBot="1">
      <c r="D21" s="623"/>
      <c r="E21" s="579" t="s">
        <v>1101</v>
      </c>
      <c r="F21" s="578" t="s">
        <v>1102</v>
      </c>
      <c r="G21" s="578" t="s">
        <v>1103</v>
      </c>
      <c r="H21" s="624" t="str">
        <f t="array" ref="H21:K21">TRANSPOSE($D$22:$D$25)</f>
        <v>Mexico</v>
      </c>
      <c r="I21" s="625" t="str">
        <v>South Africa</v>
      </c>
      <c r="J21" s="625" t="str">
        <v>Rep. of Korea</v>
      </c>
      <c r="K21" s="626" t="str">
        <v>Czech Rep.</v>
      </c>
      <c r="L21" s="573" t="s">
        <v>1786</v>
      </c>
      <c r="M21" s="573" t="s">
        <v>1784</v>
      </c>
      <c r="N21" s="583" t="s">
        <v>1787</v>
      </c>
      <c r="T21" s="622" t="s">
        <v>169</v>
      </c>
      <c r="U21" s="975" t="s">
        <v>1101</v>
      </c>
      <c r="V21" s="975"/>
      <c r="W21" s="668" t="s">
        <v>190</v>
      </c>
      <c r="X21" s="668" t="s">
        <v>1102</v>
      </c>
      <c r="Y21" s="668" t="s">
        <v>1103</v>
      </c>
      <c r="AA21" s="627"/>
      <c r="AC21" s="573" t="s">
        <v>1759</v>
      </c>
      <c r="AE21" s="594"/>
      <c r="AF21" s="594"/>
      <c r="AH21" s="594"/>
      <c r="AI21" s="594"/>
      <c r="AJ21" s="594"/>
      <c r="AK21" s="594"/>
      <c r="AL21" s="594"/>
      <c r="AM21" s="594"/>
      <c r="AN21" s="594"/>
      <c r="AO21" s="594"/>
      <c r="AX21" s="687" t="s">
        <v>1783</v>
      </c>
      <c r="AY21" s="687" t="s">
        <v>1785</v>
      </c>
      <c r="AZ21" s="594"/>
      <c r="BA21" s="594"/>
      <c r="BB21" s="594"/>
      <c r="BC21" s="594"/>
      <c r="BD21" s="594"/>
      <c r="BE21" s="596" t="str">
        <f t="array" ref="BE21:BH21">TRANSPOSE($AZ$22:$AZ$25)</f>
        <v/>
      </c>
      <c r="BF21" s="597" t="str">
        <v/>
      </c>
      <c r="BG21" s="597" t="str">
        <v/>
      </c>
      <c r="BH21" s="598" t="str">
        <v/>
      </c>
      <c r="BI21" s="594"/>
      <c r="BJ21" s="594"/>
      <c r="BK21" s="593"/>
      <c r="BL21" s="593"/>
      <c r="BM21" s="594"/>
      <c r="BN21" s="594"/>
      <c r="BO21" s="594"/>
      <c r="BP21" s="594"/>
      <c r="BQ21" s="594"/>
      <c r="BR21" s="594"/>
      <c r="BS21" s="594"/>
      <c r="BT21" s="594"/>
      <c r="BU21" s="594"/>
      <c r="BV21" s="594"/>
    </row>
    <row r="22" spans="3:86" s="572" customFormat="1" ht="12.75" thickTop="1">
      <c r="C22" s="574"/>
      <c r="D22" s="628" t="str">
        <f>IF($L$9=0,$D5,INDEX($D$5:$D$8,MATCH($C5,$E$14:$E$17,0)))</f>
        <v>Mexico</v>
      </c>
      <c r="E22" s="697">
        <f>VLOOKUP($D22,$D$5:$K$8,8,0)</f>
        <v>0</v>
      </c>
      <c r="F22" s="630">
        <f>VLOOKUP($D22,$D$5:$K$8,5,0)</f>
        <v>0</v>
      </c>
      <c r="G22" s="698">
        <f>VLOOKUP($D22,$D$5:$K$8,6,0)</f>
        <v>0</v>
      </c>
      <c r="H22" s="629" t="str">
        <f t="array" ref="H22:K25">IFERROR(VLOOKUP($D$22:$D$25&amp;$H$21:$K$21,$Z$22:$AA$33,2,0),"")</f>
        <v/>
      </c>
      <c r="I22" s="630" t="str">
        <v/>
      </c>
      <c r="J22" s="630" t="str">
        <v/>
      </c>
      <c r="K22" s="694" t="str">
        <v/>
      </c>
      <c r="L22" s="683" t="b">
        <f>OR($E22&gt;0,$G22&gt;0)</f>
        <v>0</v>
      </c>
      <c r="M22" s="683" t="b">
        <f t="array" ref="M22:M25">VLOOKUP($D$22:$D$25,$D$14:$AV$17,45,0)</f>
        <v>0</v>
      </c>
      <c r="N22" s="574">
        <f>VLOOKUP($D22,$D$5:$Q$8,14,0)</f>
        <v>15</v>
      </c>
      <c r="O22" s="635" t="s">
        <v>26</v>
      </c>
      <c r="P22" s="670" t="str">
        <f>INDEX('World Cup'!$B$13:$AJ$38,1,1+(CODE($B$1)-65)*3)</f>
        <v>Mexico</v>
      </c>
      <c r="Q22" s="671" t="str">
        <f>INDEX('World Cup'!$B$13:$AJ$38,1,2+(CODE($B$1)-65)*3)</f>
        <v>South Africa</v>
      </c>
      <c r="R22" s="671" t="str">
        <f>IF(OR(INDEX('World Cup'!$B$14:$AJ$39,1,1+(CODE($B$1)-65)*3)="",INDEX('World Cup'!$B$14:$AJ$39,1,2+(CODE($B$1)-65)*3)=""),"",INDEX('World Cup'!$B$14:$AJ$39,1,1+(CODE($B$1)-65)*3))</f>
        <v/>
      </c>
      <c r="S22" s="672" t="str">
        <f>IF(OR(INDEX('World Cup'!$B$14:$AJ$39,1,1+(CODE($B$1)-65)*3)="",INDEX('World Cup'!$B$14:$AJ$39,1,2+(CODE($B$1)-65)*3)=""),"",INDEX('World Cup'!$B$14:$AJ$39,1,2+(CODE($B$1)-65)*3))</f>
        <v/>
      </c>
      <c r="T22" s="637">
        <f t="shared" ref="T22:T27" si="29">IF(AND(P22&lt;&gt;"",Q22&lt;&gt;"",P22&lt;&gt;Q22,R22&lt;&gt;"",S22&lt;&gt;""),1,0)</f>
        <v>0</v>
      </c>
      <c r="U22" s="638">
        <f t="shared" ref="U22:U27" si="30">IF($T22=0,0,IF($R22&gt;$S22,3,IF($R22=$S22,1,0)))</f>
        <v>0</v>
      </c>
      <c r="V22" s="639">
        <f t="shared" ref="V22:V27" si="31">IF($T22=0,0,IF($R22&lt;$S22,3,IF($R22=$S22,1,0)))</f>
        <v>0</v>
      </c>
      <c r="W22" s="640">
        <f t="shared" ref="W22:W27" si="32">IF(OR(R22="",S22=""),0,R22-S22)</f>
        <v>0</v>
      </c>
      <c r="X22" s="641">
        <f t="shared" ref="X22:X27" si="33">IF(OR(R22="",S22=""),0,R22)</f>
        <v>0</v>
      </c>
      <c r="Y22" s="642">
        <f t="shared" ref="Y22:Y27" si="34">IF(OR(R22="",S22=""),0,S22)</f>
        <v>0</v>
      </c>
      <c r="Z22" s="643" t="str">
        <f t="shared" ref="Z22:Z27" si="35">P22&amp;Q22</f>
        <v>MexicoSouth Africa</v>
      </c>
      <c r="AA22" s="644" t="str">
        <f>IF($T22,$X22&amp;Language!$E$197&amp;$Y22,"")</f>
        <v/>
      </c>
      <c r="AB22" s="683"/>
      <c r="AC22" s="683" t="b">
        <f t="array" ref="AC22:AC25">VLOOKUP($D$22:$D$25,$D$14:$AV$17,43,0)</f>
        <v>0</v>
      </c>
      <c r="AD22" s="683"/>
      <c r="AE22" s="574"/>
      <c r="AF22" s="684"/>
      <c r="AG22" s="684"/>
      <c r="AH22" s="684"/>
      <c r="AI22" s="683"/>
      <c r="AJ22" s="593"/>
      <c r="AK22" s="645"/>
      <c r="AL22" s="593"/>
      <c r="AN22" s="593"/>
      <c r="AO22" s="593"/>
      <c r="AX22" s="689" t="str">
        <f t="array" ref="AX22">IFERROR(SMALL(IF(COUNTIF($I$14:$I$17,$C$14:$C$17)&gt;1,$C$14:$C$17,""),2),"")</f>
        <v/>
      </c>
      <c r="AY22" s="616">
        <f>IFERROR(INDEX($E$14:$E$17,IF($I14=$AX$22,$C14,99)),0)</f>
        <v>0</v>
      </c>
      <c r="AZ22" s="603" t="str">
        <f t="array" ref="AZ22:AZ25">IFERROR(VLOOKUP($BB$5:$BB$8,$C$14:$D$17,2,0),"")</f>
        <v/>
      </c>
      <c r="BA22" s="606" t="str">
        <f t="array" ref="BA22:BA25">IFERROR(VLOOKUP($BB$5:$BB$8,$C$14:$K$17,9,0),"")</f>
        <v/>
      </c>
      <c r="BB22" s="606" t="str">
        <f t="array" ref="BB22:BB25">IFERROR(VLOOKUP($BB$5:$BB$8,$C$14:$O$17,13,0),"")</f>
        <v/>
      </c>
      <c r="BC22" s="608" t="str">
        <f t="array" ref="BC22:BC25">IFERROR(VLOOKUP($BB$5:$BB$8,$C$14:$S$17,17,0),"")</f>
        <v/>
      </c>
      <c r="BD22" s="594"/>
      <c r="BE22" s="611" t="str">
        <f t="array" ref="BE22:BH25">IFERROR(VLOOKUP($AZ$22:$AZ$25&amp;$BE$21:$BH$21,$Z$22:$AA$33,2,0),"")</f>
        <v/>
      </c>
      <c r="BF22" s="612" t="str">
        <v/>
      </c>
      <c r="BG22" s="612" t="str">
        <v/>
      </c>
      <c r="BH22" s="613" t="str">
        <v/>
      </c>
      <c r="BI22" s="616"/>
      <c r="BJ22" s="616"/>
      <c r="BK22" s="574"/>
      <c r="BL22" s="593"/>
      <c r="BM22" s="594"/>
      <c r="BN22" s="594"/>
      <c r="BO22" s="593"/>
      <c r="BP22" s="593"/>
      <c r="BQ22" s="593"/>
      <c r="BR22" s="594"/>
      <c r="BS22" s="616"/>
      <c r="BT22" s="616"/>
      <c r="BU22" s="616"/>
      <c r="BV22" s="616"/>
    </row>
    <row r="23" spans="3:86" s="572" customFormat="1">
      <c r="C23" s="574"/>
      <c r="D23" s="646" t="str">
        <f t="shared" ref="D23:D25" si="36">IF($L$9=0,$D6,INDEX($D$5:$D$8,MATCH($C6,$E$14:$E$17,0)))</f>
        <v>South Africa</v>
      </c>
      <c r="E23" s="692">
        <f t="shared" ref="E23:E25" si="37">VLOOKUP($D23,$D$5:$K$8,8,0)</f>
        <v>0</v>
      </c>
      <c r="F23" s="574">
        <f t="shared" ref="F23:F25" si="38">VLOOKUP($D23,$D$5:$K$8,5,0)</f>
        <v>0</v>
      </c>
      <c r="G23" s="699">
        <f t="shared" ref="G23:G25" si="39">VLOOKUP($D23,$D$5:$K$8,6,0)</f>
        <v>0</v>
      </c>
      <c r="H23" s="631" t="str">
        <v/>
      </c>
      <c r="I23" s="632" t="str">
        <v/>
      </c>
      <c r="J23" s="574" t="str">
        <v/>
      </c>
      <c r="K23" s="695" t="str">
        <v/>
      </c>
      <c r="L23" s="683" t="b">
        <f t="shared" ref="L23:L25" si="40">OR($E23&gt;0,$G23&gt;0)</f>
        <v>0</v>
      </c>
      <c r="M23" s="683" t="b">
        <v>0</v>
      </c>
      <c r="N23" s="574">
        <f t="shared" ref="N23:N25" si="41">VLOOKUP($D23,$D$5:$Q$8,14,0)</f>
        <v>60</v>
      </c>
      <c r="O23" s="647" t="s">
        <v>27</v>
      </c>
      <c r="P23" s="673" t="str">
        <f>INDEX('World Cup'!$B$13:$AJ$38,6,1+(CODE($B$1)-65)*3)</f>
        <v>Rep. of Korea</v>
      </c>
      <c r="Q23" s="674" t="str">
        <f>INDEX('World Cup'!$B$13:$AJ$38,6,2+(CODE($B$1)-65)*3)</f>
        <v>Czech Rep.</v>
      </c>
      <c r="R23" s="674" t="str">
        <f>IF(OR(INDEX('World Cup'!$B$14:$AJ$39,6,1+(CODE($B$1)-65)*3)="",INDEX('World Cup'!$B$14:$AJ$39,6,2+(CODE($B$1)-65)*3)=""),"",INDEX('World Cup'!$B$14:$AJ$39,6,1+(CODE($B$1)-65)*3))</f>
        <v/>
      </c>
      <c r="S23" s="675" t="str">
        <f>IF(OR(INDEX('World Cup'!$B$14:$AJ$39,6,1+(CODE($B$1)-65)*3)="",INDEX('World Cup'!$B$14:$AJ$39,6,2+(CODE($B$1)-65)*3)=""),"",INDEX('World Cup'!$B$14:$AJ$39,6,2+(CODE($B$1)-65)*3))</f>
        <v/>
      </c>
      <c r="T23" s="574">
        <f t="shared" si="29"/>
        <v>0</v>
      </c>
      <c r="U23" s="649">
        <f t="shared" si="30"/>
        <v>0</v>
      </c>
      <c r="V23" s="574">
        <f t="shared" si="31"/>
        <v>0</v>
      </c>
      <c r="W23" s="650">
        <f t="shared" si="32"/>
        <v>0</v>
      </c>
      <c r="X23" s="651">
        <f t="shared" si="33"/>
        <v>0</v>
      </c>
      <c r="Y23" s="652">
        <f t="shared" si="34"/>
        <v>0</v>
      </c>
      <c r="Z23" s="653" t="str">
        <f t="shared" si="35"/>
        <v>Rep. of KoreaCzech Rep.</v>
      </c>
      <c r="AA23" s="654" t="str">
        <f>IF($T23,$X23&amp;Language!$E$197&amp;$Y23,"")</f>
        <v/>
      </c>
      <c r="AB23" s="683"/>
      <c r="AC23" s="683" t="b">
        <v>0</v>
      </c>
      <c r="AD23" s="683"/>
      <c r="AE23" s="574"/>
      <c r="AF23" s="684"/>
      <c r="AG23" s="684"/>
      <c r="AH23" s="684"/>
      <c r="AI23" s="684"/>
      <c r="AJ23" s="593"/>
      <c r="AK23" s="645"/>
      <c r="AL23" s="593"/>
      <c r="AN23" s="593"/>
      <c r="AO23" s="593"/>
      <c r="AY23" s="616">
        <f t="shared" ref="AY23:AY25" si="42">IFERROR(INDEX($E$14:$E$17,IF($I15=$AX$22,$C15,99)),0)</f>
        <v>0</v>
      </c>
      <c r="AZ23" s="604" t="str">
        <v/>
      </c>
      <c r="BA23" s="593" t="str">
        <v/>
      </c>
      <c r="BB23" s="593" t="str">
        <v/>
      </c>
      <c r="BC23" s="609" t="str">
        <v/>
      </c>
      <c r="BD23" s="594"/>
      <c r="BE23" s="614" t="str">
        <v/>
      </c>
      <c r="BF23" s="615" t="str">
        <v/>
      </c>
      <c r="BG23" s="616" t="str">
        <v/>
      </c>
      <c r="BH23" s="617" t="str">
        <v/>
      </c>
      <c r="BI23" s="616"/>
      <c r="BJ23" s="616"/>
      <c r="BK23" s="574"/>
      <c r="BL23" s="593"/>
      <c r="BM23" s="594"/>
      <c r="BN23" s="594"/>
      <c r="BO23" s="593"/>
      <c r="BP23" s="593"/>
      <c r="BQ23" s="593"/>
      <c r="BR23" s="594"/>
      <c r="BS23" s="616"/>
      <c r="BT23" s="616"/>
      <c r="BU23" s="616"/>
      <c r="BV23" s="616"/>
    </row>
    <row r="24" spans="3:86" s="572" customFormat="1">
      <c r="C24" s="574"/>
      <c r="D24" s="646" t="str">
        <f t="shared" si="36"/>
        <v>Rep. of Korea</v>
      </c>
      <c r="E24" s="692">
        <f t="shared" si="37"/>
        <v>0</v>
      </c>
      <c r="F24" s="574">
        <f t="shared" si="38"/>
        <v>0</v>
      </c>
      <c r="G24" s="699">
        <f t="shared" si="39"/>
        <v>0</v>
      </c>
      <c r="H24" s="631" t="str">
        <v/>
      </c>
      <c r="I24" s="574" t="str">
        <v/>
      </c>
      <c r="J24" s="632" t="str">
        <v/>
      </c>
      <c r="K24" s="695" t="str">
        <v/>
      </c>
      <c r="L24" s="683" t="b">
        <f t="shared" si="40"/>
        <v>0</v>
      </c>
      <c r="M24" s="683" t="b">
        <v>0</v>
      </c>
      <c r="N24" s="574">
        <f t="shared" si="41"/>
        <v>25</v>
      </c>
      <c r="O24" s="647" t="s">
        <v>28</v>
      </c>
      <c r="P24" s="673" t="str">
        <f>INDEX('World Cup'!$B$13:$AJ$38,11,1+(CODE($B$1)-65)*3)</f>
        <v>Czech Rep.</v>
      </c>
      <c r="Q24" s="674" t="str">
        <f>INDEX('World Cup'!$B$13:$AJ$38,11,2+(CODE($B$1)-65)*3)</f>
        <v>South Africa</v>
      </c>
      <c r="R24" s="674" t="str">
        <f>IF(OR(INDEX('World Cup'!$B$14:$AJ$39,11,1+(CODE($B$1)-65)*3)="",INDEX('World Cup'!$B$14:$AJ$39,11,2+(CODE($B$1)-65)*3)=""),"",INDEX('World Cup'!$B$14:$AJ$39,11,1+(CODE($B$1)-65)*3))</f>
        <v/>
      </c>
      <c r="S24" s="675" t="str">
        <f>IF(OR(INDEX('World Cup'!$B$14:$AJ$39,11,1+(CODE($B$1)-65)*3)="",INDEX('World Cup'!$B$14:$AJ$39,11,2+(CODE($B$1)-65)*3)=""),"",INDEX('World Cup'!$B$14:$AJ$39,11,2+(CODE($B$1)-65)*3))</f>
        <v/>
      </c>
      <c r="T24" s="574">
        <f t="shared" si="29"/>
        <v>0</v>
      </c>
      <c r="U24" s="649">
        <f t="shared" si="30"/>
        <v>0</v>
      </c>
      <c r="V24" s="574">
        <f t="shared" si="31"/>
        <v>0</v>
      </c>
      <c r="W24" s="650">
        <f t="shared" si="32"/>
        <v>0</v>
      </c>
      <c r="X24" s="651">
        <f t="shared" si="33"/>
        <v>0</v>
      </c>
      <c r="Y24" s="652">
        <f t="shared" si="34"/>
        <v>0</v>
      </c>
      <c r="Z24" s="653" t="str">
        <f t="shared" si="35"/>
        <v>Czech Rep.South Africa</v>
      </c>
      <c r="AA24" s="654" t="str">
        <f>IF($T24,$X24&amp;Language!$E$197&amp;$Y24,"")</f>
        <v/>
      </c>
      <c r="AB24" s="683"/>
      <c r="AC24" s="683" t="b">
        <v>0</v>
      </c>
      <c r="AD24" s="683"/>
      <c r="AE24" s="574"/>
      <c r="AF24" s="684"/>
      <c r="AG24" s="684"/>
      <c r="AH24" s="684"/>
      <c r="AI24" s="684"/>
      <c r="AJ24" s="593"/>
      <c r="AK24" s="645"/>
      <c r="AL24" s="593"/>
      <c r="AN24" s="593"/>
      <c r="AO24" s="593"/>
      <c r="AY24" s="616">
        <f t="shared" si="42"/>
        <v>0</v>
      </c>
      <c r="AZ24" s="604" t="str">
        <v/>
      </c>
      <c r="BA24" s="593" t="str">
        <v/>
      </c>
      <c r="BB24" s="593" t="str">
        <v/>
      </c>
      <c r="BC24" s="609" t="str">
        <v/>
      </c>
      <c r="BD24" s="594"/>
      <c r="BE24" s="614" t="str">
        <v/>
      </c>
      <c r="BF24" s="616" t="str">
        <v/>
      </c>
      <c r="BG24" s="615" t="str">
        <v/>
      </c>
      <c r="BH24" s="617" t="str">
        <v/>
      </c>
      <c r="BI24" s="616"/>
      <c r="BJ24" s="616"/>
      <c r="BK24" s="574"/>
      <c r="BL24" s="593"/>
      <c r="BM24" s="594"/>
      <c r="BN24" s="594"/>
      <c r="BO24" s="593"/>
      <c r="BP24" s="593"/>
      <c r="BQ24" s="593"/>
      <c r="BR24" s="594"/>
      <c r="BS24" s="616"/>
      <c r="BT24" s="616"/>
      <c r="BU24" s="616"/>
      <c r="BV24" s="616"/>
    </row>
    <row r="25" spans="3:86" s="572" customFormat="1">
      <c r="C25" s="574"/>
      <c r="D25" s="655" t="str">
        <f t="shared" si="36"/>
        <v>Czech Rep.</v>
      </c>
      <c r="E25" s="700">
        <f t="shared" si="37"/>
        <v>0</v>
      </c>
      <c r="F25" s="634">
        <f t="shared" si="38"/>
        <v>0</v>
      </c>
      <c r="G25" s="701">
        <f t="shared" si="39"/>
        <v>0</v>
      </c>
      <c r="H25" s="633" t="str">
        <v/>
      </c>
      <c r="I25" s="634" t="str">
        <v/>
      </c>
      <c r="J25" s="634" t="str">
        <v/>
      </c>
      <c r="K25" s="696" t="str">
        <v/>
      </c>
      <c r="L25" s="683" t="b">
        <f t="shared" si="40"/>
        <v>0</v>
      </c>
      <c r="M25" s="683" t="b">
        <v>0</v>
      </c>
      <c r="N25" s="574">
        <f t="shared" si="41"/>
        <v>41</v>
      </c>
      <c r="O25" s="647" t="s">
        <v>29</v>
      </c>
      <c r="P25" s="673" t="str">
        <f>INDEX('World Cup'!$B$13:$AJ$38,16,1+(CODE($B$1)-65)*3)</f>
        <v>Mexico</v>
      </c>
      <c r="Q25" s="674" t="str">
        <f>INDEX('World Cup'!$B$13:$AJ$38,16,2+(CODE($B$1)-65)*3)</f>
        <v>Rep. of Korea</v>
      </c>
      <c r="R25" s="674" t="str">
        <f>IF(OR(INDEX('World Cup'!$B$14:$AJ$39,16,1+(CODE($B$1)-65)*3)="",INDEX('World Cup'!$B$14:$AJ$39,16,2+(CODE($B$1)-65)*3)=""),"",INDEX('World Cup'!$B$14:$AJ$39,16,1+(CODE($B$1)-65)*3))</f>
        <v/>
      </c>
      <c r="S25" s="675" t="str">
        <f>IF(OR(INDEX('World Cup'!$B$14:$AJ$39,16,1+(CODE($B$1)-65)*3)="",INDEX('World Cup'!$B$14:$AJ$39,16,2+(CODE($B$1)-65)*3)=""),"",INDEX('World Cup'!$B$14:$AJ$39,16,2+(CODE($B$1)-65)*3))</f>
        <v/>
      </c>
      <c r="T25" s="574">
        <f t="shared" si="29"/>
        <v>0</v>
      </c>
      <c r="U25" s="649">
        <f t="shared" si="30"/>
        <v>0</v>
      </c>
      <c r="V25" s="574">
        <f t="shared" si="31"/>
        <v>0</v>
      </c>
      <c r="W25" s="650">
        <f t="shared" si="32"/>
        <v>0</v>
      </c>
      <c r="X25" s="651">
        <f t="shared" si="33"/>
        <v>0</v>
      </c>
      <c r="Y25" s="652">
        <f t="shared" si="34"/>
        <v>0</v>
      </c>
      <c r="Z25" s="653" t="str">
        <f t="shared" si="35"/>
        <v>MexicoRep. of Korea</v>
      </c>
      <c r="AA25" s="654" t="str">
        <f>IF($T25,$X25&amp;Language!$E$197&amp;$Y25,"")</f>
        <v/>
      </c>
      <c r="AB25" s="683"/>
      <c r="AC25" s="683" t="b">
        <v>0</v>
      </c>
      <c r="AD25" s="683"/>
      <c r="AE25" s="574"/>
      <c r="AF25" s="684"/>
      <c r="AG25" s="684"/>
      <c r="AH25" s="684"/>
      <c r="AI25" s="684"/>
      <c r="AJ25" s="593"/>
      <c r="AK25" s="645"/>
      <c r="AL25" s="593"/>
      <c r="AN25" s="593"/>
      <c r="AO25" s="593"/>
      <c r="AY25" s="616">
        <f t="shared" si="42"/>
        <v>0</v>
      </c>
      <c r="AZ25" s="605" t="str">
        <v/>
      </c>
      <c r="BA25" s="607" t="str">
        <v/>
      </c>
      <c r="BB25" s="607" t="str">
        <v/>
      </c>
      <c r="BC25" s="610" t="str">
        <v/>
      </c>
      <c r="BD25" s="594"/>
      <c r="BE25" s="618" t="str">
        <v/>
      </c>
      <c r="BF25" s="619" t="str">
        <v/>
      </c>
      <c r="BG25" s="619" t="str">
        <v/>
      </c>
      <c r="BH25" s="620" t="str">
        <v/>
      </c>
      <c r="BI25" s="616"/>
      <c r="BJ25" s="616"/>
      <c r="BK25" s="574"/>
      <c r="BL25" s="593"/>
      <c r="BM25" s="594"/>
      <c r="BN25" s="594"/>
      <c r="BO25" s="594"/>
      <c r="BP25" s="594"/>
      <c r="BQ25" s="594"/>
      <c r="BR25" s="594"/>
      <c r="BS25" s="616"/>
      <c r="BT25" s="616"/>
      <c r="BU25" s="616"/>
      <c r="BV25" s="616"/>
    </row>
    <row r="26" spans="3:86" s="572" customFormat="1">
      <c r="C26" s="574"/>
      <c r="D26" s="656"/>
      <c r="E26" s="656"/>
      <c r="F26" s="574"/>
      <c r="G26" s="574"/>
      <c r="H26" s="622"/>
      <c r="O26" s="647" t="s">
        <v>1105</v>
      </c>
      <c r="P26" s="673" t="str">
        <f>INDEX('World Cup'!$B$13:$AJ$38,21,1+(CODE($B$1)-65)*3)</f>
        <v>Czech Rep.</v>
      </c>
      <c r="Q26" s="674" t="str">
        <f>INDEX('World Cup'!$B$13:$AJ$38,21,2+(CODE($B$1)-65)*3)</f>
        <v>Mexico</v>
      </c>
      <c r="R26" s="674" t="str">
        <f>IF(OR(INDEX('World Cup'!$B$14:$AJ$39,21,1+(CODE($B$1)-65)*3)="",INDEX('World Cup'!$B$14:$AJ$39,21,2+(CODE($B$1)-65)*3)=""),"",INDEX('World Cup'!$B$14:$AJ$39,21,1+(CODE($B$1)-65)*3))</f>
        <v/>
      </c>
      <c r="S26" s="675" t="str">
        <f>IF(OR(INDEX('World Cup'!$B$14:$AJ$39,21,1+(CODE($B$1)-65)*3)="",INDEX('World Cup'!$B$14:$AJ$39,21,2+(CODE($B$1)-65)*3)=""),"",INDEX('World Cup'!$B$14:$AJ$39,21,2+(CODE($B$1)-65)*3))</f>
        <v/>
      </c>
      <c r="T26" s="574">
        <f t="shared" si="29"/>
        <v>0</v>
      </c>
      <c r="U26" s="649">
        <f t="shared" si="30"/>
        <v>0</v>
      </c>
      <c r="V26" s="574">
        <f t="shared" si="31"/>
        <v>0</v>
      </c>
      <c r="W26" s="650">
        <f t="shared" si="32"/>
        <v>0</v>
      </c>
      <c r="X26" s="651">
        <f t="shared" si="33"/>
        <v>0</v>
      </c>
      <c r="Y26" s="652">
        <f t="shared" si="34"/>
        <v>0</v>
      </c>
      <c r="Z26" s="653" t="str">
        <f t="shared" si="35"/>
        <v>Czech Rep.Mexico</v>
      </c>
      <c r="AA26" s="654" t="str">
        <f>IF($T26,$X26&amp;Language!$E$197&amp;$Y26,"")</f>
        <v/>
      </c>
      <c r="AE26" s="593"/>
      <c r="AF26" s="593"/>
      <c r="AG26" s="574"/>
      <c r="AH26" s="593"/>
      <c r="AI26" s="593"/>
      <c r="AJ26" s="593"/>
      <c r="AK26" s="645"/>
      <c r="AL26" s="593"/>
      <c r="AM26" s="593"/>
      <c r="AN26" s="593"/>
      <c r="AO26" s="593"/>
      <c r="AZ26" s="594"/>
      <c r="BA26" s="593"/>
      <c r="BB26" s="593"/>
      <c r="BC26" s="593"/>
      <c r="BD26" s="594"/>
      <c r="BE26" s="612"/>
      <c r="BF26" s="612"/>
      <c r="BG26" s="612"/>
      <c r="BH26" s="612"/>
      <c r="BI26" s="616"/>
      <c r="BJ26" s="616"/>
      <c r="BL26" s="594"/>
      <c r="BM26" s="594"/>
      <c r="BN26" s="594"/>
      <c r="BO26" s="594"/>
      <c r="BP26" s="594"/>
      <c r="BQ26" s="594"/>
      <c r="BR26" s="594"/>
      <c r="BS26" s="616"/>
      <c r="BT26" s="616"/>
      <c r="BU26" s="616"/>
      <c r="BV26" s="616"/>
    </row>
    <row r="27" spans="3:86" s="572" customFormat="1" ht="12.75" thickBot="1">
      <c r="C27" s="574"/>
      <c r="D27" s="656"/>
      <c r="E27" s="656"/>
      <c r="F27" s="574"/>
      <c r="G27" s="574"/>
      <c r="H27" s="622"/>
      <c r="O27" s="657" t="s">
        <v>1106</v>
      </c>
      <c r="P27" s="676" t="str">
        <f>INDEX('World Cup'!$B$13:$AJ$38,26,1+(CODE($B$1)-65)*3)</f>
        <v>South Africa</v>
      </c>
      <c r="Q27" s="677" t="str">
        <f>INDEX('World Cup'!$B$13:$AJ$38,26,2+(CODE($B$1)-65)*3)</f>
        <v>Rep. of Korea</v>
      </c>
      <c r="R27" s="677" t="str">
        <f>IF(OR(INDEX('World Cup'!$B$14:$AJ$39,26,1+(CODE($B$1)-65)*3)="",INDEX('World Cup'!$B$14:$AJ$39,26,2+(CODE($B$1)-65)*3)=""),"",INDEX('World Cup'!$B$14:$AJ$39,26,1+(CODE($B$1)-65)*3))</f>
        <v/>
      </c>
      <c r="S27" s="678" t="str">
        <f>IF(OR(INDEX('World Cup'!$B$14:$AJ$39,26,1+(CODE($B$1)-65)*3)="",INDEX('World Cup'!$B$14:$AJ$39,26,2+(CODE($B$1)-65)*3)=""),"",INDEX('World Cup'!$B$14:$AJ$39,26,2+(CODE($B$1)-65)*3))</f>
        <v/>
      </c>
      <c r="T27" s="659">
        <f t="shared" si="29"/>
        <v>0</v>
      </c>
      <c r="U27" s="660">
        <f t="shared" si="30"/>
        <v>0</v>
      </c>
      <c r="V27" s="659">
        <f t="shared" si="31"/>
        <v>0</v>
      </c>
      <c r="W27" s="661">
        <f t="shared" si="32"/>
        <v>0</v>
      </c>
      <c r="X27" s="662">
        <f t="shared" si="33"/>
        <v>0</v>
      </c>
      <c r="Y27" s="663">
        <f t="shared" si="34"/>
        <v>0</v>
      </c>
      <c r="Z27" s="664" t="str">
        <f t="shared" si="35"/>
        <v>South AfricaRep. of Korea</v>
      </c>
      <c r="AA27" s="665" t="str">
        <f>IF($T27,$X27&amp;Language!$E$197&amp;$Y27,"")</f>
        <v/>
      </c>
      <c r="AE27" s="593"/>
      <c r="AF27" s="593"/>
      <c r="AG27" s="574"/>
      <c r="AH27" s="593"/>
      <c r="AI27" s="593"/>
      <c r="AJ27" s="593"/>
      <c r="AK27" s="645"/>
      <c r="AL27" s="593"/>
      <c r="AM27" s="593"/>
      <c r="AN27" s="719"/>
      <c r="AO27" s="719"/>
      <c r="AZ27" s="594"/>
      <c r="BA27" s="593"/>
      <c r="BB27" s="593"/>
      <c r="BC27" s="593"/>
      <c r="BD27" s="594"/>
      <c r="BE27" s="616"/>
      <c r="BF27" s="616"/>
      <c r="BG27" s="616"/>
      <c r="BH27" s="616"/>
      <c r="BI27" s="616"/>
      <c r="BJ27" s="616"/>
      <c r="BL27" s="594"/>
      <c r="BM27" s="594"/>
      <c r="BN27" s="594"/>
      <c r="BO27" s="594"/>
      <c r="BP27" s="594"/>
      <c r="BQ27" s="594"/>
      <c r="BR27" s="594"/>
      <c r="BS27" s="616"/>
      <c r="BT27" s="616"/>
      <c r="BU27" s="616"/>
      <c r="BV27" s="616"/>
    </row>
    <row r="28" spans="3:86" s="572" customFormat="1" ht="12.75" thickTop="1">
      <c r="C28" s="574"/>
      <c r="D28" s="656"/>
      <c r="E28" s="656"/>
      <c r="F28" s="574"/>
      <c r="G28" s="574"/>
      <c r="H28" s="622"/>
      <c r="O28" s="635" t="s">
        <v>26</v>
      </c>
      <c r="P28" s="636"/>
      <c r="Q28" s="637"/>
      <c r="R28" s="637"/>
      <c r="S28" s="637"/>
      <c r="T28" s="637"/>
      <c r="U28" s="637"/>
      <c r="V28" s="637"/>
      <c r="W28" s="637"/>
      <c r="X28" s="637"/>
      <c r="Y28" s="666"/>
      <c r="Z28" s="653" t="str">
        <f t="shared" ref="Z28:Z33" si="43">Q22&amp;P22</f>
        <v>South AfricaMexico</v>
      </c>
      <c r="AA28" s="654" t="str">
        <f>IF($T22,$Y22&amp;Language!$E$197&amp;$X22,"")</f>
        <v/>
      </c>
      <c r="AE28" s="593"/>
      <c r="AF28" s="593"/>
      <c r="AG28" s="574"/>
      <c r="AH28" s="593"/>
      <c r="AI28" s="593"/>
      <c r="AJ28" s="593"/>
      <c r="AK28" s="645"/>
      <c r="AL28" s="593"/>
      <c r="AM28" s="593"/>
      <c r="AN28" s="719"/>
      <c r="AO28" s="719"/>
      <c r="AZ28" s="594"/>
      <c r="BA28" s="593"/>
      <c r="BB28" s="593"/>
      <c r="BC28" s="593"/>
      <c r="BD28" s="594"/>
      <c r="BE28" s="616"/>
      <c r="BF28" s="616"/>
      <c r="BG28" s="616"/>
      <c r="BH28" s="616"/>
      <c r="BI28" s="616"/>
      <c r="BJ28" s="616"/>
      <c r="BL28" s="594"/>
      <c r="BM28" s="594"/>
      <c r="BN28" s="594"/>
      <c r="BO28" s="594"/>
      <c r="BP28" s="594"/>
      <c r="BQ28" s="594"/>
      <c r="BR28" s="594"/>
      <c r="BS28" s="616"/>
      <c r="BT28" s="616"/>
      <c r="BU28" s="616"/>
      <c r="BV28" s="616"/>
    </row>
    <row r="29" spans="3:86" s="572" customFormat="1">
      <c r="C29" s="574"/>
      <c r="D29" s="656"/>
      <c r="E29" s="656"/>
      <c r="F29" s="574"/>
      <c r="G29" s="574"/>
      <c r="H29" s="622"/>
      <c r="O29" s="647" t="s">
        <v>27</v>
      </c>
      <c r="P29" s="648"/>
      <c r="Q29" s="574"/>
      <c r="R29" s="574"/>
      <c r="S29" s="574"/>
      <c r="T29" s="574"/>
      <c r="U29" s="574"/>
      <c r="V29" s="574"/>
      <c r="W29" s="574"/>
      <c r="X29" s="574"/>
      <c r="Y29" s="652"/>
      <c r="Z29" s="653" t="str">
        <f t="shared" si="43"/>
        <v>Czech Rep.Rep. of Korea</v>
      </c>
      <c r="AA29" s="654" t="str">
        <f>IF($T23,$Y23&amp;Language!$E$197&amp;$X23,"")</f>
        <v/>
      </c>
      <c r="AE29" s="593"/>
      <c r="AF29" s="593"/>
      <c r="AG29" s="574"/>
      <c r="AH29" s="593"/>
      <c r="AI29" s="593"/>
      <c r="AJ29" s="593"/>
      <c r="AK29" s="645"/>
      <c r="AL29" s="593"/>
      <c r="AM29" s="593"/>
      <c r="AN29" s="593"/>
      <c r="AO29" s="593"/>
      <c r="BI29" s="616"/>
      <c r="BJ29" s="616"/>
      <c r="BL29" s="594"/>
      <c r="BM29" s="594"/>
    </row>
    <row r="30" spans="3:86" s="572" customFormat="1">
      <c r="C30" s="574"/>
      <c r="D30" s="656"/>
      <c r="E30" s="656"/>
      <c r="F30" s="574"/>
      <c r="G30" s="574"/>
      <c r="H30" s="622"/>
      <c r="O30" s="647" t="s">
        <v>28</v>
      </c>
      <c r="P30" s="648"/>
      <c r="Q30" s="574"/>
      <c r="R30" s="574"/>
      <c r="S30" s="574"/>
      <c r="T30" s="574"/>
      <c r="U30" s="574"/>
      <c r="V30" s="574"/>
      <c r="W30" s="574"/>
      <c r="X30" s="574"/>
      <c r="Y30" s="652"/>
      <c r="Z30" s="653" t="str">
        <f t="shared" si="43"/>
        <v>South AfricaCzech Rep.</v>
      </c>
      <c r="AA30" s="654" t="str">
        <f>IF($T24,$Y24&amp;Language!$E$197&amp;$X24,"")</f>
        <v/>
      </c>
      <c r="AE30" s="593"/>
      <c r="AF30" s="593"/>
      <c r="AG30" s="574"/>
      <c r="AH30" s="593"/>
      <c r="AI30" s="593"/>
      <c r="AJ30" s="593"/>
      <c r="AK30" s="645"/>
      <c r="AL30" s="593"/>
      <c r="AM30" s="593"/>
      <c r="AN30" s="593"/>
      <c r="AO30" s="593"/>
      <c r="BI30" s="616"/>
      <c r="BJ30" s="616"/>
      <c r="BL30" s="594"/>
      <c r="BM30" s="594"/>
    </row>
    <row r="31" spans="3:86" s="572" customFormat="1">
      <c r="D31" s="574"/>
      <c r="E31" s="574"/>
      <c r="F31" s="574"/>
      <c r="G31" s="574"/>
      <c r="H31" s="622"/>
      <c r="O31" s="647" t="s">
        <v>29</v>
      </c>
      <c r="P31" s="648"/>
      <c r="Q31" s="574"/>
      <c r="R31" s="574"/>
      <c r="S31" s="574"/>
      <c r="T31" s="574"/>
      <c r="U31" s="574"/>
      <c r="V31" s="574"/>
      <c r="W31" s="574"/>
      <c r="X31" s="574"/>
      <c r="Y31" s="652"/>
      <c r="Z31" s="653" t="str">
        <f t="shared" si="43"/>
        <v>Rep. of KoreaMexico</v>
      </c>
      <c r="AA31" s="654" t="str">
        <f>IF($T25,$Y25&amp;Language!$E$197&amp;$X25,"")</f>
        <v/>
      </c>
      <c r="AE31" s="594"/>
      <c r="AF31" s="594"/>
      <c r="AG31" s="574"/>
      <c r="AH31" s="594"/>
      <c r="AI31" s="594"/>
      <c r="AJ31" s="594"/>
      <c r="AK31" s="594"/>
      <c r="AL31" s="594"/>
      <c r="AM31" s="594"/>
      <c r="AN31" s="594"/>
      <c r="AO31" s="594"/>
    </row>
    <row r="32" spans="3:86" s="572" customFormat="1">
      <c r="D32" s="574"/>
      <c r="E32" s="574"/>
      <c r="F32" s="574"/>
      <c r="G32" s="574"/>
      <c r="H32" s="622"/>
      <c r="O32" s="647" t="s">
        <v>1105</v>
      </c>
      <c r="P32" s="648"/>
      <c r="Q32" s="574"/>
      <c r="R32" s="574"/>
      <c r="S32" s="574"/>
      <c r="T32" s="574"/>
      <c r="U32" s="574"/>
      <c r="V32" s="574"/>
      <c r="W32" s="574"/>
      <c r="X32" s="574"/>
      <c r="Y32" s="652"/>
      <c r="Z32" s="653" t="str">
        <f t="shared" si="43"/>
        <v>MexicoCzech Rep.</v>
      </c>
      <c r="AA32" s="654" t="str">
        <f>IF($T26,$Y26&amp;Language!$E$197&amp;$X26,"")</f>
        <v/>
      </c>
      <c r="AE32" s="594"/>
      <c r="AF32" s="594"/>
      <c r="AH32" s="594"/>
      <c r="AI32" s="594"/>
      <c r="AJ32" s="594"/>
      <c r="AK32" s="594"/>
      <c r="AL32" s="594"/>
      <c r="AM32" s="594"/>
      <c r="AN32" s="594"/>
      <c r="AO32" s="594"/>
    </row>
    <row r="33" spans="4:41" s="572" customFormat="1" ht="12.75" thickBot="1">
      <c r="D33" s="574"/>
      <c r="E33" s="574"/>
      <c r="F33" s="574"/>
      <c r="G33" s="574"/>
      <c r="H33" s="574"/>
      <c r="O33" s="657" t="s">
        <v>1106</v>
      </c>
      <c r="P33" s="658"/>
      <c r="Q33" s="659"/>
      <c r="R33" s="659"/>
      <c r="S33" s="659"/>
      <c r="T33" s="659"/>
      <c r="U33" s="659"/>
      <c r="V33" s="659"/>
      <c r="W33" s="659"/>
      <c r="X33" s="659"/>
      <c r="Y33" s="663"/>
      <c r="Z33" s="664" t="str">
        <f t="shared" si="43"/>
        <v>Rep. of KoreaSouth Africa</v>
      </c>
      <c r="AA33" s="665" t="str">
        <f>IF($T27,$Y27&amp;Language!$E$197&amp;$X27,"")</f>
        <v/>
      </c>
      <c r="AE33" s="593"/>
      <c r="AF33" s="593"/>
      <c r="AH33" s="593"/>
      <c r="AI33" s="593"/>
      <c r="AJ33" s="593"/>
      <c r="AK33" s="645"/>
      <c r="AL33" s="593"/>
      <c r="AM33" s="593"/>
      <c r="AN33" s="593"/>
      <c r="AO33" s="593"/>
    </row>
    <row r="34" spans="4:41" ht="12.75" thickTop="1"/>
  </sheetData>
  <mergeCells count="1">
    <mergeCell ref="U21:V21"/>
  </mergeCells>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C5EDC-D658-4A9E-9B91-DA0CA98897D0}">
  <sheetPr codeName="Tabelle7"/>
  <dimension ref="B1:CH34"/>
  <sheetViews>
    <sheetView zoomScaleNormal="100" workbookViewId="0"/>
  </sheetViews>
  <sheetFormatPr defaultColWidth="2.7109375" defaultRowHeight="12"/>
  <cols>
    <col min="1" max="1" width="2.7109375" style="667"/>
    <col min="2" max="2" width="6.140625" style="667" customWidth="1"/>
    <col min="3" max="3" width="4" style="667" customWidth="1"/>
    <col min="4" max="4" width="15.28515625" style="667" customWidth="1"/>
    <col min="5" max="5" width="5.5703125" style="667" customWidth="1"/>
    <col min="6" max="6" width="6.5703125" style="667" customWidth="1"/>
    <col min="7" max="7" width="6" style="667" customWidth="1"/>
    <col min="8" max="8" width="5.140625" style="667" customWidth="1"/>
    <col min="9" max="9" width="4.7109375" style="667" customWidth="1"/>
    <col min="10" max="10" width="4.85546875" style="667" customWidth="1"/>
    <col min="11" max="11" width="5.5703125" style="667" customWidth="1"/>
    <col min="12" max="12" width="5.28515625" style="667" customWidth="1"/>
    <col min="13" max="14" width="4.85546875" style="667" customWidth="1"/>
    <col min="15" max="15" width="5" style="667" customWidth="1"/>
    <col min="16" max="16" width="7.42578125" style="667" customWidth="1"/>
    <col min="17" max="37" width="4.7109375" style="667" customWidth="1"/>
    <col min="38" max="38" width="5.42578125" style="667" customWidth="1"/>
    <col min="39" max="40" width="4.7109375" style="667" customWidth="1"/>
    <col min="41" max="41" width="5.7109375" style="667" customWidth="1"/>
    <col min="42" max="42" width="8.85546875" style="667" customWidth="1"/>
    <col min="43" max="45" width="4.7109375" style="667" customWidth="1"/>
    <col min="46" max="46" width="6.7109375" style="667" customWidth="1"/>
    <col min="47" max="48" width="5.7109375" style="667" customWidth="1"/>
    <col min="49" max="49" width="1.5703125" style="667" customWidth="1"/>
    <col min="50" max="51" width="3.7109375" style="667" customWidth="1"/>
    <col min="52" max="52" width="13.5703125" style="667" customWidth="1"/>
    <col min="53" max="54" width="2.7109375" style="667"/>
    <col min="55" max="55" width="2.7109375" style="667" customWidth="1"/>
    <col min="56" max="56" width="1.28515625" style="667" customWidth="1"/>
    <col min="57" max="60" width="4.7109375" style="667" customWidth="1"/>
    <col min="61" max="62" width="5.7109375" style="667" customWidth="1"/>
    <col min="63" max="64" width="3.7109375" style="667" customWidth="1"/>
    <col min="65" max="65" width="1.7109375" style="667" customWidth="1"/>
    <col min="66" max="66" width="14.28515625" style="667" customWidth="1"/>
    <col min="67" max="67" width="2.7109375" style="667" customWidth="1"/>
    <col min="68" max="69" width="2.7109375" style="667"/>
    <col min="70" max="70" width="1.5703125" style="667" customWidth="1"/>
    <col min="71" max="74" width="4.7109375" style="667" customWidth="1"/>
    <col min="75" max="75" width="5.7109375" style="667" customWidth="1"/>
    <col min="76" max="76" width="3.7109375" style="667" customWidth="1"/>
    <col min="77" max="77" width="1.5703125" style="667" customWidth="1"/>
    <col min="78" max="78" width="14.28515625" style="667" customWidth="1"/>
    <col min="79" max="82" width="2.7109375" style="667"/>
    <col min="83" max="86" width="4.7109375" style="667" customWidth="1"/>
    <col min="87" max="16384" width="2.7109375" style="667"/>
  </cols>
  <sheetData>
    <row r="1" spans="2:86" ht="18">
      <c r="B1" s="669" t="s">
        <v>20</v>
      </c>
    </row>
    <row r="2" spans="2:86" s="572" customFormat="1">
      <c r="C2" s="702"/>
      <c r="F2" s="627"/>
      <c r="G2" s="686"/>
    </row>
    <row r="3" spans="2:86" s="572" customFormat="1">
      <c r="B3" s="573"/>
      <c r="C3" s="574"/>
      <c r="E3" s="627"/>
      <c r="F3" s="593"/>
      <c r="G3" s="627"/>
      <c r="H3" s="574"/>
      <c r="I3" s="574"/>
      <c r="J3" s="574"/>
      <c r="K3" s="574"/>
      <c r="L3" s="574"/>
      <c r="M3" s="574"/>
      <c r="N3" s="574"/>
      <c r="O3" s="574"/>
      <c r="P3" s="574"/>
      <c r="R3" s="575"/>
      <c r="S3" s="573"/>
      <c r="T3" s="573"/>
      <c r="U3" s="575"/>
      <c r="V3" s="573"/>
      <c r="W3" s="573"/>
      <c r="X3" s="575"/>
      <c r="Y3" s="576"/>
      <c r="Z3" s="573"/>
      <c r="AA3" s="573"/>
      <c r="AB3" s="575"/>
      <c r="AC3" s="576"/>
      <c r="AD3" s="573"/>
      <c r="AE3" s="573"/>
      <c r="AF3" s="575"/>
      <c r="AG3" s="576"/>
      <c r="AH3" s="573"/>
      <c r="AI3" s="573"/>
      <c r="AJ3" s="575"/>
      <c r="AK3" s="577"/>
      <c r="AL3" s="573"/>
      <c r="AM3" s="575"/>
    </row>
    <row r="4" spans="2:86" s="572" customFormat="1" ht="13.5" customHeight="1">
      <c r="B4" s="573"/>
      <c r="C4" s="574"/>
      <c r="D4" s="574"/>
      <c r="E4" s="627"/>
      <c r="F4" s="593"/>
      <c r="G4" s="627"/>
      <c r="H4" s="578" t="s">
        <v>1102</v>
      </c>
      <c r="I4" s="578" t="s">
        <v>1103</v>
      </c>
      <c r="J4" s="578" t="s">
        <v>190</v>
      </c>
      <c r="K4" s="579" t="s">
        <v>1101</v>
      </c>
      <c r="L4" s="578" t="s">
        <v>1762</v>
      </c>
      <c r="M4" s="579" t="s">
        <v>1763</v>
      </c>
      <c r="N4" s="579" t="s">
        <v>25</v>
      </c>
      <c r="O4" s="580" t="s">
        <v>34</v>
      </c>
      <c r="P4" s="703" t="s">
        <v>30</v>
      </c>
      <c r="Q4" s="579" t="s">
        <v>1787</v>
      </c>
      <c r="R4" s="578"/>
      <c r="S4" s="576"/>
      <c r="T4" s="573"/>
      <c r="U4" s="595"/>
      <c r="V4" s="573"/>
      <c r="W4" s="573"/>
      <c r="X4" s="595"/>
      <c r="Y4" s="576"/>
      <c r="Z4" s="573"/>
      <c r="AA4" s="573"/>
      <c r="AB4" s="595"/>
      <c r="AC4" s="576"/>
      <c r="AD4" s="573"/>
      <c r="AE4" s="573"/>
      <c r="AF4" s="595"/>
      <c r="AG4" s="576"/>
      <c r="AH4" s="573"/>
      <c r="AI4" s="573"/>
      <c r="AJ4" s="595"/>
      <c r="AK4" s="577"/>
      <c r="AL4" s="573"/>
      <c r="AM4" s="595"/>
      <c r="AO4" s="573"/>
    </row>
    <row r="5" spans="2:86" s="572" customFormat="1">
      <c r="B5" s="574"/>
      <c r="C5" s="574">
        <v>1</v>
      </c>
      <c r="D5" s="679" t="str">
        <f>VLOOKUP($B$1&amp;ROW($A1),Groups!$B$7:$D$65,3,0)</f>
        <v>Canada</v>
      </c>
      <c r="E5" s="760"/>
      <c r="F5" s="582"/>
      <c r="G5" s="593"/>
      <c r="H5" s="574">
        <f>SUMIFS($R$22:$R$27,$P$22:$P$27,$D5)+SUMIFS($S$22:$S$27,$Q$22:$Q$27,$D5)</f>
        <v>0</v>
      </c>
      <c r="I5" s="574">
        <f>SUMIFS($S$22:$S$27,$P$22:$P$27,$D5)+SUMIFS($R$22:$R$27,$Q$22:$Q$27,$D5)</f>
        <v>0</v>
      </c>
      <c r="J5" s="574">
        <f t="shared" ref="J5:J8" si="0">H5-I5</f>
        <v>0</v>
      </c>
      <c r="K5" s="583">
        <f>M5*3+N5</f>
        <v>0</v>
      </c>
      <c r="L5" s="574">
        <f>M5+N5+O5</f>
        <v>0</v>
      </c>
      <c r="M5" s="574">
        <f>SUMPRODUCT(($P$22:$P$27=D5)*($R$22:$R$27&gt;$S$22:$S$27))+SUMPRODUCT(($Q$22:$Q$27=D5)*($R$22:$R$27&lt;$S$22:$S$27))</f>
        <v>0</v>
      </c>
      <c r="N5" s="574">
        <f>SUMPRODUCT(($P$22:$Q$27=D5)*($R$22:$R$27=$S$22:$S$27)*($R$22:$R$27&lt;&gt;"")*($S$22:$S$27&lt;&gt;""))</f>
        <v>0</v>
      </c>
      <c r="O5" s="574">
        <f>SUMPRODUCT(($P$22:$P$27=D5)*($R$22:$R$27&lt;$S$22:$S$27))+SUMPRODUCT(($Q$22:$Q$27=D5)*($R$22:$R$27&gt;$S$22:$S$27))</f>
        <v>0</v>
      </c>
      <c r="P5" s="584" t="e">
        <f>SUMIFS(#REF!,#REF!,$D5)+SUMIFS(#REF!,#REF!,$D5)+SUMIFS(#REF!,#REF!,$D5)</f>
        <v>#REF!</v>
      </c>
      <c r="Q5" s="574">
        <f>INDEX(Language!$C$5:$C$100,MATCH($D5,Language!$E$5:$E$100,0),1)</f>
        <v>30</v>
      </c>
      <c r="R5" s="709">
        <f>(1000-Q5)*($L$9&gt;0)</f>
        <v>0</v>
      </c>
      <c r="S5" s="574"/>
      <c r="T5" s="574"/>
      <c r="U5" s="587"/>
      <c r="V5" s="574"/>
      <c r="W5" s="574"/>
      <c r="X5" s="587"/>
      <c r="Y5" s="574"/>
      <c r="Z5" s="574"/>
      <c r="AA5" s="574"/>
      <c r="AB5" s="587"/>
      <c r="AC5" s="574"/>
      <c r="AD5" s="574"/>
      <c r="AE5" s="574"/>
      <c r="AF5" s="759"/>
      <c r="AG5" s="574"/>
      <c r="AH5" s="574"/>
      <c r="AI5" s="574"/>
      <c r="AJ5" s="759"/>
      <c r="AK5" s="574"/>
      <c r="AL5" s="574"/>
      <c r="AM5" s="759"/>
      <c r="AO5" s="683"/>
      <c r="AT5" s="572" t="b">
        <f t="array" ref="AT5:AT8">COUNTIF($AM$14:$AM$17,$AM$14:$AM$17)&gt;1</f>
        <v>1</v>
      </c>
      <c r="AU5" s="683" t="b">
        <f t="array" ref="AU5:AU8">COUNTIF($AP$14:$AP$17,$AP$14:$AP$17)&gt;1</f>
        <v>1</v>
      </c>
      <c r="AV5" s="683" t="b">
        <f t="array" ref="AV5:AV8">$L$5:$L$8&gt;0</f>
        <v>0</v>
      </c>
      <c r="BA5" s="762">
        <f>IFERROR(MATCH($C14,$AY$14:$AY$17,0),99)</f>
        <v>1</v>
      </c>
      <c r="BB5" s="763">
        <f>IFERROR(MATCH($C14,$AY$22:$AY$25,0),99)</f>
        <v>99</v>
      </c>
      <c r="BN5" s="762" t="str">
        <f>IF($U14=$BL$14,$C14,"")</f>
        <v/>
      </c>
      <c r="BO5" s="763" t="str">
        <f>INDEX($BN$5:$BN$8,MATCH($C14,$AY$14:$AY$17,0))</f>
        <v/>
      </c>
      <c r="BZ5" s="762" t="str">
        <f>IF($U14=$BX$14,$C14,"")</f>
        <v/>
      </c>
      <c r="CA5" s="763" t="str">
        <f>INDEX($BZ$5:$BZ$8,MATCH($C14,$AY$14:$AY$17,0))</f>
        <v/>
      </c>
    </row>
    <row r="6" spans="2:86" s="572" customFormat="1">
      <c r="B6" s="574"/>
      <c r="C6" s="574">
        <v>2</v>
      </c>
      <c r="D6" s="680" t="str">
        <f>VLOOKUP($B$1&amp;ROW($A2),Groups!$B$7:$D$65,3,0)</f>
        <v>Bosnia/Herzeg.</v>
      </c>
      <c r="E6" s="761"/>
      <c r="F6" s="582"/>
      <c r="G6" s="593"/>
      <c r="H6" s="574">
        <f>SUMIFS($R$22:$R$27,$P$22:$P$27,$D6)+SUMIFS($S$22:$S$27,$Q$22:$Q$27,$D6)</f>
        <v>0</v>
      </c>
      <c r="I6" s="574">
        <f>SUMIFS($S$22:$S$27,$P$22:$P$27,$D6)+SUMIFS($R$22:$R$27,$Q$22:$Q$27,$D6)</f>
        <v>0</v>
      </c>
      <c r="J6" s="574">
        <f t="shared" si="0"/>
        <v>0</v>
      </c>
      <c r="K6" s="583">
        <f t="shared" ref="K6:K8" si="1">M6*3+N6</f>
        <v>0</v>
      </c>
      <c r="L6" s="574">
        <f t="shared" ref="L6:L8" si="2">M6+N6+O6</f>
        <v>0</v>
      </c>
      <c r="M6" s="574">
        <f>SUMPRODUCT(($P$22:$P$27=D6)*($R$22:$R$27&gt;$S$22:$S$27))+SUMPRODUCT(($Q$22:$Q$27=D6)*($R$22:$R$27&lt;$S$22:$S$27))</f>
        <v>0</v>
      </c>
      <c r="N6" s="574">
        <f>SUMPRODUCT(($P$22:$Q$27=D6)*($R$22:$R$27=$S$22:$S$27)*($R$22:$R$27&lt;&gt;"")*($S$22:$S$27&lt;&gt;""))</f>
        <v>0</v>
      </c>
      <c r="O6" s="574">
        <f>SUMPRODUCT(($P$22:$P$27=D6)*($R$22:$R$27&lt;$S$22:$S$27))+SUMPRODUCT(($Q$22:$Q$27=D6)*($R$22:$R$27&gt;$S$22:$S$27))</f>
        <v>0</v>
      </c>
      <c r="P6" s="590" t="e">
        <f>SUMIFS(#REF!,#REF!,$D6)+SUMIFS(#REF!,#REF!,$D6)+SUMIFS(#REF!,#REF!,$D6)</f>
        <v>#REF!</v>
      </c>
      <c r="Q6" s="574">
        <f>INDEX(Language!$C$5:$C$100,MATCH($D6,Language!$E$5:$E$100,0),1)</f>
        <v>65</v>
      </c>
      <c r="R6" s="709">
        <f t="shared" ref="R6:R8" si="3">(1000-Q6)*($L$9&gt;0)</f>
        <v>0</v>
      </c>
      <c r="S6" s="574"/>
      <c r="T6" s="574"/>
      <c r="U6" s="587"/>
      <c r="V6" s="574"/>
      <c r="W6" s="574"/>
      <c r="X6" s="587"/>
      <c r="Y6" s="574"/>
      <c r="Z6" s="574"/>
      <c r="AA6" s="574"/>
      <c r="AB6" s="587"/>
      <c r="AC6" s="574"/>
      <c r="AD6" s="574"/>
      <c r="AE6" s="574"/>
      <c r="AF6" s="759"/>
      <c r="AG6" s="574"/>
      <c r="AH6" s="574"/>
      <c r="AI6" s="574"/>
      <c r="AJ6" s="759"/>
      <c r="AK6" s="574"/>
      <c r="AL6" s="574"/>
      <c r="AM6" s="759"/>
      <c r="AT6" s="572" t="b">
        <v>1</v>
      </c>
      <c r="AU6" s="683" t="b">
        <v>1</v>
      </c>
      <c r="AV6" s="683" t="b">
        <v>0</v>
      </c>
      <c r="BA6" s="764">
        <f t="shared" ref="BA6:BA8" si="4">IFERROR(MATCH($C15,$AY$14:$AY$17,0),99)</f>
        <v>2</v>
      </c>
      <c r="BB6" s="765">
        <f t="shared" ref="BB6:BB8" si="5">IFERROR(MATCH($C15,$AY$22:$AY$25,0),99)</f>
        <v>99</v>
      </c>
      <c r="BN6" s="764" t="str">
        <f t="shared" ref="BN6:BN8" si="6">IF($U15=$BL$14,$C15,"")</f>
        <v/>
      </c>
      <c r="BO6" s="765" t="str">
        <f t="shared" ref="BO6:BO8" si="7">INDEX($BN$5:$BN$8,MATCH($C15,$AY$14:$AY$17,0))</f>
        <v/>
      </c>
      <c r="BZ6" s="764" t="str">
        <f t="shared" ref="BZ6:BZ8" si="8">IF($U15=$BX$14,$C15,"")</f>
        <v/>
      </c>
      <c r="CA6" s="765" t="str">
        <f t="shared" ref="CA6:CA8" si="9">INDEX($BZ$5:$BZ$8,MATCH($C15,$AY$14:$AY$17,0))</f>
        <v/>
      </c>
    </row>
    <row r="7" spans="2:86" s="572" customFormat="1">
      <c r="B7" s="574"/>
      <c r="C7" s="574">
        <v>3</v>
      </c>
      <c r="D7" s="680" t="str">
        <f>VLOOKUP($B$1&amp;ROW($A3),Groups!$B$7:$D$65,3,0)</f>
        <v>Qatar</v>
      </c>
      <c r="E7" s="761"/>
      <c r="F7" s="582"/>
      <c r="G7" s="593"/>
      <c r="H7" s="574">
        <f>SUMIFS($R$22:$R$27,$P$22:$P$27,$D7)+SUMIFS($S$22:$S$27,$Q$22:$Q$27,$D7)</f>
        <v>0</v>
      </c>
      <c r="I7" s="574">
        <f>SUMIFS($S$22:$S$27,$P$22:$P$27,$D7)+SUMIFS($R$22:$R$27,$Q$22:$Q$27,$D7)</f>
        <v>0</v>
      </c>
      <c r="J7" s="574">
        <f t="shared" si="0"/>
        <v>0</v>
      </c>
      <c r="K7" s="583">
        <f t="shared" si="1"/>
        <v>0</v>
      </c>
      <c r="L7" s="574">
        <f t="shared" si="2"/>
        <v>0</v>
      </c>
      <c r="M7" s="574">
        <f>SUMPRODUCT(($P$22:$P$27=D7)*($R$22:$R$27&gt;$S$22:$S$27))+SUMPRODUCT(($Q$22:$Q$27=D7)*($R$22:$R$27&lt;$S$22:$S$27))</f>
        <v>0</v>
      </c>
      <c r="N7" s="574">
        <f>SUMPRODUCT(($P$22:$Q$27=D7)*($R$22:$R$27=$S$22:$S$27)*($R$22:$R$27&lt;&gt;"")*($S$22:$S$27&lt;&gt;""))</f>
        <v>0</v>
      </c>
      <c r="O7" s="574">
        <f>SUMPRODUCT(($P$22:$P$27=D7)*($R$22:$R$27&lt;$S$22:$S$27))+SUMPRODUCT(($Q$22:$Q$27=D7)*($R$22:$R$27&gt;$S$22:$S$27))</f>
        <v>0</v>
      </c>
      <c r="P7" s="590" t="e">
        <f>SUMIFS(#REF!,#REF!,$D7)+SUMIFS(#REF!,#REF!,$D7)+SUMIFS(#REF!,#REF!,$D7)</f>
        <v>#REF!</v>
      </c>
      <c r="Q7" s="574">
        <f>INDEX(Language!$C$5:$C$100,MATCH($D7,Language!$E$5:$E$100,0),1)</f>
        <v>55</v>
      </c>
      <c r="R7" s="709">
        <f t="shared" si="3"/>
        <v>0</v>
      </c>
      <c r="S7" s="574"/>
      <c r="T7" s="574"/>
      <c r="U7" s="587"/>
      <c r="V7" s="574"/>
      <c r="W7" s="574"/>
      <c r="X7" s="587"/>
      <c r="Y7" s="574"/>
      <c r="Z7" s="574"/>
      <c r="AA7" s="574"/>
      <c r="AB7" s="587"/>
      <c r="AC7" s="574"/>
      <c r="AD7" s="574"/>
      <c r="AE7" s="574"/>
      <c r="AF7" s="759"/>
      <c r="AG7" s="574"/>
      <c r="AH7" s="574"/>
      <c r="AI7" s="574"/>
      <c r="AJ7" s="759"/>
      <c r="AK7" s="574"/>
      <c r="AL7" s="574"/>
      <c r="AM7" s="759"/>
      <c r="AT7" s="572" t="b">
        <v>1</v>
      </c>
      <c r="AU7" s="683" t="b">
        <v>1</v>
      </c>
      <c r="AV7" s="683" t="b">
        <v>0</v>
      </c>
      <c r="BA7" s="764">
        <f t="shared" si="4"/>
        <v>3</v>
      </c>
      <c r="BB7" s="765">
        <f t="shared" si="5"/>
        <v>99</v>
      </c>
      <c r="BN7" s="764" t="str">
        <f t="shared" si="6"/>
        <v/>
      </c>
      <c r="BO7" s="765" t="str">
        <f t="shared" si="7"/>
        <v/>
      </c>
      <c r="BZ7" s="764" t="str">
        <f t="shared" si="8"/>
        <v/>
      </c>
      <c r="CA7" s="765" t="str">
        <f t="shared" si="9"/>
        <v/>
      </c>
    </row>
    <row r="8" spans="2:86" s="572" customFormat="1">
      <c r="B8" s="574"/>
      <c r="C8" s="574">
        <v>4</v>
      </c>
      <c r="D8" s="681" t="str">
        <f>VLOOKUP($B$1&amp;ROW($A4),Groups!$B$7:$D$65,3,0)</f>
        <v>Switzerland</v>
      </c>
      <c r="E8" s="761"/>
      <c r="F8" s="582"/>
      <c r="G8" s="593"/>
      <c r="H8" s="574">
        <f>SUMIFS($R$22:$R$27,$P$22:$P$27,$D8)+SUMIFS($S$22:$S$27,$Q$22:$Q$27,$D8)</f>
        <v>0</v>
      </c>
      <c r="I8" s="574">
        <f>SUMIFS($S$22:$S$27,$P$22:$P$27,$D8)+SUMIFS($R$22:$R$27,$Q$22:$Q$27,$D8)</f>
        <v>0</v>
      </c>
      <c r="J8" s="574">
        <f t="shared" si="0"/>
        <v>0</v>
      </c>
      <c r="K8" s="583">
        <f t="shared" si="1"/>
        <v>0</v>
      </c>
      <c r="L8" s="574">
        <f t="shared" si="2"/>
        <v>0</v>
      </c>
      <c r="M8" s="574">
        <f>SUMPRODUCT(($P$22:$P$27=D8)*($R$22:$R$27&gt;$S$22:$S$27))+SUMPRODUCT(($Q$22:$Q$27=D8)*($R$22:$R$27&lt;$S$22:$S$27))</f>
        <v>0</v>
      </c>
      <c r="N8" s="574">
        <f>SUMPRODUCT(($P$22:$Q$27=D8)*($R$22:$R$27=$S$22:$S$27)*($R$22:$R$27&lt;&gt;"")*($S$22:$S$27&lt;&gt;""))</f>
        <v>0</v>
      </c>
      <c r="O8" s="574">
        <f>SUMPRODUCT(($P$22:$P$27=D8)*($R$22:$R$27&lt;$S$22:$S$27))+SUMPRODUCT(($Q$22:$Q$27=D8)*($R$22:$R$27&gt;$S$22:$S$27))</f>
        <v>0</v>
      </c>
      <c r="P8" s="682" t="e">
        <f>SUMIFS(#REF!,#REF!,$D8)+SUMIFS(#REF!,#REF!,$D8)+SUMIFS(#REF!,#REF!,$D8)</f>
        <v>#REF!</v>
      </c>
      <c r="Q8" s="574">
        <f>INDEX(Language!$C$5:$C$100,MATCH($D8,Language!$E$5:$E$100,0),1)</f>
        <v>19</v>
      </c>
      <c r="R8" s="709">
        <f t="shared" si="3"/>
        <v>0</v>
      </c>
      <c r="S8" s="574"/>
      <c r="T8" s="574"/>
      <c r="U8" s="587"/>
      <c r="V8" s="574"/>
      <c r="W8" s="574"/>
      <c r="X8" s="587"/>
      <c r="Y8" s="574"/>
      <c r="Z8" s="574"/>
      <c r="AA8" s="574"/>
      <c r="AB8" s="587"/>
      <c r="AC8" s="574"/>
      <c r="AD8" s="574"/>
      <c r="AE8" s="574"/>
      <c r="AF8" s="759"/>
      <c r="AG8" s="574"/>
      <c r="AH8" s="574"/>
      <c r="AI8" s="574"/>
      <c r="AJ8" s="759"/>
      <c r="AK8" s="574"/>
      <c r="AL8" s="574"/>
      <c r="AM8" s="759"/>
      <c r="AT8" s="572" t="b">
        <v>1</v>
      </c>
      <c r="AU8" s="683" t="b">
        <v>1</v>
      </c>
      <c r="AV8" s="683" t="b">
        <v>0</v>
      </c>
      <c r="BA8" s="766">
        <f t="shared" si="4"/>
        <v>4</v>
      </c>
      <c r="BB8" s="767">
        <f t="shared" si="5"/>
        <v>99</v>
      </c>
      <c r="BN8" s="766" t="str">
        <f t="shared" si="6"/>
        <v/>
      </c>
      <c r="BO8" s="767" t="str">
        <f t="shared" si="7"/>
        <v/>
      </c>
      <c r="BZ8" s="766" t="str">
        <f t="shared" si="8"/>
        <v/>
      </c>
      <c r="CA8" s="767" t="str">
        <f t="shared" si="9"/>
        <v/>
      </c>
    </row>
    <row r="9" spans="2:86" s="572" customFormat="1">
      <c r="C9" s="574"/>
      <c r="D9" s="574"/>
      <c r="E9" s="574"/>
      <c r="F9" s="593"/>
      <c r="G9" s="593"/>
      <c r="H9" s="574"/>
      <c r="I9" s="574"/>
      <c r="J9" s="574"/>
      <c r="K9" s="574"/>
      <c r="L9" s="583">
        <f>QUOTIENT(SUM(L5:L8),2)</f>
        <v>0</v>
      </c>
      <c r="M9" s="574"/>
      <c r="N9" s="574"/>
      <c r="O9" s="574"/>
      <c r="P9" s="574"/>
      <c r="Q9" s="574"/>
      <c r="R9" s="574"/>
      <c r="S9" s="574"/>
      <c r="T9" s="574"/>
      <c r="U9" s="574"/>
      <c r="X9" s="574"/>
      <c r="Y9" s="574"/>
      <c r="Z9" s="574"/>
    </row>
    <row r="10" spans="2:86" s="572" customFormat="1">
      <c r="C10" s="574"/>
      <c r="D10" s="574"/>
      <c r="E10" s="574"/>
      <c r="F10" s="593"/>
      <c r="G10" s="593"/>
      <c r="H10" s="574"/>
      <c r="I10" s="574"/>
      <c r="J10" s="574"/>
      <c r="K10" s="574"/>
      <c r="L10" s="583"/>
      <c r="M10" s="574"/>
      <c r="N10" s="574"/>
      <c r="O10" s="574"/>
      <c r="P10" s="574"/>
      <c r="Q10" s="574"/>
      <c r="R10" s="574"/>
      <c r="S10" s="574"/>
      <c r="T10" s="574"/>
      <c r="U10" s="574"/>
      <c r="X10" s="574"/>
      <c r="Y10" s="574"/>
      <c r="Z10" s="574"/>
    </row>
    <row r="11" spans="2:86" s="572" customFormat="1">
      <c r="C11" s="574"/>
      <c r="D11" s="574"/>
      <c r="E11" s="574"/>
      <c r="F11" s="593"/>
      <c r="G11" s="593"/>
      <c r="H11" s="574"/>
      <c r="I11" s="574"/>
      <c r="J11" s="574"/>
      <c r="K11" s="574"/>
      <c r="L11" s="583"/>
      <c r="M11" s="574"/>
      <c r="N11" s="574"/>
      <c r="O11" s="574"/>
      <c r="P11" s="574"/>
      <c r="Q11" s="574"/>
      <c r="R11" s="574"/>
      <c r="S11" s="574"/>
      <c r="T11" s="574"/>
      <c r="U11" s="574"/>
      <c r="X11" s="574"/>
      <c r="Y11" s="574"/>
      <c r="Z11" s="574"/>
      <c r="BL11" s="593"/>
    </row>
    <row r="12" spans="2:86" s="594" customFormat="1">
      <c r="E12" s="573" t="s">
        <v>1758</v>
      </c>
      <c r="F12" s="577"/>
      <c r="G12" s="573" t="s">
        <v>1758</v>
      </c>
      <c r="H12" s="577"/>
      <c r="I12" s="575" t="s">
        <v>1758</v>
      </c>
      <c r="J12" s="577"/>
      <c r="K12" s="573" t="s">
        <v>1772</v>
      </c>
      <c r="L12" s="573"/>
      <c r="M12" s="575" t="s">
        <v>1758</v>
      </c>
      <c r="N12" s="577"/>
      <c r="O12" s="573" t="s">
        <v>1772</v>
      </c>
      <c r="P12" s="573"/>
      <c r="Q12" s="575" t="s">
        <v>1758</v>
      </c>
      <c r="R12" s="577"/>
      <c r="S12" s="573" t="s">
        <v>1772</v>
      </c>
      <c r="T12" s="573"/>
      <c r="U12" s="575" t="s">
        <v>1758</v>
      </c>
      <c r="V12" s="576"/>
      <c r="W12" s="573" t="s">
        <v>1773</v>
      </c>
      <c r="X12" s="573"/>
      <c r="Y12" s="575" t="s">
        <v>1758</v>
      </c>
      <c r="Z12" s="576"/>
      <c r="AA12" s="573" t="s">
        <v>1773</v>
      </c>
      <c r="AB12" s="573"/>
      <c r="AC12" s="575" t="s">
        <v>1758</v>
      </c>
      <c r="AD12" s="576"/>
      <c r="AE12" s="573" t="s">
        <v>1773</v>
      </c>
      <c r="AF12" s="573"/>
      <c r="AG12" s="575" t="s">
        <v>1758</v>
      </c>
      <c r="AH12" s="573"/>
      <c r="AI12" s="573" t="s">
        <v>190</v>
      </c>
      <c r="AJ12" s="575" t="s">
        <v>1758</v>
      </c>
      <c r="AK12" s="573"/>
      <c r="AL12" s="573" t="s">
        <v>1102</v>
      </c>
      <c r="AM12" s="575" t="s">
        <v>1758</v>
      </c>
      <c r="AN12" s="577"/>
      <c r="AO12" s="573" t="s">
        <v>1759</v>
      </c>
      <c r="AP12" s="575" t="s">
        <v>1758</v>
      </c>
      <c r="AR12" s="573" t="s">
        <v>1787</v>
      </c>
      <c r="AS12" s="575" t="s">
        <v>1758</v>
      </c>
      <c r="AT12" s="575"/>
      <c r="AZ12" s="688" t="s">
        <v>1779</v>
      </c>
      <c r="BJ12" s="687" t="s">
        <v>1777</v>
      </c>
      <c r="BL12" s="593"/>
      <c r="BN12" s="688" t="s">
        <v>1781</v>
      </c>
      <c r="BZ12" s="688" t="s">
        <v>1782</v>
      </c>
    </row>
    <row r="13" spans="2:86" s="594" customFormat="1" ht="12.75" thickBot="1">
      <c r="E13" s="573" t="s">
        <v>1760</v>
      </c>
      <c r="F13" s="577"/>
      <c r="G13" s="573" t="s">
        <v>1761</v>
      </c>
      <c r="H13" s="577"/>
      <c r="I13" s="595" t="s">
        <v>1764</v>
      </c>
      <c r="J13" s="577"/>
      <c r="K13" s="573" t="s">
        <v>1101</v>
      </c>
      <c r="L13" s="573" t="s">
        <v>1765</v>
      </c>
      <c r="M13" s="595" t="s">
        <v>1766</v>
      </c>
      <c r="N13" s="577"/>
      <c r="O13" s="573" t="s">
        <v>190</v>
      </c>
      <c r="P13" s="573" t="s">
        <v>1765</v>
      </c>
      <c r="Q13" s="595" t="s">
        <v>1767</v>
      </c>
      <c r="R13" s="577"/>
      <c r="S13" s="573" t="s">
        <v>1102</v>
      </c>
      <c r="T13" s="573" t="s">
        <v>1765</v>
      </c>
      <c r="U13" s="595" t="s">
        <v>1768</v>
      </c>
      <c r="V13" s="577"/>
      <c r="W13" s="573" t="s">
        <v>1101</v>
      </c>
      <c r="X13" s="573" t="s">
        <v>1765</v>
      </c>
      <c r="Y13" s="595" t="s">
        <v>1769</v>
      </c>
      <c r="Z13" s="577"/>
      <c r="AA13" s="573" t="s">
        <v>190</v>
      </c>
      <c r="AB13" s="573" t="s">
        <v>1765</v>
      </c>
      <c r="AC13" s="595" t="s">
        <v>1770</v>
      </c>
      <c r="AD13" s="577"/>
      <c r="AE13" s="573" t="s">
        <v>1102</v>
      </c>
      <c r="AF13" s="573" t="s">
        <v>1765</v>
      </c>
      <c r="AG13" s="595" t="s">
        <v>1771</v>
      </c>
      <c r="AH13" s="573"/>
      <c r="AI13" s="573" t="s">
        <v>1765</v>
      </c>
      <c r="AJ13" s="595" t="s">
        <v>1774</v>
      </c>
      <c r="AK13" s="573"/>
      <c r="AL13" s="573" t="s">
        <v>1765</v>
      </c>
      <c r="AM13" s="595" t="s">
        <v>1775</v>
      </c>
      <c r="AN13" s="577"/>
      <c r="AO13" s="573" t="s">
        <v>1765</v>
      </c>
      <c r="AP13" s="595" t="s">
        <v>1776</v>
      </c>
      <c r="AR13" s="573" t="s">
        <v>1765</v>
      </c>
      <c r="AS13" s="595" t="s">
        <v>1788</v>
      </c>
      <c r="AT13" s="796" t="s">
        <v>1759</v>
      </c>
      <c r="AU13" s="573" t="s">
        <v>1784</v>
      </c>
      <c r="AV13" s="573" t="s">
        <v>1784</v>
      </c>
      <c r="AX13" s="687" t="s">
        <v>1783</v>
      </c>
      <c r="AY13" s="687" t="s">
        <v>1785</v>
      </c>
      <c r="BE13" s="596" t="str">
        <f t="array" ref="BE13:BH13">TRANSPOSE($AZ$14:$AZ$17)</f>
        <v>Canada</v>
      </c>
      <c r="BF13" s="597" t="str">
        <v>Bosnia/Herzeg.</v>
      </c>
      <c r="BG13" s="597" t="str">
        <v>Qatar</v>
      </c>
      <c r="BH13" s="598" t="str">
        <v>Switzerland</v>
      </c>
      <c r="BJ13" s="687" t="s">
        <v>1778</v>
      </c>
      <c r="BL13" s="687" t="s">
        <v>1783</v>
      </c>
      <c r="BS13" s="596" t="str">
        <f t="array" ref="BS13:BV13">TRANSPOSE($BN$14:$BN$17)</f>
        <v/>
      </c>
      <c r="BT13" s="597" t="str">
        <v/>
      </c>
      <c r="BU13" s="597" t="str">
        <v/>
      </c>
      <c r="BV13" s="598" t="str">
        <v/>
      </c>
      <c r="BX13" s="687" t="s">
        <v>1783</v>
      </c>
      <c r="CE13" s="596" t="str">
        <f t="array" ref="CE13:CH13">TRANSPOSE($BZ$14:$BZ$17)</f>
        <v/>
      </c>
      <c r="CF13" s="597" t="str">
        <v/>
      </c>
      <c r="CG13" s="597" t="str">
        <v/>
      </c>
      <c r="CH13" s="598" t="str">
        <v/>
      </c>
    </row>
    <row r="14" spans="2:86" s="594" customFormat="1" ht="13.5" thickTop="1" thickBot="1">
      <c r="C14" s="593">
        <v>1</v>
      </c>
      <c r="D14" s="593" t="str">
        <f>$D5</f>
        <v>Canada</v>
      </c>
      <c r="E14" s="581">
        <f>RANK(F14,$F$14:$F$17,1)</f>
        <v>1</v>
      </c>
      <c r="F14" s="582">
        <f>G14+ROW()/1000+(D14="")*10</f>
        <v>5.0140000000000002</v>
      </c>
      <c r="G14" s="710">
        <f>AS14</f>
        <v>5</v>
      </c>
      <c r="H14" s="586"/>
      <c r="I14" s="585">
        <f>RANK($K5,$K$5:$K$8)</f>
        <v>1</v>
      </c>
      <c r="J14" s="691"/>
      <c r="K14" s="599">
        <f t="array" ref="K14">SUMPRODUCT($U$22:$U$27*($P$22:$P$27=$D14)*ISNUMBER(MATCH($Q$22:$Q$27,IF($I$14:$I$17=$I14,$D$14:$D$17,""),0)))+SUMPRODUCT($V$22:$V$27*($Q$22:$Q$27=$D14)*ISNUMBER(MATCH($P$22:$P$27,IF($I$14:$I$17=$I14,$D$14:$D$17,""),0)))</f>
        <v>0</v>
      </c>
      <c r="L14" s="600">
        <f>COUNTIFS($K$14:$K$17,"&gt;"&amp;$K14,$I$14:$I$17,"="&amp;$I14)</f>
        <v>0</v>
      </c>
      <c r="M14" s="588">
        <f t="shared" ref="M14:M17" si="10">I14+L14</f>
        <v>1</v>
      </c>
      <c r="N14" s="586"/>
      <c r="O14" s="599">
        <f t="array" ref="O14">SUMPRODUCT($W$22:$W$27*($P$22:$P$27=$D14)*ISNUMBER(MATCH($Q$22:$Q$27,IF($I$14:$I$17=$I14,$D$14:$D$17,""),0)))+SUMPRODUCT(-$W$22:$W$27*($Q$22:$Q$27=$D14)*ISNUMBER(MATCH($P$22:$P$27,IF($I$14:$I$17=$I14,$D$14:$D$17,""),0)))</f>
        <v>0</v>
      </c>
      <c r="P14" s="600">
        <f>COUNTIFS($O$14:$O$17,"&gt;"&amp;$O14,$M$14:$M$17,"="&amp;$M14)</f>
        <v>0</v>
      </c>
      <c r="Q14" s="588">
        <f t="shared" ref="Q14:Q17" si="11">M14+P14</f>
        <v>1</v>
      </c>
      <c r="R14" s="586"/>
      <c r="S14" s="599">
        <f t="array" ref="S14">SUMPRODUCT($X$22:$X$27*($P$22:$P$27=$D14)*ISNUMBER(MATCH($Q$22:$Q$27,IF($I$14:$I$17=$I14,$D$14:$D$17,""),0)))+SUMPRODUCT($Y$22:$Y$27*($Q$22:$Q$27=$D14)*ISNUMBER(MATCH($P$22:$P$27,IF($I$14:$I$17=$I14,$D$14:$D$17,""),0)))</f>
        <v>0</v>
      </c>
      <c r="T14" s="600">
        <f>COUNTIFS($S$14:$S$17,"&gt;"&amp;$S14,$Q$14:$Q$17,"="&amp;$Q14)</f>
        <v>0</v>
      </c>
      <c r="U14" s="588">
        <f t="shared" ref="U14:U17" si="12">Q14+T14</f>
        <v>1</v>
      </c>
      <c r="V14" s="691"/>
      <c r="W14" s="599">
        <f t="array" ref="W14">SUMPRODUCT($U$22:$U$27*($P$22:$P$27=$D14)*ISNUMBER(MATCH($Q$22:$Q$27,IF($U$14:$U$17=$U14,$D$14:$D$17,""),0)))+SUMPRODUCT($V$22:$V$27*($Q$22:$Q$27=$D14)*ISNUMBER(MATCH($P$22:$P$27,IF($U$14:$U$17=$U14,$D$14:$D$17,""),0)))</f>
        <v>0</v>
      </c>
      <c r="X14" s="600">
        <f>COUNTIFS($W$14:$W$17,"&gt;"&amp;$W14,$U$14:$U$17,"="&amp;$U14)</f>
        <v>0</v>
      </c>
      <c r="Y14" s="588">
        <f t="shared" ref="Y14:Y17" si="13">U14+X14</f>
        <v>1</v>
      </c>
      <c r="Z14" s="586"/>
      <c r="AA14" s="599">
        <f t="array" ref="AA14">SUMPRODUCT($W$22:$W$27*($P$22:$P$27=$D14)*ISNUMBER(MATCH($Q$22:$Q$27,IF($U$14:$U$17=$U14,$D$14:$D$17,""),0)))+SUMPRODUCT(-$W$22:$W$27*($Q$22:$Q$27=$D14)*ISNUMBER(MATCH($P$22:$P$27,IF($U$14:$U$17=$U14,$D$14:$D$17,""),0)))</f>
        <v>0</v>
      </c>
      <c r="AB14" s="600">
        <f>COUNTIFS($AA$14:$AA$17,"&gt;"&amp;$AA14,$Y$14:$Y$17,"="&amp;$Y14)</f>
        <v>0</v>
      </c>
      <c r="AC14" s="588">
        <f t="shared" ref="AC14:AC17" si="14">Y14+AB14</f>
        <v>1</v>
      </c>
      <c r="AD14" s="586"/>
      <c r="AE14" s="599">
        <f t="array" ref="AE14">SUMPRODUCT($X$22:$X$27*($P$22:$P$27=$D14)*ISNUMBER(MATCH($Q$22:$Q$27,IF($U$14:$U$17=$U14,$D$14:$D$17,""),0)))+SUMPRODUCT($Y$22:$Y$27*($Q$22:$Q$27=$D14)*ISNUMBER(MATCH($P$22:$P$27,IF($U$14:$U$17=$U14,$D$14:$D$17,""),0)))</f>
        <v>0</v>
      </c>
      <c r="AF14" s="600">
        <f>COUNTIFS($AE$14:$AE$17,"&gt;"&amp;$AE14,$AC$14:$AC$17,"="&amp;$AC14)</f>
        <v>0</v>
      </c>
      <c r="AG14" s="588">
        <f t="shared" ref="AG14:AG17" si="15">AC14+AF14</f>
        <v>1</v>
      </c>
      <c r="AH14" s="691"/>
      <c r="AI14" s="601">
        <f>COUNTIFS($J$5:$J$8,"&gt;"&amp;$J5,$AG$14:$AG$17,"="&amp;$AG14)</f>
        <v>0</v>
      </c>
      <c r="AJ14" s="602">
        <f>AG14+AI14</f>
        <v>1</v>
      </c>
      <c r="AK14" s="586"/>
      <c r="AL14" s="601">
        <f>COUNTIFS($H$5:$H$8,"&gt;"&amp;$H5,$AJ$14:$AJ$17,"="&amp;$AJ14)</f>
        <v>0</v>
      </c>
      <c r="AM14" s="602">
        <f>AJ14+AL14</f>
        <v>1</v>
      </c>
      <c r="AN14" s="586"/>
      <c r="AO14" s="601">
        <f>COUNTIFS($P$5:$P$8,"&gt;"&amp;$P5,$AM$14:$AM$17,"="&amp;$AM14)</f>
        <v>4</v>
      </c>
      <c r="AP14" s="602">
        <f t="shared" ref="AP14:AP17" si="16">AM14+AO14</f>
        <v>5</v>
      </c>
      <c r="AQ14" s="586"/>
      <c r="AR14" s="601">
        <f>COUNTIFS($R$5:$R$8,"&gt;"&amp;$R5,$AP$14:$AP$17,"="&amp;$AP14)</f>
        <v>0</v>
      </c>
      <c r="AS14" s="602">
        <f t="shared" ref="AS14:AS17" si="17">AP14+AR14</f>
        <v>5</v>
      </c>
      <c r="AT14" s="797" t="b">
        <f>AND($AV5,$AT5)</f>
        <v>0</v>
      </c>
      <c r="AU14" s="704" t="b">
        <f>OR($AV$14:$AV$17)</f>
        <v>0</v>
      </c>
      <c r="AV14" s="616" t="b">
        <f>AND($AU5,$AV5)</f>
        <v>0</v>
      </c>
      <c r="AX14" s="689">
        <f t="array" ref="AX14">IFERROR(SMALL(IF(COUNTIF($I$14:$I$17,$C$14:$C$17)&gt;1,$C$14:$C$17,""),1),"")</f>
        <v>1</v>
      </c>
      <c r="AY14" s="616">
        <f>IFERROR(INDEX($E$14:$E$17,IF($I14=$AX$14,$C14,99)),0)</f>
        <v>1</v>
      </c>
      <c r="AZ14" s="603" t="str">
        <f t="array" ref="AZ14:AZ17">IFERROR(VLOOKUP($BA$5:$BA$8,$C$14:$D$17,2,0),"")</f>
        <v>Canada</v>
      </c>
      <c r="BA14" s="606">
        <f t="array" ref="BA14:BA17">IFERROR(VLOOKUP($BA$5:$BA$8,$C$14:$K$17,9,0),"")</f>
        <v>0</v>
      </c>
      <c r="BB14" s="606">
        <f t="array" ref="BB14:BB17">IFERROR(VLOOKUP($BA$5:$BA$8,$C$14:$O$17,13,0),"")</f>
        <v>0</v>
      </c>
      <c r="BC14" s="608">
        <f t="array" ref="BC14:BC17">IFERROR(VLOOKUP($BA$5:$BA$8,$C$14:$S$17,17,0),"")</f>
        <v>0</v>
      </c>
      <c r="BE14" s="611" t="str">
        <f t="array" ref="BE14:BH17">IFERROR(VLOOKUP($AZ$14:$AZ$17&amp;$BE$13:$BH$13,$Z$22:$AA$33,2,0),"")</f>
        <v/>
      </c>
      <c r="BF14" s="612" t="str">
        <v/>
      </c>
      <c r="BG14" s="612" t="str">
        <v/>
      </c>
      <c r="BH14" s="613" t="str">
        <v/>
      </c>
      <c r="BI14" s="616"/>
      <c r="BJ14" s="686" t="b">
        <f>COUNTIF($I$14:$I$17,$BL$15)&lt;&gt;COUNTIF($U$14:$U$17,$BL$15)</f>
        <v>0</v>
      </c>
      <c r="BK14" s="584">
        <f t="array" ref="BK14:BK17">IF($I$14:$I$17=$AX$14,$U$14:$U$17,0)</f>
        <v>1</v>
      </c>
      <c r="BL14" s="690" t="str">
        <f>IF($BJ$14,$BL$15,"")</f>
        <v/>
      </c>
      <c r="BM14" s="621"/>
      <c r="BN14" s="603" t="str">
        <f t="array" ref="BN14:BN17">IFERROR(VLOOKUP($BO$5:$BO$8,$C$14:$D$17,2,0),"")</f>
        <v/>
      </c>
      <c r="BO14" s="606" t="str">
        <f t="array" ref="BO14:BO17">IFERROR(VLOOKUP($BO$5:$BO$8,$C$14:$W$17,21,0),"")</f>
        <v/>
      </c>
      <c r="BP14" s="606" t="str">
        <f t="array" ref="BP14:BP17">IFERROR(VLOOKUP($BO$5:$BO$8,$C$14:$AA$17,25,0),"")</f>
        <v/>
      </c>
      <c r="BQ14" s="608" t="str">
        <f t="array" ref="BQ14:BQ17">IFERROR(VLOOKUP($BO$5:$BO$8,$C$14:$AE$17,29,0),"")</f>
        <v/>
      </c>
      <c r="BS14" s="611" t="str">
        <f t="array" ref="BS14:BV17">IFERROR(VLOOKUP($BN$14:$BN$17&amp;$BS$13:$BV$13,$Z$22:$AA$33,2,0),"")</f>
        <v/>
      </c>
      <c r="BT14" s="612" t="str">
        <v/>
      </c>
      <c r="BU14" s="612" t="str">
        <v/>
      </c>
      <c r="BV14" s="613" t="str">
        <v/>
      </c>
      <c r="BX14" s="689" t="str">
        <f t="array" ref="BX14">IFERROR(SMALL(IF(COUNTIF($BK$14:$BK$17,$C$14:$C$17)&gt;1,$C$14:$C$17,""),2),"")</f>
        <v/>
      </c>
      <c r="BZ14" s="603" t="str">
        <f t="array" ref="BZ14:BZ17">IFERROR(VLOOKUP($CA$5:$CA$8,$C$14:$D$17,2,0),"")</f>
        <v/>
      </c>
      <c r="CA14" s="606" t="str">
        <f t="array" ref="CA14:CA17">IFERROR(VLOOKUP($CA$5:$CA$8,$C$14:$W$17,21,0),"")</f>
        <v/>
      </c>
      <c r="CB14" s="606" t="str">
        <f t="array" ref="CB14:CB17">IFERROR(VLOOKUP($CA$5:$CA$8,$C$14:$AA$17,25,0),"")</f>
        <v/>
      </c>
      <c r="CC14" s="608" t="str">
        <f t="array" ref="CC14:CC17">IFERROR(VLOOKUP($CA$5:$CA$8,$C$14:$AE$17,29,0),"")</f>
        <v/>
      </c>
      <c r="CE14" s="611" t="str">
        <f t="array" ref="CE14:CH17">IFERROR(VLOOKUP($BZ$14:$BZ$17&amp;$CE$13:$CH$13,$Z$22:$AA$33,2,0),"")</f>
        <v/>
      </c>
      <c r="CF14" s="612" t="str">
        <v/>
      </c>
      <c r="CG14" s="612" t="str">
        <v/>
      </c>
      <c r="CH14" s="613" t="str">
        <v/>
      </c>
    </row>
    <row r="15" spans="2:86" s="594" customFormat="1">
      <c r="C15" s="593">
        <v>2</v>
      </c>
      <c r="D15" s="593" t="str">
        <f t="shared" ref="D15:D17" si="18">$D6</f>
        <v>Bosnia/Herzeg.</v>
      </c>
      <c r="E15" s="589">
        <f t="shared" ref="E15:E17" si="19">RANK(F15,$F$14:$F$17,1)</f>
        <v>2</v>
      </c>
      <c r="F15" s="582">
        <f t="shared" ref="F15:F17" si="20">G15+ROW()/1000+(D15="")*10</f>
        <v>5.0149999999999997</v>
      </c>
      <c r="G15" s="710">
        <f t="shared" ref="G15:G17" si="21">AS15</f>
        <v>5</v>
      </c>
      <c r="H15" s="586"/>
      <c r="I15" s="591">
        <f t="shared" ref="I15:I17" si="22">RANK($K6,$K$5:$K$8)</f>
        <v>1</v>
      </c>
      <c r="J15" s="691"/>
      <c r="K15" s="574">
        <f t="array" ref="K15">SUMPRODUCT($U$22:$U$27*($P$22:$P$27=$D15)*ISNUMBER(MATCH($Q$22:$Q$27,IF($I$14:$I$17=$I15,$D$14:$D$17,""),0)))+SUMPRODUCT($V$22:$V$27*($Q$22:$Q$27=$D15)*ISNUMBER(MATCH($P$22:$P$27,IF($I$14:$I$17=$I15,$D$14:$D$17,""),0)))</f>
        <v>0</v>
      </c>
      <c r="L15" s="574">
        <f>COUNTIFS($K$14:$K$17,"&gt;"&amp;$K15,$I$14:$I$17,"="&amp;$I15)</f>
        <v>0</v>
      </c>
      <c r="M15" s="587">
        <f t="shared" si="10"/>
        <v>1</v>
      </c>
      <c r="N15" s="586"/>
      <c r="O15" s="574">
        <f t="array" ref="O15">SUMPRODUCT($W$22:$W$27*($P$22:$P$27=$D15)*ISNUMBER(MATCH($Q$22:$Q$27,IF($I$14:$I$17=$I15,$D$14:$D$17,""),0)))+SUMPRODUCT(-$W$22:$W$27*($Q$22:$Q$27=$D15)*ISNUMBER(MATCH($P$22:$P$27,IF($I$14:$I$17=$I15,$D$14:$D$17,""),0)))</f>
        <v>0</v>
      </c>
      <c r="P15" s="574">
        <f>COUNTIFS($O$14:$O$17,"&gt;"&amp;$O15,$M$14:$M$17,"="&amp;$M15)</f>
        <v>0</v>
      </c>
      <c r="Q15" s="587">
        <f t="shared" si="11"/>
        <v>1</v>
      </c>
      <c r="R15" s="586"/>
      <c r="S15" s="574">
        <f t="array" ref="S15">SUMPRODUCT($X$22:$X$27*($P$22:$P$27=$D15)*ISNUMBER(MATCH($Q$22:$Q$27,IF($I$14:$I$17=$I15,$D$14:$D$17,""),0)))+SUMPRODUCT($Y$22:$Y$27*($Q$22:$Q$27=$D15)*ISNUMBER(MATCH($P$22:$P$27,IF($I$14:$I$17=$I15,$D$14:$D$17,""),0)))</f>
        <v>0</v>
      </c>
      <c r="T15" s="574">
        <f>COUNTIFS($S$14:$S$17,"&gt;"&amp;$S15,$Q$14:$Q$17,"="&amp;$Q15)</f>
        <v>0</v>
      </c>
      <c r="U15" s="587">
        <f t="shared" si="12"/>
        <v>1</v>
      </c>
      <c r="V15" s="691"/>
      <c r="W15" s="574">
        <f t="array" ref="W15">SUMPRODUCT($U$22:$U$27*($P$22:$P$27=$D15)*ISNUMBER(MATCH($Q$22:$Q$27,IF($U$14:$U$17=$U15,$D$14:$D$17,""),0)))+SUMPRODUCT($V$22:$V$27*($Q$22:$Q$27=$D15)*ISNUMBER(MATCH($P$22:$P$27,IF($U$14:$U$17=$U15,$D$14:$D$17,""),0)))</f>
        <v>0</v>
      </c>
      <c r="X15" s="574">
        <f>COUNTIFS($W$14:$W$17,"&gt;"&amp;$W15,$U$14:$U$17,"="&amp;$U15)</f>
        <v>0</v>
      </c>
      <c r="Y15" s="587">
        <f t="shared" si="13"/>
        <v>1</v>
      </c>
      <c r="Z15" s="586"/>
      <c r="AA15" s="574">
        <f t="array" ref="AA15">SUMPRODUCT($W$22:$W$27*($P$22:$P$27=$D15)*ISNUMBER(MATCH($Q$22:$Q$27,IF($U$14:$U$17=$U15,$D$14:$D$17,""),0)))+SUMPRODUCT(-$W$22:$W$27*($Q$22:$Q$27=$D15)*ISNUMBER(MATCH($P$22:$P$27,IF($U$14:$U$17=$U15,$D$14:$D$17,""),0)))</f>
        <v>0</v>
      </c>
      <c r="AB15" s="574">
        <f>COUNTIFS($AA$14:$AA$17,"&gt;"&amp;$AA15,$Y$14:$Y$17,"="&amp;$Y15)</f>
        <v>0</v>
      </c>
      <c r="AC15" s="587">
        <f t="shared" si="14"/>
        <v>1</v>
      </c>
      <c r="AD15" s="586"/>
      <c r="AE15" s="574">
        <f t="array" ref="AE15">SUMPRODUCT($X$22:$X$27*($P$22:$P$27=$D15)*ISNUMBER(MATCH($Q$22:$Q$27,IF($U$14:$U$17=$U15,$D$14:$D$17,""),0)))+SUMPRODUCT($Y$22:$Y$27*($Q$22:$Q$27=$D15)*ISNUMBER(MATCH($P$22:$P$27,IF($U$14:$U$17=$U15,$D$14:$D$17,""),0)))</f>
        <v>0</v>
      </c>
      <c r="AF15" s="574">
        <f>COUNTIFS($AE$14:$AE$17,"&gt;"&amp;$AE15,$AC$14:$AC$17,"="&amp;$AC15)</f>
        <v>0</v>
      </c>
      <c r="AG15" s="587">
        <f t="shared" si="15"/>
        <v>1</v>
      </c>
      <c r="AH15" s="691"/>
      <c r="AI15" s="593">
        <f>COUNTIFS($J$5:$J$8,"&gt;"&amp;$J6,$AG$14:$AG$17,"="&amp;$AG15)</f>
        <v>0</v>
      </c>
      <c r="AJ15" s="587">
        <f t="shared" ref="AJ15:AJ17" si="23">AG15+AI15</f>
        <v>1</v>
      </c>
      <c r="AK15" s="586"/>
      <c r="AL15" s="593">
        <f>COUNTIFS($H$5:$H$8,"&gt;"&amp;$H6,$AJ$14:$AJ$17,"="&amp;$AJ15)</f>
        <v>0</v>
      </c>
      <c r="AM15" s="587">
        <f t="shared" ref="AM15:AM17" si="24">AJ15+AL15</f>
        <v>1</v>
      </c>
      <c r="AN15" s="586"/>
      <c r="AO15" s="593">
        <f>COUNTIFS($P$5:$P$8,"&gt;"&amp;$P6,$AM$14:$AM$17,"="&amp;$AM15)</f>
        <v>4</v>
      </c>
      <c r="AP15" s="587">
        <f t="shared" si="16"/>
        <v>5</v>
      </c>
      <c r="AQ15" s="586"/>
      <c r="AR15" s="593">
        <f t="shared" ref="AR15:AR17" si="25">COUNTIFS($R$5:$R$8,"&gt;"&amp;$R6,$AP$14:$AP$17,"="&amp;$AP15)</f>
        <v>0</v>
      </c>
      <c r="AS15" s="587">
        <f t="shared" si="17"/>
        <v>5</v>
      </c>
      <c r="AT15" s="797" t="b">
        <f t="shared" ref="AT15:AT17" si="26">AND($AV6,$AT6)</f>
        <v>0</v>
      </c>
      <c r="AV15" s="616" t="b">
        <f t="shared" ref="AV15:AV17" si="27">AND($AU6,$AV6)</f>
        <v>0</v>
      </c>
      <c r="AX15" s="685"/>
      <c r="AY15" s="616">
        <f t="shared" ref="AY15:AY17" si="28">IFERROR(INDEX($E$14:$E$17,IF($I15=$AX$14,$C15,99)),0)</f>
        <v>2</v>
      </c>
      <c r="AZ15" s="604" t="str">
        <v>Bosnia/Herzeg.</v>
      </c>
      <c r="BA15" s="593">
        <v>0</v>
      </c>
      <c r="BB15" s="593">
        <v>0</v>
      </c>
      <c r="BC15" s="609">
        <v>0</v>
      </c>
      <c r="BE15" s="614" t="str">
        <v/>
      </c>
      <c r="BF15" s="615" t="str">
        <v/>
      </c>
      <c r="BG15" s="616" t="str">
        <v/>
      </c>
      <c r="BH15" s="617" t="str">
        <v/>
      </c>
      <c r="BI15" s="616"/>
      <c r="BK15" s="590">
        <v>1</v>
      </c>
      <c r="BL15" s="693">
        <f t="array" ref="BL15">IFERROR(SMALL(IF(COUNTIF($BK$14:$BK$17,$C$14:$C$17)&gt;1,$C$14:$C$17,""),1),"")</f>
        <v>1</v>
      </c>
      <c r="BN15" s="604" t="str">
        <v/>
      </c>
      <c r="BO15" s="593" t="str">
        <v/>
      </c>
      <c r="BP15" s="593" t="str">
        <v/>
      </c>
      <c r="BQ15" s="609" t="str">
        <v/>
      </c>
      <c r="BS15" s="614" t="str">
        <v/>
      </c>
      <c r="BT15" s="615" t="str">
        <v/>
      </c>
      <c r="BU15" s="616" t="str">
        <v/>
      </c>
      <c r="BV15" s="617" t="str">
        <v/>
      </c>
      <c r="BZ15" s="604" t="str">
        <v/>
      </c>
      <c r="CA15" s="593" t="str">
        <v/>
      </c>
      <c r="CB15" s="593" t="str">
        <v/>
      </c>
      <c r="CC15" s="609" t="str">
        <v/>
      </c>
      <c r="CE15" s="614" t="str">
        <v/>
      </c>
      <c r="CF15" s="615" t="str">
        <v/>
      </c>
      <c r="CG15" s="616" t="str">
        <v/>
      </c>
      <c r="CH15" s="617" t="str">
        <v/>
      </c>
    </row>
    <row r="16" spans="2:86" s="594" customFormat="1">
      <c r="C16" s="593">
        <v>3</v>
      </c>
      <c r="D16" s="593" t="str">
        <f t="shared" si="18"/>
        <v>Qatar</v>
      </c>
      <c r="E16" s="589">
        <f t="shared" si="19"/>
        <v>3</v>
      </c>
      <c r="F16" s="582">
        <f t="shared" si="20"/>
        <v>5.016</v>
      </c>
      <c r="G16" s="710">
        <f t="shared" si="21"/>
        <v>5</v>
      </c>
      <c r="H16" s="586"/>
      <c r="I16" s="591">
        <f t="shared" si="22"/>
        <v>1</v>
      </c>
      <c r="J16" s="691"/>
      <c r="K16" s="574">
        <f t="array" ref="K16">SUMPRODUCT($U$22:$U$27*($P$22:$P$27=$D16)*ISNUMBER(MATCH($Q$22:$Q$27,IF($I$14:$I$17=$I16,$D$14:$D$17,""),0)))+SUMPRODUCT($V$22:$V$27*($Q$22:$Q$27=$D16)*ISNUMBER(MATCH($P$22:$P$27,IF($I$14:$I$17=$I16,$D$14:$D$17,""),0)))</f>
        <v>0</v>
      </c>
      <c r="L16" s="574">
        <f>COUNTIFS($K$14:$K$17,"&gt;"&amp;$K16,$I$14:$I$17,"="&amp;$I16)</f>
        <v>0</v>
      </c>
      <c r="M16" s="587">
        <f t="shared" si="10"/>
        <v>1</v>
      </c>
      <c r="N16" s="586"/>
      <c r="O16" s="574">
        <f t="array" ref="O16">SUMPRODUCT($W$22:$W$27*($P$22:$P$27=$D16)*ISNUMBER(MATCH($Q$22:$Q$27,IF($I$14:$I$17=$I16,$D$14:$D$17,""),0)))+SUMPRODUCT(-$W$22:$W$27*($Q$22:$Q$27=$D16)*ISNUMBER(MATCH($P$22:$P$27,IF($I$14:$I$17=$I16,$D$14:$D$17,""),0)))</f>
        <v>0</v>
      </c>
      <c r="P16" s="574">
        <f>COUNTIFS($O$14:$O$17,"&gt;"&amp;$O16,$M$14:$M$17,"="&amp;$M16)</f>
        <v>0</v>
      </c>
      <c r="Q16" s="587">
        <f t="shared" si="11"/>
        <v>1</v>
      </c>
      <c r="R16" s="586"/>
      <c r="S16" s="574">
        <f t="array" ref="S16">SUMPRODUCT($X$22:$X$27*($P$22:$P$27=$D16)*ISNUMBER(MATCH($Q$22:$Q$27,IF($I$14:$I$17=$I16,$D$14:$D$17,""),0)))+SUMPRODUCT($Y$22:$Y$27*($Q$22:$Q$27=$D16)*ISNUMBER(MATCH($P$22:$P$27,IF($I$14:$I$17=$I16,$D$14:$D$17,""),0)))</f>
        <v>0</v>
      </c>
      <c r="T16" s="574">
        <f>COUNTIFS($S$14:$S$17,"&gt;"&amp;$S16,$Q$14:$Q$17,"="&amp;$Q16)</f>
        <v>0</v>
      </c>
      <c r="U16" s="587">
        <f t="shared" si="12"/>
        <v>1</v>
      </c>
      <c r="V16" s="691"/>
      <c r="W16" s="574">
        <f t="array" ref="W16">SUMPRODUCT($U$22:$U$27*($P$22:$P$27=$D16)*ISNUMBER(MATCH($Q$22:$Q$27,IF($U$14:$U$17=$U16,$D$14:$D$17,""),0)))+SUMPRODUCT($V$22:$V$27*($Q$22:$Q$27=$D16)*ISNUMBER(MATCH($P$22:$P$27,IF($U$14:$U$17=$U16,$D$14:$D$17,""),0)))</f>
        <v>0</v>
      </c>
      <c r="X16" s="574">
        <f>COUNTIFS($W$14:$W$17,"&gt;"&amp;$W16,$U$14:$U$17,"="&amp;$U16)</f>
        <v>0</v>
      </c>
      <c r="Y16" s="587">
        <f t="shared" si="13"/>
        <v>1</v>
      </c>
      <c r="Z16" s="586"/>
      <c r="AA16" s="574">
        <f t="array" ref="AA16">SUMPRODUCT($W$22:$W$27*($P$22:$P$27=$D16)*ISNUMBER(MATCH($Q$22:$Q$27,IF($U$14:$U$17=$U16,$D$14:$D$17,""),0)))+SUMPRODUCT(-$W$22:$W$27*($Q$22:$Q$27=$D16)*ISNUMBER(MATCH($P$22:$P$27,IF($U$14:$U$17=$U16,$D$14:$D$17,""),0)))</f>
        <v>0</v>
      </c>
      <c r="AB16" s="574">
        <f>COUNTIFS($AA$14:$AA$17,"&gt;"&amp;$AA16,$Y$14:$Y$17,"="&amp;$Y16)</f>
        <v>0</v>
      </c>
      <c r="AC16" s="587">
        <f t="shared" si="14"/>
        <v>1</v>
      </c>
      <c r="AD16" s="586"/>
      <c r="AE16" s="574">
        <f t="array" ref="AE16">SUMPRODUCT($X$22:$X$27*($P$22:$P$27=$D16)*ISNUMBER(MATCH($Q$22:$Q$27,IF($U$14:$U$17=$U16,$D$14:$D$17,""),0)))+SUMPRODUCT($Y$22:$Y$27*($Q$22:$Q$27=$D16)*ISNUMBER(MATCH($P$22:$P$27,IF($U$14:$U$17=$U16,$D$14:$D$17,""),0)))</f>
        <v>0</v>
      </c>
      <c r="AF16" s="574">
        <f>COUNTIFS($AE$14:$AE$17,"&gt;"&amp;$AE16,$AC$14:$AC$17,"="&amp;$AC16)</f>
        <v>0</v>
      </c>
      <c r="AG16" s="587">
        <f t="shared" si="15"/>
        <v>1</v>
      </c>
      <c r="AH16" s="691"/>
      <c r="AI16" s="593">
        <f>COUNTIFS($J$5:$J$8,"&gt;"&amp;$J7,$AG$14:$AG$17,"="&amp;$AG16)</f>
        <v>0</v>
      </c>
      <c r="AJ16" s="587">
        <f t="shared" si="23"/>
        <v>1</v>
      </c>
      <c r="AK16" s="586"/>
      <c r="AL16" s="593">
        <f>COUNTIFS($H$5:$H$8,"&gt;"&amp;$H7,$AJ$14:$AJ$17,"="&amp;$AJ16)</f>
        <v>0</v>
      </c>
      <c r="AM16" s="587">
        <f t="shared" si="24"/>
        <v>1</v>
      </c>
      <c r="AN16" s="586"/>
      <c r="AO16" s="593">
        <f>COUNTIFS($P$5:$P$8,"&gt;"&amp;$P7,$AM$14:$AM$17,"="&amp;$AM16)</f>
        <v>4</v>
      </c>
      <c r="AP16" s="587">
        <f t="shared" si="16"/>
        <v>5</v>
      </c>
      <c r="AQ16" s="586"/>
      <c r="AR16" s="593">
        <f t="shared" si="25"/>
        <v>0</v>
      </c>
      <c r="AS16" s="587">
        <f t="shared" si="17"/>
        <v>5</v>
      </c>
      <c r="AT16" s="797" t="b">
        <f t="shared" si="26"/>
        <v>0</v>
      </c>
      <c r="AV16" s="616" t="b">
        <f t="shared" si="27"/>
        <v>0</v>
      </c>
      <c r="AX16" s="593"/>
      <c r="AY16" s="616">
        <f t="shared" si="28"/>
        <v>3</v>
      </c>
      <c r="AZ16" s="604" t="str">
        <v>Qatar</v>
      </c>
      <c r="BA16" s="593">
        <v>0</v>
      </c>
      <c r="BB16" s="593">
        <v>0</v>
      </c>
      <c r="BC16" s="609">
        <v>0</v>
      </c>
      <c r="BE16" s="614" t="str">
        <v/>
      </c>
      <c r="BF16" s="616" t="str">
        <v/>
      </c>
      <c r="BG16" s="615" t="str">
        <v/>
      </c>
      <c r="BH16" s="617" t="str">
        <v/>
      </c>
      <c r="BI16" s="616"/>
      <c r="BJ16" s="616"/>
      <c r="BK16" s="590">
        <v>1</v>
      </c>
      <c r="BL16" s="593"/>
      <c r="BN16" s="604" t="str">
        <v/>
      </c>
      <c r="BO16" s="593" t="str">
        <v/>
      </c>
      <c r="BP16" s="593" t="str">
        <v/>
      </c>
      <c r="BQ16" s="609" t="str">
        <v/>
      </c>
      <c r="BS16" s="614" t="str">
        <v/>
      </c>
      <c r="BT16" s="616" t="str">
        <v/>
      </c>
      <c r="BU16" s="615" t="str">
        <v/>
      </c>
      <c r="BV16" s="617" t="str">
        <v/>
      </c>
      <c r="BZ16" s="604" t="str">
        <v/>
      </c>
      <c r="CA16" s="593" t="str">
        <v/>
      </c>
      <c r="CB16" s="593" t="str">
        <v/>
      </c>
      <c r="CC16" s="609" t="str">
        <v/>
      </c>
      <c r="CE16" s="614" t="str">
        <v/>
      </c>
      <c r="CF16" s="616" t="str">
        <v/>
      </c>
      <c r="CG16" s="615" t="str">
        <v/>
      </c>
      <c r="CH16" s="617" t="str">
        <v/>
      </c>
    </row>
    <row r="17" spans="3:86" s="594" customFormat="1" ht="12.75" thickBot="1">
      <c r="C17" s="593">
        <v>4</v>
      </c>
      <c r="D17" s="593" t="str">
        <f t="shared" si="18"/>
        <v>Switzerland</v>
      </c>
      <c r="E17" s="592">
        <f t="shared" si="19"/>
        <v>4</v>
      </c>
      <c r="F17" s="582">
        <f t="shared" si="20"/>
        <v>5.0170000000000003</v>
      </c>
      <c r="G17" s="710">
        <f t="shared" si="21"/>
        <v>5</v>
      </c>
      <c r="H17" s="586"/>
      <c r="I17" s="591">
        <f t="shared" si="22"/>
        <v>1</v>
      </c>
      <c r="J17" s="691"/>
      <c r="K17" s="574">
        <f t="array" ref="K17">SUMPRODUCT($U$22:$U$27*($P$22:$P$27=$D17)*ISNUMBER(MATCH($Q$22:$Q$27,IF($I$14:$I$17=$I17,$D$14:$D$17,""),0)))+SUMPRODUCT($V$22:$V$27*($Q$22:$Q$27=$D17)*ISNUMBER(MATCH($P$22:$P$27,IF($I$14:$I$17=$I17,$D$14:$D$17,""),0)))</f>
        <v>0</v>
      </c>
      <c r="L17" s="574">
        <f>COUNTIFS($K$14:$K$17,"&gt;"&amp;$K17,$I$14:$I$17,"="&amp;$I17)</f>
        <v>0</v>
      </c>
      <c r="M17" s="587">
        <f t="shared" si="10"/>
        <v>1</v>
      </c>
      <c r="N17" s="586"/>
      <c r="O17" s="574">
        <f t="array" ref="O17">SUMPRODUCT($W$22:$W$27*($P$22:$P$27=$D17)*ISNUMBER(MATCH($Q$22:$Q$27,IF($I$14:$I$17=$I17,$D$14:$D$17,""),0)))+SUMPRODUCT(-$W$22:$W$27*($Q$22:$Q$27=$D17)*ISNUMBER(MATCH($P$22:$P$27,IF($I$14:$I$17=$I17,$D$14:$D$17,""),0)))</f>
        <v>0</v>
      </c>
      <c r="P17" s="574">
        <f>COUNTIFS($O$14:$O$17,"&gt;"&amp;$O17,$M$14:$M$17,"="&amp;$M17)</f>
        <v>0</v>
      </c>
      <c r="Q17" s="587">
        <f t="shared" si="11"/>
        <v>1</v>
      </c>
      <c r="R17" s="586"/>
      <c r="S17" s="574">
        <f t="array" ref="S17">SUMPRODUCT($X$22:$X$27*($P$22:$P$27=$D17)*ISNUMBER(MATCH($Q$22:$Q$27,IF($I$14:$I$17=$I17,$D$14:$D$17,""),0)))+SUMPRODUCT($Y$22:$Y$27*($Q$22:$Q$27=$D17)*ISNUMBER(MATCH($P$22:$P$27,IF($I$14:$I$17=$I17,$D$14:$D$17,""),0)))</f>
        <v>0</v>
      </c>
      <c r="T17" s="574">
        <f>COUNTIFS($S$14:$S$17,"&gt;"&amp;$S17,$Q$14:$Q$17,"="&amp;$Q17)</f>
        <v>0</v>
      </c>
      <c r="U17" s="587">
        <f t="shared" si="12"/>
        <v>1</v>
      </c>
      <c r="V17" s="691"/>
      <c r="W17" s="574">
        <f t="array" ref="W17">SUMPRODUCT($U$22:$U$27*($P$22:$P$27=$D17)*ISNUMBER(MATCH($Q$22:$Q$27,IF($U$14:$U$17=$U17,$D$14:$D$17,""),0)))+SUMPRODUCT($V$22:$V$27*($Q$22:$Q$27=$D17)*ISNUMBER(MATCH($P$22:$P$27,IF($U$14:$U$17=$U17,$D$14:$D$17,""),0)))</f>
        <v>0</v>
      </c>
      <c r="X17" s="574">
        <f>COUNTIFS($W$14:$W$17,"&gt;"&amp;$W17,$U$14:$U$17,"="&amp;$U17)</f>
        <v>0</v>
      </c>
      <c r="Y17" s="587">
        <f t="shared" si="13"/>
        <v>1</v>
      </c>
      <c r="Z17" s="586"/>
      <c r="AA17" s="574">
        <f t="array" ref="AA17">SUMPRODUCT($W$22:$W$27*($P$22:$P$27=$D17)*ISNUMBER(MATCH($Q$22:$Q$27,IF($U$14:$U$17=$U17,$D$14:$D$17,""),0)))+SUMPRODUCT(-$W$22:$W$27*($Q$22:$Q$27=$D17)*ISNUMBER(MATCH($P$22:$P$27,IF($U$14:$U$17=$U17,$D$14:$D$17,""),0)))</f>
        <v>0</v>
      </c>
      <c r="AB17" s="574">
        <f>COUNTIFS($AA$14:$AA$17,"&gt;"&amp;$AA17,$Y$14:$Y$17,"="&amp;$Y17)</f>
        <v>0</v>
      </c>
      <c r="AC17" s="587">
        <f t="shared" si="14"/>
        <v>1</v>
      </c>
      <c r="AD17" s="586"/>
      <c r="AE17" s="574">
        <f t="array" ref="AE17">SUMPRODUCT($X$22:$X$27*($P$22:$P$27=$D17)*ISNUMBER(MATCH($Q$22:$Q$27,IF($U$14:$U$17=$U17,$D$14:$D$17,""),0)))+SUMPRODUCT($Y$22:$Y$27*($Q$22:$Q$27=$D17)*ISNUMBER(MATCH($P$22:$P$27,IF($U$14:$U$17=$U17,$D$14:$D$17,""),0)))</f>
        <v>0</v>
      </c>
      <c r="AF17" s="574">
        <f>COUNTIFS($AE$14:$AE$17,"&gt;"&amp;$AE17,$AC$14:$AC$17,"="&amp;$AC17)</f>
        <v>0</v>
      </c>
      <c r="AG17" s="587">
        <f t="shared" si="15"/>
        <v>1</v>
      </c>
      <c r="AH17" s="691"/>
      <c r="AI17" s="593">
        <f>COUNTIFS($J$5:$J$8,"&gt;"&amp;$J8,$AG$14:$AG$17,"="&amp;$AG17)</f>
        <v>0</v>
      </c>
      <c r="AJ17" s="587">
        <f t="shared" si="23"/>
        <v>1</v>
      </c>
      <c r="AK17" s="586"/>
      <c r="AL17" s="593">
        <f>COUNTIFS($H$5:$H$8,"&gt;"&amp;$H8,$AJ$14:$AJ$17,"="&amp;$AJ17)</f>
        <v>0</v>
      </c>
      <c r="AM17" s="587">
        <f t="shared" si="24"/>
        <v>1</v>
      </c>
      <c r="AN17" s="586"/>
      <c r="AO17" s="593">
        <f>COUNTIFS($P$5:$P$8,"&gt;"&amp;$P8,$AM$14:$AM$17,"="&amp;$AM17)</f>
        <v>4</v>
      </c>
      <c r="AP17" s="587">
        <f t="shared" si="16"/>
        <v>5</v>
      </c>
      <c r="AQ17" s="586"/>
      <c r="AR17" s="593">
        <f t="shared" si="25"/>
        <v>0</v>
      </c>
      <c r="AS17" s="587">
        <f t="shared" si="17"/>
        <v>5</v>
      </c>
      <c r="AT17" s="797" t="b">
        <f t="shared" si="26"/>
        <v>0</v>
      </c>
      <c r="AV17" s="616" t="b">
        <f t="shared" si="27"/>
        <v>0</v>
      </c>
      <c r="AX17" s="593"/>
      <c r="AY17" s="616">
        <f t="shared" si="28"/>
        <v>4</v>
      </c>
      <c r="AZ17" s="605" t="str">
        <v>Switzerland</v>
      </c>
      <c r="BA17" s="607">
        <v>0</v>
      </c>
      <c r="BB17" s="607">
        <v>0</v>
      </c>
      <c r="BC17" s="610">
        <v>0</v>
      </c>
      <c r="BE17" s="618" t="str">
        <v/>
      </c>
      <c r="BF17" s="619" t="str">
        <v/>
      </c>
      <c r="BG17" s="619" t="str">
        <v/>
      </c>
      <c r="BH17" s="620" t="str">
        <v/>
      </c>
      <c r="BI17" s="616"/>
      <c r="BJ17" s="616"/>
      <c r="BK17" s="682">
        <v>1</v>
      </c>
      <c r="BL17" s="593"/>
      <c r="BN17" s="605" t="str">
        <v/>
      </c>
      <c r="BO17" s="607" t="str">
        <v/>
      </c>
      <c r="BP17" s="607" t="str">
        <v/>
      </c>
      <c r="BQ17" s="610" t="str">
        <v/>
      </c>
      <c r="BS17" s="618" t="str">
        <v/>
      </c>
      <c r="BT17" s="619" t="str">
        <v/>
      </c>
      <c r="BU17" s="619" t="str">
        <v/>
      </c>
      <c r="BV17" s="620" t="str">
        <v/>
      </c>
      <c r="BZ17" s="605" t="str">
        <v/>
      </c>
      <c r="CA17" s="607" t="str">
        <v/>
      </c>
      <c r="CB17" s="607" t="str">
        <v/>
      </c>
      <c r="CC17" s="610" t="str">
        <v/>
      </c>
      <c r="CE17" s="618" t="str">
        <v/>
      </c>
      <c r="CF17" s="619" t="str">
        <v/>
      </c>
      <c r="CG17" s="619" t="str">
        <v/>
      </c>
      <c r="CH17" s="620" t="str">
        <v/>
      </c>
    </row>
    <row r="18" spans="3:86" s="594" customFormat="1" ht="12.75" thickTop="1">
      <c r="P18" s="593"/>
      <c r="Q18" s="593"/>
      <c r="R18" s="593"/>
      <c r="S18" s="593"/>
      <c r="T18" s="593"/>
      <c r="U18" s="593"/>
      <c r="BK18" s="593"/>
      <c r="BL18" s="593"/>
    </row>
    <row r="19" spans="3:86" s="594" customFormat="1">
      <c r="BK19" s="593"/>
      <c r="BL19" s="593"/>
    </row>
    <row r="20" spans="3:86" s="572" customFormat="1">
      <c r="O20" s="622"/>
      <c r="W20" s="622"/>
      <c r="Y20" s="622"/>
      <c r="AZ20" s="688" t="s">
        <v>1780</v>
      </c>
      <c r="BK20" s="574"/>
      <c r="BL20" s="574"/>
    </row>
    <row r="21" spans="3:86" s="572" customFormat="1" ht="15.75" customHeight="1" thickBot="1">
      <c r="D21" s="623"/>
      <c r="E21" s="579" t="s">
        <v>1101</v>
      </c>
      <c r="F21" s="578" t="s">
        <v>1102</v>
      </c>
      <c r="G21" s="578" t="s">
        <v>1103</v>
      </c>
      <c r="H21" s="624" t="str">
        <f t="array" ref="H21:K21">TRANSPOSE($D$22:$D$25)</f>
        <v>Canada</v>
      </c>
      <c r="I21" s="625" t="str">
        <v>Bosnia/Herzeg.</v>
      </c>
      <c r="J21" s="625" t="str">
        <v>Qatar</v>
      </c>
      <c r="K21" s="626" t="str">
        <v>Switzerland</v>
      </c>
      <c r="L21" s="573" t="s">
        <v>1786</v>
      </c>
      <c r="M21" s="573" t="s">
        <v>1784</v>
      </c>
      <c r="N21" s="583" t="s">
        <v>1787</v>
      </c>
      <c r="T21" s="622" t="s">
        <v>169</v>
      </c>
      <c r="U21" s="975" t="s">
        <v>1101</v>
      </c>
      <c r="V21" s="975"/>
      <c r="W21" s="668" t="s">
        <v>190</v>
      </c>
      <c r="X21" s="668" t="s">
        <v>1102</v>
      </c>
      <c r="Y21" s="668" t="s">
        <v>1103</v>
      </c>
      <c r="AA21" s="627"/>
      <c r="AC21" s="573" t="s">
        <v>1759</v>
      </c>
      <c r="AE21" s="594"/>
      <c r="AF21" s="594"/>
      <c r="AH21" s="594"/>
      <c r="AI21" s="594"/>
      <c r="AJ21" s="594"/>
      <c r="AK21" s="594"/>
      <c r="AL21" s="594"/>
      <c r="AM21" s="594"/>
      <c r="AN21" s="594"/>
      <c r="AO21" s="594"/>
      <c r="AX21" s="687" t="s">
        <v>1783</v>
      </c>
      <c r="AY21" s="687" t="s">
        <v>1785</v>
      </c>
      <c r="AZ21" s="594"/>
      <c r="BA21" s="594"/>
      <c r="BB21" s="594"/>
      <c r="BC21" s="594"/>
      <c r="BD21" s="594"/>
      <c r="BE21" s="596" t="str">
        <f t="array" ref="BE21:BH21">TRANSPOSE($AZ$22:$AZ$25)</f>
        <v/>
      </c>
      <c r="BF21" s="597" t="str">
        <v/>
      </c>
      <c r="BG21" s="597" t="str">
        <v/>
      </c>
      <c r="BH21" s="598" t="str">
        <v/>
      </c>
      <c r="BI21" s="594"/>
      <c r="BJ21" s="594"/>
      <c r="BK21" s="593"/>
      <c r="BL21" s="593"/>
      <c r="BM21" s="594"/>
      <c r="BN21" s="594"/>
      <c r="BO21" s="594"/>
      <c r="BP21" s="594"/>
      <c r="BQ21" s="594"/>
      <c r="BR21" s="594"/>
      <c r="BS21" s="594"/>
      <c r="BT21" s="594"/>
      <c r="BU21" s="594"/>
      <c r="BV21" s="594"/>
    </row>
    <row r="22" spans="3:86" s="572" customFormat="1" ht="12.75" thickTop="1">
      <c r="C22" s="574"/>
      <c r="D22" s="628" t="str">
        <f>IF($L$9=0,$D5,INDEX($D$5:$D$8,MATCH($C5,$E$14:$E$17,0)))</f>
        <v>Canada</v>
      </c>
      <c r="E22" s="697">
        <f>VLOOKUP($D22,$D$5:$K$8,8,0)</f>
        <v>0</v>
      </c>
      <c r="F22" s="630">
        <f>VLOOKUP($D22,$D$5:$K$8,5,0)</f>
        <v>0</v>
      </c>
      <c r="G22" s="698">
        <f>VLOOKUP($D22,$D$5:$K$8,6,0)</f>
        <v>0</v>
      </c>
      <c r="H22" s="629" t="str">
        <f t="array" ref="H22:K25">IFERROR(VLOOKUP($D$22:$D$25&amp;$H$21:$K$21,$Z$22:$AA$33,2,0),"")</f>
        <v/>
      </c>
      <c r="I22" s="630" t="str">
        <v/>
      </c>
      <c r="J22" s="630" t="str">
        <v/>
      </c>
      <c r="K22" s="694" t="str">
        <v/>
      </c>
      <c r="L22" s="683" t="b">
        <f>OR($E22&gt;0,$G22&gt;0)</f>
        <v>0</v>
      </c>
      <c r="M22" s="683" t="b">
        <f t="array" ref="M22:M25">VLOOKUP($D$22:$D$25,$D$14:$AV$17,45,0)</f>
        <v>0</v>
      </c>
      <c r="N22" s="574">
        <f>VLOOKUP($D22,$D$5:$Q$8,14,0)</f>
        <v>30</v>
      </c>
      <c r="O22" s="635" t="s">
        <v>26</v>
      </c>
      <c r="P22" s="670" t="str">
        <f>INDEX('World Cup'!$B$13:$AJ$38,1,1+(CODE($B$1)-65)*3)</f>
        <v>Canada</v>
      </c>
      <c r="Q22" s="671" t="str">
        <f>INDEX('World Cup'!$B$13:$AJ$38,1,2+(CODE($B$1)-65)*3)</f>
        <v>Bosnia/Herzeg.</v>
      </c>
      <c r="R22" s="671" t="str">
        <f>IF(OR(INDEX('World Cup'!$B$14:$AJ$39,1,1+(CODE($B$1)-65)*3)="",INDEX('World Cup'!$B$14:$AJ$39,1,2+(CODE($B$1)-65)*3)=""),"",INDEX('World Cup'!$B$14:$AJ$39,1,1+(CODE($B$1)-65)*3))</f>
        <v/>
      </c>
      <c r="S22" s="672" t="str">
        <f>IF(OR(INDEX('World Cup'!$B$14:$AJ$39,1,1+(CODE($B$1)-65)*3)="",INDEX('World Cup'!$B$14:$AJ$39,1,2+(CODE($B$1)-65)*3)=""),"",INDEX('World Cup'!$B$14:$AJ$39,1,2+(CODE($B$1)-65)*3))</f>
        <v/>
      </c>
      <c r="T22" s="637">
        <f t="shared" ref="T22:T25" si="29">IF(AND(P22&lt;&gt;"",Q22&lt;&gt;"",P22&lt;&gt;Q22,R22&lt;&gt;"",S22&lt;&gt;""),1,0)</f>
        <v>0</v>
      </c>
      <c r="U22" s="638">
        <f t="shared" ref="U22:U25" si="30">IF($T22=0,0,IF($R22&gt;$S22,3,IF($R22=$S22,1,0)))</f>
        <v>0</v>
      </c>
      <c r="V22" s="639">
        <f t="shared" ref="V22:V25" si="31">IF($T22=0,0,IF($R22&lt;$S22,3,IF($R22=$S22,1,0)))</f>
        <v>0</v>
      </c>
      <c r="W22" s="640">
        <f t="shared" ref="W22:W25" si="32">IF(OR(R22="",S22=""),0,R22-S22)</f>
        <v>0</v>
      </c>
      <c r="X22" s="641">
        <f t="shared" ref="X22:X25" si="33">IF(OR(R22="",S22=""),0,R22)</f>
        <v>0</v>
      </c>
      <c r="Y22" s="642">
        <f t="shared" ref="Y22:Y25" si="34">IF(OR(R22="",S22=""),0,S22)</f>
        <v>0</v>
      </c>
      <c r="Z22" s="643" t="str">
        <f t="shared" ref="Z22:Z25" si="35">P22&amp;Q22</f>
        <v>CanadaBosnia/Herzeg.</v>
      </c>
      <c r="AA22" s="644" t="str">
        <f>IF($T22,$X22&amp;Language!$E$197&amp;$Y22,"")</f>
        <v/>
      </c>
      <c r="AB22" s="683"/>
      <c r="AC22" s="683" t="b">
        <f t="array" ref="AC22:AC25">VLOOKUP($D$22:$D$25,$D$14:$AV$17,43,0)</f>
        <v>0</v>
      </c>
      <c r="AD22" s="683"/>
      <c r="AE22" s="574"/>
      <c r="AF22" s="684"/>
      <c r="AG22" s="684"/>
      <c r="AH22" s="684"/>
      <c r="AI22" s="683"/>
      <c r="AJ22" s="593"/>
      <c r="AK22" s="645"/>
      <c r="AL22" s="593"/>
      <c r="AN22" s="593"/>
      <c r="AO22" s="593"/>
      <c r="AX22" s="689" t="str">
        <f t="array" ref="AX22">IFERROR(SMALL(IF(COUNTIF($I$14:$I$17,$C$14:$C$17)&gt;1,$C$14:$C$17,""),2),"")</f>
        <v/>
      </c>
      <c r="AY22" s="616">
        <f>IFERROR(INDEX($E$14:$E$17,IF($I14=$AX$22,$C14,99)),0)</f>
        <v>0</v>
      </c>
      <c r="AZ22" s="603" t="str">
        <f t="array" ref="AZ22:AZ25">IFERROR(VLOOKUP($BB$5:$BB$8,$C$14:$D$17,2,0),"")</f>
        <v/>
      </c>
      <c r="BA22" s="606" t="str">
        <f t="array" ref="BA22:BA25">IFERROR(VLOOKUP($BB$5:$BB$8,$C$14:$K$17,9,0),"")</f>
        <v/>
      </c>
      <c r="BB22" s="606" t="str">
        <f t="array" ref="BB22:BB25">IFERROR(VLOOKUP($BB$5:$BB$8,$C$14:$O$17,13,0),"")</f>
        <v/>
      </c>
      <c r="BC22" s="608" t="str">
        <f t="array" ref="BC22:BC25">IFERROR(VLOOKUP($BB$5:$BB$8,$C$14:$S$17,17,0),"")</f>
        <v/>
      </c>
      <c r="BD22" s="594"/>
      <c r="BE22" s="611" t="str">
        <f t="array" ref="BE22:BH25">IFERROR(VLOOKUP($AZ$22:$AZ$25&amp;$BE$21:$BH$21,$Z$22:$AA$33,2,0),"")</f>
        <v/>
      </c>
      <c r="BF22" s="612" t="str">
        <v/>
      </c>
      <c r="BG22" s="612" t="str">
        <v/>
      </c>
      <c r="BH22" s="613" t="str">
        <v/>
      </c>
      <c r="BI22" s="616"/>
      <c r="BJ22" s="616"/>
      <c r="BK22" s="574"/>
      <c r="BL22" s="593"/>
      <c r="BM22" s="594"/>
      <c r="BN22" s="594"/>
      <c r="BO22" s="593"/>
      <c r="BP22" s="593"/>
      <c r="BQ22" s="593"/>
      <c r="BR22" s="594"/>
      <c r="BS22" s="616"/>
      <c r="BT22" s="616"/>
      <c r="BU22" s="616"/>
      <c r="BV22" s="616"/>
    </row>
    <row r="23" spans="3:86" s="572" customFormat="1">
      <c r="C23" s="574"/>
      <c r="D23" s="646" t="str">
        <f t="shared" ref="D23:D25" si="36">IF($L$9=0,$D6,INDEX($D$5:$D$8,MATCH($C6,$E$14:$E$17,0)))</f>
        <v>Bosnia/Herzeg.</v>
      </c>
      <c r="E23" s="692">
        <f t="shared" ref="E23:E25" si="37">VLOOKUP($D23,$D$5:$K$8,8,0)</f>
        <v>0</v>
      </c>
      <c r="F23" s="574">
        <f t="shared" ref="F23:F25" si="38">VLOOKUP($D23,$D$5:$K$8,5,0)</f>
        <v>0</v>
      </c>
      <c r="G23" s="699">
        <f t="shared" ref="G23:G25" si="39">VLOOKUP($D23,$D$5:$K$8,6,0)</f>
        <v>0</v>
      </c>
      <c r="H23" s="631" t="str">
        <v/>
      </c>
      <c r="I23" s="632" t="str">
        <v/>
      </c>
      <c r="J23" s="574" t="str">
        <v/>
      </c>
      <c r="K23" s="695" t="str">
        <v/>
      </c>
      <c r="L23" s="683" t="b">
        <f t="shared" ref="L23:L25" si="40">OR($E23&gt;0,$G23&gt;0)</f>
        <v>0</v>
      </c>
      <c r="M23" s="683" t="b">
        <v>0</v>
      </c>
      <c r="N23" s="574">
        <f t="shared" ref="N23:N25" si="41">VLOOKUP($D23,$D$5:$Q$8,14,0)</f>
        <v>65</v>
      </c>
      <c r="O23" s="647" t="s">
        <v>27</v>
      </c>
      <c r="P23" s="673" t="str">
        <f>INDEX('World Cup'!$B$13:$AJ$38,6,1+(CODE($B$1)-65)*3)</f>
        <v>Qatar</v>
      </c>
      <c r="Q23" s="674" t="str">
        <f>INDEX('World Cup'!$B$13:$AJ$38,6,2+(CODE($B$1)-65)*3)</f>
        <v>Switzerland</v>
      </c>
      <c r="R23" s="674" t="str">
        <f>IF(OR(INDEX('World Cup'!$B$14:$AJ$39,6,1+(CODE($B$1)-65)*3)="",INDEX('World Cup'!$B$14:$AJ$39,6,2+(CODE($B$1)-65)*3)=""),"",INDEX('World Cup'!$B$14:$AJ$39,6,1+(CODE($B$1)-65)*3))</f>
        <v/>
      </c>
      <c r="S23" s="675" t="str">
        <f>IF(OR(INDEX('World Cup'!$B$14:$AJ$39,6,1+(CODE($B$1)-65)*3)="",INDEX('World Cup'!$B$14:$AJ$39,6,2+(CODE($B$1)-65)*3)=""),"",INDEX('World Cup'!$B$14:$AJ$39,6,2+(CODE($B$1)-65)*3))</f>
        <v/>
      </c>
      <c r="T23" s="574">
        <f t="shared" si="29"/>
        <v>0</v>
      </c>
      <c r="U23" s="649">
        <f t="shared" si="30"/>
        <v>0</v>
      </c>
      <c r="V23" s="574">
        <f t="shared" si="31"/>
        <v>0</v>
      </c>
      <c r="W23" s="650">
        <f t="shared" si="32"/>
        <v>0</v>
      </c>
      <c r="X23" s="651">
        <f t="shared" si="33"/>
        <v>0</v>
      </c>
      <c r="Y23" s="652">
        <f t="shared" si="34"/>
        <v>0</v>
      </c>
      <c r="Z23" s="653" t="str">
        <f t="shared" si="35"/>
        <v>QatarSwitzerland</v>
      </c>
      <c r="AA23" s="654" t="str">
        <f>IF($T23,$X23&amp;Language!$E$197&amp;$Y23,"")</f>
        <v/>
      </c>
      <c r="AB23" s="683"/>
      <c r="AC23" s="683" t="b">
        <v>0</v>
      </c>
      <c r="AD23" s="683"/>
      <c r="AE23" s="574"/>
      <c r="AF23" s="684"/>
      <c r="AG23" s="684"/>
      <c r="AH23" s="684"/>
      <c r="AI23" s="684"/>
      <c r="AJ23" s="593"/>
      <c r="AK23" s="645"/>
      <c r="AL23" s="593"/>
      <c r="AN23" s="593"/>
      <c r="AO23" s="593"/>
      <c r="AY23" s="616">
        <f t="shared" ref="AY23:AY25" si="42">IFERROR(INDEX($E$14:$E$17,IF($I15=$AX$22,$C15,99)),0)</f>
        <v>0</v>
      </c>
      <c r="AZ23" s="604" t="str">
        <v/>
      </c>
      <c r="BA23" s="593" t="str">
        <v/>
      </c>
      <c r="BB23" s="593" t="str">
        <v/>
      </c>
      <c r="BC23" s="609" t="str">
        <v/>
      </c>
      <c r="BD23" s="594"/>
      <c r="BE23" s="614" t="str">
        <v/>
      </c>
      <c r="BF23" s="615" t="str">
        <v/>
      </c>
      <c r="BG23" s="616" t="str">
        <v/>
      </c>
      <c r="BH23" s="617" t="str">
        <v/>
      </c>
      <c r="BI23" s="616"/>
      <c r="BJ23" s="616"/>
      <c r="BK23" s="574"/>
      <c r="BL23" s="593"/>
      <c r="BM23" s="594"/>
      <c r="BN23" s="594"/>
      <c r="BO23" s="593"/>
      <c r="BP23" s="593"/>
      <c r="BQ23" s="593"/>
      <c r="BR23" s="594"/>
      <c r="BS23" s="616"/>
      <c r="BT23" s="616"/>
      <c r="BU23" s="616"/>
      <c r="BV23" s="616"/>
    </row>
    <row r="24" spans="3:86" s="572" customFormat="1">
      <c r="C24" s="574"/>
      <c r="D24" s="646" t="str">
        <f t="shared" si="36"/>
        <v>Qatar</v>
      </c>
      <c r="E24" s="692">
        <f t="shared" si="37"/>
        <v>0</v>
      </c>
      <c r="F24" s="574">
        <f t="shared" si="38"/>
        <v>0</v>
      </c>
      <c r="G24" s="699">
        <f t="shared" si="39"/>
        <v>0</v>
      </c>
      <c r="H24" s="631" t="str">
        <v/>
      </c>
      <c r="I24" s="574" t="str">
        <v/>
      </c>
      <c r="J24" s="632" t="str">
        <v/>
      </c>
      <c r="K24" s="695" t="str">
        <v/>
      </c>
      <c r="L24" s="683" t="b">
        <f t="shared" si="40"/>
        <v>0</v>
      </c>
      <c r="M24" s="683" t="b">
        <v>0</v>
      </c>
      <c r="N24" s="574">
        <f t="shared" si="41"/>
        <v>55</v>
      </c>
      <c r="O24" s="647" t="s">
        <v>28</v>
      </c>
      <c r="P24" s="673" t="str">
        <f>INDEX('World Cup'!$B$13:$AJ$38,11,1+(CODE($B$1)-65)*3)</f>
        <v>Switzerland</v>
      </c>
      <c r="Q24" s="674" t="str">
        <f>INDEX('World Cup'!$B$13:$AJ$38,11,2+(CODE($B$1)-65)*3)</f>
        <v>Bosnia/Herzeg.</v>
      </c>
      <c r="R24" s="674" t="str">
        <f>IF(OR(INDEX('World Cup'!$B$14:$AJ$39,11,1+(CODE($B$1)-65)*3)="",INDEX('World Cup'!$B$14:$AJ$39,11,2+(CODE($B$1)-65)*3)=""),"",INDEX('World Cup'!$B$14:$AJ$39,11,1+(CODE($B$1)-65)*3))</f>
        <v/>
      </c>
      <c r="S24" s="675" t="str">
        <f>IF(OR(INDEX('World Cup'!$B$14:$AJ$39,11,1+(CODE($B$1)-65)*3)="",INDEX('World Cup'!$B$14:$AJ$39,11,2+(CODE($B$1)-65)*3)=""),"",INDEX('World Cup'!$B$14:$AJ$39,11,2+(CODE($B$1)-65)*3))</f>
        <v/>
      </c>
      <c r="T24" s="574">
        <f t="shared" si="29"/>
        <v>0</v>
      </c>
      <c r="U24" s="649">
        <f t="shared" si="30"/>
        <v>0</v>
      </c>
      <c r="V24" s="574">
        <f t="shared" si="31"/>
        <v>0</v>
      </c>
      <c r="W24" s="650">
        <f t="shared" si="32"/>
        <v>0</v>
      </c>
      <c r="X24" s="651">
        <f t="shared" si="33"/>
        <v>0</v>
      </c>
      <c r="Y24" s="652">
        <f t="shared" si="34"/>
        <v>0</v>
      </c>
      <c r="Z24" s="653" t="str">
        <f t="shared" si="35"/>
        <v>SwitzerlandBosnia/Herzeg.</v>
      </c>
      <c r="AA24" s="654" t="str">
        <f>IF($T24,$X24&amp;Language!$E$197&amp;$Y24,"")</f>
        <v/>
      </c>
      <c r="AB24" s="683"/>
      <c r="AC24" s="683" t="b">
        <v>0</v>
      </c>
      <c r="AD24" s="683"/>
      <c r="AE24" s="574"/>
      <c r="AF24" s="684"/>
      <c r="AG24" s="684"/>
      <c r="AH24" s="684"/>
      <c r="AI24" s="684"/>
      <c r="AJ24" s="593"/>
      <c r="AK24" s="645"/>
      <c r="AL24" s="593"/>
      <c r="AN24" s="593"/>
      <c r="AO24" s="593"/>
      <c r="AY24" s="616">
        <f t="shared" si="42"/>
        <v>0</v>
      </c>
      <c r="AZ24" s="604" t="str">
        <v/>
      </c>
      <c r="BA24" s="593" t="str">
        <v/>
      </c>
      <c r="BB24" s="593" t="str">
        <v/>
      </c>
      <c r="BC24" s="609" t="str">
        <v/>
      </c>
      <c r="BD24" s="594"/>
      <c r="BE24" s="614" t="str">
        <v/>
      </c>
      <c r="BF24" s="616" t="str">
        <v/>
      </c>
      <c r="BG24" s="615" t="str">
        <v/>
      </c>
      <c r="BH24" s="617" t="str">
        <v/>
      </c>
      <c r="BI24" s="616"/>
      <c r="BJ24" s="616"/>
      <c r="BK24" s="574"/>
      <c r="BL24" s="593"/>
      <c r="BM24" s="594"/>
      <c r="BN24" s="594"/>
      <c r="BO24" s="593"/>
      <c r="BP24" s="593"/>
      <c r="BQ24" s="593"/>
      <c r="BR24" s="594"/>
      <c r="BS24" s="616"/>
      <c r="BT24" s="616"/>
      <c r="BU24" s="616"/>
      <c r="BV24" s="616"/>
    </row>
    <row r="25" spans="3:86" s="572" customFormat="1">
      <c r="C25" s="574"/>
      <c r="D25" s="655" t="str">
        <f t="shared" si="36"/>
        <v>Switzerland</v>
      </c>
      <c r="E25" s="700">
        <f t="shared" si="37"/>
        <v>0</v>
      </c>
      <c r="F25" s="634">
        <f t="shared" si="38"/>
        <v>0</v>
      </c>
      <c r="G25" s="701">
        <f t="shared" si="39"/>
        <v>0</v>
      </c>
      <c r="H25" s="633" t="str">
        <v/>
      </c>
      <c r="I25" s="634" t="str">
        <v/>
      </c>
      <c r="J25" s="634" t="str">
        <v/>
      </c>
      <c r="K25" s="696" t="str">
        <v/>
      </c>
      <c r="L25" s="683" t="b">
        <f t="shared" si="40"/>
        <v>0</v>
      </c>
      <c r="M25" s="683" t="b">
        <v>0</v>
      </c>
      <c r="N25" s="574">
        <f t="shared" si="41"/>
        <v>19</v>
      </c>
      <c r="O25" s="647" t="s">
        <v>29</v>
      </c>
      <c r="P25" s="673" t="str">
        <f>INDEX('World Cup'!$B$13:$AJ$38,16,1+(CODE($B$1)-65)*3)</f>
        <v>Canada</v>
      </c>
      <c r="Q25" s="674" t="str">
        <f>INDEX('World Cup'!$B$13:$AJ$38,16,2+(CODE($B$1)-65)*3)</f>
        <v>Qatar</v>
      </c>
      <c r="R25" s="674" t="str">
        <f>IF(OR(INDEX('World Cup'!$B$14:$AJ$39,16,1+(CODE($B$1)-65)*3)="",INDEX('World Cup'!$B$14:$AJ$39,16,2+(CODE($B$1)-65)*3)=""),"",INDEX('World Cup'!$B$14:$AJ$39,16,1+(CODE($B$1)-65)*3))</f>
        <v/>
      </c>
      <c r="S25" s="675" t="str">
        <f>IF(OR(INDEX('World Cup'!$B$14:$AJ$39,16,1+(CODE($B$1)-65)*3)="",INDEX('World Cup'!$B$14:$AJ$39,16,2+(CODE($B$1)-65)*3)=""),"",INDEX('World Cup'!$B$14:$AJ$39,16,2+(CODE($B$1)-65)*3))</f>
        <v/>
      </c>
      <c r="T25" s="574">
        <f t="shared" si="29"/>
        <v>0</v>
      </c>
      <c r="U25" s="649">
        <f t="shared" si="30"/>
        <v>0</v>
      </c>
      <c r="V25" s="574">
        <f t="shared" si="31"/>
        <v>0</v>
      </c>
      <c r="W25" s="650">
        <f t="shared" si="32"/>
        <v>0</v>
      </c>
      <c r="X25" s="651">
        <f t="shared" si="33"/>
        <v>0</v>
      </c>
      <c r="Y25" s="652">
        <f t="shared" si="34"/>
        <v>0</v>
      </c>
      <c r="Z25" s="653" t="str">
        <f t="shared" si="35"/>
        <v>CanadaQatar</v>
      </c>
      <c r="AA25" s="654" t="str">
        <f>IF($T25,$X25&amp;Language!$E$197&amp;$Y25,"")</f>
        <v/>
      </c>
      <c r="AB25" s="683"/>
      <c r="AC25" s="683" t="b">
        <v>0</v>
      </c>
      <c r="AD25" s="683"/>
      <c r="AE25" s="574"/>
      <c r="AF25" s="684"/>
      <c r="AG25" s="684"/>
      <c r="AH25" s="684"/>
      <c r="AI25" s="684"/>
      <c r="AJ25" s="593"/>
      <c r="AK25" s="645"/>
      <c r="AL25" s="593"/>
      <c r="AN25" s="593"/>
      <c r="AO25" s="593"/>
      <c r="AY25" s="616">
        <f t="shared" si="42"/>
        <v>0</v>
      </c>
      <c r="AZ25" s="605" t="str">
        <v/>
      </c>
      <c r="BA25" s="607" t="str">
        <v/>
      </c>
      <c r="BB25" s="607" t="str">
        <v/>
      </c>
      <c r="BC25" s="610" t="str">
        <v/>
      </c>
      <c r="BD25" s="594"/>
      <c r="BE25" s="618" t="str">
        <v/>
      </c>
      <c r="BF25" s="619" t="str">
        <v/>
      </c>
      <c r="BG25" s="619" t="str">
        <v/>
      </c>
      <c r="BH25" s="620" t="str">
        <v/>
      </c>
      <c r="BI25" s="616"/>
      <c r="BJ25" s="616"/>
      <c r="BK25" s="574"/>
      <c r="BL25" s="593"/>
      <c r="BM25" s="594"/>
      <c r="BN25" s="594"/>
      <c r="BO25" s="594"/>
      <c r="BP25" s="594"/>
      <c r="BQ25" s="594"/>
      <c r="BR25" s="594"/>
      <c r="BS25" s="616"/>
      <c r="BT25" s="616"/>
      <c r="BU25" s="616"/>
      <c r="BV25" s="616"/>
    </row>
    <row r="26" spans="3:86" s="572" customFormat="1">
      <c r="C26" s="574"/>
      <c r="D26" s="656"/>
      <c r="E26" s="656"/>
      <c r="F26" s="574"/>
      <c r="G26" s="574"/>
      <c r="H26" s="622"/>
      <c r="O26" s="647" t="s">
        <v>1105</v>
      </c>
      <c r="P26" s="673" t="str">
        <f>INDEX('World Cup'!$B$13:$AJ$38,21,1+(CODE($B$1)-65)*3)</f>
        <v>Switzerland</v>
      </c>
      <c r="Q26" s="674" t="str">
        <f>INDEX('World Cup'!$B$13:$AJ$38,21,2+(CODE($B$1)-65)*3)</f>
        <v>Canada</v>
      </c>
      <c r="R26" s="674" t="str">
        <f>IF(OR(INDEX('World Cup'!$B$14:$AJ$39,21,1+(CODE($B$1)-65)*3)="",INDEX('World Cup'!$B$14:$AJ$39,21,2+(CODE($B$1)-65)*3)=""),"",INDEX('World Cup'!$B$14:$AJ$39,21,1+(CODE($B$1)-65)*3))</f>
        <v/>
      </c>
      <c r="S26" s="675" t="str">
        <f>IF(OR(INDEX('World Cup'!$B$14:$AJ$39,21,1+(CODE($B$1)-65)*3)="",INDEX('World Cup'!$B$14:$AJ$39,21,2+(CODE($B$1)-65)*3)=""),"",INDEX('World Cup'!$B$14:$AJ$39,21,2+(CODE($B$1)-65)*3))</f>
        <v/>
      </c>
      <c r="T26" s="574">
        <f t="shared" ref="T26:T27" si="43">IF(AND(P26&lt;&gt;"",Q26&lt;&gt;"",P26&lt;&gt;Q26,R26&lt;&gt;"",S26&lt;&gt;""),1,0)</f>
        <v>0</v>
      </c>
      <c r="U26" s="649">
        <f t="shared" ref="U26:U27" si="44">IF($T26=0,0,IF($R26&gt;$S26,3,IF($R26=$S26,1,0)))</f>
        <v>0</v>
      </c>
      <c r="V26" s="574">
        <f t="shared" ref="V26:V27" si="45">IF($T26=0,0,IF($R26&lt;$S26,3,IF($R26=$S26,1,0)))</f>
        <v>0</v>
      </c>
      <c r="W26" s="650">
        <f t="shared" ref="W26:W27" si="46">IF(OR(R26="",S26=""),0,R26-S26)</f>
        <v>0</v>
      </c>
      <c r="X26" s="651">
        <f t="shared" ref="X26:X27" si="47">IF(OR(R26="",S26=""),0,R26)</f>
        <v>0</v>
      </c>
      <c r="Y26" s="652">
        <f t="shared" ref="Y26:Y27" si="48">IF(OR(R26="",S26=""),0,S26)</f>
        <v>0</v>
      </c>
      <c r="Z26" s="653" t="str">
        <f t="shared" ref="Z26:Z27" si="49">P26&amp;Q26</f>
        <v>SwitzerlandCanada</v>
      </c>
      <c r="AA26" s="654" t="str">
        <f>IF($T26,$X26&amp;Language!$E$197&amp;$Y26,"")</f>
        <v/>
      </c>
      <c r="AE26" s="593"/>
      <c r="AF26" s="593"/>
      <c r="AG26" s="574"/>
      <c r="AH26" s="593"/>
      <c r="AI26" s="593"/>
      <c r="AJ26" s="593"/>
      <c r="AK26" s="645"/>
      <c r="AL26" s="593"/>
      <c r="AM26" s="593"/>
      <c r="AN26" s="593"/>
      <c r="AO26" s="593"/>
      <c r="AZ26" s="594"/>
      <c r="BA26" s="593"/>
      <c r="BB26" s="593"/>
      <c r="BC26" s="593"/>
      <c r="BD26" s="594"/>
      <c r="BE26" s="612"/>
      <c r="BF26" s="612"/>
      <c r="BG26" s="612"/>
      <c r="BH26" s="612"/>
      <c r="BI26" s="616"/>
      <c r="BJ26" s="616"/>
      <c r="BL26" s="594"/>
      <c r="BM26" s="594"/>
      <c r="BN26" s="594"/>
      <c r="BO26" s="594"/>
      <c r="BP26" s="594"/>
      <c r="BQ26" s="594"/>
      <c r="BR26" s="594"/>
      <c r="BS26" s="616"/>
      <c r="BT26" s="616"/>
      <c r="BU26" s="616"/>
      <c r="BV26" s="616"/>
    </row>
    <row r="27" spans="3:86" s="572" customFormat="1" ht="12.75" thickBot="1">
      <c r="C27" s="574"/>
      <c r="D27" s="656"/>
      <c r="E27" s="656"/>
      <c r="F27" s="574"/>
      <c r="G27" s="574"/>
      <c r="H27" s="622"/>
      <c r="O27" s="657" t="s">
        <v>1106</v>
      </c>
      <c r="P27" s="676" t="str">
        <f>INDEX('World Cup'!$B$13:$AJ$38,26,1+(CODE($B$1)-65)*3)</f>
        <v>Bosnia/Herzeg.</v>
      </c>
      <c r="Q27" s="677" t="str">
        <f>INDEX('World Cup'!$B$13:$AJ$38,26,2+(CODE($B$1)-65)*3)</f>
        <v>Qatar</v>
      </c>
      <c r="R27" s="677" t="str">
        <f>IF(OR(INDEX('World Cup'!$B$14:$AJ$39,26,1+(CODE($B$1)-65)*3)="",INDEX('World Cup'!$B$14:$AJ$39,26,2+(CODE($B$1)-65)*3)=""),"",INDEX('World Cup'!$B$14:$AJ$39,26,1+(CODE($B$1)-65)*3))</f>
        <v/>
      </c>
      <c r="S27" s="678" t="str">
        <f>IF(OR(INDEX('World Cup'!$B$14:$AJ$39,26,1+(CODE($B$1)-65)*3)="",INDEX('World Cup'!$B$14:$AJ$39,26,2+(CODE($B$1)-65)*3)=""),"",INDEX('World Cup'!$B$14:$AJ$39,26,2+(CODE($B$1)-65)*3))</f>
        <v/>
      </c>
      <c r="T27" s="659">
        <f t="shared" si="43"/>
        <v>0</v>
      </c>
      <c r="U27" s="660">
        <f t="shared" si="44"/>
        <v>0</v>
      </c>
      <c r="V27" s="659">
        <f t="shared" si="45"/>
        <v>0</v>
      </c>
      <c r="W27" s="661">
        <f t="shared" si="46"/>
        <v>0</v>
      </c>
      <c r="X27" s="662">
        <f t="shared" si="47"/>
        <v>0</v>
      </c>
      <c r="Y27" s="663">
        <f t="shared" si="48"/>
        <v>0</v>
      </c>
      <c r="Z27" s="664" t="str">
        <f t="shared" si="49"/>
        <v>Bosnia/Herzeg.Qatar</v>
      </c>
      <c r="AA27" s="665" t="str">
        <f>IF($T27,$X27&amp;Language!$E$197&amp;$Y27,"")</f>
        <v/>
      </c>
      <c r="AE27" s="593"/>
      <c r="AF27" s="593"/>
      <c r="AG27" s="574"/>
      <c r="AH27" s="593"/>
      <c r="AI27" s="593"/>
      <c r="AJ27" s="593"/>
      <c r="AK27" s="645"/>
      <c r="AL27" s="593"/>
      <c r="AM27" s="593"/>
      <c r="AN27" s="593"/>
      <c r="AO27" s="593"/>
      <c r="AZ27" s="594"/>
      <c r="BA27" s="593"/>
      <c r="BB27" s="593"/>
      <c r="BC27" s="593"/>
      <c r="BD27" s="594"/>
      <c r="BE27" s="616"/>
      <c r="BF27" s="616"/>
      <c r="BG27" s="616"/>
      <c r="BH27" s="616"/>
      <c r="BI27" s="616"/>
      <c r="BJ27" s="616"/>
      <c r="BL27" s="594"/>
      <c r="BM27" s="594"/>
      <c r="BN27" s="594"/>
      <c r="BO27" s="594"/>
      <c r="BP27" s="594"/>
      <c r="BQ27" s="594"/>
      <c r="BR27" s="594"/>
      <c r="BS27" s="616"/>
      <c r="BT27" s="616"/>
      <c r="BU27" s="616"/>
      <c r="BV27" s="616"/>
    </row>
    <row r="28" spans="3:86" s="572" customFormat="1" ht="12.75" thickTop="1">
      <c r="C28" s="574"/>
      <c r="D28" s="656"/>
      <c r="E28" s="656"/>
      <c r="F28" s="574"/>
      <c r="G28" s="574"/>
      <c r="H28" s="622"/>
      <c r="O28" s="635" t="s">
        <v>26</v>
      </c>
      <c r="P28" s="636"/>
      <c r="Q28" s="637"/>
      <c r="R28" s="637"/>
      <c r="S28" s="637"/>
      <c r="T28" s="637"/>
      <c r="U28" s="637"/>
      <c r="V28" s="637"/>
      <c r="W28" s="637"/>
      <c r="X28" s="637"/>
      <c r="Y28" s="666"/>
      <c r="Z28" s="653" t="str">
        <f t="shared" ref="Z28:Z33" si="50">Q22&amp;P22</f>
        <v>Bosnia/Herzeg.Canada</v>
      </c>
      <c r="AA28" s="654" t="str">
        <f>IF($T22,$Y22&amp;Language!$E$197&amp;$X22,"")</f>
        <v/>
      </c>
      <c r="AE28" s="593"/>
      <c r="AF28" s="593"/>
      <c r="AG28" s="574"/>
      <c r="AH28" s="593"/>
      <c r="AI28" s="593"/>
      <c r="AJ28" s="593"/>
      <c r="AK28" s="645"/>
      <c r="AL28" s="593"/>
      <c r="AM28" s="593"/>
      <c r="AN28" s="593"/>
      <c r="AO28" s="593"/>
      <c r="AZ28" s="594"/>
      <c r="BA28" s="593"/>
      <c r="BB28" s="593"/>
      <c r="BC28" s="593"/>
      <c r="BD28" s="594"/>
      <c r="BE28" s="616"/>
      <c r="BF28" s="616"/>
      <c r="BG28" s="616"/>
      <c r="BH28" s="616"/>
      <c r="BI28" s="616"/>
      <c r="BJ28" s="616"/>
      <c r="BL28" s="594"/>
      <c r="BM28" s="594"/>
      <c r="BN28" s="594"/>
      <c r="BO28" s="594"/>
      <c r="BP28" s="594"/>
      <c r="BQ28" s="594"/>
      <c r="BR28" s="594"/>
      <c r="BS28" s="616"/>
      <c r="BT28" s="616"/>
      <c r="BU28" s="616"/>
      <c r="BV28" s="616"/>
    </row>
    <row r="29" spans="3:86" s="572" customFormat="1">
      <c r="C29" s="574"/>
      <c r="D29" s="656"/>
      <c r="E29" s="656"/>
      <c r="F29" s="574"/>
      <c r="G29" s="574"/>
      <c r="H29" s="622"/>
      <c r="O29" s="647" t="s">
        <v>27</v>
      </c>
      <c r="P29" s="648"/>
      <c r="Q29" s="574"/>
      <c r="R29" s="574"/>
      <c r="S29" s="574"/>
      <c r="T29" s="574"/>
      <c r="U29" s="574"/>
      <c r="V29" s="574"/>
      <c r="W29" s="574"/>
      <c r="X29" s="574"/>
      <c r="Y29" s="652"/>
      <c r="Z29" s="653" t="str">
        <f t="shared" si="50"/>
        <v>SwitzerlandQatar</v>
      </c>
      <c r="AA29" s="654" t="str">
        <f>IF($T23,$Y23&amp;Language!$E$197&amp;$X23,"")</f>
        <v/>
      </c>
      <c r="AE29" s="593"/>
      <c r="AF29" s="593"/>
      <c r="AG29" s="574"/>
      <c r="AH29" s="593"/>
      <c r="AI29" s="593"/>
      <c r="AJ29" s="593"/>
      <c r="AK29" s="645"/>
      <c r="AL29" s="593"/>
      <c r="AM29" s="593"/>
      <c r="AN29" s="593"/>
      <c r="AO29" s="593"/>
      <c r="BI29" s="616"/>
      <c r="BJ29" s="616"/>
      <c r="BL29" s="594"/>
      <c r="BM29" s="594"/>
    </row>
    <row r="30" spans="3:86" s="572" customFormat="1">
      <c r="C30" s="574"/>
      <c r="D30" s="656"/>
      <c r="E30" s="656"/>
      <c r="F30" s="574"/>
      <c r="G30" s="574"/>
      <c r="H30" s="622"/>
      <c r="O30" s="647" t="s">
        <v>28</v>
      </c>
      <c r="P30" s="648"/>
      <c r="Q30" s="574"/>
      <c r="R30" s="574"/>
      <c r="S30" s="574"/>
      <c r="T30" s="574"/>
      <c r="U30" s="574"/>
      <c r="V30" s="574"/>
      <c r="W30" s="574"/>
      <c r="X30" s="574"/>
      <c r="Y30" s="652"/>
      <c r="Z30" s="653" t="str">
        <f t="shared" si="50"/>
        <v>Bosnia/Herzeg.Switzerland</v>
      </c>
      <c r="AA30" s="654" t="str">
        <f>IF($T24,$Y24&amp;Language!$E$197&amp;$X24,"")</f>
        <v/>
      </c>
      <c r="AE30" s="593"/>
      <c r="AF30" s="593"/>
      <c r="AG30" s="574"/>
      <c r="AH30" s="593"/>
      <c r="AI30" s="593"/>
      <c r="AJ30" s="593"/>
      <c r="AK30" s="645"/>
      <c r="AL30" s="593"/>
      <c r="AM30" s="593"/>
      <c r="AN30" s="593"/>
      <c r="AO30" s="593"/>
      <c r="BI30" s="616"/>
      <c r="BJ30" s="616"/>
      <c r="BL30" s="594"/>
      <c r="BM30" s="594"/>
    </row>
    <row r="31" spans="3:86" s="572" customFormat="1">
      <c r="D31" s="574"/>
      <c r="E31" s="574"/>
      <c r="F31" s="574"/>
      <c r="G31" s="574"/>
      <c r="H31" s="622"/>
      <c r="O31" s="647" t="s">
        <v>29</v>
      </c>
      <c r="P31" s="648"/>
      <c r="Q31" s="574"/>
      <c r="R31" s="574"/>
      <c r="S31" s="574"/>
      <c r="T31" s="574"/>
      <c r="U31" s="574"/>
      <c r="V31" s="574"/>
      <c r="W31" s="574"/>
      <c r="X31" s="574"/>
      <c r="Y31" s="652"/>
      <c r="Z31" s="653" t="str">
        <f t="shared" si="50"/>
        <v>QatarCanada</v>
      </c>
      <c r="AA31" s="654" t="str">
        <f>IF($T25,$Y25&amp;Language!$E$197&amp;$X25,"")</f>
        <v/>
      </c>
      <c r="AE31" s="594"/>
      <c r="AF31" s="594"/>
      <c r="AG31" s="574"/>
      <c r="AH31" s="594"/>
      <c r="AI31" s="594"/>
      <c r="AJ31" s="594"/>
      <c r="AK31" s="594"/>
      <c r="AL31" s="594"/>
      <c r="AM31" s="594"/>
      <c r="AN31" s="594"/>
      <c r="AO31" s="594"/>
    </row>
    <row r="32" spans="3:86" s="572" customFormat="1">
      <c r="D32" s="574"/>
      <c r="E32" s="574"/>
      <c r="F32" s="574"/>
      <c r="G32" s="574"/>
      <c r="H32" s="622"/>
      <c r="O32" s="647" t="s">
        <v>1105</v>
      </c>
      <c r="P32" s="648"/>
      <c r="Q32" s="574"/>
      <c r="R32" s="574"/>
      <c r="S32" s="574"/>
      <c r="T32" s="574"/>
      <c r="U32" s="574"/>
      <c r="V32" s="574"/>
      <c r="W32" s="574"/>
      <c r="X32" s="574"/>
      <c r="Y32" s="652"/>
      <c r="Z32" s="653" t="str">
        <f t="shared" si="50"/>
        <v>CanadaSwitzerland</v>
      </c>
      <c r="AA32" s="654" t="str">
        <f>IF($T26,$Y26&amp;Language!$E$197&amp;$X26,"")</f>
        <v/>
      </c>
      <c r="AE32" s="594"/>
      <c r="AF32" s="594"/>
      <c r="AH32" s="594"/>
      <c r="AI32" s="594"/>
      <c r="AJ32" s="594"/>
      <c r="AK32" s="594"/>
      <c r="AL32" s="594"/>
      <c r="AM32" s="594"/>
      <c r="AN32" s="594"/>
      <c r="AO32" s="594"/>
    </row>
    <row r="33" spans="4:41" s="572" customFormat="1" ht="12.75" thickBot="1">
      <c r="D33" s="574"/>
      <c r="E33" s="574"/>
      <c r="F33" s="574"/>
      <c r="G33" s="574"/>
      <c r="H33" s="574"/>
      <c r="O33" s="657" t="s">
        <v>1106</v>
      </c>
      <c r="P33" s="658"/>
      <c r="Q33" s="659"/>
      <c r="R33" s="659"/>
      <c r="S33" s="659"/>
      <c r="T33" s="659"/>
      <c r="U33" s="659"/>
      <c r="V33" s="659"/>
      <c r="W33" s="659"/>
      <c r="X33" s="659"/>
      <c r="Y33" s="663"/>
      <c r="Z33" s="664" t="str">
        <f t="shared" si="50"/>
        <v>QatarBosnia/Herzeg.</v>
      </c>
      <c r="AA33" s="665" t="str">
        <f>IF($T27,$Y27&amp;Language!$E$197&amp;$X27,"")</f>
        <v/>
      </c>
      <c r="AE33" s="593"/>
      <c r="AF33" s="593"/>
      <c r="AH33" s="593"/>
      <c r="AI33" s="593"/>
      <c r="AJ33" s="593"/>
      <c r="AK33" s="645"/>
      <c r="AL33" s="593"/>
      <c r="AM33" s="593"/>
      <c r="AN33" s="593"/>
      <c r="AO33" s="593"/>
    </row>
    <row r="34" spans="4:41" ht="12.75" thickTop="1"/>
  </sheetData>
  <mergeCells count="1">
    <mergeCell ref="U21:V21"/>
  </mergeCells>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B1774-0522-428E-B2CE-CD64498F83F4}">
  <sheetPr codeName="Tabelle11"/>
  <dimension ref="A1:AZ107"/>
  <sheetViews>
    <sheetView showGridLines="0" showRowColHeaders="0" zoomScaleNormal="100" workbookViewId="0">
      <selection activeCell="B14" sqref="B14"/>
    </sheetView>
  </sheetViews>
  <sheetFormatPr defaultColWidth="0" defaultRowHeight="15" zeroHeight="1"/>
  <cols>
    <col min="1" max="1" width="3.140625" customWidth="1"/>
    <col min="2" max="3" width="13.140625" customWidth="1"/>
    <col min="4" max="4" width="5.7109375" customWidth="1"/>
    <col min="5" max="6" width="13.140625" customWidth="1"/>
    <col min="7" max="7" width="5.7109375" customWidth="1"/>
    <col min="8" max="9" width="13.140625" customWidth="1"/>
    <col min="10" max="10" width="5.7109375" customWidth="1"/>
    <col min="11" max="12" width="13.140625" customWidth="1"/>
    <col min="13" max="13" width="5.7109375" customWidth="1"/>
    <col min="14" max="15" width="13.140625" customWidth="1"/>
    <col min="16" max="16" width="5.7109375" customWidth="1"/>
    <col min="17" max="18" width="13.140625" customWidth="1"/>
    <col min="19" max="19" width="5.7109375" customWidth="1"/>
    <col min="20" max="21" width="13.140625" customWidth="1"/>
    <col min="22" max="22" width="5.7109375" customWidth="1"/>
    <col min="23" max="24" width="13.140625" customWidth="1"/>
    <col min="25" max="25" width="5.7109375" customWidth="1"/>
    <col min="26" max="27" width="13.140625" customWidth="1"/>
    <col min="28" max="28" width="5.7109375" customWidth="1"/>
    <col min="29" max="30" width="13.140625" customWidth="1"/>
    <col min="31" max="31" width="5.7109375" customWidth="1"/>
    <col min="32" max="33" width="13.140625" customWidth="1"/>
    <col min="34" max="34" width="5.7109375" customWidth="1"/>
    <col min="35" max="36" width="13.140625" customWidth="1"/>
    <col min="37" max="37" width="5.7109375" customWidth="1"/>
    <col min="38" max="39" width="13.140625" customWidth="1"/>
    <col min="40" max="40" width="5.7109375" customWidth="1"/>
    <col min="41" max="42" width="13.140625" customWidth="1"/>
    <col min="43" max="43" width="5.7109375" customWidth="1"/>
    <col min="44" max="45" width="13.140625" customWidth="1"/>
    <col min="46" max="46" width="5.7109375" customWidth="1"/>
    <col min="47" max="48" width="13.140625" customWidth="1"/>
    <col min="49" max="49" width="5.7109375" customWidth="1"/>
    <col min="50" max="50" width="2" customWidth="1"/>
    <col min="51" max="16384" width="11.42578125" hidden="1"/>
  </cols>
  <sheetData>
    <row r="1" spans="1:52" ht="55.5" customHeight="1">
      <c r="C1" s="852"/>
      <c r="D1" s="852"/>
      <c r="E1" s="851" t="str">
        <f>Language!$E$121</f>
        <v>World Cup 2026 in Canada/Mexico/USA</v>
      </c>
      <c r="F1" s="851"/>
      <c r="G1" s="851"/>
      <c r="H1" s="851"/>
      <c r="I1" s="851"/>
      <c r="J1" s="851"/>
      <c r="K1" s="851"/>
      <c r="L1" s="851"/>
      <c r="M1" s="851"/>
      <c r="N1" s="851"/>
      <c r="O1" s="851"/>
      <c r="P1" s="851"/>
      <c r="Q1" s="851"/>
      <c r="R1" s="851"/>
      <c r="S1" s="851"/>
      <c r="T1" s="851"/>
      <c r="U1" s="851"/>
      <c r="V1" s="537"/>
      <c r="W1" s="537"/>
      <c r="X1" s="325" t="s">
        <v>1907</v>
      </c>
      <c r="Y1" s="20"/>
      <c r="AJ1" s="325"/>
      <c r="AV1" s="325" t="str">
        <f>X1</f>
        <v>hb/vers. 4.2.6
2026-06-04</v>
      </c>
    </row>
    <row r="2" spans="1:52" s="319" customFormat="1" ht="15" customHeight="1">
      <c r="B2" s="317"/>
      <c r="C2" s="49" t="str">
        <f>Language!$E$134</f>
        <v xml:space="preserve">  Pts.     Goals</v>
      </c>
      <c r="D2" s="320"/>
      <c r="E2" s="317"/>
      <c r="F2" s="49" t="str">
        <f>Language!$E$134</f>
        <v xml:space="preserve">  Pts.     Goals</v>
      </c>
      <c r="G2" s="320"/>
      <c r="H2" s="317"/>
      <c r="I2" s="49" t="str">
        <f>Language!$E$134</f>
        <v xml:space="preserve">  Pts.     Goals</v>
      </c>
      <c r="J2" s="320"/>
      <c r="K2" s="318"/>
      <c r="L2" s="49" t="str">
        <f>Language!$E$134</f>
        <v xml:space="preserve">  Pts.     Goals</v>
      </c>
      <c r="M2" s="320"/>
      <c r="N2" s="317"/>
      <c r="O2" s="49" t="str">
        <f>Language!$E$134</f>
        <v xml:space="preserve">  Pts.     Goals</v>
      </c>
      <c r="P2" s="320"/>
      <c r="Q2" s="317"/>
      <c r="R2" s="49" t="str">
        <f>Language!$E$134</f>
        <v xml:space="preserve">  Pts.     Goals</v>
      </c>
      <c r="S2" s="320"/>
      <c r="T2" s="317"/>
      <c r="U2" s="49" t="str">
        <f>Language!$E$134</f>
        <v xml:space="preserve">  Pts.     Goals</v>
      </c>
      <c r="V2" s="320"/>
      <c r="W2" s="317"/>
      <c r="X2" s="49" t="str">
        <f>Language!$E$134</f>
        <v xml:space="preserve">  Pts.     Goals</v>
      </c>
      <c r="Z2" s="317"/>
      <c r="AA2" s="49" t="str">
        <f>Language!$E$134</f>
        <v xml:space="preserve">  Pts.     Goals</v>
      </c>
      <c r="AB2" s="320"/>
      <c r="AC2" s="317"/>
      <c r="AD2" s="49" t="str">
        <f>Language!$E$134</f>
        <v xml:space="preserve">  Pts.     Goals</v>
      </c>
      <c r="AE2" s="320"/>
      <c r="AF2" s="317"/>
      <c r="AG2" s="49" t="str">
        <f>Language!$E$134</f>
        <v xml:space="preserve">  Pts.     Goals</v>
      </c>
      <c r="AH2" s="320"/>
      <c r="AI2" s="318"/>
      <c r="AJ2" s="49" t="str">
        <f>Language!$E$134</f>
        <v xml:space="preserve">  Pts.     Goals</v>
      </c>
      <c r="AK2" s="320"/>
      <c r="AL2" s="355"/>
      <c r="AM2" s="355"/>
      <c r="AN2" s="355"/>
      <c r="AO2" s="355"/>
      <c r="AP2" s="355"/>
      <c r="AQ2" s="355"/>
      <c r="AR2" s="355"/>
      <c r="AS2" s="355"/>
      <c r="AT2" s="355"/>
      <c r="AU2" s="355"/>
      <c r="AV2" s="355"/>
    </row>
    <row r="3" spans="1:52">
      <c r="A3" s="4"/>
      <c r="B3" s="327" t="str">
        <f>CalcA!$D22</f>
        <v>Mexico</v>
      </c>
      <c r="C3" s="328" t="str">
        <f>"   "&amp;CalcA!$E22&amp;"        "&amp;CalcA!$F22&amp;Language!$E$197&amp;CalcA!$G22</f>
        <v xml:space="preserve">   0        0 - 0</v>
      </c>
      <c r="D3" s="63"/>
      <c r="E3" s="327" t="str">
        <f>CalcB!$D22</f>
        <v>Canada</v>
      </c>
      <c r="F3" s="328" t="str">
        <f>"   "&amp;CalcB!$E22&amp;"        "&amp;CalcB!$F22&amp;Language!$E$197&amp;CalcB!$G22</f>
        <v xml:space="preserve">   0        0 - 0</v>
      </c>
      <c r="G3" s="63"/>
      <c r="H3" s="327" t="str">
        <f>CalcC!$D22</f>
        <v>Brazil</v>
      </c>
      <c r="I3" s="328" t="str">
        <f>"   "&amp;CalcC!$E22&amp;"        "&amp;CalcC!$F22&amp;Language!$E$197&amp;CalcC!$G22</f>
        <v xml:space="preserve">   0        0 - 0</v>
      </c>
      <c r="J3" s="4"/>
      <c r="K3" s="327" t="str">
        <f>CalcD!$D22</f>
        <v>USA</v>
      </c>
      <c r="L3" s="328" t="str">
        <f>"   "&amp;CalcD!$E22&amp;"        "&amp;CalcD!$F22&amp;Language!$E$197&amp;CalcD!$G22</f>
        <v xml:space="preserve">   0        0 - 0</v>
      </c>
      <c r="M3" s="4"/>
      <c r="N3" s="327" t="str">
        <f>CalcE!$D22</f>
        <v>Germany</v>
      </c>
      <c r="O3" s="328" t="str">
        <f>"   "&amp;CalcE!$E22&amp;"        "&amp;CalcE!$F22&amp;Language!$E$197&amp;CalcE!$G22</f>
        <v xml:space="preserve">   0        0 - 0</v>
      </c>
      <c r="P3" s="63"/>
      <c r="Q3" s="327" t="str">
        <f>CalcF!$D22</f>
        <v>Netherlands</v>
      </c>
      <c r="R3" s="328" t="str">
        <f>"   "&amp;CalcF!$E22&amp;"        "&amp;CalcF!$F22&amp;Language!$E$197&amp;CalcF!$G22</f>
        <v xml:space="preserve">   0        0 - 0</v>
      </c>
      <c r="S3" s="4"/>
      <c r="T3" s="327" t="str">
        <f>CalcG!$D22</f>
        <v>Belgium</v>
      </c>
      <c r="U3" s="328" t="str">
        <f>"   "&amp;CalcG!$E22&amp;"        "&amp;CalcG!$F22&amp;Language!$E$197&amp;CalcG!$G22</f>
        <v xml:space="preserve">   0        0 - 0</v>
      </c>
      <c r="V3" s="63"/>
      <c r="W3" s="327" t="str">
        <f>CalcH!$D22</f>
        <v>Spain</v>
      </c>
      <c r="X3" s="328" t="str">
        <f>"   "&amp;CalcH!$E22&amp;"        "&amp;CalcH!$F22&amp;Language!$E$197&amp;CalcH!$G22</f>
        <v xml:space="preserve">   0        0 - 0</v>
      </c>
      <c r="Y3" s="4"/>
      <c r="Z3" s="327" t="str">
        <f>CalcI!$D22</f>
        <v>France</v>
      </c>
      <c r="AA3" s="328" t="str">
        <f>"   "&amp;CalcI!$E22&amp;"        "&amp;CalcI!$F22&amp;Language!$E$197&amp;CalcI!$G22</f>
        <v xml:space="preserve">   0        0 - 0</v>
      </c>
      <c r="AB3" s="63"/>
      <c r="AC3" s="327" t="str">
        <f>CalcJ!$D22</f>
        <v>Argentina</v>
      </c>
      <c r="AD3" s="328" t="str">
        <f>"   "&amp;CalcJ!$E22&amp;"        "&amp;CalcJ!$F22&amp;Language!$E$197&amp;CalcJ!$G22</f>
        <v xml:space="preserve">   0        0 - 0</v>
      </c>
      <c r="AE3" s="63"/>
      <c r="AF3" s="327" t="str">
        <f>CalcK!$D22</f>
        <v>Portugal</v>
      </c>
      <c r="AG3" s="328" t="str">
        <f>"   "&amp;CalcK!$E22&amp;"        "&amp;CalcK!$F22&amp;Language!$E$197&amp;CalcK!$G22</f>
        <v xml:space="preserve">   0        0 - 0</v>
      </c>
      <c r="AH3" s="4"/>
      <c r="AI3" s="327" t="str">
        <f>CalcL!$D22</f>
        <v>England</v>
      </c>
      <c r="AJ3" s="328" t="str">
        <f>"   "&amp;CalcL!$E22&amp;"        "&amp;CalcL!$F22&amp;Language!$E$197&amp;CalcL!$G22</f>
        <v xml:space="preserve">   0        0 - 0</v>
      </c>
      <c r="AK3" s="4"/>
      <c r="AL3" s="768"/>
      <c r="AM3" s="355"/>
      <c r="AN3" s="355"/>
      <c r="AO3" s="355"/>
      <c r="AP3" s="355"/>
      <c r="AQ3" s="355"/>
      <c r="AR3" s="355"/>
      <c r="AS3" s="355"/>
      <c r="AT3" s="355"/>
      <c r="AU3" s="355"/>
      <c r="AV3" s="355"/>
      <c r="AZ3" s="319"/>
    </row>
    <row r="4" spans="1:52">
      <c r="A4" s="4"/>
      <c r="B4" s="329" t="str">
        <f>CalcA!$D23</f>
        <v>South Africa</v>
      </c>
      <c r="C4" s="330" t="str">
        <f>"   "&amp;CalcA!$E23&amp;"        "&amp;CalcA!$F23&amp;Language!$E$197&amp;CalcA!$G23</f>
        <v xml:space="preserve">   0        0 - 0</v>
      </c>
      <c r="D4" s="63"/>
      <c r="E4" s="329" t="str">
        <f>CalcB!$D23</f>
        <v>Bosnia/Herzeg.</v>
      </c>
      <c r="F4" s="330" t="str">
        <f>"   "&amp;CalcB!$E23&amp;"        "&amp;CalcB!$F23&amp;Language!$E$197&amp;CalcB!$G23</f>
        <v xml:space="preserve">   0        0 - 0</v>
      </c>
      <c r="G4" s="63"/>
      <c r="H4" s="329" t="str">
        <f>CalcC!$D23</f>
        <v>Morocco</v>
      </c>
      <c r="I4" s="330" t="str">
        <f>"   "&amp;CalcC!$E23&amp;"        "&amp;CalcC!$F23&amp;Language!$E$197&amp;CalcC!$G23</f>
        <v xml:space="preserve">   0        0 - 0</v>
      </c>
      <c r="J4" s="4"/>
      <c r="K4" s="329" t="str">
        <f>CalcD!$D23</f>
        <v>Paraguay</v>
      </c>
      <c r="L4" s="330" t="str">
        <f>"   "&amp;CalcD!$E23&amp;"        "&amp;CalcD!$F23&amp;Language!$E$197&amp;CalcD!$G23</f>
        <v xml:space="preserve">   0        0 - 0</v>
      </c>
      <c r="M4" s="4"/>
      <c r="N4" s="329" t="str">
        <f>CalcE!$D23</f>
        <v>Curaçao</v>
      </c>
      <c r="O4" s="330" t="str">
        <f>"   "&amp;CalcE!$E23&amp;"        "&amp;CalcE!$F23&amp;Language!$E$197&amp;CalcE!$G23</f>
        <v xml:space="preserve">   0        0 - 0</v>
      </c>
      <c r="P4" s="63"/>
      <c r="Q4" s="329" t="str">
        <f>CalcF!$D23</f>
        <v>Japan</v>
      </c>
      <c r="R4" s="330" t="str">
        <f>"   "&amp;CalcF!$E23&amp;"        "&amp;CalcF!$F23&amp;Language!$E$197&amp;CalcF!$G23</f>
        <v xml:space="preserve">   0        0 - 0</v>
      </c>
      <c r="S4" s="4"/>
      <c r="T4" s="329" t="str">
        <f>CalcG!$D23</f>
        <v>Egypt</v>
      </c>
      <c r="U4" s="330" t="str">
        <f>"   "&amp;CalcG!$E23&amp;"        "&amp;CalcG!$F23&amp;Language!$E$197&amp;CalcG!$G23</f>
        <v xml:space="preserve">   0        0 - 0</v>
      </c>
      <c r="V4" s="63"/>
      <c r="W4" s="329" t="str">
        <f>CalcH!$D23</f>
        <v>Cape Verde</v>
      </c>
      <c r="X4" s="330" t="str">
        <f>"   "&amp;CalcH!$E23&amp;"        "&amp;CalcH!$F23&amp;Language!$E$197&amp;CalcH!$G23</f>
        <v xml:space="preserve">   0        0 - 0</v>
      </c>
      <c r="Y4" s="4"/>
      <c r="Z4" s="329" t="str">
        <f>CalcI!$D23</f>
        <v>Senegal</v>
      </c>
      <c r="AA4" s="330" t="str">
        <f>"   "&amp;CalcI!$E23&amp;"        "&amp;CalcI!$F23&amp;Language!$E$197&amp;CalcI!$G23</f>
        <v xml:space="preserve">   0        0 - 0</v>
      </c>
      <c r="AB4" s="63"/>
      <c r="AC4" s="329" t="str">
        <f>CalcJ!$D23</f>
        <v>Algeria</v>
      </c>
      <c r="AD4" s="330" t="str">
        <f>"   "&amp;CalcJ!$E23&amp;"        "&amp;CalcJ!$F23&amp;Language!$E$197&amp;CalcJ!$G23</f>
        <v xml:space="preserve">   0        0 - 0</v>
      </c>
      <c r="AE4" s="63"/>
      <c r="AF4" s="329" t="str">
        <f>CalcK!$D23</f>
        <v>DR Congo</v>
      </c>
      <c r="AG4" s="330" t="str">
        <f>"   "&amp;CalcK!$E23&amp;"        "&amp;CalcK!$F23&amp;Language!$E$197&amp;CalcK!$G23</f>
        <v xml:space="preserve">   0        0 - 0</v>
      </c>
      <c r="AH4" s="4"/>
      <c r="AI4" s="329" t="str">
        <f>CalcL!$D23</f>
        <v>Croatia</v>
      </c>
      <c r="AJ4" s="330" t="str">
        <f>"   "&amp;CalcL!$E23&amp;"        "&amp;CalcL!$F23&amp;Language!$E$197&amp;CalcL!$G23</f>
        <v xml:space="preserve">   0        0 - 0</v>
      </c>
      <c r="AK4" s="4"/>
      <c r="AL4" s="769"/>
      <c r="AM4" s="355"/>
      <c r="AN4" s="355"/>
      <c r="AO4" s="355"/>
      <c r="AP4" s="355"/>
      <c r="AQ4" s="355"/>
      <c r="AR4" s="355"/>
      <c r="AS4" s="355"/>
      <c r="AT4" s="355"/>
      <c r="AU4" s="355"/>
      <c r="AV4" s="355"/>
      <c r="AZ4" s="319"/>
    </row>
    <row r="5" spans="1:52">
      <c r="A5" s="4"/>
      <c r="B5" s="362" t="str">
        <f>CalcA!$D24</f>
        <v>Rep. of Korea</v>
      </c>
      <c r="C5" s="363" t="str">
        <f>"   "&amp;CalcA!$E24&amp;"        "&amp;CalcA!$F24&amp;Language!$E$197&amp;CalcA!$G24</f>
        <v xml:space="preserve">   0        0 - 0</v>
      </c>
      <c r="D5" s="63"/>
      <c r="E5" s="362" t="str">
        <f>CalcB!$D24</f>
        <v>Qatar</v>
      </c>
      <c r="F5" s="363" t="str">
        <f>"   "&amp;CalcB!$E24&amp;"        "&amp;CalcB!$F24&amp;Language!$E$197&amp;CalcB!$G24</f>
        <v xml:space="preserve">   0        0 - 0</v>
      </c>
      <c r="G5" s="63"/>
      <c r="H5" s="362" t="str">
        <f>CalcC!$D24</f>
        <v>Haiti</v>
      </c>
      <c r="I5" s="363" t="str">
        <f>"   "&amp;CalcC!$E24&amp;"        "&amp;CalcC!$F24&amp;Language!$E$197&amp;CalcC!$G24</f>
        <v xml:space="preserve">   0        0 - 0</v>
      </c>
      <c r="J5" s="4"/>
      <c r="K5" s="362" t="str">
        <f>CalcD!$D24</f>
        <v>Australia</v>
      </c>
      <c r="L5" s="363" t="str">
        <f>"   "&amp;CalcD!$E24&amp;"        "&amp;CalcD!$F24&amp;Language!$E$197&amp;CalcD!$G24</f>
        <v xml:space="preserve">   0        0 - 0</v>
      </c>
      <c r="M5" s="4"/>
      <c r="N5" s="362" t="str">
        <f>CalcE!$D24</f>
        <v>Ivory Coast</v>
      </c>
      <c r="O5" s="363" t="str">
        <f>"   "&amp;CalcE!$E24&amp;"        "&amp;CalcE!$F24&amp;Language!$E$197&amp;CalcE!$G24</f>
        <v xml:space="preserve">   0        0 - 0</v>
      </c>
      <c r="P5" s="63"/>
      <c r="Q5" s="362" t="str">
        <f>CalcF!$D24</f>
        <v>Sweden</v>
      </c>
      <c r="R5" s="363" t="str">
        <f>"   "&amp;CalcF!$E24&amp;"        "&amp;CalcF!$F24&amp;Language!$E$197&amp;CalcF!$G24</f>
        <v xml:space="preserve">   0        0 - 0</v>
      </c>
      <c r="S5" s="4"/>
      <c r="T5" s="362" t="str">
        <f>CalcG!$D24</f>
        <v>IR Iran</v>
      </c>
      <c r="U5" s="363" t="str">
        <f>"   "&amp;CalcG!$E24&amp;"        "&amp;CalcG!$F24&amp;Language!$E$197&amp;CalcG!$G24</f>
        <v xml:space="preserve">   0        0 - 0</v>
      </c>
      <c r="V5" s="63"/>
      <c r="W5" s="362" t="str">
        <f>CalcH!$D24</f>
        <v>Saudi Arabia</v>
      </c>
      <c r="X5" s="363" t="str">
        <f>"   "&amp;CalcH!$E24&amp;"        "&amp;CalcH!$F24&amp;Language!$E$197&amp;CalcH!$G24</f>
        <v xml:space="preserve">   0        0 - 0</v>
      </c>
      <c r="Y5" s="4"/>
      <c r="Z5" s="362" t="str">
        <f>CalcI!$D24</f>
        <v>Iraq</v>
      </c>
      <c r="AA5" s="363" t="str">
        <f>"   "&amp;CalcI!$E24&amp;"        "&amp;CalcI!$F24&amp;Language!$E$197&amp;CalcI!$G24</f>
        <v xml:space="preserve">   0        0 - 0</v>
      </c>
      <c r="AB5" s="63"/>
      <c r="AC5" s="362" t="str">
        <f>CalcJ!$D24</f>
        <v>Austria</v>
      </c>
      <c r="AD5" s="363" t="str">
        <f>"   "&amp;CalcJ!$E24&amp;"        "&amp;CalcJ!$F24&amp;Language!$E$197&amp;CalcJ!$G24</f>
        <v xml:space="preserve">   0        0 - 0</v>
      </c>
      <c r="AE5" s="63"/>
      <c r="AF5" s="362" t="str">
        <f>CalcK!$D24</f>
        <v>Uzbekistan</v>
      </c>
      <c r="AG5" s="363" t="str">
        <f>"   "&amp;CalcK!$E24&amp;"        "&amp;CalcK!$F24&amp;Language!$E$197&amp;CalcK!$G24</f>
        <v xml:space="preserve">   0        0 - 0</v>
      </c>
      <c r="AH5" s="4"/>
      <c r="AI5" s="362" t="str">
        <f>CalcL!$D24</f>
        <v>Ghana</v>
      </c>
      <c r="AJ5" s="363" t="str">
        <f>"   "&amp;CalcL!$E24&amp;"        "&amp;CalcL!$F24&amp;Language!$E$197&amp;CalcL!$G24</f>
        <v xml:space="preserve">   0        0 - 0</v>
      </c>
      <c r="AK5" s="4"/>
      <c r="AL5" s="769"/>
      <c r="AM5" s="355"/>
      <c r="AN5" s="355"/>
      <c r="AO5" s="355"/>
      <c r="AP5" s="355"/>
      <c r="AQ5" s="355"/>
      <c r="AR5" s="355"/>
      <c r="AS5" s="355"/>
      <c r="AT5" s="355"/>
      <c r="AU5" s="355"/>
      <c r="AV5" s="355"/>
      <c r="AZ5" s="319"/>
    </row>
    <row r="6" spans="1:52">
      <c r="A6" s="4"/>
      <c r="B6" s="70" t="str">
        <f>CalcA!$D25</f>
        <v>Czech Rep.</v>
      </c>
      <c r="C6" s="316" t="str">
        <f>"   "&amp;CalcA!$E25&amp;"        "&amp;CalcA!$F25&amp;Language!$E$197&amp;CalcA!$G25</f>
        <v xml:space="preserve">   0        0 - 0</v>
      </c>
      <c r="D6" s="63"/>
      <c r="E6" s="70" t="str">
        <f>CalcB!$D25</f>
        <v>Switzerland</v>
      </c>
      <c r="F6" s="316" t="str">
        <f>"   "&amp;CalcB!$E25&amp;"        "&amp;CalcB!$F25&amp;Language!$E$197&amp;CalcB!$G25</f>
        <v xml:space="preserve">   0        0 - 0</v>
      </c>
      <c r="G6" s="63"/>
      <c r="H6" s="70" t="str">
        <f>CalcC!$D25</f>
        <v>Scotland</v>
      </c>
      <c r="I6" s="316" t="str">
        <f>"   "&amp;CalcC!$E25&amp;"        "&amp;CalcC!$F25&amp;Language!$E$197&amp;CalcC!$G25</f>
        <v xml:space="preserve">   0        0 - 0</v>
      </c>
      <c r="J6" s="4"/>
      <c r="K6" s="70" t="str">
        <f>CalcD!$D25</f>
        <v>Turkey</v>
      </c>
      <c r="L6" s="316" t="str">
        <f>"   "&amp;CalcD!$E25&amp;"        "&amp;CalcD!$F25&amp;Language!$E$197&amp;CalcD!$G25</f>
        <v xml:space="preserve">   0        0 - 0</v>
      </c>
      <c r="M6" s="4"/>
      <c r="N6" s="70" t="str">
        <f>CalcE!$D25</f>
        <v>Ecuador</v>
      </c>
      <c r="O6" s="316" t="str">
        <f>"   "&amp;CalcE!$E25&amp;"        "&amp;CalcE!$F25&amp;Language!$E$197&amp;CalcE!$G25</f>
        <v xml:space="preserve">   0        0 - 0</v>
      </c>
      <c r="P6" s="63"/>
      <c r="Q6" s="70" t="str">
        <f>CalcF!$D25</f>
        <v>Tunisia</v>
      </c>
      <c r="R6" s="316" t="str">
        <f>"   "&amp;CalcF!$E25&amp;"        "&amp;CalcF!$F25&amp;Language!$E$197&amp;CalcF!$G25</f>
        <v xml:space="preserve">   0        0 - 0</v>
      </c>
      <c r="S6" s="4"/>
      <c r="T6" s="70" t="str">
        <f>CalcG!$D25</f>
        <v>New Zealand</v>
      </c>
      <c r="U6" s="316" t="str">
        <f>"   "&amp;CalcG!$E25&amp;"        "&amp;CalcG!$F25&amp;Language!$E$197&amp;CalcG!$G25</f>
        <v xml:space="preserve">   0        0 - 0</v>
      </c>
      <c r="V6" s="63"/>
      <c r="W6" s="70" t="str">
        <f>CalcH!$D25</f>
        <v>Uruguay</v>
      </c>
      <c r="X6" s="316" t="str">
        <f>"   "&amp;CalcH!$E25&amp;"        "&amp;CalcH!$F25&amp;Language!$E$197&amp;CalcH!$G25</f>
        <v xml:space="preserve">   0        0 - 0</v>
      </c>
      <c r="Y6" s="4"/>
      <c r="Z6" s="70" t="str">
        <f>CalcI!$D25</f>
        <v>Norway</v>
      </c>
      <c r="AA6" s="316" t="str">
        <f>"   "&amp;CalcI!$E25&amp;"        "&amp;CalcI!$F25&amp;Language!$E$197&amp;CalcI!$G25</f>
        <v xml:space="preserve">   0        0 - 0</v>
      </c>
      <c r="AB6" s="63"/>
      <c r="AC6" s="70" t="str">
        <f>CalcJ!$D25</f>
        <v>Jordan</v>
      </c>
      <c r="AD6" s="316" t="str">
        <f>"   "&amp;CalcJ!$E25&amp;"        "&amp;CalcJ!$F25&amp;Language!$E$197&amp;CalcJ!$G25</f>
        <v xml:space="preserve">   0        0 - 0</v>
      </c>
      <c r="AE6" s="63"/>
      <c r="AF6" s="70" t="str">
        <f>CalcK!$D25</f>
        <v>Colombia</v>
      </c>
      <c r="AG6" s="316" t="str">
        <f>"   "&amp;CalcK!$E25&amp;"        "&amp;CalcK!$F25&amp;Language!$E$197&amp;CalcK!$G25</f>
        <v xml:space="preserve">   0        0 - 0</v>
      </c>
      <c r="AH6" s="4"/>
      <c r="AI6" s="70" t="str">
        <f>CalcL!$D25</f>
        <v>Panama</v>
      </c>
      <c r="AJ6" s="316" t="str">
        <f>"   "&amp;CalcL!$E25&amp;"        "&amp;CalcL!$F25&amp;Language!$E$197&amp;CalcL!$G25</f>
        <v xml:space="preserve">   0        0 - 0</v>
      </c>
      <c r="AK6" s="4"/>
      <c r="AL6" s="769"/>
      <c r="AM6" s="355"/>
      <c r="AN6" s="355"/>
      <c r="AO6" s="355"/>
      <c r="AP6" s="355"/>
      <c r="AQ6" s="355"/>
      <c r="AR6" s="355"/>
      <c r="AS6" s="355"/>
      <c r="AT6" s="355"/>
      <c r="AU6" s="355"/>
      <c r="AV6" s="355"/>
    </row>
    <row r="7" spans="1:52" ht="13.5" customHeight="1">
      <c r="A7" s="4"/>
      <c r="B7" s="818" t="str">
        <f>IF(Distinctness!$G$17=0,"",IF(Distinctness!$D$4&gt;0,Distinctness!$J$4,Distinctness!$J$5))</f>
        <v/>
      </c>
      <c r="C7" s="818"/>
      <c r="D7" s="818"/>
      <c r="E7" s="818"/>
      <c r="F7" s="818"/>
      <c r="G7" s="818"/>
      <c r="H7" s="818"/>
      <c r="I7" s="818"/>
      <c r="J7" s="818"/>
      <c r="K7" s="818"/>
      <c r="L7" s="818"/>
      <c r="M7" s="818"/>
      <c r="N7" s="818"/>
      <c r="O7" s="818"/>
      <c r="P7" s="818"/>
      <c r="Q7" s="818"/>
      <c r="R7" s="818"/>
      <c r="S7" s="818"/>
      <c r="T7" s="818"/>
      <c r="U7" s="818"/>
      <c r="V7" s="818"/>
      <c r="W7" s="818"/>
      <c r="X7" s="818"/>
      <c r="Y7" s="4"/>
      <c r="Z7" s="818" t="str">
        <f>B7</f>
        <v/>
      </c>
      <c r="AA7" s="818"/>
      <c r="AB7" s="818"/>
      <c r="AC7" s="818"/>
      <c r="AD7" s="818"/>
      <c r="AE7" s="818"/>
      <c r="AF7" s="818"/>
      <c r="AG7" s="818"/>
      <c r="AH7" s="818"/>
      <c r="AI7" s="818"/>
      <c r="AJ7" s="818"/>
      <c r="AK7" s="356"/>
      <c r="AL7" s="356"/>
      <c r="AM7" s="356"/>
      <c r="AN7" s="356"/>
      <c r="AO7" s="356"/>
      <c r="AP7" s="356"/>
      <c r="AQ7" s="356"/>
      <c r="AR7" s="356"/>
      <c r="AS7" s="356"/>
      <c r="AT7" s="356"/>
      <c r="AU7" s="356"/>
      <c r="AV7" s="356"/>
      <c r="AZ7" t="str">
        <f>DailySchedule!$N7</f>
        <v/>
      </c>
    </row>
    <row r="8" spans="1:52" ht="11.25" customHeight="1">
      <c r="B8" s="829" t="str">
        <f>IF(CalcA!$AU$14,"•","")</f>
        <v/>
      </c>
      <c r="C8" s="829"/>
      <c r="D8" s="77"/>
      <c r="E8" s="829" t="str">
        <f>IF(CalcB!$AU$14,"•","")</f>
        <v/>
      </c>
      <c r="F8" s="829"/>
      <c r="G8" s="77"/>
      <c r="H8" s="829" t="str">
        <f>IF(CalcC!$AU$14,"•","")</f>
        <v/>
      </c>
      <c r="I8" s="829"/>
      <c r="J8" s="77"/>
      <c r="K8" s="829" t="str">
        <f>IF(CalcD!$AU$14,"•","")</f>
        <v/>
      </c>
      <c r="L8" s="829"/>
      <c r="M8" s="18"/>
      <c r="N8" s="829" t="str">
        <f>IF(CalcE!$AU$14,"•","")</f>
        <v/>
      </c>
      <c r="O8" s="829"/>
      <c r="P8" s="77"/>
      <c r="Q8" s="829" t="str">
        <f>IF(CalcF!$AU$14,"•","")</f>
        <v/>
      </c>
      <c r="R8" s="829"/>
      <c r="S8" s="78"/>
      <c r="T8" s="829" t="str">
        <f>IF(CalcG!$AU$14,"•","")</f>
        <v/>
      </c>
      <c r="U8" s="829"/>
      <c r="V8" s="77"/>
      <c r="W8" s="829" t="str">
        <f>IF(CalcH!$AU$14,"•","")</f>
        <v/>
      </c>
      <c r="X8" s="829"/>
      <c r="Z8" s="829" t="str">
        <f>IF(CalcI!$AU$14,"•","")</f>
        <v/>
      </c>
      <c r="AA8" s="829"/>
      <c r="AB8" s="77"/>
      <c r="AC8" s="829" t="str">
        <f>IF(CalcJ!$AU$14,"•","")</f>
        <v/>
      </c>
      <c r="AD8" s="829"/>
      <c r="AE8" s="77"/>
      <c r="AF8" s="829" t="str">
        <f>IF(CalcK!$AU$14,"•","")</f>
        <v/>
      </c>
      <c r="AG8" s="829"/>
      <c r="AH8" s="77"/>
      <c r="AI8" s="829" t="str">
        <f>IF(CalcL!$AU$14,"•","")</f>
        <v/>
      </c>
      <c r="AJ8" s="829"/>
      <c r="AK8" s="18"/>
      <c r="AL8" s="360"/>
      <c r="AM8" s="360"/>
      <c r="AN8" s="77"/>
      <c r="AO8" s="360"/>
      <c r="AP8" s="360"/>
      <c r="AQ8" s="78"/>
      <c r="AR8" s="360"/>
      <c r="AS8" s="360"/>
      <c r="AT8" s="77"/>
      <c r="AU8" s="360"/>
      <c r="AV8" s="360"/>
      <c r="AZ8" t="str">
        <f>DailySchedule!$N8</f>
        <v/>
      </c>
    </row>
    <row r="9" spans="1:52" ht="18.75">
      <c r="B9" s="826" t="str">
        <f>Language!$E$130&amp;" A"</f>
        <v>Group A</v>
      </c>
      <c r="C9" s="827"/>
      <c r="D9" s="5"/>
      <c r="E9" s="826" t="str">
        <f>Language!$E$130&amp;" B"</f>
        <v>Group B</v>
      </c>
      <c r="F9" s="827"/>
      <c r="H9" s="826" t="str">
        <f>Language!$E$130&amp;" C"</f>
        <v>Group C</v>
      </c>
      <c r="I9" s="827"/>
      <c r="K9" s="826" t="str">
        <f>Language!$E$130&amp;" D"</f>
        <v>Group D</v>
      </c>
      <c r="L9" s="827"/>
      <c r="N9" s="826" t="str">
        <f>Language!$E$130&amp;" E"</f>
        <v>Group E</v>
      </c>
      <c r="O9" s="827"/>
      <c r="Q9" s="826" t="str">
        <f>Language!$E$130&amp;" F"</f>
        <v>Group F</v>
      </c>
      <c r="R9" s="827"/>
      <c r="T9" s="826" t="str">
        <f>Language!$E$130&amp;" G"</f>
        <v>Group G</v>
      </c>
      <c r="U9" s="827"/>
      <c r="W9" s="826" t="str">
        <f>Language!$E$130&amp;" H"</f>
        <v>Group H</v>
      </c>
      <c r="X9" s="827"/>
      <c r="Z9" s="826" t="str">
        <f>Language!$E$130&amp;" I"</f>
        <v>Group I</v>
      </c>
      <c r="AA9" s="827"/>
      <c r="AB9" s="5"/>
      <c r="AC9" s="826" t="str">
        <f>Language!$E$130&amp;" J"</f>
        <v>Group J</v>
      </c>
      <c r="AD9" s="827"/>
      <c r="AF9" s="826" t="str">
        <f>Language!$E$130&amp;" K"</f>
        <v>Group K</v>
      </c>
      <c r="AG9" s="827"/>
      <c r="AI9" s="826" t="str">
        <f>Language!$E$130&amp;" L"</f>
        <v>Group L</v>
      </c>
      <c r="AJ9" s="828"/>
      <c r="AL9" s="361"/>
      <c r="AM9" s="361"/>
      <c r="AO9" s="361"/>
      <c r="AP9" s="361"/>
      <c r="AR9" s="361"/>
      <c r="AS9" s="361"/>
      <c r="AU9" s="361"/>
      <c r="AV9" s="361"/>
      <c r="AZ9" t="str">
        <f>DailySchedule!$N9</f>
        <v/>
      </c>
    </row>
    <row r="10" spans="1:52" ht="8.25" customHeight="1" thickBot="1">
      <c r="B10" s="31"/>
      <c r="C10" s="31"/>
      <c r="D10" s="5"/>
      <c r="E10" s="31"/>
      <c r="F10" s="31"/>
      <c r="H10" s="31"/>
      <c r="I10" s="31"/>
      <c r="K10" s="31"/>
      <c r="L10" s="31"/>
      <c r="N10" s="31"/>
      <c r="O10" s="31"/>
      <c r="Q10" s="31"/>
      <c r="R10" s="31"/>
      <c r="T10" s="31"/>
      <c r="U10" s="31"/>
      <c r="W10" s="31"/>
      <c r="X10" s="31"/>
      <c r="Z10" s="31"/>
      <c r="AA10" s="31"/>
      <c r="AB10" s="5"/>
      <c r="AC10" s="31"/>
      <c r="AD10" s="31"/>
      <c r="AF10" s="31"/>
      <c r="AG10" s="31"/>
      <c r="AI10" s="31"/>
      <c r="AJ10" s="31"/>
      <c r="AL10" s="31"/>
      <c r="AM10" s="31"/>
      <c r="AO10" s="31"/>
      <c r="AP10" s="31"/>
      <c r="AR10" s="31"/>
      <c r="AS10" s="31"/>
      <c r="AU10" s="31"/>
      <c r="AV10" s="31"/>
      <c r="AZ10" t="str">
        <f>DailySchedule!$N10</f>
        <v/>
      </c>
    </row>
    <row r="11" spans="1:52">
      <c r="A11" s="68">
        <v>1</v>
      </c>
      <c r="B11" s="816" t="str">
        <f>VLOOKUP(A11,Matches!$B$4:$K$113,7,0)</f>
        <v>Mexico City</v>
      </c>
      <c r="C11" s="817"/>
      <c r="D11" s="68">
        <v>3</v>
      </c>
      <c r="E11" s="816" t="str">
        <f>VLOOKUP(D11,Matches!$B$4:$K$113,7,0)</f>
        <v>Toronto</v>
      </c>
      <c r="F11" s="817"/>
      <c r="G11" s="68">
        <v>7</v>
      </c>
      <c r="H11" s="816" t="str">
        <f>VLOOKUP(G11,Matches!$B$4:$K$113,7,0)</f>
        <v>New York/New Jersey</v>
      </c>
      <c r="I11" s="817"/>
      <c r="J11" s="68">
        <v>4</v>
      </c>
      <c r="K11" s="816" t="str">
        <f>VLOOKUP(J11,Matches!$B$4:$K$113,7,0)</f>
        <v>Los Angeles</v>
      </c>
      <c r="L11" s="817"/>
      <c r="M11" s="68">
        <v>10</v>
      </c>
      <c r="N11" s="816" t="str">
        <f>VLOOKUP(M11,Matches!$B$4:$K$113,7,0)</f>
        <v>Houston</v>
      </c>
      <c r="O11" s="817"/>
      <c r="P11" s="68">
        <v>11</v>
      </c>
      <c r="Q11" s="816" t="str">
        <f>VLOOKUP(P11,Matches!$B$4:$K$113,7,0)</f>
        <v>Dallas</v>
      </c>
      <c r="R11" s="817"/>
      <c r="S11" s="68">
        <v>16</v>
      </c>
      <c r="T11" s="816" t="str">
        <f>VLOOKUP(S11,Matches!$B$4:$K$113,7,0)</f>
        <v>Seattle</v>
      </c>
      <c r="U11" s="817"/>
      <c r="V11" s="68">
        <v>14</v>
      </c>
      <c r="W11" s="816" t="str">
        <f>VLOOKUP(V11,Matches!$B$4:$K$113,7,0)</f>
        <v>Atlanta</v>
      </c>
      <c r="X11" s="817"/>
      <c r="Y11" s="68">
        <v>17</v>
      </c>
      <c r="Z11" s="816" t="str">
        <f>VLOOKUP(Y11,Matches!$B$4:$K$113,7,0)</f>
        <v>New York/New Jersey</v>
      </c>
      <c r="AA11" s="817"/>
      <c r="AB11" s="68">
        <v>19</v>
      </c>
      <c r="AC11" s="816" t="str">
        <f>VLOOKUP(AB11,Matches!$B$4:$K$113,7,0)</f>
        <v>Kansas City</v>
      </c>
      <c r="AD11" s="817"/>
      <c r="AE11" s="68">
        <v>23</v>
      </c>
      <c r="AF11" s="816" t="str">
        <f>VLOOKUP(AE11,Matches!$B$4:$K$113,7,0)</f>
        <v>Houston</v>
      </c>
      <c r="AG11" s="817"/>
      <c r="AH11" s="68">
        <v>22</v>
      </c>
      <c r="AI11" s="816" t="str">
        <f>VLOOKUP(AH11,Matches!$B$4:$K$113,7,0)</f>
        <v>Dallas</v>
      </c>
      <c r="AJ11" s="817"/>
      <c r="AK11" s="68"/>
      <c r="AN11" s="68"/>
      <c r="AQ11" s="68"/>
      <c r="AT11" s="68"/>
      <c r="AZ11" t="str">
        <f>DailySchedule!$N11</f>
        <v/>
      </c>
    </row>
    <row r="12" spans="1:52">
      <c r="B12" s="814">
        <f>VLOOKUP(A11,Matches!$B$4:$K$113,5,0)</f>
        <v>46184.5</v>
      </c>
      <c r="C12" s="815"/>
      <c r="E12" s="814">
        <f>VLOOKUP(D11,Matches!$B$4:$K$113,5,0)</f>
        <v>46185.5</v>
      </c>
      <c r="F12" s="815"/>
      <c r="H12" s="814">
        <f>VLOOKUP(G11,Matches!$B$4:$K$113,5,0)</f>
        <v>46186.625</v>
      </c>
      <c r="I12" s="815"/>
      <c r="K12" s="814">
        <f>VLOOKUP(J11,Matches!$B$4:$K$113,5,0)</f>
        <v>46185.75</v>
      </c>
      <c r="L12" s="815"/>
      <c r="N12" s="814">
        <f>VLOOKUP(M11,Matches!$B$4:$K$113,5,0)</f>
        <v>46187.416666666664</v>
      </c>
      <c r="O12" s="815"/>
      <c r="Q12" s="814">
        <f>VLOOKUP(P11,Matches!$B$4:$K$113,5,0)</f>
        <v>46187.541666666664</v>
      </c>
      <c r="R12" s="815"/>
      <c r="T12" s="814">
        <f>VLOOKUP(S11,Matches!$B$4:$K$113,5,0)</f>
        <v>46188.5</v>
      </c>
      <c r="U12" s="815"/>
      <c r="W12" s="814">
        <f>VLOOKUP(V11,Matches!$B$4:$K$113,5,0)</f>
        <v>46188.375</v>
      </c>
      <c r="X12" s="815"/>
      <c r="Z12" s="814">
        <f>VLOOKUP(Y11,Matches!$B$4:$K$113,5,0)</f>
        <v>46189.5</v>
      </c>
      <c r="AA12" s="815"/>
      <c r="AC12" s="814">
        <f>VLOOKUP(AB11,Matches!$B$4:$K$113,5,0)</f>
        <v>46189.75</v>
      </c>
      <c r="AD12" s="815"/>
      <c r="AF12" s="814">
        <f>VLOOKUP(AE11,Matches!$B$4:$K$113,5,0)</f>
        <v>46190.416666666664</v>
      </c>
      <c r="AG12" s="815"/>
      <c r="AI12" s="814">
        <f>VLOOKUP(AH11,Matches!$B$4:$K$113,5,0)</f>
        <v>46190.541666666664</v>
      </c>
      <c r="AJ12" s="815"/>
      <c r="AL12" s="359"/>
      <c r="AM12" s="359"/>
      <c r="AO12" s="359"/>
      <c r="AP12" s="359"/>
      <c r="AR12" s="359"/>
      <c r="AS12" s="359"/>
      <c r="AU12" s="359"/>
      <c r="AV12" s="359"/>
      <c r="AZ12" t="str">
        <f>DailySchedule!$N12</f>
        <v/>
      </c>
    </row>
    <row r="13" spans="1:52">
      <c r="B13" s="32" t="str">
        <f>VLOOKUP(A11,Matches!$B$4:$K$113,8,0)</f>
        <v>Mexico</v>
      </c>
      <c r="C13" s="33" t="str">
        <f>VLOOKUP(A11,Matches!$B$4:$K$113,9,0)</f>
        <v>South Africa</v>
      </c>
      <c r="E13" s="32" t="str">
        <f>VLOOKUP(D11,Matches!$B$4:$K$113,8,0)</f>
        <v>Canada</v>
      </c>
      <c r="F13" s="33" t="str">
        <f>VLOOKUP(D11,Matches!$B$4:$K$113,9,0)</f>
        <v>Bosnia/Herzeg.</v>
      </c>
      <c r="H13" s="32" t="str">
        <f>VLOOKUP(G11,Matches!$B$4:$K$113,8,0)</f>
        <v>Brazil</v>
      </c>
      <c r="I13" s="33" t="str">
        <f>VLOOKUP(G11,Matches!$B$4:$K$113,9,0)</f>
        <v>Morocco</v>
      </c>
      <c r="K13" s="32" t="str">
        <f>VLOOKUP(J11,Matches!$B$4:$K$113,8,0)</f>
        <v>USA</v>
      </c>
      <c r="L13" s="33" t="str">
        <f>VLOOKUP(J11,Matches!$B$4:$K$113,9,0)</f>
        <v>Paraguay</v>
      </c>
      <c r="N13" s="32" t="str">
        <f>VLOOKUP(M11,Matches!$B$4:$K$113,8,0)</f>
        <v>Germany</v>
      </c>
      <c r="O13" s="33" t="str">
        <f>VLOOKUP(M11,Matches!$B$4:$K$113,9,0)</f>
        <v>Curaçao</v>
      </c>
      <c r="Q13" s="32" t="str">
        <f>VLOOKUP(P11,Matches!$B$4:$K$113,8,0)</f>
        <v>Netherlands</v>
      </c>
      <c r="R13" s="33" t="str">
        <f>VLOOKUP(P11,Matches!$B$4:$K$113,9,0)</f>
        <v>Japan</v>
      </c>
      <c r="T13" s="32" t="str">
        <f>VLOOKUP(S11,Matches!$B$4:$K$113,8,0)</f>
        <v>Belgium</v>
      </c>
      <c r="U13" s="33" t="str">
        <f>VLOOKUP(S11,Matches!$B$4:$K$113,9,0)</f>
        <v>Egypt</v>
      </c>
      <c r="W13" s="32" t="str">
        <f>VLOOKUP(V11,Matches!$B$4:$K$113,8,0)</f>
        <v>Spain</v>
      </c>
      <c r="X13" s="33" t="str">
        <f>VLOOKUP(V11,Matches!$B$4:$K$113,9,0)</f>
        <v>Cape Verde</v>
      </c>
      <c r="Z13" s="32" t="str">
        <f>VLOOKUP(Y11,Matches!$B$4:$K$113,8,0)</f>
        <v>France</v>
      </c>
      <c r="AA13" s="33" t="str">
        <f>VLOOKUP(Y11,Matches!$B$4:$K$113,9,0)</f>
        <v>Senegal</v>
      </c>
      <c r="AC13" s="32" t="str">
        <f>VLOOKUP(AB11,Matches!$B$4:$K$113,8,0)</f>
        <v>Argentina</v>
      </c>
      <c r="AD13" s="33" t="str">
        <f>VLOOKUP(AB11,Matches!$B$4:$K$113,9,0)</f>
        <v>Algeria</v>
      </c>
      <c r="AF13" s="32" t="str">
        <f>VLOOKUP(AE11,Matches!$B$4:$K$113,8,0)</f>
        <v>Portugal</v>
      </c>
      <c r="AG13" s="33" t="str">
        <f>VLOOKUP(AE11,Matches!$B$4:$K$113,9,0)</f>
        <v>DR Congo</v>
      </c>
      <c r="AI13" s="32" t="str">
        <f>VLOOKUP(AH11,Matches!$B$4:$K$113,8,0)</f>
        <v>England</v>
      </c>
      <c r="AJ13" s="33" t="str">
        <f>VLOOKUP(AH11,Matches!$B$4:$K$113,9,0)</f>
        <v>Croatia</v>
      </c>
      <c r="AL13" s="17"/>
      <c r="AM13" s="17"/>
      <c r="AO13" s="17"/>
      <c r="AP13" s="17"/>
      <c r="AR13" s="17"/>
      <c r="AS13" s="17"/>
      <c r="AU13" s="17"/>
      <c r="AV13" s="17"/>
      <c r="AZ13" t="str">
        <f>DailySchedule!$N13</f>
        <v/>
      </c>
    </row>
    <row r="14" spans="1:52" ht="15.75" thickBot="1">
      <c r="B14" s="1"/>
      <c r="C14" s="2"/>
      <c r="E14" s="1"/>
      <c r="F14" s="2"/>
      <c r="H14" s="1"/>
      <c r="I14" s="2"/>
      <c r="K14" s="1"/>
      <c r="L14" s="2"/>
      <c r="N14" s="1"/>
      <c r="O14" s="2"/>
      <c r="Q14" s="1"/>
      <c r="R14" s="2"/>
      <c r="T14" s="1"/>
      <c r="U14" s="2"/>
      <c r="W14" s="1"/>
      <c r="X14" s="2"/>
      <c r="Z14" s="1"/>
      <c r="AA14" s="2"/>
      <c r="AC14" s="1"/>
      <c r="AD14" s="2"/>
      <c r="AF14" s="1"/>
      <c r="AG14" s="2"/>
      <c r="AI14" s="1"/>
      <c r="AJ14" s="2"/>
      <c r="AL14" s="19"/>
      <c r="AM14" s="19"/>
      <c r="AO14" s="19"/>
      <c r="AP14" s="19"/>
      <c r="AR14" s="19"/>
      <c r="AS14" s="19"/>
      <c r="AU14" s="19"/>
      <c r="AV14" s="19"/>
      <c r="AZ14" t="str">
        <f>DailySchedule!$N14</f>
        <v/>
      </c>
    </row>
    <row r="15" spans="1:52" ht="15.75" thickBot="1">
      <c r="B15" s="19"/>
      <c r="C15" s="19"/>
      <c r="E15" s="19"/>
      <c r="F15" s="19"/>
      <c r="H15" s="19"/>
      <c r="I15" s="19"/>
      <c r="K15" s="19"/>
      <c r="L15" s="19"/>
      <c r="N15" s="19"/>
      <c r="O15" s="19"/>
      <c r="Q15" s="19"/>
      <c r="R15" s="19"/>
      <c r="T15" s="19"/>
      <c r="U15" s="19"/>
      <c r="W15" s="19"/>
      <c r="X15" s="19"/>
      <c r="Z15" s="19"/>
      <c r="AA15" s="19"/>
      <c r="AC15" s="19"/>
      <c r="AD15" s="19"/>
      <c r="AF15" s="19"/>
      <c r="AG15" s="19"/>
      <c r="AI15" s="19"/>
      <c r="AJ15" s="19"/>
      <c r="AL15" s="19"/>
      <c r="AM15" s="19"/>
      <c r="AO15" s="19"/>
      <c r="AP15" s="19"/>
      <c r="AR15" s="19"/>
      <c r="AS15" s="19"/>
      <c r="AU15" s="19"/>
      <c r="AV15" s="19"/>
    </row>
    <row r="16" spans="1:52">
      <c r="A16" s="68">
        <v>2</v>
      </c>
      <c r="B16" s="816" t="str">
        <f>VLOOKUP(A16,Matches!$B$4:$K$113,7,0)</f>
        <v>Guadalajara</v>
      </c>
      <c r="C16" s="817"/>
      <c r="D16" s="68">
        <v>8</v>
      </c>
      <c r="E16" s="816" t="str">
        <f>VLOOKUP(D16,Matches!$B$4:$K$113,7,0)</f>
        <v>San Francisco Bay Area</v>
      </c>
      <c r="F16" s="817"/>
      <c r="G16" s="68">
        <v>5</v>
      </c>
      <c r="H16" s="816" t="str">
        <f>VLOOKUP(G16,Matches!$B$4:$K$113,7,0)</f>
        <v>Boston</v>
      </c>
      <c r="I16" s="817"/>
      <c r="J16" s="68">
        <v>6</v>
      </c>
      <c r="K16" s="816" t="str">
        <f>VLOOKUP(J16,Matches!$B$4:$K$113,7,0)</f>
        <v>Vancouver</v>
      </c>
      <c r="L16" s="817"/>
      <c r="M16" s="68">
        <v>9</v>
      </c>
      <c r="N16" s="816" t="str">
        <f>VLOOKUP(M16,Matches!$B$4:$K$113,7,0)</f>
        <v>Philadelphia</v>
      </c>
      <c r="O16" s="817"/>
      <c r="P16" s="68">
        <v>12</v>
      </c>
      <c r="Q16" s="816" t="str">
        <f>VLOOKUP(P16,Matches!$B$4:$K$113,7,0)</f>
        <v>Monterrey</v>
      </c>
      <c r="R16" s="817"/>
      <c r="S16" s="68">
        <v>15</v>
      </c>
      <c r="T16" s="816" t="str">
        <f>VLOOKUP(S16,Matches!$B$4:$K$113,7,0)</f>
        <v>Los Angeles</v>
      </c>
      <c r="U16" s="817"/>
      <c r="V16" s="68">
        <v>13</v>
      </c>
      <c r="W16" s="816" t="str">
        <f>VLOOKUP(V16,Matches!$B$4:$K$113,7,0)</f>
        <v>Miami</v>
      </c>
      <c r="X16" s="817"/>
      <c r="Y16" s="68">
        <v>18</v>
      </c>
      <c r="Z16" s="816" t="str">
        <f>VLOOKUP(Y16,Matches!$B$4:$K$113,7,0)</f>
        <v>Boston</v>
      </c>
      <c r="AA16" s="817"/>
      <c r="AB16" s="68">
        <v>20</v>
      </c>
      <c r="AC16" s="816" t="str">
        <f>VLOOKUP(AB16,Matches!$B$4:$K$113,7,0)</f>
        <v>San Francisco Bay Area</v>
      </c>
      <c r="AD16" s="817"/>
      <c r="AE16" s="68">
        <v>24</v>
      </c>
      <c r="AF16" s="816" t="str">
        <f>VLOOKUP(AE16,Matches!$B$4:$K$113,7,0)</f>
        <v>Mexico City</v>
      </c>
      <c r="AG16" s="817"/>
      <c r="AH16" s="68">
        <v>21</v>
      </c>
      <c r="AI16" s="816" t="str">
        <f>VLOOKUP(AH16,Matches!$B$4:$K$113,7,0)</f>
        <v>Toronto</v>
      </c>
      <c r="AJ16" s="817"/>
      <c r="AK16" s="68"/>
      <c r="AN16" s="68"/>
      <c r="AQ16" s="68"/>
      <c r="AT16" s="68"/>
    </row>
    <row r="17" spans="1:48">
      <c r="B17" s="814">
        <f>VLOOKUP(A16,Matches!$B$4:$K$113,5,0)</f>
        <v>46184.791666666664</v>
      </c>
      <c r="C17" s="815"/>
      <c r="E17" s="814">
        <f>VLOOKUP(D16,Matches!$B$4:$K$113,5,0)</f>
        <v>46186.5</v>
      </c>
      <c r="F17" s="815"/>
      <c r="H17" s="814">
        <f>VLOOKUP(G16,Matches!$B$4:$K$113,5,0)</f>
        <v>46186.75</v>
      </c>
      <c r="I17" s="815"/>
      <c r="K17" s="814">
        <f>VLOOKUP(J16,Matches!$B$4:$K$113,5,0)</f>
        <v>46186.875</v>
      </c>
      <c r="L17" s="815"/>
      <c r="N17" s="814">
        <f>VLOOKUP(M16,Matches!$B$4:$K$113,5,0)</f>
        <v>46187.666666666664</v>
      </c>
      <c r="O17" s="815"/>
      <c r="Q17" s="814">
        <f>VLOOKUP(P16,Matches!$B$4:$K$113,5,0)</f>
        <v>46187.791666666664</v>
      </c>
      <c r="R17" s="815"/>
      <c r="T17" s="814">
        <f>VLOOKUP(S16,Matches!$B$4:$K$113,5,0)</f>
        <v>46188.75</v>
      </c>
      <c r="U17" s="815"/>
      <c r="W17" s="814">
        <f>VLOOKUP(V16,Matches!$B$4:$K$113,5,0)</f>
        <v>46188.625</v>
      </c>
      <c r="X17" s="815"/>
      <c r="Z17" s="814">
        <f>VLOOKUP(Y16,Matches!$B$4:$K$113,5,0)</f>
        <v>46189.625</v>
      </c>
      <c r="AA17" s="815"/>
      <c r="AC17" s="814">
        <f>VLOOKUP(AB16,Matches!$B$4:$K$113,5,0)</f>
        <v>46189.875</v>
      </c>
      <c r="AD17" s="815"/>
      <c r="AF17" s="814">
        <f>VLOOKUP(AE16,Matches!$B$4:$K$113,5,0)</f>
        <v>46190.791666666664</v>
      </c>
      <c r="AG17" s="815"/>
      <c r="AI17" s="814">
        <f>VLOOKUP(AH16,Matches!$B$4:$K$113,5,0)</f>
        <v>46190.666666666664</v>
      </c>
      <c r="AJ17" s="815"/>
      <c r="AL17" s="359"/>
      <c r="AM17" s="359"/>
      <c r="AO17" s="359"/>
      <c r="AP17" s="359"/>
      <c r="AR17" s="359"/>
      <c r="AS17" s="359"/>
      <c r="AU17" s="359"/>
      <c r="AV17" s="359"/>
    </row>
    <row r="18" spans="1:48">
      <c r="B18" s="32" t="str">
        <f>VLOOKUP(A16,Matches!$B$4:$K$113,8,0)</f>
        <v>Rep. of Korea</v>
      </c>
      <c r="C18" s="33" t="str">
        <f>VLOOKUP(A16,Matches!$B$4:$K$113,9,0)</f>
        <v>Czech Rep.</v>
      </c>
      <c r="E18" s="32" t="str">
        <f>VLOOKUP(D16,Matches!$B$4:$K$113,8,0)</f>
        <v>Qatar</v>
      </c>
      <c r="F18" s="33" t="str">
        <f>VLOOKUP(D16,Matches!$B$4:$K$113,9,0)</f>
        <v>Switzerland</v>
      </c>
      <c r="H18" s="32" t="str">
        <f>VLOOKUP(G16,Matches!$B$4:$K$113,8,0)</f>
        <v>Haiti</v>
      </c>
      <c r="I18" s="33" t="str">
        <f>VLOOKUP(G16,Matches!$B$4:$K$113,9,0)</f>
        <v>Scotland</v>
      </c>
      <c r="K18" s="32" t="str">
        <f>VLOOKUP(J16,Matches!$B$4:$K$113,8,0)</f>
        <v>Australia</v>
      </c>
      <c r="L18" s="33" t="str">
        <f>VLOOKUP(J16,Matches!$B$4:$K$113,9,0)</f>
        <v>Turkey</v>
      </c>
      <c r="N18" s="32" t="str">
        <f>VLOOKUP(M16,Matches!$B$4:$K$113,8,0)</f>
        <v>Ivory Coast</v>
      </c>
      <c r="O18" s="33" t="str">
        <f>VLOOKUP(M16,Matches!$B$4:$K$113,9,0)</f>
        <v>Ecuador</v>
      </c>
      <c r="Q18" s="32" t="str">
        <f>VLOOKUP(P16,Matches!$B$4:$K$113,8,0)</f>
        <v>Sweden</v>
      </c>
      <c r="R18" s="33" t="str">
        <f>VLOOKUP(P16,Matches!$B$4:$K$113,9,0)</f>
        <v>Tunisia</v>
      </c>
      <c r="T18" s="32" t="str">
        <f>VLOOKUP(S16,Matches!$B$4:$K$113,8,0)</f>
        <v>IR Iran</v>
      </c>
      <c r="U18" s="33" t="str">
        <f>VLOOKUP(S16,Matches!$B$4:$K$113,9,0)</f>
        <v>New Zealand</v>
      </c>
      <c r="W18" s="32" t="str">
        <f>VLOOKUP(V16,Matches!$B$4:$K$113,8,0)</f>
        <v>Saudi Arabia</v>
      </c>
      <c r="X18" s="33" t="str">
        <f>VLOOKUP(V16,Matches!$B$4:$K$113,9,0)</f>
        <v>Uruguay</v>
      </c>
      <c r="Z18" s="32" t="str">
        <f>VLOOKUP(Y16,Matches!$B$4:$K$113,8,0)</f>
        <v>Iraq</v>
      </c>
      <c r="AA18" s="33" t="str">
        <f>VLOOKUP(Y16,Matches!$B$4:$K$113,9,0)</f>
        <v>Norway</v>
      </c>
      <c r="AC18" s="32" t="str">
        <f>VLOOKUP(AB16,Matches!$B$4:$K$113,8,0)</f>
        <v>Austria</v>
      </c>
      <c r="AD18" s="33" t="str">
        <f>VLOOKUP(AB16,Matches!$B$4:$K$113,9,0)</f>
        <v>Jordan</v>
      </c>
      <c r="AF18" s="32" t="str">
        <f>VLOOKUP(AE16,Matches!$B$4:$K$113,8,0)</f>
        <v>Uzbekistan</v>
      </c>
      <c r="AG18" s="33" t="str">
        <f>VLOOKUP(AE16,Matches!$B$4:$K$113,9,0)</f>
        <v>Colombia</v>
      </c>
      <c r="AI18" s="32" t="str">
        <f>VLOOKUP(AH16,Matches!$B$4:$K$113,8,0)</f>
        <v>Ghana</v>
      </c>
      <c r="AJ18" s="33" t="str">
        <f>VLOOKUP(AH16,Matches!$B$4:$K$113,9,0)</f>
        <v>Panama</v>
      </c>
      <c r="AL18" s="17"/>
      <c r="AM18" s="17"/>
      <c r="AO18" s="17"/>
      <c r="AP18" s="17"/>
      <c r="AR18" s="17"/>
      <c r="AS18" s="17"/>
      <c r="AU18" s="17"/>
      <c r="AV18" s="17"/>
    </row>
    <row r="19" spans="1:48" ht="15.75" thickBot="1">
      <c r="B19" s="1"/>
      <c r="C19" s="2"/>
      <c r="E19" s="1"/>
      <c r="F19" s="2"/>
      <c r="H19" s="1"/>
      <c r="I19" s="2"/>
      <c r="K19" s="1"/>
      <c r="L19" s="2"/>
      <c r="N19" s="1"/>
      <c r="O19" s="2"/>
      <c r="Q19" s="1"/>
      <c r="R19" s="2"/>
      <c r="T19" s="1"/>
      <c r="U19" s="2"/>
      <c r="W19" s="1"/>
      <c r="X19" s="2"/>
      <c r="Z19" s="1"/>
      <c r="AA19" s="2"/>
      <c r="AC19" s="1"/>
      <c r="AD19" s="2"/>
      <c r="AF19" s="1"/>
      <c r="AG19" s="2"/>
      <c r="AI19" s="1"/>
      <c r="AJ19" s="2"/>
      <c r="AL19" s="19"/>
      <c r="AM19" s="19"/>
      <c r="AO19" s="19"/>
      <c r="AP19" s="19"/>
      <c r="AR19" s="19"/>
      <c r="AS19" s="19"/>
      <c r="AU19" s="19"/>
      <c r="AV19" s="19"/>
    </row>
    <row r="20" spans="1:48" ht="15.75" thickBot="1">
      <c r="B20" s="19"/>
      <c r="C20" s="19"/>
      <c r="E20" s="19"/>
      <c r="F20" s="19"/>
      <c r="H20" s="19"/>
      <c r="I20" s="19"/>
      <c r="K20" s="19"/>
      <c r="L20" s="19"/>
      <c r="N20" s="19"/>
      <c r="O20" s="19"/>
      <c r="Q20" s="19"/>
      <c r="R20" s="19"/>
      <c r="T20" s="19"/>
      <c r="U20" s="19"/>
      <c r="W20" s="19"/>
      <c r="X20" s="19"/>
      <c r="Z20" s="19"/>
      <c r="AA20" s="19"/>
      <c r="AC20" s="19"/>
      <c r="AD20" s="19"/>
      <c r="AF20" s="19"/>
      <c r="AG20" s="19"/>
      <c r="AI20" s="19"/>
      <c r="AJ20" s="19"/>
      <c r="AL20" s="19"/>
      <c r="AM20" s="19"/>
      <c r="AO20" s="19"/>
      <c r="AP20" s="19"/>
      <c r="AR20" s="19"/>
      <c r="AS20" s="19"/>
      <c r="AU20" s="19"/>
      <c r="AV20" s="19"/>
    </row>
    <row r="21" spans="1:48">
      <c r="A21" s="68">
        <v>25</v>
      </c>
      <c r="B21" s="816" t="str">
        <f>VLOOKUP(A21,Matches!$B$4:$K$113,7,0)</f>
        <v>Atlanta</v>
      </c>
      <c r="C21" s="817"/>
      <c r="D21" s="68">
        <v>26</v>
      </c>
      <c r="E21" s="816" t="str">
        <f>VLOOKUP(D21,Matches!$B$4:$K$113,7,0)</f>
        <v>Los Angeles</v>
      </c>
      <c r="F21" s="817"/>
      <c r="G21" s="68">
        <v>30</v>
      </c>
      <c r="H21" s="816" t="str">
        <f>VLOOKUP(G21,Matches!$B$4:$K$113,7,0)</f>
        <v>Boston</v>
      </c>
      <c r="I21" s="817"/>
      <c r="J21" s="68">
        <v>32</v>
      </c>
      <c r="K21" s="816" t="str">
        <f>VLOOKUP(J21,Matches!$B$4:$K$113,7,0)</f>
        <v>Seattle</v>
      </c>
      <c r="L21" s="817"/>
      <c r="M21" s="68">
        <v>33</v>
      </c>
      <c r="N21" s="816" t="str">
        <f>VLOOKUP(M21,Matches!$B$4:$K$113,7,0)</f>
        <v>Toronto</v>
      </c>
      <c r="O21" s="817"/>
      <c r="P21" s="68">
        <v>35</v>
      </c>
      <c r="Q21" s="816" t="str">
        <f>VLOOKUP(P21,Matches!$B$4:$K$113,7,0)</f>
        <v>Houston</v>
      </c>
      <c r="R21" s="817"/>
      <c r="S21" s="68">
        <v>39</v>
      </c>
      <c r="T21" s="816" t="str">
        <f>VLOOKUP(S21,Matches!$B$4:$K$113,7,0)</f>
        <v>Los Angeles</v>
      </c>
      <c r="U21" s="817"/>
      <c r="V21" s="68">
        <v>38</v>
      </c>
      <c r="W21" s="816" t="str">
        <f>VLOOKUP(V21,Matches!$B$4:$K$113,7,0)</f>
        <v>Atlanta</v>
      </c>
      <c r="X21" s="817"/>
      <c r="Y21" s="68">
        <v>42</v>
      </c>
      <c r="Z21" s="816" t="str">
        <f>VLOOKUP(Y21,Matches!$B$4:$K$113,7,0)</f>
        <v>Philadelphia</v>
      </c>
      <c r="AA21" s="817"/>
      <c r="AB21" s="68">
        <v>43</v>
      </c>
      <c r="AC21" s="816" t="str">
        <f>VLOOKUP(AB21,Matches!$B$4:$K$113,7,0)</f>
        <v>Dallas</v>
      </c>
      <c r="AD21" s="817"/>
      <c r="AE21" s="68">
        <v>47</v>
      </c>
      <c r="AF21" s="816" t="str">
        <f>VLOOKUP(AE21,Matches!$B$4:$K$113,7,0)</f>
        <v>Houston</v>
      </c>
      <c r="AG21" s="817"/>
      <c r="AH21" s="68">
        <v>45</v>
      </c>
      <c r="AI21" s="816" t="str">
        <f>VLOOKUP(AH21,Matches!$B$4:$K$113,7,0)</f>
        <v>Boston</v>
      </c>
      <c r="AJ21" s="817"/>
      <c r="AK21" s="68"/>
      <c r="AN21" s="68"/>
      <c r="AQ21" s="68"/>
      <c r="AT21" s="68"/>
    </row>
    <row r="22" spans="1:48">
      <c r="B22" s="814">
        <f>VLOOKUP(A21,Matches!$B$4:$K$113,5,0)</f>
        <v>46191.375</v>
      </c>
      <c r="C22" s="815"/>
      <c r="E22" s="814">
        <f>VLOOKUP(D21,Matches!$B$4:$K$113,5,0)</f>
        <v>46191.5</v>
      </c>
      <c r="F22" s="815"/>
      <c r="H22" s="814">
        <f>VLOOKUP(G21,Matches!$B$4:$K$113,5,0)</f>
        <v>46192.625</v>
      </c>
      <c r="I22" s="815"/>
      <c r="K22" s="814">
        <f>VLOOKUP(J21,Matches!$B$4:$K$113,5,0)</f>
        <v>46192.5</v>
      </c>
      <c r="L22" s="815"/>
      <c r="N22" s="814">
        <f>VLOOKUP(M21,Matches!$B$4:$K$113,5,0)</f>
        <v>46193.541666666664</v>
      </c>
      <c r="O22" s="815"/>
      <c r="Q22" s="814">
        <f>VLOOKUP(P21,Matches!$B$4:$K$113,5,0)</f>
        <v>46193.416666666664</v>
      </c>
      <c r="R22" s="815"/>
      <c r="T22" s="814">
        <f>VLOOKUP(S21,Matches!$B$4:$K$113,5,0)</f>
        <v>46194.5</v>
      </c>
      <c r="U22" s="815"/>
      <c r="W22" s="814">
        <f>VLOOKUP(V21,Matches!$B$4:$K$113,5,0)</f>
        <v>46194.375</v>
      </c>
      <c r="X22" s="815"/>
      <c r="Z22" s="814">
        <f>VLOOKUP(Y21,Matches!$B$4:$K$113,5,0)</f>
        <v>46195.583333333336</v>
      </c>
      <c r="AA22" s="815"/>
      <c r="AC22" s="814">
        <f>VLOOKUP(AB21,Matches!$B$4:$K$113,5,0)</f>
        <v>46195.416666666664</v>
      </c>
      <c r="AD22" s="815"/>
      <c r="AF22" s="814">
        <f>VLOOKUP(AE21,Matches!$B$4:$K$113,5,0)</f>
        <v>46196.416666666664</v>
      </c>
      <c r="AG22" s="815"/>
      <c r="AI22" s="814">
        <f>VLOOKUP(AH21,Matches!$B$4:$K$113,5,0)</f>
        <v>46196.541666666664</v>
      </c>
      <c r="AJ22" s="815"/>
      <c r="AL22" s="359"/>
      <c r="AM22" s="359"/>
      <c r="AO22" s="359"/>
      <c r="AP22" s="359"/>
      <c r="AR22" s="359"/>
      <c r="AS22" s="359"/>
      <c r="AU22" s="359"/>
      <c r="AV22" s="359"/>
    </row>
    <row r="23" spans="1:48">
      <c r="B23" s="32" t="str">
        <f>VLOOKUP(A21,Matches!$B$4:$K$113,8,0)</f>
        <v>Czech Rep.</v>
      </c>
      <c r="C23" s="33" t="str">
        <f>VLOOKUP(A21,Matches!$B$4:$K$113,9,0)</f>
        <v>South Africa</v>
      </c>
      <c r="E23" s="32" t="str">
        <f>VLOOKUP(D21,Matches!$B$4:$K$113,8,0)</f>
        <v>Switzerland</v>
      </c>
      <c r="F23" s="33" t="str">
        <f>VLOOKUP(D21,Matches!$B$4:$K$113,9,0)</f>
        <v>Bosnia/Herzeg.</v>
      </c>
      <c r="H23" s="32" t="str">
        <f>VLOOKUP(G21,Matches!$B$4:$K$113,8,0)</f>
        <v>Scotland</v>
      </c>
      <c r="I23" s="33" t="str">
        <f>VLOOKUP(G21,Matches!$B$4:$K$113,9,0)</f>
        <v>Morocco</v>
      </c>
      <c r="K23" s="32" t="str">
        <f>VLOOKUP(J21,Matches!$B$4:$K$113,8,0)</f>
        <v>USA</v>
      </c>
      <c r="L23" s="33" t="str">
        <f>VLOOKUP(J21,Matches!$B$4:$K$113,9,0)</f>
        <v>Australia</v>
      </c>
      <c r="N23" s="32" t="str">
        <f>VLOOKUP(M21,Matches!$B$4:$K$113,8,0)</f>
        <v>Germany</v>
      </c>
      <c r="O23" s="33" t="str">
        <f>VLOOKUP(M21,Matches!$B$4:$K$113,9,0)</f>
        <v>Ivory Coast</v>
      </c>
      <c r="Q23" s="32" t="str">
        <f>VLOOKUP(P21,Matches!$B$4:$K$113,8,0)</f>
        <v>Netherlands</v>
      </c>
      <c r="R23" s="33" t="str">
        <f>VLOOKUP(P21,Matches!$B$4:$K$113,9,0)</f>
        <v>Sweden</v>
      </c>
      <c r="T23" s="32" t="str">
        <f>VLOOKUP(S21,Matches!$B$4:$K$113,8,0)</f>
        <v>Belgium</v>
      </c>
      <c r="U23" s="33" t="str">
        <f>VLOOKUP(S21,Matches!$B$4:$K$113,9,0)</f>
        <v>IR Iran</v>
      </c>
      <c r="W23" s="32" t="str">
        <f>VLOOKUP(V21,Matches!$B$4:$K$113,8,0)</f>
        <v>Spain</v>
      </c>
      <c r="X23" s="33" t="str">
        <f>VLOOKUP(V21,Matches!$B$4:$K$113,9,0)</f>
        <v>Saudi Arabia</v>
      </c>
      <c r="Z23" s="32" t="str">
        <f>VLOOKUP(Y21,Matches!$B$4:$K$113,8,0)</f>
        <v>France</v>
      </c>
      <c r="AA23" s="33" t="str">
        <f>VLOOKUP(Y21,Matches!$B$4:$K$113,9,0)</f>
        <v>Iraq</v>
      </c>
      <c r="AC23" s="32" t="str">
        <f>VLOOKUP(AB21,Matches!$B$4:$K$113,8,0)</f>
        <v>Argentina</v>
      </c>
      <c r="AD23" s="33" t="str">
        <f>VLOOKUP(AB21,Matches!$B$4:$K$113,9,0)</f>
        <v>Austria</v>
      </c>
      <c r="AF23" s="32" t="str">
        <f>VLOOKUP(AE21,Matches!$B$4:$K$113,8,0)</f>
        <v>Portugal</v>
      </c>
      <c r="AG23" s="33" t="str">
        <f>VLOOKUP(AE21,Matches!$B$4:$K$113,9,0)</f>
        <v>Uzbekistan</v>
      </c>
      <c r="AI23" s="32" t="str">
        <f>VLOOKUP(AH21,Matches!$B$4:$K$113,8,0)</f>
        <v>England</v>
      </c>
      <c r="AJ23" s="33" t="str">
        <f>VLOOKUP(AH21,Matches!$B$4:$K$113,9,0)</f>
        <v>Ghana</v>
      </c>
      <c r="AL23" s="17"/>
      <c r="AM23" s="17"/>
      <c r="AO23" s="17"/>
      <c r="AP23" s="17"/>
      <c r="AR23" s="17"/>
      <c r="AS23" s="17"/>
      <c r="AU23" s="17"/>
      <c r="AV23" s="17"/>
    </row>
    <row r="24" spans="1:48" ht="15.75" thickBot="1">
      <c r="B24" s="1"/>
      <c r="C24" s="2"/>
      <c r="E24" s="1"/>
      <c r="F24" s="2"/>
      <c r="H24" s="1"/>
      <c r="I24" s="2"/>
      <c r="K24" s="1"/>
      <c r="L24" s="2"/>
      <c r="N24" s="1"/>
      <c r="O24" s="2"/>
      <c r="Q24" s="1"/>
      <c r="R24" s="2"/>
      <c r="T24" s="1"/>
      <c r="U24" s="2"/>
      <c r="W24" s="1"/>
      <c r="X24" s="2"/>
      <c r="Z24" s="1"/>
      <c r="AA24" s="2"/>
      <c r="AC24" s="1"/>
      <c r="AD24" s="2"/>
      <c r="AF24" s="1"/>
      <c r="AG24" s="2"/>
      <c r="AI24" s="1"/>
      <c r="AJ24" s="2"/>
      <c r="AL24" s="19"/>
      <c r="AM24" s="19"/>
      <c r="AO24" s="19"/>
      <c r="AP24" s="19"/>
      <c r="AR24" s="19"/>
      <c r="AS24" s="19"/>
      <c r="AU24" s="19"/>
      <c r="AV24" s="19"/>
    </row>
    <row r="25" spans="1:48" ht="19.5" thickBot="1">
      <c r="B25" s="31"/>
      <c r="C25" s="31"/>
      <c r="D25" s="5"/>
      <c r="E25" s="31"/>
      <c r="F25" s="31"/>
      <c r="H25" s="31"/>
      <c r="I25" s="31"/>
      <c r="K25" s="31"/>
      <c r="L25" s="31"/>
      <c r="N25" s="31"/>
      <c r="O25" s="31"/>
      <c r="Q25" s="31"/>
      <c r="R25" s="31"/>
      <c r="T25" s="31"/>
      <c r="U25" s="31"/>
      <c r="W25" s="31"/>
      <c r="X25" s="31"/>
      <c r="Z25" s="31"/>
      <c r="AA25" s="31"/>
      <c r="AB25" s="5"/>
      <c r="AC25" s="31"/>
      <c r="AD25" s="31"/>
      <c r="AF25" s="31"/>
      <c r="AG25" s="31"/>
      <c r="AI25" s="31"/>
      <c r="AJ25" s="31"/>
      <c r="AL25" s="31"/>
      <c r="AM25" s="31"/>
      <c r="AO25" s="31"/>
      <c r="AP25" s="31"/>
      <c r="AR25" s="31"/>
      <c r="AS25" s="31"/>
      <c r="AU25" s="31"/>
      <c r="AV25" s="31"/>
    </row>
    <row r="26" spans="1:48">
      <c r="A26" s="68">
        <v>28</v>
      </c>
      <c r="B26" s="816" t="str">
        <f>VLOOKUP(A26,Matches!$B$4:$K$113,7,0)</f>
        <v>Guadalajara</v>
      </c>
      <c r="C26" s="817"/>
      <c r="D26" s="68">
        <v>27</v>
      </c>
      <c r="E26" s="816" t="str">
        <f>VLOOKUP(D26,Matches!$B$4:$K$113,7,0)</f>
        <v>Vancouver</v>
      </c>
      <c r="F26" s="817"/>
      <c r="G26" s="68">
        <v>29</v>
      </c>
      <c r="H26" s="816" t="str">
        <f>VLOOKUP(G26,Matches!$B$4:$K$113,7,0)</f>
        <v>Philadelphia</v>
      </c>
      <c r="I26" s="817"/>
      <c r="J26" s="68">
        <v>31</v>
      </c>
      <c r="K26" s="816" t="str">
        <f>VLOOKUP(J26,Matches!$B$4:$K$113,7,0)</f>
        <v>San Francisco Bay Area</v>
      </c>
      <c r="L26" s="817"/>
      <c r="M26" s="68">
        <v>34</v>
      </c>
      <c r="N26" s="816" t="str">
        <f>VLOOKUP(M26,Matches!$B$4:$K$113,7,0)</f>
        <v>Kansas City</v>
      </c>
      <c r="O26" s="817"/>
      <c r="P26" s="68">
        <v>36</v>
      </c>
      <c r="Q26" s="816" t="str">
        <f>VLOOKUP(P26,Matches!$B$4:$K$113,7,0)</f>
        <v>Monterrey</v>
      </c>
      <c r="R26" s="817"/>
      <c r="S26" s="68">
        <v>40</v>
      </c>
      <c r="T26" s="816" t="str">
        <f>VLOOKUP(S26,Matches!$B$4:$K$113,7,0)</f>
        <v>Vancouver</v>
      </c>
      <c r="U26" s="817"/>
      <c r="V26" s="68">
        <v>37</v>
      </c>
      <c r="W26" s="816" t="str">
        <f>VLOOKUP(V26,Matches!$B$4:$K$113,7,0)</f>
        <v>Miami</v>
      </c>
      <c r="X26" s="817"/>
      <c r="Y26" s="68">
        <v>41</v>
      </c>
      <c r="Z26" s="816" t="str">
        <f>VLOOKUP(Y26,Matches!$B$4:$K$113,7,0)</f>
        <v>New York/New Jersey</v>
      </c>
      <c r="AA26" s="817"/>
      <c r="AB26" s="68">
        <v>44</v>
      </c>
      <c r="AC26" s="816" t="str">
        <f>VLOOKUP(AB26,Matches!$B$4:$K$113,7,0)</f>
        <v>San Francisco Bay Area</v>
      </c>
      <c r="AD26" s="817"/>
      <c r="AE26" s="68">
        <v>48</v>
      </c>
      <c r="AF26" s="816" t="str">
        <f>VLOOKUP(AE26,Matches!$B$4:$K$113,7,0)</f>
        <v>Guadalajara</v>
      </c>
      <c r="AG26" s="817"/>
      <c r="AH26" s="68">
        <v>46</v>
      </c>
      <c r="AI26" s="816" t="str">
        <f>VLOOKUP(AH26,Matches!$B$4:$K$113,7,0)</f>
        <v>Toronto</v>
      </c>
      <c r="AJ26" s="817"/>
      <c r="AK26" s="68"/>
      <c r="AN26" s="68"/>
      <c r="AQ26" s="68"/>
      <c r="AT26" s="68"/>
    </row>
    <row r="27" spans="1:48">
      <c r="B27" s="814">
        <f>VLOOKUP(A26,Matches!$B$4:$K$113,5,0)</f>
        <v>46191.75</v>
      </c>
      <c r="C27" s="815"/>
      <c r="E27" s="814">
        <f>VLOOKUP(D26,Matches!$B$4:$K$113,5,0)</f>
        <v>46191.625</v>
      </c>
      <c r="F27" s="815"/>
      <c r="H27" s="814">
        <f>VLOOKUP(G26,Matches!$B$4:$K$113,5,0)</f>
        <v>46192.729166666664</v>
      </c>
      <c r="I27" s="815"/>
      <c r="K27" s="814">
        <f>VLOOKUP(J26,Matches!$B$4:$K$113,5,0)</f>
        <v>46192.833333333336</v>
      </c>
      <c r="L27" s="815"/>
      <c r="N27" s="814">
        <f>VLOOKUP(M26,Matches!$B$4:$K$113,5,0)</f>
        <v>46193.708333333336</v>
      </c>
      <c r="O27" s="815"/>
      <c r="Q27" s="814">
        <f>VLOOKUP(P26,Matches!$B$4:$K$113,5,0)</f>
        <v>46193.875</v>
      </c>
      <c r="R27" s="815"/>
      <c r="T27" s="814">
        <f>VLOOKUP(S26,Matches!$B$4:$K$113,5,0)</f>
        <v>46194.75</v>
      </c>
      <c r="U27" s="815"/>
      <c r="W27" s="814">
        <f>VLOOKUP(V26,Matches!$B$4:$K$113,5,0)</f>
        <v>46194.625</v>
      </c>
      <c r="X27" s="815"/>
      <c r="Z27" s="814">
        <f>VLOOKUP(Y26,Matches!$B$4:$K$113,5,0)</f>
        <v>46195.708333333336</v>
      </c>
      <c r="AA27" s="815"/>
      <c r="AC27" s="814">
        <f>VLOOKUP(AB26,Matches!$B$4:$K$113,5,0)</f>
        <v>46195.833333333336</v>
      </c>
      <c r="AD27" s="815"/>
      <c r="AF27" s="814">
        <f>VLOOKUP(AE26,Matches!$B$4:$K$113,5,0)</f>
        <v>46196.791666666664</v>
      </c>
      <c r="AG27" s="815"/>
      <c r="AI27" s="814">
        <f>VLOOKUP(AH26,Matches!$B$4:$K$113,5,0)</f>
        <v>46196.666666666664</v>
      </c>
      <c r="AJ27" s="815"/>
      <c r="AL27" s="359"/>
      <c r="AM27" s="359"/>
      <c r="AO27" s="359"/>
      <c r="AP27" s="359"/>
      <c r="AR27" s="359"/>
      <c r="AS27" s="359"/>
      <c r="AU27" s="359"/>
      <c r="AV27" s="359"/>
    </row>
    <row r="28" spans="1:48">
      <c r="B28" s="32" t="str">
        <f>VLOOKUP(A26,Matches!$B$4:$K$113,8,0)</f>
        <v>Mexico</v>
      </c>
      <c r="C28" s="33" t="str">
        <f>VLOOKUP(A26,Matches!$B$4:$K$113,9,0)</f>
        <v>Rep. of Korea</v>
      </c>
      <c r="E28" s="32" t="str">
        <f>VLOOKUP(D26,Matches!$B$4:$K$113,8,0)</f>
        <v>Canada</v>
      </c>
      <c r="F28" s="33" t="str">
        <f>VLOOKUP(D26,Matches!$B$4:$K$113,9,0)</f>
        <v>Qatar</v>
      </c>
      <c r="H28" s="32" t="str">
        <f>VLOOKUP(G26,Matches!$B$4:$K$113,8,0)</f>
        <v>Brazil</v>
      </c>
      <c r="I28" s="33" t="str">
        <f>VLOOKUP(G26,Matches!$B$4:$K$113,9,0)</f>
        <v>Haiti</v>
      </c>
      <c r="K28" s="32" t="str">
        <f>VLOOKUP(J26,Matches!$B$4:$K$113,8,0)</f>
        <v>Turkey</v>
      </c>
      <c r="L28" s="33" t="str">
        <f>VLOOKUP(J26,Matches!$B$4:$K$113,9,0)</f>
        <v>Paraguay</v>
      </c>
      <c r="N28" s="32" t="str">
        <f>VLOOKUP(M26,Matches!$B$4:$K$113,8,0)</f>
        <v>Ecuador</v>
      </c>
      <c r="O28" s="33" t="str">
        <f>VLOOKUP(M26,Matches!$B$4:$K$113,9,0)</f>
        <v>Curaçao</v>
      </c>
      <c r="Q28" s="32" t="str">
        <f>VLOOKUP(P26,Matches!$B$4:$K$113,8,0)</f>
        <v>Tunisia</v>
      </c>
      <c r="R28" s="33" t="str">
        <f>VLOOKUP(P26,Matches!$B$4:$K$113,9,0)</f>
        <v>Japan</v>
      </c>
      <c r="T28" s="32" t="str">
        <f>VLOOKUP(S26,Matches!$B$4:$K$113,8,0)</f>
        <v>New Zealand</v>
      </c>
      <c r="U28" s="33" t="str">
        <f>VLOOKUP(S26,Matches!$B$4:$K$113,9,0)</f>
        <v>Egypt</v>
      </c>
      <c r="W28" s="32" t="str">
        <f>VLOOKUP(V26,Matches!$B$4:$K$113,8,0)</f>
        <v>Uruguay</v>
      </c>
      <c r="X28" s="33" t="str">
        <f>VLOOKUP(V26,Matches!$B$4:$K$113,9,0)</f>
        <v>Cape Verde</v>
      </c>
      <c r="Z28" s="32" t="str">
        <f>VLOOKUP(Y26,Matches!$B$4:$K$113,8,0)</f>
        <v>Norway</v>
      </c>
      <c r="AA28" s="33" t="str">
        <f>VLOOKUP(Y26,Matches!$B$4:$K$113,9,0)</f>
        <v>Senegal</v>
      </c>
      <c r="AC28" s="32" t="str">
        <f>VLOOKUP(AB26,Matches!$B$4:$K$113,8,0)</f>
        <v>Jordan</v>
      </c>
      <c r="AD28" s="33" t="str">
        <f>VLOOKUP(AB26,Matches!$B$4:$K$113,9,0)</f>
        <v>Algeria</v>
      </c>
      <c r="AF28" s="32" t="str">
        <f>VLOOKUP(AE26,Matches!$B$4:$K$113,8,0)</f>
        <v>Colombia</v>
      </c>
      <c r="AG28" s="33" t="str">
        <f>VLOOKUP(AE26,Matches!$B$4:$K$113,9,0)</f>
        <v>DR Congo</v>
      </c>
      <c r="AI28" s="32" t="str">
        <f>VLOOKUP(AH26,Matches!$B$4:$K$113,8,0)</f>
        <v>Panama</v>
      </c>
      <c r="AJ28" s="33" t="str">
        <f>VLOOKUP(AH26,Matches!$B$4:$K$113,9,0)</f>
        <v>Croatia</v>
      </c>
      <c r="AL28" s="17"/>
      <c r="AM28" s="17"/>
      <c r="AO28" s="17"/>
      <c r="AP28" s="17"/>
      <c r="AR28" s="17"/>
      <c r="AS28" s="17"/>
      <c r="AU28" s="17"/>
      <c r="AV28" s="17"/>
    </row>
    <row r="29" spans="1:48" ht="15.75" thickBot="1">
      <c r="B29" s="1"/>
      <c r="C29" s="2"/>
      <c r="E29" s="1"/>
      <c r="F29" s="2"/>
      <c r="H29" s="1"/>
      <c r="I29" s="2"/>
      <c r="K29" s="1"/>
      <c r="L29" s="2"/>
      <c r="N29" s="1"/>
      <c r="O29" s="2"/>
      <c r="Q29" s="1"/>
      <c r="R29" s="2"/>
      <c r="T29" s="1"/>
      <c r="U29" s="2"/>
      <c r="W29" s="1"/>
      <c r="X29" s="2"/>
      <c r="Z29" s="1"/>
      <c r="AA29" s="2"/>
      <c r="AC29" s="1"/>
      <c r="AD29" s="2"/>
      <c r="AF29" s="1"/>
      <c r="AG29" s="2"/>
      <c r="AI29" s="1"/>
      <c r="AJ29" s="2"/>
      <c r="AL29" s="19"/>
      <c r="AM29" s="19"/>
      <c r="AO29" s="19"/>
      <c r="AP29" s="19"/>
      <c r="AR29" s="19"/>
      <c r="AS29" s="19"/>
      <c r="AU29" s="19"/>
      <c r="AV29" s="19"/>
    </row>
    <row r="30" spans="1:48" ht="16.5" thickBot="1">
      <c r="B30" s="19"/>
      <c r="C30" s="19"/>
      <c r="E30" s="19"/>
      <c r="F30" s="19"/>
      <c r="H30" s="19"/>
      <c r="I30" s="19"/>
      <c r="K30" s="19"/>
      <c r="L30" s="19"/>
      <c r="N30" s="19"/>
      <c r="O30" s="19"/>
      <c r="Q30" s="19"/>
      <c r="R30" s="19"/>
      <c r="T30" s="19"/>
      <c r="U30" s="19"/>
      <c r="W30" s="19"/>
      <c r="X30" s="19"/>
      <c r="Z30" s="19"/>
      <c r="AA30" s="19"/>
      <c r="AC30" s="19"/>
      <c r="AD30" s="19"/>
      <c r="AF30" s="19"/>
      <c r="AG30" s="19"/>
      <c r="AI30" s="19"/>
      <c r="AJ30" s="19"/>
      <c r="AL30" s="805" t="e">
        <f>IF(ThirdPlaced!$I$33,"•","")</f>
        <v>#REF!</v>
      </c>
      <c r="AM30" s="805"/>
      <c r="AO30" s="19"/>
      <c r="AP30" s="19"/>
      <c r="AR30" s="19"/>
      <c r="AS30" s="19"/>
      <c r="AU30" s="19"/>
      <c r="AV30" s="19"/>
    </row>
    <row r="31" spans="1:48">
      <c r="A31" s="68">
        <v>53</v>
      </c>
      <c r="B31" s="816" t="str">
        <f>VLOOKUP(A31,Matches!$B$4:$K$113,7,0)</f>
        <v>Mexico City</v>
      </c>
      <c r="C31" s="817"/>
      <c r="D31" s="68">
        <v>51</v>
      </c>
      <c r="E31" s="816" t="str">
        <f>VLOOKUP(D31,Matches!$B$4:$K$113,7,0)</f>
        <v>Vancouver</v>
      </c>
      <c r="F31" s="817"/>
      <c r="G31" s="68">
        <v>49</v>
      </c>
      <c r="H31" s="816" t="str">
        <f>VLOOKUP(G31,Matches!$B$4:$K$113,7,0)</f>
        <v>Miami</v>
      </c>
      <c r="I31" s="817"/>
      <c r="J31" s="68">
        <v>59</v>
      </c>
      <c r="K31" s="816" t="str">
        <f>VLOOKUP(J31,Matches!$B$4:$K$113,7,0)</f>
        <v>Los Angeles</v>
      </c>
      <c r="L31" s="817"/>
      <c r="M31" s="68">
        <v>55</v>
      </c>
      <c r="N31" s="816" t="str">
        <f>VLOOKUP(M31,Matches!$B$4:$K$113,7,0)</f>
        <v>Philadelphia</v>
      </c>
      <c r="O31" s="817"/>
      <c r="P31" s="68">
        <v>57</v>
      </c>
      <c r="Q31" s="816" t="str">
        <f>VLOOKUP(P31,Matches!$B$4:$K$113,7,0)</f>
        <v>Dallas</v>
      </c>
      <c r="R31" s="817"/>
      <c r="S31" s="68">
        <v>63</v>
      </c>
      <c r="T31" s="816" t="str">
        <f>VLOOKUP(S31,Matches!$B$4:$K$113,7,0)</f>
        <v>Seattle</v>
      </c>
      <c r="U31" s="817"/>
      <c r="V31" s="68">
        <v>65</v>
      </c>
      <c r="W31" s="816" t="str">
        <f>VLOOKUP(V31,Matches!$B$4:$K$113,7,0)</f>
        <v>Houston</v>
      </c>
      <c r="X31" s="817"/>
      <c r="Y31" s="68">
        <v>61</v>
      </c>
      <c r="Z31" s="816" t="str">
        <f>VLOOKUP(Y31,Matches!$B$4:$K$113,7,0)</f>
        <v>Boston</v>
      </c>
      <c r="AA31" s="817"/>
      <c r="AB31" s="68">
        <v>69</v>
      </c>
      <c r="AC31" s="816" t="str">
        <f>VLOOKUP(AB31,Matches!$B$4:$K$113,7,0)</f>
        <v>Kansas City</v>
      </c>
      <c r="AD31" s="817"/>
      <c r="AE31" s="68">
        <v>71</v>
      </c>
      <c r="AF31" s="816" t="str">
        <f>VLOOKUP(AE31,Matches!$B$4:$K$113,7,0)</f>
        <v>Miami</v>
      </c>
      <c r="AG31" s="817"/>
      <c r="AH31" s="68">
        <v>67</v>
      </c>
      <c r="AI31" s="816" t="str">
        <f>VLOOKUP(AH31,Matches!$B$4:$K$113,7,0)</f>
        <v>New York/New Jersey</v>
      </c>
      <c r="AJ31" s="817"/>
      <c r="AK31" s="68"/>
      <c r="AL31" s="812" t="str">
        <f>Language!$E$180</f>
        <v>Third in the group</v>
      </c>
      <c r="AM31" s="813"/>
      <c r="AN31" s="457" t="str">
        <f>Language!$E$181</f>
        <v>Grp</v>
      </c>
      <c r="AQ31" s="68"/>
      <c r="AT31" s="68"/>
    </row>
    <row r="32" spans="1:48">
      <c r="B32" s="814">
        <f>VLOOKUP(A31,Matches!$B$4:$K$113,5,0)</f>
        <v>46197.75</v>
      </c>
      <c r="C32" s="815"/>
      <c r="E32" s="814">
        <f>VLOOKUP(D31,Matches!$B$4:$K$113,5,0)</f>
        <v>46197.5</v>
      </c>
      <c r="F32" s="815"/>
      <c r="H32" s="814">
        <f>VLOOKUP(G31,Matches!$B$4:$K$113,5,0)</f>
        <v>46197.625</v>
      </c>
      <c r="I32" s="815"/>
      <c r="K32" s="814">
        <f>VLOOKUP(J31,Matches!$B$4:$K$113,5,0)</f>
        <v>46198.791666666664</v>
      </c>
      <c r="L32" s="815"/>
      <c r="N32" s="814">
        <f>VLOOKUP(M31,Matches!$B$4:$K$113,5,0)</f>
        <v>46198.541666666664</v>
      </c>
      <c r="O32" s="815"/>
      <c r="Q32" s="814">
        <f>VLOOKUP(P31,Matches!$B$4:$K$113,5,0)</f>
        <v>46198.666666666664</v>
      </c>
      <c r="R32" s="815"/>
      <c r="T32" s="814">
        <f>VLOOKUP(S31,Matches!$B$4:$K$113,5,0)</f>
        <v>46199.833333333336</v>
      </c>
      <c r="U32" s="815"/>
      <c r="W32" s="814">
        <f>VLOOKUP(V31,Matches!$B$4:$K$113,5,0)</f>
        <v>46199.708333333336</v>
      </c>
      <c r="X32" s="815"/>
      <c r="Z32" s="814">
        <f>VLOOKUP(Y31,Matches!$B$4:$K$113,5,0)</f>
        <v>46199.5</v>
      </c>
      <c r="AA32" s="815"/>
      <c r="AC32" s="814">
        <f>VLOOKUP(AB31,Matches!$B$4:$K$113,5,0)</f>
        <v>46200.791666666664</v>
      </c>
      <c r="AD32" s="815"/>
      <c r="AF32" s="814">
        <f>VLOOKUP(AE31,Matches!$B$4:$K$113,5,0)</f>
        <v>46200.6875</v>
      </c>
      <c r="AG32" s="815"/>
      <c r="AI32" s="814">
        <f>VLOOKUP(AH31,Matches!$B$4:$K$113,5,0)</f>
        <v>46200.583333333336</v>
      </c>
      <c r="AJ32" s="815"/>
      <c r="AL32" s="456" t="e">
        <f>IF(OR(ThirdPlaced!$D17&gt;0,ThirdPlaced!$G17&gt;0),ThirdPlaced!$C17,"")</f>
        <v>#REF!</v>
      </c>
      <c r="AM32" s="449" t="e">
        <f>IF(AL32&lt;&gt;"","   "&amp;ThirdPlaced!$D17&amp;"        "&amp;ThirdPlaced!$F17&amp;Language!$E$197&amp;ThirdPlaced!$G17,"")</f>
        <v>#REF!</v>
      </c>
      <c r="AN32" s="455" t="e">
        <f>IF(AL32&lt;&gt;"",ThirdPlaced!$I17,"")</f>
        <v>#REF!</v>
      </c>
      <c r="AO32" s="359"/>
      <c r="AP32" s="359"/>
      <c r="AR32" s="359"/>
      <c r="AS32" s="359"/>
      <c r="AU32" s="359"/>
      <c r="AV32" s="359"/>
    </row>
    <row r="33" spans="1:48">
      <c r="B33" s="32" t="str">
        <f>VLOOKUP(A31,Matches!$B$4:$K$113,8,0)</f>
        <v>Czech Rep.</v>
      </c>
      <c r="C33" s="33" t="str">
        <f>VLOOKUP(A31,Matches!$B$4:$K$113,9,0)</f>
        <v>Mexico</v>
      </c>
      <c r="E33" s="32" t="str">
        <f>VLOOKUP(D31,Matches!$B$4:$K$113,8,0)</f>
        <v>Switzerland</v>
      </c>
      <c r="F33" s="33" t="str">
        <f>VLOOKUP(D31,Matches!$B$4:$K$113,9,0)</f>
        <v>Canada</v>
      </c>
      <c r="H33" s="32" t="str">
        <f>VLOOKUP(G31,Matches!$B$4:$K$113,8,0)</f>
        <v>Scotland</v>
      </c>
      <c r="I33" s="33" t="str">
        <f>VLOOKUP(G31,Matches!$B$4:$K$113,9,0)</f>
        <v>Brazil</v>
      </c>
      <c r="K33" s="32" t="str">
        <f>VLOOKUP(J31,Matches!$B$4:$K$113,8,0)</f>
        <v>Turkey</v>
      </c>
      <c r="L33" s="33" t="str">
        <f>VLOOKUP(J31,Matches!$B$4:$K$113,9,0)</f>
        <v>USA</v>
      </c>
      <c r="N33" s="32" t="str">
        <f>VLOOKUP(M31,Matches!$B$4:$K$113,8,0)</f>
        <v>Curaçao</v>
      </c>
      <c r="O33" s="33" t="str">
        <f>VLOOKUP(M31,Matches!$B$4:$K$113,9,0)</f>
        <v>Ivory Coast</v>
      </c>
      <c r="Q33" s="32" t="str">
        <f>VLOOKUP(P31,Matches!$B$4:$K$113,8,0)</f>
        <v>Japan</v>
      </c>
      <c r="R33" s="33" t="str">
        <f>VLOOKUP(P31,Matches!$B$4:$K$113,9,0)</f>
        <v>Sweden</v>
      </c>
      <c r="T33" s="32" t="str">
        <f>VLOOKUP(S31,Matches!$B$4:$K$113,8,0)</f>
        <v>Egypt</v>
      </c>
      <c r="U33" s="33" t="str">
        <f>VLOOKUP(S31,Matches!$B$4:$K$113,9,0)</f>
        <v>IR Iran</v>
      </c>
      <c r="W33" s="32" t="str">
        <f>VLOOKUP(V31,Matches!$B$4:$K$113,8,0)</f>
        <v>Cape Verde</v>
      </c>
      <c r="X33" s="33" t="str">
        <f>VLOOKUP(V31,Matches!$B$4:$K$113,9,0)</f>
        <v>Saudi Arabia</v>
      </c>
      <c r="Z33" s="32" t="str">
        <f>VLOOKUP(Y31,Matches!$B$4:$K$113,8,0)</f>
        <v>Norway</v>
      </c>
      <c r="AA33" s="33" t="str">
        <f>VLOOKUP(Y31,Matches!$B$4:$K$113,9,0)</f>
        <v>France</v>
      </c>
      <c r="AC33" s="32" t="str">
        <f>VLOOKUP(AB31,Matches!$B$4:$K$113,8,0)</f>
        <v>Algeria</v>
      </c>
      <c r="AD33" s="33" t="str">
        <f>VLOOKUP(AB31,Matches!$B$4:$K$113,9,0)</f>
        <v>Austria</v>
      </c>
      <c r="AF33" s="32" t="str">
        <f>VLOOKUP(AE31,Matches!$B$4:$K$113,8,0)</f>
        <v>Colombia</v>
      </c>
      <c r="AG33" s="33" t="str">
        <f>VLOOKUP(AE31,Matches!$B$4:$K$113,9,0)</f>
        <v>Portugal</v>
      </c>
      <c r="AI33" s="32" t="str">
        <f>VLOOKUP(AH31,Matches!$B$4:$K$113,8,0)</f>
        <v>Panama</v>
      </c>
      <c r="AJ33" s="33" t="str">
        <f>VLOOKUP(AH31,Matches!$B$4:$K$113,9,0)</f>
        <v>England</v>
      </c>
      <c r="AL33" s="456" t="e">
        <f>IF(OR(ThirdPlaced!$D18&gt;0,ThirdPlaced!$G18&gt;0),ThirdPlaced!$C18,"")</f>
        <v>#REF!</v>
      </c>
      <c r="AM33" s="449" t="e">
        <f>IF(AL33&lt;&gt;"","   "&amp;ThirdPlaced!$D18&amp;"        "&amp;ThirdPlaced!$F18&amp;Language!$E$197&amp;ThirdPlaced!$G18,"")</f>
        <v>#REF!</v>
      </c>
      <c r="AN33" s="455" t="e">
        <f>IF(AL33&lt;&gt;"",ThirdPlaced!$I18,"")</f>
        <v>#REF!</v>
      </c>
      <c r="AO33" s="17"/>
      <c r="AP33" s="17"/>
      <c r="AR33" s="17"/>
      <c r="AS33" s="17"/>
      <c r="AU33" s="17"/>
      <c r="AV33" s="17"/>
    </row>
    <row r="34" spans="1:48" ht="15.75" thickBot="1">
      <c r="B34" s="1"/>
      <c r="C34" s="2"/>
      <c r="E34" s="1"/>
      <c r="F34" s="2"/>
      <c r="H34" s="1"/>
      <c r="I34" s="2"/>
      <c r="K34" s="1"/>
      <c r="L34" s="2"/>
      <c r="N34" s="1"/>
      <c r="O34" s="2"/>
      <c r="Q34" s="1"/>
      <c r="R34" s="2"/>
      <c r="T34" s="1"/>
      <c r="U34" s="2"/>
      <c r="W34" s="1"/>
      <c r="X34" s="2"/>
      <c r="Z34" s="1"/>
      <c r="AA34" s="2"/>
      <c r="AC34" s="1"/>
      <c r="AD34" s="2"/>
      <c r="AF34" s="1"/>
      <c r="AG34" s="2"/>
      <c r="AI34" s="1"/>
      <c r="AJ34" s="2"/>
      <c r="AL34" s="456" t="e">
        <f>IF(OR(ThirdPlaced!$D19&gt;0,ThirdPlaced!$G19&gt;0),ThirdPlaced!$C19,"")</f>
        <v>#REF!</v>
      </c>
      <c r="AM34" s="449" t="e">
        <f>IF(AL34&lt;&gt;"","   "&amp;ThirdPlaced!$D19&amp;"        "&amp;ThirdPlaced!$F19&amp;Language!$E$197&amp;ThirdPlaced!$G19,"")</f>
        <v>#REF!</v>
      </c>
      <c r="AN34" s="455" t="e">
        <f>IF(AL34&lt;&gt;"",ThirdPlaced!$I19,"")</f>
        <v>#REF!</v>
      </c>
      <c r="AO34" s="19"/>
      <c r="AP34" s="19"/>
      <c r="AR34" s="19"/>
      <c r="AS34" s="19"/>
      <c r="AU34" s="19"/>
      <c r="AV34" s="19"/>
    </row>
    <row r="35" spans="1:48" ht="15.75" thickBot="1">
      <c r="B35" s="19"/>
      <c r="C35" s="19"/>
      <c r="E35" s="19"/>
      <c r="F35" s="19"/>
      <c r="H35" s="19"/>
      <c r="I35" s="19"/>
      <c r="K35" s="19"/>
      <c r="L35" s="19"/>
      <c r="N35" s="19"/>
      <c r="O35" s="19"/>
      <c r="Q35" s="19"/>
      <c r="R35" s="19"/>
      <c r="T35" s="19"/>
      <c r="U35" s="19"/>
      <c r="W35" s="19"/>
      <c r="X35" s="19"/>
      <c r="Z35" s="19"/>
      <c r="AA35" s="19"/>
      <c r="AC35" s="19"/>
      <c r="AD35" s="19"/>
      <c r="AF35" s="19"/>
      <c r="AG35" s="19"/>
      <c r="AI35" s="19"/>
      <c r="AJ35" s="19"/>
      <c r="AL35" s="456" t="e">
        <f>IF(OR(ThirdPlaced!$D20&gt;0,ThirdPlaced!$G20&gt;0),ThirdPlaced!$C20,"")</f>
        <v>#REF!</v>
      </c>
      <c r="AM35" s="449" t="e">
        <f>IF(AL35&lt;&gt;"","   "&amp;ThirdPlaced!$D20&amp;"        "&amp;ThirdPlaced!$F20&amp;Language!$E$197&amp;ThirdPlaced!$G20,"")</f>
        <v>#REF!</v>
      </c>
      <c r="AN35" s="455" t="e">
        <f>IF(AL35&lt;&gt;"",ThirdPlaced!$I20,"")</f>
        <v>#REF!</v>
      </c>
      <c r="AO35" s="19"/>
      <c r="AP35" s="19"/>
      <c r="AR35" s="19"/>
      <c r="AS35" s="19"/>
      <c r="AU35" s="19"/>
      <c r="AV35" s="19"/>
    </row>
    <row r="36" spans="1:48">
      <c r="A36" s="68">
        <v>54</v>
      </c>
      <c r="B36" s="816" t="str">
        <f>VLOOKUP(A36,Matches!$B$4:$K$113,7,0)</f>
        <v>Monterrey</v>
      </c>
      <c r="C36" s="817"/>
      <c r="D36" s="68">
        <v>52</v>
      </c>
      <c r="E36" s="816" t="str">
        <f>VLOOKUP(D36,Matches!$B$4:$K$113,7,0)</f>
        <v>Seattle</v>
      </c>
      <c r="F36" s="817"/>
      <c r="G36" s="68">
        <v>50</v>
      </c>
      <c r="H36" s="816" t="str">
        <f>VLOOKUP(G36,Matches!$B$4:$K$113,7,0)</f>
        <v>Atlanta</v>
      </c>
      <c r="I36" s="817"/>
      <c r="J36" s="68">
        <v>60</v>
      </c>
      <c r="K36" s="816" t="str">
        <f>VLOOKUP(J36,Matches!$B$4:$K$113,7,0)</f>
        <v>San Francisco Bay Area</v>
      </c>
      <c r="L36" s="817"/>
      <c r="M36" s="68">
        <v>56</v>
      </c>
      <c r="N36" s="816" t="str">
        <f>VLOOKUP(M36,Matches!$B$4:$K$113,7,0)</f>
        <v>New York/New Jersey</v>
      </c>
      <c r="O36" s="817"/>
      <c r="P36" s="68">
        <v>58</v>
      </c>
      <c r="Q36" s="816" t="str">
        <f>VLOOKUP(P36,Matches!$B$4:$K$113,7,0)</f>
        <v>Kansas City</v>
      </c>
      <c r="R36" s="817"/>
      <c r="S36" s="68">
        <v>64</v>
      </c>
      <c r="T36" s="816" t="str">
        <f>VLOOKUP(S36,Matches!$B$4:$K$113,7,0)</f>
        <v>Vancouver</v>
      </c>
      <c r="U36" s="817"/>
      <c r="V36" s="68">
        <v>66</v>
      </c>
      <c r="W36" s="816" t="str">
        <f>VLOOKUP(V36,Matches!$B$4:$K$113,7,0)</f>
        <v>Guadalajara</v>
      </c>
      <c r="X36" s="817"/>
      <c r="Y36" s="68">
        <v>62</v>
      </c>
      <c r="Z36" s="816" t="str">
        <f>VLOOKUP(Y36,Matches!$B$4:$K$113,7,0)</f>
        <v>Toronto</v>
      </c>
      <c r="AA36" s="817"/>
      <c r="AB36" s="68">
        <v>70</v>
      </c>
      <c r="AC36" s="816" t="str">
        <f>VLOOKUP(AB36,Matches!$B$4:$K$113,7,0)</f>
        <v>Dallas</v>
      </c>
      <c r="AD36" s="817"/>
      <c r="AE36" s="68">
        <v>72</v>
      </c>
      <c r="AF36" s="816" t="str">
        <f>VLOOKUP(AE36,Matches!$B$4:$K$113,7,0)</f>
        <v>Atlanta</v>
      </c>
      <c r="AG36" s="817"/>
      <c r="AH36" s="68">
        <v>68</v>
      </c>
      <c r="AI36" s="816" t="str">
        <f>VLOOKUP(AH36,Matches!$B$4:$K$113,7,0)</f>
        <v>Philadelphia</v>
      </c>
      <c r="AJ36" s="817"/>
      <c r="AK36" s="68"/>
      <c r="AL36" s="456" t="e">
        <f>IF(OR(ThirdPlaced!$D21&gt;0,ThirdPlaced!$G21&gt;0),ThirdPlaced!$C21,"")</f>
        <v>#REF!</v>
      </c>
      <c r="AM36" s="449" t="e">
        <f>IF(AL36&lt;&gt;"","   "&amp;ThirdPlaced!$D21&amp;"        "&amp;ThirdPlaced!$F21&amp;Language!$E$197&amp;ThirdPlaced!$G21,"")</f>
        <v>#REF!</v>
      </c>
      <c r="AN36" s="455" t="e">
        <f>IF(AL36&lt;&gt;"",ThirdPlaced!$I21,"")</f>
        <v>#REF!</v>
      </c>
      <c r="AT36" s="68"/>
    </row>
    <row r="37" spans="1:48">
      <c r="B37" s="814">
        <f>VLOOKUP(A36,Matches!$B$4:$K$113,5,0)</f>
        <v>46197.75</v>
      </c>
      <c r="C37" s="815"/>
      <c r="E37" s="814">
        <f>VLOOKUP(D36,Matches!$B$4:$K$113,5,0)</f>
        <v>46197.5</v>
      </c>
      <c r="F37" s="815"/>
      <c r="H37" s="814">
        <f>VLOOKUP(G36,Matches!$B$4:$K$113,5,0)</f>
        <v>46197.625</v>
      </c>
      <c r="I37" s="815"/>
      <c r="K37" s="814">
        <f>VLOOKUP(J36,Matches!$B$4:$K$113,5,0)</f>
        <v>46198.791666666664</v>
      </c>
      <c r="L37" s="815"/>
      <c r="N37" s="814">
        <f>VLOOKUP(M36,Matches!$B$4:$K$113,5,0)</f>
        <v>46198.541666666664</v>
      </c>
      <c r="O37" s="815"/>
      <c r="Q37" s="814">
        <f>VLOOKUP(P36,Matches!$B$4:$K$113,5,0)</f>
        <v>46198.666666666664</v>
      </c>
      <c r="R37" s="815"/>
      <c r="T37" s="814">
        <f>VLOOKUP(S36,Matches!$B$4:$K$113,5,0)</f>
        <v>46199.833333333336</v>
      </c>
      <c r="U37" s="815"/>
      <c r="W37" s="814">
        <f>VLOOKUP(V36,Matches!$B$4:$K$113,5,0)</f>
        <v>46199.708333333336</v>
      </c>
      <c r="X37" s="815"/>
      <c r="Z37" s="814">
        <f>VLOOKUP(Y36,Matches!$B$4:$K$113,5,0)</f>
        <v>46199.5</v>
      </c>
      <c r="AA37" s="815"/>
      <c r="AC37" s="814">
        <f>VLOOKUP(AB36,Matches!$B$4:$K$113,5,0)</f>
        <v>46200.791666666664</v>
      </c>
      <c r="AD37" s="815"/>
      <c r="AF37" s="814">
        <f>VLOOKUP(AE36,Matches!$B$4:$K$113,5,0)</f>
        <v>46200.6875</v>
      </c>
      <c r="AG37" s="815"/>
      <c r="AI37" s="814">
        <f>VLOOKUP(AH36,Matches!$B$4:$K$113,5,0)</f>
        <v>46200.583333333336</v>
      </c>
      <c r="AJ37" s="815"/>
      <c r="AL37" s="456" t="e">
        <f>IF(OR(ThirdPlaced!$D22&gt;0,ThirdPlaced!$G22&gt;0),ThirdPlaced!$C22,"")</f>
        <v>#REF!</v>
      </c>
      <c r="AM37" s="449" t="e">
        <f>IF(AL37&lt;&gt;"","   "&amp;ThirdPlaced!$D22&amp;"        "&amp;ThirdPlaced!$F22&amp;Language!$E$197&amp;ThirdPlaced!$G22,"")</f>
        <v>#REF!</v>
      </c>
      <c r="AN37" s="455" t="e">
        <f>IF(AL37&lt;&gt;"",ThirdPlaced!$I22,"")</f>
        <v>#REF!</v>
      </c>
      <c r="AQ37" s="36"/>
      <c r="AR37" s="359"/>
      <c r="AS37" s="359"/>
      <c r="AU37" s="359"/>
      <c r="AV37" s="359"/>
    </row>
    <row r="38" spans="1:48">
      <c r="B38" s="32" t="str">
        <f>VLOOKUP(A36,Matches!$B$4:$K$113,8,0)</f>
        <v>South Africa</v>
      </c>
      <c r="C38" s="33" t="str">
        <f>VLOOKUP(A36,Matches!$B$4:$K$113,9,0)</f>
        <v>Rep. of Korea</v>
      </c>
      <c r="E38" s="32" t="str">
        <f>VLOOKUP(D36,Matches!$B$4:$K$113,8,0)</f>
        <v>Bosnia/Herzeg.</v>
      </c>
      <c r="F38" s="33" t="str">
        <f>VLOOKUP(D36,Matches!$B$4:$K$113,9,0)</f>
        <v>Qatar</v>
      </c>
      <c r="H38" s="32" t="str">
        <f>VLOOKUP(G36,Matches!$B$4:$K$113,8,0)</f>
        <v>Morocco</v>
      </c>
      <c r="I38" s="33" t="str">
        <f>VLOOKUP(G36,Matches!$B$4:$K$113,9,0)</f>
        <v>Haiti</v>
      </c>
      <c r="K38" s="32" t="str">
        <f>VLOOKUP(J36,Matches!$B$4:$K$113,8,0)</f>
        <v>Paraguay</v>
      </c>
      <c r="L38" s="33" t="str">
        <f>VLOOKUP(J36,Matches!$B$4:$K$113,9,0)</f>
        <v>Australia</v>
      </c>
      <c r="N38" s="32" t="str">
        <f>VLOOKUP(M36,Matches!$B$4:$K$113,8,0)</f>
        <v>Ecuador</v>
      </c>
      <c r="O38" s="33" t="str">
        <f>VLOOKUP(M36,Matches!$B$4:$K$113,9,0)</f>
        <v>Germany</v>
      </c>
      <c r="Q38" s="32" t="str">
        <f>VLOOKUP(P36,Matches!$B$4:$K$113,8,0)</f>
        <v>Tunisia</v>
      </c>
      <c r="R38" s="33" t="str">
        <f>VLOOKUP(P36,Matches!$B$4:$K$113,9,0)</f>
        <v>Netherlands</v>
      </c>
      <c r="T38" s="32" t="str">
        <f>VLOOKUP(S36,Matches!$B$4:$K$113,8,0)</f>
        <v>New Zealand</v>
      </c>
      <c r="U38" s="33" t="str">
        <f>VLOOKUP(S36,Matches!$B$4:$K$113,9,0)</f>
        <v>Belgium</v>
      </c>
      <c r="W38" s="32" t="str">
        <f>VLOOKUP(V36,Matches!$B$4:$K$113,8,0)</f>
        <v>Uruguay</v>
      </c>
      <c r="X38" s="33" t="str">
        <f>VLOOKUP(V36,Matches!$B$4:$K$113,9,0)</f>
        <v>Spain</v>
      </c>
      <c r="Z38" s="32" t="str">
        <f>VLOOKUP(Y36,Matches!$B$4:$K$113,8,0)</f>
        <v>Senegal</v>
      </c>
      <c r="AA38" s="33" t="str">
        <f>VLOOKUP(Y36,Matches!$B$4:$K$113,9,0)</f>
        <v>Iraq</v>
      </c>
      <c r="AC38" s="32" t="str">
        <f>VLOOKUP(AB36,Matches!$B$4:$K$113,8,0)</f>
        <v>Jordan</v>
      </c>
      <c r="AD38" s="33" t="str">
        <f>VLOOKUP(AB36,Matches!$B$4:$K$113,9,0)</f>
        <v>Argentina</v>
      </c>
      <c r="AF38" s="32" t="str">
        <f>VLOOKUP(AE36,Matches!$B$4:$K$113,8,0)</f>
        <v>DR Congo</v>
      </c>
      <c r="AG38" s="33" t="str">
        <f>VLOOKUP(AE36,Matches!$B$4:$K$113,9,0)</f>
        <v>Uzbekistan</v>
      </c>
      <c r="AI38" s="32" t="str">
        <f>VLOOKUP(AH36,Matches!$B$4:$K$113,8,0)</f>
        <v>Croatia</v>
      </c>
      <c r="AJ38" s="33" t="str">
        <f>VLOOKUP(AH36,Matches!$B$4:$K$113,9,0)</f>
        <v>Ghana</v>
      </c>
      <c r="AL38" s="456" t="e">
        <f>IF(OR(ThirdPlaced!$D23&gt;0,ThirdPlaced!$G23&gt;0),ThirdPlaced!$C23,"")</f>
        <v>#REF!</v>
      </c>
      <c r="AM38" s="449" t="e">
        <f>IF(AL38&lt;&gt;"","   "&amp;ThirdPlaced!$D23&amp;"        "&amp;ThirdPlaced!$F23&amp;Language!$E$197&amp;ThirdPlaced!$G23,"")</f>
        <v>#REF!</v>
      </c>
      <c r="AN38" s="455" t="e">
        <f>IF(AL38&lt;&gt;"",ThirdPlaced!$I23,"")</f>
        <v>#REF!</v>
      </c>
      <c r="AR38" s="17"/>
      <c r="AS38" s="17"/>
      <c r="AU38" s="17"/>
      <c r="AV38" s="17"/>
    </row>
    <row r="39" spans="1:48" ht="15.75" thickBot="1">
      <c r="B39" s="1"/>
      <c r="C39" s="2"/>
      <c r="E39" s="1"/>
      <c r="F39" s="2"/>
      <c r="H39" s="1"/>
      <c r="I39" s="2"/>
      <c r="K39" s="1"/>
      <c r="L39" s="2"/>
      <c r="N39" s="1"/>
      <c r="O39" s="2"/>
      <c r="Q39" s="1"/>
      <c r="R39" s="2"/>
      <c r="T39" s="1"/>
      <c r="U39" s="2"/>
      <c r="W39" s="1"/>
      <c r="X39" s="2"/>
      <c r="Z39" s="1"/>
      <c r="AA39" s="2"/>
      <c r="AC39" s="1"/>
      <c r="AD39" s="2"/>
      <c r="AF39" s="1"/>
      <c r="AG39" s="2"/>
      <c r="AI39" s="1"/>
      <c r="AJ39" s="2"/>
      <c r="AL39" s="461" t="e">
        <f>IF(OR(ThirdPlaced!$D24&gt;0,ThirdPlaced!$G24&gt;0),ThirdPlaced!$C24,"")</f>
        <v>#REF!</v>
      </c>
      <c r="AM39" s="462" t="e">
        <f>IF(AL39&lt;&gt;"","   "&amp;ThirdPlaced!$D24&amp;"        "&amp;ThirdPlaced!$F24&amp;Language!$E$197&amp;ThirdPlaced!$G24,"")</f>
        <v>#REF!</v>
      </c>
      <c r="AN39" s="463" t="e">
        <f>IF(AL39&lt;&gt;"",ThirdPlaced!$I24,"")</f>
        <v>#REF!</v>
      </c>
      <c r="AO39" s="804"/>
      <c r="AP39" s="804"/>
      <c r="AQ39" s="36"/>
      <c r="AR39" s="19"/>
      <c r="AS39" s="19"/>
      <c r="AU39" s="19"/>
      <c r="AV39" s="19"/>
    </row>
    <row r="40" spans="1:48" ht="15.75">
      <c r="T40" s="42"/>
      <c r="U40" s="42"/>
      <c r="AL40" s="458" t="e">
        <f>IF(OR(ThirdPlaced!$D25&gt;0,ThirdPlaced!$G25&gt;0),ThirdPlaced!$C25,"")</f>
        <v>#REF!</v>
      </c>
      <c r="AM40" s="459" t="e">
        <f>IF(AL40&lt;&gt;"","   "&amp;ThirdPlaced!$D25&amp;"        "&amp;ThirdPlaced!$F25&amp;Language!$E$197&amp;ThirdPlaced!$G25,"")</f>
        <v>#REF!</v>
      </c>
      <c r="AN40" s="460" t="e">
        <f>IF(AL40&lt;&gt;"",ThirdPlaced!$I25,"")</f>
        <v>#REF!</v>
      </c>
      <c r="AR40" s="42"/>
      <c r="AS40" s="42"/>
    </row>
    <row r="41" spans="1:48">
      <c r="B41" s="824" t="str">
        <f>B9</f>
        <v>Group A</v>
      </c>
      <c r="C41" s="825"/>
      <c r="E41" s="824" t="str">
        <f>E9</f>
        <v>Group B</v>
      </c>
      <c r="F41" s="825"/>
      <c r="H41" s="824" t="str">
        <f>H9</f>
        <v>Group C</v>
      </c>
      <c r="I41" s="825"/>
      <c r="K41" s="824" t="str">
        <f>K9</f>
        <v>Group D</v>
      </c>
      <c r="L41" s="825"/>
      <c r="N41" s="824" t="str">
        <f>N9</f>
        <v>Group E</v>
      </c>
      <c r="O41" s="825"/>
      <c r="Q41" s="824" t="str">
        <f>Q9</f>
        <v>Group F</v>
      </c>
      <c r="R41" s="825"/>
      <c r="T41" s="824" t="str">
        <f>T9</f>
        <v>Group G</v>
      </c>
      <c r="U41" s="825"/>
      <c r="V41" s="36"/>
      <c r="W41" s="824" t="str">
        <f>W9</f>
        <v>Group H</v>
      </c>
      <c r="X41" s="825"/>
      <c r="Z41" s="824" t="str">
        <f>Z9</f>
        <v>Group I</v>
      </c>
      <c r="AA41" s="825"/>
      <c r="AC41" s="824" t="str">
        <f>AC9</f>
        <v>Group J</v>
      </c>
      <c r="AD41" s="825"/>
      <c r="AF41" s="824" t="str">
        <f>AF9</f>
        <v>Group K</v>
      </c>
      <c r="AG41" s="825"/>
      <c r="AI41" s="824" t="str">
        <f>AI9</f>
        <v>Group L</v>
      </c>
      <c r="AJ41" s="825"/>
      <c r="AL41" s="450" t="e">
        <f>IF(OR(ThirdPlaced!$D26&gt;0,ThirdPlaced!$G26&gt;0),ThirdPlaced!$C26,"")</f>
        <v>#REF!</v>
      </c>
      <c r="AM41" s="451" t="e">
        <f>IF(AL41&lt;&gt;"","   "&amp;ThirdPlaced!$D26&amp;"        "&amp;ThirdPlaced!$F26&amp;Language!$E$197&amp;ThirdPlaced!$G26,"")</f>
        <v>#REF!</v>
      </c>
      <c r="AN41" s="452" t="e">
        <f>IF(AL41&lt;&gt;"",ThirdPlaced!$I26,"")</f>
        <v>#REF!</v>
      </c>
      <c r="AR41" s="358"/>
      <c r="AS41" s="358"/>
      <c r="AT41" s="36"/>
      <c r="AU41" s="358"/>
      <c r="AV41" s="358"/>
    </row>
    <row r="42" spans="1:48">
      <c r="A42" s="64" t="s">
        <v>2</v>
      </c>
      <c r="B42" s="533" t="str">
        <f>IF(CalcA!$L22,B3,"")</f>
        <v/>
      </c>
      <c r="C42" s="532" t="str">
        <f>IF(CalcA!$L22,C3,"")</f>
        <v/>
      </c>
      <c r="D42" s="64" t="s">
        <v>3</v>
      </c>
      <c r="E42" s="531" t="str">
        <f>IF(CalcB!$L22,E3,"")</f>
        <v/>
      </c>
      <c r="F42" s="532" t="str">
        <f>IF(CalcB!$L22,F3,"")</f>
        <v/>
      </c>
      <c r="G42" s="64" t="s">
        <v>4</v>
      </c>
      <c r="H42" s="531" t="str">
        <f>IF(CalcC!$L22,H3,"")</f>
        <v/>
      </c>
      <c r="I42" s="532" t="str">
        <f>IF(CalcC!$L22,I3,"")</f>
        <v/>
      </c>
      <c r="J42" s="64" t="s">
        <v>5</v>
      </c>
      <c r="K42" s="531" t="str">
        <f>IF(CalcD!$L22,K3,"")</f>
        <v/>
      </c>
      <c r="L42" s="532" t="str">
        <f>IF(CalcD!$L22,L3,"")</f>
        <v/>
      </c>
      <c r="M42" s="64" t="s">
        <v>6</v>
      </c>
      <c r="N42" s="531" t="str">
        <f>IF(CalcE!$L22,N3,"")</f>
        <v/>
      </c>
      <c r="O42" s="532" t="str">
        <f>IF(CalcE!$L22,O3,"")</f>
        <v/>
      </c>
      <c r="P42" s="64" t="s">
        <v>7</v>
      </c>
      <c r="Q42" s="531" t="str">
        <f>IF(CalcF!$L22,Q3,"")</f>
        <v/>
      </c>
      <c r="R42" s="532" t="str">
        <f>IF(CalcF!$L22,R3,"")</f>
        <v/>
      </c>
      <c r="S42" s="64" t="s">
        <v>93</v>
      </c>
      <c r="T42" s="531" t="str">
        <f>IF(CalcG!$L22,T3,"")</f>
        <v/>
      </c>
      <c r="U42" s="532" t="str">
        <f>IF(CalcG!$L22,U3,"")</f>
        <v/>
      </c>
      <c r="V42" s="64" t="s">
        <v>96</v>
      </c>
      <c r="W42" s="531" t="str">
        <f>IF(CalcH!$L22,W3,"")</f>
        <v/>
      </c>
      <c r="X42" s="532" t="str">
        <f>IF(CalcH!$L22,X3,"")</f>
        <v/>
      </c>
      <c r="Y42" s="64" t="s">
        <v>849</v>
      </c>
      <c r="Z42" s="531" t="str">
        <f>IF(CalcI!$L22,Z3,"")</f>
        <v/>
      </c>
      <c r="AA42" s="532" t="str">
        <f>IF(CalcI!$L22,AA3,"")</f>
        <v/>
      </c>
      <c r="AB42" s="64" t="s">
        <v>852</v>
      </c>
      <c r="AC42" s="531" t="str">
        <f>IF(CalcJ!$L22,AC3,"")</f>
        <v/>
      </c>
      <c r="AD42" s="532" t="str">
        <f>IF(CalcJ!$L22,AD3,"")</f>
        <v/>
      </c>
      <c r="AE42" s="64" t="s">
        <v>855</v>
      </c>
      <c r="AF42" s="531" t="str">
        <f>IF(CalcK!$L22,AF3,"")</f>
        <v/>
      </c>
      <c r="AG42" s="532" t="str">
        <f>IF(CalcK!$L22,AG3,"")</f>
        <v/>
      </c>
      <c r="AH42" s="64" t="s">
        <v>858</v>
      </c>
      <c r="AI42" s="531" t="str">
        <f>IF(CalcL!$L22,AI3,"")</f>
        <v/>
      </c>
      <c r="AJ42" s="532" t="str">
        <f>IF(CalcL!$L22,AJ3,"")</f>
        <v/>
      </c>
      <c r="AK42" s="64"/>
      <c r="AL42" s="450" t="e">
        <f>IF(OR(ThirdPlaced!$D27&gt;0,ThirdPlaced!$G27&gt;0),ThirdPlaced!$C27,"")</f>
        <v>#REF!</v>
      </c>
      <c r="AM42" s="451" t="e">
        <f>IF(AL42&lt;&gt;"","   "&amp;ThirdPlaced!$D27&amp;"        "&amp;ThirdPlaced!$F27&amp;Language!$E$197&amp;ThirdPlaced!$G27,"")</f>
        <v>#REF!</v>
      </c>
      <c r="AN42" s="452" t="e">
        <f>IF(AL42&lt;&gt;"",ThirdPlaced!$I27,"")</f>
        <v>#REF!</v>
      </c>
      <c r="AR42" s="357"/>
      <c r="AS42" s="357"/>
      <c r="AT42" s="64"/>
      <c r="AU42" s="357"/>
      <c r="AV42" s="357"/>
    </row>
    <row r="43" spans="1:48" ht="15.75" thickBot="1">
      <c r="A43" s="64" t="s">
        <v>8</v>
      </c>
      <c r="B43" s="531" t="str">
        <f>IF(CalcA!$L23,B4,"")</f>
        <v/>
      </c>
      <c r="C43" s="532" t="str">
        <f>IF(CalcA!$L23,C4,"")</f>
        <v/>
      </c>
      <c r="D43" s="64" t="s">
        <v>9</v>
      </c>
      <c r="E43" s="531" t="str">
        <f>IF(CalcB!$L23,E4,"")</f>
        <v/>
      </c>
      <c r="F43" s="532" t="str">
        <f>IF(CalcB!$L23,F4,"")</f>
        <v/>
      </c>
      <c r="G43" s="64" t="s">
        <v>10</v>
      </c>
      <c r="H43" s="531" t="str">
        <f>IF(CalcC!$L23,H4,"")</f>
        <v/>
      </c>
      <c r="I43" s="532" t="str">
        <f>IF(CalcC!$L23,I4,"")</f>
        <v/>
      </c>
      <c r="J43" s="64" t="s">
        <v>11</v>
      </c>
      <c r="K43" s="531" t="str">
        <f>IF(CalcD!$L23,K4,"")</f>
        <v/>
      </c>
      <c r="L43" s="532" t="str">
        <f>IF(CalcD!$L23,L4,"")</f>
        <v/>
      </c>
      <c r="M43" s="64" t="s">
        <v>12</v>
      </c>
      <c r="N43" s="531" t="str">
        <f>IF(CalcE!$L23,N4,"")</f>
        <v/>
      </c>
      <c r="O43" s="532" t="str">
        <f>IF(CalcE!$L23,O4,"")</f>
        <v/>
      </c>
      <c r="P43" s="64" t="s">
        <v>13</v>
      </c>
      <c r="Q43" s="531" t="str">
        <f>IF(CalcF!$L23,Q4,"")</f>
        <v/>
      </c>
      <c r="R43" s="532" t="str">
        <f>IF(CalcF!$L23,R4,"")</f>
        <v/>
      </c>
      <c r="S43" s="64" t="s">
        <v>94</v>
      </c>
      <c r="T43" s="531" t="str">
        <f>IF(CalcG!$L23,T4,"")</f>
        <v/>
      </c>
      <c r="U43" s="532" t="str">
        <f>IF(CalcG!$L23,U4,"")</f>
        <v/>
      </c>
      <c r="V43" s="64" t="s">
        <v>97</v>
      </c>
      <c r="W43" s="531" t="str">
        <f>IF(CalcH!$L23,W4,"")</f>
        <v/>
      </c>
      <c r="X43" s="532" t="str">
        <f>IF(CalcH!$L23,X4,"")</f>
        <v/>
      </c>
      <c r="Y43" s="64" t="s">
        <v>850</v>
      </c>
      <c r="Z43" s="531" t="str">
        <f>IF(CalcI!$L23,Z4,"")</f>
        <v/>
      </c>
      <c r="AA43" s="532" t="str">
        <f>IF(CalcI!$L23,AA4,"")</f>
        <v/>
      </c>
      <c r="AB43" s="64" t="s">
        <v>853</v>
      </c>
      <c r="AC43" s="531" t="str">
        <f>IF(CalcJ!$L23,AC4,"")</f>
        <v/>
      </c>
      <c r="AD43" s="532" t="str">
        <f>IF(CalcJ!$L23,AD4,"")</f>
        <v/>
      </c>
      <c r="AE43" s="64" t="s">
        <v>856</v>
      </c>
      <c r="AF43" s="531" t="str">
        <f>IF(CalcK!$L23,AF4,"")</f>
        <v/>
      </c>
      <c r="AG43" s="532" t="str">
        <f>IF(CalcK!$L23,AG4,"")</f>
        <v/>
      </c>
      <c r="AH43" s="64" t="s">
        <v>859</v>
      </c>
      <c r="AI43" s="531" t="str">
        <f>IF(CalcL!$L23,AI4,"")</f>
        <v/>
      </c>
      <c r="AJ43" s="532" t="str">
        <f>IF(CalcL!$L23,AJ4,"")</f>
        <v/>
      </c>
      <c r="AK43" s="64"/>
      <c r="AL43" s="464" t="e">
        <f>IF(OR(ThirdPlaced!$D28&gt;0,ThirdPlaced!$G28&gt;0),ThirdPlaced!$C28,"")</f>
        <v>#REF!</v>
      </c>
      <c r="AM43" s="465" t="e">
        <f>IF(AL43&lt;&gt;"","   "&amp;ThirdPlaced!$D28&amp;"        "&amp;ThirdPlaced!$F28&amp;Language!$E$197&amp;ThirdPlaced!$G28,"")</f>
        <v>#REF!</v>
      </c>
      <c r="AN43" s="466" t="e">
        <f>IF(AL43&lt;&gt;"",ThirdPlaced!$I28,"")</f>
        <v>#REF!</v>
      </c>
      <c r="AR43" s="357"/>
      <c r="AS43" s="357"/>
      <c r="AT43" s="64"/>
      <c r="AU43" s="357"/>
      <c r="AV43" s="357"/>
    </row>
    <row r="44" spans="1:48">
      <c r="A44" s="65" t="s">
        <v>14</v>
      </c>
      <c r="B44" s="529" t="str">
        <f>IF(CalcA!$L24,B5,"")</f>
        <v/>
      </c>
      <c r="C44" s="530" t="str">
        <f>IF(CalcA!$L24,C5,"")</f>
        <v/>
      </c>
      <c r="D44" s="65" t="s">
        <v>15</v>
      </c>
      <c r="E44" s="529" t="str">
        <f>IF(CalcB!$L24,E5,"")</f>
        <v/>
      </c>
      <c r="F44" s="530" t="str">
        <f>IF(CalcB!$L24,F5,"")</f>
        <v/>
      </c>
      <c r="G44" s="65" t="s">
        <v>16</v>
      </c>
      <c r="H44" s="529" t="str">
        <f>IF(CalcC!$L24,H5,"")</f>
        <v/>
      </c>
      <c r="I44" s="530" t="str">
        <f>IF(CalcC!$L24,I5,"")</f>
        <v/>
      </c>
      <c r="J44" s="65" t="s">
        <v>17</v>
      </c>
      <c r="K44" s="529" t="str">
        <f>IF(CalcD!$L24,K5,"")</f>
        <v/>
      </c>
      <c r="L44" s="530" t="str">
        <f>IF(CalcD!$L24,L5,"")</f>
        <v/>
      </c>
      <c r="M44" s="65" t="s">
        <v>18</v>
      </c>
      <c r="N44" s="529" t="str">
        <f>IF(CalcE!$L24,N5,"")</f>
        <v/>
      </c>
      <c r="O44" s="530" t="str">
        <f>IF(CalcE!$L24,O5,"")</f>
        <v/>
      </c>
      <c r="P44" s="65" t="s">
        <v>19</v>
      </c>
      <c r="Q44" s="529" t="str">
        <f>IF(CalcF!$L24,Q5,"")</f>
        <v/>
      </c>
      <c r="R44" s="530" t="str">
        <f>IF(CalcF!$L24,R5,"")</f>
        <v/>
      </c>
      <c r="S44" s="65" t="s">
        <v>95</v>
      </c>
      <c r="T44" s="529" t="str">
        <f>IF(CalcG!$L24,T5,"")</f>
        <v/>
      </c>
      <c r="U44" s="530" t="str">
        <f>IF(CalcG!$L24,U5,"")</f>
        <v/>
      </c>
      <c r="V44" s="65" t="s">
        <v>98</v>
      </c>
      <c r="W44" s="529" t="str">
        <f>IF(CalcH!$L24,W5,"")</f>
        <v/>
      </c>
      <c r="X44" s="530" t="str">
        <f>IF(CalcH!$L24,X5,"")</f>
        <v/>
      </c>
      <c r="Y44" s="65" t="s">
        <v>851</v>
      </c>
      <c r="Z44" s="529" t="str">
        <f>IF(CalcI!$L24,Z5,"")</f>
        <v/>
      </c>
      <c r="AA44" s="530" t="str">
        <f>IF(CalcI!$L24,AA5,"")</f>
        <v/>
      </c>
      <c r="AB44" s="65" t="s">
        <v>854</v>
      </c>
      <c r="AC44" s="529" t="str">
        <f>IF(CalcJ!$L24,AC5,"")</f>
        <v/>
      </c>
      <c r="AD44" s="530" t="str">
        <f>IF(CalcJ!$L24,AD5,"")</f>
        <v/>
      </c>
      <c r="AE44" s="65" t="s">
        <v>857</v>
      </c>
      <c r="AF44" s="529" t="str">
        <f>IF(CalcK!$L24,AF5,"")</f>
        <v/>
      </c>
      <c r="AG44" s="530" t="str">
        <f>IF(CalcK!$L24,AG5,"")</f>
        <v/>
      </c>
      <c r="AH44" s="65" t="s">
        <v>860</v>
      </c>
      <c r="AI44" s="529" t="str">
        <f>IF(CalcL!$L24,AI5,"")</f>
        <v/>
      </c>
      <c r="AJ44" s="530" t="str">
        <f>IF(CalcL!$L24,AJ5,"")</f>
        <v/>
      </c>
      <c r="AK44" s="65"/>
      <c r="AL44" s="806" t="str">
        <f>Language!$E$182</f>
        <v>Group combination:</v>
      </c>
      <c r="AM44" s="807"/>
      <c r="AN44" s="808"/>
      <c r="AO44" s="357"/>
      <c r="AP44" s="357"/>
      <c r="AQ44" s="65"/>
      <c r="AR44" s="357"/>
      <c r="AS44" s="357"/>
      <c r="AT44" s="65"/>
      <c r="AU44" s="357"/>
      <c r="AV44" s="357"/>
    </row>
    <row r="45" spans="1:48">
      <c r="A45" s="65" t="s">
        <v>1625</v>
      </c>
      <c r="B45" s="529" t="str">
        <f>IF(CalcA!$L25,B6,"")</f>
        <v/>
      </c>
      <c r="C45" s="530" t="str">
        <f>IF(CalcA!$L25,C6,"")</f>
        <v/>
      </c>
      <c r="D45" s="65" t="s">
        <v>1626</v>
      </c>
      <c r="E45" s="529" t="str">
        <f>IF(CalcB!$L25,E6,"")</f>
        <v/>
      </c>
      <c r="F45" s="530" t="str">
        <f>IF(CalcB!$L25,F6,"")</f>
        <v/>
      </c>
      <c r="G45" s="65" t="s">
        <v>1627</v>
      </c>
      <c r="H45" s="529" t="str">
        <f>IF(CalcC!$L25,H6,"")</f>
        <v/>
      </c>
      <c r="I45" s="530" t="str">
        <f>IF(CalcC!$L25,I6,"")</f>
        <v/>
      </c>
      <c r="J45" s="65" t="s">
        <v>1628</v>
      </c>
      <c r="K45" s="529" t="str">
        <f>IF(CalcD!$L25,K6,"")</f>
        <v/>
      </c>
      <c r="L45" s="530" t="str">
        <f>IF(CalcD!$L25,L6,"")</f>
        <v/>
      </c>
      <c r="M45" s="65" t="s">
        <v>1629</v>
      </c>
      <c r="N45" s="529" t="str">
        <f>IF(CalcE!$L25,N6,"")</f>
        <v/>
      </c>
      <c r="O45" s="530" t="str">
        <f>IF(CalcE!$L25,O6,"")</f>
        <v/>
      </c>
      <c r="P45" s="65" t="s">
        <v>1630</v>
      </c>
      <c r="Q45" s="529" t="str">
        <f>IF(CalcF!$L25,Q6,"")</f>
        <v/>
      </c>
      <c r="R45" s="530" t="str">
        <f>IF(CalcF!$L25,R6,"")</f>
        <v/>
      </c>
      <c r="S45" s="65" t="s">
        <v>1631</v>
      </c>
      <c r="T45" s="529" t="str">
        <f>IF(CalcG!$L25,T6,"")</f>
        <v/>
      </c>
      <c r="U45" s="530" t="str">
        <f>IF(CalcG!$L25,U6,"")</f>
        <v/>
      </c>
      <c r="V45" s="65" t="s">
        <v>1632</v>
      </c>
      <c r="W45" s="529" t="str">
        <f>IF(CalcH!$L25,W6,"")</f>
        <v/>
      </c>
      <c r="X45" s="530" t="str">
        <f>IF(CalcH!$L25,X6,"")</f>
        <v/>
      </c>
      <c r="Y45" s="65" t="s">
        <v>1633</v>
      </c>
      <c r="Z45" s="529" t="str">
        <f>IF(CalcI!$L25,Z6,"")</f>
        <v/>
      </c>
      <c r="AA45" s="530" t="str">
        <f>IF(CalcI!$L25,AA6,"")</f>
        <v/>
      </c>
      <c r="AB45" s="65" t="s">
        <v>1634</v>
      </c>
      <c r="AC45" s="529" t="str">
        <f>IF(CalcJ!$L25,AC6,"")</f>
        <v/>
      </c>
      <c r="AD45" s="530" t="str">
        <f>IF(CalcJ!$L25,AD6,"")</f>
        <v/>
      </c>
      <c r="AE45" s="65" t="s">
        <v>1635</v>
      </c>
      <c r="AF45" s="529" t="str">
        <f>IF(CalcK!$L25,AF6,"")</f>
        <v/>
      </c>
      <c r="AG45" s="530" t="str">
        <f>IF(CalcK!$L25,AG6,"")</f>
        <v/>
      </c>
      <c r="AH45" s="65" t="s">
        <v>1636</v>
      </c>
      <c r="AI45" s="529" t="str">
        <f>IF(CalcL!$L25,AI6,"")</f>
        <v/>
      </c>
      <c r="AJ45" s="530" t="str">
        <f>IF(CalcL!$L25,AJ6,"")</f>
        <v/>
      </c>
      <c r="AK45" s="65"/>
      <c r="AL45" s="809" t="str">
        <f>IF(Distinctness!$G$17&gt;0,ThirdPlaced!$I30,"")</f>
        <v/>
      </c>
      <c r="AM45" s="810"/>
      <c r="AN45" s="811"/>
      <c r="AO45" s="357"/>
      <c r="AP45" s="357"/>
      <c r="AQ45" s="65"/>
      <c r="AR45" s="357"/>
      <c r="AS45" s="357"/>
      <c r="AT45" s="65"/>
      <c r="AU45" s="357"/>
      <c r="AV45" s="357"/>
    </row>
    <row r="46" spans="1:48" ht="33" customHeight="1"/>
    <row r="47" spans="1:48" ht="16.5" thickBot="1">
      <c r="B47" s="819" t="str">
        <f>VLOOKUP(VLOOKUP(A48,Matches!$B$77:$K$92,10,0),Language!$D$142:$E$157,2,0)</f>
        <v>Round of 32 - 3</v>
      </c>
      <c r="C47" s="820"/>
      <c r="E47" s="819" t="str">
        <f>VLOOKUP(VLOOKUP(D48,Matches!$B$77:$K$92,10,0),Language!$D$142:$E$157,2,0)</f>
        <v>Round of 32 - 6</v>
      </c>
      <c r="F47" s="820"/>
      <c r="H47" s="819" t="str">
        <f>VLOOKUP(VLOOKUP(G48,Matches!$B$77:$K$92,10,0),Language!$D$142:$E$157,2,0)</f>
        <v>Round of 32 - 1</v>
      </c>
      <c r="I47" s="820"/>
      <c r="K47" s="819" t="str">
        <f>VLOOKUP(VLOOKUP(J48,Matches!$B$77:$K$92,10,0),Language!$D$142:$E$157,2,0)</f>
        <v>Round of 32 - 4</v>
      </c>
      <c r="L47" s="820"/>
      <c r="N47" s="819" t="str">
        <f>VLOOKUP(VLOOKUP(M48,Matches!$B$77:$K$92,10,0),Language!$D$142:$E$157,2,0)</f>
        <v>Round of 32 - 12</v>
      </c>
      <c r="O47" s="820"/>
      <c r="Q47" s="819" t="str">
        <f>VLOOKUP(VLOOKUP(P48,Matches!$B$77:$K$92,10,0),Language!$D$142:$E$157,2,0)</f>
        <v>Round of 32 - 11</v>
      </c>
      <c r="R47" s="820"/>
      <c r="T47" s="819" t="str">
        <f>VLOOKUP(VLOOKUP(S48,Matches!$B$77:$K$92,10,0),Language!$D$142:$E$157,2,0)</f>
        <v>Round of 32 - 10</v>
      </c>
      <c r="U47" s="820"/>
      <c r="W47" s="819" t="str">
        <f>VLOOKUP(VLOOKUP(V48,Matches!$B$77:$K$92,10,0),Language!$D$142:$E$157,2,0)</f>
        <v>Round of 32 - 9</v>
      </c>
      <c r="X47" s="820"/>
      <c r="Z47" s="819" t="str">
        <f>VLOOKUP(VLOOKUP(Y48,Matches!$B$77:$K$92,10,0),Language!$D$142:$E$157,2,0)</f>
        <v>Round of 32 - 2</v>
      </c>
      <c r="AA47" s="820"/>
      <c r="AC47" s="819" t="str">
        <f>VLOOKUP(VLOOKUP(AB48,Matches!$B$77:$K$92,10,0),Language!$D$142:$E$157,2,0)</f>
        <v>Round of 32 - 5</v>
      </c>
      <c r="AD47" s="820"/>
      <c r="AF47" s="819" t="str">
        <f>VLOOKUP(VLOOKUP(AE48,Matches!$B$77:$K$92,10,0),Language!$D$142:$E$157,2,0)</f>
        <v>Round of 32 - 7</v>
      </c>
      <c r="AG47" s="820"/>
      <c r="AI47" s="819" t="str">
        <f>VLOOKUP(VLOOKUP(AH48,Matches!$B$77:$K$92,10,0),Language!$D$142:$E$157,2,0)</f>
        <v>Round of 32 - 8</v>
      </c>
      <c r="AJ47" s="820"/>
      <c r="AL47" s="819" t="str">
        <f>VLOOKUP(VLOOKUP(AK48,Matches!$B$77:$K$92,10,0),Language!$D$142:$E$157,2,0)</f>
        <v>Round of 32 - 15</v>
      </c>
      <c r="AM47" s="820"/>
      <c r="AO47" s="819" t="str">
        <f>VLOOKUP(VLOOKUP(AN48,Matches!$B$77:$K$92,10,0),Language!$D$142:$E$157,2,0)</f>
        <v>Round of 32 - 14</v>
      </c>
      <c r="AP47" s="820"/>
      <c r="AR47" s="819" t="str">
        <f>VLOOKUP(VLOOKUP(AQ48,Matches!$B$77:$K$92,10,0),Language!$D$142:$E$157,2,0)</f>
        <v>Round of 32 - 13</v>
      </c>
      <c r="AS47" s="820"/>
      <c r="AU47" s="819" t="str">
        <f>VLOOKUP(VLOOKUP(AT48,Matches!$B$77:$K$92,10,0),Language!$D$142:$E$157,2,0)</f>
        <v>Round of 32 - 16</v>
      </c>
      <c r="AV47" s="820"/>
    </row>
    <row r="48" spans="1:48">
      <c r="A48" s="68">
        <f>RIGHT($B$64,2)*1</f>
        <v>74</v>
      </c>
      <c r="B48" s="816" t="str">
        <f>VLOOKUP(A48,Matches!$B$4:$K$113,7,0)</f>
        <v>Boston</v>
      </c>
      <c r="C48" s="817"/>
      <c r="D48" s="68">
        <f>RIGHT($C$64,2)*1</f>
        <v>77</v>
      </c>
      <c r="E48" s="816" t="str">
        <f>VLOOKUP(D48,Matches!$B$4:$K$113,7,0)</f>
        <v>New York/New Jersey</v>
      </c>
      <c r="F48" s="817"/>
      <c r="G48" s="68">
        <f>RIGHT($E$64,2)*1</f>
        <v>73</v>
      </c>
      <c r="H48" s="816" t="str">
        <f>VLOOKUP(G48,Matches!$B$4:$K$113,7,0)</f>
        <v>Los Angeles</v>
      </c>
      <c r="I48" s="817"/>
      <c r="J48" s="68">
        <f>RIGHT($F$64,2)*1</f>
        <v>75</v>
      </c>
      <c r="K48" s="816" t="str">
        <f>VLOOKUP(J48,Matches!$B$4:$K$113,7,0)</f>
        <v>Monterrey</v>
      </c>
      <c r="L48" s="817"/>
      <c r="M48" s="68">
        <f>RIGHT($H$64,2)*1</f>
        <v>83</v>
      </c>
      <c r="N48" s="816" t="str">
        <f>VLOOKUP(M48,Matches!$B$4:$K$113,7,0)</f>
        <v>Toronto</v>
      </c>
      <c r="O48" s="817"/>
      <c r="P48" s="68">
        <f>RIGHT($I$64,2)*1</f>
        <v>84</v>
      </c>
      <c r="Q48" s="816" t="str">
        <f>VLOOKUP(P48,Matches!$B$4:$K$113,7,0)</f>
        <v>Los Angeles</v>
      </c>
      <c r="R48" s="817"/>
      <c r="S48" s="68">
        <f>RIGHT($K$64,2)*1</f>
        <v>81</v>
      </c>
      <c r="T48" s="816" t="str">
        <f>VLOOKUP(S48,Matches!$B$4:$K$113,7,0)</f>
        <v>San Francisco Bay Area</v>
      </c>
      <c r="U48" s="817"/>
      <c r="V48" s="68">
        <f>RIGHT($L$64,2)*1</f>
        <v>82</v>
      </c>
      <c r="W48" s="816" t="str">
        <f>VLOOKUP(V48,Matches!$B$4:$K$113,7,0)</f>
        <v>Seattle</v>
      </c>
      <c r="X48" s="817"/>
      <c r="Y48" s="68">
        <f>RIGHT($N$64,2)*1</f>
        <v>76</v>
      </c>
      <c r="Z48" s="816" t="str">
        <f>VLOOKUP(Y48,Matches!$B$4:$K$113,7,0)</f>
        <v>Houston</v>
      </c>
      <c r="AA48" s="817"/>
      <c r="AB48" s="68">
        <f>RIGHT($O$64,2)*1</f>
        <v>78</v>
      </c>
      <c r="AC48" s="816" t="str">
        <f>VLOOKUP(AB48,Matches!$B$4:$K$113,7,0)</f>
        <v>Dallas</v>
      </c>
      <c r="AD48" s="817"/>
      <c r="AE48" s="68">
        <f>RIGHT($Q$64,2)*1</f>
        <v>79</v>
      </c>
      <c r="AF48" s="816" t="str">
        <f>VLOOKUP(AE48,Matches!$B$4:$K$113,7,0)</f>
        <v>Mexico City</v>
      </c>
      <c r="AG48" s="817"/>
      <c r="AH48" s="68">
        <f>RIGHT($R$64,2)*1</f>
        <v>80</v>
      </c>
      <c r="AI48" s="816" t="str">
        <f>VLOOKUP(AH48,Matches!$B$4:$K$113,7,0)</f>
        <v>Atlanta</v>
      </c>
      <c r="AJ48" s="817"/>
      <c r="AK48" s="68">
        <f>RIGHT($T$64,2)*1</f>
        <v>86</v>
      </c>
      <c r="AL48" s="816" t="str">
        <f>VLOOKUP(AK48,Matches!$B$4:$K$113,7,0)</f>
        <v>Miami</v>
      </c>
      <c r="AM48" s="817"/>
      <c r="AN48" s="68">
        <f>RIGHT($U$64,2)*1</f>
        <v>88</v>
      </c>
      <c r="AO48" s="816" t="str">
        <f>VLOOKUP(AN48,Matches!$B$4:$K$113,7,0)</f>
        <v>Dallas</v>
      </c>
      <c r="AP48" s="817"/>
      <c r="AQ48" s="68">
        <f>RIGHT($W$64,2)*1</f>
        <v>85</v>
      </c>
      <c r="AR48" s="816" t="str">
        <f>VLOOKUP(AQ48,Matches!$B$4:$K$113,7,0)</f>
        <v>Vancouver</v>
      </c>
      <c r="AS48" s="817"/>
      <c r="AT48" s="68">
        <f>RIGHT($X$64,2)*1</f>
        <v>87</v>
      </c>
      <c r="AU48" s="816" t="str">
        <f>VLOOKUP(AT48,Matches!$B$4:$K$113,7,0)</f>
        <v>Kansas City</v>
      </c>
      <c r="AV48" s="817"/>
    </row>
    <row r="49" spans="1:49">
      <c r="B49" s="814">
        <f>VLOOKUP(A48,Matches!$B$4:$K$113,5,0)</f>
        <v>46202.5625</v>
      </c>
      <c r="C49" s="815"/>
      <c r="E49" s="814">
        <f>VLOOKUP(D48,Matches!$B$4:$K$113,5,0)</f>
        <v>46203.583333333336</v>
      </c>
      <c r="F49" s="815"/>
      <c r="H49" s="814">
        <f>VLOOKUP(G48,Matches!$B$4:$K$113,5,0)</f>
        <v>46201.5</v>
      </c>
      <c r="I49" s="815"/>
      <c r="K49" s="814">
        <f>VLOOKUP(J48,Matches!$B$4:$K$113,5,0)</f>
        <v>46202.75</v>
      </c>
      <c r="L49" s="815"/>
      <c r="N49" s="814">
        <f>VLOOKUP(M48,Matches!$B$4:$K$113,5,0)</f>
        <v>46205.666666666664</v>
      </c>
      <c r="O49" s="815"/>
      <c r="Q49" s="814">
        <f>VLOOKUP(P48,Matches!$B$4:$K$113,5,0)</f>
        <v>46205.5</v>
      </c>
      <c r="R49" s="815"/>
      <c r="T49" s="814">
        <f>VLOOKUP(S48,Matches!$B$4:$K$113,5,0)</f>
        <v>46204.708333333336</v>
      </c>
      <c r="U49" s="815"/>
      <c r="V49" s="6"/>
      <c r="W49" s="814">
        <f>VLOOKUP(V48,Matches!$B$4:$K$113,5,0)</f>
        <v>46204.541666666664</v>
      </c>
      <c r="X49" s="815"/>
      <c r="Z49" s="814">
        <f>VLOOKUP(Y48,Matches!$B$4:$K$113,5,0)</f>
        <v>46202.416666666664</v>
      </c>
      <c r="AA49" s="815"/>
      <c r="AC49" s="814">
        <f>VLOOKUP(AB48,Matches!$B$4:$K$113,5,0)</f>
        <v>46203.416666666664</v>
      </c>
      <c r="AD49" s="815"/>
      <c r="AF49" s="814">
        <f>VLOOKUP(AE48,Matches!$B$4:$K$113,5,0)</f>
        <v>46203.75</v>
      </c>
      <c r="AG49" s="815"/>
      <c r="AI49" s="814">
        <f>VLOOKUP(AH48,Matches!$B$4:$K$113,5,0)</f>
        <v>46204.375</v>
      </c>
      <c r="AJ49" s="815"/>
      <c r="AL49" s="814">
        <f>VLOOKUP(AK48,Matches!$B$4:$K$113,5,0)</f>
        <v>46206.625</v>
      </c>
      <c r="AM49" s="815"/>
      <c r="AO49" s="814">
        <f>VLOOKUP(AN48,Matches!$B$4:$K$113,5,0)</f>
        <v>46206.458333333336</v>
      </c>
      <c r="AP49" s="815"/>
      <c r="AR49" s="814">
        <f>VLOOKUP(AQ48,Matches!$B$4:$K$113,5,0)</f>
        <v>46205.833333333336</v>
      </c>
      <c r="AS49" s="815"/>
      <c r="AT49" s="6"/>
      <c r="AU49" s="814">
        <f>VLOOKUP(AT48,Matches!$B$4:$K$113,5,0)</f>
        <v>46206.770833333336</v>
      </c>
      <c r="AV49" s="815"/>
    </row>
    <row r="50" spans="1:49">
      <c r="B50" s="32" t="str">
        <f>VLOOKUP(A48,Matches!$B$4:$K$113,8,0)</f>
        <v/>
      </c>
      <c r="C50" s="33" t="str">
        <f>VLOOKUP(A48,Matches!$B$4:$K$113,9,0)</f>
        <v/>
      </c>
      <c r="E50" s="32" t="str">
        <f>VLOOKUP(D48,Matches!$B$4:$K$113,8,0)</f>
        <v/>
      </c>
      <c r="F50" s="33" t="str">
        <f>VLOOKUP(D48,Matches!$B$4:$K$113,9,0)</f>
        <v/>
      </c>
      <c r="H50" s="32" t="str">
        <f>VLOOKUP(G48,Matches!$B$4:$K$113,8,0)</f>
        <v/>
      </c>
      <c r="I50" s="33" t="str">
        <f>VLOOKUP(G48,Matches!$B$4:$K$113,9,0)</f>
        <v/>
      </c>
      <c r="K50" s="32" t="str">
        <f>VLOOKUP(J48,Matches!$B$4:$K$113,8,0)</f>
        <v/>
      </c>
      <c r="L50" s="33" t="str">
        <f>VLOOKUP(J48,Matches!$B$4:$K$113,9,0)</f>
        <v/>
      </c>
      <c r="N50" s="32" t="str">
        <f>VLOOKUP(M48,Matches!$B$4:$K$113,8,0)</f>
        <v/>
      </c>
      <c r="O50" s="33" t="str">
        <f>VLOOKUP(M48,Matches!$B$4:$K$113,9,0)</f>
        <v/>
      </c>
      <c r="Q50" s="32" t="str">
        <f>VLOOKUP(P48,Matches!$B$4:$K$113,8,0)</f>
        <v/>
      </c>
      <c r="R50" s="33" t="str">
        <f>VLOOKUP(P48,Matches!$B$4:$K$113,9,0)</f>
        <v/>
      </c>
      <c r="T50" s="32" t="str">
        <f>VLOOKUP(S48,Matches!$B$4:$K$113,8,0)</f>
        <v/>
      </c>
      <c r="U50" s="33" t="str">
        <f>VLOOKUP(S48,Matches!$B$4:$K$113,9,0)</f>
        <v/>
      </c>
      <c r="W50" s="32" t="str">
        <f>VLOOKUP(V48,Matches!$B$4:$K$113,8,0)</f>
        <v/>
      </c>
      <c r="X50" s="33" t="str">
        <f>VLOOKUP(V48,Matches!$B$4:$K$113,9,0)</f>
        <v/>
      </c>
      <c r="Z50" s="32" t="str">
        <f>VLOOKUP(Y48,Matches!$B$4:$K$113,8,0)</f>
        <v/>
      </c>
      <c r="AA50" s="33" t="str">
        <f>VLOOKUP(Y48,Matches!$B$4:$K$113,9,0)</f>
        <v/>
      </c>
      <c r="AC50" s="32" t="str">
        <f>VLOOKUP(AB48,Matches!$B$4:$K$113,8,0)</f>
        <v/>
      </c>
      <c r="AD50" s="33" t="str">
        <f>VLOOKUP(AB48,Matches!$B$4:$K$113,9,0)</f>
        <v/>
      </c>
      <c r="AF50" s="32" t="str">
        <f>VLOOKUP(AE48,Matches!$B$4:$K$113,8,0)</f>
        <v/>
      </c>
      <c r="AG50" s="33" t="str">
        <f>VLOOKUP(AE48,Matches!$B$4:$K$113,9,0)</f>
        <v/>
      </c>
      <c r="AI50" s="32" t="str">
        <f>VLOOKUP(AH48,Matches!$B$4:$K$113,8,0)</f>
        <v/>
      </c>
      <c r="AJ50" s="33" t="str">
        <f>VLOOKUP(AH48,Matches!$B$4:$K$113,9,0)</f>
        <v/>
      </c>
      <c r="AL50" s="32" t="str">
        <f>VLOOKUP(AK48,Matches!$B$4:$K$113,8,0)</f>
        <v/>
      </c>
      <c r="AM50" s="33" t="str">
        <f>VLOOKUP(AK48,Matches!$B$4:$K$113,9,0)</f>
        <v/>
      </c>
      <c r="AO50" s="32" t="str">
        <f>VLOOKUP(AN48,Matches!$B$4:$K$113,8,0)</f>
        <v/>
      </c>
      <c r="AP50" s="33" t="str">
        <f>VLOOKUP(AN48,Matches!$B$4:$K$113,9,0)</f>
        <v/>
      </c>
      <c r="AR50" s="32" t="str">
        <f>VLOOKUP(AQ48,Matches!$B$4:$K$113,8,0)</f>
        <v/>
      </c>
      <c r="AS50" s="33" t="str">
        <f>VLOOKUP(AQ48,Matches!$B$4:$K$113,9,0)</f>
        <v/>
      </c>
      <c r="AU50" s="32" t="str">
        <f>VLOOKUP(AT48,Matches!$B$4:$K$113,8,0)</f>
        <v/>
      </c>
      <c r="AV50" s="33" t="str">
        <f>VLOOKUP(AT48,Matches!$B$4:$K$113,9,0)</f>
        <v/>
      </c>
    </row>
    <row r="51" spans="1:49" ht="15.75" thickBot="1">
      <c r="B51" s="1"/>
      <c r="C51" s="2"/>
      <c r="D51" s="177"/>
      <c r="E51" s="1"/>
      <c r="F51" s="2"/>
      <c r="G51" s="177"/>
      <c r="H51" s="1"/>
      <c r="I51" s="2"/>
      <c r="J51" s="177"/>
      <c r="K51" s="1"/>
      <c r="L51" s="2"/>
      <c r="M51" s="177"/>
      <c r="N51" s="1"/>
      <c r="O51" s="2"/>
      <c r="P51" s="177"/>
      <c r="Q51" s="1"/>
      <c r="R51" s="2"/>
      <c r="S51" s="177"/>
      <c r="T51" s="1"/>
      <c r="U51" s="2"/>
      <c r="V51" s="177"/>
      <c r="W51" s="1"/>
      <c r="X51" s="2"/>
      <c r="Y51" s="177"/>
      <c r="Z51" s="1"/>
      <c r="AA51" s="2"/>
      <c r="AB51" s="177"/>
      <c r="AC51" s="1"/>
      <c r="AD51" s="2"/>
      <c r="AE51" s="177"/>
      <c r="AF51" s="1"/>
      <c r="AG51" s="2"/>
      <c r="AH51" s="177"/>
      <c r="AI51" s="1"/>
      <c r="AJ51" s="2"/>
      <c r="AK51" s="177"/>
      <c r="AL51" s="1"/>
      <c r="AM51" s="2"/>
      <c r="AN51" s="177"/>
      <c r="AO51" s="1"/>
      <c r="AP51" s="2"/>
      <c r="AQ51" s="177"/>
      <c r="AR51" s="1"/>
      <c r="AS51" s="2"/>
      <c r="AT51" s="177"/>
      <c r="AU51" s="1"/>
      <c r="AV51" s="2"/>
      <c r="AW51" s="178"/>
    </row>
    <row r="52" spans="1:49" ht="9.9499999999999993" customHeight="1">
      <c r="B52" s="847" t="str">
        <f>Language!$E$175</f>
        <v>Penalty shoot-out:</v>
      </c>
      <c r="C52" s="848"/>
      <c r="E52" s="847" t="str">
        <f>Language!$E$175</f>
        <v>Penalty shoot-out:</v>
      </c>
      <c r="F52" s="848"/>
      <c r="H52" s="847" t="str">
        <f>Language!$E$175</f>
        <v>Penalty shoot-out:</v>
      </c>
      <c r="I52" s="848"/>
      <c r="K52" s="847" t="str">
        <f>Language!$E$175</f>
        <v>Penalty shoot-out:</v>
      </c>
      <c r="L52" s="848"/>
      <c r="N52" s="847" t="str">
        <f>Language!$E$175</f>
        <v>Penalty shoot-out:</v>
      </c>
      <c r="O52" s="848"/>
      <c r="Q52" s="847" t="str">
        <f>Language!$E$175</f>
        <v>Penalty shoot-out:</v>
      </c>
      <c r="R52" s="848"/>
      <c r="T52" s="847" t="str">
        <f>Language!$E$175</f>
        <v>Penalty shoot-out:</v>
      </c>
      <c r="U52" s="848"/>
      <c r="W52" s="847" t="str">
        <f>Language!$E$175</f>
        <v>Penalty shoot-out:</v>
      </c>
      <c r="X52" s="848"/>
      <c r="Z52" s="847" t="str">
        <f>Language!$E$175</f>
        <v>Penalty shoot-out:</v>
      </c>
      <c r="AA52" s="848"/>
      <c r="AC52" s="847" t="str">
        <f>Language!$E$175</f>
        <v>Penalty shoot-out:</v>
      </c>
      <c r="AD52" s="848"/>
      <c r="AF52" s="847" t="str">
        <f>Language!$E$175</f>
        <v>Penalty shoot-out:</v>
      </c>
      <c r="AG52" s="848"/>
      <c r="AI52" s="847" t="str">
        <f>Language!$E$175</f>
        <v>Penalty shoot-out:</v>
      </c>
      <c r="AJ52" s="848"/>
      <c r="AL52" s="822" t="str">
        <f>Language!$E$175</f>
        <v>Penalty shoot-out:</v>
      </c>
      <c r="AM52" s="823"/>
      <c r="AO52" s="822" t="str">
        <f>Language!$E$175</f>
        <v>Penalty shoot-out:</v>
      </c>
      <c r="AP52" s="823"/>
      <c r="AR52" s="822" t="str">
        <f>Language!$E$175</f>
        <v>Penalty shoot-out:</v>
      </c>
      <c r="AS52" s="823"/>
      <c r="AU52" s="822" t="str">
        <f>Language!$E$175</f>
        <v>Penalty shoot-out:</v>
      </c>
      <c r="AV52" s="823"/>
    </row>
    <row r="53" spans="1:49" ht="15.75" thickBot="1">
      <c r="B53" s="171"/>
      <c r="C53" s="172"/>
      <c r="E53" s="171"/>
      <c r="F53" s="172"/>
      <c r="H53" s="171"/>
      <c r="I53" s="172"/>
      <c r="K53" s="171"/>
      <c r="L53" s="172"/>
      <c r="N53" s="171"/>
      <c r="O53" s="172"/>
      <c r="Q53" s="171"/>
      <c r="R53" s="172"/>
      <c r="T53" s="171"/>
      <c r="U53" s="172"/>
      <c r="W53" s="171"/>
      <c r="X53" s="172"/>
      <c r="Z53" s="171"/>
      <c r="AA53" s="172"/>
      <c r="AC53" s="171"/>
      <c r="AD53" s="172"/>
      <c r="AF53" s="171"/>
      <c r="AG53" s="172"/>
      <c r="AI53" s="171"/>
      <c r="AJ53" s="172"/>
      <c r="AL53" s="171"/>
      <c r="AM53" s="172"/>
      <c r="AO53" s="171"/>
      <c r="AP53" s="172"/>
      <c r="AR53" s="171"/>
      <c r="AS53" s="172"/>
      <c r="AU53" s="171"/>
      <c r="AV53" s="172"/>
    </row>
    <row r="54" spans="1:49">
      <c r="A54" s="9"/>
      <c r="B54" s="10" t="str">
        <f>VLOOKUP(A48,Matches!$B$4:$K$113,2,0)</f>
        <v>1E</v>
      </c>
      <c r="C54" s="10" t="str">
        <f>VLOOKUP(A48,Matches!$B$4:$K$113,3,0)</f>
        <v>3-ABCDF</v>
      </c>
      <c r="D54" s="10"/>
      <c r="E54" s="10" t="str">
        <f>VLOOKUP(D48,Matches!$B$4:$K$113,2,0)</f>
        <v>1I</v>
      </c>
      <c r="F54" s="10" t="str">
        <f>VLOOKUP(D48,Matches!$B$4:$K$113,3,0)</f>
        <v>3-CDFGH</v>
      </c>
      <c r="G54" s="10"/>
      <c r="H54" s="10" t="str">
        <f>VLOOKUP(G48,Matches!$B$4:$K$113,2,0)</f>
        <v>2A</v>
      </c>
      <c r="I54" s="10" t="str">
        <f>VLOOKUP(G48,Matches!$B$4:$K$113,3,0)</f>
        <v>2B</v>
      </c>
      <c r="J54" s="10"/>
      <c r="K54" s="10" t="str">
        <f>VLOOKUP(J48,Matches!$B$4:$K$113,2,0)</f>
        <v>1F</v>
      </c>
      <c r="L54" s="10" t="str">
        <f>VLOOKUP(J48,Matches!$B$4:$K$113,3,0)</f>
        <v>2C</v>
      </c>
      <c r="M54" s="10"/>
      <c r="N54" s="10" t="str">
        <f>VLOOKUP(M48,Matches!$B$4:$K$113,2,0)</f>
        <v>2K</v>
      </c>
      <c r="O54" s="10" t="str">
        <f>VLOOKUP(M48,Matches!$B$4:$K$113,3,0)</f>
        <v>2L</v>
      </c>
      <c r="P54" s="10"/>
      <c r="Q54" s="10" t="str">
        <f>VLOOKUP(P48,Matches!$B$4:$K$113,2,0)</f>
        <v>1H</v>
      </c>
      <c r="R54" s="10" t="str">
        <f>VLOOKUP(P48,Matches!$B$4:$K$113,3,0)</f>
        <v>2J</v>
      </c>
      <c r="S54" s="10"/>
      <c r="T54" s="10" t="str">
        <f>VLOOKUP(S48,Matches!$B$4:$K$113,2,0)</f>
        <v>1D</v>
      </c>
      <c r="U54" s="10" t="str">
        <f>VLOOKUP(S48,Matches!$B$4:$K$113,3,0)</f>
        <v>3-BEFIJ</v>
      </c>
      <c r="V54" s="10"/>
      <c r="W54" s="10" t="str">
        <f>VLOOKUP(V48,Matches!$B$4:$K$113,2,0)</f>
        <v>1G</v>
      </c>
      <c r="X54" s="10" t="str">
        <f>VLOOKUP(V48,Matches!$B$4:$K$113,3,0)</f>
        <v>3-AEHIJ</v>
      </c>
      <c r="Y54" s="9"/>
      <c r="Z54" s="10" t="str">
        <f>VLOOKUP(Y48,Matches!$B$4:$K$113,2,0)</f>
        <v>1C</v>
      </c>
      <c r="AA54" s="10" t="str">
        <f>VLOOKUP(Y48,Matches!$B$4:$K$113,3,0)</f>
        <v>2F</v>
      </c>
      <c r="AB54" s="10"/>
      <c r="AC54" s="10" t="str">
        <f>VLOOKUP(AB48,Matches!$B$4:$K$113,2,0)</f>
        <v>2E</v>
      </c>
      <c r="AD54" s="10" t="str">
        <f>VLOOKUP(AB48,Matches!$B$4:$K$113,3,0)</f>
        <v>2I</v>
      </c>
      <c r="AE54" s="10"/>
      <c r="AF54" s="10" t="str">
        <f>VLOOKUP(AE48,Matches!$B$4:$K$113,2,0)</f>
        <v>1A</v>
      </c>
      <c r="AG54" s="10" t="str">
        <f>VLOOKUP(AE48,Matches!$B$4:$K$113,3,0)</f>
        <v>3-CEFHI</v>
      </c>
      <c r="AH54" s="10"/>
      <c r="AI54" s="10" t="str">
        <f>VLOOKUP(AH48,Matches!$B$4:$K$113,2,0)</f>
        <v>1L</v>
      </c>
      <c r="AJ54" s="10" t="str">
        <f>VLOOKUP(AH48,Matches!$B$4:$K$113,3,0)</f>
        <v>3-EHIJK</v>
      </c>
      <c r="AK54" s="10"/>
      <c r="AL54" s="10" t="str">
        <f>VLOOKUP(AK48,Matches!$B$4:$K$113,2,0)</f>
        <v>1J</v>
      </c>
      <c r="AM54" s="10" t="str">
        <f>VLOOKUP(AK48,Matches!$B$4:$K$113,3,0)</f>
        <v>2H</v>
      </c>
      <c r="AN54" s="10"/>
      <c r="AO54" s="10" t="str">
        <f>VLOOKUP(AN48,Matches!$B$4:$K$113,2,0)</f>
        <v>2D</v>
      </c>
      <c r="AP54" s="10" t="str">
        <f>VLOOKUP(AN48,Matches!$B$4:$K$113,3,0)</f>
        <v>2G</v>
      </c>
      <c r="AQ54" s="10"/>
      <c r="AR54" s="10" t="str">
        <f>VLOOKUP(AQ48,Matches!$B$4:$K$113,2,0)</f>
        <v>1B</v>
      </c>
      <c r="AS54" s="10" t="str">
        <f>VLOOKUP(AQ48,Matches!$B$4:$K$113,3,0)</f>
        <v>3-EFGIJ</v>
      </c>
      <c r="AT54" s="10"/>
      <c r="AU54" s="10" t="str">
        <f>VLOOKUP(AT48,Matches!$B$4:$K$113,2,0)</f>
        <v>1K</v>
      </c>
      <c r="AV54" s="10" t="str">
        <f>VLOOKUP(AT48,Matches!$B$4:$K$113,3,0)</f>
        <v>3-DEIJL</v>
      </c>
      <c r="AW54" s="9"/>
    </row>
    <row r="55" spans="1:49">
      <c r="A55" s="9"/>
      <c r="B55" s="821" t="str">
        <f>IF(AND(B51&lt;&gt;"",C51&lt;&gt;"",B51=C51,B53&lt;&gt;"",C53&lt;&gt;"",B53=C53),Language!$E$192,"")</f>
        <v/>
      </c>
      <c r="C55" s="821"/>
      <c r="D55" s="10"/>
      <c r="E55" s="821" t="str">
        <f>IF(AND(E51&lt;&gt;"",F51&lt;&gt;"",E51=F51,E53&lt;&gt;"",F53&lt;&gt;"",E53=F53),Language!$E$192,"")</f>
        <v/>
      </c>
      <c r="F55" s="821"/>
      <c r="G55" s="10"/>
      <c r="H55" s="821" t="str">
        <f>IF(AND(H51&lt;&gt;"",I51&lt;&gt;"",H51=I51,H53&lt;&gt;"",I53&lt;&gt;"",H53=I53),Language!$E$192,"")</f>
        <v/>
      </c>
      <c r="I55" s="821"/>
      <c r="J55" s="10"/>
      <c r="K55" s="821" t="str">
        <f>IF(AND(K51&lt;&gt;"",L51&lt;&gt;"",K51=L51,K53&lt;&gt;"",L53&lt;&gt;"",K53=L53),Language!$E$192,"")</f>
        <v/>
      </c>
      <c r="L55" s="821"/>
      <c r="M55" s="10"/>
      <c r="N55" s="821" t="str">
        <f>IF(AND(N51&lt;&gt;"",O51&lt;&gt;"",N51=O51,N53&lt;&gt;"",O53&lt;&gt;"",N53=O53),Language!$E$192,"")</f>
        <v/>
      </c>
      <c r="O55" s="821"/>
      <c r="P55" s="10"/>
      <c r="Q55" s="821" t="str">
        <f>IF(AND(Q51&lt;&gt;"",R51&lt;&gt;"",Q51=R51,Q53&lt;&gt;"",R53&lt;&gt;"",Q53=R53),Language!$E$192,"")</f>
        <v/>
      </c>
      <c r="R55" s="821"/>
      <c r="S55" s="10"/>
      <c r="T55" s="821" t="str">
        <f>IF(AND(T51&lt;&gt;"",U51&lt;&gt;"",T51=U51,T53&lt;&gt;"",U53&lt;&gt;"",T53=U53),Language!$E$192,"")</f>
        <v/>
      </c>
      <c r="U55" s="821"/>
      <c r="V55" s="10"/>
      <c r="W55" s="821" t="str">
        <f>IF(AND(W51&lt;&gt;"",X51&lt;&gt;"",W51=X51,W53&lt;&gt;"",X53&lt;&gt;"",W53=X53),Language!$E$192,"")</f>
        <v/>
      </c>
      <c r="X55" s="821"/>
      <c r="Y55" s="9"/>
      <c r="Z55" s="821" t="str">
        <f>IF(AND(Z51&lt;&gt;"",AA51&lt;&gt;"",Z51=AA51,Z53&lt;&gt;"",AA53&lt;&gt;"",Z53=AA53),Language!$E$192,"")</f>
        <v/>
      </c>
      <c r="AA55" s="821"/>
      <c r="AB55" s="10"/>
      <c r="AC55" s="821" t="str">
        <f>IF(AND(AC51&lt;&gt;"",AD51&lt;&gt;"",AC51=AD51,AC53&lt;&gt;"",AD53&lt;&gt;"",AC53=AD53),Language!$E$192,"")</f>
        <v/>
      </c>
      <c r="AD55" s="821"/>
      <c r="AE55" s="10"/>
      <c r="AF55" s="821" t="str">
        <f>IF(AND(AF51&lt;&gt;"",AG51&lt;&gt;"",AF51=AG51,AF53&lt;&gt;"",AG53&lt;&gt;"",AF53=AG53),Language!$E$192,"")</f>
        <v/>
      </c>
      <c r="AG55" s="821"/>
      <c r="AH55" s="10"/>
      <c r="AI55" s="821" t="str">
        <f>IF(AND(AI51&lt;&gt;"",AJ51&lt;&gt;"",AI51=AJ51,AI53&lt;&gt;"",AJ53&lt;&gt;"",AI53=AJ53),Language!$E$192,"")</f>
        <v/>
      </c>
      <c r="AJ55" s="821"/>
      <c r="AK55" s="10"/>
      <c r="AL55" s="821" t="str">
        <f>IF(AND(AL51&lt;&gt;"",AM51&lt;&gt;"",AL51=AM51,AL53&lt;&gt;"",AM53&lt;&gt;"",AL53=AM53),Language!$E$192,"")</f>
        <v/>
      </c>
      <c r="AM55" s="821"/>
      <c r="AN55" s="10"/>
      <c r="AO55" s="821" t="str">
        <f>IF(AND(AO51&lt;&gt;"",AP51&lt;&gt;"",AO51=AP51,AO53&lt;&gt;"",AP53&lt;&gt;"",AO53=AP53),Language!$E$192,"")</f>
        <v/>
      </c>
      <c r="AP55" s="821"/>
      <c r="AQ55" s="10"/>
      <c r="AR55" s="821" t="str">
        <f>IF(AND(AR51&lt;&gt;"",AS51&lt;&gt;"",AR51=AS51,AR53&lt;&gt;"",AS53&lt;&gt;"",AR53=AS53),Language!$E$192,"")</f>
        <v/>
      </c>
      <c r="AS55" s="821"/>
      <c r="AT55" s="10"/>
      <c r="AU55" s="821" t="str">
        <f>IF(AND(AU51&lt;&gt;"",AV51&lt;&gt;"",AU51=AV51,AU53&lt;&gt;"",AV53&lt;&gt;"",AU53=AV53),Language!$E$192,"")</f>
        <v/>
      </c>
      <c r="AV55" s="821"/>
      <c r="AW55" s="9"/>
    </row>
    <row r="56" spans="1:49"/>
    <row r="57" spans="1:49" ht="16.5" thickBot="1">
      <c r="B57" s="849" t="str">
        <f>VLOOKUP(VLOOKUP(A58,Matches!$B$94:$K$101,10,0),Language!$D$158:$E$165,2,0)</f>
        <v>Round of 16 - 2</v>
      </c>
      <c r="C57" s="850"/>
      <c r="E57" s="849" t="str">
        <f>VLOOKUP(VLOOKUP(D58,Matches!$B$94:$K$101,10,0),Language!$D$158:$E$165,2,0)</f>
        <v>Round of 16 - 1</v>
      </c>
      <c r="F57" s="850"/>
      <c r="H57" s="849" t="str">
        <f>VLOOKUP(VLOOKUP(G58,Matches!$B$94:$K$101,10,0),Language!$D$158:$E$165,2,0)</f>
        <v>Round of 16 - 5</v>
      </c>
      <c r="I57" s="850"/>
      <c r="K57" s="849" t="str">
        <f>VLOOKUP(VLOOKUP(J58,Matches!$B$94:$K$101,10,0),Language!$D$158:$E$165,2,0)</f>
        <v>Round of 16 - 6</v>
      </c>
      <c r="L57" s="850"/>
      <c r="N57" s="849" t="str">
        <f>VLOOKUP(VLOOKUP(M58,Matches!$B$94:$K$101,10,0),Language!$D$158:$E$165,2,0)</f>
        <v>Round of 16 - 3</v>
      </c>
      <c r="O57" s="850"/>
      <c r="Q57" s="849" t="str">
        <f>VLOOKUP(VLOOKUP(P58,Matches!$B$94:$K$101,10,0),Language!$D$158:$E$165,2,0)</f>
        <v>Round of 16 - 4</v>
      </c>
      <c r="R57" s="850"/>
      <c r="T57" s="849" t="str">
        <f>VLOOKUP(VLOOKUP(S58,Matches!$B$94:$K$101,10,0),Language!$D$158:$E$165,2,0)</f>
        <v>Round of 16 - 7</v>
      </c>
      <c r="U57" s="850"/>
      <c r="W57" s="849" t="str">
        <f>VLOOKUP(VLOOKUP(V58,Matches!$B$94:$K$101,10,0),Language!$D$158:$E$165,2,0)</f>
        <v>Round of 16 - 8</v>
      </c>
      <c r="X57" s="850"/>
    </row>
    <row r="58" spans="1:49">
      <c r="A58" s="68">
        <f>RIGHT($C$74,2)*1</f>
        <v>89</v>
      </c>
      <c r="B58" s="816" t="str">
        <f>VLOOKUP(A58,Matches!$B$4:$K$113,7,0)</f>
        <v>Philadelphia</v>
      </c>
      <c r="C58" s="817"/>
      <c r="D58" s="68">
        <f>RIGHT($E$74,2)*1</f>
        <v>90</v>
      </c>
      <c r="E58" s="816" t="str">
        <f>VLOOKUP(D58,Matches!$B$4:$K$113,7,0)</f>
        <v>Houston</v>
      </c>
      <c r="F58" s="817"/>
      <c r="G58" s="68">
        <f>RIGHT($I$74,2)*1</f>
        <v>93</v>
      </c>
      <c r="H58" s="816" t="str">
        <f>VLOOKUP(G58,Matches!$B$4:$K$113,7,0)</f>
        <v>Dallas</v>
      </c>
      <c r="I58" s="817"/>
      <c r="J58" s="68">
        <f>RIGHT($K$74,2)*1</f>
        <v>94</v>
      </c>
      <c r="K58" s="816" t="str">
        <f>VLOOKUP(J58,Matches!$B$4:$K$113,7,0)</f>
        <v>Seattle</v>
      </c>
      <c r="L58" s="817"/>
      <c r="M58" s="68">
        <f>RIGHT($O$74,2)*1</f>
        <v>91</v>
      </c>
      <c r="N58" s="816" t="str">
        <f>VLOOKUP(M58,Matches!$B$4:$K$113,7,0)</f>
        <v>New York/New Jersey</v>
      </c>
      <c r="O58" s="817"/>
      <c r="P58" s="68">
        <f>RIGHT($Q$74,2)*1</f>
        <v>92</v>
      </c>
      <c r="Q58" s="816" t="str">
        <f>VLOOKUP(P58,Matches!$B$4:$K$113,7,0)</f>
        <v>Mexico City</v>
      </c>
      <c r="R58" s="817"/>
      <c r="S58" s="68">
        <f>RIGHT($U$74,2)*1</f>
        <v>95</v>
      </c>
      <c r="T58" s="816" t="str">
        <f>VLOOKUP(S58,Matches!$B$4:$K$113,7,0)</f>
        <v>Atlanta</v>
      </c>
      <c r="U58" s="817"/>
      <c r="V58" s="68">
        <f>RIGHT($W$74,2)*1</f>
        <v>96</v>
      </c>
      <c r="W58" s="816" t="str">
        <f>VLOOKUP(V58,Matches!$B$4:$K$113,7,0)</f>
        <v>Vancouver</v>
      </c>
      <c r="X58" s="817"/>
    </row>
    <row r="59" spans="1:49">
      <c r="B59" s="814">
        <f>VLOOKUP(A58,Matches!$B$4:$K$113,5,0)</f>
        <v>46207.583333333336</v>
      </c>
      <c r="C59" s="815"/>
      <c r="E59" s="814">
        <f>VLOOKUP(D58,Matches!$B$4:$K$113,5,0)</f>
        <v>46207.416666666664</v>
      </c>
      <c r="F59" s="815"/>
      <c r="H59" s="814">
        <f>VLOOKUP(G58,Matches!$B$4:$K$113,5,0)</f>
        <v>46209.5</v>
      </c>
      <c r="I59" s="815"/>
      <c r="K59" s="814">
        <f>VLOOKUP(J58,Matches!$B$4:$K$113,5,0)</f>
        <v>46209.708333333336</v>
      </c>
      <c r="L59" s="815"/>
      <c r="N59" s="814">
        <f>VLOOKUP(M58,Matches!$B$4:$K$113,5,0)</f>
        <v>46208.541666666664</v>
      </c>
      <c r="O59" s="815"/>
      <c r="Q59" s="814">
        <f>VLOOKUP(P58,Matches!$B$4:$K$113,5,0)</f>
        <v>46208.708333333336</v>
      </c>
      <c r="R59" s="815"/>
      <c r="T59" s="814">
        <f>VLOOKUP(S58,Matches!$B$4:$K$113,5,0)</f>
        <v>46210.375</v>
      </c>
      <c r="U59" s="815"/>
      <c r="V59" s="6"/>
      <c r="W59" s="814">
        <f>VLOOKUP(V58,Matches!$B$4:$K$113,5,0)</f>
        <v>46210.541666666664</v>
      </c>
      <c r="X59" s="815"/>
    </row>
    <row r="60" spans="1:49">
      <c r="B60" s="32" t="str">
        <f>IF(AND(B51&lt;&gt;"",C51&lt;&gt;""),IF(B51&gt;C51,B50,IF(B51&lt;C51,C50,IF(AND(B53&lt;&gt;"",C53&lt;&gt;""),IF(B53&gt;C53,B50,IF(B53&lt;C53,C50,"")),""))),"")</f>
        <v/>
      </c>
      <c r="C60" s="33" t="str">
        <f>IF(AND(E51&lt;&gt;"",F51&lt;&gt;""),IF(E51&gt;F51,E50,IF(E51&lt;F51,F50,IF(AND(E53&lt;&gt;"",F53&lt;&gt;""),IF(E53&gt;F53,E50,IF(E53&lt;F53,F50,"")),""))),"")</f>
        <v/>
      </c>
      <c r="E60" s="32" t="str">
        <f>IF(AND(H51&lt;&gt;"",I51&lt;&gt;""),IF(H51&gt;I51,H50,IF(H51&lt;I51,I50,IF(AND(H53&lt;&gt;"",I53&lt;&gt;""),IF(H53&gt;I53,H50,IF(H53&lt;I53,I50,"")),""))),"")</f>
        <v/>
      </c>
      <c r="F60" s="33" t="str">
        <f>IF(AND(K51&lt;&gt;"",L51&lt;&gt;""),IF(K51&gt;L51,K50,IF(K51&lt;L51,L50,IF(AND(K53&lt;&gt;"",L53&lt;&gt;""),IF(K53&gt;L53,K50,IF(K53&lt;L53,L50,"")),""))),"")</f>
        <v/>
      </c>
      <c r="H60" s="32" t="str">
        <f>IF(AND(N51&lt;&gt;"",O51&lt;&gt;""),IF(N51&gt;O51,N50,IF(N51&lt;O51,O50,IF(AND(N53&lt;&gt;"",O53&lt;&gt;""),IF(N53&gt;O53,N50,IF(N53&lt;O53,O50,"")),""))),"")</f>
        <v/>
      </c>
      <c r="I60" s="33" t="str">
        <f>IF(AND(Q51&lt;&gt;"",R51&lt;&gt;""),IF(Q51&gt;R51,Q50,IF(Q51&lt;R51,R50,IF(AND(Q53&lt;&gt;"",R53&lt;&gt;""),IF(Q53&gt;R53,Q50,IF(Q53&lt;R53,R50,"")),""))),"")</f>
        <v/>
      </c>
      <c r="K60" s="32" t="str">
        <f>IF(AND(T51&lt;&gt;"",U51&lt;&gt;""),IF(T51&gt;U51,T50,IF(T51&lt;U51,U50,IF(AND(T53&lt;&gt;"",U53&lt;&gt;""),IF(T53&gt;U53,T50,IF(T53&lt;U53,U50,"")),""))),"")</f>
        <v/>
      </c>
      <c r="L60" s="33" t="str">
        <f>IF(AND(W51&lt;&gt;"",X51&lt;&gt;""),IF(W51&gt;X51,W50,IF(W51&lt;X51,X50,IF(AND(W53&lt;&gt;"",X53&lt;&gt;""),IF(W53&gt;X53,W50,IF(W53&lt;X53,X50,"")),""))),"")</f>
        <v/>
      </c>
      <c r="N60" s="32" t="str">
        <f>IF(AND(Z51&lt;&gt;"",AA51&lt;&gt;""),IF(Z51&gt;AA51,Z50,IF(Z51&lt;AA51,AA50,IF(AND(Z53&lt;&gt;"",AA53&lt;&gt;""),IF(Z53&gt;AA53,Z50,IF(Z53&lt;AA53,AA50,"")),""))),"")</f>
        <v/>
      </c>
      <c r="O60" s="33" t="str">
        <f>IF(AND(AC51&lt;&gt;"",AD51&lt;&gt;""),IF(AC51&gt;AD51,AC50,IF(AC51&lt;AD51,AD50,IF(AND(AC53&lt;&gt;"",AD53&lt;&gt;""),IF(AC53&gt;AD53,AC50,IF(AC53&lt;AD53,AD50,"")),""))),"")</f>
        <v/>
      </c>
      <c r="Q60" s="32" t="str">
        <f>IF(AND(AF51&lt;&gt;"",AG51&lt;&gt;""),IF(AF51&gt;AG51,AF50,IF(AF51&lt;AG51,AG50,IF(AND(AF53&lt;&gt;"",AG53&lt;&gt;""),IF(AF53&gt;AG53,AF50,IF(AF53&lt;AG53,AG50,"")),""))),"")</f>
        <v/>
      </c>
      <c r="R60" s="33" t="str">
        <f>IF(AND(AI51&lt;&gt;"",AJ51&lt;&gt;""),IF(AI51&gt;AJ51,AI50,IF(AI51&lt;AJ51,AJ50,IF(AND(AI53&lt;&gt;"",AJ53&lt;&gt;""),IF(AI53&gt;AJ53,AI50,IF(AI53&lt;AJ53,AJ50,"")),""))),"")</f>
        <v/>
      </c>
      <c r="T60" s="32" t="str">
        <f>IF(AND(AL51&lt;&gt;"",AM51&lt;&gt;""),IF(AL51&gt;AM51,AL50,IF(AL51&lt;AM51,AM50,IF(AND(AL53&lt;&gt;"",AM53&lt;&gt;""),IF(AL53&gt;AM53,AL50,IF(AL53&lt;AM53,AM50,"")),""))),"")</f>
        <v/>
      </c>
      <c r="U60" s="33" t="str">
        <f>IF(AND(AO51&lt;&gt;"",AP51&lt;&gt;""),IF(AO51&gt;AP51,AO50,IF(AO51&lt;AP51,AP50,IF(AND(AO53&lt;&gt;"",AP53&lt;&gt;""),IF(AO53&gt;AP53,AO50,IF(AO53&lt;AP53,AP50,"")),""))),"")</f>
        <v/>
      </c>
      <c r="W60" s="32" t="str">
        <f>IF(AND(AR51&lt;&gt;"",AS51&lt;&gt;""),IF(AR51&gt;AS51,AR50,IF(AR51&lt;AS51,AS50,IF(AND(AR53&lt;&gt;"",AS53&lt;&gt;""),IF(AR53&gt;AS53,AR50,IF(AR53&lt;AS53,AS50,"")),""))),"")</f>
        <v/>
      </c>
      <c r="X60" s="33" t="str">
        <f>IF(AND(AU51&lt;&gt;"",AV51&lt;&gt;""),IF(AU51&gt;AV51,AU50,IF(AU51&lt;AV51,AV50,IF(AND(AU53&lt;&gt;"",AV53&lt;&gt;""),IF(AU53&gt;AV53,AU50,IF(AU53&lt;AV53,AV50,"")),""))),"")</f>
        <v/>
      </c>
    </row>
    <row r="61" spans="1:49" ht="15.75" thickBot="1">
      <c r="B61" s="1"/>
      <c r="C61" s="2"/>
      <c r="D61" s="177"/>
      <c r="E61" s="1"/>
      <c r="F61" s="2"/>
      <c r="G61" s="177"/>
      <c r="H61" s="1"/>
      <c r="I61" s="2"/>
      <c r="J61" s="177"/>
      <c r="K61" s="1"/>
      <c r="L61" s="2"/>
      <c r="M61" s="177"/>
      <c r="N61" s="1"/>
      <c r="O61" s="2"/>
      <c r="P61" s="177"/>
      <c r="Q61" s="1"/>
      <c r="R61" s="2"/>
      <c r="S61" s="177"/>
      <c r="T61" s="1"/>
      <c r="U61" s="2"/>
      <c r="V61" s="177"/>
      <c r="W61" s="1"/>
      <c r="X61" s="2"/>
      <c r="Y61" s="178"/>
    </row>
    <row r="62" spans="1:49" ht="9.9499999999999993" customHeight="1">
      <c r="B62" s="847" t="str">
        <f>Language!$E$175</f>
        <v>Penalty shoot-out:</v>
      </c>
      <c r="C62" s="848"/>
      <c r="E62" s="847" t="str">
        <f>Language!$E$175</f>
        <v>Penalty shoot-out:</v>
      </c>
      <c r="F62" s="848"/>
      <c r="H62" s="847" t="str">
        <f>Language!$E$175</f>
        <v>Penalty shoot-out:</v>
      </c>
      <c r="I62" s="848"/>
      <c r="K62" s="847" t="str">
        <f>Language!$E$175</f>
        <v>Penalty shoot-out:</v>
      </c>
      <c r="L62" s="848"/>
      <c r="N62" s="847" t="str">
        <f>Language!$E$175</f>
        <v>Penalty shoot-out:</v>
      </c>
      <c r="O62" s="848"/>
      <c r="Q62" s="847" t="str">
        <f>Language!$E$175</f>
        <v>Penalty shoot-out:</v>
      </c>
      <c r="R62" s="848"/>
      <c r="T62" s="847" t="str">
        <f>Language!$E$175</f>
        <v>Penalty shoot-out:</v>
      </c>
      <c r="U62" s="848"/>
      <c r="W62" s="847" t="str">
        <f>Language!$E$175</f>
        <v>Penalty shoot-out:</v>
      </c>
      <c r="X62" s="848"/>
    </row>
    <row r="63" spans="1:49" ht="15.75" thickBot="1">
      <c r="B63" s="171"/>
      <c r="C63" s="172"/>
      <c r="E63" s="171"/>
      <c r="F63" s="172"/>
      <c r="H63" s="171"/>
      <c r="I63" s="172"/>
      <c r="K63" s="171"/>
      <c r="L63" s="172"/>
      <c r="N63" s="171"/>
      <c r="O63" s="172"/>
      <c r="Q63" s="171"/>
      <c r="R63" s="172"/>
      <c r="T63" s="171"/>
      <c r="U63" s="172"/>
      <c r="W63" s="171"/>
      <c r="X63" s="172"/>
    </row>
    <row r="64" spans="1:49">
      <c r="A64" s="9"/>
      <c r="B64" s="10" t="str">
        <f>VLOOKUP(A58,Matches!$B$4:$K$113,2,0)</f>
        <v>W74</v>
      </c>
      <c r="C64" s="10" t="str">
        <f>VLOOKUP(A58,Matches!$B$4:$K$113,3,0)</f>
        <v>W77</v>
      </c>
      <c r="D64" s="10"/>
      <c r="E64" s="10" t="str">
        <f>VLOOKUP(D58,Matches!$B$4:$K$113,2,0)</f>
        <v>W73</v>
      </c>
      <c r="F64" s="10" t="str">
        <f>VLOOKUP(D58,Matches!$B$4:$K$113,3,0)</f>
        <v>W75</v>
      </c>
      <c r="G64" s="10"/>
      <c r="H64" s="10" t="str">
        <f>VLOOKUP(G58,Matches!$B$4:$K$113,2,0)</f>
        <v>W83</v>
      </c>
      <c r="I64" s="10" t="str">
        <f>VLOOKUP(G58,Matches!$B$4:$K$113,3,0)</f>
        <v>W84</v>
      </c>
      <c r="J64" s="10"/>
      <c r="K64" s="10" t="str">
        <f>VLOOKUP(J58,Matches!$B$4:$K$113,2,0)</f>
        <v>W81</v>
      </c>
      <c r="L64" s="10" t="str">
        <f>VLOOKUP(J58,Matches!$B$4:$K$113,3,0)</f>
        <v>W82</v>
      </c>
      <c r="M64" s="10"/>
      <c r="N64" s="10" t="str">
        <f>VLOOKUP(M58,Matches!$B$4:$K$113,2,0)</f>
        <v>W76</v>
      </c>
      <c r="O64" s="10" t="str">
        <f>VLOOKUP(M58,Matches!$B$4:$K$113,3,0)</f>
        <v>W78</v>
      </c>
      <c r="P64" s="10"/>
      <c r="Q64" s="10" t="str">
        <f>VLOOKUP(P58,Matches!$B$4:$K$113,2,0)</f>
        <v>W79</v>
      </c>
      <c r="R64" s="10" t="str">
        <f>VLOOKUP(P58,Matches!$B$4:$K$113,3,0)</f>
        <v>W80</v>
      </c>
      <c r="S64" s="10"/>
      <c r="T64" s="10" t="str">
        <f>VLOOKUP(S58,Matches!$B$4:$K$113,2,0)</f>
        <v>W86</v>
      </c>
      <c r="U64" s="10" t="str">
        <f>VLOOKUP(S58,Matches!$B$4:$K$113,3,0)</f>
        <v>W88</v>
      </c>
      <c r="V64" s="10"/>
      <c r="W64" s="10" t="str">
        <f>VLOOKUP(V58,Matches!$B$4:$K$113,2,0)</f>
        <v>W85</v>
      </c>
      <c r="X64" s="10" t="str">
        <f>VLOOKUP(V58,Matches!$B$4:$K$113,3,0)</f>
        <v>W87</v>
      </c>
      <c r="Y64" s="9"/>
    </row>
    <row r="65" spans="1:25">
      <c r="A65" s="9"/>
      <c r="B65" s="821" t="str">
        <f>IF(AND(B61&lt;&gt;"",C61&lt;&gt;"",B61=C61,B63&lt;&gt;"",C63&lt;&gt;"",B63=C63),Language!$E$192,"")</f>
        <v/>
      </c>
      <c r="C65" s="821"/>
      <c r="D65" s="10"/>
      <c r="E65" s="821" t="str">
        <f>IF(AND(E61&lt;&gt;"",F61&lt;&gt;"",E61=F61,E63&lt;&gt;"",F63&lt;&gt;"",E63=F63),Language!$E$192,"")</f>
        <v/>
      </c>
      <c r="F65" s="821"/>
      <c r="G65" s="10"/>
      <c r="H65" s="821" t="str">
        <f>IF(AND(H61&lt;&gt;"",I61&lt;&gt;"",H61=I61,H63&lt;&gt;"",I63&lt;&gt;"",H63=I63),Language!$E$192,"")</f>
        <v/>
      </c>
      <c r="I65" s="821"/>
      <c r="J65" s="10"/>
      <c r="K65" s="821" t="str">
        <f>IF(AND(K61&lt;&gt;"",L61&lt;&gt;"",K61=L61,K63&lt;&gt;"",L63&lt;&gt;"",K63=L63),Language!$E$192,"")</f>
        <v/>
      </c>
      <c r="L65" s="821"/>
      <c r="M65" s="10"/>
      <c r="N65" s="821" t="str">
        <f>IF(AND(N61&lt;&gt;"",O61&lt;&gt;"",N61=O61,N63&lt;&gt;"",O63&lt;&gt;"",N63=O63),Language!$E$192,"")</f>
        <v/>
      </c>
      <c r="O65" s="821"/>
      <c r="P65" s="10"/>
      <c r="Q65" s="821" t="str">
        <f>IF(AND(Q61&lt;&gt;"",R61&lt;&gt;"",Q61=R61,Q63&lt;&gt;"",R63&lt;&gt;"",Q63=R63),Language!$E$192,"")</f>
        <v/>
      </c>
      <c r="R65" s="821"/>
      <c r="S65" s="10"/>
      <c r="T65" s="821" t="str">
        <f>IF(AND(T61&lt;&gt;"",U61&lt;&gt;"",T61=U61,T63&lt;&gt;"",U63&lt;&gt;"",T63=U63),Language!$E$192,"")</f>
        <v/>
      </c>
      <c r="U65" s="821"/>
      <c r="V65" s="10"/>
      <c r="W65" s="821" t="str">
        <f>IF(AND(W61&lt;&gt;"",X61&lt;&gt;"",W61=X61,W63&lt;&gt;"",X63&lt;&gt;"",W63=X63),Language!$E$192,"")</f>
        <v/>
      </c>
      <c r="X65" s="821"/>
      <c r="Y65" s="9"/>
    </row>
    <row r="66" spans="1:25">
      <c r="C66" s="11"/>
      <c r="E66" s="11"/>
    </row>
    <row r="67" spans="1:25" ht="15.75">
      <c r="C67" s="846" t="str">
        <f>VLOOKUP(VLOOKUP(B68,Matches!$B$103:$K$106,10,0),Language!$D$166:$E$169,2,0)</f>
        <v>Quarter final 1</v>
      </c>
      <c r="D67" s="846"/>
      <c r="E67" s="846"/>
      <c r="I67" s="846" t="str">
        <f>VLOOKUP(VLOOKUP(H68,Matches!$B$103:$K$106,10,0),Language!$D$166:$E$169,2,0)</f>
        <v>Quarter final 2</v>
      </c>
      <c r="J67" s="846"/>
      <c r="K67" s="846"/>
      <c r="O67" s="846" t="str">
        <f>VLOOKUP(VLOOKUP(N68,Matches!$B$103:$K$106,10,0),Language!$D$166:$E$169,2,0)</f>
        <v>Quarter final 3</v>
      </c>
      <c r="P67" s="846"/>
      <c r="Q67" s="846"/>
      <c r="U67" s="846" t="str">
        <f>VLOOKUP(VLOOKUP(T68,Matches!$B$103:$K$106,10,0),Language!$D$166:$E$169,2,0)</f>
        <v>Quarter final 4</v>
      </c>
      <c r="V67" s="846"/>
      <c r="W67" s="846"/>
    </row>
    <row r="68" spans="1:25">
      <c r="B68" s="68">
        <f>RIGHT($F$84,LEN($F$84)-1)*1</f>
        <v>97</v>
      </c>
      <c r="C68" s="837" t="str">
        <f>VLOOKUP(B68,Matches!$B$4:$K$113,7,0)</f>
        <v>Boston</v>
      </c>
      <c r="D68" s="838"/>
      <c r="E68" s="839"/>
      <c r="H68" s="68">
        <f>RIGHT($H$84,LEN($H$84)-1)*1</f>
        <v>98</v>
      </c>
      <c r="I68" s="837" t="str">
        <f>VLOOKUP(H68,Matches!$B$4:$K$113,7,0)</f>
        <v>Los Angeles</v>
      </c>
      <c r="J68" s="838"/>
      <c r="K68" s="839"/>
      <c r="N68" s="68">
        <f>RIGHT($R$84,LEN($R$84)-1)*1</f>
        <v>99</v>
      </c>
      <c r="O68" s="837" t="str">
        <f>VLOOKUP(N68,Matches!$B$4:$K$113,7,0)</f>
        <v>Miami</v>
      </c>
      <c r="P68" s="838"/>
      <c r="Q68" s="839"/>
      <c r="T68" s="68">
        <f>RIGHT($T$84,LEN($T$84)-1)*1</f>
        <v>100</v>
      </c>
      <c r="U68" s="837" t="str">
        <f>VLOOKUP(T68,Matches!$B$4:$K$113,7,0)</f>
        <v>Kansas City</v>
      </c>
      <c r="V68" s="838"/>
      <c r="W68" s="839"/>
    </row>
    <row r="69" spans="1:25">
      <c r="C69" s="814">
        <f>VLOOKUP(B68,Matches!$B$4:$K$113,5,0)</f>
        <v>46212.541666666664</v>
      </c>
      <c r="D69" s="841"/>
      <c r="E69" s="815"/>
      <c r="I69" s="814">
        <f>VLOOKUP(H68,Matches!$B$4:$K$113,5,0)</f>
        <v>46213.5</v>
      </c>
      <c r="J69" s="841"/>
      <c r="K69" s="815"/>
      <c r="O69" s="814">
        <f>VLOOKUP(N68,Matches!$B$4:$K$113,5,0)</f>
        <v>46214.583333333336</v>
      </c>
      <c r="P69" s="841"/>
      <c r="Q69" s="815"/>
      <c r="U69" s="814">
        <f>VLOOKUP(T68,Matches!$B$4:$K$113,5,0)</f>
        <v>46214.75</v>
      </c>
      <c r="V69" s="841"/>
      <c r="W69" s="815"/>
    </row>
    <row r="70" spans="1:25">
      <c r="C70" s="7" t="str">
        <f>IF(AND(B61&lt;&gt;"",C61&lt;&gt;""),IF(B61&gt;C61,B60,IF(B61&lt;C61,C60,IF(AND(B63&lt;&gt;"",C63&lt;&gt;""),IF(B63&gt;C63,B60,IF(B63&lt;C63,C60,"")),""))),"")</f>
        <v/>
      </c>
      <c r="E70" s="8" t="str">
        <f>IF(AND(E61&lt;&gt;"",F61&lt;&gt;""),IF(E61&gt;F61,E60,IF(E61&lt;F61,F60,IF(AND(E63&lt;&gt;"",F63&lt;&gt;""),IF(E63&gt;F63,E60,IF(E63&lt;F63,F60,"")),""))),"")</f>
        <v/>
      </c>
      <c r="I70" s="7" t="str">
        <f>IF(AND(H61&lt;&gt;"",I61&lt;&gt;""),IF(H61&gt;I61,H60,IF(H61&lt;I61,I60,IF(AND(H63&lt;&gt;"",I63&lt;&gt;""),IF(H63&gt;I63,H60,IF(H63&lt;I63,I60,"")),""))),"")</f>
        <v/>
      </c>
      <c r="K70" s="8" t="str">
        <f>IF(AND(K61&lt;&gt;"",L61&lt;&gt;""),IF(K61&gt;L61,K60,IF(K61&lt;L61,L60,IF(AND(K63&lt;&gt;"",L63&lt;&gt;""),IF(K63&gt;L63,K60,IF(K63&lt;L63,L60,"")),""))),"")</f>
        <v/>
      </c>
      <c r="O70" s="7" t="str">
        <f>IF(AND(N61&lt;&gt;"",O61&lt;&gt;""),IF(N61&gt;O61,N60,IF(N61&lt;O61,O60,IF(AND(N63&lt;&gt;"",O63&lt;&gt;""),IF(N63&gt;O63,N60,IF(N63&lt;O63,O60,"")),""))),"")</f>
        <v/>
      </c>
      <c r="Q70" s="8" t="str">
        <f>IF(AND(Q61&lt;&gt;"",R61&lt;&gt;""),IF(Q61&gt;R61,Q60,IF(Q61&lt;R61,R60,IF(AND(Q63&lt;&gt;"",R63&lt;&gt;""),IF(Q63&gt;R63,Q60,IF(Q63&lt;R63,R60,"")),""))),"")</f>
        <v/>
      </c>
      <c r="U70" s="7" t="str">
        <f>IF(AND(T61&lt;&gt;"",U61&lt;&gt;""),IF(T61&gt;U61,T60,IF(T61&lt;U61,U60,IF(AND(T63&lt;&gt;"",U63&lt;&gt;""),IF(T63&gt;U63,T60,IF(T63&lt;U63,U60,"")),""))),"")</f>
        <v/>
      </c>
      <c r="W70" s="8" t="str">
        <f>IF(AND(W61&lt;&gt;"",X61&lt;&gt;""),IF(W61&gt;X61,W60,IF(W61&lt;X61,X60,IF(AND(W63&lt;&gt;"",X63&lt;&gt;""),IF(W63&gt;X63,W60,IF(W63&lt;X63,X60,"")),""))),"")</f>
        <v/>
      </c>
    </row>
    <row r="71" spans="1:25" ht="15.75" thickBot="1">
      <c r="C71" s="1"/>
      <c r="D71" s="12"/>
      <c r="E71" s="3"/>
      <c r="F71" s="178"/>
      <c r="I71" s="1"/>
      <c r="J71" s="12"/>
      <c r="K71" s="3"/>
      <c r="L71" s="178"/>
      <c r="O71" s="1"/>
      <c r="P71" s="12"/>
      <c r="Q71" s="3"/>
      <c r="R71" s="178"/>
      <c r="U71" s="1"/>
      <c r="V71" s="12"/>
      <c r="W71" s="3"/>
      <c r="X71" s="178"/>
    </row>
    <row r="72" spans="1:25" ht="9.9499999999999993" customHeight="1">
      <c r="C72" s="822" t="str">
        <f>Language!$E$175</f>
        <v>Penalty shoot-out:</v>
      </c>
      <c r="D72" s="844"/>
      <c r="E72" s="823"/>
      <c r="I72" s="822" t="str">
        <f>Language!$E$175</f>
        <v>Penalty shoot-out:</v>
      </c>
      <c r="J72" s="844"/>
      <c r="K72" s="823"/>
      <c r="O72" s="822" t="str">
        <f>Language!$E$175</f>
        <v>Penalty shoot-out:</v>
      </c>
      <c r="P72" s="844"/>
      <c r="Q72" s="823"/>
      <c r="U72" s="822" t="str">
        <f>Language!$E$175</f>
        <v>Penalty shoot-out:</v>
      </c>
      <c r="V72" s="844"/>
      <c r="W72" s="823"/>
    </row>
    <row r="73" spans="1:25" ht="15.75" thickBot="1">
      <c r="C73" s="174"/>
      <c r="D73" s="12"/>
      <c r="E73" s="175"/>
      <c r="I73" s="174"/>
      <c r="J73" s="12"/>
      <c r="K73" s="175"/>
      <c r="O73" s="174"/>
      <c r="P73" s="12"/>
      <c r="Q73" s="175"/>
      <c r="U73" s="174"/>
      <c r="V73" s="12"/>
      <c r="W73" s="175"/>
    </row>
    <row r="74" spans="1:25">
      <c r="A74" s="9"/>
      <c r="B74" s="9"/>
      <c r="C74" s="10" t="str">
        <f>VLOOKUP(B68,Matches!$B$103:$K$113,2,0)</f>
        <v>W89</v>
      </c>
      <c r="D74" s="13"/>
      <c r="E74" s="10" t="str">
        <f>VLOOKUP(B68,Matches!$B$103:$K$113,3,0)</f>
        <v>W90</v>
      </c>
      <c r="F74" s="14"/>
      <c r="G74" s="14"/>
      <c r="H74" s="14"/>
      <c r="I74" s="10" t="str">
        <f>VLOOKUP(H68,Matches!$B$103:$K$113,2,0)</f>
        <v>W93</v>
      </c>
      <c r="J74" s="13"/>
      <c r="K74" s="10" t="str">
        <f>VLOOKUP(H68,Matches!$B$103:$K$113,3,0)</f>
        <v>W94</v>
      </c>
      <c r="L74" s="14"/>
      <c r="M74" s="14"/>
      <c r="N74" s="14"/>
      <c r="O74" s="10" t="str">
        <f>VLOOKUP(N68,Matches!$B$103:$K$113,2,0)</f>
        <v>W91</v>
      </c>
      <c r="Q74" s="10" t="str">
        <f>VLOOKUP(N68,Matches!$B$103:$K$113,3,0)</f>
        <v>W92</v>
      </c>
      <c r="R74" s="14"/>
      <c r="S74" s="14"/>
      <c r="T74" s="14"/>
      <c r="U74" s="10" t="str">
        <f>VLOOKUP(T68,Matches!$B$103:$K$113,2,0)</f>
        <v>W95</v>
      </c>
      <c r="V74" s="13"/>
      <c r="W74" s="10" t="str">
        <f>VLOOKUP(T68,Matches!$B$103:$K$113,3,0)</f>
        <v>W96</v>
      </c>
      <c r="X74" s="9"/>
      <c r="Y74" s="9"/>
    </row>
    <row r="75" spans="1:25">
      <c r="C75" s="830" t="str">
        <f>IF(AND(C71&lt;&gt;"",E71&lt;&gt;"",C71=E71,C73&lt;&gt;"",E73&lt;&gt;"",C73=E73),Language!$E$192,"")</f>
        <v/>
      </c>
      <c r="D75" s="830"/>
      <c r="E75" s="830"/>
      <c r="I75" s="830" t="str">
        <f>IF(AND(I71&lt;&gt;"",K71&lt;&gt;"",I71=K71,I73&lt;&gt;"",K73&lt;&gt;"",I73=K73),Language!$E$192,"")</f>
        <v/>
      </c>
      <c r="J75" s="830"/>
      <c r="K75" s="830"/>
      <c r="O75" s="830" t="str">
        <f>IF(AND(O71&lt;&gt;"",Q71&lt;&gt;"",O71=Q71,O73&lt;&gt;"",Q73&lt;&gt;"",O73=Q73),Language!$E$192,"")</f>
        <v/>
      </c>
      <c r="P75" s="830"/>
      <c r="Q75" s="830"/>
      <c r="U75" s="830" t="str">
        <f>IF(AND(U71&lt;&gt;"",W71&lt;&gt;"",U71=W71,U73&lt;&gt;"",W73&lt;&gt;"",U73=W73),Language!$E$192,"")</f>
        <v/>
      </c>
      <c r="V75" s="830"/>
      <c r="W75" s="830"/>
    </row>
    <row r="76" spans="1:25"/>
    <row r="77" spans="1:25" ht="15.75">
      <c r="F77" s="845" t="str">
        <f>VLOOKUP(E78,Matches!$B$103:$K$113,10,0)</f>
        <v>Semi-Final 1</v>
      </c>
      <c r="G77" s="845"/>
      <c r="H77" s="845"/>
      <c r="R77" s="845" t="str">
        <f>VLOOKUP(Q78,Matches!$B$103:$K$113,10,0)</f>
        <v>Semi-Final 2</v>
      </c>
      <c r="S77" s="845"/>
      <c r="T77" s="845"/>
    </row>
    <row r="78" spans="1:25">
      <c r="E78" s="68">
        <v>101</v>
      </c>
      <c r="F78" s="837" t="str">
        <f>VLOOKUP(E78,Matches!$B$4:$K$113,7,0)</f>
        <v>Dallas</v>
      </c>
      <c r="G78" s="838"/>
      <c r="H78" s="839"/>
      <c r="Q78" s="68">
        <v>102</v>
      </c>
      <c r="R78" s="837" t="str">
        <f>VLOOKUP(Q78,Matches!$B$4:$K$113,7,0)</f>
        <v>Atlanta</v>
      </c>
      <c r="S78" s="838"/>
      <c r="T78" s="839"/>
    </row>
    <row r="79" spans="1:25" ht="15.75">
      <c r="F79" s="814">
        <f>VLOOKUP(E78,Matches!$B$4:$K$113,5,0)</f>
        <v>46217.5</v>
      </c>
      <c r="G79" s="841"/>
      <c r="H79" s="815"/>
      <c r="L79" s="23"/>
      <c r="M79" s="23"/>
      <c r="R79" s="814">
        <f>VLOOKUP(Q78,Matches!$B$4:$K$113,5,0)</f>
        <v>46218.5</v>
      </c>
      <c r="S79" s="841"/>
      <c r="T79" s="815"/>
    </row>
    <row r="80" spans="1:25">
      <c r="F80" s="7" t="str">
        <f>IF(AND(C71&lt;&gt;"",E71&lt;&gt;""),IF(C71&gt;E71,C70,IF(C71&lt;E71,E70,IF(AND(C73&lt;&gt;"",E73&lt;&gt;""),IF(C73&gt;E73,C70,IF(C73&lt;E73,E70,"")),""))),"")</f>
        <v/>
      </c>
      <c r="H80" s="8" t="str">
        <f>IF(AND(I71&lt;&gt;"",K71&lt;&gt;""),IF(I71&gt;K71,I70,IF(I71&lt;K71,K70,IF(AND(I73&lt;&gt;"",K73&lt;&gt;""),IF(I73&gt;K73,I70,IF(I73&lt;K73,K70,"")),""))),"")</f>
        <v/>
      </c>
      <c r="L80" s="22"/>
      <c r="M80" s="22"/>
      <c r="R80" s="7" t="str">
        <f>IF(AND(O71&lt;&gt;"",Q71&lt;&gt;""),IF(O71&gt;Q71,O70,IF(O71&lt;Q71,Q70,IF(AND(O73&lt;&gt;"",Q73&lt;&gt;""),IF(O73&gt;Q73,O70,IF(O73&lt;Q73,Q70,"")),""))),"")</f>
        <v/>
      </c>
      <c r="T80" s="8" t="str">
        <f>IF(AND(U71&lt;&gt;"",W71&lt;&gt;""),IF(U71&gt;W71,U70,IF(U71&lt;W71,W70,IF(AND(U73&lt;&gt;"",W73&lt;&gt;""),IF(U73&gt;W73,U70,IF(U73&lt;W73,W70,"")),""))),"")</f>
        <v/>
      </c>
    </row>
    <row r="81" spans="6:23" ht="15.75" thickBot="1">
      <c r="F81" s="1"/>
      <c r="G81" s="12"/>
      <c r="H81" s="3"/>
      <c r="I81" s="178"/>
      <c r="L81" s="16"/>
      <c r="R81" s="1"/>
      <c r="S81" s="12"/>
      <c r="T81" s="3"/>
      <c r="U81" s="178"/>
    </row>
    <row r="82" spans="6:23" ht="9.9499999999999993" customHeight="1">
      <c r="F82" s="822" t="str">
        <f>Language!$E$175</f>
        <v>Penalty shoot-out:</v>
      </c>
      <c r="G82" s="844"/>
      <c r="H82" s="823"/>
      <c r="L82" s="16"/>
      <c r="R82" s="822" t="str">
        <f>Language!$E$175</f>
        <v>Penalty shoot-out:</v>
      </c>
      <c r="S82" s="844"/>
      <c r="T82" s="823"/>
    </row>
    <row r="83" spans="6:23" ht="15.75" thickBot="1">
      <c r="F83" s="174"/>
      <c r="G83" s="176"/>
      <c r="H83" s="175"/>
      <c r="L83" s="16"/>
      <c r="R83" s="174"/>
      <c r="S83" s="176"/>
      <c r="T83" s="175"/>
    </row>
    <row r="84" spans="6:23">
      <c r="F84" s="10" t="str">
        <f>VLOOKUP(E78,Matches!$B$103:$K$113,2,0)</f>
        <v>W97</v>
      </c>
      <c r="G84" s="13"/>
      <c r="H84" s="10" t="str">
        <f>VLOOKUP(E78,Matches!$B$103:$K$113,3,0)</f>
        <v>W98</v>
      </c>
      <c r="L84" s="17"/>
      <c r="R84" s="10" t="str">
        <f>VLOOKUP(Q78,Matches!$B$103:$K$113,2,0)</f>
        <v>W99</v>
      </c>
      <c r="S84" s="13"/>
      <c r="T84" s="10" t="str">
        <f>VLOOKUP(Q78,Matches!$B$103:$K$113,3,0)</f>
        <v>W100</v>
      </c>
    </row>
    <row r="85" spans="6:23" ht="15.75">
      <c r="F85" s="830" t="str">
        <f>IF(AND(F81&lt;&gt;"",H81&lt;&gt;"",F81=H81,F83&lt;&gt;"",H83&lt;&gt;"",F83=H83),Language!$E$192,"")</f>
        <v/>
      </c>
      <c r="G85" s="830"/>
      <c r="H85" s="830"/>
      <c r="L85" s="843" t="str">
        <f>VLOOKUP(K86,Matches!$B$103:$K$113,10,0)</f>
        <v>Third place</v>
      </c>
      <c r="M85" s="843"/>
      <c r="N85" s="843"/>
      <c r="R85" s="830" t="str">
        <f>IF(AND(R81&lt;&gt;"",T81&lt;&gt;"",R81=T81,R83&lt;&gt;"",T83&lt;&gt;"",R83=T83),Language!$E$192,"")</f>
        <v/>
      </c>
      <c r="S85" s="830"/>
      <c r="T85" s="830"/>
    </row>
    <row r="86" spans="6:23">
      <c r="K86" s="68">
        <v>103</v>
      </c>
      <c r="L86" s="837" t="str">
        <f>VLOOKUP(K86,Matches!$B$4:$K$113,7,0)</f>
        <v>Miami</v>
      </c>
      <c r="M86" s="838"/>
      <c r="N86" s="839"/>
    </row>
    <row r="87" spans="6:23">
      <c r="L87" s="814">
        <f>VLOOKUP(K86,Matches!$B$4:$K$113,5,0)</f>
        <v>46221.583333333336</v>
      </c>
      <c r="M87" s="841"/>
      <c r="N87" s="815"/>
    </row>
    <row r="88" spans="6:23">
      <c r="L88" s="7" t="str">
        <f>IF(AND(F81&lt;&gt;"",H81&lt;&gt;""),IF(F81&lt;H81,F80,IF(F81&gt;H81,H80,IF(AND(F83&lt;&gt;"",H83&lt;&gt;""),IF(F83&lt;H83,F80,IF(F83&gt;H83,H80,"")),""))),"")</f>
        <v/>
      </c>
      <c r="N88" s="8" t="str">
        <f>IF(AND(R81&lt;&gt;"",T81&lt;&gt;""),IF(R81&lt;T81,R80,IF(R81&gt;T81,T80,IF(AND(R83&lt;&gt;"",T83&lt;&gt;""),IF(R83&lt;T83,R80,IF(R83&gt;T83,T80,"")),""))),"")</f>
        <v/>
      </c>
    </row>
    <row r="89" spans="6:23" ht="15.75" thickBot="1">
      <c r="L89" s="1"/>
      <c r="M89" s="12"/>
      <c r="N89" s="3"/>
      <c r="O89" s="178"/>
    </row>
    <row r="90" spans="6:23" ht="9.9499999999999993" customHeight="1">
      <c r="L90" s="822" t="str">
        <f>Language!$E$175</f>
        <v>Penalty shoot-out:</v>
      </c>
      <c r="M90" s="844"/>
      <c r="N90" s="823"/>
    </row>
    <row r="91" spans="6:23" ht="15.75" thickBot="1">
      <c r="L91" s="174"/>
      <c r="M91" s="176"/>
      <c r="N91" s="175"/>
    </row>
    <row r="92" spans="6:23">
      <c r="L92" s="10" t="str">
        <f>VLOOKUP(K86,Matches!$B$103:$K$113,2,0)</f>
        <v>RU101</v>
      </c>
      <c r="M92" s="80"/>
      <c r="N92" s="10" t="str">
        <f>VLOOKUP(K86,Matches!$B$103:$K$113,3,0)</f>
        <v>RU102</v>
      </c>
    </row>
    <row r="93" spans="6:23">
      <c r="L93" s="830" t="str">
        <f>IF(AND(L89&lt;&gt;"",N89&lt;&gt;"",L89=N89,L91&lt;&gt;"",N91&lt;&gt;"",L91=N91),Language!$E$192,"")</f>
        <v/>
      </c>
      <c r="M93" s="830"/>
      <c r="N93" s="830"/>
    </row>
    <row r="94" spans="6:23"/>
    <row r="95" spans="6:23" ht="31.5">
      <c r="L95" s="834" t="str">
        <f>VLOOKUP(K96,Matches!$B$103:$K$113,10,0)</f>
        <v>Final</v>
      </c>
      <c r="M95" s="835"/>
      <c r="N95" s="836"/>
    </row>
    <row r="96" spans="6:23">
      <c r="K96" s="68">
        <v>104</v>
      </c>
      <c r="L96" s="837" t="str">
        <f>VLOOKUP(K96,Matches!$B$4:$K$113,7,0)</f>
        <v>New York/New Jersey</v>
      </c>
      <c r="M96" s="838"/>
      <c r="N96" s="839"/>
      <c r="R96" s="840" t="str">
        <f>Language!$E$141</f>
        <v>World Champion 2026:</v>
      </c>
      <c r="S96" s="840"/>
      <c r="T96" s="840"/>
      <c r="U96" s="840"/>
      <c r="V96" s="840"/>
      <c r="W96" s="840"/>
    </row>
    <row r="97" spans="2:24">
      <c r="L97" s="814">
        <f>VLOOKUP(K96,Matches!$B$4:$K$113,5,0)</f>
        <v>46222.5</v>
      </c>
      <c r="M97" s="841"/>
      <c r="N97" s="815"/>
      <c r="R97" s="840"/>
      <c r="S97" s="840"/>
      <c r="T97" s="840"/>
      <c r="U97" s="840"/>
      <c r="V97" s="840"/>
      <c r="W97" s="840"/>
    </row>
    <row r="98" spans="2:24">
      <c r="L98" s="7" t="str">
        <f>IF(AND(F81&lt;&gt;"",H81&lt;&gt;""),IF(F81&gt;H81,F80,IF(F81&lt;H81,H80,IF(AND(F83&lt;&gt;"",H83&lt;&gt;""),IF(F83&gt;H83,F80,IF(F83&lt;H83,H80,"")),""))),"")</f>
        <v/>
      </c>
      <c r="N98" s="8" t="str">
        <f>IF(AND(R81&lt;&gt;"",T81&lt;&gt;""),IF(R81&gt;T81,R80,IF(R81&lt;T81,T80,IF(AND(R83&lt;&gt;"",T83&lt;&gt;""),IF(R83&gt;T83,R80,IF(R83&lt;T83,T80,"")),""))),"")</f>
        <v/>
      </c>
      <c r="R98" s="842" t="str">
        <f>IF(AND(L99&lt;&gt;"",N99&lt;&gt;""),IF(L99&gt;N99,L98,IF(L99&lt;N99,N98,IF(AND(L101&lt;&gt;"",N101&lt;&gt;""),IF(L101&gt;N101,L98,IF(L101&lt;N101,N98,"")),""))),"")</f>
        <v/>
      </c>
      <c r="S98" s="842"/>
      <c r="T98" s="842"/>
      <c r="U98" s="842"/>
      <c r="V98" s="842"/>
      <c r="W98" s="842"/>
    </row>
    <row r="99" spans="2:24" ht="15.75" thickBot="1">
      <c r="B99" s="15"/>
      <c r="L99" s="1"/>
      <c r="M99" s="11"/>
      <c r="N99" s="3"/>
      <c r="O99" s="178"/>
      <c r="R99" s="842"/>
      <c r="S99" s="842"/>
      <c r="T99" s="842"/>
      <c r="U99" s="842"/>
      <c r="V99" s="842"/>
      <c r="W99" s="842"/>
    </row>
    <row r="100" spans="2:24" ht="9.9499999999999993" customHeight="1">
      <c r="B100" s="15"/>
      <c r="L100" s="822" t="str">
        <f>Language!$E$175</f>
        <v>Penalty shoot-out:</v>
      </c>
      <c r="M100" s="844"/>
      <c r="N100" s="823"/>
      <c r="R100" s="173"/>
      <c r="S100" s="173"/>
      <c r="T100" s="173"/>
      <c r="U100" s="173"/>
      <c r="V100" s="173"/>
      <c r="W100" s="173"/>
    </row>
    <row r="101" spans="2:24" ht="15" customHeight="1" thickBot="1">
      <c r="B101" s="15"/>
      <c r="L101" s="174"/>
      <c r="M101" s="176"/>
      <c r="N101" s="175"/>
      <c r="R101" s="173"/>
      <c r="S101" s="173"/>
      <c r="T101" s="173"/>
      <c r="U101" s="173"/>
      <c r="V101" s="173"/>
      <c r="W101" s="173"/>
    </row>
    <row r="102" spans="2:24">
      <c r="L102" s="10" t="str">
        <f>VLOOKUP(K96,Matches!$B$103:$K$113,2,0)</f>
        <v>W101</v>
      </c>
      <c r="M102" s="13"/>
      <c r="N102" s="10" t="str">
        <f>VLOOKUP(K96,Matches!$B$103:$K$113,3,0)</f>
        <v>W102</v>
      </c>
    </row>
    <row r="103" spans="2:24">
      <c r="L103" s="830" t="str">
        <f>IF(AND(L99&lt;&gt;"",N99&lt;&gt;"",L99=N99,L101&lt;&gt;"",N101&lt;&gt;"",L101=N101),Language!$E$192,"")</f>
        <v/>
      </c>
      <c r="M103" s="830"/>
      <c r="N103" s="830"/>
    </row>
    <row r="104" spans="2:24"/>
    <row r="105" spans="2:24">
      <c r="U105" s="831"/>
      <c r="V105" s="831"/>
      <c r="W105" s="831"/>
      <c r="X105" s="831"/>
    </row>
    <row r="106" spans="2:24">
      <c r="B106" s="832" t="s">
        <v>1705</v>
      </c>
      <c r="C106" s="832"/>
      <c r="D106" s="832"/>
      <c r="T106" s="833" t="s">
        <v>1013</v>
      </c>
      <c r="U106" s="833"/>
      <c r="V106" s="833"/>
      <c r="W106" s="833"/>
      <c r="X106" s="833"/>
    </row>
    <row r="107" spans="2:24"/>
  </sheetData>
  <sheetProtection sheet="1" selectLockedCells="1"/>
  <mergeCells count="354">
    <mergeCell ref="AC55:AD55"/>
    <mergeCell ref="AF55:AG55"/>
    <mergeCell ref="AI55:AJ55"/>
    <mergeCell ref="Z49:AA49"/>
    <mergeCell ref="AC49:AD49"/>
    <mergeCell ref="AF49:AG49"/>
    <mergeCell ref="AI49:AJ49"/>
    <mergeCell ref="Z52:AA52"/>
    <mergeCell ref="AC52:AD52"/>
    <mergeCell ref="AF52:AG52"/>
    <mergeCell ref="AI52:AJ52"/>
    <mergeCell ref="B55:C55"/>
    <mergeCell ref="E55:F55"/>
    <mergeCell ref="H55:I55"/>
    <mergeCell ref="K55:L55"/>
    <mergeCell ref="N55:O55"/>
    <mergeCell ref="Q55:R55"/>
    <mergeCell ref="T55:U55"/>
    <mergeCell ref="W55:X55"/>
    <mergeCell ref="Z55:AA55"/>
    <mergeCell ref="B49:C49"/>
    <mergeCell ref="E49:F49"/>
    <mergeCell ref="H49:I49"/>
    <mergeCell ref="K49:L49"/>
    <mergeCell ref="N49:O49"/>
    <mergeCell ref="Q49:R49"/>
    <mergeCell ref="T49:U49"/>
    <mergeCell ref="W49:X49"/>
    <mergeCell ref="B52:C52"/>
    <mergeCell ref="E52:F52"/>
    <mergeCell ref="H52:I52"/>
    <mergeCell ref="K52:L52"/>
    <mergeCell ref="N52:O52"/>
    <mergeCell ref="Q52:R52"/>
    <mergeCell ref="T52:U52"/>
    <mergeCell ref="W52:X52"/>
    <mergeCell ref="E1:U1"/>
    <mergeCell ref="B7:X7"/>
    <mergeCell ref="B8:C8"/>
    <mergeCell ref="E8:F8"/>
    <mergeCell ref="H8:I8"/>
    <mergeCell ref="K8:L8"/>
    <mergeCell ref="N8:O8"/>
    <mergeCell ref="Q8:R8"/>
    <mergeCell ref="T8:U8"/>
    <mergeCell ref="W8:X8"/>
    <mergeCell ref="C1:D1"/>
    <mergeCell ref="B11:C11"/>
    <mergeCell ref="E11:F11"/>
    <mergeCell ref="H11:I11"/>
    <mergeCell ref="K11:L11"/>
    <mergeCell ref="N11:O11"/>
    <mergeCell ref="Q11:R11"/>
    <mergeCell ref="T11:U11"/>
    <mergeCell ref="W11:X11"/>
    <mergeCell ref="B9:C9"/>
    <mergeCell ref="E9:F9"/>
    <mergeCell ref="H9:I9"/>
    <mergeCell ref="K9:L9"/>
    <mergeCell ref="N9:O9"/>
    <mergeCell ref="Q9:R9"/>
    <mergeCell ref="T9:U9"/>
    <mergeCell ref="W9:X9"/>
    <mergeCell ref="B16:C16"/>
    <mergeCell ref="E16:F16"/>
    <mergeCell ref="H16:I16"/>
    <mergeCell ref="K16:L16"/>
    <mergeCell ref="N16:O16"/>
    <mergeCell ref="Q16:R16"/>
    <mergeCell ref="T16:U16"/>
    <mergeCell ref="W16:X16"/>
    <mergeCell ref="B12:C12"/>
    <mergeCell ref="E12:F12"/>
    <mergeCell ref="H12:I12"/>
    <mergeCell ref="K12:L12"/>
    <mergeCell ref="N12:O12"/>
    <mergeCell ref="Q12:R12"/>
    <mergeCell ref="B21:C21"/>
    <mergeCell ref="E21:F21"/>
    <mergeCell ref="H21:I21"/>
    <mergeCell ref="K21:L21"/>
    <mergeCell ref="N21:O21"/>
    <mergeCell ref="Q21:R21"/>
    <mergeCell ref="T21:U21"/>
    <mergeCell ref="W21:X21"/>
    <mergeCell ref="B17:C17"/>
    <mergeCell ref="E17:F17"/>
    <mergeCell ref="H17:I17"/>
    <mergeCell ref="K17:L17"/>
    <mergeCell ref="N17:O17"/>
    <mergeCell ref="Q17:R17"/>
    <mergeCell ref="B41:C41"/>
    <mergeCell ref="E41:F41"/>
    <mergeCell ref="H41:I41"/>
    <mergeCell ref="K41:L41"/>
    <mergeCell ref="N41:O41"/>
    <mergeCell ref="Q41:R41"/>
    <mergeCell ref="T41:U41"/>
    <mergeCell ref="W41:X41"/>
    <mergeCell ref="B22:C22"/>
    <mergeCell ref="E22:F22"/>
    <mergeCell ref="H22:I22"/>
    <mergeCell ref="K22:L22"/>
    <mergeCell ref="N22:O22"/>
    <mergeCell ref="Q22:R22"/>
    <mergeCell ref="B27:C27"/>
    <mergeCell ref="E27:F27"/>
    <mergeCell ref="H27:I27"/>
    <mergeCell ref="K27:L27"/>
    <mergeCell ref="N27:O27"/>
    <mergeCell ref="Q27:R27"/>
    <mergeCell ref="T27:U27"/>
    <mergeCell ref="W27:X27"/>
    <mergeCell ref="B31:C31"/>
    <mergeCell ref="E31:F31"/>
    <mergeCell ref="B57:C57"/>
    <mergeCell ref="E57:F57"/>
    <mergeCell ref="H57:I57"/>
    <mergeCell ref="K57:L57"/>
    <mergeCell ref="N57:O57"/>
    <mergeCell ref="Q57:R57"/>
    <mergeCell ref="T57:U57"/>
    <mergeCell ref="W57:X57"/>
    <mergeCell ref="B47:C47"/>
    <mergeCell ref="E47:F47"/>
    <mergeCell ref="H47:I47"/>
    <mergeCell ref="K47:L47"/>
    <mergeCell ref="N47:O47"/>
    <mergeCell ref="Q47:R47"/>
    <mergeCell ref="T47:U47"/>
    <mergeCell ref="W47:X47"/>
    <mergeCell ref="B48:C48"/>
    <mergeCell ref="E48:F48"/>
    <mergeCell ref="H48:I48"/>
    <mergeCell ref="K48:L48"/>
    <mergeCell ref="N48:O48"/>
    <mergeCell ref="Q48:R48"/>
    <mergeCell ref="T48:U48"/>
    <mergeCell ref="W48:X48"/>
    <mergeCell ref="B59:C59"/>
    <mergeCell ref="E59:F59"/>
    <mergeCell ref="H59:I59"/>
    <mergeCell ref="K59:L59"/>
    <mergeCell ref="N59:O59"/>
    <mergeCell ref="Q59:R59"/>
    <mergeCell ref="T59:U59"/>
    <mergeCell ref="W59:X59"/>
    <mergeCell ref="B58:C58"/>
    <mergeCell ref="E58:F58"/>
    <mergeCell ref="H58:I58"/>
    <mergeCell ref="K58:L58"/>
    <mergeCell ref="N58:O58"/>
    <mergeCell ref="Q58:R58"/>
    <mergeCell ref="W58:X58"/>
    <mergeCell ref="C67:E67"/>
    <mergeCell ref="I67:K67"/>
    <mergeCell ref="O67:Q67"/>
    <mergeCell ref="U67:W67"/>
    <mergeCell ref="C68:E68"/>
    <mergeCell ref="I68:K68"/>
    <mergeCell ref="O68:Q68"/>
    <mergeCell ref="U68:W68"/>
    <mergeCell ref="T62:U62"/>
    <mergeCell ref="W62:X62"/>
    <mergeCell ref="B65:C65"/>
    <mergeCell ref="E65:F65"/>
    <mergeCell ref="H65:I65"/>
    <mergeCell ref="K65:L65"/>
    <mergeCell ref="N65:O65"/>
    <mergeCell ref="Q65:R65"/>
    <mergeCell ref="T65:U65"/>
    <mergeCell ref="W65:X65"/>
    <mergeCell ref="B62:C62"/>
    <mergeCell ref="E62:F62"/>
    <mergeCell ref="H62:I62"/>
    <mergeCell ref="K62:L62"/>
    <mergeCell ref="N62:O62"/>
    <mergeCell ref="Q62:R62"/>
    <mergeCell ref="F82:H82"/>
    <mergeCell ref="R82:T82"/>
    <mergeCell ref="C75:E75"/>
    <mergeCell ref="I75:K75"/>
    <mergeCell ref="O75:Q75"/>
    <mergeCell ref="U75:W75"/>
    <mergeCell ref="F77:H77"/>
    <mergeCell ref="R77:T77"/>
    <mergeCell ref="C69:E69"/>
    <mergeCell ref="I69:K69"/>
    <mergeCell ref="O69:Q69"/>
    <mergeCell ref="U69:W69"/>
    <mergeCell ref="C72:E72"/>
    <mergeCell ref="I72:K72"/>
    <mergeCell ref="O72:Q72"/>
    <mergeCell ref="U72:W72"/>
    <mergeCell ref="Z47:AA47"/>
    <mergeCell ref="Z48:AA48"/>
    <mergeCell ref="L103:N103"/>
    <mergeCell ref="U105:X105"/>
    <mergeCell ref="B106:D106"/>
    <mergeCell ref="T106:X106"/>
    <mergeCell ref="L93:N93"/>
    <mergeCell ref="L95:N95"/>
    <mergeCell ref="L96:N96"/>
    <mergeCell ref="R96:W97"/>
    <mergeCell ref="L97:N97"/>
    <mergeCell ref="R98:W99"/>
    <mergeCell ref="F85:H85"/>
    <mergeCell ref="L85:N85"/>
    <mergeCell ref="R85:T85"/>
    <mergeCell ref="L86:N86"/>
    <mergeCell ref="L87:N87"/>
    <mergeCell ref="L90:N90"/>
    <mergeCell ref="F78:H78"/>
    <mergeCell ref="R78:T78"/>
    <mergeCell ref="F79:H79"/>
    <mergeCell ref="R79:T79"/>
    <mergeCell ref="L100:N100"/>
    <mergeCell ref="T58:U58"/>
    <mergeCell ref="T22:U22"/>
    <mergeCell ref="W22:X22"/>
    <mergeCell ref="T17:U17"/>
    <mergeCell ref="W17:X17"/>
    <mergeCell ref="T12:U12"/>
    <mergeCell ref="W12:X12"/>
    <mergeCell ref="Z11:AA11"/>
    <mergeCell ref="AC11:AD11"/>
    <mergeCell ref="AF11:AG11"/>
    <mergeCell ref="AF12:AG12"/>
    <mergeCell ref="AI12:AJ12"/>
    <mergeCell ref="AI11:AJ11"/>
    <mergeCell ref="Z9:AA9"/>
    <mergeCell ref="AC9:AD9"/>
    <mergeCell ref="AF9:AG9"/>
    <mergeCell ref="AI9:AJ9"/>
    <mergeCell ref="Z8:AA8"/>
    <mergeCell ref="AC8:AD8"/>
    <mergeCell ref="AF8:AG8"/>
    <mergeCell ref="AI8:AJ8"/>
    <mergeCell ref="AC32:AD32"/>
    <mergeCell ref="AF32:AG32"/>
    <mergeCell ref="AI32:AJ32"/>
    <mergeCell ref="Z41:AA41"/>
    <mergeCell ref="AC41:AD41"/>
    <mergeCell ref="AF41:AG41"/>
    <mergeCell ref="AI41:AJ41"/>
    <mergeCell ref="Z22:AA22"/>
    <mergeCell ref="AC22:AD22"/>
    <mergeCell ref="AF22:AG22"/>
    <mergeCell ref="AI22:AJ22"/>
    <mergeCell ref="AF31:AG31"/>
    <mergeCell ref="AC31:AD31"/>
    <mergeCell ref="Z27:AA27"/>
    <mergeCell ref="AC27:AD27"/>
    <mergeCell ref="AF27:AG27"/>
    <mergeCell ref="AI27:AJ27"/>
    <mergeCell ref="AI31:AJ31"/>
    <mergeCell ref="AU55:AV55"/>
    <mergeCell ref="AR55:AS55"/>
    <mergeCell ref="AO55:AP55"/>
    <mergeCell ref="AL55:AM55"/>
    <mergeCell ref="AU52:AV52"/>
    <mergeCell ref="AR52:AS52"/>
    <mergeCell ref="AO52:AP52"/>
    <mergeCell ref="AL52:AM52"/>
    <mergeCell ref="AU49:AV49"/>
    <mergeCell ref="AR49:AS49"/>
    <mergeCell ref="AO49:AP49"/>
    <mergeCell ref="AL49:AM49"/>
    <mergeCell ref="E32:F32"/>
    <mergeCell ref="AC26:AD26"/>
    <mergeCell ref="AF26:AG26"/>
    <mergeCell ref="AU48:AV48"/>
    <mergeCell ref="AR48:AS48"/>
    <mergeCell ref="AO48:AP48"/>
    <mergeCell ref="AL48:AM48"/>
    <mergeCell ref="AU47:AV47"/>
    <mergeCell ref="AR47:AS47"/>
    <mergeCell ref="AO47:AP47"/>
    <mergeCell ref="AL47:AM47"/>
    <mergeCell ref="AI26:AJ26"/>
    <mergeCell ref="AC36:AD36"/>
    <mergeCell ref="AF36:AG36"/>
    <mergeCell ref="AI36:AJ36"/>
    <mergeCell ref="AC37:AD37"/>
    <mergeCell ref="AF37:AG37"/>
    <mergeCell ref="AI37:AJ37"/>
    <mergeCell ref="AC47:AD47"/>
    <mergeCell ref="AF47:AG47"/>
    <mergeCell ref="AI47:AJ47"/>
    <mergeCell ref="AC48:AD48"/>
    <mergeCell ref="AF48:AG48"/>
    <mergeCell ref="AI48:AJ48"/>
    <mergeCell ref="Z7:AJ7"/>
    <mergeCell ref="B26:C26"/>
    <mergeCell ref="E26:F26"/>
    <mergeCell ref="H26:I26"/>
    <mergeCell ref="K26:L26"/>
    <mergeCell ref="N26:O26"/>
    <mergeCell ref="Q26:R26"/>
    <mergeCell ref="T26:U26"/>
    <mergeCell ref="W26:X26"/>
    <mergeCell ref="Z26:AA26"/>
    <mergeCell ref="Z21:AA21"/>
    <mergeCell ref="AC21:AD21"/>
    <mergeCell ref="AF21:AG21"/>
    <mergeCell ref="AI21:AJ21"/>
    <mergeCell ref="Z17:AA17"/>
    <mergeCell ref="AC17:AD17"/>
    <mergeCell ref="AF17:AG17"/>
    <mergeCell ref="AI17:AJ17"/>
    <mergeCell ref="Z16:AA16"/>
    <mergeCell ref="AC16:AD16"/>
    <mergeCell ref="AF16:AG16"/>
    <mergeCell ref="AI16:AJ16"/>
    <mergeCell ref="Z12:AA12"/>
    <mergeCell ref="AC12:AD12"/>
    <mergeCell ref="H32:I32"/>
    <mergeCell ref="K32:L32"/>
    <mergeCell ref="N32:O32"/>
    <mergeCell ref="Q32:R32"/>
    <mergeCell ref="T32:U32"/>
    <mergeCell ref="W32:X32"/>
    <mergeCell ref="Z32:AA32"/>
    <mergeCell ref="H31:I31"/>
    <mergeCell ref="K31:L31"/>
    <mergeCell ref="N31:O31"/>
    <mergeCell ref="Q31:R31"/>
    <mergeCell ref="T31:U31"/>
    <mergeCell ref="W31:X31"/>
    <mergeCell ref="Z31:AA31"/>
    <mergeCell ref="AO39:AP39"/>
    <mergeCell ref="AL30:AM30"/>
    <mergeCell ref="AL44:AN44"/>
    <mergeCell ref="AL45:AN45"/>
    <mergeCell ref="AL31:AM31"/>
    <mergeCell ref="B37:C37"/>
    <mergeCell ref="E37:F37"/>
    <mergeCell ref="H37:I37"/>
    <mergeCell ref="K37:L37"/>
    <mergeCell ref="N37:O37"/>
    <mergeCell ref="Q37:R37"/>
    <mergeCell ref="T37:U37"/>
    <mergeCell ref="W37:X37"/>
    <mergeCell ref="Z37:AA37"/>
    <mergeCell ref="B36:C36"/>
    <mergeCell ref="E36:F36"/>
    <mergeCell ref="H36:I36"/>
    <mergeCell ref="K36:L36"/>
    <mergeCell ref="N36:O36"/>
    <mergeCell ref="Q36:R36"/>
    <mergeCell ref="T36:U36"/>
    <mergeCell ref="W36:X36"/>
    <mergeCell ref="Z36:AA36"/>
    <mergeCell ref="B32:C32"/>
  </mergeCells>
  <conditionalFormatting sqref="B5 E5 H5 K5 N5 Q5 T5 W5 Z5 AC5 AF5 AI5">
    <cfRule type="expression" dxfId="982" priority="20">
      <formula>COUNTIF($AN$32:$AN$39,RIGHT(B9,1))&gt;0</formula>
    </cfRule>
  </conditionalFormatting>
  <conditionalFormatting sqref="B12 E12 H12 K12 N12 Q12 T12 W12 Z12 AC12 AF12 AI12 B17 E17 H17 K17 N17 Q17 T17 W17 Z17 AC17 AF17 AI17 B22 E22 H22 K22 N22 Q22 T22 W22 Z22 AC22 AF22 AI22 B27 E27 H27 K27 N27 Q27 T27 W27 Z27 AC27 AF27 AI27 B32 E32 H32 K32 N32 Q32 T32 W32 Z32 AC32 AF32 AI32 B37 E37 H37 K37 N37 Q37 T37 W37 Z37 AC37 AF37 AI37 B49 E49 H49 K49 N49 Q49 T49 W49 Z49 AC49 AF49 AI49 AL49 AO49 AR49 AU49 B59 E59 H59 K59 N59 Q59 T59 W59 C69 I69 O69 U69 F79 R79 L87 L97">
    <cfRule type="expression" dxfId="980" priority="16">
      <formula>INT(B12)=TODAY()</formula>
    </cfRule>
  </conditionalFormatting>
  <conditionalFormatting sqref="B14 E14 H14 K14 N14 Q14 T14 W14 Z14 AC14 AF14 AI14 B19 E19 H19 K19 N19 Q19 T19 W19 Z19 AC19 AF19 AI19 B24 E24 H24 K24 N24 Q24 T24 W24 Z24 AC24 AF24 AI24 B29 E29 H29 K29 N29 Q29 T29 W29 Z29 AC29 AF29 AI29 B34 E34 H34 K34 N34 Q34 T34 W34 Z34 AC34 AF34 AI34 B39 E39 H39 K39 N39 Q39 T39 W39 Z39 AC39 AF39 AI39 B51 E51 H51 K51 N51 Q51 T51 W51 Z51 AC51 AF51 AI51 AL51 AO51 AR51 AU51 B61 E61 H61 K61 N61 Q61 T61 W61 C71 I71 O71 U71 F81 R81 L89 L99">
    <cfRule type="expression" dxfId="979" priority="17">
      <formula>AND(B12&lt;NOW()-0.125,B14="")</formula>
    </cfRule>
  </conditionalFormatting>
  <conditionalFormatting sqref="B44 E44 H44 K44 N44 Q44 T44 W44 Z44 AC44 AF44 AI44">
    <cfRule type="expression" dxfId="978" priority="22">
      <formula>COUNTIF($AN$32:$AN$39,RIGHT(B9,1))&gt;0</formula>
    </cfRule>
  </conditionalFormatting>
  <conditionalFormatting sqref="B52 E52 H52 K52 N52 Q52 T52 W52 Z52 AC52 AF52 AI52 AL52 AO52 AR52 AU52 B62 E62 H62 K62 N62 Q62 T62 W62">
    <cfRule type="expression" dxfId="977" priority="15">
      <formula>AND(B51=C51,B51&lt;&gt;"")</formula>
    </cfRule>
  </conditionalFormatting>
  <conditionalFormatting sqref="B53 E53 H53 K53 N53 Q53 T53 W53 Z53 AC53 AF53 AI53 AL53 AO53 AR53 AU53 B63 E63 H63 K63 N63 Q63 T63 W63">
    <cfRule type="expression" dxfId="976" priority="13">
      <formula>AND(B51=C51,B51&lt;&gt;"")</formula>
    </cfRule>
  </conditionalFormatting>
  <conditionalFormatting sqref="B3:AV99">
    <cfRule type="expression" dxfId="975" priority="1">
      <formula>AND(B3=$AZ$14,B3&lt;&gt;"")</formula>
    </cfRule>
    <cfRule type="expression" dxfId="974" priority="2">
      <formula>AND(B3=$AZ$13,B3&lt;&gt;"")</formula>
    </cfRule>
    <cfRule type="expression" dxfId="973" priority="3">
      <formula>AND(B3=$AZ$12,B3&lt;&gt;"")</formula>
    </cfRule>
    <cfRule type="expression" dxfId="972" priority="4">
      <formula>AND(B3=$AZ$11,B3&lt;&gt;"")</formula>
    </cfRule>
    <cfRule type="expression" dxfId="971" priority="5">
      <formula>AND(B3=$AZ$10,B3&lt;&gt;"")</formula>
    </cfRule>
    <cfRule type="expression" dxfId="970" priority="6">
      <formula>AND(B3=$AZ$9,B3&lt;&gt;"")</formula>
    </cfRule>
    <cfRule type="expression" dxfId="969" priority="7">
      <formula>AND(B3=$AZ$8,B3&lt;&gt;"")</formula>
    </cfRule>
    <cfRule type="expression" dxfId="968" priority="8">
      <formula>AND(B3=$AZ$7,B3&lt;&gt;"")</formula>
    </cfRule>
  </conditionalFormatting>
  <conditionalFormatting sqref="C5 F5 I5 L5 O5 R5 U5 X5 AA5 AD5 AG5 AJ5">
    <cfRule type="expression" dxfId="967" priority="19">
      <formula>COUNTIF($AN$32:$AN$39,RIGHT(B9,1))&gt;0</formula>
    </cfRule>
  </conditionalFormatting>
  <conditionalFormatting sqref="C14 F14 I14 L14 O14 R14 U14 X14 AA14 AD14 AG14 AJ14 C19 F19 I19 L19 O19 R19 U19 X19 AA19 AD19 AG19 AJ19 C24 F24 I24 L24 O24 R24 U24 X24 AA24 AD24 AG24 AJ24 C29 F29 I29 L29 O29 R29 U29 X29 AA29 AD29 AG29 AJ29 C34 F34 I34 L34 O34 R34 U34 X34 AA34 AD34 AG34 AJ34 C39 F39 I39 L39 O39 R39 U39 X39 AA39 AD39 AG39 AJ39">
    <cfRule type="expression" dxfId="966" priority="18">
      <formula>AND(B12&lt;NOW()-0.125,C14="")</formula>
    </cfRule>
  </conditionalFormatting>
  <conditionalFormatting sqref="C44 F44 I44 L44 O44 R44 U44 X44 AA44 AD44 AG44 AJ44">
    <cfRule type="expression" dxfId="965" priority="21">
      <formula>COUNTIF($AN$32:$AN$39,RIGHT(B9,1))&gt;0</formula>
    </cfRule>
  </conditionalFormatting>
  <conditionalFormatting sqref="C53 F53 I53 L53 O53 R53 U53 X53 AA53 AD53 AG53 AJ53 AM53 AP53 AS53 AV53 C63 F63 I63 L63 O63 R63 U63 X63">
    <cfRule type="expression" dxfId="964" priority="12">
      <formula>AND(B51=C51,B51&lt;&gt;"")</formula>
    </cfRule>
  </conditionalFormatting>
  <conditionalFormatting sqref="C72 I72 O72 U72 F82 R82 L90 L100">
    <cfRule type="expression" dxfId="963" priority="14">
      <formula>AND(C71=E71,C71&lt;&gt;"")</formula>
    </cfRule>
  </conditionalFormatting>
  <conditionalFormatting sqref="C73 I73 O73 U73 F83 R83 L91 L101">
    <cfRule type="expression" dxfId="962" priority="11">
      <formula>AND(C71=E71,C71&lt;&gt;"")</formula>
    </cfRule>
  </conditionalFormatting>
  <conditionalFormatting sqref="E71 K71 Q71 W71 H81 T81 N89 N99">
    <cfRule type="expression" dxfId="961" priority="9">
      <formula>AND(C69&lt;NOW()-0.125,E71="")</formula>
    </cfRule>
  </conditionalFormatting>
  <conditionalFormatting sqref="E73 K73 Q73 W73 H83 T83 N91 N101">
    <cfRule type="expression" dxfId="960" priority="10">
      <formula>AND(C71=E71,C71&lt;&gt;"")</formula>
    </cfRule>
  </conditionalFormatting>
  <dataValidations count="2">
    <dataValidation type="whole" allowBlank="1" showInputMessage="1" showErrorMessage="1" sqref="B14:C15 E14:F15 H14:I15 K14:L15 N14:O15 Q14:R15 Q19:R20 N19:O20 K19:L20 H19:I20 E19:F20 B19:C20 B24:C24 E24:F24 H24:I24 K24:L24 N24:O24 Q24:R24 T14:U15 W14:X15 W19:X20 T19:U20 T24:U24 W24:X24 N91 K63:L63 E63:F63 N63:O63 H63:I63 T83 B63:C63 Q63:R63 T63:U63 Q73 K73 I73 L99 L91 E73 C73 W63:X63 W73 O73 H83 U73 R83 F83 B61:C61 E61:F61 H61:I61 K61:L61 N61:O61 Q61:R61 T61:U61 W61:X61 C71 E71 I71 K71 O71 Q71 U71 W71 H81 F81 T81 R81 L89 N89 N99 N101 L101 Z14:AA15 AC14:AD15 AF14:AG15 AI14:AJ15 AL14:AM15 AO14:AP15 AO19:AP20 AL19:AM20 AI19:AJ20 AF19:AG20 AC19:AD20 Z19:AA20 Z24:AA24 AC24:AD24 AF24:AG24 AI24:AJ24 AL24:AM24 AO24:AP24 AR14:AS15 AU14:AV15 AU19:AV20 AR19:AS20 AR24:AS24 AU24:AV24 K53:L53 E53:F53 N53:O53 H53:I53 B53:C53 Q53:R53 T53:U53 W53:X53 B51:C51 E51:F51 H51:I51 K51:L51 N51:O51 Q51:R51 T51:U51 W51:X51 AI53:AJ53 AC53:AD53 AL53:AM53 AF53:AG53 Z53:AA53 AO53:AP53 AR53:AS53 AU53:AV53 Z51:AA51 AC51:AD51 AF51:AG51 AI51:AJ51 AL51:AM51 AO51:AP51 AR51:AS51 AU51:AV51 B29:C29 E29:F29 H29:I29 K29:L29 N29:O29 Q29:R29 T29:U29 W29:X29 Z29:AA29 AC29:AD29 AF29:AG29 AI29:AJ29 B34:C34 E34:F34 H34:I34 K34:L34 N34:O34 Q34:R34 T34:U34 W34:X34 Z34:AA34 AC34:AD34 AF34:AG34 AI34:AJ34 B39:C39 E39:F39 H39:I39 K39:L39 N39:O39 Q39:R39 T39:U39 W39:X39 Z39:AA39 AC39:AD39 AF39:AG39 AI39:AJ39" xr:uid="{557A3C54-97C5-4DED-848C-AFF220961F45}">
      <formula1>0</formula1>
      <formula2>99</formula2>
    </dataValidation>
    <dataValidation operator="lessThanOrEqual" allowBlank="1" showInputMessage="1" showErrorMessage="1" sqref="AM32:AM39 AN30:AN39 AL44:AL45 AL40:AN43 AO44:AQ45 AQ37:AQ38 AO36:AQ36 AO39:AQ39 AL30:AL39" xr:uid="{111D77F1-C6A7-4F9E-A49E-BE3528A736DE}"/>
  </dataValidations>
  <hyperlinks>
    <hyperlink ref="T106" r:id="rId1" display="https://hermann-baum.de/excel/WorldCup2022/de" xr:uid="{75C68710-D779-4CE5-88C8-C528C8E7B4AA}"/>
    <hyperlink ref="T106:X106" r:id="rId2" display="https://hermann-baum.de/excel/WorldCup/de" xr:uid="{CA658F54-53EB-482C-A0D9-7D3C6BB1DCA2}"/>
  </hyperlinks>
  <pageMargins left="0.7" right="0.7" top="0.78740157499999996" bottom="0.78740157499999996" header="0.3" footer="0.3"/>
  <pageSetup paperSize="9" orientation="portrait" horizontalDpi="4294967293" verticalDpi="0" r:id="rId3"/>
  <drawing r:id="rId4"/>
  <extLst>
    <ext xmlns:x14="http://schemas.microsoft.com/office/spreadsheetml/2009/9/main" uri="{78C0D931-6437-407d-A8EE-F0AAD7539E65}">
      <x14:conditionalFormattings>
        <x14:conditionalFormatting xmlns:xm="http://schemas.microsoft.com/office/excel/2006/main">
          <x14:cfRule type="expression" priority="480" id="{22FFC782-87A2-41F2-9C12-50F6C31D89C4}">
            <xm:f>Distinctness!$D$4&gt;0</xm:f>
            <x14:dxf>
              <font>
                <b val="0"/>
                <i val="0"/>
                <color rgb="FFB72343"/>
              </font>
            </x14:dxf>
          </x14:cfRule>
          <xm:sqref>B7</xm:sqref>
        </x14:conditionalFormatting>
        <x14:conditionalFormatting xmlns:xm="http://schemas.microsoft.com/office/excel/2006/main">
          <x14:cfRule type="expression" priority="254" id="{376F017B-E3F1-40EE-956E-BB60CE7584AF}">
            <xm:f>Distinctness!$D$4&gt;0</xm:f>
            <x14:dxf>
              <font>
                <b val="0"/>
                <i val="0"/>
                <color rgb="FFB72343"/>
              </font>
            </x14:dxf>
          </x14:cfRule>
          <xm:sqref>Z7</xm:sqref>
        </x14:conditionalFormatting>
      </x14:conditionalFormatting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EB91E-7271-41B4-AD3D-692C8B3DA78D}">
  <sheetPr codeName="Tabelle8"/>
  <dimension ref="B1:CH34"/>
  <sheetViews>
    <sheetView zoomScaleNormal="100" workbookViewId="0"/>
  </sheetViews>
  <sheetFormatPr defaultColWidth="2.7109375" defaultRowHeight="12"/>
  <cols>
    <col min="1" max="1" width="2.7109375" style="667"/>
    <col min="2" max="2" width="6.140625" style="667" customWidth="1"/>
    <col min="3" max="3" width="4" style="667" customWidth="1"/>
    <col min="4" max="4" width="15.28515625" style="667" customWidth="1"/>
    <col min="5" max="5" width="5.5703125" style="667" customWidth="1"/>
    <col min="6" max="6" width="6.5703125" style="667" customWidth="1"/>
    <col min="7" max="7" width="6" style="667" customWidth="1"/>
    <col min="8" max="8" width="5.140625" style="667" customWidth="1"/>
    <col min="9" max="9" width="4.7109375" style="667" customWidth="1"/>
    <col min="10" max="10" width="4.85546875" style="667" customWidth="1"/>
    <col min="11" max="11" width="5.5703125" style="667" customWidth="1"/>
    <col min="12" max="12" width="5.28515625" style="667" customWidth="1"/>
    <col min="13" max="14" width="4.85546875" style="667" customWidth="1"/>
    <col min="15" max="15" width="5" style="667" customWidth="1"/>
    <col min="16" max="16" width="7.42578125" style="667" customWidth="1"/>
    <col min="17" max="37" width="4.7109375" style="667" customWidth="1"/>
    <col min="38" max="38" width="5.42578125" style="667" customWidth="1"/>
    <col min="39" max="40" width="4.7109375" style="667" customWidth="1"/>
    <col min="41" max="41" width="5.7109375" style="667" customWidth="1"/>
    <col min="42" max="42" width="8.85546875" style="667" customWidth="1"/>
    <col min="43" max="45" width="4.7109375" style="667" customWidth="1"/>
    <col min="46" max="46" width="6.42578125" style="667" customWidth="1"/>
    <col min="47" max="48" width="5.7109375" style="667" customWidth="1"/>
    <col min="49" max="49" width="1.5703125" style="667" customWidth="1"/>
    <col min="50" max="51" width="3.7109375" style="667" customWidth="1"/>
    <col min="52" max="52" width="13.5703125" style="667" customWidth="1"/>
    <col min="53" max="54" width="2.7109375" style="667"/>
    <col min="55" max="55" width="2.7109375" style="667" customWidth="1"/>
    <col min="56" max="56" width="1.28515625" style="667" customWidth="1"/>
    <col min="57" max="60" width="4.7109375" style="667" customWidth="1"/>
    <col min="61" max="62" width="5.7109375" style="667" customWidth="1"/>
    <col min="63" max="64" width="3.7109375" style="667" customWidth="1"/>
    <col min="65" max="65" width="1.7109375" style="667" customWidth="1"/>
    <col min="66" max="66" width="14.28515625" style="667" customWidth="1"/>
    <col min="67" max="67" width="2.7109375" style="667" customWidth="1"/>
    <col min="68" max="69" width="2.7109375" style="667"/>
    <col min="70" max="70" width="1.5703125" style="667" customWidth="1"/>
    <col min="71" max="74" width="4.7109375" style="667" customWidth="1"/>
    <col min="75" max="75" width="5.7109375" style="667" customWidth="1"/>
    <col min="76" max="76" width="3.7109375" style="667" customWidth="1"/>
    <col min="77" max="77" width="1.5703125" style="667" customWidth="1"/>
    <col min="78" max="78" width="14.28515625" style="667" customWidth="1"/>
    <col min="79" max="82" width="2.7109375" style="667"/>
    <col min="83" max="86" width="4.7109375" style="667" customWidth="1"/>
    <col min="87" max="16384" width="2.7109375" style="667"/>
  </cols>
  <sheetData>
    <row r="1" spans="2:86" ht="18">
      <c r="B1" s="669" t="s">
        <v>21</v>
      </c>
    </row>
    <row r="2" spans="2:86" s="572" customFormat="1">
      <c r="C2" s="702"/>
      <c r="F2" s="627"/>
      <c r="G2" s="686"/>
    </row>
    <row r="3" spans="2:86" s="572" customFormat="1">
      <c r="B3" s="573"/>
      <c r="C3" s="574"/>
      <c r="E3" s="627"/>
      <c r="F3" s="593"/>
      <c r="G3" s="627"/>
      <c r="H3" s="574"/>
      <c r="I3" s="574"/>
      <c r="J3" s="574"/>
      <c r="K3" s="574"/>
      <c r="L3" s="574"/>
      <c r="M3" s="574"/>
      <c r="N3" s="574"/>
      <c r="O3" s="574"/>
      <c r="P3" s="574"/>
      <c r="R3" s="575"/>
      <c r="S3" s="573"/>
      <c r="T3" s="573"/>
      <c r="U3" s="575"/>
      <c r="V3" s="573"/>
      <c r="W3" s="573"/>
      <c r="X3" s="575"/>
      <c r="Y3" s="576"/>
      <c r="Z3" s="573"/>
      <c r="AA3" s="573"/>
      <c r="AB3" s="575"/>
      <c r="AC3" s="576"/>
      <c r="AD3" s="573"/>
      <c r="AE3" s="573"/>
      <c r="AF3" s="575"/>
      <c r="AG3" s="576"/>
      <c r="AH3" s="573"/>
      <c r="AI3" s="573"/>
      <c r="AJ3" s="575"/>
      <c r="AK3" s="577"/>
      <c r="AL3" s="573"/>
      <c r="AM3" s="575"/>
    </row>
    <row r="4" spans="2:86" s="572" customFormat="1" ht="13.5" customHeight="1">
      <c r="B4" s="573"/>
      <c r="C4" s="574"/>
      <c r="D4" s="574"/>
      <c r="E4" s="627"/>
      <c r="F4" s="593"/>
      <c r="G4" s="627"/>
      <c r="H4" s="578" t="s">
        <v>1102</v>
      </c>
      <c r="I4" s="578" t="s">
        <v>1103</v>
      </c>
      <c r="J4" s="578" t="s">
        <v>190</v>
      </c>
      <c r="K4" s="579" t="s">
        <v>1101</v>
      </c>
      <c r="L4" s="578" t="s">
        <v>1762</v>
      </c>
      <c r="M4" s="579" t="s">
        <v>1763</v>
      </c>
      <c r="N4" s="579" t="s">
        <v>25</v>
      </c>
      <c r="O4" s="580" t="s">
        <v>34</v>
      </c>
      <c r="P4" s="703" t="s">
        <v>30</v>
      </c>
      <c r="Q4" s="579" t="s">
        <v>1787</v>
      </c>
      <c r="R4" s="578"/>
      <c r="S4" s="576"/>
      <c r="T4" s="573"/>
      <c r="U4" s="595"/>
      <c r="V4" s="573"/>
      <c r="W4" s="573"/>
      <c r="X4" s="595"/>
      <c r="Y4" s="576"/>
      <c r="Z4" s="573"/>
      <c r="AA4" s="573"/>
      <c r="AB4" s="595"/>
      <c r="AC4" s="576"/>
      <c r="AD4" s="573"/>
      <c r="AE4" s="573"/>
      <c r="AF4" s="595"/>
      <c r="AG4" s="576"/>
      <c r="AH4" s="573"/>
      <c r="AI4" s="573"/>
      <c r="AJ4" s="595"/>
      <c r="AK4" s="577"/>
      <c r="AL4" s="573"/>
      <c r="AM4" s="595"/>
      <c r="AO4" s="573"/>
    </row>
    <row r="5" spans="2:86" s="572" customFormat="1">
      <c r="B5" s="574"/>
      <c r="C5" s="574">
        <v>1</v>
      </c>
      <c r="D5" s="679" t="str">
        <f>VLOOKUP($B$1&amp;ROW($A1),Groups!$B$7:$D$65,3,0)</f>
        <v>Brazil</v>
      </c>
      <c r="E5" s="760"/>
      <c r="F5" s="582"/>
      <c r="G5" s="593"/>
      <c r="H5" s="574">
        <f>SUMIFS($R$22:$R$27,$P$22:$P$27,$D5)+SUMIFS($S$22:$S$27,$Q$22:$Q$27,$D5)</f>
        <v>0</v>
      </c>
      <c r="I5" s="574">
        <f>SUMIFS($S$22:$S$27,$P$22:$P$27,$D5)+SUMIFS($R$22:$R$27,$Q$22:$Q$27,$D5)</f>
        <v>0</v>
      </c>
      <c r="J5" s="574">
        <f t="shared" ref="J5:J8" si="0">H5-I5</f>
        <v>0</v>
      </c>
      <c r="K5" s="583">
        <f>M5*3+N5</f>
        <v>0</v>
      </c>
      <c r="L5" s="574">
        <f>M5+N5+O5</f>
        <v>0</v>
      </c>
      <c r="M5" s="574">
        <f>SUMPRODUCT(($P$22:$P$27=D5)*($R$22:$R$27&gt;$S$22:$S$27))+SUMPRODUCT(($Q$22:$Q$27=D5)*($R$22:$R$27&lt;$S$22:$S$27))</f>
        <v>0</v>
      </c>
      <c r="N5" s="574">
        <f>SUMPRODUCT(($P$22:$Q$27=D5)*($R$22:$R$27=$S$22:$S$27)*($R$22:$R$27&lt;&gt;"")*($S$22:$S$27&lt;&gt;""))</f>
        <v>0</v>
      </c>
      <c r="O5" s="574">
        <f>SUMPRODUCT(($P$22:$P$27=D5)*($R$22:$R$27&lt;$S$22:$S$27))+SUMPRODUCT(($Q$22:$Q$27=D5)*($R$22:$R$27&gt;$S$22:$S$27))</f>
        <v>0</v>
      </c>
      <c r="P5" s="584" t="e">
        <f>SUMIFS(#REF!,#REF!,$D5)+SUMIFS(#REF!,#REF!,$D5)+SUMIFS(#REF!,#REF!,$D5)</f>
        <v>#REF!</v>
      </c>
      <c r="Q5" s="574">
        <f>INDEX(Language!$C$5:$C$100,MATCH($D5,Language!$E$5:$E$100,0),1)</f>
        <v>6</v>
      </c>
      <c r="R5" s="709">
        <f>(1000-Q5)*($L$9&gt;0)</f>
        <v>0</v>
      </c>
      <c r="S5" s="574"/>
      <c r="T5" s="574"/>
      <c r="U5" s="587"/>
      <c r="V5" s="574"/>
      <c r="W5" s="574"/>
      <c r="X5" s="587"/>
      <c r="Y5" s="574"/>
      <c r="Z5" s="574"/>
      <c r="AA5" s="574"/>
      <c r="AB5" s="587"/>
      <c r="AC5" s="574"/>
      <c r="AD5" s="574"/>
      <c r="AE5" s="574"/>
      <c r="AF5" s="759"/>
      <c r="AG5" s="574"/>
      <c r="AH5" s="574"/>
      <c r="AI5" s="574"/>
      <c r="AJ5" s="759"/>
      <c r="AK5" s="574"/>
      <c r="AL5" s="574"/>
      <c r="AM5" s="759"/>
      <c r="AO5" s="683"/>
      <c r="AT5" s="572" t="b">
        <f t="array" ref="AT5:AT8">COUNTIF($AM$14:$AM$17,$AM$14:$AM$17)&gt;1</f>
        <v>1</v>
      </c>
      <c r="AU5" s="683" t="b">
        <f t="array" ref="AU5:AU8">COUNTIF($AP$14:$AP$17,$AP$14:$AP$17)&gt;1</f>
        <v>1</v>
      </c>
      <c r="AV5" s="683" t="b">
        <f t="array" ref="AV5:AV8">$L$5:$L$8&gt;0</f>
        <v>0</v>
      </c>
      <c r="BA5" s="762">
        <f>IFERROR(MATCH($C14,$AY$14:$AY$17,0),99)</f>
        <v>1</v>
      </c>
      <c r="BB5" s="763">
        <f>IFERROR(MATCH($C14,$AY$22:$AY$25,0),99)</f>
        <v>99</v>
      </c>
      <c r="BN5" s="762" t="str">
        <f>IF($U14=$BL$14,$C14,"")</f>
        <v/>
      </c>
      <c r="BO5" s="763" t="str">
        <f>INDEX($BN$5:$BN$8,MATCH($C14,$AY$14:$AY$17,0))</f>
        <v/>
      </c>
      <c r="BZ5" s="762" t="str">
        <f>IF($U14=$BX$14,$C14,"")</f>
        <v/>
      </c>
      <c r="CA5" s="763" t="str">
        <f>INDEX($BZ$5:$BZ$8,MATCH($C14,$AY$14:$AY$17,0))</f>
        <v/>
      </c>
    </row>
    <row r="6" spans="2:86" s="572" customFormat="1">
      <c r="B6" s="574"/>
      <c r="C6" s="574">
        <v>2</v>
      </c>
      <c r="D6" s="680" t="str">
        <f>VLOOKUP($B$1&amp;ROW($A2),Groups!$B$7:$D$65,3,0)</f>
        <v>Morocco</v>
      </c>
      <c r="E6" s="761"/>
      <c r="F6" s="582"/>
      <c r="G6" s="593"/>
      <c r="H6" s="574">
        <f>SUMIFS($R$22:$R$27,$P$22:$P$27,$D6)+SUMIFS($S$22:$S$27,$Q$22:$Q$27,$D6)</f>
        <v>0</v>
      </c>
      <c r="I6" s="574">
        <f>SUMIFS($S$22:$S$27,$P$22:$P$27,$D6)+SUMIFS($R$22:$R$27,$Q$22:$Q$27,$D6)</f>
        <v>0</v>
      </c>
      <c r="J6" s="574">
        <f t="shared" si="0"/>
        <v>0</v>
      </c>
      <c r="K6" s="583">
        <f t="shared" ref="K6:K8" si="1">M6*3+N6</f>
        <v>0</v>
      </c>
      <c r="L6" s="574">
        <f t="shared" ref="L6:L8" si="2">M6+N6+O6</f>
        <v>0</v>
      </c>
      <c r="M6" s="574">
        <f>SUMPRODUCT(($P$22:$P$27=D6)*($R$22:$R$27&gt;$S$22:$S$27))+SUMPRODUCT(($Q$22:$Q$27=D6)*($R$22:$R$27&lt;$S$22:$S$27))</f>
        <v>0</v>
      </c>
      <c r="N6" s="574">
        <f>SUMPRODUCT(($P$22:$Q$27=D6)*($R$22:$R$27=$S$22:$S$27)*($R$22:$R$27&lt;&gt;"")*($S$22:$S$27&lt;&gt;""))</f>
        <v>0</v>
      </c>
      <c r="O6" s="574">
        <f>SUMPRODUCT(($P$22:$P$27=D6)*($R$22:$R$27&lt;$S$22:$S$27))+SUMPRODUCT(($Q$22:$Q$27=D6)*($R$22:$R$27&gt;$S$22:$S$27))</f>
        <v>0</v>
      </c>
      <c r="P6" s="590" t="e">
        <f>SUMIFS(#REF!,#REF!,$D6)+SUMIFS(#REF!,#REF!,$D6)+SUMIFS(#REF!,#REF!,$D6)</f>
        <v>#REF!</v>
      </c>
      <c r="Q6" s="574">
        <f>INDEX(Language!$C$5:$C$100,MATCH($D6,Language!$E$5:$E$100,0),1)</f>
        <v>8</v>
      </c>
      <c r="R6" s="709">
        <f t="shared" ref="R6:R8" si="3">(1000-Q6)*($L$9&gt;0)</f>
        <v>0</v>
      </c>
      <c r="S6" s="574"/>
      <c r="T6" s="574"/>
      <c r="U6" s="587"/>
      <c r="V6" s="574"/>
      <c r="W6" s="574"/>
      <c r="X6" s="587"/>
      <c r="Y6" s="574"/>
      <c r="Z6" s="574"/>
      <c r="AA6" s="574"/>
      <c r="AB6" s="587"/>
      <c r="AC6" s="574"/>
      <c r="AD6" s="574"/>
      <c r="AE6" s="574"/>
      <c r="AF6" s="759"/>
      <c r="AG6" s="574"/>
      <c r="AH6" s="574"/>
      <c r="AI6" s="574"/>
      <c r="AJ6" s="759"/>
      <c r="AK6" s="574"/>
      <c r="AL6" s="574"/>
      <c r="AM6" s="759"/>
      <c r="AT6" s="572" t="b">
        <v>1</v>
      </c>
      <c r="AU6" s="683" t="b">
        <v>1</v>
      </c>
      <c r="AV6" s="683" t="b">
        <v>0</v>
      </c>
      <c r="BA6" s="764">
        <f t="shared" ref="BA6:BA8" si="4">IFERROR(MATCH($C15,$AY$14:$AY$17,0),99)</f>
        <v>2</v>
      </c>
      <c r="BB6" s="765">
        <f t="shared" ref="BB6:BB8" si="5">IFERROR(MATCH($C15,$AY$22:$AY$25,0),99)</f>
        <v>99</v>
      </c>
      <c r="BN6" s="764" t="str">
        <f t="shared" ref="BN6:BN8" si="6">IF($U15=$BL$14,$C15,"")</f>
        <v/>
      </c>
      <c r="BO6" s="765" t="str">
        <f t="shared" ref="BO6:BO8" si="7">INDEX($BN$5:$BN$8,MATCH($C15,$AY$14:$AY$17,0))</f>
        <v/>
      </c>
      <c r="BZ6" s="764" t="str">
        <f t="shared" ref="BZ6:BZ8" si="8">IF($U15=$BX$14,$C15,"")</f>
        <v/>
      </c>
      <c r="CA6" s="765" t="str">
        <f t="shared" ref="CA6:CA8" si="9">INDEX($BZ$5:$BZ$8,MATCH($C15,$AY$14:$AY$17,0))</f>
        <v/>
      </c>
    </row>
    <row r="7" spans="2:86" s="572" customFormat="1">
      <c r="B7" s="574"/>
      <c r="C7" s="574">
        <v>3</v>
      </c>
      <c r="D7" s="680" t="str">
        <f>VLOOKUP($B$1&amp;ROW($A3),Groups!$B$7:$D$65,3,0)</f>
        <v>Haiti</v>
      </c>
      <c r="E7" s="761"/>
      <c r="F7" s="582"/>
      <c r="G7" s="593"/>
      <c r="H7" s="574">
        <f>SUMIFS($R$22:$R$27,$P$22:$P$27,$D7)+SUMIFS($S$22:$S$27,$Q$22:$Q$27,$D7)</f>
        <v>0</v>
      </c>
      <c r="I7" s="574">
        <f>SUMIFS($S$22:$S$27,$P$22:$P$27,$D7)+SUMIFS($R$22:$R$27,$Q$22:$Q$27,$D7)</f>
        <v>0</v>
      </c>
      <c r="J7" s="574">
        <f t="shared" si="0"/>
        <v>0</v>
      </c>
      <c r="K7" s="583">
        <f t="shared" si="1"/>
        <v>0</v>
      </c>
      <c r="L7" s="574">
        <f t="shared" si="2"/>
        <v>0</v>
      </c>
      <c r="M7" s="574">
        <f>SUMPRODUCT(($P$22:$P$27=D7)*($R$22:$R$27&gt;$S$22:$S$27))+SUMPRODUCT(($Q$22:$Q$27=D7)*($R$22:$R$27&lt;$S$22:$S$27))</f>
        <v>0</v>
      </c>
      <c r="N7" s="574">
        <f>SUMPRODUCT(($P$22:$Q$27=D7)*($R$22:$R$27=$S$22:$S$27)*($R$22:$R$27&lt;&gt;"")*($S$22:$S$27&lt;&gt;""))</f>
        <v>0</v>
      </c>
      <c r="O7" s="574">
        <f>SUMPRODUCT(($P$22:$P$27=D7)*($R$22:$R$27&lt;$S$22:$S$27))+SUMPRODUCT(($Q$22:$Q$27=D7)*($R$22:$R$27&gt;$S$22:$S$27))</f>
        <v>0</v>
      </c>
      <c r="P7" s="590" t="e">
        <f>SUMIFS(#REF!,#REF!,$D7)+SUMIFS(#REF!,#REF!,$D7)+SUMIFS(#REF!,#REF!,$D7)</f>
        <v>#REF!</v>
      </c>
      <c r="Q7" s="574">
        <f>INDEX(Language!$C$5:$C$100,MATCH($D7,Language!$E$5:$E$100,0),1)</f>
        <v>83</v>
      </c>
      <c r="R7" s="709">
        <f t="shared" si="3"/>
        <v>0</v>
      </c>
      <c r="S7" s="574"/>
      <c r="T7" s="574"/>
      <c r="U7" s="587"/>
      <c r="V7" s="574"/>
      <c r="W7" s="574"/>
      <c r="X7" s="587"/>
      <c r="Y7" s="574"/>
      <c r="Z7" s="574"/>
      <c r="AA7" s="574"/>
      <c r="AB7" s="587"/>
      <c r="AC7" s="574"/>
      <c r="AD7" s="574"/>
      <c r="AE7" s="574"/>
      <c r="AF7" s="759"/>
      <c r="AG7" s="574"/>
      <c r="AH7" s="574"/>
      <c r="AI7" s="574"/>
      <c r="AJ7" s="759"/>
      <c r="AK7" s="574"/>
      <c r="AL7" s="574"/>
      <c r="AM7" s="759"/>
      <c r="AT7" s="572" t="b">
        <v>1</v>
      </c>
      <c r="AU7" s="683" t="b">
        <v>1</v>
      </c>
      <c r="AV7" s="683" t="b">
        <v>0</v>
      </c>
      <c r="BA7" s="764">
        <f t="shared" si="4"/>
        <v>3</v>
      </c>
      <c r="BB7" s="765">
        <f t="shared" si="5"/>
        <v>99</v>
      </c>
      <c r="BN7" s="764" t="str">
        <f t="shared" si="6"/>
        <v/>
      </c>
      <c r="BO7" s="765" t="str">
        <f t="shared" si="7"/>
        <v/>
      </c>
      <c r="BZ7" s="764" t="str">
        <f t="shared" si="8"/>
        <v/>
      </c>
      <c r="CA7" s="765" t="str">
        <f t="shared" si="9"/>
        <v/>
      </c>
    </row>
    <row r="8" spans="2:86" s="572" customFormat="1">
      <c r="B8" s="574"/>
      <c r="C8" s="574">
        <v>4</v>
      </c>
      <c r="D8" s="681" t="str">
        <f>VLOOKUP($B$1&amp;ROW($A4),Groups!$B$7:$D$65,3,0)</f>
        <v>Scotland</v>
      </c>
      <c r="E8" s="761"/>
      <c r="F8" s="582"/>
      <c r="G8" s="593"/>
      <c r="H8" s="574">
        <f>SUMIFS($R$22:$R$27,$P$22:$P$27,$D8)+SUMIFS($S$22:$S$27,$Q$22:$Q$27,$D8)</f>
        <v>0</v>
      </c>
      <c r="I8" s="574">
        <f>SUMIFS($S$22:$S$27,$P$22:$P$27,$D8)+SUMIFS($R$22:$R$27,$Q$22:$Q$27,$D8)</f>
        <v>0</v>
      </c>
      <c r="J8" s="574">
        <f t="shared" si="0"/>
        <v>0</v>
      </c>
      <c r="K8" s="583">
        <f t="shared" si="1"/>
        <v>0</v>
      </c>
      <c r="L8" s="574">
        <f t="shared" si="2"/>
        <v>0</v>
      </c>
      <c r="M8" s="574">
        <f>SUMPRODUCT(($P$22:$P$27=D8)*($R$22:$R$27&gt;$S$22:$S$27))+SUMPRODUCT(($Q$22:$Q$27=D8)*($R$22:$R$27&lt;$S$22:$S$27))</f>
        <v>0</v>
      </c>
      <c r="N8" s="574">
        <f>SUMPRODUCT(($P$22:$Q$27=D8)*($R$22:$R$27=$S$22:$S$27)*($R$22:$R$27&lt;&gt;"")*($S$22:$S$27&lt;&gt;""))</f>
        <v>0</v>
      </c>
      <c r="O8" s="574">
        <f>SUMPRODUCT(($P$22:$P$27=D8)*($R$22:$R$27&lt;$S$22:$S$27))+SUMPRODUCT(($Q$22:$Q$27=D8)*($R$22:$R$27&gt;$S$22:$S$27))</f>
        <v>0</v>
      </c>
      <c r="P8" s="682" t="e">
        <f>SUMIFS(#REF!,#REF!,$D8)+SUMIFS(#REF!,#REF!,$D8)+SUMIFS(#REF!,#REF!,$D8)</f>
        <v>#REF!</v>
      </c>
      <c r="Q8" s="574">
        <f>INDEX(Language!$C$5:$C$100,MATCH($D8,Language!$E$5:$E$100,0),1)</f>
        <v>43</v>
      </c>
      <c r="R8" s="709">
        <f t="shared" si="3"/>
        <v>0</v>
      </c>
      <c r="S8" s="574"/>
      <c r="T8" s="574"/>
      <c r="U8" s="587"/>
      <c r="V8" s="574"/>
      <c r="W8" s="574"/>
      <c r="X8" s="587"/>
      <c r="Y8" s="574"/>
      <c r="Z8" s="574"/>
      <c r="AA8" s="574"/>
      <c r="AB8" s="587"/>
      <c r="AC8" s="574"/>
      <c r="AD8" s="574"/>
      <c r="AE8" s="574"/>
      <c r="AF8" s="759"/>
      <c r="AG8" s="574"/>
      <c r="AH8" s="574"/>
      <c r="AI8" s="574"/>
      <c r="AJ8" s="759"/>
      <c r="AK8" s="574"/>
      <c r="AL8" s="574"/>
      <c r="AM8" s="759"/>
      <c r="AT8" s="572" t="b">
        <v>1</v>
      </c>
      <c r="AU8" s="683" t="b">
        <v>1</v>
      </c>
      <c r="AV8" s="683" t="b">
        <v>0</v>
      </c>
      <c r="BA8" s="766">
        <f t="shared" si="4"/>
        <v>4</v>
      </c>
      <c r="BB8" s="767">
        <f t="shared" si="5"/>
        <v>99</v>
      </c>
      <c r="BN8" s="766" t="str">
        <f t="shared" si="6"/>
        <v/>
      </c>
      <c r="BO8" s="767" t="str">
        <f t="shared" si="7"/>
        <v/>
      </c>
      <c r="BZ8" s="766" t="str">
        <f t="shared" si="8"/>
        <v/>
      </c>
      <c r="CA8" s="767" t="str">
        <f t="shared" si="9"/>
        <v/>
      </c>
    </row>
    <row r="9" spans="2:86" s="572" customFormat="1">
      <c r="C9" s="574"/>
      <c r="D9" s="574"/>
      <c r="E9" s="574"/>
      <c r="F9" s="593"/>
      <c r="G9" s="593"/>
      <c r="H9" s="574"/>
      <c r="I9" s="574"/>
      <c r="J9" s="574"/>
      <c r="K9" s="574"/>
      <c r="L9" s="583">
        <f>QUOTIENT(SUM(L5:L8),2)</f>
        <v>0</v>
      </c>
      <c r="M9" s="574"/>
      <c r="N9" s="574"/>
      <c r="O9" s="574"/>
      <c r="P9" s="574"/>
      <c r="Q9" s="574"/>
      <c r="R9" s="574"/>
      <c r="S9" s="574"/>
      <c r="T9" s="574"/>
      <c r="U9" s="574"/>
      <c r="X9" s="574"/>
      <c r="Y9" s="574"/>
      <c r="Z9" s="574"/>
    </row>
    <row r="10" spans="2:86" s="572" customFormat="1">
      <c r="C10" s="574"/>
      <c r="D10" s="574"/>
      <c r="E10" s="574"/>
      <c r="F10" s="593"/>
      <c r="G10" s="593"/>
      <c r="H10" s="574"/>
      <c r="I10" s="574"/>
      <c r="J10" s="574"/>
      <c r="K10" s="574"/>
      <c r="L10" s="583"/>
      <c r="M10" s="574"/>
      <c r="N10" s="574"/>
      <c r="O10" s="574"/>
      <c r="P10" s="574"/>
      <c r="Q10" s="574"/>
      <c r="R10" s="574"/>
      <c r="S10" s="574"/>
      <c r="T10" s="574"/>
      <c r="U10" s="574"/>
      <c r="X10" s="574"/>
      <c r="Y10" s="574"/>
      <c r="Z10" s="574"/>
    </row>
    <row r="11" spans="2:86" s="572" customFormat="1">
      <c r="C11" s="574"/>
      <c r="D11" s="574"/>
      <c r="E11" s="574"/>
      <c r="F11" s="593"/>
      <c r="G11" s="593"/>
      <c r="H11" s="574"/>
      <c r="I11" s="574"/>
      <c r="J11" s="574"/>
      <c r="K11" s="574"/>
      <c r="L11" s="583"/>
      <c r="M11" s="574"/>
      <c r="N11" s="574"/>
      <c r="O11" s="574"/>
      <c r="P11" s="574"/>
      <c r="Q11" s="574"/>
      <c r="R11" s="574"/>
      <c r="S11" s="574"/>
      <c r="T11" s="574"/>
      <c r="U11" s="574"/>
      <c r="X11" s="574"/>
      <c r="Y11" s="574"/>
      <c r="Z11" s="574"/>
      <c r="BL11" s="593"/>
    </row>
    <row r="12" spans="2:86" s="594" customFormat="1">
      <c r="E12" s="573" t="s">
        <v>1758</v>
      </c>
      <c r="F12" s="577"/>
      <c r="G12" s="573" t="s">
        <v>1758</v>
      </c>
      <c r="H12" s="577"/>
      <c r="I12" s="575" t="s">
        <v>1758</v>
      </c>
      <c r="J12" s="577"/>
      <c r="K12" s="573" t="s">
        <v>1772</v>
      </c>
      <c r="L12" s="573"/>
      <c r="M12" s="575" t="s">
        <v>1758</v>
      </c>
      <c r="N12" s="577"/>
      <c r="O12" s="573" t="s">
        <v>1772</v>
      </c>
      <c r="P12" s="573"/>
      <c r="Q12" s="575" t="s">
        <v>1758</v>
      </c>
      <c r="R12" s="577"/>
      <c r="S12" s="573" t="s">
        <v>1772</v>
      </c>
      <c r="T12" s="573"/>
      <c r="U12" s="575" t="s">
        <v>1758</v>
      </c>
      <c r="V12" s="576"/>
      <c r="W12" s="573" t="s">
        <v>1773</v>
      </c>
      <c r="X12" s="573"/>
      <c r="Y12" s="575" t="s">
        <v>1758</v>
      </c>
      <c r="Z12" s="576"/>
      <c r="AA12" s="573" t="s">
        <v>1773</v>
      </c>
      <c r="AB12" s="573"/>
      <c r="AC12" s="575" t="s">
        <v>1758</v>
      </c>
      <c r="AD12" s="576"/>
      <c r="AE12" s="573" t="s">
        <v>1773</v>
      </c>
      <c r="AF12" s="573"/>
      <c r="AG12" s="575" t="s">
        <v>1758</v>
      </c>
      <c r="AH12" s="573"/>
      <c r="AI12" s="573" t="s">
        <v>190</v>
      </c>
      <c r="AJ12" s="575" t="s">
        <v>1758</v>
      </c>
      <c r="AK12" s="573"/>
      <c r="AL12" s="573" t="s">
        <v>1102</v>
      </c>
      <c r="AM12" s="575" t="s">
        <v>1758</v>
      </c>
      <c r="AN12" s="577"/>
      <c r="AO12" s="573" t="s">
        <v>1759</v>
      </c>
      <c r="AP12" s="575" t="s">
        <v>1758</v>
      </c>
      <c r="AR12" s="573" t="s">
        <v>1787</v>
      </c>
      <c r="AS12" s="575" t="s">
        <v>1758</v>
      </c>
      <c r="AT12" s="575"/>
      <c r="AZ12" s="688" t="s">
        <v>1779</v>
      </c>
      <c r="BJ12" s="687" t="s">
        <v>1777</v>
      </c>
      <c r="BL12" s="593"/>
      <c r="BN12" s="688" t="s">
        <v>1781</v>
      </c>
      <c r="BZ12" s="688" t="s">
        <v>1782</v>
      </c>
    </row>
    <row r="13" spans="2:86" s="594" customFormat="1" ht="12.75" thickBot="1">
      <c r="E13" s="573" t="s">
        <v>1760</v>
      </c>
      <c r="F13" s="577"/>
      <c r="G13" s="573" t="s">
        <v>1761</v>
      </c>
      <c r="H13" s="577"/>
      <c r="I13" s="595" t="s">
        <v>1764</v>
      </c>
      <c r="J13" s="577"/>
      <c r="K13" s="573" t="s">
        <v>1101</v>
      </c>
      <c r="L13" s="573" t="s">
        <v>1765</v>
      </c>
      <c r="M13" s="595" t="s">
        <v>1766</v>
      </c>
      <c r="N13" s="577"/>
      <c r="O13" s="573" t="s">
        <v>190</v>
      </c>
      <c r="P13" s="573" t="s">
        <v>1765</v>
      </c>
      <c r="Q13" s="595" t="s">
        <v>1767</v>
      </c>
      <c r="R13" s="577"/>
      <c r="S13" s="573" t="s">
        <v>1102</v>
      </c>
      <c r="T13" s="573" t="s">
        <v>1765</v>
      </c>
      <c r="U13" s="595" t="s">
        <v>1768</v>
      </c>
      <c r="V13" s="577"/>
      <c r="W13" s="573" t="s">
        <v>1101</v>
      </c>
      <c r="X13" s="573" t="s">
        <v>1765</v>
      </c>
      <c r="Y13" s="595" t="s">
        <v>1769</v>
      </c>
      <c r="Z13" s="577"/>
      <c r="AA13" s="573" t="s">
        <v>190</v>
      </c>
      <c r="AB13" s="573" t="s">
        <v>1765</v>
      </c>
      <c r="AC13" s="595" t="s">
        <v>1770</v>
      </c>
      <c r="AD13" s="577"/>
      <c r="AE13" s="573" t="s">
        <v>1102</v>
      </c>
      <c r="AF13" s="573" t="s">
        <v>1765</v>
      </c>
      <c r="AG13" s="595" t="s">
        <v>1771</v>
      </c>
      <c r="AH13" s="573"/>
      <c r="AI13" s="573" t="s">
        <v>1765</v>
      </c>
      <c r="AJ13" s="595" t="s">
        <v>1774</v>
      </c>
      <c r="AK13" s="573"/>
      <c r="AL13" s="573" t="s">
        <v>1765</v>
      </c>
      <c r="AM13" s="595" t="s">
        <v>1775</v>
      </c>
      <c r="AN13" s="577"/>
      <c r="AO13" s="573" t="s">
        <v>1765</v>
      </c>
      <c r="AP13" s="595" t="s">
        <v>1776</v>
      </c>
      <c r="AR13" s="573" t="s">
        <v>1765</v>
      </c>
      <c r="AS13" s="595" t="s">
        <v>1788</v>
      </c>
      <c r="AT13" s="796" t="s">
        <v>1759</v>
      </c>
      <c r="AU13" s="573" t="s">
        <v>1784</v>
      </c>
      <c r="AV13" s="573" t="s">
        <v>1784</v>
      </c>
      <c r="AX13" s="687" t="s">
        <v>1783</v>
      </c>
      <c r="AY13" s="687" t="s">
        <v>1785</v>
      </c>
      <c r="BE13" s="596" t="str">
        <f t="array" ref="BE13:BH13">TRANSPOSE($AZ$14:$AZ$17)</f>
        <v>Brazil</v>
      </c>
      <c r="BF13" s="597" t="str">
        <v>Morocco</v>
      </c>
      <c r="BG13" s="597" t="str">
        <v>Haiti</v>
      </c>
      <c r="BH13" s="598" t="str">
        <v>Scotland</v>
      </c>
      <c r="BJ13" s="687" t="s">
        <v>1778</v>
      </c>
      <c r="BL13" s="687" t="s">
        <v>1783</v>
      </c>
      <c r="BS13" s="596" t="str">
        <f t="array" ref="BS13:BV13">TRANSPOSE($BN$14:$BN$17)</f>
        <v/>
      </c>
      <c r="BT13" s="597" t="str">
        <v/>
      </c>
      <c r="BU13" s="597" t="str">
        <v/>
      </c>
      <c r="BV13" s="598" t="str">
        <v/>
      </c>
      <c r="BX13" s="687" t="s">
        <v>1783</v>
      </c>
      <c r="CE13" s="596" t="str">
        <f t="array" ref="CE13:CH13">TRANSPOSE($BZ$14:$BZ$17)</f>
        <v/>
      </c>
      <c r="CF13" s="597" t="str">
        <v/>
      </c>
      <c r="CG13" s="597" t="str">
        <v/>
      </c>
      <c r="CH13" s="598" t="str">
        <v/>
      </c>
    </row>
    <row r="14" spans="2:86" s="594" customFormat="1" ht="13.5" thickTop="1" thickBot="1">
      <c r="C14" s="593">
        <v>1</v>
      </c>
      <c r="D14" s="593" t="str">
        <f>$D5</f>
        <v>Brazil</v>
      </c>
      <c r="E14" s="581">
        <f>RANK(F14,$F$14:$F$17,1)</f>
        <v>1</v>
      </c>
      <c r="F14" s="582">
        <f>G14+ROW()/1000+(D14="")*10</f>
        <v>5.0140000000000002</v>
      </c>
      <c r="G14" s="710">
        <f>AS14</f>
        <v>5</v>
      </c>
      <c r="H14" s="586"/>
      <c r="I14" s="585">
        <f>RANK($K5,$K$5:$K$8)</f>
        <v>1</v>
      </c>
      <c r="J14" s="691"/>
      <c r="K14" s="599">
        <f t="array" ref="K14">SUMPRODUCT($U$22:$U$27*($P$22:$P$27=$D14)*ISNUMBER(MATCH($Q$22:$Q$27,IF($I$14:$I$17=$I14,$D$14:$D$17,""),0)))+SUMPRODUCT($V$22:$V$27*($Q$22:$Q$27=$D14)*ISNUMBER(MATCH($P$22:$P$27,IF($I$14:$I$17=$I14,$D$14:$D$17,""),0)))</f>
        <v>0</v>
      </c>
      <c r="L14" s="600">
        <f>COUNTIFS($K$14:$K$17,"&gt;"&amp;$K14,$I$14:$I$17,"="&amp;$I14)</f>
        <v>0</v>
      </c>
      <c r="M14" s="588">
        <f t="shared" ref="M14:M17" si="10">I14+L14</f>
        <v>1</v>
      </c>
      <c r="N14" s="586"/>
      <c r="O14" s="599">
        <f t="array" ref="O14">SUMPRODUCT($W$22:$W$27*($P$22:$P$27=$D14)*ISNUMBER(MATCH($Q$22:$Q$27,IF($I$14:$I$17=$I14,$D$14:$D$17,""),0)))+SUMPRODUCT(-$W$22:$W$27*($Q$22:$Q$27=$D14)*ISNUMBER(MATCH($P$22:$P$27,IF($I$14:$I$17=$I14,$D$14:$D$17,""),0)))</f>
        <v>0</v>
      </c>
      <c r="P14" s="600">
        <f>COUNTIFS($O$14:$O$17,"&gt;"&amp;$O14,$M$14:$M$17,"="&amp;$M14)</f>
        <v>0</v>
      </c>
      <c r="Q14" s="588">
        <f t="shared" ref="Q14:Q17" si="11">M14+P14</f>
        <v>1</v>
      </c>
      <c r="R14" s="586"/>
      <c r="S14" s="599">
        <f t="array" ref="S14">SUMPRODUCT($X$22:$X$27*($P$22:$P$27=$D14)*ISNUMBER(MATCH($Q$22:$Q$27,IF($I$14:$I$17=$I14,$D$14:$D$17,""),0)))+SUMPRODUCT($Y$22:$Y$27*($Q$22:$Q$27=$D14)*ISNUMBER(MATCH($P$22:$P$27,IF($I$14:$I$17=$I14,$D$14:$D$17,""),0)))</f>
        <v>0</v>
      </c>
      <c r="T14" s="600">
        <f>COUNTIFS($S$14:$S$17,"&gt;"&amp;$S14,$Q$14:$Q$17,"="&amp;$Q14)</f>
        <v>0</v>
      </c>
      <c r="U14" s="588">
        <f t="shared" ref="U14:U17" si="12">Q14+T14</f>
        <v>1</v>
      </c>
      <c r="V14" s="691"/>
      <c r="W14" s="599">
        <f t="array" ref="W14">SUMPRODUCT($U$22:$U$27*($P$22:$P$27=$D14)*ISNUMBER(MATCH($Q$22:$Q$27,IF($U$14:$U$17=$U14,$D$14:$D$17,""),0)))+SUMPRODUCT($V$22:$V$27*($Q$22:$Q$27=$D14)*ISNUMBER(MATCH($P$22:$P$27,IF($U$14:$U$17=$U14,$D$14:$D$17,""),0)))</f>
        <v>0</v>
      </c>
      <c r="X14" s="600">
        <f>COUNTIFS($W$14:$W$17,"&gt;"&amp;$W14,$U$14:$U$17,"="&amp;$U14)</f>
        <v>0</v>
      </c>
      <c r="Y14" s="588">
        <f t="shared" ref="Y14:Y17" si="13">U14+X14</f>
        <v>1</v>
      </c>
      <c r="Z14" s="586"/>
      <c r="AA14" s="599">
        <f t="array" ref="AA14">SUMPRODUCT($W$22:$W$27*($P$22:$P$27=$D14)*ISNUMBER(MATCH($Q$22:$Q$27,IF($U$14:$U$17=$U14,$D$14:$D$17,""),0)))+SUMPRODUCT(-$W$22:$W$27*($Q$22:$Q$27=$D14)*ISNUMBER(MATCH($P$22:$P$27,IF($U$14:$U$17=$U14,$D$14:$D$17,""),0)))</f>
        <v>0</v>
      </c>
      <c r="AB14" s="600">
        <f>COUNTIFS($AA$14:$AA$17,"&gt;"&amp;$AA14,$Y$14:$Y$17,"="&amp;$Y14)</f>
        <v>0</v>
      </c>
      <c r="AC14" s="588">
        <f t="shared" ref="AC14:AC17" si="14">Y14+AB14</f>
        <v>1</v>
      </c>
      <c r="AD14" s="586"/>
      <c r="AE14" s="599">
        <f t="array" ref="AE14">SUMPRODUCT($X$22:$X$27*($P$22:$P$27=$D14)*ISNUMBER(MATCH($Q$22:$Q$27,IF($U$14:$U$17=$U14,$D$14:$D$17,""),0)))+SUMPRODUCT($Y$22:$Y$27*($Q$22:$Q$27=$D14)*ISNUMBER(MATCH($P$22:$P$27,IF($U$14:$U$17=$U14,$D$14:$D$17,""),0)))</f>
        <v>0</v>
      </c>
      <c r="AF14" s="600">
        <f>COUNTIFS($AE$14:$AE$17,"&gt;"&amp;$AE14,$AC$14:$AC$17,"="&amp;$AC14)</f>
        <v>0</v>
      </c>
      <c r="AG14" s="588">
        <f t="shared" ref="AG14:AG17" si="15">AC14+AF14</f>
        <v>1</v>
      </c>
      <c r="AH14" s="691"/>
      <c r="AI14" s="601">
        <f>COUNTIFS($J$5:$J$8,"&gt;"&amp;$J5,$AG$14:$AG$17,"="&amp;$AG14)</f>
        <v>0</v>
      </c>
      <c r="AJ14" s="602">
        <f>AG14+AI14</f>
        <v>1</v>
      </c>
      <c r="AK14" s="586"/>
      <c r="AL14" s="601">
        <f>COUNTIFS($H$5:$H$8,"&gt;"&amp;$H5,$AJ$14:$AJ$17,"="&amp;$AJ14)</f>
        <v>0</v>
      </c>
      <c r="AM14" s="602">
        <f>AJ14+AL14</f>
        <v>1</v>
      </c>
      <c r="AN14" s="586"/>
      <c r="AO14" s="601">
        <f>COUNTIFS($P$5:$P$8,"&gt;"&amp;$P5,$AM$14:$AM$17,"="&amp;$AM14)</f>
        <v>4</v>
      </c>
      <c r="AP14" s="602">
        <f t="shared" ref="AP14:AP17" si="16">AM14+AO14</f>
        <v>5</v>
      </c>
      <c r="AQ14" s="586"/>
      <c r="AR14" s="601">
        <f>COUNTIFS($R$5:$R$8,"&gt;"&amp;$R5,$AP$14:$AP$17,"="&amp;$AP14)</f>
        <v>0</v>
      </c>
      <c r="AS14" s="602">
        <f t="shared" ref="AS14:AS17" si="17">AP14+AR14</f>
        <v>5</v>
      </c>
      <c r="AT14" s="797" t="b">
        <f>AND($AV5,$AT5)</f>
        <v>0</v>
      </c>
      <c r="AU14" s="704" t="b">
        <f>OR($AV$14:$AV$17)</f>
        <v>0</v>
      </c>
      <c r="AV14" s="616" t="b">
        <f>AND($AU5,$AV5)</f>
        <v>0</v>
      </c>
      <c r="AX14" s="689">
        <f t="array" ref="AX14">IFERROR(SMALL(IF(COUNTIF($I$14:$I$17,$C$14:$C$17)&gt;1,$C$14:$C$17,""),1),"")</f>
        <v>1</v>
      </c>
      <c r="AY14" s="616">
        <f>IFERROR(INDEX($E$14:$E$17,IF($I14=$AX$14,$C14,99)),0)</f>
        <v>1</v>
      </c>
      <c r="AZ14" s="603" t="str">
        <f t="array" ref="AZ14:AZ17">IFERROR(VLOOKUP($BA$5:$BA$8,$C$14:$D$17,2,0),"")</f>
        <v>Brazil</v>
      </c>
      <c r="BA14" s="606">
        <f t="array" ref="BA14:BA17">IFERROR(VLOOKUP($BA$5:$BA$8,$C$14:$K$17,9,0),"")</f>
        <v>0</v>
      </c>
      <c r="BB14" s="606">
        <f t="array" ref="BB14:BB17">IFERROR(VLOOKUP($BA$5:$BA$8,$C$14:$O$17,13,0),"")</f>
        <v>0</v>
      </c>
      <c r="BC14" s="608">
        <f t="array" ref="BC14:BC17">IFERROR(VLOOKUP($BA$5:$BA$8,$C$14:$S$17,17,0),"")</f>
        <v>0</v>
      </c>
      <c r="BE14" s="611" t="str">
        <f t="array" ref="BE14:BH17">IFERROR(VLOOKUP($AZ$14:$AZ$17&amp;$BE$13:$BH$13,$Z$22:$AA$33,2,0),"")</f>
        <v/>
      </c>
      <c r="BF14" s="612" t="str">
        <v/>
      </c>
      <c r="BG14" s="612" t="str">
        <v/>
      </c>
      <c r="BH14" s="613" t="str">
        <v/>
      </c>
      <c r="BI14" s="616"/>
      <c r="BJ14" s="686" t="b">
        <f>COUNTIF($I$14:$I$17,$BL$15)&lt;&gt;COUNTIF($U$14:$U$17,$BL$15)</f>
        <v>0</v>
      </c>
      <c r="BK14" s="584">
        <f t="array" ref="BK14:BK17">IF($I$14:$I$17=$AX$14,$U$14:$U$17,0)</f>
        <v>1</v>
      </c>
      <c r="BL14" s="690" t="str">
        <f>IF($BJ$14,$BL$15,"")</f>
        <v/>
      </c>
      <c r="BM14" s="621"/>
      <c r="BN14" s="603" t="str">
        <f t="array" ref="BN14:BN17">IFERROR(VLOOKUP($BO$5:$BO$8,$C$14:$D$17,2,0),"")</f>
        <v/>
      </c>
      <c r="BO14" s="606" t="str">
        <f t="array" ref="BO14:BO17">IFERROR(VLOOKUP($BO$5:$BO$8,$C$14:$W$17,21,0),"")</f>
        <v/>
      </c>
      <c r="BP14" s="606" t="str">
        <f t="array" ref="BP14:BP17">IFERROR(VLOOKUP($BO$5:$BO$8,$C$14:$AA$17,25,0),"")</f>
        <v/>
      </c>
      <c r="BQ14" s="608" t="str">
        <f t="array" ref="BQ14:BQ17">IFERROR(VLOOKUP($BO$5:$BO$8,$C$14:$AE$17,29,0),"")</f>
        <v/>
      </c>
      <c r="BS14" s="611" t="str">
        <f t="array" ref="BS14:BV17">IFERROR(VLOOKUP($BN$14:$BN$17&amp;$BS$13:$BV$13,$Z$22:$AA$33,2,0),"")</f>
        <v/>
      </c>
      <c r="BT14" s="612" t="str">
        <v/>
      </c>
      <c r="BU14" s="612" t="str">
        <v/>
      </c>
      <c r="BV14" s="613" t="str">
        <v/>
      </c>
      <c r="BX14" s="689" t="str">
        <f t="array" ref="BX14">IFERROR(SMALL(IF(COUNTIF($BK$14:$BK$17,$C$14:$C$17)&gt;1,$C$14:$C$17,""),2),"")</f>
        <v/>
      </c>
      <c r="BZ14" s="603" t="str">
        <f t="array" ref="BZ14:BZ17">IFERROR(VLOOKUP($CA$5:$CA$8,$C$14:$D$17,2,0),"")</f>
        <v/>
      </c>
      <c r="CA14" s="606" t="str">
        <f t="array" ref="CA14:CA17">IFERROR(VLOOKUP($CA$5:$CA$8,$C$14:$W$17,21,0),"")</f>
        <v/>
      </c>
      <c r="CB14" s="606" t="str">
        <f t="array" ref="CB14:CB17">IFERROR(VLOOKUP($CA$5:$CA$8,$C$14:$AA$17,25,0),"")</f>
        <v/>
      </c>
      <c r="CC14" s="608" t="str">
        <f t="array" ref="CC14:CC17">IFERROR(VLOOKUP($CA$5:$CA$8,$C$14:$AE$17,29,0),"")</f>
        <v/>
      </c>
      <c r="CE14" s="611" t="str">
        <f t="array" ref="CE14:CH17">IFERROR(VLOOKUP($BZ$14:$BZ$17&amp;$CE$13:$CH$13,$Z$22:$AA$33,2,0),"")</f>
        <v/>
      </c>
      <c r="CF14" s="612" t="str">
        <v/>
      </c>
      <c r="CG14" s="612" t="str">
        <v/>
      </c>
      <c r="CH14" s="613" t="str">
        <v/>
      </c>
    </row>
    <row r="15" spans="2:86" s="594" customFormat="1">
      <c r="C15" s="593">
        <v>2</v>
      </c>
      <c r="D15" s="593" t="str">
        <f t="shared" ref="D15:D17" si="18">$D6</f>
        <v>Morocco</v>
      </c>
      <c r="E15" s="589">
        <f t="shared" ref="E15:E17" si="19">RANK(F15,$F$14:$F$17,1)</f>
        <v>2</v>
      </c>
      <c r="F15" s="582">
        <f t="shared" ref="F15:F17" si="20">G15+ROW()/1000+(D15="")*10</f>
        <v>5.0149999999999997</v>
      </c>
      <c r="G15" s="710">
        <f t="shared" ref="G15:G17" si="21">AS15</f>
        <v>5</v>
      </c>
      <c r="H15" s="586"/>
      <c r="I15" s="591">
        <f t="shared" ref="I15:I17" si="22">RANK($K6,$K$5:$K$8)</f>
        <v>1</v>
      </c>
      <c r="J15" s="691"/>
      <c r="K15" s="574">
        <f t="array" ref="K15">SUMPRODUCT($U$22:$U$27*($P$22:$P$27=$D15)*ISNUMBER(MATCH($Q$22:$Q$27,IF($I$14:$I$17=$I15,$D$14:$D$17,""),0)))+SUMPRODUCT($V$22:$V$27*($Q$22:$Q$27=$D15)*ISNUMBER(MATCH($P$22:$P$27,IF($I$14:$I$17=$I15,$D$14:$D$17,""),0)))</f>
        <v>0</v>
      </c>
      <c r="L15" s="574">
        <f>COUNTIFS($K$14:$K$17,"&gt;"&amp;$K15,$I$14:$I$17,"="&amp;$I15)</f>
        <v>0</v>
      </c>
      <c r="M15" s="587">
        <f t="shared" si="10"/>
        <v>1</v>
      </c>
      <c r="N15" s="586"/>
      <c r="O15" s="574">
        <f t="array" ref="O15">SUMPRODUCT($W$22:$W$27*($P$22:$P$27=$D15)*ISNUMBER(MATCH($Q$22:$Q$27,IF($I$14:$I$17=$I15,$D$14:$D$17,""),0)))+SUMPRODUCT(-$W$22:$W$27*($Q$22:$Q$27=$D15)*ISNUMBER(MATCH($P$22:$P$27,IF($I$14:$I$17=$I15,$D$14:$D$17,""),0)))</f>
        <v>0</v>
      </c>
      <c r="P15" s="574">
        <f>COUNTIFS($O$14:$O$17,"&gt;"&amp;$O15,$M$14:$M$17,"="&amp;$M15)</f>
        <v>0</v>
      </c>
      <c r="Q15" s="587">
        <f t="shared" si="11"/>
        <v>1</v>
      </c>
      <c r="R15" s="586"/>
      <c r="S15" s="574">
        <f t="array" ref="S15">SUMPRODUCT($X$22:$X$27*($P$22:$P$27=$D15)*ISNUMBER(MATCH($Q$22:$Q$27,IF($I$14:$I$17=$I15,$D$14:$D$17,""),0)))+SUMPRODUCT($Y$22:$Y$27*($Q$22:$Q$27=$D15)*ISNUMBER(MATCH($P$22:$P$27,IF($I$14:$I$17=$I15,$D$14:$D$17,""),0)))</f>
        <v>0</v>
      </c>
      <c r="T15" s="574">
        <f>COUNTIFS($S$14:$S$17,"&gt;"&amp;$S15,$Q$14:$Q$17,"="&amp;$Q15)</f>
        <v>0</v>
      </c>
      <c r="U15" s="587">
        <f t="shared" si="12"/>
        <v>1</v>
      </c>
      <c r="V15" s="691"/>
      <c r="W15" s="574">
        <f t="array" ref="W15">SUMPRODUCT($U$22:$U$27*($P$22:$P$27=$D15)*ISNUMBER(MATCH($Q$22:$Q$27,IF($U$14:$U$17=$U15,$D$14:$D$17,""),0)))+SUMPRODUCT($V$22:$V$27*($Q$22:$Q$27=$D15)*ISNUMBER(MATCH($P$22:$P$27,IF($U$14:$U$17=$U15,$D$14:$D$17,""),0)))</f>
        <v>0</v>
      </c>
      <c r="X15" s="574">
        <f>COUNTIFS($W$14:$W$17,"&gt;"&amp;$W15,$U$14:$U$17,"="&amp;$U15)</f>
        <v>0</v>
      </c>
      <c r="Y15" s="587">
        <f t="shared" si="13"/>
        <v>1</v>
      </c>
      <c r="Z15" s="586"/>
      <c r="AA15" s="574">
        <f t="array" ref="AA15">SUMPRODUCT($W$22:$W$27*($P$22:$P$27=$D15)*ISNUMBER(MATCH($Q$22:$Q$27,IF($U$14:$U$17=$U15,$D$14:$D$17,""),0)))+SUMPRODUCT(-$W$22:$W$27*($Q$22:$Q$27=$D15)*ISNUMBER(MATCH($P$22:$P$27,IF($U$14:$U$17=$U15,$D$14:$D$17,""),0)))</f>
        <v>0</v>
      </c>
      <c r="AB15" s="574">
        <f>COUNTIFS($AA$14:$AA$17,"&gt;"&amp;$AA15,$Y$14:$Y$17,"="&amp;$Y15)</f>
        <v>0</v>
      </c>
      <c r="AC15" s="587">
        <f t="shared" si="14"/>
        <v>1</v>
      </c>
      <c r="AD15" s="586"/>
      <c r="AE15" s="574">
        <f t="array" ref="AE15">SUMPRODUCT($X$22:$X$27*($P$22:$P$27=$D15)*ISNUMBER(MATCH($Q$22:$Q$27,IF($U$14:$U$17=$U15,$D$14:$D$17,""),0)))+SUMPRODUCT($Y$22:$Y$27*($Q$22:$Q$27=$D15)*ISNUMBER(MATCH($P$22:$P$27,IF($U$14:$U$17=$U15,$D$14:$D$17,""),0)))</f>
        <v>0</v>
      </c>
      <c r="AF15" s="574">
        <f>COUNTIFS($AE$14:$AE$17,"&gt;"&amp;$AE15,$AC$14:$AC$17,"="&amp;$AC15)</f>
        <v>0</v>
      </c>
      <c r="AG15" s="587">
        <f t="shared" si="15"/>
        <v>1</v>
      </c>
      <c r="AH15" s="691"/>
      <c r="AI15" s="593">
        <f>COUNTIFS($J$5:$J$8,"&gt;"&amp;$J6,$AG$14:$AG$17,"="&amp;$AG15)</f>
        <v>0</v>
      </c>
      <c r="AJ15" s="587">
        <f t="shared" ref="AJ15:AJ17" si="23">AG15+AI15</f>
        <v>1</v>
      </c>
      <c r="AK15" s="586"/>
      <c r="AL15" s="593">
        <f>COUNTIFS($H$5:$H$8,"&gt;"&amp;$H6,$AJ$14:$AJ$17,"="&amp;$AJ15)</f>
        <v>0</v>
      </c>
      <c r="AM15" s="587">
        <f t="shared" ref="AM15:AM17" si="24">AJ15+AL15</f>
        <v>1</v>
      </c>
      <c r="AN15" s="586"/>
      <c r="AO15" s="593">
        <f>COUNTIFS($P$5:$P$8,"&gt;"&amp;$P6,$AM$14:$AM$17,"="&amp;$AM15)</f>
        <v>4</v>
      </c>
      <c r="AP15" s="587">
        <f t="shared" si="16"/>
        <v>5</v>
      </c>
      <c r="AQ15" s="586"/>
      <c r="AR15" s="593">
        <f t="shared" ref="AR15:AR17" si="25">COUNTIFS($R$5:$R$8,"&gt;"&amp;$R6,$AP$14:$AP$17,"="&amp;$AP15)</f>
        <v>0</v>
      </c>
      <c r="AS15" s="587">
        <f t="shared" si="17"/>
        <v>5</v>
      </c>
      <c r="AT15" s="797" t="b">
        <f t="shared" ref="AT15:AT17" si="26">AND($AV6,$AT6)</f>
        <v>0</v>
      </c>
      <c r="AV15" s="616" t="b">
        <f t="shared" ref="AV15:AV17" si="27">AND($AU6,$AV6)</f>
        <v>0</v>
      </c>
      <c r="AX15" s="685"/>
      <c r="AY15" s="616">
        <f t="shared" ref="AY15:AY17" si="28">IFERROR(INDEX($E$14:$E$17,IF($I15=$AX$14,$C15,99)),0)</f>
        <v>2</v>
      </c>
      <c r="AZ15" s="604" t="str">
        <v>Morocco</v>
      </c>
      <c r="BA15" s="593">
        <v>0</v>
      </c>
      <c r="BB15" s="593">
        <v>0</v>
      </c>
      <c r="BC15" s="609">
        <v>0</v>
      </c>
      <c r="BE15" s="614" t="str">
        <v/>
      </c>
      <c r="BF15" s="615" t="str">
        <v/>
      </c>
      <c r="BG15" s="616" t="str">
        <v/>
      </c>
      <c r="BH15" s="617" t="str">
        <v/>
      </c>
      <c r="BI15" s="616"/>
      <c r="BK15" s="590">
        <v>1</v>
      </c>
      <c r="BL15" s="693">
        <f t="array" ref="BL15">IFERROR(SMALL(IF(COUNTIF($BK$14:$BK$17,$C$14:$C$17)&gt;1,$C$14:$C$17,""),1),"")</f>
        <v>1</v>
      </c>
      <c r="BN15" s="604" t="str">
        <v/>
      </c>
      <c r="BO15" s="593" t="str">
        <v/>
      </c>
      <c r="BP15" s="593" t="str">
        <v/>
      </c>
      <c r="BQ15" s="609" t="str">
        <v/>
      </c>
      <c r="BS15" s="614" t="str">
        <v/>
      </c>
      <c r="BT15" s="615" t="str">
        <v/>
      </c>
      <c r="BU15" s="616" t="str">
        <v/>
      </c>
      <c r="BV15" s="617" t="str">
        <v/>
      </c>
      <c r="BZ15" s="604" t="str">
        <v/>
      </c>
      <c r="CA15" s="593" t="str">
        <v/>
      </c>
      <c r="CB15" s="593" t="str">
        <v/>
      </c>
      <c r="CC15" s="609" t="str">
        <v/>
      </c>
      <c r="CE15" s="614" t="str">
        <v/>
      </c>
      <c r="CF15" s="615" t="str">
        <v/>
      </c>
      <c r="CG15" s="616" t="str">
        <v/>
      </c>
      <c r="CH15" s="617" t="str">
        <v/>
      </c>
    </row>
    <row r="16" spans="2:86" s="594" customFormat="1">
      <c r="C16" s="593">
        <v>3</v>
      </c>
      <c r="D16" s="593" t="str">
        <f t="shared" si="18"/>
        <v>Haiti</v>
      </c>
      <c r="E16" s="589">
        <f t="shared" si="19"/>
        <v>3</v>
      </c>
      <c r="F16" s="582">
        <f t="shared" si="20"/>
        <v>5.016</v>
      </c>
      <c r="G16" s="710">
        <f t="shared" si="21"/>
        <v>5</v>
      </c>
      <c r="H16" s="586"/>
      <c r="I16" s="591">
        <f t="shared" si="22"/>
        <v>1</v>
      </c>
      <c r="J16" s="691"/>
      <c r="K16" s="574">
        <f t="array" ref="K16">SUMPRODUCT($U$22:$U$27*($P$22:$P$27=$D16)*ISNUMBER(MATCH($Q$22:$Q$27,IF($I$14:$I$17=$I16,$D$14:$D$17,""),0)))+SUMPRODUCT($V$22:$V$27*($Q$22:$Q$27=$D16)*ISNUMBER(MATCH($P$22:$P$27,IF($I$14:$I$17=$I16,$D$14:$D$17,""),0)))</f>
        <v>0</v>
      </c>
      <c r="L16" s="574">
        <f>COUNTIFS($K$14:$K$17,"&gt;"&amp;$K16,$I$14:$I$17,"="&amp;$I16)</f>
        <v>0</v>
      </c>
      <c r="M16" s="587">
        <f t="shared" si="10"/>
        <v>1</v>
      </c>
      <c r="N16" s="586"/>
      <c r="O16" s="574">
        <f t="array" ref="O16">SUMPRODUCT($W$22:$W$27*($P$22:$P$27=$D16)*ISNUMBER(MATCH($Q$22:$Q$27,IF($I$14:$I$17=$I16,$D$14:$D$17,""),0)))+SUMPRODUCT(-$W$22:$W$27*($Q$22:$Q$27=$D16)*ISNUMBER(MATCH($P$22:$P$27,IF($I$14:$I$17=$I16,$D$14:$D$17,""),0)))</f>
        <v>0</v>
      </c>
      <c r="P16" s="574">
        <f>COUNTIFS($O$14:$O$17,"&gt;"&amp;$O16,$M$14:$M$17,"="&amp;$M16)</f>
        <v>0</v>
      </c>
      <c r="Q16" s="587">
        <f t="shared" si="11"/>
        <v>1</v>
      </c>
      <c r="R16" s="586"/>
      <c r="S16" s="574">
        <f t="array" ref="S16">SUMPRODUCT($X$22:$X$27*($P$22:$P$27=$D16)*ISNUMBER(MATCH($Q$22:$Q$27,IF($I$14:$I$17=$I16,$D$14:$D$17,""),0)))+SUMPRODUCT($Y$22:$Y$27*($Q$22:$Q$27=$D16)*ISNUMBER(MATCH($P$22:$P$27,IF($I$14:$I$17=$I16,$D$14:$D$17,""),0)))</f>
        <v>0</v>
      </c>
      <c r="T16" s="574">
        <f>COUNTIFS($S$14:$S$17,"&gt;"&amp;$S16,$Q$14:$Q$17,"="&amp;$Q16)</f>
        <v>0</v>
      </c>
      <c r="U16" s="587">
        <f t="shared" si="12"/>
        <v>1</v>
      </c>
      <c r="V16" s="691"/>
      <c r="W16" s="574">
        <f t="array" ref="W16">SUMPRODUCT($U$22:$U$27*($P$22:$P$27=$D16)*ISNUMBER(MATCH($Q$22:$Q$27,IF($U$14:$U$17=$U16,$D$14:$D$17,""),0)))+SUMPRODUCT($V$22:$V$27*($Q$22:$Q$27=$D16)*ISNUMBER(MATCH($P$22:$P$27,IF($U$14:$U$17=$U16,$D$14:$D$17,""),0)))</f>
        <v>0</v>
      </c>
      <c r="X16" s="574">
        <f>COUNTIFS($W$14:$W$17,"&gt;"&amp;$W16,$U$14:$U$17,"="&amp;$U16)</f>
        <v>0</v>
      </c>
      <c r="Y16" s="587">
        <f t="shared" si="13"/>
        <v>1</v>
      </c>
      <c r="Z16" s="586"/>
      <c r="AA16" s="574">
        <f t="array" ref="AA16">SUMPRODUCT($W$22:$W$27*($P$22:$P$27=$D16)*ISNUMBER(MATCH($Q$22:$Q$27,IF($U$14:$U$17=$U16,$D$14:$D$17,""),0)))+SUMPRODUCT(-$W$22:$W$27*($Q$22:$Q$27=$D16)*ISNUMBER(MATCH($P$22:$P$27,IF($U$14:$U$17=$U16,$D$14:$D$17,""),0)))</f>
        <v>0</v>
      </c>
      <c r="AB16" s="574">
        <f>COUNTIFS($AA$14:$AA$17,"&gt;"&amp;$AA16,$Y$14:$Y$17,"="&amp;$Y16)</f>
        <v>0</v>
      </c>
      <c r="AC16" s="587">
        <f t="shared" si="14"/>
        <v>1</v>
      </c>
      <c r="AD16" s="586"/>
      <c r="AE16" s="574">
        <f t="array" ref="AE16">SUMPRODUCT($X$22:$X$27*($P$22:$P$27=$D16)*ISNUMBER(MATCH($Q$22:$Q$27,IF($U$14:$U$17=$U16,$D$14:$D$17,""),0)))+SUMPRODUCT($Y$22:$Y$27*($Q$22:$Q$27=$D16)*ISNUMBER(MATCH($P$22:$P$27,IF($U$14:$U$17=$U16,$D$14:$D$17,""),0)))</f>
        <v>0</v>
      </c>
      <c r="AF16" s="574">
        <f>COUNTIFS($AE$14:$AE$17,"&gt;"&amp;$AE16,$AC$14:$AC$17,"="&amp;$AC16)</f>
        <v>0</v>
      </c>
      <c r="AG16" s="587">
        <f t="shared" si="15"/>
        <v>1</v>
      </c>
      <c r="AH16" s="691"/>
      <c r="AI16" s="593">
        <f>COUNTIFS($J$5:$J$8,"&gt;"&amp;$J7,$AG$14:$AG$17,"="&amp;$AG16)</f>
        <v>0</v>
      </c>
      <c r="AJ16" s="587">
        <f t="shared" si="23"/>
        <v>1</v>
      </c>
      <c r="AK16" s="586"/>
      <c r="AL16" s="593">
        <f>COUNTIFS($H$5:$H$8,"&gt;"&amp;$H7,$AJ$14:$AJ$17,"="&amp;$AJ16)</f>
        <v>0</v>
      </c>
      <c r="AM16" s="587">
        <f t="shared" si="24"/>
        <v>1</v>
      </c>
      <c r="AN16" s="586"/>
      <c r="AO16" s="593">
        <f>COUNTIFS($P$5:$P$8,"&gt;"&amp;$P7,$AM$14:$AM$17,"="&amp;$AM16)</f>
        <v>4</v>
      </c>
      <c r="AP16" s="587">
        <f t="shared" si="16"/>
        <v>5</v>
      </c>
      <c r="AQ16" s="586"/>
      <c r="AR16" s="593">
        <f t="shared" si="25"/>
        <v>0</v>
      </c>
      <c r="AS16" s="587">
        <f t="shared" si="17"/>
        <v>5</v>
      </c>
      <c r="AT16" s="797" t="b">
        <f t="shared" si="26"/>
        <v>0</v>
      </c>
      <c r="AV16" s="616" t="b">
        <f t="shared" si="27"/>
        <v>0</v>
      </c>
      <c r="AX16" s="593"/>
      <c r="AY16" s="616">
        <f t="shared" si="28"/>
        <v>3</v>
      </c>
      <c r="AZ16" s="604" t="str">
        <v>Haiti</v>
      </c>
      <c r="BA16" s="593">
        <v>0</v>
      </c>
      <c r="BB16" s="593">
        <v>0</v>
      </c>
      <c r="BC16" s="609">
        <v>0</v>
      </c>
      <c r="BE16" s="614" t="str">
        <v/>
      </c>
      <c r="BF16" s="616" t="str">
        <v/>
      </c>
      <c r="BG16" s="615" t="str">
        <v/>
      </c>
      <c r="BH16" s="617" t="str">
        <v/>
      </c>
      <c r="BI16" s="616"/>
      <c r="BJ16" s="616"/>
      <c r="BK16" s="590">
        <v>1</v>
      </c>
      <c r="BL16" s="593"/>
      <c r="BN16" s="604" t="str">
        <v/>
      </c>
      <c r="BO16" s="593" t="str">
        <v/>
      </c>
      <c r="BP16" s="593" t="str">
        <v/>
      </c>
      <c r="BQ16" s="609" t="str">
        <v/>
      </c>
      <c r="BS16" s="614" t="str">
        <v/>
      </c>
      <c r="BT16" s="616" t="str">
        <v/>
      </c>
      <c r="BU16" s="615" t="str">
        <v/>
      </c>
      <c r="BV16" s="617" t="str">
        <v/>
      </c>
      <c r="BZ16" s="604" t="str">
        <v/>
      </c>
      <c r="CA16" s="593" t="str">
        <v/>
      </c>
      <c r="CB16" s="593" t="str">
        <v/>
      </c>
      <c r="CC16" s="609" t="str">
        <v/>
      </c>
      <c r="CE16" s="614" t="str">
        <v/>
      </c>
      <c r="CF16" s="616" t="str">
        <v/>
      </c>
      <c r="CG16" s="615" t="str">
        <v/>
      </c>
      <c r="CH16" s="617" t="str">
        <v/>
      </c>
    </row>
    <row r="17" spans="3:86" s="594" customFormat="1" ht="12.75" thickBot="1">
      <c r="C17" s="593">
        <v>4</v>
      </c>
      <c r="D17" s="593" t="str">
        <f t="shared" si="18"/>
        <v>Scotland</v>
      </c>
      <c r="E17" s="592">
        <f t="shared" si="19"/>
        <v>4</v>
      </c>
      <c r="F17" s="582">
        <f t="shared" si="20"/>
        <v>5.0170000000000003</v>
      </c>
      <c r="G17" s="710">
        <f t="shared" si="21"/>
        <v>5</v>
      </c>
      <c r="H17" s="586"/>
      <c r="I17" s="591">
        <f t="shared" si="22"/>
        <v>1</v>
      </c>
      <c r="J17" s="691"/>
      <c r="K17" s="574">
        <f t="array" ref="K17">SUMPRODUCT($U$22:$U$27*($P$22:$P$27=$D17)*ISNUMBER(MATCH($Q$22:$Q$27,IF($I$14:$I$17=$I17,$D$14:$D$17,""),0)))+SUMPRODUCT($V$22:$V$27*($Q$22:$Q$27=$D17)*ISNUMBER(MATCH($P$22:$P$27,IF($I$14:$I$17=$I17,$D$14:$D$17,""),0)))</f>
        <v>0</v>
      </c>
      <c r="L17" s="574">
        <f>COUNTIFS($K$14:$K$17,"&gt;"&amp;$K17,$I$14:$I$17,"="&amp;$I17)</f>
        <v>0</v>
      </c>
      <c r="M17" s="587">
        <f t="shared" si="10"/>
        <v>1</v>
      </c>
      <c r="N17" s="586"/>
      <c r="O17" s="574">
        <f t="array" ref="O17">SUMPRODUCT($W$22:$W$27*($P$22:$P$27=$D17)*ISNUMBER(MATCH($Q$22:$Q$27,IF($I$14:$I$17=$I17,$D$14:$D$17,""),0)))+SUMPRODUCT(-$W$22:$W$27*($Q$22:$Q$27=$D17)*ISNUMBER(MATCH($P$22:$P$27,IF($I$14:$I$17=$I17,$D$14:$D$17,""),0)))</f>
        <v>0</v>
      </c>
      <c r="P17" s="574">
        <f>COUNTIFS($O$14:$O$17,"&gt;"&amp;$O17,$M$14:$M$17,"="&amp;$M17)</f>
        <v>0</v>
      </c>
      <c r="Q17" s="587">
        <f t="shared" si="11"/>
        <v>1</v>
      </c>
      <c r="R17" s="586"/>
      <c r="S17" s="574">
        <f t="array" ref="S17">SUMPRODUCT($X$22:$X$27*($P$22:$P$27=$D17)*ISNUMBER(MATCH($Q$22:$Q$27,IF($I$14:$I$17=$I17,$D$14:$D$17,""),0)))+SUMPRODUCT($Y$22:$Y$27*($Q$22:$Q$27=$D17)*ISNUMBER(MATCH($P$22:$P$27,IF($I$14:$I$17=$I17,$D$14:$D$17,""),0)))</f>
        <v>0</v>
      </c>
      <c r="T17" s="574">
        <f>COUNTIFS($S$14:$S$17,"&gt;"&amp;$S17,$Q$14:$Q$17,"="&amp;$Q17)</f>
        <v>0</v>
      </c>
      <c r="U17" s="587">
        <f t="shared" si="12"/>
        <v>1</v>
      </c>
      <c r="V17" s="691"/>
      <c r="W17" s="574">
        <f t="array" ref="W17">SUMPRODUCT($U$22:$U$27*($P$22:$P$27=$D17)*ISNUMBER(MATCH($Q$22:$Q$27,IF($U$14:$U$17=$U17,$D$14:$D$17,""),0)))+SUMPRODUCT($V$22:$V$27*($Q$22:$Q$27=$D17)*ISNUMBER(MATCH($P$22:$P$27,IF($U$14:$U$17=$U17,$D$14:$D$17,""),0)))</f>
        <v>0</v>
      </c>
      <c r="X17" s="574">
        <f>COUNTIFS($W$14:$W$17,"&gt;"&amp;$W17,$U$14:$U$17,"="&amp;$U17)</f>
        <v>0</v>
      </c>
      <c r="Y17" s="587">
        <f t="shared" si="13"/>
        <v>1</v>
      </c>
      <c r="Z17" s="586"/>
      <c r="AA17" s="574">
        <f t="array" ref="AA17">SUMPRODUCT($W$22:$W$27*($P$22:$P$27=$D17)*ISNUMBER(MATCH($Q$22:$Q$27,IF($U$14:$U$17=$U17,$D$14:$D$17,""),0)))+SUMPRODUCT(-$W$22:$W$27*($Q$22:$Q$27=$D17)*ISNUMBER(MATCH($P$22:$P$27,IF($U$14:$U$17=$U17,$D$14:$D$17,""),0)))</f>
        <v>0</v>
      </c>
      <c r="AB17" s="574">
        <f>COUNTIFS($AA$14:$AA$17,"&gt;"&amp;$AA17,$Y$14:$Y$17,"="&amp;$Y17)</f>
        <v>0</v>
      </c>
      <c r="AC17" s="587">
        <f t="shared" si="14"/>
        <v>1</v>
      </c>
      <c r="AD17" s="586"/>
      <c r="AE17" s="574">
        <f t="array" ref="AE17">SUMPRODUCT($X$22:$X$27*($P$22:$P$27=$D17)*ISNUMBER(MATCH($Q$22:$Q$27,IF($U$14:$U$17=$U17,$D$14:$D$17,""),0)))+SUMPRODUCT($Y$22:$Y$27*($Q$22:$Q$27=$D17)*ISNUMBER(MATCH($P$22:$P$27,IF($U$14:$U$17=$U17,$D$14:$D$17,""),0)))</f>
        <v>0</v>
      </c>
      <c r="AF17" s="574">
        <f>COUNTIFS($AE$14:$AE$17,"&gt;"&amp;$AE17,$AC$14:$AC$17,"="&amp;$AC17)</f>
        <v>0</v>
      </c>
      <c r="AG17" s="587">
        <f t="shared" si="15"/>
        <v>1</v>
      </c>
      <c r="AH17" s="691"/>
      <c r="AI17" s="593">
        <f>COUNTIFS($J$5:$J$8,"&gt;"&amp;$J8,$AG$14:$AG$17,"="&amp;$AG17)</f>
        <v>0</v>
      </c>
      <c r="AJ17" s="587">
        <f t="shared" si="23"/>
        <v>1</v>
      </c>
      <c r="AK17" s="586"/>
      <c r="AL17" s="593">
        <f>COUNTIFS($H$5:$H$8,"&gt;"&amp;$H8,$AJ$14:$AJ$17,"="&amp;$AJ17)</f>
        <v>0</v>
      </c>
      <c r="AM17" s="587">
        <f t="shared" si="24"/>
        <v>1</v>
      </c>
      <c r="AN17" s="586"/>
      <c r="AO17" s="593">
        <f>COUNTIFS($P$5:$P$8,"&gt;"&amp;$P8,$AM$14:$AM$17,"="&amp;$AM17)</f>
        <v>4</v>
      </c>
      <c r="AP17" s="587">
        <f t="shared" si="16"/>
        <v>5</v>
      </c>
      <c r="AQ17" s="586"/>
      <c r="AR17" s="593">
        <f t="shared" si="25"/>
        <v>0</v>
      </c>
      <c r="AS17" s="587">
        <f t="shared" si="17"/>
        <v>5</v>
      </c>
      <c r="AT17" s="797" t="b">
        <f t="shared" si="26"/>
        <v>0</v>
      </c>
      <c r="AV17" s="616" t="b">
        <f t="shared" si="27"/>
        <v>0</v>
      </c>
      <c r="AX17" s="593"/>
      <c r="AY17" s="616">
        <f t="shared" si="28"/>
        <v>4</v>
      </c>
      <c r="AZ17" s="605" t="str">
        <v>Scotland</v>
      </c>
      <c r="BA17" s="607">
        <v>0</v>
      </c>
      <c r="BB17" s="607">
        <v>0</v>
      </c>
      <c r="BC17" s="610">
        <v>0</v>
      </c>
      <c r="BE17" s="618" t="str">
        <v/>
      </c>
      <c r="BF17" s="619" t="str">
        <v/>
      </c>
      <c r="BG17" s="619" t="str">
        <v/>
      </c>
      <c r="BH17" s="620" t="str">
        <v/>
      </c>
      <c r="BI17" s="616"/>
      <c r="BJ17" s="616"/>
      <c r="BK17" s="682">
        <v>1</v>
      </c>
      <c r="BL17" s="593"/>
      <c r="BN17" s="605" t="str">
        <v/>
      </c>
      <c r="BO17" s="607" t="str">
        <v/>
      </c>
      <c r="BP17" s="607" t="str">
        <v/>
      </c>
      <c r="BQ17" s="610" t="str">
        <v/>
      </c>
      <c r="BS17" s="618" t="str">
        <v/>
      </c>
      <c r="BT17" s="619" t="str">
        <v/>
      </c>
      <c r="BU17" s="619" t="str">
        <v/>
      </c>
      <c r="BV17" s="620" t="str">
        <v/>
      </c>
      <c r="BZ17" s="605" t="str">
        <v/>
      </c>
      <c r="CA17" s="607" t="str">
        <v/>
      </c>
      <c r="CB17" s="607" t="str">
        <v/>
      </c>
      <c r="CC17" s="610" t="str">
        <v/>
      </c>
      <c r="CE17" s="618" t="str">
        <v/>
      </c>
      <c r="CF17" s="619" t="str">
        <v/>
      </c>
      <c r="CG17" s="619" t="str">
        <v/>
      </c>
      <c r="CH17" s="620" t="str">
        <v/>
      </c>
    </row>
    <row r="18" spans="3:86" s="594" customFormat="1" ht="12.75" thickTop="1">
      <c r="P18" s="593"/>
      <c r="Q18" s="593"/>
      <c r="R18" s="593"/>
      <c r="S18" s="593"/>
      <c r="T18" s="593"/>
      <c r="U18" s="593"/>
      <c r="BK18" s="593"/>
      <c r="BL18" s="593"/>
    </row>
    <row r="19" spans="3:86" s="594" customFormat="1">
      <c r="BK19" s="593"/>
      <c r="BL19" s="593"/>
    </row>
    <row r="20" spans="3:86" s="572" customFormat="1">
      <c r="O20" s="622"/>
      <c r="W20" s="622"/>
      <c r="Y20" s="622"/>
      <c r="AZ20" s="688" t="s">
        <v>1780</v>
      </c>
      <c r="BK20" s="574"/>
      <c r="BL20" s="574"/>
    </row>
    <row r="21" spans="3:86" s="572" customFormat="1" ht="15.75" customHeight="1" thickBot="1">
      <c r="D21" s="623"/>
      <c r="E21" s="579" t="s">
        <v>1101</v>
      </c>
      <c r="F21" s="578" t="s">
        <v>1102</v>
      </c>
      <c r="G21" s="578" t="s">
        <v>1103</v>
      </c>
      <c r="H21" s="624" t="str">
        <f t="array" ref="H21:K21">TRANSPOSE($D$22:$D$25)</f>
        <v>Brazil</v>
      </c>
      <c r="I21" s="625" t="str">
        <v>Morocco</v>
      </c>
      <c r="J21" s="625" t="str">
        <v>Haiti</v>
      </c>
      <c r="K21" s="626" t="str">
        <v>Scotland</v>
      </c>
      <c r="L21" s="573" t="s">
        <v>1786</v>
      </c>
      <c r="M21" s="573" t="s">
        <v>1784</v>
      </c>
      <c r="N21" s="583" t="s">
        <v>1787</v>
      </c>
      <c r="T21" s="622" t="s">
        <v>169</v>
      </c>
      <c r="U21" s="975" t="s">
        <v>1101</v>
      </c>
      <c r="V21" s="975"/>
      <c r="W21" s="668" t="s">
        <v>190</v>
      </c>
      <c r="X21" s="668" t="s">
        <v>1102</v>
      </c>
      <c r="Y21" s="668" t="s">
        <v>1103</v>
      </c>
      <c r="AA21" s="627"/>
      <c r="AC21" s="573" t="s">
        <v>1759</v>
      </c>
      <c r="AE21" s="594"/>
      <c r="AF21" s="594"/>
      <c r="AH21" s="594"/>
      <c r="AI21" s="594"/>
      <c r="AJ21" s="594"/>
      <c r="AK21" s="594"/>
      <c r="AL21" s="594"/>
      <c r="AM21" s="594"/>
      <c r="AN21" s="594"/>
      <c r="AO21" s="594"/>
      <c r="AX21" s="687" t="s">
        <v>1783</v>
      </c>
      <c r="AY21" s="687" t="s">
        <v>1785</v>
      </c>
      <c r="AZ21" s="594"/>
      <c r="BA21" s="594"/>
      <c r="BB21" s="594"/>
      <c r="BC21" s="594"/>
      <c r="BD21" s="594"/>
      <c r="BE21" s="596" t="str">
        <f t="array" ref="BE21:BH21">TRANSPOSE($AZ$22:$AZ$25)</f>
        <v/>
      </c>
      <c r="BF21" s="597" t="str">
        <v/>
      </c>
      <c r="BG21" s="597" t="str">
        <v/>
      </c>
      <c r="BH21" s="598" t="str">
        <v/>
      </c>
      <c r="BI21" s="594"/>
      <c r="BJ21" s="594"/>
      <c r="BK21" s="593"/>
      <c r="BL21" s="593"/>
      <c r="BM21" s="594"/>
      <c r="BN21" s="594"/>
      <c r="BO21" s="594"/>
      <c r="BP21" s="594"/>
      <c r="BQ21" s="594"/>
      <c r="BR21" s="594"/>
      <c r="BS21" s="594"/>
      <c r="BT21" s="594"/>
      <c r="BU21" s="594"/>
      <c r="BV21" s="594"/>
    </row>
    <row r="22" spans="3:86" s="572" customFormat="1" ht="12.75" thickTop="1">
      <c r="C22" s="574"/>
      <c r="D22" s="628" t="str">
        <f>IF($L$9=0,$D5,INDEX($D$5:$D$8,MATCH($C5,$E$14:$E$17,0)))</f>
        <v>Brazil</v>
      </c>
      <c r="E22" s="697">
        <f>VLOOKUP($D22,$D$5:$K$8,8,0)</f>
        <v>0</v>
      </c>
      <c r="F22" s="630">
        <f>VLOOKUP($D22,$D$5:$K$8,5,0)</f>
        <v>0</v>
      </c>
      <c r="G22" s="698">
        <f>VLOOKUP($D22,$D$5:$K$8,6,0)</f>
        <v>0</v>
      </c>
      <c r="H22" s="629" t="str">
        <f t="array" ref="H22:K25">IFERROR(VLOOKUP($D$22:$D$25&amp;$H$21:$K$21,$Z$22:$AA$33,2,0),"")</f>
        <v/>
      </c>
      <c r="I22" s="630" t="str">
        <v/>
      </c>
      <c r="J22" s="630" t="str">
        <v/>
      </c>
      <c r="K22" s="694" t="str">
        <v/>
      </c>
      <c r="L22" s="683" t="b">
        <f>OR($E22&gt;0,$G22&gt;0)</f>
        <v>0</v>
      </c>
      <c r="M22" s="683" t="b">
        <f t="array" ref="M22:M25">VLOOKUP($D$22:$D$25,$D$14:$AV$17,45,0)</f>
        <v>0</v>
      </c>
      <c r="N22" s="574">
        <f>VLOOKUP($D22,$D$5:$Q$8,14,0)</f>
        <v>6</v>
      </c>
      <c r="O22" s="635" t="s">
        <v>26</v>
      </c>
      <c r="P22" s="670" t="str">
        <f>INDEX('World Cup'!$B$13:$AJ$38,1,1+(CODE($B$1)-65)*3)</f>
        <v>Brazil</v>
      </c>
      <c r="Q22" s="671" t="str">
        <f>INDEX('World Cup'!$B$13:$AJ$38,1,2+(CODE($B$1)-65)*3)</f>
        <v>Morocco</v>
      </c>
      <c r="R22" s="671" t="str">
        <f>IF(OR(INDEX('World Cup'!$B$14:$AJ$39,1,1+(CODE($B$1)-65)*3)="",INDEX('World Cup'!$B$14:$AJ$39,1,2+(CODE($B$1)-65)*3)=""),"",INDEX('World Cup'!$B$14:$AJ$39,1,1+(CODE($B$1)-65)*3))</f>
        <v/>
      </c>
      <c r="S22" s="672" t="str">
        <f>IF(OR(INDEX('World Cup'!$B$14:$AJ$39,1,1+(CODE($B$1)-65)*3)="",INDEX('World Cup'!$B$14:$AJ$39,1,2+(CODE($B$1)-65)*3)=""),"",INDEX('World Cup'!$B$14:$AJ$39,1,2+(CODE($B$1)-65)*3))</f>
        <v/>
      </c>
      <c r="T22" s="637">
        <f t="shared" ref="T22:T25" si="29">IF(AND(P22&lt;&gt;"",Q22&lt;&gt;"",P22&lt;&gt;Q22,R22&lt;&gt;"",S22&lt;&gt;""),1,0)</f>
        <v>0</v>
      </c>
      <c r="U22" s="638">
        <f t="shared" ref="U22:U25" si="30">IF($T22=0,0,IF($R22&gt;$S22,3,IF($R22=$S22,1,0)))</f>
        <v>0</v>
      </c>
      <c r="V22" s="639">
        <f t="shared" ref="V22:V25" si="31">IF($T22=0,0,IF($R22&lt;$S22,3,IF($R22=$S22,1,0)))</f>
        <v>0</v>
      </c>
      <c r="W22" s="640">
        <f t="shared" ref="W22:W25" si="32">IF(OR(R22="",S22=""),0,R22-S22)</f>
        <v>0</v>
      </c>
      <c r="X22" s="641">
        <f t="shared" ref="X22:X25" si="33">IF(OR(R22="",S22=""),0,R22)</f>
        <v>0</v>
      </c>
      <c r="Y22" s="642">
        <f t="shared" ref="Y22:Y25" si="34">IF(OR(R22="",S22=""),0,S22)</f>
        <v>0</v>
      </c>
      <c r="Z22" s="643" t="str">
        <f t="shared" ref="Z22:Z25" si="35">P22&amp;Q22</f>
        <v>BrazilMorocco</v>
      </c>
      <c r="AA22" s="644" t="str">
        <f>IF($T22,$X22&amp;Language!$E$197&amp;$Y22,"")</f>
        <v/>
      </c>
      <c r="AB22" s="683"/>
      <c r="AC22" s="683" t="b">
        <f t="array" ref="AC22:AC25">VLOOKUP($D$22:$D$25,$D$14:$AV$17,43,0)</f>
        <v>0</v>
      </c>
      <c r="AD22" s="683"/>
      <c r="AE22" s="574"/>
      <c r="AF22" s="684"/>
      <c r="AG22" s="684"/>
      <c r="AH22" s="684"/>
      <c r="AI22" s="683"/>
      <c r="AJ22" s="593"/>
      <c r="AK22" s="645"/>
      <c r="AL22" s="593"/>
      <c r="AN22" s="593"/>
      <c r="AO22" s="593"/>
      <c r="AX22" s="689" t="str">
        <f t="array" ref="AX22">IFERROR(SMALL(IF(COUNTIF($I$14:$I$17,$C$14:$C$17)&gt;1,$C$14:$C$17,""),2),"")</f>
        <v/>
      </c>
      <c r="AY22" s="616">
        <f>IFERROR(INDEX($E$14:$E$17,IF($I14=$AX$22,$C14,99)),0)</f>
        <v>0</v>
      </c>
      <c r="AZ22" s="603" t="str">
        <f t="array" ref="AZ22:AZ25">IFERROR(VLOOKUP($BB$5:$BB$8,$C$14:$D$17,2,0),"")</f>
        <v/>
      </c>
      <c r="BA22" s="606" t="str">
        <f t="array" ref="BA22:BA25">IFERROR(VLOOKUP($BB$5:$BB$8,$C$14:$K$17,9,0),"")</f>
        <v/>
      </c>
      <c r="BB22" s="606" t="str">
        <f t="array" ref="BB22:BB25">IFERROR(VLOOKUP($BB$5:$BB$8,$C$14:$O$17,13,0),"")</f>
        <v/>
      </c>
      <c r="BC22" s="608" t="str">
        <f t="array" ref="BC22:BC25">IFERROR(VLOOKUP($BB$5:$BB$8,$C$14:$S$17,17,0),"")</f>
        <v/>
      </c>
      <c r="BD22" s="594"/>
      <c r="BE22" s="611" t="str">
        <f t="array" ref="BE22:BH25">IFERROR(VLOOKUP($AZ$22:$AZ$25&amp;$BE$21:$BH$21,$Z$22:$AA$33,2,0),"")</f>
        <v/>
      </c>
      <c r="BF22" s="612" t="str">
        <v/>
      </c>
      <c r="BG22" s="612" t="str">
        <v/>
      </c>
      <c r="BH22" s="613" t="str">
        <v/>
      </c>
      <c r="BI22" s="616"/>
      <c r="BJ22" s="616"/>
      <c r="BK22" s="574"/>
      <c r="BL22" s="593"/>
      <c r="BM22" s="594"/>
      <c r="BN22" s="594"/>
      <c r="BO22" s="593"/>
      <c r="BP22" s="593"/>
      <c r="BQ22" s="593"/>
      <c r="BR22" s="594"/>
      <c r="BS22" s="616"/>
      <c r="BT22" s="616"/>
      <c r="BU22" s="616"/>
      <c r="BV22" s="616"/>
    </row>
    <row r="23" spans="3:86" s="572" customFormat="1">
      <c r="C23" s="574"/>
      <c r="D23" s="646" t="str">
        <f t="shared" ref="D23:D25" si="36">IF($L$9=0,$D6,INDEX($D$5:$D$8,MATCH($C6,$E$14:$E$17,0)))</f>
        <v>Morocco</v>
      </c>
      <c r="E23" s="692">
        <f t="shared" ref="E23:E25" si="37">VLOOKUP($D23,$D$5:$K$8,8,0)</f>
        <v>0</v>
      </c>
      <c r="F23" s="574">
        <f t="shared" ref="F23:F25" si="38">VLOOKUP($D23,$D$5:$K$8,5,0)</f>
        <v>0</v>
      </c>
      <c r="G23" s="699">
        <f t="shared" ref="G23:G25" si="39">VLOOKUP($D23,$D$5:$K$8,6,0)</f>
        <v>0</v>
      </c>
      <c r="H23" s="631" t="str">
        <v/>
      </c>
      <c r="I23" s="632" t="str">
        <v/>
      </c>
      <c r="J23" s="574" t="str">
        <v/>
      </c>
      <c r="K23" s="695" t="str">
        <v/>
      </c>
      <c r="L23" s="683" t="b">
        <f t="shared" ref="L23:L25" si="40">OR($E23&gt;0,$G23&gt;0)</f>
        <v>0</v>
      </c>
      <c r="M23" s="683" t="b">
        <v>0</v>
      </c>
      <c r="N23" s="574">
        <f t="shared" ref="N23:N25" si="41">VLOOKUP($D23,$D$5:$Q$8,14,0)</f>
        <v>8</v>
      </c>
      <c r="O23" s="647" t="s">
        <v>27</v>
      </c>
      <c r="P23" s="673" t="str">
        <f>INDEX('World Cup'!$B$13:$AJ$38,6,1+(CODE($B$1)-65)*3)</f>
        <v>Haiti</v>
      </c>
      <c r="Q23" s="674" t="str">
        <f>INDEX('World Cup'!$B$13:$AJ$38,6,2+(CODE($B$1)-65)*3)</f>
        <v>Scotland</v>
      </c>
      <c r="R23" s="674" t="str">
        <f>IF(OR(INDEX('World Cup'!$B$14:$AJ$39,6,1+(CODE($B$1)-65)*3)="",INDEX('World Cup'!$B$14:$AJ$39,6,2+(CODE($B$1)-65)*3)=""),"",INDEX('World Cup'!$B$14:$AJ$39,6,1+(CODE($B$1)-65)*3))</f>
        <v/>
      </c>
      <c r="S23" s="675" t="str">
        <f>IF(OR(INDEX('World Cup'!$B$14:$AJ$39,6,1+(CODE($B$1)-65)*3)="",INDEX('World Cup'!$B$14:$AJ$39,6,2+(CODE($B$1)-65)*3)=""),"",INDEX('World Cup'!$B$14:$AJ$39,6,2+(CODE($B$1)-65)*3))</f>
        <v/>
      </c>
      <c r="T23" s="574">
        <f t="shared" si="29"/>
        <v>0</v>
      </c>
      <c r="U23" s="649">
        <f t="shared" si="30"/>
        <v>0</v>
      </c>
      <c r="V23" s="574">
        <f t="shared" si="31"/>
        <v>0</v>
      </c>
      <c r="W23" s="650">
        <f t="shared" si="32"/>
        <v>0</v>
      </c>
      <c r="X23" s="651">
        <f t="shared" si="33"/>
        <v>0</v>
      </c>
      <c r="Y23" s="652">
        <f t="shared" si="34"/>
        <v>0</v>
      </c>
      <c r="Z23" s="653" t="str">
        <f t="shared" si="35"/>
        <v>HaitiScotland</v>
      </c>
      <c r="AA23" s="654" t="str">
        <f>IF($T23,$X23&amp;Language!$E$197&amp;$Y23,"")</f>
        <v/>
      </c>
      <c r="AB23" s="683"/>
      <c r="AC23" s="683" t="b">
        <v>0</v>
      </c>
      <c r="AD23" s="683"/>
      <c r="AE23" s="574"/>
      <c r="AF23" s="684"/>
      <c r="AG23" s="684"/>
      <c r="AH23" s="684"/>
      <c r="AI23" s="684"/>
      <c r="AJ23" s="593"/>
      <c r="AK23" s="645"/>
      <c r="AL23" s="593"/>
      <c r="AN23" s="593"/>
      <c r="AO23" s="593"/>
      <c r="AY23" s="616">
        <f t="shared" ref="AY23:AY25" si="42">IFERROR(INDEX($E$14:$E$17,IF($I15=$AX$22,$C15,99)),0)</f>
        <v>0</v>
      </c>
      <c r="AZ23" s="604" t="str">
        <v/>
      </c>
      <c r="BA23" s="593" t="str">
        <v/>
      </c>
      <c r="BB23" s="593" t="str">
        <v/>
      </c>
      <c r="BC23" s="609" t="str">
        <v/>
      </c>
      <c r="BD23" s="594"/>
      <c r="BE23" s="614" t="str">
        <v/>
      </c>
      <c r="BF23" s="615" t="str">
        <v/>
      </c>
      <c r="BG23" s="616" t="str">
        <v/>
      </c>
      <c r="BH23" s="617" t="str">
        <v/>
      </c>
      <c r="BI23" s="616"/>
      <c r="BJ23" s="616"/>
      <c r="BK23" s="574"/>
      <c r="BL23" s="593"/>
      <c r="BM23" s="594"/>
      <c r="BN23" s="594"/>
      <c r="BO23" s="593"/>
      <c r="BP23" s="593"/>
      <c r="BQ23" s="593"/>
      <c r="BR23" s="594"/>
      <c r="BS23" s="616"/>
      <c r="BT23" s="616"/>
      <c r="BU23" s="616"/>
      <c r="BV23" s="616"/>
    </row>
    <row r="24" spans="3:86" s="572" customFormat="1">
      <c r="C24" s="574"/>
      <c r="D24" s="646" t="str">
        <f t="shared" si="36"/>
        <v>Haiti</v>
      </c>
      <c r="E24" s="692">
        <f t="shared" si="37"/>
        <v>0</v>
      </c>
      <c r="F24" s="574">
        <f t="shared" si="38"/>
        <v>0</v>
      </c>
      <c r="G24" s="699">
        <f t="shared" si="39"/>
        <v>0</v>
      </c>
      <c r="H24" s="631" t="str">
        <v/>
      </c>
      <c r="I24" s="574" t="str">
        <v/>
      </c>
      <c r="J24" s="632" t="str">
        <v/>
      </c>
      <c r="K24" s="695" t="str">
        <v/>
      </c>
      <c r="L24" s="683" t="b">
        <f t="shared" si="40"/>
        <v>0</v>
      </c>
      <c r="M24" s="683" t="b">
        <v>0</v>
      </c>
      <c r="N24" s="574">
        <f t="shared" si="41"/>
        <v>83</v>
      </c>
      <c r="O24" s="647" t="s">
        <v>28</v>
      </c>
      <c r="P24" s="673" t="str">
        <f>INDEX('World Cup'!$B$13:$AJ$38,11,1+(CODE($B$1)-65)*3)</f>
        <v>Scotland</v>
      </c>
      <c r="Q24" s="674" t="str">
        <f>INDEX('World Cup'!$B$13:$AJ$38,11,2+(CODE($B$1)-65)*3)</f>
        <v>Morocco</v>
      </c>
      <c r="R24" s="674" t="str">
        <f>IF(OR(INDEX('World Cup'!$B$14:$AJ$39,11,1+(CODE($B$1)-65)*3)="",INDEX('World Cup'!$B$14:$AJ$39,11,2+(CODE($B$1)-65)*3)=""),"",INDEX('World Cup'!$B$14:$AJ$39,11,1+(CODE($B$1)-65)*3))</f>
        <v/>
      </c>
      <c r="S24" s="675" t="str">
        <f>IF(OR(INDEX('World Cup'!$B$14:$AJ$39,11,1+(CODE($B$1)-65)*3)="",INDEX('World Cup'!$B$14:$AJ$39,11,2+(CODE($B$1)-65)*3)=""),"",INDEX('World Cup'!$B$14:$AJ$39,11,2+(CODE($B$1)-65)*3))</f>
        <v/>
      </c>
      <c r="T24" s="574">
        <f t="shared" si="29"/>
        <v>0</v>
      </c>
      <c r="U24" s="649">
        <f t="shared" si="30"/>
        <v>0</v>
      </c>
      <c r="V24" s="574">
        <f t="shared" si="31"/>
        <v>0</v>
      </c>
      <c r="W24" s="650">
        <f t="shared" si="32"/>
        <v>0</v>
      </c>
      <c r="X24" s="651">
        <f t="shared" si="33"/>
        <v>0</v>
      </c>
      <c r="Y24" s="652">
        <f t="shared" si="34"/>
        <v>0</v>
      </c>
      <c r="Z24" s="653" t="str">
        <f t="shared" si="35"/>
        <v>ScotlandMorocco</v>
      </c>
      <c r="AA24" s="654" t="str">
        <f>IF($T24,$X24&amp;Language!$E$197&amp;$Y24,"")</f>
        <v/>
      </c>
      <c r="AB24" s="683"/>
      <c r="AC24" s="683" t="b">
        <v>0</v>
      </c>
      <c r="AD24" s="683"/>
      <c r="AE24" s="574"/>
      <c r="AF24" s="684"/>
      <c r="AG24" s="684"/>
      <c r="AH24" s="684"/>
      <c r="AI24" s="684"/>
      <c r="AJ24" s="593"/>
      <c r="AK24" s="645"/>
      <c r="AL24" s="593"/>
      <c r="AN24" s="593"/>
      <c r="AO24" s="593"/>
      <c r="AY24" s="616">
        <f t="shared" si="42"/>
        <v>0</v>
      </c>
      <c r="AZ24" s="604" t="str">
        <v/>
      </c>
      <c r="BA24" s="593" t="str">
        <v/>
      </c>
      <c r="BB24" s="593" t="str">
        <v/>
      </c>
      <c r="BC24" s="609" t="str">
        <v/>
      </c>
      <c r="BD24" s="594"/>
      <c r="BE24" s="614" t="str">
        <v/>
      </c>
      <c r="BF24" s="616" t="str">
        <v/>
      </c>
      <c r="BG24" s="615" t="str">
        <v/>
      </c>
      <c r="BH24" s="617" t="str">
        <v/>
      </c>
      <c r="BI24" s="616"/>
      <c r="BJ24" s="616"/>
      <c r="BK24" s="574"/>
      <c r="BL24" s="593"/>
      <c r="BM24" s="594"/>
      <c r="BN24" s="594"/>
      <c r="BO24" s="593"/>
      <c r="BP24" s="593"/>
      <c r="BQ24" s="593"/>
      <c r="BR24" s="594"/>
      <c r="BS24" s="616"/>
      <c r="BT24" s="616"/>
      <c r="BU24" s="616"/>
      <c r="BV24" s="616"/>
    </row>
    <row r="25" spans="3:86" s="572" customFormat="1">
      <c r="C25" s="574"/>
      <c r="D25" s="655" t="str">
        <f t="shared" si="36"/>
        <v>Scotland</v>
      </c>
      <c r="E25" s="700">
        <f t="shared" si="37"/>
        <v>0</v>
      </c>
      <c r="F25" s="634">
        <f t="shared" si="38"/>
        <v>0</v>
      </c>
      <c r="G25" s="701">
        <f t="shared" si="39"/>
        <v>0</v>
      </c>
      <c r="H25" s="633" t="str">
        <v/>
      </c>
      <c r="I25" s="634" t="str">
        <v/>
      </c>
      <c r="J25" s="634" t="str">
        <v/>
      </c>
      <c r="K25" s="696" t="str">
        <v/>
      </c>
      <c r="L25" s="683" t="b">
        <f t="shared" si="40"/>
        <v>0</v>
      </c>
      <c r="M25" s="683" t="b">
        <v>0</v>
      </c>
      <c r="N25" s="574">
        <f t="shared" si="41"/>
        <v>43</v>
      </c>
      <c r="O25" s="647" t="s">
        <v>29</v>
      </c>
      <c r="P25" s="673" t="str">
        <f>INDEX('World Cup'!$B$13:$AJ$38,16,1+(CODE($B$1)-65)*3)</f>
        <v>Brazil</v>
      </c>
      <c r="Q25" s="674" t="str">
        <f>INDEX('World Cup'!$B$13:$AJ$38,16,2+(CODE($B$1)-65)*3)</f>
        <v>Haiti</v>
      </c>
      <c r="R25" s="674" t="str">
        <f>IF(OR(INDEX('World Cup'!$B$14:$AJ$39,16,1+(CODE($B$1)-65)*3)="",INDEX('World Cup'!$B$14:$AJ$39,16,2+(CODE($B$1)-65)*3)=""),"",INDEX('World Cup'!$B$14:$AJ$39,16,1+(CODE($B$1)-65)*3))</f>
        <v/>
      </c>
      <c r="S25" s="675" t="str">
        <f>IF(OR(INDEX('World Cup'!$B$14:$AJ$39,16,1+(CODE($B$1)-65)*3)="",INDEX('World Cup'!$B$14:$AJ$39,16,2+(CODE($B$1)-65)*3)=""),"",INDEX('World Cup'!$B$14:$AJ$39,16,2+(CODE($B$1)-65)*3))</f>
        <v/>
      </c>
      <c r="T25" s="574">
        <f t="shared" si="29"/>
        <v>0</v>
      </c>
      <c r="U25" s="649">
        <f t="shared" si="30"/>
        <v>0</v>
      </c>
      <c r="V25" s="574">
        <f t="shared" si="31"/>
        <v>0</v>
      </c>
      <c r="W25" s="650">
        <f t="shared" si="32"/>
        <v>0</v>
      </c>
      <c r="X25" s="651">
        <f t="shared" si="33"/>
        <v>0</v>
      </c>
      <c r="Y25" s="652">
        <f t="shared" si="34"/>
        <v>0</v>
      </c>
      <c r="Z25" s="653" t="str">
        <f t="shared" si="35"/>
        <v>BrazilHaiti</v>
      </c>
      <c r="AA25" s="654" t="str">
        <f>IF($T25,$X25&amp;Language!$E$197&amp;$Y25,"")</f>
        <v/>
      </c>
      <c r="AB25" s="683"/>
      <c r="AC25" s="683" t="b">
        <v>0</v>
      </c>
      <c r="AD25" s="683"/>
      <c r="AE25" s="574"/>
      <c r="AF25" s="684"/>
      <c r="AG25" s="684"/>
      <c r="AH25" s="684"/>
      <c r="AI25" s="684"/>
      <c r="AJ25" s="593"/>
      <c r="AK25" s="645"/>
      <c r="AL25" s="593"/>
      <c r="AN25" s="593"/>
      <c r="AO25" s="593"/>
      <c r="AY25" s="616">
        <f t="shared" si="42"/>
        <v>0</v>
      </c>
      <c r="AZ25" s="605" t="str">
        <v/>
      </c>
      <c r="BA25" s="607" t="str">
        <v/>
      </c>
      <c r="BB25" s="607" t="str">
        <v/>
      </c>
      <c r="BC25" s="610" t="str">
        <v/>
      </c>
      <c r="BD25" s="594"/>
      <c r="BE25" s="618" t="str">
        <v/>
      </c>
      <c r="BF25" s="619" t="str">
        <v/>
      </c>
      <c r="BG25" s="619" t="str">
        <v/>
      </c>
      <c r="BH25" s="620" t="str">
        <v/>
      </c>
      <c r="BI25" s="616"/>
      <c r="BJ25" s="616"/>
      <c r="BK25" s="574"/>
      <c r="BL25" s="593"/>
      <c r="BM25" s="594"/>
      <c r="BN25" s="594"/>
      <c r="BO25" s="594"/>
      <c r="BP25" s="594"/>
      <c r="BQ25" s="594"/>
      <c r="BR25" s="594"/>
      <c r="BS25" s="616"/>
      <c r="BT25" s="616"/>
      <c r="BU25" s="616"/>
      <c r="BV25" s="616"/>
    </row>
    <row r="26" spans="3:86" s="572" customFormat="1">
      <c r="C26" s="574"/>
      <c r="D26" s="656"/>
      <c r="E26" s="656"/>
      <c r="F26" s="574"/>
      <c r="G26" s="574"/>
      <c r="H26" s="622"/>
      <c r="O26" s="647" t="s">
        <v>1105</v>
      </c>
      <c r="P26" s="673" t="str">
        <f>INDEX('World Cup'!$B$13:$AJ$38,21,1+(CODE($B$1)-65)*3)</f>
        <v>Scotland</v>
      </c>
      <c r="Q26" s="674" t="str">
        <f>INDEX('World Cup'!$B$13:$AJ$38,21,2+(CODE($B$1)-65)*3)</f>
        <v>Brazil</v>
      </c>
      <c r="R26" s="674" t="str">
        <f>IF(OR(INDEX('World Cup'!$B$14:$AJ$39,21,1+(CODE($B$1)-65)*3)="",INDEX('World Cup'!$B$14:$AJ$39,21,2+(CODE($B$1)-65)*3)=""),"",INDEX('World Cup'!$B$14:$AJ$39,21,1+(CODE($B$1)-65)*3))</f>
        <v/>
      </c>
      <c r="S26" s="675" t="str">
        <f>IF(OR(INDEX('World Cup'!$B$14:$AJ$39,21,1+(CODE($B$1)-65)*3)="",INDEX('World Cup'!$B$14:$AJ$39,21,2+(CODE($B$1)-65)*3)=""),"",INDEX('World Cup'!$B$14:$AJ$39,21,2+(CODE($B$1)-65)*3))</f>
        <v/>
      </c>
      <c r="T26" s="574">
        <f t="shared" ref="T26:T27" si="43">IF(AND(P26&lt;&gt;"",Q26&lt;&gt;"",P26&lt;&gt;Q26,R26&lt;&gt;"",S26&lt;&gt;""),1,0)</f>
        <v>0</v>
      </c>
      <c r="U26" s="649">
        <f t="shared" ref="U26:U27" si="44">IF($T26=0,0,IF($R26&gt;$S26,3,IF($R26=$S26,1,0)))</f>
        <v>0</v>
      </c>
      <c r="V26" s="574">
        <f t="shared" ref="V26:V27" si="45">IF($T26=0,0,IF($R26&lt;$S26,3,IF($R26=$S26,1,0)))</f>
        <v>0</v>
      </c>
      <c r="W26" s="650">
        <f t="shared" ref="W26:W27" si="46">IF(OR(R26="",S26=""),0,R26-S26)</f>
        <v>0</v>
      </c>
      <c r="X26" s="651">
        <f t="shared" ref="X26:X27" si="47">IF(OR(R26="",S26=""),0,R26)</f>
        <v>0</v>
      </c>
      <c r="Y26" s="652">
        <f t="shared" ref="Y26:Y27" si="48">IF(OR(R26="",S26=""),0,S26)</f>
        <v>0</v>
      </c>
      <c r="Z26" s="653" t="str">
        <f t="shared" ref="Z26:Z27" si="49">P26&amp;Q26</f>
        <v>ScotlandBrazil</v>
      </c>
      <c r="AA26" s="654" t="str">
        <f>IF($T26,$X26&amp;Language!$E$197&amp;$Y26,"")</f>
        <v/>
      </c>
      <c r="AE26" s="593"/>
      <c r="AF26" s="593"/>
      <c r="AG26" s="574"/>
      <c r="AH26" s="593"/>
      <c r="AI26" s="593"/>
      <c r="AJ26" s="593"/>
      <c r="AK26" s="645"/>
      <c r="AL26" s="593"/>
      <c r="AM26" s="593"/>
      <c r="AN26" s="593"/>
      <c r="AO26" s="593"/>
      <c r="AZ26" s="594"/>
      <c r="BA26" s="593"/>
      <c r="BB26" s="593"/>
      <c r="BC26" s="593"/>
      <c r="BD26" s="594"/>
      <c r="BE26" s="612"/>
      <c r="BF26" s="612"/>
      <c r="BG26" s="612"/>
      <c r="BH26" s="612"/>
      <c r="BI26" s="616"/>
      <c r="BJ26" s="616"/>
      <c r="BL26" s="594"/>
      <c r="BM26" s="594"/>
      <c r="BN26" s="594"/>
      <c r="BO26" s="594"/>
      <c r="BP26" s="594"/>
      <c r="BQ26" s="594"/>
      <c r="BR26" s="594"/>
      <c r="BS26" s="616"/>
      <c r="BT26" s="616"/>
      <c r="BU26" s="616"/>
      <c r="BV26" s="616"/>
    </row>
    <row r="27" spans="3:86" s="572" customFormat="1" ht="12.75" thickBot="1">
      <c r="C27" s="574"/>
      <c r="D27" s="656"/>
      <c r="E27" s="656"/>
      <c r="F27" s="574"/>
      <c r="G27" s="574"/>
      <c r="H27" s="622"/>
      <c r="O27" s="657" t="s">
        <v>1106</v>
      </c>
      <c r="P27" s="676" t="str">
        <f>INDEX('World Cup'!$B$13:$AJ$38,26,1+(CODE($B$1)-65)*3)</f>
        <v>Morocco</v>
      </c>
      <c r="Q27" s="677" t="str">
        <f>INDEX('World Cup'!$B$13:$AJ$38,26,2+(CODE($B$1)-65)*3)</f>
        <v>Haiti</v>
      </c>
      <c r="R27" s="677" t="str">
        <f>IF(OR(INDEX('World Cup'!$B$14:$AJ$39,26,1+(CODE($B$1)-65)*3)="",INDEX('World Cup'!$B$14:$AJ$39,26,2+(CODE($B$1)-65)*3)=""),"",INDEX('World Cup'!$B$14:$AJ$39,26,1+(CODE($B$1)-65)*3))</f>
        <v/>
      </c>
      <c r="S27" s="678" t="str">
        <f>IF(OR(INDEX('World Cup'!$B$14:$AJ$39,26,1+(CODE($B$1)-65)*3)="",INDEX('World Cup'!$B$14:$AJ$39,26,2+(CODE($B$1)-65)*3)=""),"",INDEX('World Cup'!$B$14:$AJ$39,26,2+(CODE($B$1)-65)*3))</f>
        <v/>
      </c>
      <c r="T27" s="659">
        <f t="shared" si="43"/>
        <v>0</v>
      </c>
      <c r="U27" s="660">
        <f t="shared" si="44"/>
        <v>0</v>
      </c>
      <c r="V27" s="659">
        <f t="shared" si="45"/>
        <v>0</v>
      </c>
      <c r="W27" s="661">
        <f t="shared" si="46"/>
        <v>0</v>
      </c>
      <c r="X27" s="662">
        <f t="shared" si="47"/>
        <v>0</v>
      </c>
      <c r="Y27" s="663">
        <f t="shared" si="48"/>
        <v>0</v>
      </c>
      <c r="Z27" s="664" t="str">
        <f t="shared" si="49"/>
        <v>MoroccoHaiti</v>
      </c>
      <c r="AA27" s="665" t="str">
        <f>IF($T27,$X27&amp;Language!$E$197&amp;$Y27,"")</f>
        <v/>
      </c>
      <c r="AE27" s="593"/>
      <c r="AF27" s="593"/>
      <c r="AG27" s="574"/>
      <c r="AH27" s="593"/>
      <c r="AI27" s="593"/>
      <c r="AJ27" s="593"/>
      <c r="AK27" s="645"/>
      <c r="AL27" s="593"/>
      <c r="AM27" s="593"/>
      <c r="AN27" s="593"/>
      <c r="AO27" s="593"/>
      <c r="AZ27" s="594"/>
      <c r="BA27" s="593"/>
      <c r="BB27" s="593"/>
      <c r="BC27" s="593"/>
      <c r="BD27" s="594"/>
      <c r="BE27" s="616"/>
      <c r="BF27" s="616"/>
      <c r="BG27" s="616"/>
      <c r="BH27" s="616"/>
      <c r="BI27" s="616"/>
      <c r="BJ27" s="616"/>
      <c r="BL27" s="594"/>
      <c r="BM27" s="594"/>
      <c r="BN27" s="594"/>
      <c r="BO27" s="594"/>
      <c r="BP27" s="594"/>
      <c r="BQ27" s="594"/>
      <c r="BR27" s="594"/>
      <c r="BS27" s="616"/>
      <c r="BT27" s="616"/>
      <c r="BU27" s="616"/>
      <c r="BV27" s="616"/>
    </row>
    <row r="28" spans="3:86" s="572" customFormat="1" ht="12.75" thickTop="1">
      <c r="C28" s="574"/>
      <c r="D28" s="656"/>
      <c r="E28" s="656"/>
      <c r="F28" s="574"/>
      <c r="G28" s="574"/>
      <c r="H28" s="622"/>
      <c r="O28" s="635" t="s">
        <v>26</v>
      </c>
      <c r="P28" s="636"/>
      <c r="Q28" s="637"/>
      <c r="R28" s="637"/>
      <c r="S28" s="637"/>
      <c r="T28" s="637"/>
      <c r="U28" s="637"/>
      <c r="V28" s="637"/>
      <c r="W28" s="637"/>
      <c r="X28" s="637"/>
      <c r="Y28" s="666"/>
      <c r="Z28" s="653" t="str">
        <f t="shared" ref="Z28:Z33" si="50">Q22&amp;P22</f>
        <v>MoroccoBrazil</v>
      </c>
      <c r="AA28" s="654" t="str">
        <f>IF($T22,$Y22&amp;Language!$E$197&amp;$X22,"")</f>
        <v/>
      </c>
      <c r="AE28" s="593"/>
      <c r="AF28" s="593"/>
      <c r="AG28" s="574"/>
      <c r="AH28" s="593"/>
      <c r="AI28" s="593"/>
      <c r="AJ28" s="593"/>
      <c r="AK28" s="645"/>
      <c r="AL28" s="593"/>
      <c r="AM28" s="593"/>
      <c r="AN28" s="593"/>
      <c r="AO28" s="593"/>
      <c r="AZ28" s="594"/>
      <c r="BA28" s="593"/>
      <c r="BB28" s="593"/>
      <c r="BC28" s="593"/>
      <c r="BD28" s="594"/>
      <c r="BE28" s="616"/>
      <c r="BF28" s="616"/>
      <c r="BG28" s="616"/>
      <c r="BH28" s="616"/>
      <c r="BI28" s="616"/>
      <c r="BJ28" s="616"/>
      <c r="BL28" s="594"/>
      <c r="BM28" s="594"/>
      <c r="BN28" s="594"/>
      <c r="BO28" s="594"/>
      <c r="BP28" s="594"/>
      <c r="BQ28" s="594"/>
      <c r="BR28" s="594"/>
      <c r="BS28" s="616"/>
      <c r="BT28" s="616"/>
      <c r="BU28" s="616"/>
      <c r="BV28" s="616"/>
    </row>
    <row r="29" spans="3:86" s="572" customFormat="1">
      <c r="C29" s="574"/>
      <c r="D29" s="656"/>
      <c r="E29" s="656"/>
      <c r="F29" s="574"/>
      <c r="G29" s="574"/>
      <c r="H29" s="622"/>
      <c r="O29" s="647" t="s">
        <v>27</v>
      </c>
      <c r="P29" s="648"/>
      <c r="Q29" s="574"/>
      <c r="R29" s="574"/>
      <c r="S29" s="574"/>
      <c r="T29" s="574"/>
      <c r="U29" s="574"/>
      <c r="V29" s="574"/>
      <c r="W29" s="574"/>
      <c r="X29" s="574"/>
      <c r="Y29" s="652"/>
      <c r="Z29" s="653" t="str">
        <f t="shared" si="50"/>
        <v>ScotlandHaiti</v>
      </c>
      <c r="AA29" s="654" t="str">
        <f>IF($T23,$Y23&amp;Language!$E$197&amp;$X23,"")</f>
        <v/>
      </c>
      <c r="AE29" s="593"/>
      <c r="AF29" s="593"/>
      <c r="AG29" s="574"/>
      <c r="AH29" s="593"/>
      <c r="AI29" s="593"/>
      <c r="AJ29" s="593"/>
      <c r="AK29" s="645"/>
      <c r="AL29" s="593"/>
      <c r="AM29" s="593"/>
      <c r="AN29" s="593"/>
      <c r="AO29" s="593"/>
      <c r="BI29" s="616"/>
      <c r="BJ29" s="616"/>
      <c r="BL29" s="594"/>
      <c r="BM29" s="594"/>
    </row>
    <row r="30" spans="3:86" s="572" customFormat="1">
      <c r="C30" s="574"/>
      <c r="D30" s="656"/>
      <c r="E30" s="656"/>
      <c r="F30" s="574"/>
      <c r="G30" s="574"/>
      <c r="H30" s="622"/>
      <c r="O30" s="647" t="s">
        <v>28</v>
      </c>
      <c r="P30" s="648"/>
      <c r="Q30" s="574"/>
      <c r="R30" s="574"/>
      <c r="S30" s="574"/>
      <c r="T30" s="574"/>
      <c r="U30" s="574"/>
      <c r="V30" s="574"/>
      <c r="W30" s="574"/>
      <c r="X30" s="574"/>
      <c r="Y30" s="652"/>
      <c r="Z30" s="653" t="str">
        <f t="shared" si="50"/>
        <v>MoroccoScotland</v>
      </c>
      <c r="AA30" s="654" t="str">
        <f>IF($T24,$Y24&amp;Language!$E$197&amp;$X24,"")</f>
        <v/>
      </c>
      <c r="AE30" s="593"/>
      <c r="AF30" s="593"/>
      <c r="AG30" s="574"/>
      <c r="AH30" s="593"/>
      <c r="AI30" s="593"/>
      <c r="AJ30" s="593"/>
      <c r="AK30" s="645"/>
      <c r="AL30" s="593"/>
      <c r="AM30" s="593"/>
      <c r="AN30" s="593"/>
      <c r="AO30" s="593"/>
      <c r="BI30" s="616"/>
      <c r="BJ30" s="616"/>
      <c r="BL30" s="594"/>
      <c r="BM30" s="594"/>
    </row>
    <row r="31" spans="3:86" s="572" customFormat="1">
      <c r="D31" s="574"/>
      <c r="E31" s="574"/>
      <c r="F31" s="574"/>
      <c r="G31" s="574"/>
      <c r="H31" s="622"/>
      <c r="O31" s="647" t="s">
        <v>29</v>
      </c>
      <c r="P31" s="648"/>
      <c r="Q31" s="574"/>
      <c r="R31" s="574"/>
      <c r="S31" s="574"/>
      <c r="T31" s="574"/>
      <c r="U31" s="574"/>
      <c r="V31" s="574"/>
      <c r="W31" s="574"/>
      <c r="X31" s="574"/>
      <c r="Y31" s="652"/>
      <c r="Z31" s="653" t="str">
        <f t="shared" si="50"/>
        <v>HaitiBrazil</v>
      </c>
      <c r="AA31" s="654" t="str">
        <f>IF($T25,$Y25&amp;Language!$E$197&amp;$X25,"")</f>
        <v/>
      </c>
      <c r="AE31" s="594"/>
      <c r="AF31" s="594"/>
      <c r="AG31" s="574"/>
      <c r="AH31" s="594"/>
      <c r="AI31" s="594"/>
      <c r="AJ31" s="594"/>
      <c r="AK31" s="594"/>
      <c r="AL31" s="594"/>
      <c r="AM31" s="594"/>
      <c r="AN31" s="594"/>
      <c r="AO31" s="594"/>
    </row>
    <row r="32" spans="3:86" s="572" customFormat="1">
      <c r="D32" s="574"/>
      <c r="E32" s="574"/>
      <c r="F32" s="574"/>
      <c r="G32" s="574"/>
      <c r="H32" s="622"/>
      <c r="O32" s="647" t="s">
        <v>1105</v>
      </c>
      <c r="P32" s="648"/>
      <c r="Q32" s="574"/>
      <c r="R32" s="574"/>
      <c r="S32" s="574"/>
      <c r="T32" s="574"/>
      <c r="U32" s="574"/>
      <c r="V32" s="574"/>
      <c r="W32" s="574"/>
      <c r="X32" s="574"/>
      <c r="Y32" s="652"/>
      <c r="Z32" s="653" t="str">
        <f t="shared" si="50"/>
        <v>BrazilScotland</v>
      </c>
      <c r="AA32" s="654" t="str">
        <f>IF($T26,$Y26&amp;Language!$E$197&amp;$X26,"")</f>
        <v/>
      </c>
      <c r="AE32" s="594"/>
      <c r="AF32" s="594"/>
      <c r="AH32" s="594"/>
      <c r="AI32" s="594"/>
      <c r="AJ32" s="594"/>
      <c r="AK32" s="594"/>
      <c r="AL32" s="594"/>
      <c r="AM32" s="594"/>
      <c r="AN32" s="594"/>
      <c r="AO32" s="594"/>
    </row>
    <row r="33" spans="4:41" s="572" customFormat="1" ht="12.75" thickBot="1">
      <c r="D33" s="574"/>
      <c r="E33" s="574"/>
      <c r="F33" s="574"/>
      <c r="G33" s="574"/>
      <c r="H33" s="574"/>
      <c r="O33" s="657" t="s">
        <v>1106</v>
      </c>
      <c r="P33" s="658"/>
      <c r="Q33" s="659"/>
      <c r="R33" s="659"/>
      <c r="S33" s="659"/>
      <c r="T33" s="659"/>
      <c r="U33" s="659"/>
      <c r="V33" s="659"/>
      <c r="W33" s="659"/>
      <c r="X33" s="659"/>
      <c r="Y33" s="663"/>
      <c r="Z33" s="664" t="str">
        <f t="shared" si="50"/>
        <v>HaitiMorocco</v>
      </c>
      <c r="AA33" s="665" t="str">
        <f>IF($T27,$Y27&amp;Language!$E$197&amp;$X27,"")</f>
        <v/>
      </c>
      <c r="AE33" s="593"/>
      <c r="AF33" s="593"/>
      <c r="AH33" s="593"/>
      <c r="AI33" s="593"/>
      <c r="AJ33" s="593"/>
      <c r="AK33" s="645"/>
      <c r="AL33" s="593"/>
      <c r="AM33" s="593"/>
      <c r="AN33" s="593"/>
      <c r="AO33" s="593"/>
    </row>
    <row r="34" spans="4:41" ht="12.75" thickTop="1"/>
  </sheetData>
  <mergeCells count="1">
    <mergeCell ref="U21:V21"/>
  </mergeCells>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6E1BF-E641-40F7-BDBE-8C631BCC5890}">
  <sheetPr codeName="Tabelle12"/>
  <dimension ref="B1:CH34"/>
  <sheetViews>
    <sheetView zoomScaleNormal="100" workbookViewId="0"/>
  </sheetViews>
  <sheetFormatPr defaultColWidth="2.7109375" defaultRowHeight="12"/>
  <cols>
    <col min="1" max="1" width="2.7109375" style="667"/>
    <col min="2" max="2" width="6.140625" style="667" customWidth="1"/>
    <col min="3" max="3" width="4" style="667" customWidth="1"/>
    <col min="4" max="4" width="15.28515625" style="667" customWidth="1"/>
    <col min="5" max="5" width="5.5703125" style="667" customWidth="1"/>
    <col min="6" max="6" width="6.5703125" style="667" customWidth="1"/>
    <col min="7" max="7" width="6" style="667" customWidth="1"/>
    <col min="8" max="8" width="5.140625" style="667" customWidth="1"/>
    <col min="9" max="9" width="4.7109375" style="667" customWidth="1"/>
    <col min="10" max="10" width="4.85546875" style="667" customWidth="1"/>
    <col min="11" max="11" width="5.5703125" style="667" customWidth="1"/>
    <col min="12" max="12" width="5.28515625" style="667" customWidth="1"/>
    <col min="13" max="14" width="4.85546875" style="667" customWidth="1"/>
    <col min="15" max="15" width="5" style="667" customWidth="1"/>
    <col min="16" max="16" width="7.42578125" style="667" customWidth="1"/>
    <col min="17" max="40" width="4.7109375" style="667" customWidth="1"/>
    <col min="41" max="41" width="5.7109375" style="667" customWidth="1"/>
    <col min="42" max="42" width="8.85546875" style="667" customWidth="1"/>
    <col min="43" max="45" width="4.7109375" style="667" customWidth="1"/>
    <col min="46" max="46" width="6.7109375" style="667" customWidth="1"/>
    <col min="47" max="48" width="5.7109375" style="667" customWidth="1"/>
    <col min="49" max="49" width="1.5703125" style="667" customWidth="1"/>
    <col min="50" max="51" width="3.7109375" style="667" customWidth="1"/>
    <col min="52" max="52" width="13.5703125" style="667" customWidth="1"/>
    <col min="53" max="54" width="2.7109375" style="667"/>
    <col min="55" max="55" width="2.7109375" style="667" customWidth="1"/>
    <col min="56" max="56" width="1.28515625" style="667" customWidth="1"/>
    <col min="57" max="60" width="4.7109375" style="667" customWidth="1"/>
    <col min="61" max="62" width="5.7109375" style="667" customWidth="1"/>
    <col min="63" max="64" width="3.7109375" style="667" customWidth="1"/>
    <col min="65" max="65" width="1.7109375" style="667" customWidth="1"/>
    <col min="66" max="66" width="14.28515625" style="667" customWidth="1"/>
    <col min="67" max="67" width="2.7109375" style="667" customWidth="1"/>
    <col min="68" max="69" width="2.7109375" style="667"/>
    <col min="70" max="70" width="1.5703125" style="667" customWidth="1"/>
    <col min="71" max="74" width="4.7109375" style="667" customWidth="1"/>
    <col min="75" max="75" width="5.7109375" style="667" customWidth="1"/>
    <col min="76" max="76" width="3.7109375" style="667" customWidth="1"/>
    <col min="77" max="77" width="1.5703125" style="667" customWidth="1"/>
    <col min="78" max="78" width="14.28515625" style="667" customWidth="1"/>
    <col min="79" max="82" width="2.7109375" style="667"/>
    <col min="83" max="86" width="4.7109375" style="667" customWidth="1"/>
    <col min="87" max="16384" width="2.7109375" style="667"/>
  </cols>
  <sheetData>
    <row r="1" spans="2:86" ht="18">
      <c r="B1" s="669" t="s">
        <v>25</v>
      </c>
    </row>
    <row r="2" spans="2:86" s="572" customFormat="1">
      <c r="C2" s="702"/>
      <c r="F2" s="627"/>
      <c r="G2" s="686"/>
    </row>
    <row r="3" spans="2:86" s="572" customFormat="1">
      <c r="B3" s="573"/>
      <c r="C3" s="574"/>
      <c r="E3" s="627"/>
      <c r="F3" s="593"/>
      <c r="G3" s="627"/>
      <c r="H3" s="574"/>
      <c r="I3" s="574"/>
      <c r="J3" s="574"/>
      <c r="K3" s="574"/>
      <c r="L3" s="574"/>
      <c r="M3" s="574"/>
      <c r="N3" s="574"/>
      <c r="O3" s="574"/>
      <c r="P3" s="574"/>
      <c r="R3" s="575"/>
      <c r="S3" s="573"/>
      <c r="T3" s="573"/>
      <c r="U3" s="575"/>
      <c r="V3" s="573"/>
      <c r="W3" s="573"/>
      <c r="X3" s="575"/>
      <c r="Y3" s="576"/>
      <c r="Z3" s="573"/>
      <c r="AA3" s="573"/>
      <c r="AB3" s="575"/>
      <c r="AC3" s="576"/>
      <c r="AD3" s="573"/>
      <c r="AE3" s="573"/>
      <c r="AF3" s="575"/>
      <c r="AG3" s="576"/>
      <c r="AH3" s="573"/>
      <c r="AI3" s="573"/>
      <c r="AJ3" s="575"/>
      <c r="AK3" s="577"/>
      <c r="AL3" s="573"/>
      <c r="AM3" s="575"/>
    </row>
    <row r="4" spans="2:86" s="572" customFormat="1" ht="13.5" customHeight="1">
      <c r="B4" s="573"/>
      <c r="C4" s="574"/>
      <c r="D4" s="574"/>
      <c r="E4" s="627"/>
      <c r="F4" s="593"/>
      <c r="G4" s="627"/>
      <c r="H4" s="578" t="s">
        <v>1102</v>
      </c>
      <c r="I4" s="578" t="s">
        <v>1103</v>
      </c>
      <c r="J4" s="578" t="s">
        <v>190</v>
      </c>
      <c r="K4" s="579" t="s">
        <v>1101</v>
      </c>
      <c r="L4" s="578" t="s">
        <v>1762</v>
      </c>
      <c r="M4" s="579" t="s">
        <v>1763</v>
      </c>
      <c r="N4" s="579" t="s">
        <v>25</v>
      </c>
      <c r="O4" s="580" t="s">
        <v>34</v>
      </c>
      <c r="P4" s="703" t="s">
        <v>30</v>
      </c>
      <c r="Q4" s="579" t="s">
        <v>1787</v>
      </c>
      <c r="R4" s="578"/>
      <c r="S4" s="576"/>
      <c r="T4" s="573"/>
      <c r="U4" s="595"/>
      <c r="V4" s="573"/>
      <c r="W4" s="573"/>
      <c r="X4" s="595"/>
      <c r="Y4" s="576"/>
      <c r="Z4" s="573"/>
      <c r="AA4" s="573"/>
      <c r="AB4" s="595"/>
      <c r="AC4" s="576"/>
      <c r="AD4" s="573"/>
      <c r="AE4" s="573"/>
      <c r="AF4" s="595"/>
      <c r="AG4" s="576"/>
      <c r="AH4" s="573"/>
      <c r="AI4" s="573"/>
      <c r="AJ4" s="595"/>
      <c r="AK4" s="577"/>
      <c r="AL4" s="573"/>
      <c r="AM4" s="595"/>
      <c r="AO4" s="573"/>
    </row>
    <row r="5" spans="2:86" s="572" customFormat="1">
      <c r="B5" s="574"/>
      <c r="C5" s="574">
        <v>1</v>
      </c>
      <c r="D5" s="679" t="str">
        <f>VLOOKUP($B$1&amp;ROW($A1),Groups!$B$7:$D$65,3,0)</f>
        <v>USA</v>
      </c>
      <c r="E5" s="760"/>
      <c r="F5" s="582"/>
      <c r="G5" s="593"/>
      <c r="H5" s="574">
        <f>SUMIFS($R$22:$R$27,$P$22:$P$27,$D5)+SUMIFS($S$22:$S$27,$Q$22:$Q$27,$D5)</f>
        <v>0</v>
      </c>
      <c r="I5" s="574">
        <f>SUMIFS($S$22:$S$27,$P$22:$P$27,$D5)+SUMIFS($R$22:$R$27,$Q$22:$Q$27,$D5)</f>
        <v>0</v>
      </c>
      <c r="J5" s="574">
        <f t="shared" ref="J5:J8" si="0">H5-I5</f>
        <v>0</v>
      </c>
      <c r="K5" s="583">
        <f>M5*3+N5</f>
        <v>0</v>
      </c>
      <c r="L5" s="574">
        <f>M5+N5+O5</f>
        <v>0</v>
      </c>
      <c r="M5" s="574">
        <f>SUMPRODUCT(($P$22:$P$27=D5)*($R$22:$R$27&gt;$S$22:$S$27))+SUMPRODUCT(($Q$22:$Q$27=D5)*($R$22:$R$27&lt;$S$22:$S$27))</f>
        <v>0</v>
      </c>
      <c r="N5" s="574">
        <f>SUMPRODUCT(($P$22:$Q$27=D5)*($R$22:$R$27=$S$22:$S$27)*($R$22:$R$27&lt;&gt;"")*($S$22:$S$27&lt;&gt;""))</f>
        <v>0</v>
      </c>
      <c r="O5" s="574">
        <f>SUMPRODUCT(($P$22:$P$27=D5)*($R$22:$R$27&lt;$S$22:$S$27))+SUMPRODUCT(($Q$22:$Q$27=D5)*($R$22:$R$27&gt;$S$22:$S$27))</f>
        <v>0</v>
      </c>
      <c r="P5" s="584" t="e">
        <f>SUMIFS(#REF!,#REF!,$D5)+SUMIFS(#REF!,#REF!,$D5)+SUMIFS(#REF!,#REF!,$D5)</f>
        <v>#REF!</v>
      </c>
      <c r="Q5" s="574">
        <f>INDEX(Language!$C$5:$C$100,MATCH($D5,Language!$E$5:$E$100,0),1)</f>
        <v>16</v>
      </c>
      <c r="R5" s="709">
        <f>(1000-Q5)*($L$9&gt;0)</f>
        <v>0</v>
      </c>
      <c r="S5" s="574"/>
      <c r="T5" s="574"/>
      <c r="U5" s="587"/>
      <c r="V5" s="574"/>
      <c r="W5" s="574"/>
      <c r="X5" s="587"/>
      <c r="Y5" s="574"/>
      <c r="Z5" s="574"/>
      <c r="AA5" s="574"/>
      <c r="AB5" s="587"/>
      <c r="AC5" s="574"/>
      <c r="AD5" s="574"/>
      <c r="AE5" s="574"/>
      <c r="AF5" s="759"/>
      <c r="AG5" s="574"/>
      <c r="AH5" s="574"/>
      <c r="AI5" s="574"/>
      <c r="AJ5" s="759"/>
      <c r="AK5" s="574"/>
      <c r="AL5" s="574"/>
      <c r="AM5" s="759"/>
      <c r="AO5" s="683"/>
      <c r="AT5" s="572" t="b">
        <f t="array" ref="AT5:AT8">COUNTIF($AM$14:$AM$17,$AM$14:$AM$17)&gt;1</f>
        <v>1</v>
      </c>
      <c r="AU5" s="683" t="b">
        <f t="array" ref="AU5:AU8">COUNTIF($AP$14:$AP$17,$AP$14:$AP$17)&gt;1</f>
        <v>1</v>
      </c>
      <c r="AV5" s="683" t="b">
        <f t="array" ref="AV5:AV8">$L$5:$L$8&gt;0</f>
        <v>0</v>
      </c>
      <c r="BA5" s="762">
        <f>IFERROR(MATCH($C14,$AY$14:$AY$17,0),99)</f>
        <v>1</v>
      </c>
      <c r="BB5" s="763">
        <f>IFERROR(MATCH($C14,$AY$22:$AY$25,0),99)</f>
        <v>99</v>
      </c>
      <c r="BN5" s="762" t="str">
        <f>IF($U14=$BL$14,$C14,"")</f>
        <v/>
      </c>
      <c r="BO5" s="763" t="str">
        <f>INDEX($BN$5:$BN$8,MATCH($C14,$AY$14:$AY$17,0))</f>
        <v/>
      </c>
      <c r="BZ5" s="762" t="str">
        <f>IF($U14=$BX$14,$C14,"")</f>
        <v/>
      </c>
      <c r="CA5" s="763" t="str">
        <f>INDEX($BZ$5:$BZ$8,MATCH($C14,$AY$14:$AY$17,0))</f>
        <v/>
      </c>
    </row>
    <row r="6" spans="2:86" s="572" customFormat="1">
      <c r="B6" s="574"/>
      <c r="C6" s="574">
        <v>2</v>
      </c>
      <c r="D6" s="680" t="str">
        <f>VLOOKUP($B$1&amp;ROW($A2),Groups!$B$7:$D$65,3,0)</f>
        <v>Paraguay</v>
      </c>
      <c r="E6" s="761"/>
      <c r="F6" s="582"/>
      <c r="G6" s="593"/>
      <c r="H6" s="574">
        <f>SUMIFS($R$22:$R$27,$P$22:$P$27,$D6)+SUMIFS($S$22:$S$27,$Q$22:$Q$27,$D6)</f>
        <v>0</v>
      </c>
      <c r="I6" s="574">
        <f>SUMIFS($S$22:$S$27,$P$22:$P$27,$D6)+SUMIFS($R$22:$R$27,$Q$22:$Q$27,$D6)</f>
        <v>0</v>
      </c>
      <c r="J6" s="574">
        <f t="shared" si="0"/>
        <v>0</v>
      </c>
      <c r="K6" s="583">
        <f t="shared" ref="K6:K8" si="1">M6*3+N6</f>
        <v>0</v>
      </c>
      <c r="L6" s="574">
        <f t="shared" ref="L6:L8" si="2">M6+N6+O6</f>
        <v>0</v>
      </c>
      <c r="M6" s="574">
        <f>SUMPRODUCT(($P$22:$P$27=D6)*($R$22:$R$27&gt;$S$22:$S$27))+SUMPRODUCT(($Q$22:$Q$27=D6)*($R$22:$R$27&lt;$S$22:$S$27))</f>
        <v>0</v>
      </c>
      <c r="N6" s="574">
        <f>SUMPRODUCT(($P$22:$Q$27=D6)*($R$22:$R$27=$S$22:$S$27)*($R$22:$R$27&lt;&gt;"")*($S$22:$S$27&lt;&gt;""))</f>
        <v>0</v>
      </c>
      <c r="O6" s="574">
        <f>SUMPRODUCT(($P$22:$P$27=D6)*($R$22:$R$27&lt;$S$22:$S$27))+SUMPRODUCT(($Q$22:$Q$27=D6)*($R$22:$R$27&gt;$S$22:$S$27))</f>
        <v>0</v>
      </c>
      <c r="P6" s="590" t="e">
        <f>SUMIFS(#REF!,#REF!,$D6)+SUMIFS(#REF!,#REF!,$D6)+SUMIFS(#REF!,#REF!,$D6)</f>
        <v>#REF!</v>
      </c>
      <c r="Q6" s="574">
        <f>INDEX(Language!$C$5:$C$100,MATCH($D6,Language!$E$5:$E$100,0),1)</f>
        <v>40</v>
      </c>
      <c r="R6" s="709">
        <f t="shared" ref="R6:R8" si="3">(1000-Q6)*($L$9&gt;0)</f>
        <v>0</v>
      </c>
      <c r="S6" s="574"/>
      <c r="T6" s="574"/>
      <c r="U6" s="587"/>
      <c r="V6" s="574"/>
      <c r="W6" s="574"/>
      <c r="X6" s="587"/>
      <c r="Y6" s="574"/>
      <c r="Z6" s="574"/>
      <c r="AA6" s="574"/>
      <c r="AB6" s="587"/>
      <c r="AC6" s="574"/>
      <c r="AD6" s="574"/>
      <c r="AE6" s="574"/>
      <c r="AF6" s="759"/>
      <c r="AG6" s="574"/>
      <c r="AH6" s="574"/>
      <c r="AI6" s="574"/>
      <c r="AJ6" s="759"/>
      <c r="AK6" s="574"/>
      <c r="AL6" s="574"/>
      <c r="AM6" s="759"/>
      <c r="AT6" s="572" t="b">
        <v>1</v>
      </c>
      <c r="AU6" s="683" t="b">
        <v>1</v>
      </c>
      <c r="AV6" s="683" t="b">
        <v>0</v>
      </c>
      <c r="BA6" s="764">
        <f t="shared" ref="BA6:BA8" si="4">IFERROR(MATCH($C15,$AY$14:$AY$17,0),99)</f>
        <v>2</v>
      </c>
      <c r="BB6" s="765">
        <f t="shared" ref="BB6:BB8" si="5">IFERROR(MATCH($C15,$AY$22:$AY$25,0),99)</f>
        <v>99</v>
      </c>
      <c r="BN6" s="764" t="str">
        <f t="shared" ref="BN6:BN8" si="6">IF($U15=$BL$14,$C15,"")</f>
        <v/>
      </c>
      <c r="BO6" s="765" t="str">
        <f t="shared" ref="BO6:BO8" si="7">INDEX($BN$5:$BN$8,MATCH($C15,$AY$14:$AY$17,0))</f>
        <v/>
      </c>
      <c r="BZ6" s="764" t="str">
        <f t="shared" ref="BZ6:BZ8" si="8">IF($U15=$BX$14,$C15,"")</f>
        <v/>
      </c>
      <c r="CA6" s="765" t="str">
        <f t="shared" ref="CA6:CA8" si="9">INDEX($BZ$5:$BZ$8,MATCH($C15,$AY$14:$AY$17,0))</f>
        <v/>
      </c>
    </row>
    <row r="7" spans="2:86" s="572" customFormat="1">
      <c r="B7" s="574"/>
      <c r="C7" s="574">
        <v>3</v>
      </c>
      <c r="D7" s="680" t="str">
        <f>VLOOKUP($B$1&amp;ROW($A3),Groups!$B$7:$D$65,3,0)</f>
        <v>Australia</v>
      </c>
      <c r="E7" s="761"/>
      <c r="F7" s="582"/>
      <c r="G7" s="593"/>
      <c r="H7" s="574">
        <f>SUMIFS($R$22:$R$27,$P$22:$P$27,$D7)+SUMIFS($S$22:$S$27,$Q$22:$Q$27,$D7)</f>
        <v>0</v>
      </c>
      <c r="I7" s="574">
        <f>SUMIFS($S$22:$S$27,$P$22:$P$27,$D7)+SUMIFS($R$22:$R$27,$Q$22:$Q$27,$D7)</f>
        <v>0</v>
      </c>
      <c r="J7" s="574">
        <f t="shared" si="0"/>
        <v>0</v>
      </c>
      <c r="K7" s="583">
        <f t="shared" si="1"/>
        <v>0</v>
      </c>
      <c r="L7" s="574">
        <f t="shared" si="2"/>
        <v>0</v>
      </c>
      <c r="M7" s="574">
        <f>SUMPRODUCT(($P$22:$P$27=D7)*($R$22:$R$27&gt;$S$22:$S$27))+SUMPRODUCT(($Q$22:$Q$27=D7)*($R$22:$R$27&lt;$S$22:$S$27))</f>
        <v>0</v>
      </c>
      <c r="N7" s="574">
        <f>SUMPRODUCT(($P$22:$Q$27=D7)*($R$22:$R$27=$S$22:$S$27)*($R$22:$R$27&lt;&gt;"")*($S$22:$S$27&lt;&gt;""))</f>
        <v>0</v>
      </c>
      <c r="O7" s="574">
        <f>SUMPRODUCT(($P$22:$P$27=D7)*($R$22:$R$27&lt;$S$22:$S$27))+SUMPRODUCT(($Q$22:$Q$27=D7)*($R$22:$R$27&gt;$S$22:$S$27))</f>
        <v>0</v>
      </c>
      <c r="P7" s="590" t="e">
        <f>SUMIFS(#REF!,#REF!,$D7)+SUMIFS(#REF!,#REF!,$D7)+SUMIFS(#REF!,#REF!,$D7)</f>
        <v>#REF!</v>
      </c>
      <c r="Q7" s="574">
        <f>INDEX(Language!$C$5:$C$100,MATCH($D7,Language!$E$5:$E$100,0),1)</f>
        <v>27</v>
      </c>
      <c r="R7" s="709">
        <f t="shared" si="3"/>
        <v>0</v>
      </c>
      <c r="S7" s="574"/>
      <c r="T7" s="574"/>
      <c r="U7" s="587"/>
      <c r="V7" s="574"/>
      <c r="W7" s="574"/>
      <c r="X7" s="587"/>
      <c r="Y7" s="574"/>
      <c r="Z7" s="574"/>
      <c r="AA7" s="574"/>
      <c r="AB7" s="587"/>
      <c r="AC7" s="574"/>
      <c r="AD7" s="574"/>
      <c r="AE7" s="574"/>
      <c r="AF7" s="759"/>
      <c r="AG7" s="574"/>
      <c r="AH7" s="574"/>
      <c r="AI7" s="574"/>
      <c r="AJ7" s="759"/>
      <c r="AK7" s="574"/>
      <c r="AL7" s="574"/>
      <c r="AM7" s="759"/>
      <c r="AT7" s="572" t="b">
        <v>1</v>
      </c>
      <c r="AU7" s="683" t="b">
        <v>1</v>
      </c>
      <c r="AV7" s="683" t="b">
        <v>0</v>
      </c>
      <c r="BA7" s="764">
        <f t="shared" si="4"/>
        <v>3</v>
      </c>
      <c r="BB7" s="765">
        <f t="shared" si="5"/>
        <v>99</v>
      </c>
      <c r="BN7" s="764" t="str">
        <f t="shared" si="6"/>
        <v/>
      </c>
      <c r="BO7" s="765" t="str">
        <f t="shared" si="7"/>
        <v/>
      </c>
      <c r="BZ7" s="764" t="str">
        <f t="shared" si="8"/>
        <v/>
      </c>
      <c r="CA7" s="765" t="str">
        <f t="shared" si="9"/>
        <v/>
      </c>
    </row>
    <row r="8" spans="2:86" s="572" customFormat="1">
      <c r="B8" s="574"/>
      <c r="C8" s="574">
        <v>4</v>
      </c>
      <c r="D8" s="681" t="str">
        <f>VLOOKUP($B$1&amp;ROW($A4),Groups!$B$7:$D$65,3,0)</f>
        <v>Turkey</v>
      </c>
      <c r="E8" s="761"/>
      <c r="F8" s="582"/>
      <c r="G8" s="593"/>
      <c r="H8" s="574">
        <f>SUMIFS($R$22:$R$27,$P$22:$P$27,$D8)+SUMIFS($S$22:$S$27,$Q$22:$Q$27,$D8)</f>
        <v>0</v>
      </c>
      <c r="I8" s="574">
        <f>SUMIFS($S$22:$S$27,$P$22:$P$27,$D8)+SUMIFS($R$22:$R$27,$Q$22:$Q$27,$D8)</f>
        <v>0</v>
      </c>
      <c r="J8" s="574">
        <f t="shared" si="0"/>
        <v>0</v>
      </c>
      <c r="K8" s="583">
        <f t="shared" si="1"/>
        <v>0</v>
      </c>
      <c r="L8" s="574">
        <f t="shared" si="2"/>
        <v>0</v>
      </c>
      <c r="M8" s="574">
        <f>SUMPRODUCT(($P$22:$P$27=D8)*($R$22:$R$27&gt;$S$22:$S$27))+SUMPRODUCT(($Q$22:$Q$27=D8)*($R$22:$R$27&lt;$S$22:$S$27))</f>
        <v>0</v>
      </c>
      <c r="N8" s="574">
        <f>SUMPRODUCT(($P$22:$Q$27=D8)*($R$22:$R$27=$S$22:$S$27)*($R$22:$R$27&lt;&gt;"")*($S$22:$S$27&lt;&gt;""))</f>
        <v>0</v>
      </c>
      <c r="O8" s="574">
        <f>SUMPRODUCT(($P$22:$P$27=D8)*($R$22:$R$27&lt;$S$22:$S$27))+SUMPRODUCT(($Q$22:$Q$27=D8)*($R$22:$R$27&gt;$S$22:$S$27))</f>
        <v>0</v>
      </c>
      <c r="P8" s="682" t="e">
        <f>SUMIFS(#REF!,#REF!,$D8)+SUMIFS(#REF!,#REF!,$D8)+SUMIFS(#REF!,#REF!,$D8)</f>
        <v>#REF!</v>
      </c>
      <c r="Q8" s="574">
        <f>INDEX(Language!$C$5:$C$100,MATCH($D8,Language!$E$5:$E$100,0),1)</f>
        <v>22</v>
      </c>
      <c r="R8" s="709">
        <f t="shared" si="3"/>
        <v>0</v>
      </c>
      <c r="S8" s="574"/>
      <c r="T8" s="574"/>
      <c r="U8" s="587"/>
      <c r="V8" s="574"/>
      <c r="W8" s="574"/>
      <c r="X8" s="587"/>
      <c r="Y8" s="574"/>
      <c r="Z8" s="574"/>
      <c r="AA8" s="574"/>
      <c r="AB8" s="587"/>
      <c r="AC8" s="574"/>
      <c r="AD8" s="574"/>
      <c r="AE8" s="574"/>
      <c r="AF8" s="759"/>
      <c r="AG8" s="574"/>
      <c r="AH8" s="574"/>
      <c r="AI8" s="574"/>
      <c r="AJ8" s="759"/>
      <c r="AK8" s="574"/>
      <c r="AL8" s="574"/>
      <c r="AM8" s="759"/>
      <c r="AT8" s="572" t="b">
        <v>1</v>
      </c>
      <c r="AU8" s="683" t="b">
        <v>1</v>
      </c>
      <c r="AV8" s="683" t="b">
        <v>0</v>
      </c>
      <c r="BA8" s="766">
        <f t="shared" si="4"/>
        <v>4</v>
      </c>
      <c r="BB8" s="767">
        <f t="shared" si="5"/>
        <v>99</v>
      </c>
      <c r="BN8" s="766" t="str">
        <f t="shared" si="6"/>
        <v/>
      </c>
      <c r="BO8" s="767" t="str">
        <f t="shared" si="7"/>
        <v/>
      </c>
      <c r="BZ8" s="766" t="str">
        <f t="shared" si="8"/>
        <v/>
      </c>
      <c r="CA8" s="767" t="str">
        <f t="shared" si="9"/>
        <v/>
      </c>
    </row>
    <row r="9" spans="2:86" s="572" customFormat="1">
      <c r="C9" s="574"/>
      <c r="D9" s="574"/>
      <c r="E9" s="574"/>
      <c r="F9" s="593"/>
      <c r="G9" s="593"/>
      <c r="H9" s="574"/>
      <c r="I9" s="574"/>
      <c r="J9" s="574"/>
      <c r="K9" s="574"/>
      <c r="L9" s="583">
        <f>QUOTIENT(SUM(L5:L8),2)</f>
        <v>0</v>
      </c>
      <c r="M9" s="574"/>
      <c r="N9" s="574"/>
      <c r="O9" s="574"/>
      <c r="P9" s="574"/>
      <c r="Q9" s="574"/>
      <c r="R9" s="574"/>
      <c r="S9" s="574"/>
      <c r="T9" s="574"/>
      <c r="U9" s="574"/>
      <c r="X9" s="574"/>
      <c r="Y9" s="574"/>
      <c r="Z9" s="574"/>
    </row>
    <row r="10" spans="2:86" s="572" customFormat="1">
      <c r="C10" s="574"/>
      <c r="D10" s="574"/>
      <c r="E10" s="574"/>
      <c r="F10" s="593"/>
      <c r="G10" s="593"/>
      <c r="H10" s="574"/>
      <c r="I10" s="574"/>
      <c r="J10" s="574"/>
      <c r="K10" s="574"/>
      <c r="L10" s="583"/>
      <c r="M10" s="574"/>
      <c r="N10" s="574"/>
      <c r="O10" s="574"/>
      <c r="P10" s="574"/>
      <c r="Q10" s="574"/>
      <c r="R10" s="574"/>
      <c r="S10" s="574"/>
      <c r="T10" s="574"/>
      <c r="U10" s="574"/>
      <c r="X10" s="574"/>
      <c r="Y10" s="574"/>
      <c r="Z10" s="574"/>
    </row>
    <row r="11" spans="2:86" s="572" customFormat="1">
      <c r="C11" s="574"/>
      <c r="D11" s="574"/>
      <c r="E11" s="574"/>
      <c r="F11" s="593"/>
      <c r="G11" s="593"/>
      <c r="H11" s="574"/>
      <c r="I11" s="574"/>
      <c r="J11" s="574"/>
      <c r="K11" s="574"/>
      <c r="L11" s="583"/>
      <c r="M11" s="574"/>
      <c r="N11" s="574"/>
      <c r="O11" s="574"/>
      <c r="P11" s="574"/>
      <c r="Q11" s="574"/>
      <c r="R11" s="574"/>
      <c r="S11" s="574"/>
      <c r="T11" s="574"/>
      <c r="U11" s="574"/>
      <c r="X11" s="574"/>
      <c r="Y11" s="574"/>
      <c r="Z11" s="574"/>
      <c r="BL11" s="593"/>
    </row>
    <row r="12" spans="2:86" s="594" customFormat="1">
      <c r="E12" s="573" t="s">
        <v>1758</v>
      </c>
      <c r="F12" s="577"/>
      <c r="G12" s="573" t="s">
        <v>1758</v>
      </c>
      <c r="H12" s="577"/>
      <c r="I12" s="575" t="s">
        <v>1758</v>
      </c>
      <c r="J12" s="577"/>
      <c r="K12" s="573" t="s">
        <v>1772</v>
      </c>
      <c r="L12" s="573"/>
      <c r="M12" s="575" t="s">
        <v>1758</v>
      </c>
      <c r="N12" s="577"/>
      <c r="O12" s="573" t="s">
        <v>1772</v>
      </c>
      <c r="P12" s="573"/>
      <c r="Q12" s="575" t="s">
        <v>1758</v>
      </c>
      <c r="R12" s="577"/>
      <c r="S12" s="573" t="s">
        <v>1772</v>
      </c>
      <c r="T12" s="573"/>
      <c r="U12" s="575" t="s">
        <v>1758</v>
      </c>
      <c r="V12" s="576"/>
      <c r="W12" s="573" t="s">
        <v>1773</v>
      </c>
      <c r="X12" s="573"/>
      <c r="Y12" s="575" t="s">
        <v>1758</v>
      </c>
      <c r="Z12" s="576"/>
      <c r="AA12" s="573" t="s">
        <v>1773</v>
      </c>
      <c r="AB12" s="573"/>
      <c r="AC12" s="575" t="s">
        <v>1758</v>
      </c>
      <c r="AD12" s="576"/>
      <c r="AE12" s="573" t="s">
        <v>1773</v>
      </c>
      <c r="AF12" s="573"/>
      <c r="AG12" s="575" t="s">
        <v>1758</v>
      </c>
      <c r="AH12" s="573"/>
      <c r="AI12" s="573" t="s">
        <v>190</v>
      </c>
      <c r="AJ12" s="575" t="s">
        <v>1758</v>
      </c>
      <c r="AK12" s="573"/>
      <c r="AL12" s="573" t="s">
        <v>1102</v>
      </c>
      <c r="AM12" s="575" t="s">
        <v>1758</v>
      </c>
      <c r="AN12" s="577"/>
      <c r="AO12" s="573" t="s">
        <v>1759</v>
      </c>
      <c r="AP12" s="575" t="s">
        <v>1758</v>
      </c>
      <c r="AR12" s="573" t="s">
        <v>1787</v>
      </c>
      <c r="AS12" s="575" t="s">
        <v>1758</v>
      </c>
      <c r="AT12" s="575"/>
      <c r="AZ12" s="688" t="s">
        <v>1779</v>
      </c>
      <c r="BJ12" s="687" t="s">
        <v>1777</v>
      </c>
      <c r="BL12" s="593"/>
      <c r="BN12" s="688" t="s">
        <v>1781</v>
      </c>
      <c r="BZ12" s="688" t="s">
        <v>1782</v>
      </c>
    </row>
    <row r="13" spans="2:86" s="594" customFormat="1" ht="12.75" thickBot="1">
      <c r="E13" s="573" t="s">
        <v>1760</v>
      </c>
      <c r="F13" s="577"/>
      <c r="G13" s="573" t="s">
        <v>1761</v>
      </c>
      <c r="H13" s="577"/>
      <c r="I13" s="595" t="s">
        <v>1764</v>
      </c>
      <c r="J13" s="577"/>
      <c r="K13" s="573" t="s">
        <v>1101</v>
      </c>
      <c r="L13" s="573" t="s">
        <v>1765</v>
      </c>
      <c r="M13" s="595" t="s">
        <v>1766</v>
      </c>
      <c r="N13" s="577"/>
      <c r="O13" s="573" t="s">
        <v>190</v>
      </c>
      <c r="P13" s="573" t="s">
        <v>1765</v>
      </c>
      <c r="Q13" s="595" t="s">
        <v>1767</v>
      </c>
      <c r="R13" s="577"/>
      <c r="S13" s="573" t="s">
        <v>1102</v>
      </c>
      <c r="T13" s="573" t="s">
        <v>1765</v>
      </c>
      <c r="U13" s="595" t="s">
        <v>1768</v>
      </c>
      <c r="V13" s="577"/>
      <c r="W13" s="573" t="s">
        <v>1101</v>
      </c>
      <c r="X13" s="573" t="s">
        <v>1765</v>
      </c>
      <c r="Y13" s="595" t="s">
        <v>1769</v>
      </c>
      <c r="Z13" s="577"/>
      <c r="AA13" s="573" t="s">
        <v>190</v>
      </c>
      <c r="AB13" s="573" t="s">
        <v>1765</v>
      </c>
      <c r="AC13" s="595" t="s">
        <v>1770</v>
      </c>
      <c r="AD13" s="577"/>
      <c r="AE13" s="573" t="s">
        <v>1102</v>
      </c>
      <c r="AF13" s="573" t="s">
        <v>1765</v>
      </c>
      <c r="AG13" s="595" t="s">
        <v>1771</v>
      </c>
      <c r="AH13" s="573"/>
      <c r="AI13" s="573" t="s">
        <v>1765</v>
      </c>
      <c r="AJ13" s="595" t="s">
        <v>1774</v>
      </c>
      <c r="AK13" s="573"/>
      <c r="AL13" s="573" t="s">
        <v>1765</v>
      </c>
      <c r="AM13" s="595" t="s">
        <v>1775</v>
      </c>
      <c r="AN13" s="577"/>
      <c r="AO13" s="573" t="s">
        <v>1765</v>
      </c>
      <c r="AP13" s="595" t="s">
        <v>1776</v>
      </c>
      <c r="AR13" s="573" t="s">
        <v>1765</v>
      </c>
      <c r="AS13" s="595" t="s">
        <v>1788</v>
      </c>
      <c r="AT13" s="796" t="s">
        <v>1759</v>
      </c>
      <c r="AU13" s="573" t="s">
        <v>1784</v>
      </c>
      <c r="AV13" s="573" t="s">
        <v>1784</v>
      </c>
      <c r="AX13" s="687" t="s">
        <v>1783</v>
      </c>
      <c r="AY13" s="687" t="s">
        <v>1785</v>
      </c>
      <c r="BE13" s="596" t="str">
        <f t="array" ref="BE13:BH13">TRANSPOSE($AZ$14:$AZ$17)</f>
        <v>USA</v>
      </c>
      <c r="BF13" s="597" t="str">
        <v>Paraguay</v>
      </c>
      <c r="BG13" s="597" t="str">
        <v>Australia</v>
      </c>
      <c r="BH13" s="598" t="str">
        <v>Turkey</v>
      </c>
      <c r="BJ13" s="687" t="s">
        <v>1778</v>
      </c>
      <c r="BL13" s="687" t="s">
        <v>1783</v>
      </c>
      <c r="BS13" s="596" t="str">
        <f t="array" ref="BS13:BV13">TRANSPOSE($BN$14:$BN$17)</f>
        <v/>
      </c>
      <c r="BT13" s="597" t="str">
        <v/>
      </c>
      <c r="BU13" s="597" t="str">
        <v/>
      </c>
      <c r="BV13" s="598" t="str">
        <v/>
      </c>
      <c r="BX13" s="687" t="s">
        <v>1783</v>
      </c>
      <c r="CE13" s="596" t="str">
        <f t="array" ref="CE13:CH13">TRANSPOSE($BZ$14:$BZ$17)</f>
        <v/>
      </c>
      <c r="CF13" s="597" t="str">
        <v/>
      </c>
      <c r="CG13" s="597" t="str">
        <v/>
      </c>
      <c r="CH13" s="598" t="str">
        <v/>
      </c>
    </row>
    <row r="14" spans="2:86" s="594" customFormat="1" ht="13.5" thickTop="1" thickBot="1">
      <c r="C14" s="593">
        <v>1</v>
      </c>
      <c r="D14" s="593" t="str">
        <f>$D5</f>
        <v>USA</v>
      </c>
      <c r="E14" s="581">
        <f>RANK(F14,$F$14:$F$17,1)</f>
        <v>1</v>
      </c>
      <c r="F14" s="582">
        <f>G14+ROW()/1000+(D14="")*10</f>
        <v>5.0140000000000002</v>
      </c>
      <c r="G14" s="710">
        <f>AS14</f>
        <v>5</v>
      </c>
      <c r="H14" s="586"/>
      <c r="I14" s="585">
        <f>RANK($K5,$K$5:$K$8)</f>
        <v>1</v>
      </c>
      <c r="J14" s="691"/>
      <c r="K14" s="599">
        <f t="array" ref="K14">SUMPRODUCT($U$22:$U$27*($P$22:$P$27=$D14)*ISNUMBER(MATCH($Q$22:$Q$27,IF($I$14:$I$17=$I14,$D$14:$D$17,""),0)))+SUMPRODUCT($V$22:$V$27*($Q$22:$Q$27=$D14)*ISNUMBER(MATCH($P$22:$P$27,IF($I$14:$I$17=$I14,$D$14:$D$17,""),0)))</f>
        <v>0</v>
      </c>
      <c r="L14" s="600">
        <f>COUNTIFS($K$14:$K$17,"&gt;"&amp;$K14,$I$14:$I$17,"="&amp;$I14)</f>
        <v>0</v>
      </c>
      <c r="M14" s="588">
        <f t="shared" ref="M14:M17" si="10">I14+L14</f>
        <v>1</v>
      </c>
      <c r="N14" s="586"/>
      <c r="O14" s="599">
        <f t="array" ref="O14">SUMPRODUCT($W$22:$W$27*($P$22:$P$27=$D14)*ISNUMBER(MATCH($Q$22:$Q$27,IF($I$14:$I$17=$I14,$D$14:$D$17,""),0)))+SUMPRODUCT(-$W$22:$W$27*($Q$22:$Q$27=$D14)*ISNUMBER(MATCH($P$22:$P$27,IF($I$14:$I$17=$I14,$D$14:$D$17,""),0)))</f>
        <v>0</v>
      </c>
      <c r="P14" s="600">
        <f>COUNTIFS($O$14:$O$17,"&gt;"&amp;$O14,$M$14:$M$17,"="&amp;$M14)</f>
        <v>0</v>
      </c>
      <c r="Q14" s="588">
        <f t="shared" ref="Q14:Q17" si="11">M14+P14</f>
        <v>1</v>
      </c>
      <c r="R14" s="586"/>
      <c r="S14" s="599">
        <f t="array" ref="S14">SUMPRODUCT($X$22:$X$27*($P$22:$P$27=$D14)*ISNUMBER(MATCH($Q$22:$Q$27,IF($I$14:$I$17=$I14,$D$14:$D$17,""),0)))+SUMPRODUCT($Y$22:$Y$27*($Q$22:$Q$27=$D14)*ISNUMBER(MATCH($P$22:$P$27,IF($I$14:$I$17=$I14,$D$14:$D$17,""),0)))</f>
        <v>0</v>
      </c>
      <c r="T14" s="600">
        <f>COUNTIFS($S$14:$S$17,"&gt;"&amp;$S14,$Q$14:$Q$17,"="&amp;$Q14)</f>
        <v>0</v>
      </c>
      <c r="U14" s="588">
        <f t="shared" ref="U14:U17" si="12">Q14+T14</f>
        <v>1</v>
      </c>
      <c r="V14" s="691"/>
      <c r="W14" s="599">
        <f t="array" ref="W14">SUMPRODUCT($U$22:$U$27*($P$22:$P$27=$D14)*ISNUMBER(MATCH($Q$22:$Q$27,IF($U$14:$U$17=$U14,$D$14:$D$17,""),0)))+SUMPRODUCT($V$22:$V$27*($Q$22:$Q$27=$D14)*ISNUMBER(MATCH($P$22:$P$27,IF($U$14:$U$17=$U14,$D$14:$D$17,""),0)))</f>
        <v>0</v>
      </c>
      <c r="X14" s="600">
        <f>COUNTIFS($W$14:$W$17,"&gt;"&amp;$W14,$U$14:$U$17,"="&amp;$U14)</f>
        <v>0</v>
      </c>
      <c r="Y14" s="588">
        <f t="shared" ref="Y14:Y17" si="13">U14+X14</f>
        <v>1</v>
      </c>
      <c r="Z14" s="586"/>
      <c r="AA14" s="599">
        <f t="array" ref="AA14">SUMPRODUCT($W$22:$W$27*($P$22:$P$27=$D14)*ISNUMBER(MATCH($Q$22:$Q$27,IF($U$14:$U$17=$U14,$D$14:$D$17,""),0)))+SUMPRODUCT(-$W$22:$W$27*($Q$22:$Q$27=$D14)*ISNUMBER(MATCH($P$22:$P$27,IF($U$14:$U$17=$U14,$D$14:$D$17,""),0)))</f>
        <v>0</v>
      </c>
      <c r="AB14" s="600">
        <f>COUNTIFS($AA$14:$AA$17,"&gt;"&amp;$AA14,$Y$14:$Y$17,"="&amp;$Y14)</f>
        <v>0</v>
      </c>
      <c r="AC14" s="588">
        <f t="shared" ref="AC14:AC17" si="14">Y14+AB14</f>
        <v>1</v>
      </c>
      <c r="AD14" s="586"/>
      <c r="AE14" s="599">
        <f t="array" ref="AE14">SUMPRODUCT($X$22:$X$27*($P$22:$P$27=$D14)*ISNUMBER(MATCH($Q$22:$Q$27,IF($U$14:$U$17=$U14,$D$14:$D$17,""),0)))+SUMPRODUCT($Y$22:$Y$27*($Q$22:$Q$27=$D14)*ISNUMBER(MATCH($P$22:$P$27,IF($U$14:$U$17=$U14,$D$14:$D$17,""),0)))</f>
        <v>0</v>
      </c>
      <c r="AF14" s="600">
        <f>COUNTIFS($AE$14:$AE$17,"&gt;"&amp;$AE14,$AC$14:$AC$17,"="&amp;$AC14)</f>
        <v>0</v>
      </c>
      <c r="AG14" s="588">
        <f t="shared" ref="AG14:AG17" si="15">AC14+AF14</f>
        <v>1</v>
      </c>
      <c r="AH14" s="691"/>
      <c r="AI14" s="601">
        <f>COUNTIFS($J$5:$J$8,"&gt;"&amp;$J5,$AG$14:$AG$17,"="&amp;$AG14)</f>
        <v>0</v>
      </c>
      <c r="AJ14" s="602">
        <f>AG14+AI14</f>
        <v>1</v>
      </c>
      <c r="AK14" s="586"/>
      <c r="AL14" s="601">
        <f>COUNTIFS($H$5:$H$8,"&gt;"&amp;$H5,$AJ$14:$AJ$17,"="&amp;$AJ14)</f>
        <v>0</v>
      </c>
      <c r="AM14" s="602">
        <f>AJ14+AL14</f>
        <v>1</v>
      </c>
      <c r="AN14" s="586"/>
      <c r="AO14" s="601">
        <f>COUNTIFS($P$5:$P$8,"&gt;"&amp;$P5,$AM$14:$AM$17,"="&amp;$AM14)</f>
        <v>4</v>
      </c>
      <c r="AP14" s="602">
        <f t="shared" ref="AP14:AP17" si="16">AM14+AO14</f>
        <v>5</v>
      </c>
      <c r="AQ14" s="586"/>
      <c r="AR14" s="601">
        <f>COUNTIFS($R$5:$R$8,"&gt;"&amp;$R5,$AP$14:$AP$17,"="&amp;$AP14)</f>
        <v>0</v>
      </c>
      <c r="AS14" s="602">
        <f t="shared" ref="AS14:AS17" si="17">AP14+AR14</f>
        <v>5</v>
      </c>
      <c r="AT14" s="797" t="b">
        <f>AND($AV5,$AT5)</f>
        <v>0</v>
      </c>
      <c r="AU14" s="704" t="b">
        <f>OR($AV$14:$AV$17)</f>
        <v>0</v>
      </c>
      <c r="AV14" s="616" t="b">
        <f>AND($AU5,$AV5)</f>
        <v>0</v>
      </c>
      <c r="AX14" s="689">
        <f t="array" ref="AX14">IFERROR(SMALL(IF(COUNTIF($I$14:$I$17,$C$14:$C$17)&gt;1,$C$14:$C$17,""),1),"")</f>
        <v>1</v>
      </c>
      <c r="AY14" s="616">
        <f>IFERROR(INDEX($E$14:$E$17,IF($I14=$AX$14,$C14,99)),0)</f>
        <v>1</v>
      </c>
      <c r="AZ14" s="603" t="str">
        <f t="array" ref="AZ14:AZ17">IFERROR(VLOOKUP($BA$5:$BA$8,$C$14:$D$17,2,0),"")</f>
        <v>USA</v>
      </c>
      <c r="BA14" s="606">
        <f t="array" ref="BA14:BA17">IFERROR(VLOOKUP($BA$5:$BA$8,$C$14:$K$17,9,0),"")</f>
        <v>0</v>
      </c>
      <c r="BB14" s="606">
        <f t="array" ref="BB14:BB17">IFERROR(VLOOKUP($BA$5:$BA$8,$C$14:$O$17,13,0),"")</f>
        <v>0</v>
      </c>
      <c r="BC14" s="608">
        <f t="array" ref="BC14:BC17">IFERROR(VLOOKUP($BA$5:$BA$8,$C$14:$S$17,17,0),"")</f>
        <v>0</v>
      </c>
      <c r="BE14" s="611" t="str">
        <f t="array" ref="BE14:BH17">IFERROR(VLOOKUP($AZ$14:$AZ$17&amp;$BE$13:$BH$13,$Z$22:$AA$33,2,0),"")</f>
        <v/>
      </c>
      <c r="BF14" s="612" t="str">
        <v/>
      </c>
      <c r="BG14" s="612" t="str">
        <v/>
      </c>
      <c r="BH14" s="613" t="str">
        <v/>
      </c>
      <c r="BI14" s="616"/>
      <c r="BJ14" s="686" t="b">
        <f>COUNTIF($I$14:$I$17,$BL$15)&lt;&gt;COUNTIF($U$14:$U$17,$BL$15)</f>
        <v>0</v>
      </c>
      <c r="BK14" s="584">
        <f t="array" ref="BK14:BK17">IF($I$14:$I$17=$AX$14,$U$14:$U$17,0)</f>
        <v>1</v>
      </c>
      <c r="BL14" s="690" t="str">
        <f>IF($BJ$14,$BL$15,"")</f>
        <v/>
      </c>
      <c r="BM14" s="621"/>
      <c r="BN14" s="603" t="str">
        <f t="array" ref="BN14:BN17">IFERROR(VLOOKUP($BO$5:$BO$8,$C$14:$D$17,2,0),"")</f>
        <v/>
      </c>
      <c r="BO14" s="606" t="str">
        <f t="array" ref="BO14:BO17">IFERROR(VLOOKUP($BO$5:$BO$8,$C$14:$W$17,21,0),"")</f>
        <v/>
      </c>
      <c r="BP14" s="606" t="str">
        <f t="array" ref="BP14:BP17">IFERROR(VLOOKUP($BO$5:$BO$8,$C$14:$AA$17,25,0),"")</f>
        <v/>
      </c>
      <c r="BQ14" s="608" t="str">
        <f t="array" ref="BQ14:BQ17">IFERROR(VLOOKUP($BO$5:$BO$8,$C$14:$AE$17,29,0),"")</f>
        <v/>
      </c>
      <c r="BS14" s="611" t="str">
        <f t="array" ref="BS14:BV17">IFERROR(VLOOKUP($BN$14:$BN$17&amp;$BS$13:$BV$13,$Z$22:$AA$33,2,0),"")</f>
        <v/>
      </c>
      <c r="BT14" s="612" t="str">
        <v/>
      </c>
      <c r="BU14" s="612" t="str">
        <v/>
      </c>
      <c r="BV14" s="613" t="str">
        <v/>
      </c>
      <c r="BX14" s="689" t="str">
        <f t="array" ref="BX14">IFERROR(SMALL(IF(COUNTIF($BK$14:$BK$17,$C$14:$C$17)&gt;1,$C$14:$C$17,""),2),"")</f>
        <v/>
      </c>
      <c r="BZ14" s="603" t="str">
        <f t="array" ref="BZ14:BZ17">IFERROR(VLOOKUP($CA$5:$CA$8,$C$14:$D$17,2,0),"")</f>
        <v/>
      </c>
      <c r="CA14" s="606" t="str">
        <f t="array" ref="CA14:CA17">IFERROR(VLOOKUP($CA$5:$CA$8,$C$14:$W$17,21,0),"")</f>
        <v/>
      </c>
      <c r="CB14" s="606" t="str">
        <f t="array" ref="CB14:CB17">IFERROR(VLOOKUP($CA$5:$CA$8,$C$14:$AA$17,25,0),"")</f>
        <v/>
      </c>
      <c r="CC14" s="608" t="str">
        <f t="array" ref="CC14:CC17">IFERROR(VLOOKUP($CA$5:$CA$8,$C$14:$AE$17,29,0),"")</f>
        <v/>
      </c>
      <c r="CE14" s="611" t="str">
        <f t="array" ref="CE14:CH17">IFERROR(VLOOKUP($BZ$14:$BZ$17&amp;$CE$13:$CH$13,$Z$22:$AA$33,2,0),"")</f>
        <v/>
      </c>
      <c r="CF14" s="612" t="str">
        <v/>
      </c>
      <c r="CG14" s="612" t="str">
        <v/>
      </c>
      <c r="CH14" s="613" t="str">
        <v/>
      </c>
    </row>
    <row r="15" spans="2:86" s="594" customFormat="1">
      <c r="C15" s="593">
        <v>2</v>
      </c>
      <c r="D15" s="593" t="str">
        <f t="shared" ref="D15:D17" si="18">$D6</f>
        <v>Paraguay</v>
      </c>
      <c r="E15" s="589">
        <f t="shared" ref="E15:E17" si="19">RANK(F15,$F$14:$F$17,1)</f>
        <v>2</v>
      </c>
      <c r="F15" s="582">
        <f t="shared" ref="F15:F17" si="20">G15+ROW()/1000+(D15="")*10</f>
        <v>5.0149999999999997</v>
      </c>
      <c r="G15" s="710">
        <f t="shared" ref="G15:G17" si="21">AS15</f>
        <v>5</v>
      </c>
      <c r="H15" s="586"/>
      <c r="I15" s="591">
        <f t="shared" ref="I15:I17" si="22">RANK($K6,$K$5:$K$8)</f>
        <v>1</v>
      </c>
      <c r="J15" s="691"/>
      <c r="K15" s="574">
        <f t="array" ref="K15">SUMPRODUCT($U$22:$U$27*($P$22:$P$27=$D15)*ISNUMBER(MATCH($Q$22:$Q$27,IF($I$14:$I$17=$I15,$D$14:$D$17,""),0)))+SUMPRODUCT($V$22:$V$27*($Q$22:$Q$27=$D15)*ISNUMBER(MATCH($P$22:$P$27,IF($I$14:$I$17=$I15,$D$14:$D$17,""),0)))</f>
        <v>0</v>
      </c>
      <c r="L15" s="574">
        <f>COUNTIFS($K$14:$K$17,"&gt;"&amp;$K15,$I$14:$I$17,"="&amp;$I15)</f>
        <v>0</v>
      </c>
      <c r="M15" s="587">
        <f t="shared" si="10"/>
        <v>1</v>
      </c>
      <c r="N15" s="586"/>
      <c r="O15" s="574">
        <f t="array" ref="O15">SUMPRODUCT($W$22:$W$27*($P$22:$P$27=$D15)*ISNUMBER(MATCH($Q$22:$Q$27,IF($I$14:$I$17=$I15,$D$14:$D$17,""),0)))+SUMPRODUCT(-$W$22:$W$27*($Q$22:$Q$27=$D15)*ISNUMBER(MATCH($P$22:$P$27,IF($I$14:$I$17=$I15,$D$14:$D$17,""),0)))</f>
        <v>0</v>
      </c>
      <c r="P15" s="574">
        <f>COUNTIFS($O$14:$O$17,"&gt;"&amp;$O15,$M$14:$M$17,"="&amp;$M15)</f>
        <v>0</v>
      </c>
      <c r="Q15" s="587">
        <f t="shared" si="11"/>
        <v>1</v>
      </c>
      <c r="R15" s="586"/>
      <c r="S15" s="574">
        <f t="array" ref="S15">SUMPRODUCT($X$22:$X$27*($P$22:$P$27=$D15)*ISNUMBER(MATCH($Q$22:$Q$27,IF($I$14:$I$17=$I15,$D$14:$D$17,""),0)))+SUMPRODUCT($Y$22:$Y$27*($Q$22:$Q$27=$D15)*ISNUMBER(MATCH($P$22:$P$27,IF($I$14:$I$17=$I15,$D$14:$D$17,""),0)))</f>
        <v>0</v>
      </c>
      <c r="T15" s="574">
        <f>COUNTIFS($S$14:$S$17,"&gt;"&amp;$S15,$Q$14:$Q$17,"="&amp;$Q15)</f>
        <v>0</v>
      </c>
      <c r="U15" s="587">
        <f t="shared" si="12"/>
        <v>1</v>
      </c>
      <c r="V15" s="691"/>
      <c r="W15" s="574">
        <f t="array" ref="W15">SUMPRODUCT($U$22:$U$27*($P$22:$P$27=$D15)*ISNUMBER(MATCH($Q$22:$Q$27,IF($U$14:$U$17=$U15,$D$14:$D$17,""),0)))+SUMPRODUCT($V$22:$V$27*($Q$22:$Q$27=$D15)*ISNUMBER(MATCH($P$22:$P$27,IF($U$14:$U$17=$U15,$D$14:$D$17,""),0)))</f>
        <v>0</v>
      </c>
      <c r="X15" s="574">
        <f>COUNTIFS($W$14:$W$17,"&gt;"&amp;$W15,$U$14:$U$17,"="&amp;$U15)</f>
        <v>0</v>
      </c>
      <c r="Y15" s="587">
        <f t="shared" si="13"/>
        <v>1</v>
      </c>
      <c r="Z15" s="586"/>
      <c r="AA15" s="574">
        <f t="array" ref="AA15">SUMPRODUCT($W$22:$W$27*($P$22:$P$27=$D15)*ISNUMBER(MATCH($Q$22:$Q$27,IF($U$14:$U$17=$U15,$D$14:$D$17,""),0)))+SUMPRODUCT(-$W$22:$W$27*($Q$22:$Q$27=$D15)*ISNUMBER(MATCH($P$22:$P$27,IF($U$14:$U$17=$U15,$D$14:$D$17,""),0)))</f>
        <v>0</v>
      </c>
      <c r="AB15" s="574">
        <f>COUNTIFS($AA$14:$AA$17,"&gt;"&amp;$AA15,$Y$14:$Y$17,"="&amp;$Y15)</f>
        <v>0</v>
      </c>
      <c r="AC15" s="587">
        <f t="shared" si="14"/>
        <v>1</v>
      </c>
      <c r="AD15" s="586"/>
      <c r="AE15" s="574">
        <f t="array" ref="AE15">SUMPRODUCT($X$22:$X$27*($P$22:$P$27=$D15)*ISNUMBER(MATCH($Q$22:$Q$27,IF($U$14:$U$17=$U15,$D$14:$D$17,""),0)))+SUMPRODUCT($Y$22:$Y$27*($Q$22:$Q$27=$D15)*ISNUMBER(MATCH($P$22:$P$27,IF($U$14:$U$17=$U15,$D$14:$D$17,""),0)))</f>
        <v>0</v>
      </c>
      <c r="AF15" s="574">
        <f>COUNTIFS($AE$14:$AE$17,"&gt;"&amp;$AE15,$AC$14:$AC$17,"="&amp;$AC15)</f>
        <v>0</v>
      </c>
      <c r="AG15" s="587">
        <f t="shared" si="15"/>
        <v>1</v>
      </c>
      <c r="AH15" s="691"/>
      <c r="AI15" s="593">
        <f>COUNTIFS($J$5:$J$8,"&gt;"&amp;$J6,$AG$14:$AG$17,"="&amp;$AG15)</f>
        <v>0</v>
      </c>
      <c r="AJ15" s="587">
        <f t="shared" ref="AJ15:AJ17" si="23">AG15+AI15</f>
        <v>1</v>
      </c>
      <c r="AK15" s="586"/>
      <c r="AL15" s="593">
        <f>COUNTIFS($H$5:$H$8,"&gt;"&amp;$H6,$AJ$14:$AJ$17,"="&amp;$AJ15)</f>
        <v>0</v>
      </c>
      <c r="AM15" s="587">
        <f t="shared" ref="AM15:AM17" si="24">AJ15+AL15</f>
        <v>1</v>
      </c>
      <c r="AN15" s="586"/>
      <c r="AO15" s="593">
        <f>COUNTIFS($P$5:$P$8,"&gt;"&amp;$P6,$AM$14:$AM$17,"="&amp;$AM15)</f>
        <v>4</v>
      </c>
      <c r="AP15" s="587">
        <f t="shared" si="16"/>
        <v>5</v>
      </c>
      <c r="AQ15" s="586"/>
      <c r="AR15" s="593">
        <f t="shared" ref="AR15:AR17" si="25">COUNTIFS($R$5:$R$8,"&gt;"&amp;$R6,$AP$14:$AP$17,"="&amp;$AP15)</f>
        <v>0</v>
      </c>
      <c r="AS15" s="587">
        <f t="shared" si="17"/>
        <v>5</v>
      </c>
      <c r="AT15" s="797" t="b">
        <f t="shared" ref="AT15:AT17" si="26">AND($AV6,$AT6)</f>
        <v>0</v>
      </c>
      <c r="AV15" s="616" t="b">
        <f t="shared" ref="AV15:AV17" si="27">AND($AU6,$AV6)</f>
        <v>0</v>
      </c>
      <c r="AX15" s="685"/>
      <c r="AY15" s="616">
        <f t="shared" ref="AY15:AY17" si="28">IFERROR(INDEX($E$14:$E$17,IF($I15=$AX$14,$C15,99)),0)</f>
        <v>2</v>
      </c>
      <c r="AZ15" s="604" t="str">
        <v>Paraguay</v>
      </c>
      <c r="BA15" s="593">
        <v>0</v>
      </c>
      <c r="BB15" s="593">
        <v>0</v>
      </c>
      <c r="BC15" s="609">
        <v>0</v>
      </c>
      <c r="BE15" s="614" t="str">
        <v/>
      </c>
      <c r="BF15" s="615" t="str">
        <v/>
      </c>
      <c r="BG15" s="616" t="str">
        <v/>
      </c>
      <c r="BH15" s="617" t="str">
        <v/>
      </c>
      <c r="BI15" s="616"/>
      <c r="BK15" s="590">
        <v>1</v>
      </c>
      <c r="BL15" s="693">
        <f t="array" ref="BL15">IFERROR(SMALL(IF(COUNTIF($BK$14:$BK$17,$C$14:$C$17)&gt;1,$C$14:$C$17,""),1),"")</f>
        <v>1</v>
      </c>
      <c r="BN15" s="604" t="str">
        <v/>
      </c>
      <c r="BO15" s="593" t="str">
        <v/>
      </c>
      <c r="BP15" s="593" t="str">
        <v/>
      </c>
      <c r="BQ15" s="609" t="str">
        <v/>
      </c>
      <c r="BS15" s="614" t="str">
        <v/>
      </c>
      <c r="BT15" s="615" t="str">
        <v/>
      </c>
      <c r="BU15" s="616" t="str">
        <v/>
      </c>
      <c r="BV15" s="617" t="str">
        <v/>
      </c>
      <c r="BZ15" s="604" t="str">
        <v/>
      </c>
      <c r="CA15" s="593" t="str">
        <v/>
      </c>
      <c r="CB15" s="593" t="str">
        <v/>
      </c>
      <c r="CC15" s="609" t="str">
        <v/>
      </c>
      <c r="CE15" s="614" t="str">
        <v/>
      </c>
      <c r="CF15" s="615" t="str">
        <v/>
      </c>
      <c r="CG15" s="616" t="str">
        <v/>
      </c>
      <c r="CH15" s="617" t="str">
        <v/>
      </c>
    </row>
    <row r="16" spans="2:86" s="594" customFormat="1">
      <c r="C16" s="593">
        <v>3</v>
      </c>
      <c r="D16" s="593" t="str">
        <f t="shared" si="18"/>
        <v>Australia</v>
      </c>
      <c r="E16" s="589">
        <f t="shared" si="19"/>
        <v>3</v>
      </c>
      <c r="F16" s="582">
        <f t="shared" si="20"/>
        <v>5.016</v>
      </c>
      <c r="G16" s="710">
        <f t="shared" si="21"/>
        <v>5</v>
      </c>
      <c r="H16" s="586"/>
      <c r="I16" s="591">
        <f t="shared" si="22"/>
        <v>1</v>
      </c>
      <c r="J16" s="691"/>
      <c r="K16" s="574">
        <f t="array" ref="K16">SUMPRODUCT($U$22:$U$27*($P$22:$P$27=$D16)*ISNUMBER(MATCH($Q$22:$Q$27,IF($I$14:$I$17=$I16,$D$14:$D$17,""),0)))+SUMPRODUCT($V$22:$V$27*($Q$22:$Q$27=$D16)*ISNUMBER(MATCH($P$22:$P$27,IF($I$14:$I$17=$I16,$D$14:$D$17,""),0)))</f>
        <v>0</v>
      </c>
      <c r="L16" s="574">
        <f>COUNTIFS($K$14:$K$17,"&gt;"&amp;$K16,$I$14:$I$17,"="&amp;$I16)</f>
        <v>0</v>
      </c>
      <c r="M16" s="587">
        <f t="shared" si="10"/>
        <v>1</v>
      </c>
      <c r="N16" s="586"/>
      <c r="O16" s="574">
        <f t="array" ref="O16">SUMPRODUCT($W$22:$W$27*($P$22:$P$27=$D16)*ISNUMBER(MATCH($Q$22:$Q$27,IF($I$14:$I$17=$I16,$D$14:$D$17,""),0)))+SUMPRODUCT(-$W$22:$W$27*($Q$22:$Q$27=$D16)*ISNUMBER(MATCH($P$22:$P$27,IF($I$14:$I$17=$I16,$D$14:$D$17,""),0)))</f>
        <v>0</v>
      </c>
      <c r="P16" s="574">
        <f>COUNTIFS($O$14:$O$17,"&gt;"&amp;$O16,$M$14:$M$17,"="&amp;$M16)</f>
        <v>0</v>
      </c>
      <c r="Q16" s="587">
        <f t="shared" si="11"/>
        <v>1</v>
      </c>
      <c r="R16" s="586"/>
      <c r="S16" s="574">
        <f t="array" ref="S16">SUMPRODUCT($X$22:$X$27*($P$22:$P$27=$D16)*ISNUMBER(MATCH($Q$22:$Q$27,IF($I$14:$I$17=$I16,$D$14:$D$17,""),0)))+SUMPRODUCT($Y$22:$Y$27*($Q$22:$Q$27=$D16)*ISNUMBER(MATCH($P$22:$P$27,IF($I$14:$I$17=$I16,$D$14:$D$17,""),0)))</f>
        <v>0</v>
      </c>
      <c r="T16" s="574">
        <f>COUNTIFS($S$14:$S$17,"&gt;"&amp;$S16,$Q$14:$Q$17,"="&amp;$Q16)</f>
        <v>0</v>
      </c>
      <c r="U16" s="587">
        <f t="shared" si="12"/>
        <v>1</v>
      </c>
      <c r="V16" s="691"/>
      <c r="W16" s="574">
        <f t="array" ref="W16">SUMPRODUCT($U$22:$U$27*($P$22:$P$27=$D16)*ISNUMBER(MATCH($Q$22:$Q$27,IF($U$14:$U$17=$U16,$D$14:$D$17,""),0)))+SUMPRODUCT($V$22:$V$27*($Q$22:$Q$27=$D16)*ISNUMBER(MATCH($P$22:$P$27,IF($U$14:$U$17=$U16,$D$14:$D$17,""),0)))</f>
        <v>0</v>
      </c>
      <c r="X16" s="574">
        <f>COUNTIFS($W$14:$W$17,"&gt;"&amp;$W16,$U$14:$U$17,"="&amp;$U16)</f>
        <v>0</v>
      </c>
      <c r="Y16" s="587">
        <f t="shared" si="13"/>
        <v>1</v>
      </c>
      <c r="Z16" s="586"/>
      <c r="AA16" s="574">
        <f t="array" ref="AA16">SUMPRODUCT($W$22:$W$27*($P$22:$P$27=$D16)*ISNUMBER(MATCH($Q$22:$Q$27,IF($U$14:$U$17=$U16,$D$14:$D$17,""),0)))+SUMPRODUCT(-$W$22:$W$27*($Q$22:$Q$27=$D16)*ISNUMBER(MATCH($P$22:$P$27,IF($U$14:$U$17=$U16,$D$14:$D$17,""),0)))</f>
        <v>0</v>
      </c>
      <c r="AB16" s="574">
        <f>COUNTIFS($AA$14:$AA$17,"&gt;"&amp;$AA16,$Y$14:$Y$17,"="&amp;$Y16)</f>
        <v>0</v>
      </c>
      <c r="AC16" s="587">
        <f t="shared" si="14"/>
        <v>1</v>
      </c>
      <c r="AD16" s="586"/>
      <c r="AE16" s="574">
        <f t="array" ref="AE16">SUMPRODUCT($X$22:$X$27*($P$22:$P$27=$D16)*ISNUMBER(MATCH($Q$22:$Q$27,IF($U$14:$U$17=$U16,$D$14:$D$17,""),0)))+SUMPRODUCT($Y$22:$Y$27*($Q$22:$Q$27=$D16)*ISNUMBER(MATCH($P$22:$P$27,IF($U$14:$U$17=$U16,$D$14:$D$17,""),0)))</f>
        <v>0</v>
      </c>
      <c r="AF16" s="574">
        <f>COUNTIFS($AE$14:$AE$17,"&gt;"&amp;$AE16,$AC$14:$AC$17,"="&amp;$AC16)</f>
        <v>0</v>
      </c>
      <c r="AG16" s="587">
        <f t="shared" si="15"/>
        <v>1</v>
      </c>
      <c r="AH16" s="691"/>
      <c r="AI16" s="593">
        <f>COUNTIFS($J$5:$J$8,"&gt;"&amp;$J7,$AG$14:$AG$17,"="&amp;$AG16)</f>
        <v>0</v>
      </c>
      <c r="AJ16" s="587">
        <f t="shared" si="23"/>
        <v>1</v>
      </c>
      <c r="AK16" s="586"/>
      <c r="AL16" s="593">
        <f>COUNTIFS($H$5:$H$8,"&gt;"&amp;$H7,$AJ$14:$AJ$17,"="&amp;$AJ16)</f>
        <v>0</v>
      </c>
      <c r="AM16" s="587">
        <f t="shared" si="24"/>
        <v>1</v>
      </c>
      <c r="AN16" s="586"/>
      <c r="AO16" s="593">
        <f>COUNTIFS($P$5:$P$8,"&gt;"&amp;$P7,$AM$14:$AM$17,"="&amp;$AM16)</f>
        <v>4</v>
      </c>
      <c r="AP16" s="587">
        <f t="shared" si="16"/>
        <v>5</v>
      </c>
      <c r="AQ16" s="586"/>
      <c r="AR16" s="593">
        <f t="shared" si="25"/>
        <v>0</v>
      </c>
      <c r="AS16" s="587">
        <f t="shared" si="17"/>
        <v>5</v>
      </c>
      <c r="AT16" s="797" t="b">
        <f t="shared" si="26"/>
        <v>0</v>
      </c>
      <c r="AV16" s="616" t="b">
        <f t="shared" si="27"/>
        <v>0</v>
      </c>
      <c r="AX16" s="593"/>
      <c r="AY16" s="616">
        <f t="shared" si="28"/>
        <v>3</v>
      </c>
      <c r="AZ16" s="604" t="str">
        <v>Australia</v>
      </c>
      <c r="BA16" s="593">
        <v>0</v>
      </c>
      <c r="BB16" s="593">
        <v>0</v>
      </c>
      <c r="BC16" s="609">
        <v>0</v>
      </c>
      <c r="BE16" s="614" t="str">
        <v/>
      </c>
      <c r="BF16" s="616" t="str">
        <v/>
      </c>
      <c r="BG16" s="615" t="str">
        <v/>
      </c>
      <c r="BH16" s="617" t="str">
        <v/>
      </c>
      <c r="BI16" s="616"/>
      <c r="BJ16" s="616"/>
      <c r="BK16" s="590">
        <v>1</v>
      </c>
      <c r="BL16" s="593"/>
      <c r="BN16" s="604" t="str">
        <v/>
      </c>
      <c r="BO16" s="593" t="str">
        <v/>
      </c>
      <c r="BP16" s="593" t="str">
        <v/>
      </c>
      <c r="BQ16" s="609" t="str">
        <v/>
      </c>
      <c r="BS16" s="614" t="str">
        <v/>
      </c>
      <c r="BT16" s="616" t="str">
        <v/>
      </c>
      <c r="BU16" s="615" t="str">
        <v/>
      </c>
      <c r="BV16" s="617" t="str">
        <v/>
      </c>
      <c r="BZ16" s="604" t="str">
        <v/>
      </c>
      <c r="CA16" s="593" t="str">
        <v/>
      </c>
      <c r="CB16" s="593" t="str">
        <v/>
      </c>
      <c r="CC16" s="609" t="str">
        <v/>
      </c>
      <c r="CE16" s="614" t="str">
        <v/>
      </c>
      <c r="CF16" s="616" t="str">
        <v/>
      </c>
      <c r="CG16" s="615" t="str">
        <v/>
      </c>
      <c r="CH16" s="617" t="str">
        <v/>
      </c>
    </row>
    <row r="17" spans="3:86" s="594" customFormat="1" ht="12.75" thickBot="1">
      <c r="C17" s="593">
        <v>4</v>
      </c>
      <c r="D17" s="593" t="str">
        <f t="shared" si="18"/>
        <v>Turkey</v>
      </c>
      <c r="E17" s="592">
        <f t="shared" si="19"/>
        <v>4</v>
      </c>
      <c r="F17" s="582">
        <f t="shared" si="20"/>
        <v>5.0170000000000003</v>
      </c>
      <c r="G17" s="710">
        <f t="shared" si="21"/>
        <v>5</v>
      </c>
      <c r="H17" s="586"/>
      <c r="I17" s="591">
        <f t="shared" si="22"/>
        <v>1</v>
      </c>
      <c r="J17" s="691"/>
      <c r="K17" s="574">
        <f t="array" ref="K17">SUMPRODUCT($U$22:$U$27*($P$22:$P$27=$D17)*ISNUMBER(MATCH($Q$22:$Q$27,IF($I$14:$I$17=$I17,$D$14:$D$17,""),0)))+SUMPRODUCT($V$22:$V$27*($Q$22:$Q$27=$D17)*ISNUMBER(MATCH($P$22:$P$27,IF($I$14:$I$17=$I17,$D$14:$D$17,""),0)))</f>
        <v>0</v>
      </c>
      <c r="L17" s="574">
        <f>COUNTIFS($K$14:$K$17,"&gt;"&amp;$K17,$I$14:$I$17,"="&amp;$I17)</f>
        <v>0</v>
      </c>
      <c r="M17" s="587">
        <f t="shared" si="10"/>
        <v>1</v>
      </c>
      <c r="N17" s="586"/>
      <c r="O17" s="574">
        <f t="array" ref="O17">SUMPRODUCT($W$22:$W$27*($P$22:$P$27=$D17)*ISNUMBER(MATCH($Q$22:$Q$27,IF($I$14:$I$17=$I17,$D$14:$D$17,""),0)))+SUMPRODUCT(-$W$22:$W$27*($Q$22:$Q$27=$D17)*ISNUMBER(MATCH($P$22:$P$27,IF($I$14:$I$17=$I17,$D$14:$D$17,""),0)))</f>
        <v>0</v>
      </c>
      <c r="P17" s="574">
        <f>COUNTIFS($O$14:$O$17,"&gt;"&amp;$O17,$M$14:$M$17,"="&amp;$M17)</f>
        <v>0</v>
      </c>
      <c r="Q17" s="587">
        <f t="shared" si="11"/>
        <v>1</v>
      </c>
      <c r="R17" s="586"/>
      <c r="S17" s="574">
        <f t="array" ref="S17">SUMPRODUCT($X$22:$X$27*($P$22:$P$27=$D17)*ISNUMBER(MATCH($Q$22:$Q$27,IF($I$14:$I$17=$I17,$D$14:$D$17,""),0)))+SUMPRODUCT($Y$22:$Y$27*($Q$22:$Q$27=$D17)*ISNUMBER(MATCH($P$22:$P$27,IF($I$14:$I$17=$I17,$D$14:$D$17,""),0)))</f>
        <v>0</v>
      </c>
      <c r="T17" s="574">
        <f>COUNTIFS($S$14:$S$17,"&gt;"&amp;$S17,$Q$14:$Q$17,"="&amp;$Q17)</f>
        <v>0</v>
      </c>
      <c r="U17" s="587">
        <f t="shared" si="12"/>
        <v>1</v>
      </c>
      <c r="V17" s="691"/>
      <c r="W17" s="574">
        <f t="array" ref="W17">SUMPRODUCT($U$22:$U$27*($P$22:$P$27=$D17)*ISNUMBER(MATCH($Q$22:$Q$27,IF($U$14:$U$17=$U17,$D$14:$D$17,""),0)))+SUMPRODUCT($V$22:$V$27*($Q$22:$Q$27=$D17)*ISNUMBER(MATCH($P$22:$P$27,IF($U$14:$U$17=$U17,$D$14:$D$17,""),0)))</f>
        <v>0</v>
      </c>
      <c r="X17" s="574">
        <f>COUNTIFS($W$14:$W$17,"&gt;"&amp;$W17,$U$14:$U$17,"="&amp;$U17)</f>
        <v>0</v>
      </c>
      <c r="Y17" s="587">
        <f t="shared" si="13"/>
        <v>1</v>
      </c>
      <c r="Z17" s="586"/>
      <c r="AA17" s="574">
        <f t="array" ref="AA17">SUMPRODUCT($W$22:$W$27*($P$22:$P$27=$D17)*ISNUMBER(MATCH($Q$22:$Q$27,IF($U$14:$U$17=$U17,$D$14:$D$17,""),0)))+SUMPRODUCT(-$W$22:$W$27*($Q$22:$Q$27=$D17)*ISNUMBER(MATCH($P$22:$P$27,IF($U$14:$U$17=$U17,$D$14:$D$17,""),0)))</f>
        <v>0</v>
      </c>
      <c r="AB17" s="574">
        <f>COUNTIFS($AA$14:$AA$17,"&gt;"&amp;$AA17,$Y$14:$Y$17,"="&amp;$Y17)</f>
        <v>0</v>
      </c>
      <c r="AC17" s="587">
        <f t="shared" si="14"/>
        <v>1</v>
      </c>
      <c r="AD17" s="586"/>
      <c r="AE17" s="574">
        <f t="array" ref="AE17">SUMPRODUCT($X$22:$X$27*($P$22:$P$27=$D17)*ISNUMBER(MATCH($Q$22:$Q$27,IF($U$14:$U$17=$U17,$D$14:$D$17,""),0)))+SUMPRODUCT($Y$22:$Y$27*($Q$22:$Q$27=$D17)*ISNUMBER(MATCH($P$22:$P$27,IF($U$14:$U$17=$U17,$D$14:$D$17,""),0)))</f>
        <v>0</v>
      </c>
      <c r="AF17" s="574">
        <f>COUNTIFS($AE$14:$AE$17,"&gt;"&amp;$AE17,$AC$14:$AC$17,"="&amp;$AC17)</f>
        <v>0</v>
      </c>
      <c r="AG17" s="587">
        <f t="shared" si="15"/>
        <v>1</v>
      </c>
      <c r="AH17" s="691"/>
      <c r="AI17" s="593">
        <f>COUNTIFS($J$5:$J$8,"&gt;"&amp;$J8,$AG$14:$AG$17,"="&amp;$AG17)</f>
        <v>0</v>
      </c>
      <c r="AJ17" s="587">
        <f t="shared" si="23"/>
        <v>1</v>
      </c>
      <c r="AK17" s="586"/>
      <c r="AL17" s="593">
        <f>COUNTIFS($H$5:$H$8,"&gt;"&amp;$H8,$AJ$14:$AJ$17,"="&amp;$AJ17)</f>
        <v>0</v>
      </c>
      <c r="AM17" s="587">
        <f t="shared" si="24"/>
        <v>1</v>
      </c>
      <c r="AN17" s="586"/>
      <c r="AO17" s="593">
        <f>COUNTIFS($P$5:$P$8,"&gt;"&amp;$P8,$AM$14:$AM$17,"="&amp;$AM17)</f>
        <v>4</v>
      </c>
      <c r="AP17" s="587">
        <f t="shared" si="16"/>
        <v>5</v>
      </c>
      <c r="AQ17" s="586"/>
      <c r="AR17" s="593">
        <f t="shared" si="25"/>
        <v>0</v>
      </c>
      <c r="AS17" s="587">
        <f t="shared" si="17"/>
        <v>5</v>
      </c>
      <c r="AT17" s="797" t="b">
        <f t="shared" si="26"/>
        <v>0</v>
      </c>
      <c r="AV17" s="616" t="b">
        <f t="shared" si="27"/>
        <v>0</v>
      </c>
      <c r="AX17" s="593"/>
      <c r="AY17" s="616">
        <f t="shared" si="28"/>
        <v>4</v>
      </c>
      <c r="AZ17" s="605" t="str">
        <v>Turkey</v>
      </c>
      <c r="BA17" s="607">
        <v>0</v>
      </c>
      <c r="BB17" s="607">
        <v>0</v>
      </c>
      <c r="BC17" s="610">
        <v>0</v>
      </c>
      <c r="BE17" s="618" t="str">
        <v/>
      </c>
      <c r="BF17" s="619" t="str">
        <v/>
      </c>
      <c r="BG17" s="619" t="str">
        <v/>
      </c>
      <c r="BH17" s="620" t="str">
        <v/>
      </c>
      <c r="BI17" s="616"/>
      <c r="BJ17" s="616"/>
      <c r="BK17" s="682">
        <v>1</v>
      </c>
      <c r="BL17" s="593"/>
      <c r="BN17" s="605" t="str">
        <v/>
      </c>
      <c r="BO17" s="607" t="str">
        <v/>
      </c>
      <c r="BP17" s="607" t="str">
        <v/>
      </c>
      <c r="BQ17" s="610" t="str">
        <v/>
      </c>
      <c r="BS17" s="618" t="str">
        <v/>
      </c>
      <c r="BT17" s="619" t="str">
        <v/>
      </c>
      <c r="BU17" s="619" t="str">
        <v/>
      </c>
      <c r="BV17" s="620" t="str">
        <v/>
      </c>
      <c r="BZ17" s="605" t="str">
        <v/>
      </c>
      <c r="CA17" s="607" t="str">
        <v/>
      </c>
      <c r="CB17" s="607" t="str">
        <v/>
      </c>
      <c r="CC17" s="610" t="str">
        <v/>
      </c>
      <c r="CE17" s="618" t="str">
        <v/>
      </c>
      <c r="CF17" s="619" t="str">
        <v/>
      </c>
      <c r="CG17" s="619" t="str">
        <v/>
      </c>
      <c r="CH17" s="620" t="str">
        <v/>
      </c>
    </row>
    <row r="18" spans="3:86" s="594" customFormat="1" ht="12.75" thickTop="1">
      <c r="P18" s="593"/>
      <c r="Q18" s="593"/>
      <c r="R18" s="593"/>
      <c r="S18" s="593"/>
      <c r="T18" s="593"/>
      <c r="U18" s="593"/>
      <c r="BK18" s="593"/>
      <c r="BL18" s="593"/>
    </row>
    <row r="19" spans="3:86" s="594" customFormat="1">
      <c r="BK19" s="593"/>
      <c r="BL19" s="593"/>
    </row>
    <row r="20" spans="3:86" s="572" customFormat="1">
      <c r="O20" s="622"/>
      <c r="W20" s="622"/>
      <c r="Y20" s="622"/>
      <c r="AZ20" s="688" t="s">
        <v>1780</v>
      </c>
      <c r="BK20" s="574"/>
      <c r="BL20" s="574"/>
    </row>
    <row r="21" spans="3:86" s="572" customFormat="1" ht="15.75" customHeight="1" thickBot="1">
      <c r="D21" s="623"/>
      <c r="E21" s="579" t="s">
        <v>1101</v>
      </c>
      <c r="F21" s="578" t="s">
        <v>1102</v>
      </c>
      <c r="G21" s="578" t="s">
        <v>1103</v>
      </c>
      <c r="H21" s="624" t="str">
        <f t="array" ref="H21:K21">TRANSPOSE($D$22:$D$25)</f>
        <v>USA</v>
      </c>
      <c r="I21" s="625" t="str">
        <v>Paraguay</v>
      </c>
      <c r="J21" s="625" t="str">
        <v>Australia</v>
      </c>
      <c r="K21" s="626" t="str">
        <v>Turkey</v>
      </c>
      <c r="L21" s="573" t="s">
        <v>1786</v>
      </c>
      <c r="M21" s="573" t="s">
        <v>1784</v>
      </c>
      <c r="N21" s="583" t="s">
        <v>1787</v>
      </c>
      <c r="T21" s="622" t="s">
        <v>169</v>
      </c>
      <c r="U21" s="975" t="s">
        <v>1101</v>
      </c>
      <c r="V21" s="975"/>
      <c r="W21" s="668" t="s">
        <v>190</v>
      </c>
      <c r="X21" s="668" t="s">
        <v>1102</v>
      </c>
      <c r="Y21" s="668" t="s">
        <v>1103</v>
      </c>
      <c r="AA21" s="627"/>
      <c r="AC21" s="573" t="s">
        <v>1759</v>
      </c>
      <c r="AE21" s="594"/>
      <c r="AF21" s="594"/>
      <c r="AH21" s="594"/>
      <c r="AI21" s="594"/>
      <c r="AJ21" s="594"/>
      <c r="AK21" s="594"/>
      <c r="AL21" s="594"/>
      <c r="AM21" s="594"/>
      <c r="AN21" s="594"/>
      <c r="AO21" s="594"/>
      <c r="AX21" s="687" t="s">
        <v>1783</v>
      </c>
      <c r="AY21" s="687" t="s">
        <v>1785</v>
      </c>
      <c r="AZ21" s="594"/>
      <c r="BA21" s="594"/>
      <c r="BB21" s="594"/>
      <c r="BC21" s="594"/>
      <c r="BD21" s="594"/>
      <c r="BE21" s="596" t="str">
        <f t="array" ref="BE21:BH21">TRANSPOSE($AZ$22:$AZ$25)</f>
        <v/>
      </c>
      <c r="BF21" s="597" t="str">
        <v/>
      </c>
      <c r="BG21" s="597" t="str">
        <v/>
      </c>
      <c r="BH21" s="598" t="str">
        <v/>
      </c>
      <c r="BI21" s="594"/>
      <c r="BJ21" s="594"/>
      <c r="BK21" s="593"/>
      <c r="BL21" s="593"/>
      <c r="BM21" s="594"/>
      <c r="BN21" s="594"/>
      <c r="BO21" s="594"/>
      <c r="BP21" s="594"/>
      <c r="BQ21" s="594"/>
      <c r="BR21" s="594"/>
      <c r="BS21" s="594"/>
      <c r="BT21" s="594"/>
      <c r="BU21" s="594"/>
      <c r="BV21" s="594"/>
    </row>
    <row r="22" spans="3:86" s="572" customFormat="1" ht="12.75" thickTop="1">
      <c r="C22" s="574"/>
      <c r="D22" s="628" t="str">
        <f>IF($L$9=0,$D5,INDEX($D$5:$D$8,MATCH($C5,$E$14:$E$17,0)))</f>
        <v>USA</v>
      </c>
      <c r="E22" s="697">
        <f>VLOOKUP($D22,$D$5:$K$8,8,0)</f>
        <v>0</v>
      </c>
      <c r="F22" s="630">
        <f>VLOOKUP($D22,$D$5:$K$8,5,0)</f>
        <v>0</v>
      </c>
      <c r="G22" s="698">
        <f>VLOOKUP($D22,$D$5:$K$8,6,0)</f>
        <v>0</v>
      </c>
      <c r="H22" s="629" t="str">
        <f t="array" ref="H22:K25">IFERROR(VLOOKUP($D$22:$D$25&amp;$H$21:$K$21,$Z$22:$AA$33,2,0),"")</f>
        <v/>
      </c>
      <c r="I22" s="630" t="str">
        <v/>
      </c>
      <c r="J22" s="630" t="str">
        <v/>
      </c>
      <c r="K22" s="694" t="str">
        <v/>
      </c>
      <c r="L22" s="683" t="b">
        <f>OR($E22&gt;0,$G22&gt;0)</f>
        <v>0</v>
      </c>
      <c r="M22" s="683" t="b">
        <f t="array" ref="M22:M25">VLOOKUP($D$22:$D$25,$D$14:$AV$17,45,0)</f>
        <v>0</v>
      </c>
      <c r="N22" s="574">
        <f>VLOOKUP($D22,$D$5:$Q$8,14,0)</f>
        <v>16</v>
      </c>
      <c r="O22" s="635" t="s">
        <v>26</v>
      </c>
      <c r="P22" s="670" t="str">
        <f>INDEX('World Cup'!$B$13:$AJ$38,1,1+(CODE($B$1)-65)*3)</f>
        <v>USA</v>
      </c>
      <c r="Q22" s="671" t="str">
        <f>INDEX('World Cup'!$B$13:$AJ$38,1,2+(CODE($B$1)-65)*3)</f>
        <v>Paraguay</v>
      </c>
      <c r="R22" s="671" t="str">
        <f>IF(OR(INDEX('World Cup'!$B$14:$AJ$39,1,1+(CODE($B$1)-65)*3)="",INDEX('World Cup'!$B$14:$AJ$39,1,2+(CODE($B$1)-65)*3)=""),"",INDEX('World Cup'!$B$14:$AJ$39,1,1+(CODE($B$1)-65)*3))</f>
        <v/>
      </c>
      <c r="S22" s="672" t="str">
        <f>IF(OR(INDEX('World Cup'!$B$14:$AJ$39,1,1+(CODE($B$1)-65)*3)="",INDEX('World Cup'!$B$14:$AJ$39,1,2+(CODE($B$1)-65)*3)=""),"",INDEX('World Cup'!$B$14:$AJ$39,1,2+(CODE($B$1)-65)*3))</f>
        <v/>
      </c>
      <c r="T22" s="637">
        <f t="shared" ref="T22:T25" si="29">IF(AND(P22&lt;&gt;"",Q22&lt;&gt;"",P22&lt;&gt;Q22,R22&lt;&gt;"",S22&lt;&gt;""),1,0)</f>
        <v>0</v>
      </c>
      <c r="U22" s="638">
        <f t="shared" ref="U22:U25" si="30">IF($T22=0,0,IF($R22&gt;$S22,3,IF($R22=$S22,1,0)))</f>
        <v>0</v>
      </c>
      <c r="V22" s="639">
        <f t="shared" ref="V22:V25" si="31">IF($T22=0,0,IF($R22&lt;$S22,3,IF($R22=$S22,1,0)))</f>
        <v>0</v>
      </c>
      <c r="W22" s="640">
        <f t="shared" ref="W22:W25" si="32">IF(OR(R22="",S22=""),0,R22-S22)</f>
        <v>0</v>
      </c>
      <c r="X22" s="641">
        <f t="shared" ref="X22:X25" si="33">IF(OR(R22="",S22=""),0,R22)</f>
        <v>0</v>
      </c>
      <c r="Y22" s="642">
        <f t="shared" ref="Y22:Y25" si="34">IF(OR(R22="",S22=""),0,S22)</f>
        <v>0</v>
      </c>
      <c r="Z22" s="643" t="str">
        <f t="shared" ref="Z22:Z25" si="35">P22&amp;Q22</f>
        <v>USAParaguay</v>
      </c>
      <c r="AA22" s="644" t="str">
        <f>IF($T22,$X22&amp;Language!$E$197&amp;$Y22,"")</f>
        <v/>
      </c>
      <c r="AB22" s="683"/>
      <c r="AC22" s="683" t="b">
        <f t="array" ref="AC22:AC25">VLOOKUP($D$22:$D$25,$D$14:$AV$17,43,0)</f>
        <v>0</v>
      </c>
      <c r="AD22" s="683"/>
      <c r="AE22" s="574"/>
      <c r="AF22" s="684"/>
      <c r="AG22" s="684"/>
      <c r="AH22" s="684"/>
      <c r="AI22" s="683"/>
      <c r="AJ22" s="593"/>
      <c r="AK22" s="645"/>
      <c r="AL22" s="593"/>
      <c r="AN22" s="593"/>
      <c r="AO22" s="593"/>
      <c r="AX22" s="689" t="str">
        <f t="array" ref="AX22">IFERROR(SMALL(IF(COUNTIF($I$14:$I$17,$C$14:$C$17)&gt;1,$C$14:$C$17,""),2),"")</f>
        <v/>
      </c>
      <c r="AY22" s="616">
        <f>IFERROR(INDEX($E$14:$E$17,IF($I14=$AX$22,$C14,99)),0)</f>
        <v>0</v>
      </c>
      <c r="AZ22" s="603" t="str">
        <f t="array" ref="AZ22:AZ25">IFERROR(VLOOKUP($BB$5:$BB$8,$C$14:$D$17,2,0),"")</f>
        <v/>
      </c>
      <c r="BA22" s="606" t="str">
        <f t="array" ref="BA22:BA25">IFERROR(VLOOKUP($BB$5:$BB$8,$C$14:$K$17,9,0),"")</f>
        <v/>
      </c>
      <c r="BB22" s="606" t="str">
        <f t="array" ref="BB22:BB25">IFERROR(VLOOKUP($BB$5:$BB$8,$C$14:$O$17,13,0),"")</f>
        <v/>
      </c>
      <c r="BC22" s="608" t="str">
        <f t="array" ref="BC22:BC25">IFERROR(VLOOKUP($BB$5:$BB$8,$C$14:$S$17,17,0),"")</f>
        <v/>
      </c>
      <c r="BD22" s="594"/>
      <c r="BE22" s="611" t="str">
        <f t="array" ref="BE22:BH25">IFERROR(VLOOKUP($AZ$22:$AZ$25&amp;$BE$21:$BH$21,$Z$22:$AA$33,2,0),"")</f>
        <v/>
      </c>
      <c r="BF22" s="612" t="str">
        <v/>
      </c>
      <c r="BG22" s="612" t="str">
        <v/>
      </c>
      <c r="BH22" s="613" t="str">
        <v/>
      </c>
      <c r="BI22" s="616"/>
      <c r="BJ22" s="616"/>
      <c r="BK22" s="574"/>
      <c r="BL22" s="593"/>
      <c r="BM22" s="594"/>
      <c r="BN22" s="594"/>
      <c r="BO22" s="593"/>
      <c r="BP22" s="593"/>
      <c r="BQ22" s="593"/>
      <c r="BR22" s="594"/>
      <c r="BS22" s="616"/>
      <c r="BT22" s="616"/>
      <c r="BU22" s="616"/>
      <c r="BV22" s="616"/>
    </row>
    <row r="23" spans="3:86" s="572" customFormat="1">
      <c r="C23" s="574"/>
      <c r="D23" s="646" t="str">
        <f t="shared" ref="D23:D25" si="36">IF($L$9=0,$D6,INDEX($D$5:$D$8,MATCH($C6,$E$14:$E$17,0)))</f>
        <v>Paraguay</v>
      </c>
      <c r="E23" s="692">
        <f t="shared" ref="E23:E25" si="37">VLOOKUP($D23,$D$5:$K$8,8,0)</f>
        <v>0</v>
      </c>
      <c r="F23" s="574">
        <f t="shared" ref="F23:F25" si="38">VLOOKUP($D23,$D$5:$K$8,5,0)</f>
        <v>0</v>
      </c>
      <c r="G23" s="699">
        <f t="shared" ref="G23:G25" si="39">VLOOKUP($D23,$D$5:$K$8,6,0)</f>
        <v>0</v>
      </c>
      <c r="H23" s="631" t="str">
        <v/>
      </c>
      <c r="I23" s="632" t="str">
        <v/>
      </c>
      <c r="J23" s="574" t="str">
        <v/>
      </c>
      <c r="K23" s="695" t="str">
        <v/>
      </c>
      <c r="L23" s="683" t="b">
        <f t="shared" ref="L23:L25" si="40">OR($E23&gt;0,$G23&gt;0)</f>
        <v>0</v>
      </c>
      <c r="M23" s="683" t="b">
        <v>0</v>
      </c>
      <c r="N23" s="574">
        <f t="shared" ref="N23:N25" si="41">VLOOKUP($D23,$D$5:$Q$8,14,0)</f>
        <v>40</v>
      </c>
      <c r="O23" s="647" t="s">
        <v>27</v>
      </c>
      <c r="P23" s="673" t="str">
        <f>INDEX('World Cup'!$B$13:$AJ$38,6,1+(CODE($B$1)-65)*3)</f>
        <v>Australia</v>
      </c>
      <c r="Q23" s="674" t="str">
        <f>INDEX('World Cup'!$B$13:$AJ$38,6,2+(CODE($B$1)-65)*3)</f>
        <v>Turkey</v>
      </c>
      <c r="R23" s="674" t="str">
        <f>IF(OR(INDEX('World Cup'!$B$14:$AJ$39,6,1+(CODE($B$1)-65)*3)="",INDEX('World Cup'!$B$14:$AJ$39,6,2+(CODE($B$1)-65)*3)=""),"",INDEX('World Cup'!$B$14:$AJ$39,6,1+(CODE($B$1)-65)*3))</f>
        <v/>
      </c>
      <c r="S23" s="675" t="str">
        <f>IF(OR(INDEX('World Cup'!$B$14:$AJ$39,6,1+(CODE($B$1)-65)*3)="",INDEX('World Cup'!$B$14:$AJ$39,6,2+(CODE($B$1)-65)*3)=""),"",INDEX('World Cup'!$B$14:$AJ$39,6,2+(CODE($B$1)-65)*3))</f>
        <v/>
      </c>
      <c r="T23" s="574">
        <f t="shared" si="29"/>
        <v>0</v>
      </c>
      <c r="U23" s="649">
        <f t="shared" si="30"/>
        <v>0</v>
      </c>
      <c r="V23" s="574">
        <f t="shared" si="31"/>
        <v>0</v>
      </c>
      <c r="W23" s="650">
        <f t="shared" si="32"/>
        <v>0</v>
      </c>
      <c r="X23" s="651">
        <f t="shared" si="33"/>
        <v>0</v>
      </c>
      <c r="Y23" s="652">
        <f t="shared" si="34"/>
        <v>0</v>
      </c>
      <c r="Z23" s="653" t="str">
        <f t="shared" si="35"/>
        <v>AustraliaTurkey</v>
      </c>
      <c r="AA23" s="654" t="str">
        <f>IF($T23,$X23&amp;Language!$E$197&amp;$Y23,"")</f>
        <v/>
      </c>
      <c r="AB23" s="683"/>
      <c r="AC23" s="683" t="b">
        <v>0</v>
      </c>
      <c r="AD23" s="683"/>
      <c r="AE23" s="574"/>
      <c r="AF23" s="684"/>
      <c r="AG23" s="684"/>
      <c r="AH23" s="684"/>
      <c r="AI23" s="684"/>
      <c r="AJ23" s="593"/>
      <c r="AK23" s="645"/>
      <c r="AL23" s="593"/>
      <c r="AN23" s="593"/>
      <c r="AO23" s="593"/>
      <c r="AY23" s="616">
        <f t="shared" ref="AY23:AY25" si="42">IFERROR(INDEX($E$14:$E$17,IF($I15=$AX$22,$C15,99)),0)</f>
        <v>0</v>
      </c>
      <c r="AZ23" s="604" t="str">
        <v/>
      </c>
      <c r="BA23" s="593" t="str">
        <v/>
      </c>
      <c r="BB23" s="593" t="str">
        <v/>
      </c>
      <c r="BC23" s="609" t="str">
        <v/>
      </c>
      <c r="BD23" s="594"/>
      <c r="BE23" s="614" t="str">
        <v/>
      </c>
      <c r="BF23" s="615" t="str">
        <v/>
      </c>
      <c r="BG23" s="616" t="str">
        <v/>
      </c>
      <c r="BH23" s="617" t="str">
        <v/>
      </c>
      <c r="BI23" s="616"/>
      <c r="BJ23" s="616"/>
      <c r="BK23" s="574"/>
      <c r="BL23" s="593"/>
      <c r="BM23" s="594"/>
      <c r="BN23" s="594"/>
      <c r="BO23" s="593"/>
      <c r="BP23" s="593"/>
      <c r="BQ23" s="593"/>
      <c r="BR23" s="594"/>
      <c r="BS23" s="616"/>
      <c r="BT23" s="616"/>
      <c r="BU23" s="616"/>
      <c r="BV23" s="616"/>
    </row>
    <row r="24" spans="3:86" s="572" customFormat="1">
      <c r="C24" s="574"/>
      <c r="D24" s="646" t="str">
        <f t="shared" si="36"/>
        <v>Australia</v>
      </c>
      <c r="E24" s="692">
        <f t="shared" si="37"/>
        <v>0</v>
      </c>
      <c r="F24" s="574">
        <f t="shared" si="38"/>
        <v>0</v>
      </c>
      <c r="G24" s="699">
        <f t="shared" si="39"/>
        <v>0</v>
      </c>
      <c r="H24" s="631" t="str">
        <v/>
      </c>
      <c r="I24" s="574" t="str">
        <v/>
      </c>
      <c r="J24" s="632" t="str">
        <v/>
      </c>
      <c r="K24" s="695" t="str">
        <v/>
      </c>
      <c r="L24" s="683" t="b">
        <f t="shared" si="40"/>
        <v>0</v>
      </c>
      <c r="M24" s="683" t="b">
        <v>0</v>
      </c>
      <c r="N24" s="574">
        <f t="shared" si="41"/>
        <v>27</v>
      </c>
      <c r="O24" s="647" t="s">
        <v>28</v>
      </c>
      <c r="P24" s="673" t="str">
        <f>INDEX('World Cup'!$B$13:$AJ$38,11,1+(CODE($B$1)-65)*3)</f>
        <v>USA</v>
      </c>
      <c r="Q24" s="674" t="str">
        <f>INDEX('World Cup'!$B$13:$AJ$38,11,2+(CODE($B$1)-65)*3)</f>
        <v>Australia</v>
      </c>
      <c r="R24" s="674" t="str">
        <f>IF(OR(INDEX('World Cup'!$B$14:$AJ$39,11,1+(CODE($B$1)-65)*3)="",INDEX('World Cup'!$B$14:$AJ$39,11,2+(CODE($B$1)-65)*3)=""),"",INDEX('World Cup'!$B$14:$AJ$39,11,1+(CODE($B$1)-65)*3))</f>
        <v/>
      </c>
      <c r="S24" s="675" t="str">
        <f>IF(OR(INDEX('World Cup'!$B$14:$AJ$39,11,1+(CODE($B$1)-65)*3)="",INDEX('World Cup'!$B$14:$AJ$39,11,2+(CODE($B$1)-65)*3)=""),"",INDEX('World Cup'!$B$14:$AJ$39,11,2+(CODE($B$1)-65)*3))</f>
        <v/>
      </c>
      <c r="T24" s="574">
        <f t="shared" si="29"/>
        <v>0</v>
      </c>
      <c r="U24" s="649">
        <f t="shared" si="30"/>
        <v>0</v>
      </c>
      <c r="V24" s="574">
        <f t="shared" si="31"/>
        <v>0</v>
      </c>
      <c r="W24" s="650">
        <f t="shared" si="32"/>
        <v>0</v>
      </c>
      <c r="X24" s="651">
        <f t="shared" si="33"/>
        <v>0</v>
      </c>
      <c r="Y24" s="652">
        <f t="shared" si="34"/>
        <v>0</v>
      </c>
      <c r="Z24" s="653" t="str">
        <f t="shared" si="35"/>
        <v>USAAustralia</v>
      </c>
      <c r="AA24" s="654" t="str">
        <f>IF($T24,$X24&amp;Language!$E$197&amp;$Y24,"")</f>
        <v/>
      </c>
      <c r="AB24" s="683"/>
      <c r="AC24" s="683" t="b">
        <v>0</v>
      </c>
      <c r="AD24" s="683"/>
      <c r="AE24" s="574"/>
      <c r="AF24" s="684"/>
      <c r="AG24" s="684"/>
      <c r="AH24" s="684"/>
      <c r="AI24" s="684"/>
      <c r="AJ24" s="593"/>
      <c r="AK24" s="645"/>
      <c r="AL24" s="593"/>
      <c r="AN24" s="593"/>
      <c r="AO24" s="593"/>
      <c r="AY24" s="616">
        <f t="shared" si="42"/>
        <v>0</v>
      </c>
      <c r="AZ24" s="604" t="str">
        <v/>
      </c>
      <c r="BA24" s="593" t="str">
        <v/>
      </c>
      <c r="BB24" s="593" t="str">
        <v/>
      </c>
      <c r="BC24" s="609" t="str">
        <v/>
      </c>
      <c r="BD24" s="594"/>
      <c r="BE24" s="614" t="str">
        <v/>
      </c>
      <c r="BF24" s="616" t="str">
        <v/>
      </c>
      <c r="BG24" s="615" t="str">
        <v/>
      </c>
      <c r="BH24" s="617" t="str">
        <v/>
      </c>
      <c r="BI24" s="616"/>
      <c r="BJ24" s="616"/>
      <c r="BK24" s="574"/>
      <c r="BL24" s="593"/>
      <c r="BM24" s="594"/>
      <c r="BN24" s="594"/>
      <c r="BO24" s="593"/>
      <c r="BP24" s="593"/>
      <c r="BQ24" s="593"/>
      <c r="BR24" s="594"/>
      <c r="BS24" s="616"/>
      <c r="BT24" s="616"/>
      <c r="BU24" s="616"/>
      <c r="BV24" s="616"/>
    </row>
    <row r="25" spans="3:86" s="572" customFormat="1">
      <c r="C25" s="574"/>
      <c r="D25" s="655" t="str">
        <f t="shared" si="36"/>
        <v>Turkey</v>
      </c>
      <c r="E25" s="700">
        <f t="shared" si="37"/>
        <v>0</v>
      </c>
      <c r="F25" s="634">
        <f t="shared" si="38"/>
        <v>0</v>
      </c>
      <c r="G25" s="701">
        <f t="shared" si="39"/>
        <v>0</v>
      </c>
      <c r="H25" s="633" t="str">
        <v/>
      </c>
      <c r="I25" s="634" t="str">
        <v/>
      </c>
      <c r="J25" s="634" t="str">
        <v/>
      </c>
      <c r="K25" s="696" t="str">
        <v/>
      </c>
      <c r="L25" s="683" t="b">
        <f t="shared" si="40"/>
        <v>0</v>
      </c>
      <c r="M25" s="683" t="b">
        <v>0</v>
      </c>
      <c r="N25" s="574">
        <f t="shared" si="41"/>
        <v>22</v>
      </c>
      <c r="O25" s="647" t="s">
        <v>29</v>
      </c>
      <c r="P25" s="673" t="str">
        <f>INDEX('World Cup'!$B$13:$AJ$38,16,1+(CODE($B$1)-65)*3)</f>
        <v>Turkey</v>
      </c>
      <c r="Q25" s="674" t="str">
        <f>INDEX('World Cup'!$B$13:$AJ$38,16,2+(CODE($B$1)-65)*3)</f>
        <v>Paraguay</v>
      </c>
      <c r="R25" s="674" t="str">
        <f>IF(OR(INDEX('World Cup'!$B$14:$AJ$39,16,1+(CODE($B$1)-65)*3)="",INDEX('World Cup'!$B$14:$AJ$39,16,2+(CODE($B$1)-65)*3)=""),"",INDEX('World Cup'!$B$14:$AJ$39,16,1+(CODE($B$1)-65)*3))</f>
        <v/>
      </c>
      <c r="S25" s="675" t="str">
        <f>IF(OR(INDEX('World Cup'!$B$14:$AJ$39,16,1+(CODE($B$1)-65)*3)="",INDEX('World Cup'!$B$14:$AJ$39,16,2+(CODE($B$1)-65)*3)=""),"",INDEX('World Cup'!$B$14:$AJ$39,16,2+(CODE($B$1)-65)*3))</f>
        <v/>
      </c>
      <c r="T25" s="574">
        <f t="shared" si="29"/>
        <v>0</v>
      </c>
      <c r="U25" s="649">
        <f t="shared" si="30"/>
        <v>0</v>
      </c>
      <c r="V25" s="574">
        <f t="shared" si="31"/>
        <v>0</v>
      </c>
      <c r="W25" s="650">
        <f t="shared" si="32"/>
        <v>0</v>
      </c>
      <c r="X25" s="651">
        <f t="shared" si="33"/>
        <v>0</v>
      </c>
      <c r="Y25" s="652">
        <f t="shared" si="34"/>
        <v>0</v>
      </c>
      <c r="Z25" s="653" t="str">
        <f t="shared" si="35"/>
        <v>TurkeyParaguay</v>
      </c>
      <c r="AA25" s="654" t="str">
        <f>IF($T25,$X25&amp;Language!$E$197&amp;$Y25,"")</f>
        <v/>
      </c>
      <c r="AB25" s="683"/>
      <c r="AC25" s="683" t="b">
        <v>0</v>
      </c>
      <c r="AD25" s="683"/>
      <c r="AE25" s="574"/>
      <c r="AF25" s="684"/>
      <c r="AG25" s="684"/>
      <c r="AH25" s="684"/>
      <c r="AI25" s="684"/>
      <c r="AJ25" s="593"/>
      <c r="AK25" s="645"/>
      <c r="AL25" s="593"/>
      <c r="AN25" s="593"/>
      <c r="AO25" s="593"/>
      <c r="AY25" s="616">
        <f t="shared" si="42"/>
        <v>0</v>
      </c>
      <c r="AZ25" s="605" t="str">
        <v/>
      </c>
      <c r="BA25" s="607" t="str">
        <v/>
      </c>
      <c r="BB25" s="607" t="str">
        <v/>
      </c>
      <c r="BC25" s="610" t="str">
        <v/>
      </c>
      <c r="BD25" s="594"/>
      <c r="BE25" s="618" t="str">
        <v/>
      </c>
      <c r="BF25" s="619" t="str">
        <v/>
      </c>
      <c r="BG25" s="619" t="str">
        <v/>
      </c>
      <c r="BH25" s="620" t="str">
        <v/>
      </c>
      <c r="BI25" s="616"/>
      <c r="BJ25" s="616"/>
      <c r="BK25" s="574"/>
      <c r="BL25" s="593"/>
      <c r="BM25" s="594"/>
      <c r="BN25" s="594"/>
      <c r="BO25" s="594"/>
      <c r="BP25" s="594"/>
      <c r="BQ25" s="594"/>
      <c r="BR25" s="594"/>
      <c r="BS25" s="616"/>
      <c r="BT25" s="616"/>
      <c r="BU25" s="616"/>
      <c r="BV25" s="616"/>
    </row>
    <row r="26" spans="3:86" s="572" customFormat="1">
      <c r="C26" s="574"/>
      <c r="D26" s="656"/>
      <c r="E26" s="656"/>
      <c r="F26" s="574"/>
      <c r="G26" s="574"/>
      <c r="H26" s="622"/>
      <c r="O26" s="647" t="s">
        <v>1105</v>
      </c>
      <c r="P26" s="673" t="str">
        <f>INDEX('World Cup'!$B$13:$AJ$38,21,1+(CODE($B$1)-65)*3)</f>
        <v>Turkey</v>
      </c>
      <c r="Q26" s="674" t="str">
        <f>INDEX('World Cup'!$B$13:$AJ$38,21,2+(CODE($B$1)-65)*3)</f>
        <v>USA</v>
      </c>
      <c r="R26" s="674" t="str">
        <f>IF(OR(INDEX('World Cup'!$B$14:$AJ$39,21,1+(CODE($B$1)-65)*3)="",INDEX('World Cup'!$B$14:$AJ$39,21,2+(CODE($B$1)-65)*3)=""),"",INDEX('World Cup'!$B$14:$AJ$39,21,1+(CODE($B$1)-65)*3))</f>
        <v/>
      </c>
      <c r="S26" s="675" t="str">
        <f>IF(OR(INDEX('World Cup'!$B$14:$AJ$39,21,1+(CODE($B$1)-65)*3)="",INDEX('World Cup'!$B$14:$AJ$39,21,2+(CODE($B$1)-65)*3)=""),"",INDEX('World Cup'!$B$14:$AJ$39,21,2+(CODE($B$1)-65)*3))</f>
        <v/>
      </c>
      <c r="T26" s="574">
        <f t="shared" ref="T26:T27" si="43">IF(AND(P26&lt;&gt;"",Q26&lt;&gt;"",P26&lt;&gt;Q26,R26&lt;&gt;"",S26&lt;&gt;""),1,0)</f>
        <v>0</v>
      </c>
      <c r="U26" s="649">
        <f t="shared" ref="U26:U27" si="44">IF($T26=0,0,IF($R26&gt;$S26,3,IF($R26=$S26,1,0)))</f>
        <v>0</v>
      </c>
      <c r="V26" s="574">
        <f t="shared" ref="V26:V27" si="45">IF($T26=0,0,IF($R26&lt;$S26,3,IF($R26=$S26,1,0)))</f>
        <v>0</v>
      </c>
      <c r="W26" s="650">
        <f t="shared" ref="W26:W27" si="46">IF(OR(R26="",S26=""),0,R26-S26)</f>
        <v>0</v>
      </c>
      <c r="X26" s="651">
        <f t="shared" ref="X26:X27" si="47">IF(OR(R26="",S26=""),0,R26)</f>
        <v>0</v>
      </c>
      <c r="Y26" s="652">
        <f t="shared" ref="Y26:Y27" si="48">IF(OR(R26="",S26=""),0,S26)</f>
        <v>0</v>
      </c>
      <c r="Z26" s="653" t="str">
        <f t="shared" ref="Z26:Z27" si="49">P26&amp;Q26</f>
        <v>TurkeyUSA</v>
      </c>
      <c r="AA26" s="654" t="str">
        <f>IF($T26,$X26&amp;Language!$E$197&amp;$Y26,"")</f>
        <v/>
      </c>
      <c r="AE26" s="593"/>
      <c r="AF26" s="593"/>
      <c r="AG26" s="574"/>
      <c r="AH26" s="593"/>
      <c r="AI26" s="593"/>
      <c r="AJ26" s="593"/>
      <c r="AK26" s="645"/>
      <c r="AL26" s="593"/>
      <c r="AM26" s="593"/>
      <c r="AN26" s="593"/>
      <c r="AO26" s="593"/>
      <c r="AZ26" s="594"/>
      <c r="BA26" s="593"/>
      <c r="BB26" s="593"/>
      <c r="BC26" s="593"/>
      <c r="BD26" s="594"/>
      <c r="BE26" s="612"/>
      <c r="BF26" s="612"/>
      <c r="BG26" s="612"/>
      <c r="BH26" s="612"/>
      <c r="BI26" s="616"/>
      <c r="BJ26" s="616"/>
      <c r="BL26" s="594"/>
      <c r="BM26" s="594"/>
      <c r="BN26" s="594"/>
      <c r="BO26" s="594"/>
      <c r="BP26" s="594"/>
      <c r="BQ26" s="594"/>
      <c r="BR26" s="594"/>
      <c r="BS26" s="616"/>
      <c r="BT26" s="616"/>
      <c r="BU26" s="616"/>
      <c r="BV26" s="616"/>
    </row>
    <row r="27" spans="3:86" s="572" customFormat="1" ht="12.75" thickBot="1">
      <c r="C27" s="574"/>
      <c r="D27" s="656"/>
      <c r="E27" s="656"/>
      <c r="F27" s="574"/>
      <c r="G27" s="574"/>
      <c r="H27" s="622"/>
      <c r="O27" s="657" t="s">
        <v>1106</v>
      </c>
      <c r="P27" s="676" t="str">
        <f>INDEX('World Cup'!$B$13:$AJ$38,26,1+(CODE($B$1)-65)*3)</f>
        <v>Paraguay</v>
      </c>
      <c r="Q27" s="677" t="str">
        <f>INDEX('World Cup'!$B$13:$AJ$38,26,2+(CODE($B$1)-65)*3)</f>
        <v>Australia</v>
      </c>
      <c r="R27" s="677" t="str">
        <f>IF(OR(INDEX('World Cup'!$B$14:$AJ$39,26,1+(CODE($B$1)-65)*3)="",INDEX('World Cup'!$B$14:$AJ$39,26,2+(CODE($B$1)-65)*3)=""),"",INDEX('World Cup'!$B$14:$AJ$39,26,1+(CODE($B$1)-65)*3))</f>
        <v/>
      </c>
      <c r="S27" s="678" t="str">
        <f>IF(OR(INDEX('World Cup'!$B$14:$AJ$39,26,1+(CODE($B$1)-65)*3)="",INDEX('World Cup'!$B$14:$AJ$39,26,2+(CODE($B$1)-65)*3)=""),"",INDEX('World Cup'!$B$14:$AJ$39,26,2+(CODE($B$1)-65)*3))</f>
        <v/>
      </c>
      <c r="T27" s="659">
        <f t="shared" si="43"/>
        <v>0</v>
      </c>
      <c r="U27" s="660">
        <f t="shared" si="44"/>
        <v>0</v>
      </c>
      <c r="V27" s="659">
        <f t="shared" si="45"/>
        <v>0</v>
      </c>
      <c r="W27" s="661">
        <f t="shared" si="46"/>
        <v>0</v>
      </c>
      <c r="X27" s="662">
        <f t="shared" si="47"/>
        <v>0</v>
      </c>
      <c r="Y27" s="663">
        <f t="shared" si="48"/>
        <v>0</v>
      </c>
      <c r="Z27" s="664" t="str">
        <f t="shared" si="49"/>
        <v>ParaguayAustralia</v>
      </c>
      <c r="AA27" s="665" t="str">
        <f>IF($T27,$X27&amp;Language!$E$197&amp;$Y27,"")</f>
        <v/>
      </c>
      <c r="AE27" s="593"/>
      <c r="AF27" s="593"/>
      <c r="AG27" s="574"/>
      <c r="AH27" s="593"/>
      <c r="AI27" s="593"/>
      <c r="AJ27" s="593"/>
      <c r="AK27" s="645"/>
      <c r="AL27" s="593"/>
      <c r="AM27" s="593"/>
      <c r="AN27" s="593"/>
      <c r="AO27" s="593"/>
      <c r="AZ27" s="594"/>
      <c r="BA27" s="593"/>
      <c r="BB27" s="593"/>
      <c r="BC27" s="593"/>
      <c r="BD27" s="594"/>
      <c r="BE27" s="616"/>
      <c r="BF27" s="616"/>
      <c r="BG27" s="616"/>
      <c r="BH27" s="616"/>
      <c r="BI27" s="616"/>
      <c r="BJ27" s="616"/>
      <c r="BL27" s="594"/>
      <c r="BM27" s="594"/>
      <c r="BN27" s="594"/>
      <c r="BO27" s="594"/>
      <c r="BP27" s="594"/>
      <c r="BQ27" s="594"/>
      <c r="BR27" s="594"/>
      <c r="BS27" s="616"/>
      <c r="BT27" s="616"/>
      <c r="BU27" s="616"/>
      <c r="BV27" s="616"/>
    </row>
    <row r="28" spans="3:86" s="572" customFormat="1" ht="12.75" thickTop="1">
      <c r="C28" s="574"/>
      <c r="D28" s="656"/>
      <c r="E28" s="656"/>
      <c r="F28" s="574"/>
      <c r="G28" s="574"/>
      <c r="H28" s="622"/>
      <c r="O28" s="635" t="s">
        <v>26</v>
      </c>
      <c r="P28" s="636"/>
      <c r="Q28" s="637"/>
      <c r="R28" s="637"/>
      <c r="S28" s="637"/>
      <c r="T28" s="637"/>
      <c r="U28" s="637"/>
      <c r="V28" s="637"/>
      <c r="W28" s="637"/>
      <c r="X28" s="637"/>
      <c r="Y28" s="666"/>
      <c r="Z28" s="653" t="str">
        <f t="shared" ref="Z28:Z33" si="50">Q22&amp;P22</f>
        <v>ParaguayUSA</v>
      </c>
      <c r="AA28" s="654" t="str">
        <f>IF($T22,$Y22&amp;Language!$E$197&amp;$X22,"")</f>
        <v/>
      </c>
      <c r="AE28" s="593"/>
      <c r="AF28" s="593"/>
      <c r="AG28" s="574"/>
      <c r="AH28" s="593"/>
      <c r="AI28" s="593"/>
      <c r="AJ28" s="593"/>
      <c r="AK28" s="645"/>
      <c r="AL28" s="593"/>
      <c r="AM28" s="593"/>
      <c r="AN28" s="593"/>
      <c r="AO28" s="593"/>
      <c r="AZ28" s="594"/>
      <c r="BA28" s="593"/>
      <c r="BB28" s="593"/>
      <c r="BC28" s="593"/>
      <c r="BD28" s="594"/>
      <c r="BE28" s="616"/>
      <c r="BF28" s="616"/>
      <c r="BG28" s="616"/>
      <c r="BH28" s="616"/>
      <c r="BI28" s="616"/>
      <c r="BJ28" s="616"/>
      <c r="BL28" s="594"/>
      <c r="BM28" s="594"/>
      <c r="BN28" s="594"/>
      <c r="BO28" s="594"/>
      <c r="BP28" s="594"/>
      <c r="BQ28" s="594"/>
      <c r="BR28" s="594"/>
      <c r="BS28" s="616"/>
      <c r="BT28" s="616"/>
      <c r="BU28" s="616"/>
      <c r="BV28" s="616"/>
    </row>
    <row r="29" spans="3:86" s="572" customFormat="1">
      <c r="C29" s="574"/>
      <c r="D29" s="656"/>
      <c r="E29" s="656"/>
      <c r="F29" s="574"/>
      <c r="G29" s="574"/>
      <c r="H29" s="622"/>
      <c r="O29" s="647" t="s">
        <v>27</v>
      </c>
      <c r="P29" s="648"/>
      <c r="Q29" s="574"/>
      <c r="R29" s="574"/>
      <c r="S29" s="574"/>
      <c r="T29" s="574"/>
      <c r="U29" s="574"/>
      <c r="V29" s="574"/>
      <c r="W29" s="574"/>
      <c r="X29" s="574"/>
      <c r="Y29" s="652"/>
      <c r="Z29" s="653" t="str">
        <f t="shared" si="50"/>
        <v>TurkeyAustralia</v>
      </c>
      <c r="AA29" s="654" t="str">
        <f>IF($T23,$Y23&amp;Language!$E$197&amp;$X23,"")</f>
        <v/>
      </c>
      <c r="AE29" s="593"/>
      <c r="AF29" s="593"/>
      <c r="AG29" s="574"/>
      <c r="AH29" s="593"/>
      <c r="AI29" s="593"/>
      <c r="AJ29" s="593"/>
      <c r="AK29" s="645"/>
      <c r="AL29" s="593"/>
      <c r="AM29" s="593"/>
      <c r="AN29" s="593"/>
      <c r="AO29" s="593"/>
      <c r="BI29" s="616"/>
      <c r="BJ29" s="616"/>
      <c r="BL29" s="594"/>
      <c r="BM29" s="594"/>
    </row>
    <row r="30" spans="3:86" s="572" customFormat="1">
      <c r="C30" s="574"/>
      <c r="D30" s="656"/>
      <c r="E30" s="656"/>
      <c r="F30" s="574"/>
      <c r="G30" s="574"/>
      <c r="H30" s="622"/>
      <c r="O30" s="647" t="s">
        <v>28</v>
      </c>
      <c r="P30" s="648"/>
      <c r="Q30" s="574"/>
      <c r="R30" s="574"/>
      <c r="S30" s="574"/>
      <c r="T30" s="574"/>
      <c r="U30" s="574"/>
      <c r="V30" s="574"/>
      <c r="W30" s="574"/>
      <c r="X30" s="574"/>
      <c r="Y30" s="652"/>
      <c r="Z30" s="653" t="str">
        <f t="shared" si="50"/>
        <v>AustraliaUSA</v>
      </c>
      <c r="AA30" s="654" t="str">
        <f>IF($T24,$Y24&amp;Language!$E$197&amp;$X24,"")</f>
        <v/>
      </c>
      <c r="AE30" s="593"/>
      <c r="AF30" s="593"/>
      <c r="AG30" s="574"/>
      <c r="AH30" s="593"/>
      <c r="AI30" s="593"/>
      <c r="AJ30" s="593"/>
      <c r="AK30" s="645"/>
      <c r="AL30" s="593"/>
      <c r="AM30" s="593"/>
      <c r="AN30" s="593"/>
      <c r="AO30" s="593"/>
      <c r="BI30" s="616"/>
      <c r="BJ30" s="616"/>
      <c r="BL30" s="594"/>
      <c r="BM30" s="594"/>
    </row>
    <row r="31" spans="3:86" s="572" customFormat="1">
      <c r="D31" s="574"/>
      <c r="E31" s="574"/>
      <c r="F31" s="574"/>
      <c r="G31" s="574"/>
      <c r="H31" s="622"/>
      <c r="O31" s="647" t="s">
        <v>29</v>
      </c>
      <c r="P31" s="648"/>
      <c r="Q31" s="574"/>
      <c r="R31" s="574"/>
      <c r="S31" s="574"/>
      <c r="T31" s="574"/>
      <c r="U31" s="574"/>
      <c r="V31" s="574"/>
      <c r="W31" s="574"/>
      <c r="X31" s="574"/>
      <c r="Y31" s="652"/>
      <c r="Z31" s="653" t="str">
        <f t="shared" si="50"/>
        <v>ParaguayTurkey</v>
      </c>
      <c r="AA31" s="654" t="str">
        <f>IF($T25,$Y25&amp;Language!$E$197&amp;$X25,"")</f>
        <v/>
      </c>
      <c r="AE31" s="594"/>
      <c r="AF31" s="594"/>
      <c r="AG31" s="574"/>
      <c r="AH31" s="594"/>
      <c r="AI31" s="594"/>
      <c r="AJ31" s="594"/>
      <c r="AK31" s="594"/>
      <c r="AL31" s="594"/>
      <c r="AM31" s="594"/>
      <c r="AN31" s="594"/>
      <c r="AO31" s="594"/>
    </row>
    <row r="32" spans="3:86" s="572" customFormat="1">
      <c r="D32" s="574"/>
      <c r="E32" s="574"/>
      <c r="F32" s="574"/>
      <c r="G32" s="574"/>
      <c r="H32" s="622"/>
      <c r="O32" s="647" t="s">
        <v>1105</v>
      </c>
      <c r="P32" s="648"/>
      <c r="Q32" s="574"/>
      <c r="R32" s="574"/>
      <c r="S32" s="574"/>
      <c r="T32" s="574"/>
      <c r="U32" s="574"/>
      <c r="V32" s="574"/>
      <c r="W32" s="574"/>
      <c r="X32" s="574"/>
      <c r="Y32" s="652"/>
      <c r="Z32" s="653" t="str">
        <f t="shared" si="50"/>
        <v>USATurkey</v>
      </c>
      <c r="AA32" s="654" t="str">
        <f>IF($T26,$Y26&amp;Language!$E$197&amp;$X26,"")</f>
        <v/>
      </c>
      <c r="AE32" s="594"/>
      <c r="AF32" s="594"/>
      <c r="AH32" s="594"/>
      <c r="AI32" s="594"/>
      <c r="AJ32" s="594"/>
      <c r="AK32" s="594"/>
      <c r="AL32" s="594"/>
      <c r="AM32" s="594"/>
      <c r="AN32" s="594"/>
      <c r="AO32" s="594"/>
    </row>
    <row r="33" spans="4:41" s="572" customFormat="1" ht="12.75" thickBot="1">
      <c r="D33" s="574"/>
      <c r="E33" s="574"/>
      <c r="F33" s="574"/>
      <c r="G33" s="574"/>
      <c r="H33" s="574"/>
      <c r="O33" s="657" t="s">
        <v>1106</v>
      </c>
      <c r="P33" s="658"/>
      <c r="Q33" s="659"/>
      <c r="R33" s="659"/>
      <c r="S33" s="659"/>
      <c r="T33" s="659"/>
      <c r="U33" s="659"/>
      <c r="V33" s="659"/>
      <c r="W33" s="659"/>
      <c r="X33" s="659"/>
      <c r="Y33" s="663"/>
      <c r="Z33" s="664" t="str">
        <f t="shared" si="50"/>
        <v>AustraliaParaguay</v>
      </c>
      <c r="AA33" s="665" t="str">
        <f>IF($T27,$Y27&amp;Language!$E$197&amp;$X27,"")</f>
        <v/>
      </c>
      <c r="AE33" s="593"/>
      <c r="AF33" s="593"/>
      <c r="AH33" s="593"/>
      <c r="AI33" s="593"/>
      <c r="AJ33" s="593"/>
      <c r="AK33" s="645"/>
      <c r="AL33" s="593"/>
      <c r="AM33" s="593"/>
      <c r="AN33" s="593"/>
      <c r="AO33" s="593"/>
    </row>
    <row r="34" spans="4:41" ht="12.75" thickTop="1"/>
  </sheetData>
  <mergeCells count="1">
    <mergeCell ref="U21:V21"/>
  </mergeCells>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7E71B-384A-402E-9AF2-34D4456E75A3}">
  <sheetPr codeName="Tabelle13"/>
  <dimension ref="B1:CH34"/>
  <sheetViews>
    <sheetView zoomScaleNormal="100" workbookViewId="0"/>
  </sheetViews>
  <sheetFormatPr defaultColWidth="2.7109375" defaultRowHeight="12"/>
  <cols>
    <col min="1" max="1" width="2.7109375" style="667"/>
    <col min="2" max="2" width="6.140625" style="667" customWidth="1"/>
    <col min="3" max="3" width="4" style="667" customWidth="1"/>
    <col min="4" max="4" width="15.28515625" style="667" customWidth="1"/>
    <col min="5" max="5" width="5.5703125" style="667" customWidth="1"/>
    <col min="6" max="6" width="6.5703125" style="667" customWidth="1"/>
    <col min="7" max="7" width="6" style="667" customWidth="1"/>
    <col min="8" max="8" width="5.140625" style="667" customWidth="1"/>
    <col min="9" max="9" width="4.7109375" style="667" customWidth="1"/>
    <col min="10" max="10" width="4.85546875" style="667" customWidth="1"/>
    <col min="11" max="11" width="5.5703125" style="667" customWidth="1"/>
    <col min="12" max="12" width="5.28515625" style="667" customWidth="1"/>
    <col min="13" max="14" width="4.85546875" style="667" customWidth="1"/>
    <col min="15" max="15" width="5" style="667" customWidth="1"/>
    <col min="16" max="16" width="7.42578125" style="667" customWidth="1"/>
    <col min="17" max="37" width="4.7109375" style="667" customWidth="1"/>
    <col min="38" max="38" width="5.42578125" style="667" customWidth="1"/>
    <col min="39" max="40" width="4.7109375" style="667" customWidth="1"/>
    <col min="41" max="41" width="5.7109375" style="667" customWidth="1"/>
    <col min="42" max="42" width="8.85546875" style="667" customWidth="1"/>
    <col min="43" max="45" width="4.7109375" style="667" customWidth="1"/>
    <col min="46" max="46" width="6.28515625" style="667" customWidth="1"/>
    <col min="47" max="48" width="5.7109375" style="667" customWidth="1"/>
    <col min="49" max="49" width="1.5703125" style="667" customWidth="1"/>
    <col min="50" max="51" width="3.7109375" style="667" customWidth="1"/>
    <col min="52" max="52" width="13.5703125" style="667" customWidth="1"/>
    <col min="53" max="54" width="2.7109375" style="667"/>
    <col min="55" max="55" width="2.7109375" style="667" customWidth="1"/>
    <col min="56" max="56" width="1.28515625" style="667" customWidth="1"/>
    <col min="57" max="60" width="4.7109375" style="667" customWidth="1"/>
    <col min="61" max="62" width="5.7109375" style="667" customWidth="1"/>
    <col min="63" max="64" width="3.7109375" style="667" customWidth="1"/>
    <col min="65" max="65" width="1.7109375" style="667" customWidth="1"/>
    <col min="66" max="66" width="14.28515625" style="667" customWidth="1"/>
    <col min="67" max="67" width="2.7109375" style="667" customWidth="1"/>
    <col min="68" max="69" width="2.7109375" style="667"/>
    <col min="70" max="70" width="1.5703125" style="667" customWidth="1"/>
    <col min="71" max="74" width="4.7109375" style="667" customWidth="1"/>
    <col min="75" max="75" width="5.7109375" style="667" customWidth="1"/>
    <col min="76" max="76" width="3.7109375" style="667" customWidth="1"/>
    <col min="77" max="77" width="1.5703125" style="667" customWidth="1"/>
    <col min="78" max="78" width="14.28515625" style="667" customWidth="1"/>
    <col min="79" max="82" width="2.7109375" style="667"/>
    <col min="83" max="86" width="4.7109375" style="667" customWidth="1"/>
    <col min="87" max="16384" width="2.7109375" style="667"/>
  </cols>
  <sheetData>
    <row r="1" spans="2:86" ht="18">
      <c r="B1" s="669" t="s">
        <v>22</v>
      </c>
    </row>
    <row r="2" spans="2:86" s="572" customFormat="1">
      <c r="C2" s="702"/>
      <c r="F2" s="627"/>
      <c r="G2" s="686"/>
    </row>
    <row r="3" spans="2:86" s="572" customFormat="1">
      <c r="B3" s="573"/>
      <c r="C3" s="574"/>
      <c r="E3" s="627"/>
      <c r="F3" s="593"/>
      <c r="G3" s="627"/>
      <c r="H3" s="574"/>
      <c r="I3" s="574"/>
      <c r="J3" s="574"/>
      <c r="K3" s="574"/>
      <c r="L3" s="574"/>
      <c r="M3" s="574"/>
      <c r="N3" s="574"/>
      <c r="O3" s="574"/>
      <c r="P3" s="574"/>
      <c r="R3" s="575"/>
      <c r="S3" s="573"/>
      <c r="T3" s="573"/>
      <c r="U3" s="575"/>
      <c r="V3" s="573"/>
      <c r="W3" s="573"/>
      <c r="X3" s="575"/>
      <c r="Y3" s="576"/>
      <c r="Z3" s="573"/>
      <c r="AA3" s="573"/>
      <c r="AB3" s="575"/>
      <c r="AC3" s="576"/>
      <c r="AD3" s="573"/>
      <c r="AE3" s="573"/>
      <c r="AF3" s="575"/>
      <c r="AG3" s="576"/>
      <c r="AH3" s="573"/>
      <c r="AI3" s="573"/>
      <c r="AJ3" s="575"/>
      <c r="AK3" s="577"/>
      <c r="AL3" s="573"/>
      <c r="AM3" s="575"/>
    </row>
    <row r="4" spans="2:86" s="572" customFormat="1" ht="13.5" customHeight="1">
      <c r="B4" s="573"/>
      <c r="C4" s="574"/>
      <c r="D4" s="574"/>
      <c r="E4" s="627"/>
      <c r="F4" s="593"/>
      <c r="G4" s="627"/>
      <c r="H4" s="578" t="s">
        <v>1102</v>
      </c>
      <c r="I4" s="578" t="s">
        <v>1103</v>
      </c>
      <c r="J4" s="578" t="s">
        <v>190</v>
      </c>
      <c r="K4" s="579" t="s">
        <v>1101</v>
      </c>
      <c r="L4" s="578" t="s">
        <v>1762</v>
      </c>
      <c r="M4" s="579" t="s">
        <v>1763</v>
      </c>
      <c r="N4" s="579" t="s">
        <v>25</v>
      </c>
      <c r="O4" s="580" t="s">
        <v>34</v>
      </c>
      <c r="P4" s="703" t="s">
        <v>30</v>
      </c>
      <c r="Q4" s="579" t="s">
        <v>1787</v>
      </c>
      <c r="R4" s="578"/>
      <c r="S4" s="576"/>
      <c r="T4" s="573"/>
      <c r="U4" s="595"/>
      <c r="V4" s="573"/>
      <c r="W4" s="573"/>
      <c r="X4" s="595"/>
      <c r="Y4" s="576"/>
      <c r="Z4" s="573"/>
      <c r="AA4" s="573"/>
      <c r="AB4" s="595"/>
      <c r="AC4" s="576"/>
      <c r="AD4" s="573"/>
      <c r="AE4" s="573"/>
      <c r="AF4" s="595"/>
      <c r="AG4" s="576"/>
      <c r="AH4" s="573"/>
      <c r="AI4" s="573"/>
      <c r="AJ4" s="595"/>
      <c r="AK4" s="577"/>
      <c r="AL4" s="573"/>
      <c r="AM4" s="595"/>
      <c r="AO4" s="573"/>
    </row>
    <row r="5" spans="2:86" s="572" customFormat="1">
      <c r="B5" s="574"/>
      <c r="C5" s="574">
        <v>1</v>
      </c>
      <c r="D5" s="679" t="str">
        <f>VLOOKUP($B$1&amp;ROW($A1),Groups!$B$7:$D$65,3,0)</f>
        <v>Germany</v>
      </c>
      <c r="E5" s="760"/>
      <c r="F5" s="582"/>
      <c r="G5" s="593"/>
      <c r="H5" s="574">
        <f>SUMIFS($R$22:$R$27,$P$22:$P$27,$D5)+SUMIFS($S$22:$S$27,$Q$22:$Q$27,$D5)</f>
        <v>0</v>
      </c>
      <c r="I5" s="574">
        <f>SUMIFS($S$22:$S$27,$P$22:$P$27,$D5)+SUMIFS($R$22:$R$27,$Q$22:$Q$27,$D5)</f>
        <v>0</v>
      </c>
      <c r="J5" s="574">
        <f t="shared" ref="J5:J8" si="0">H5-I5</f>
        <v>0</v>
      </c>
      <c r="K5" s="583">
        <f>M5*3+N5</f>
        <v>0</v>
      </c>
      <c r="L5" s="574">
        <f>M5+N5+O5</f>
        <v>0</v>
      </c>
      <c r="M5" s="574">
        <f>SUMPRODUCT(($P$22:$P$27=D5)*($R$22:$R$27&gt;$S$22:$S$27))+SUMPRODUCT(($Q$22:$Q$27=D5)*($R$22:$R$27&lt;$S$22:$S$27))</f>
        <v>0</v>
      </c>
      <c r="N5" s="574">
        <f>SUMPRODUCT(($P$22:$Q$27=D5)*($R$22:$R$27=$S$22:$S$27)*($R$22:$R$27&lt;&gt;"")*($S$22:$S$27&lt;&gt;""))</f>
        <v>0</v>
      </c>
      <c r="O5" s="574">
        <f>SUMPRODUCT(($P$22:$P$27=D5)*($R$22:$R$27&lt;$S$22:$S$27))+SUMPRODUCT(($Q$22:$Q$27=D5)*($R$22:$R$27&gt;$S$22:$S$27))</f>
        <v>0</v>
      </c>
      <c r="P5" s="584" t="e">
        <f>SUMIFS(#REF!,#REF!,$D5)+SUMIFS(#REF!,#REF!,$D5)+SUMIFS(#REF!,#REF!,$D5)</f>
        <v>#REF!</v>
      </c>
      <c r="Q5" s="574">
        <f>INDEX(Language!$C$5:$C$100,MATCH($D5,Language!$E$5:$E$100,0),1)</f>
        <v>10</v>
      </c>
      <c r="R5" s="709">
        <f>(1000-Q5)*($L$9&gt;0)</f>
        <v>0</v>
      </c>
      <c r="S5" s="574"/>
      <c r="T5" s="574"/>
      <c r="U5" s="587"/>
      <c r="V5" s="574"/>
      <c r="W5" s="574"/>
      <c r="X5" s="587"/>
      <c r="Y5" s="574"/>
      <c r="Z5" s="574"/>
      <c r="AA5" s="574"/>
      <c r="AB5" s="587"/>
      <c r="AC5" s="574"/>
      <c r="AD5" s="574"/>
      <c r="AE5" s="574"/>
      <c r="AF5" s="759"/>
      <c r="AG5" s="574"/>
      <c r="AH5" s="574"/>
      <c r="AI5" s="574"/>
      <c r="AJ5" s="759"/>
      <c r="AK5" s="574"/>
      <c r="AL5" s="574"/>
      <c r="AM5" s="759"/>
      <c r="AO5" s="683"/>
      <c r="AT5" s="572" t="b">
        <f t="array" ref="AT5:AT8">COUNTIF($AM$14:$AM$17,$AM$14:$AM$17)&gt;1</f>
        <v>1</v>
      </c>
      <c r="AU5" s="683" t="b">
        <f t="array" ref="AU5:AU8">COUNTIF($AP$14:$AP$17,$AP$14:$AP$17)&gt;1</f>
        <v>1</v>
      </c>
      <c r="AV5" s="683" t="b">
        <f t="array" ref="AV5:AV8">$L$5:$L$8&gt;0</f>
        <v>0</v>
      </c>
      <c r="BA5" s="762">
        <f>IFERROR(MATCH($C14,$AY$14:$AY$17,0),99)</f>
        <v>1</v>
      </c>
      <c r="BB5" s="763">
        <f>IFERROR(MATCH($C14,$AY$22:$AY$25,0),99)</f>
        <v>99</v>
      </c>
      <c r="BN5" s="762" t="str">
        <f>IF($U14=$BL$14,$C14,"")</f>
        <v/>
      </c>
      <c r="BO5" s="763" t="str">
        <f>INDEX($BN$5:$BN$8,MATCH($C14,$AY$14:$AY$17,0))</f>
        <v/>
      </c>
      <c r="BZ5" s="762" t="str">
        <f>IF($U14=$BX$14,$C14,"")</f>
        <v/>
      </c>
      <c r="CA5" s="763" t="str">
        <f>INDEX($BZ$5:$BZ$8,MATCH($C14,$AY$14:$AY$17,0))</f>
        <v/>
      </c>
    </row>
    <row r="6" spans="2:86" s="572" customFormat="1">
      <c r="B6" s="574"/>
      <c r="C6" s="574">
        <v>2</v>
      </c>
      <c r="D6" s="680" t="str">
        <f>VLOOKUP($B$1&amp;ROW($A2),Groups!$B$7:$D$65,3,0)</f>
        <v>Curaçao</v>
      </c>
      <c r="E6" s="761"/>
      <c r="F6" s="582"/>
      <c r="G6" s="593"/>
      <c r="H6" s="574">
        <f>SUMIFS($R$22:$R$27,$P$22:$P$27,$D6)+SUMIFS($S$22:$S$27,$Q$22:$Q$27,$D6)</f>
        <v>0</v>
      </c>
      <c r="I6" s="574">
        <f>SUMIFS($S$22:$S$27,$P$22:$P$27,$D6)+SUMIFS($R$22:$R$27,$Q$22:$Q$27,$D6)</f>
        <v>0</v>
      </c>
      <c r="J6" s="574">
        <f t="shared" si="0"/>
        <v>0</v>
      </c>
      <c r="K6" s="583">
        <f t="shared" ref="K6:K8" si="1">M6*3+N6</f>
        <v>0</v>
      </c>
      <c r="L6" s="574">
        <f t="shared" ref="L6:L8" si="2">M6+N6+O6</f>
        <v>0</v>
      </c>
      <c r="M6" s="574">
        <f>SUMPRODUCT(($P$22:$P$27=D6)*($R$22:$R$27&gt;$S$22:$S$27))+SUMPRODUCT(($Q$22:$Q$27=D6)*($R$22:$R$27&lt;$S$22:$S$27))</f>
        <v>0</v>
      </c>
      <c r="N6" s="574">
        <f>SUMPRODUCT(($P$22:$Q$27=D6)*($R$22:$R$27=$S$22:$S$27)*($R$22:$R$27&lt;&gt;"")*($S$22:$S$27&lt;&gt;""))</f>
        <v>0</v>
      </c>
      <c r="O6" s="574">
        <f>SUMPRODUCT(($P$22:$P$27=D6)*($R$22:$R$27&lt;$S$22:$S$27))+SUMPRODUCT(($Q$22:$Q$27=D6)*($R$22:$R$27&gt;$S$22:$S$27))</f>
        <v>0</v>
      </c>
      <c r="P6" s="590" t="e">
        <f>SUMIFS(#REF!,#REF!,$D6)+SUMIFS(#REF!,#REF!,$D6)+SUMIFS(#REF!,#REF!,$D6)</f>
        <v>#REF!</v>
      </c>
      <c r="Q6" s="574">
        <f>INDEX(Language!$C$5:$C$100,MATCH($D6,Language!$E$5:$E$100,0),1)</f>
        <v>82</v>
      </c>
      <c r="R6" s="709">
        <f t="shared" ref="R6:R8" si="3">(1000-Q6)*($L$9&gt;0)</f>
        <v>0</v>
      </c>
      <c r="S6" s="574"/>
      <c r="T6" s="574"/>
      <c r="U6" s="587"/>
      <c r="V6" s="574"/>
      <c r="W6" s="574"/>
      <c r="X6" s="587"/>
      <c r="Y6" s="574"/>
      <c r="Z6" s="574"/>
      <c r="AA6" s="574"/>
      <c r="AB6" s="587"/>
      <c r="AC6" s="574"/>
      <c r="AD6" s="574"/>
      <c r="AE6" s="574"/>
      <c r="AF6" s="759"/>
      <c r="AG6" s="574"/>
      <c r="AH6" s="574"/>
      <c r="AI6" s="574"/>
      <c r="AJ6" s="759"/>
      <c r="AK6" s="574"/>
      <c r="AL6" s="574"/>
      <c r="AM6" s="759"/>
      <c r="AT6" s="572" t="b">
        <v>1</v>
      </c>
      <c r="AU6" s="683" t="b">
        <v>1</v>
      </c>
      <c r="AV6" s="683" t="b">
        <v>0</v>
      </c>
      <c r="BA6" s="764">
        <f t="shared" ref="BA6:BA8" si="4">IFERROR(MATCH($C15,$AY$14:$AY$17,0),99)</f>
        <v>2</v>
      </c>
      <c r="BB6" s="765">
        <f t="shared" ref="BB6:BB8" si="5">IFERROR(MATCH($C15,$AY$22:$AY$25,0),99)</f>
        <v>99</v>
      </c>
      <c r="BN6" s="764" t="str">
        <f t="shared" ref="BN6:BN8" si="6">IF($U15=$BL$14,$C15,"")</f>
        <v/>
      </c>
      <c r="BO6" s="765" t="str">
        <f t="shared" ref="BO6:BO8" si="7">INDEX($BN$5:$BN$8,MATCH($C15,$AY$14:$AY$17,0))</f>
        <v/>
      </c>
      <c r="BZ6" s="764" t="str">
        <f t="shared" ref="BZ6:BZ8" si="8">IF($U15=$BX$14,$C15,"")</f>
        <v/>
      </c>
      <c r="CA6" s="765" t="str">
        <f t="shared" ref="CA6:CA8" si="9">INDEX($BZ$5:$BZ$8,MATCH($C15,$AY$14:$AY$17,0))</f>
        <v/>
      </c>
    </row>
    <row r="7" spans="2:86" s="572" customFormat="1">
      <c r="B7" s="574"/>
      <c r="C7" s="574">
        <v>3</v>
      </c>
      <c r="D7" s="680" t="str">
        <f>VLOOKUP($B$1&amp;ROW($A3),Groups!$B$7:$D$65,3,0)</f>
        <v>Ivory Coast</v>
      </c>
      <c r="E7" s="761"/>
      <c r="F7" s="582"/>
      <c r="G7" s="593"/>
      <c r="H7" s="574">
        <f>SUMIFS($R$22:$R$27,$P$22:$P$27,$D7)+SUMIFS($S$22:$S$27,$Q$22:$Q$27,$D7)</f>
        <v>0</v>
      </c>
      <c r="I7" s="574">
        <f>SUMIFS($S$22:$S$27,$P$22:$P$27,$D7)+SUMIFS($R$22:$R$27,$Q$22:$Q$27,$D7)</f>
        <v>0</v>
      </c>
      <c r="J7" s="574">
        <f t="shared" si="0"/>
        <v>0</v>
      </c>
      <c r="K7" s="583">
        <f t="shared" si="1"/>
        <v>0</v>
      </c>
      <c r="L7" s="574">
        <f t="shared" si="2"/>
        <v>0</v>
      </c>
      <c r="M7" s="574">
        <f>SUMPRODUCT(($P$22:$P$27=D7)*($R$22:$R$27&gt;$S$22:$S$27))+SUMPRODUCT(($Q$22:$Q$27=D7)*($R$22:$R$27&lt;$S$22:$S$27))</f>
        <v>0</v>
      </c>
      <c r="N7" s="574">
        <f>SUMPRODUCT(($P$22:$Q$27=D7)*($R$22:$R$27=$S$22:$S$27)*($R$22:$R$27&lt;&gt;"")*($S$22:$S$27&lt;&gt;""))</f>
        <v>0</v>
      </c>
      <c r="O7" s="574">
        <f>SUMPRODUCT(($P$22:$P$27=D7)*($R$22:$R$27&lt;$S$22:$S$27))+SUMPRODUCT(($Q$22:$Q$27=D7)*($R$22:$R$27&gt;$S$22:$S$27))</f>
        <v>0</v>
      </c>
      <c r="P7" s="590" t="e">
        <f>SUMIFS(#REF!,#REF!,$D7)+SUMIFS(#REF!,#REF!,$D7)+SUMIFS(#REF!,#REF!,$D7)</f>
        <v>#REF!</v>
      </c>
      <c r="Q7" s="574">
        <f>INDEX(Language!$C$5:$C$100,MATCH($D7,Language!$E$5:$E$100,0),1)</f>
        <v>34</v>
      </c>
      <c r="R7" s="709">
        <f t="shared" si="3"/>
        <v>0</v>
      </c>
      <c r="S7" s="574"/>
      <c r="T7" s="574"/>
      <c r="U7" s="587"/>
      <c r="V7" s="574"/>
      <c r="W7" s="574"/>
      <c r="X7" s="587"/>
      <c r="Y7" s="574"/>
      <c r="Z7" s="574"/>
      <c r="AA7" s="574"/>
      <c r="AB7" s="587"/>
      <c r="AC7" s="574"/>
      <c r="AD7" s="574"/>
      <c r="AE7" s="574"/>
      <c r="AF7" s="759"/>
      <c r="AG7" s="574"/>
      <c r="AH7" s="574"/>
      <c r="AI7" s="574"/>
      <c r="AJ7" s="759"/>
      <c r="AK7" s="574"/>
      <c r="AL7" s="574"/>
      <c r="AM7" s="759"/>
      <c r="AT7" s="572" t="b">
        <v>1</v>
      </c>
      <c r="AU7" s="683" t="b">
        <v>1</v>
      </c>
      <c r="AV7" s="683" t="b">
        <v>0</v>
      </c>
      <c r="BA7" s="764">
        <f t="shared" si="4"/>
        <v>3</v>
      </c>
      <c r="BB7" s="765">
        <f t="shared" si="5"/>
        <v>99</v>
      </c>
      <c r="BN7" s="764" t="str">
        <f t="shared" si="6"/>
        <v/>
      </c>
      <c r="BO7" s="765" t="str">
        <f t="shared" si="7"/>
        <v/>
      </c>
      <c r="BZ7" s="764" t="str">
        <f t="shared" si="8"/>
        <v/>
      </c>
      <c r="CA7" s="765" t="str">
        <f t="shared" si="9"/>
        <v/>
      </c>
    </row>
    <row r="8" spans="2:86" s="572" customFormat="1">
      <c r="B8" s="574"/>
      <c r="C8" s="574">
        <v>4</v>
      </c>
      <c r="D8" s="681" t="str">
        <f>VLOOKUP($B$1&amp;ROW($A4),Groups!$B$7:$D$65,3,0)</f>
        <v>Ecuador</v>
      </c>
      <c r="E8" s="761"/>
      <c r="F8" s="582"/>
      <c r="G8" s="593"/>
      <c r="H8" s="574">
        <f>SUMIFS($R$22:$R$27,$P$22:$P$27,$D8)+SUMIFS($S$22:$S$27,$Q$22:$Q$27,$D8)</f>
        <v>0</v>
      </c>
      <c r="I8" s="574">
        <f>SUMIFS($S$22:$S$27,$P$22:$P$27,$D8)+SUMIFS($R$22:$R$27,$Q$22:$Q$27,$D8)</f>
        <v>0</v>
      </c>
      <c r="J8" s="574">
        <f t="shared" si="0"/>
        <v>0</v>
      </c>
      <c r="K8" s="583">
        <f t="shared" si="1"/>
        <v>0</v>
      </c>
      <c r="L8" s="574">
        <f t="shared" si="2"/>
        <v>0</v>
      </c>
      <c r="M8" s="574">
        <f>SUMPRODUCT(($P$22:$P$27=D8)*($R$22:$R$27&gt;$S$22:$S$27))+SUMPRODUCT(($Q$22:$Q$27=D8)*($R$22:$R$27&lt;$S$22:$S$27))</f>
        <v>0</v>
      </c>
      <c r="N8" s="574">
        <f>SUMPRODUCT(($P$22:$Q$27=D8)*($R$22:$R$27=$S$22:$S$27)*($R$22:$R$27&lt;&gt;"")*($S$22:$S$27&lt;&gt;""))</f>
        <v>0</v>
      </c>
      <c r="O8" s="574">
        <f>SUMPRODUCT(($P$22:$P$27=D8)*($R$22:$R$27&lt;$S$22:$S$27))+SUMPRODUCT(($Q$22:$Q$27=D8)*($R$22:$R$27&gt;$S$22:$S$27))</f>
        <v>0</v>
      </c>
      <c r="P8" s="682" t="e">
        <f>SUMIFS(#REF!,#REF!,$D8)+SUMIFS(#REF!,#REF!,$D8)+SUMIFS(#REF!,#REF!,$D8)</f>
        <v>#REF!</v>
      </c>
      <c r="Q8" s="574">
        <f>INDEX(Language!$C$5:$C$100,MATCH($D8,Language!$E$5:$E$100,0),1)</f>
        <v>23</v>
      </c>
      <c r="R8" s="709">
        <f t="shared" si="3"/>
        <v>0</v>
      </c>
      <c r="S8" s="574"/>
      <c r="T8" s="574"/>
      <c r="U8" s="587"/>
      <c r="V8" s="574"/>
      <c r="W8" s="574"/>
      <c r="X8" s="587"/>
      <c r="Y8" s="574"/>
      <c r="Z8" s="574"/>
      <c r="AA8" s="574"/>
      <c r="AB8" s="587"/>
      <c r="AC8" s="574"/>
      <c r="AD8" s="574"/>
      <c r="AE8" s="574"/>
      <c r="AF8" s="759"/>
      <c r="AG8" s="574"/>
      <c r="AH8" s="574"/>
      <c r="AI8" s="574"/>
      <c r="AJ8" s="759"/>
      <c r="AK8" s="574"/>
      <c r="AL8" s="574"/>
      <c r="AM8" s="759"/>
      <c r="AT8" s="572" t="b">
        <v>1</v>
      </c>
      <c r="AU8" s="683" t="b">
        <v>1</v>
      </c>
      <c r="AV8" s="683" t="b">
        <v>0</v>
      </c>
      <c r="BA8" s="766">
        <f t="shared" si="4"/>
        <v>4</v>
      </c>
      <c r="BB8" s="767">
        <f t="shared" si="5"/>
        <v>99</v>
      </c>
      <c r="BN8" s="766" t="str">
        <f t="shared" si="6"/>
        <v/>
      </c>
      <c r="BO8" s="767" t="str">
        <f t="shared" si="7"/>
        <v/>
      </c>
      <c r="BZ8" s="766" t="str">
        <f t="shared" si="8"/>
        <v/>
      </c>
      <c r="CA8" s="767" t="str">
        <f t="shared" si="9"/>
        <v/>
      </c>
    </row>
    <row r="9" spans="2:86" s="572" customFormat="1">
      <c r="C9" s="574"/>
      <c r="D9" s="574"/>
      <c r="E9" s="574"/>
      <c r="F9" s="593"/>
      <c r="G9" s="593"/>
      <c r="H9" s="574"/>
      <c r="I9" s="574"/>
      <c r="J9" s="574"/>
      <c r="K9" s="574"/>
      <c r="L9" s="583">
        <f>QUOTIENT(SUM(L5:L8),2)</f>
        <v>0</v>
      </c>
      <c r="M9" s="574"/>
      <c r="N9" s="574"/>
      <c r="O9" s="574"/>
      <c r="P9" s="574"/>
      <c r="Q9" s="574"/>
      <c r="R9" s="574"/>
      <c r="S9" s="574"/>
      <c r="T9" s="574"/>
      <c r="U9" s="574"/>
      <c r="X9" s="574"/>
      <c r="Y9" s="574"/>
      <c r="Z9" s="574"/>
    </row>
    <row r="10" spans="2:86" s="572" customFormat="1">
      <c r="C10" s="574"/>
      <c r="D10" s="574"/>
      <c r="E10" s="574"/>
      <c r="F10" s="593"/>
      <c r="G10" s="593"/>
      <c r="H10" s="574"/>
      <c r="I10" s="574"/>
      <c r="J10" s="574"/>
      <c r="K10" s="574"/>
      <c r="L10" s="583"/>
      <c r="M10" s="574"/>
      <c r="N10" s="574"/>
      <c r="O10" s="574"/>
      <c r="P10" s="574"/>
      <c r="Q10" s="574"/>
      <c r="R10" s="574"/>
      <c r="S10" s="574"/>
      <c r="T10" s="574"/>
      <c r="U10" s="574"/>
      <c r="X10" s="574"/>
      <c r="Y10" s="574"/>
      <c r="Z10" s="574"/>
    </row>
    <row r="11" spans="2:86" s="572" customFormat="1">
      <c r="C11" s="574"/>
      <c r="D11" s="574"/>
      <c r="E11" s="574"/>
      <c r="F11" s="593"/>
      <c r="G11" s="593"/>
      <c r="H11" s="574"/>
      <c r="I11" s="574"/>
      <c r="J11" s="574"/>
      <c r="K11" s="574"/>
      <c r="L11" s="583"/>
      <c r="M11" s="574"/>
      <c r="N11" s="574"/>
      <c r="O11" s="574"/>
      <c r="P11" s="574"/>
      <c r="Q11" s="574"/>
      <c r="R11" s="574"/>
      <c r="S11" s="574"/>
      <c r="T11" s="574"/>
      <c r="U11" s="574"/>
      <c r="X11" s="574"/>
      <c r="Y11" s="574"/>
      <c r="Z11" s="574"/>
      <c r="BL11" s="593"/>
    </row>
    <row r="12" spans="2:86" s="594" customFormat="1">
      <c r="E12" s="573" t="s">
        <v>1758</v>
      </c>
      <c r="F12" s="577"/>
      <c r="G12" s="573" t="s">
        <v>1758</v>
      </c>
      <c r="H12" s="577"/>
      <c r="I12" s="575" t="s">
        <v>1758</v>
      </c>
      <c r="J12" s="577"/>
      <c r="K12" s="573" t="s">
        <v>1772</v>
      </c>
      <c r="L12" s="573"/>
      <c r="M12" s="575" t="s">
        <v>1758</v>
      </c>
      <c r="N12" s="577"/>
      <c r="O12" s="573" t="s">
        <v>1772</v>
      </c>
      <c r="P12" s="573"/>
      <c r="Q12" s="575" t="s">
        <v>1758</v>
      </c>
      <c r="R12" s="577"/>
      <c r="S12" s="573" t="s">
        <v>1772</v>
      </c>
      <c r="T12" s="573"/>
      <c r="U12" s="575" t="s">
        <v>1758</v>
      </c>
      <c r="V12" s="576"/>
      <c r="W12" s="573" t="s">
        <v>1773</v>
      </c>
      <c r="X12" s="573"/>
      <c r="Y12" s="575" t="s">
        <v>1758</v>
      </c>
      <c r="Z12" s="576"/>
      <c r="AA12" s="573" t="s">
        <v>1773</v>
      </c>
      <c r="AB12" s="573"/>
      <c r="AC12" s="575" t="s">
        <v>1758</v>
      </c>
      <c r="AD12" s="576"/>
      <c r="AE12" s="573" t="s">
        <v>1773</v>
      </c>
      <c r="AF12" s="573"/>
      <c r="AG12" s="575" t="s">
        <v>1758</v>
      </c>
      <c r="AH12" s="573"/>
      <c r="AI12" s="573" t="s">
        <v>190</v>
      </c>
      <c r="AJ12" s="575" t="s">
        <v>1758</v>
      </c>
      <c r="AK12" s="573"/>
      <c r="AL12" s="573" t="s">
        <v>1102</v>
      </c>
      <c r="AM12" s="575" t="s">
        <v>1758</v>
      </c>
      <c r="AN12" s="577"/>
      <c r="AO12" s="573" t="s">
        <v>1759</v>
      </c>
      <c r="AP12" s="575" t="s">
        <v>1758</v>
      </c>
      <c r="AR12" s="573" t="s">
        <v>1787</v>
      </c>
      <c r="AS12" s="575" t="s">
        <v>1758</v>
      </c>
      <c r="AT12" s="575"/>
      <c r="AZ12" s="688" t="s">
        <v>1779</v>
      </c>
      <c r="BJ12" s="687" t="s">
        <v>1777</v>
      </c>
      <c r="BL12" s="593"/>
      <c r="BN12" s="688" t="s">
        <v>1781</v>
      </c>
      <c r="BZ12" s="688" t="s">
        <v>1782</v>
      </c>
    </row>
    <row r="13" spans="2:86" s="594" customFormat="1" ht="12.75" thickBot="1">
      <c r="E13" s="573" t="s">
        <v>1760</v>
      </c>
      <c r="F13" s="577"/>
      <c r="G13" s="573" t="s">
        <v>1761</v>
      </c>
      <c r="H13" s="577"/>
      <c r="I13" s="595" t="s">
        <v>1764</v>
      </c>
      <c r="J13" s="577"/>
      <c r="K13" s="573" t="s">
        <v>1101</v>
      </c>
      <c r="L13" s="573" t="s">
        <v>1765</v>
      </c>
      <c r="M13" s="595" t="s">
        <v>1766</v>
      </c>
      <c r="N13" s="577"/>
      <c r="O13" s="573" t="s">
        <v>190</v>
      </c>
      <c r="P13" s="573" t="s">
        <v>1765</v>
      </c>
      <c r="Q13" s="595" t="s">
        <v>1767</v>
      </c>
      <c r="R13" s="577"/>
      <c r="S13" s="573" t="s">
        <v>1102</v>
      </c>
      <c r="T13" s="573" t="s">
        <v>1765</v>
      </c>
      <c r="U13" s="595" t="s">
        <v>1768</v>
      </c>
      <c r="V13" s="577"/>
      <c r="W13" s="573" t="s">
        <v>1101</v>
      </c>
      <c r="X13" s="573" t="s">
        <v>1765</v>
      </c>
      <c r="Y13" s="595" t="s">
        <v>1769</v>
      </c>
      <c r="Z13" s="577"/>
      <c r="AA13" s="573" t="s">
        <v>190</v>
      </c>
      <c r="AB13" s="573" t="s">
        <v>1765</v>
      </c>
      <c r="AC13" s="595" t="s">
        <v>1770</v>
      </c>
      <c r="AD13" s="577"/>
      <c r="AE13" s="573" t="s">
        <v>1102</v>
      </c>
      <c r="AF13" s="573" t="s">
        <v>1765</v>
      </c>
      <c r="AG13" s="595" t="s">
        <v>1771</v>
      </c>
      <c r="AH13" s="573"/>
      <c r="AI13" s="573" t="s">
        <v>1765</v>
      </c>
      <c r="AJ13" s="595" t="s">
        <v>1774</v>
      </c>
      <c r="AK13" s="573"/>
      <c r="AL13" s="573" t="s">
        <v>1765</v>
      </c>
      <c r="AM13" s="595" t="s">
        <v>1775</v>
      </c>
      <c r="AN13" s="577"/>
      <c r="AO13" s="573" t="s">
        <v>1765</v>
      </c>
      <c r="AP13" s="595" t="s">
        <v>1776</v>
      </c>
      <c r="AR13" s="573" t="s">
        <v>1765</v>
      </c>
      <c r="AS13" s="595" t="s">
        <v>1788</v>
      </c>
      <c r="AT13" s="796" t="s">
        <v>1759</v>
      </c>
      <c r="AU13" s="573" t="s">
        <v>1784</v>
      </c>
      <c r="AV13" s="573" t="s">
        <v>1784</v>
      </c>
      <c r="AX13" s="687" t="s">
        <v>1783</v>
      </c>
      <c r="AY13" s="687" t="s">
        <v>1785</v>
      </c>
      <c r="BE13" s="596" t="str">
        <f t="array" ref="BE13:BH13">TRANSPOSE($AZ$14:$AZ$17)</f>
        <v>Germany</v>
      </c>
      <c r="BF13" s="597" t="str">
        <v>Curaçao</v>
      </c>
      <c r="BG13" s="597" t="str">
        <v>Ivory Coast</v>
      </c>
      <c r="BH13" s="598" t="str">
        <v>Ecuador</v>
      </c>
      <c r="BJ13" s="687" t="s">
        <v>1778</v>
      </c>
      <c r="BL13" s="687" t="s">
        <v>1783</v>
      </c>
      <c r="BS13" s="596" t="str">
        <f t="array" ref="BS13:BV13">TRANSPOSE($BN$14:$BN$17)</f>
        <v/>
      </c>
      <c r="BT13" s="597" t="str">
        <v/>
      </c>
      <c r="BU13" s="597" t="str">
        <v/>
      </c>
      <c r="BV13" s="598" t="str">
        <v/>
      </c>
      <c r="BX13" s="687" t="s">
        <v>1783</v>
      </c>
      <c r="CE13" s="596" t="str">
        <f t="array" ref="CE13:CH13">TRANSPOSE($BZ$14:$BZ$17)</f>
        <v/>
      </c>
      <c r="CF13" s="597" t="str">
        <v/>
      </c>
      <c r="CG13" s="597" t="str">
        <v/>
      </c>
      <c r="CH13" s="598" t="str">
        <v/>
      </c>
    </row>
    <row r="14" spans="2:86" s="594" customFormat="1" ht="13.5" thickTop="1" thickBot="1">
      <c r="C14" s="593">
        <v>1</v>
      </c>
      <c r="D14" s="593" t="str">
        <f>$D5</f>
        <v>Germany</v>
      </c>
      <c r="E14" s="581">
        <f>RANK(F14,$F$14:$F$17,1)</f>
        <v>1</v>
      </c>
      <c r="F14" s="582">
        <f>G14+ROW()/1000+(D14="")*10</f>
        <v>5.0140000000000002</v>
      </c>
      <c r="G14" s="710">
        <f>AS14</f>
        <v>5</v>
      </c>
      <c r="H14" s="586"/>
      <c r="I14" s="585">
        <f>RANK($K5,$K$5:$K$8)</f>
        <v>1</v>
      </c>
      <c r="J14" s="691"/>
      <c r="K14" s="599">
        <f t="array" ref="K14">SUMPRODUCT($U$22:$U$27*($P$22:$P$27=$D14)*ISNUMBER(MATCH($Q$22:$Q$27,IF($I$14:$I$17=$I14,$D$14:$D$17,""),0)))+SUMPRODUCT($V$22:$V$27*($Q$22:$Q$27=$D14)*ISNUMBER(MATCH($P$22:$P$27,IF($I$14:$I$17=$I14,$D$14:$D$17,""),0)))</f>
        <v>0</v>
      </c>
      <c r="L14" s="600">
        <f>COUNTIFS($K$14:$K$17,"&gt;"&amp;$K14,$I$14:$I$17,"="&amp;$I14)</f>
        <v>0</v>
      </c>
      <c r="M14" s="588">
        <f t="shared" ref="M14:M17" si="10">I14+L14</f>
        <v>1</v>
      </c>
      <c r="N14" s="586"/>
      <c r="O14" s="599">
        <f t="array" ref="O14">SUMPRODUCT($W$22:$W$27*($P$22:$P$27=$D14)*ISNUMBER(MATCH($Q$22:$Q$27,IF($I$14:$I$17=$I14,$D$14:$D$17,""),0)))+SUMPRODUCT(-$W$22:$W$27*($Q$22:$Q$27=$D14)*ISNUMBER(MATCH($P$22:$P$27,IF($I$14:$I$17=$I14,$D$14:$D$17,""),0)))</f>
        <v>0</v>
      </c>
      <c r="P14" s="600">
        <f>COUNTIFS($O$14:$O$17,"&gt;"&amp;$O14,$M$14:$M$17,"="&amp;$M14)</f>
        <v>0</v>
      </c>
      <c r="Q14" s="588">
        <f t="shared" ref="Q14:Q17" si="11">M14+P14</f>
        <v>1</v>
      </c>
      <c r="R14" s="586"/>
      <c r="S14" s="599">
        <f t="array" ref="S14">SUMPRODUCT($X$22:$X$27*($P$22:$P$27=$D14)*ISNUMBER(MATCH($Q$22:$Q$27,IF($I$14:$I$17=$I14,$D$14:$D$17,""),0)))+SUMPRODUCT($Y$22:$Y$27*($Q$22:$Q$27=$D14)*ISNUMBER(MATCH($P$22:$P$27,IF($I$14:$I$17=$I14,$D$14:$D$17,""),0)))</f>
        <v>0</v>
      </c>
      <c r="T14" s="600">
        <f>COUNTIFS($S$14:$S$17,"&gt;"&amp;$S14,$Q$14:$Q$17,"="&amp;$Q14)</f>
        <v>0</v>
      </c>
      <c r="U14" s="588">
        <f t="shared" ref="U14:U17" si="12">Q14+T14</f>
        <v>1</v>
      </c>
      <c r="V14" s="691"/>
      <c r="W14" s="599">
        <f t="array" ref="W14">SUMPRODUCT($U$22:$U$27*($P$22:$P$27=$D14)*ISNUMBER(MATCH($Q$22:$Q$27,IF($U$14:$U$17=$U14,$D$14:$D$17,""),0)))+SUMPRODUCT($V$22:$V$27*($Q$22:$Q$27=$D14)*ISNUMBER(MATCH($P$22:$P$27,IF($U$14:$U$17=$U14,$D$14:$D$17,""),0)))</f>
        <v>0</v>
      </c>
      <c r="X14" s="600">
        <f>COUNTIFS($W$14:$W$17,"&gt;"&amp;$W14,$U$14:$U$17,"="&amp;$U14)</f>
        <v>0</v>
      </c>
      <c r="Y14" s="588">
        <f t="shared" ref="Y14:Y17" si="13">U14+X14</f>
        <v>1</v>
      </c>
      <c r="Z14" s="586"/>
      <c r="AA14" s="599">
        <f t="array" ref="AA14">SUMPRODUCT($W$22:$W$27*($P$22:$P$27=$D14)*ISNUMBER(MATCH($Q$22:$Q$27,IF($U$14:$U$17=$U14,$D$14:$D$17,""),0)))+SUMPRODUCT(-$W$22:$W$27*($Q$22:$Q$27=$D14)*ISNUMBER(MATCH($P$22:$P$27,IF($U$14:$U$17=$U14,$D$14:$D$17,""),0)))</f>
        <v>0</v>
      </c>
      <c r="AB14" s="600">
        <f>COUNTIFS($AA$14:$AA$17,"&gt;"&amp;$AA14,$Y$14:$Y$17,"="&amp;$Y14)</f>
        <v>0</v>
      </c>
      <c r="AC14" s="588">
        <f t="shared" ref="AC14:AC17" si="14">Y14+AB14</f>
        <v>1</v>
      </c>
      <c r="AD14" s="586"/>
      <c r="AE14" s="599">
        <f t="array" ref="AE14">SUMPRODUCT($X$22:$X$27*($P$22:$P$27=$D14)*ISNUMBER(MATCH($Q$22:$Q$27,IF($U$14:$U$17=$U14,$D$14:$D$17,""),0)))+SUMPRODUCT($Y$22:$Y$27*($Q$22:$Q$27=$D14)*ISNUMBER(MATCH($P$22:$P$27,IF($U$14:$U$17=$U14,$D$14:$D$17,""),0)))</f>
        <v>0</v>
      </c>
      <c r="AF14" s="600">
        <f>COUNTIFS($AE$14:$AE$17,"&gt;"&amp;$AE14,$AC$14:$AC$17,"="&amp;$AC14)</f>
        <v>0</v>
      </c>
      <c r="AG14" s="588">
        <f t="shared" ref="AG14:AG17" si="15">AC14+AF14</f>
        <v>1</v>
      </c>
      <c r="AH14" s="691"/>
      <c r="AI14" s="601">
        <f>COUNTIFS($J$5:$J$8,"&gt;"&amp;$J5,$AG$14:$AG$17,"="&amp;$AG14)</f>
        <v>0</v>
      </c>
      <c r="AJ14" s="602">
        <f>AG14+AI14</f>
        <v>1</v>
      </c>
      <c r="AK14" s="586"/>
      <c r="AL14" s="601">
        <f>COUNTIFS($H$5:$H$8,"&gt;"&amp;$H5,$AJ$14:$AJ$17,"="&amp;$AJ14)</f>
        <v>0</v>
      </c>
      <c r="AM14" s="602">
        <f>AJ14+AL14</f>
        <v>1</v>
      </c>
      <c r="AN14" s="586"/>
      <c r="AO14" s="601">
        <f>COUNTIFS($P$5:$P$8,"&gt;"&amp;$P5,$AM$14:$AM$17,"="&amp;$AM14)</f>
        <v>4</v>
      </c>
      <c r="AP14" s="602">
        <f t="shared" ref="AP14:AP17" si="16">AM14+AO14</f>
        <v>5</v>
      </c>
      <c r="AQ14" s="586"/>
      <c r="AR14" s="601">
        <f>COUNTIFS($R$5:$R$8,"&gt;"&amp;$R5,$AP$14:$AP$17,"="&amp;$AP14)</f>
        <v>0</v>
      </c>
      <c r="AS14" s="602">
        <f t="shared" ref="AS14:AS17" si="17">AP14+AR14</f>
        <v>5</v>
      </c>
      <c r="AT14" s="797" t="b">
        <f>AND($AV5,$AT5)</f>
        <v>0</v>
      </c>
      <c r="AU14" s="704" t="b">
        <f>OR($AV$14:$AV$17)</f>
        <v>0</v>
      </c>
      <c r="AV14" s="616" t="b">
        <f>AND($AU5,$AV5)</f>
        <v>0</v>
      </c>
      <c r="AX14" s="689">
        <f t="array" ref="AX14">IFERROR(SMALL(IF(COUNTIF($I$14:$I$17,$C$14:$C$17)&gt;1,$C$14:$C$17,""),1),"")</f>
        <v>1</v>
      </c>
      <c r="AY14" s="616">
        <f>IFERROR(INDEX($E$14:$E$17,IF($I14=$AX$14,$C14,99)),0)</f>
        <v>1</v>
      </c>
      <c r="AZ14" s="603" t="str">
        <f t="array" ref="AZ14:AZ17">IFERROR(VLOOKUP($BA$5:$BA$8,$C$14:$D$17,2,0),"")</f>
        <v>Germany</v>
      </c>
      <c r="BA14" s="606">
        <f t="array" ref="BA14:BA17">IFERROR(VLOOKUP($BA$5:$BA$8,$C$14:$K$17,9,0),"")</f>
        <v>0</v>
      </c>
      <c r="BB14" s="606">
        <f t="array" ref="BB14:BB17">IFERROR(VLOOKUP($BA$5:$BA$8,$C$14:$O$17,13,0),"")</f>
        <v>0</v>
      </c>
      <c r="BC14" s="608">
        <f t="array" ref="BC14:BC17">IFERROR(VLOOKUP($BA$5:$BA$8,$C$14:$S$17,17,0),"")</f>
        <v>0</v>
      </c>
      <c r="BE14" s="611" t="str">
        <f t="array" ref="BE14:BH17">IFERROR(VLOOKUP($AZ$14:$AZ$17&amp;$BE$13:$BH$13,$Z$22:$AA$33,2,0),"")</f>
        <v/>
      </c>
      <c r="BF14" s="612" t="str">
        <v/>
      </c>
      <c r="BG14" s="612" t="str">
        <v/>
      </c>
      <c r="BH14" s="613" t="str">
        <v/>
      </c>
      <c r="BI14" s="616"/>
      <c r="BJ14" s="686" t="b">
        <f>COUNTIF($I$14:$I$17,$BL$15)&lt;&gt;COUNTIF($U$14:$U$17,$BL$15)</f>
        <v>0</v>
      </c>
      <c r="BK14" s="584">
        <f t="array" ref="BK14:BK17">IF($I$14:$I$17=$AX$14,$U$14:$U$17,0)</f>
        <v>1</v>
      </c>
      <c r="BL14" s="690" t="str">
        <f>IF($BJ$14,$BL$15,"")</f>
        <v/>
      </c>
      <c r="BM14" s="621"/>
      <c r="BN14" s="603" t="str">
        <f t="array" ref="BN14:BN17">IFERROR(VLOOKUP($BO$5:$BO$8,$C$14:$D$17,2,0),"")</f>
        <v/>
      </c>
      <c r="BO14" s="606" t="str">
        <f t="array" ref="BO14:BO17">IFERROR(VLOOKUP($BO$5:$BO$8,$C$14:$W$17,21,0),"")</f>
        <v/>
      </c>
      <c r="BP14" s="606" t="str">
        <f t="array" ref="BP14:BP17">IFERROR(VLOOKUP($BO$5:$BO$8,$C$14:$AA$17,25,0),"")</f>
        <v/>
      </c>
      <c r="BQ14" s="608" t="str">
        <f t="array" ref="BQ14:BQ17">IFERROR(VLOOKUP($BO$5:$BO$8,$C$14:$AE$17,29,0),"")</f>
        <v/>
      </c>
      <c r="BS14" s="611" t="str">
        <f t="array" ref="BS14:BV17">IFERROR(VLOOKUP($BN$14:$BN$17&amp;$BS$13:$BV$13,$Z$22:$AA$33,2,0),"")</f>
        <v/>
      </c>
      <c r="BT14" s="612" t="str">
        <v/>
      </c>
      <c r="BU14" s="612" t="str">
        <v/>
      </c>
      <c r="BV14" s="613" t="str">
        <v/>
      </c>
      <c r="BX14" s="689" t="str">
        <f t="array" ref="BX14">IFERROR(SMALL(IF(COUNTIF($BK$14:$BK$17,$C$14:$C$17)&gt;1,$C$14:$C$17,""),2),"")</f>
        <v/>
      </c>
      <c r="BZ14" s="603" t="str">
        <f t="array" ref="BZ14:BZ17">IFERROR(VLOOKUP($CA$5:$CA$8,$C$14:$D$17,2,0),"")</f>
        <v/>
      </c>
      <c r="CA14" s="606" t="str">
        <f t="array" ref="CA14:CA17">IFERROR(VLOOKUP($CA$5:$CA$8,$C$14:$W$17,21,0),"")</f>
        <v/>
      </c>
      <c r="CB14" s="606" t="str">
        <f t="array" ref="CB14:CB17">IFERROR(VLOOKUP($CA$5:$CA$8,$C$14:$AA$17,25,0),"")</f>
        <v/>
      </c>
      <c r="CC14" s="608" t="str">
        <f t="array" ref="CC14:CC17">IFERROR(VLOOKUP($CA$5:$CA$8,$C$14:$AE$17,29,0),"")</f>
        <v/>
      </c>
      <c r="CE14" s="611" t="str">
        <f t="array" ref="CE14:CH17">IFERROR(VLOOKUP($BZ$14:$BZ$17&amp;$CE$13:$CH$13,$Z$22:$AA$33,2,0),"")</f>
        <v/>
      </c>
      <c r="CF14" s="612" t="str">
        <v/>
      </c>
      <c r="CG14" s="612" t="str">
        <v/>
      </c>
      <c r="CH14" s="613" t="str">
        <v/>
      </c>
    </row>
    <row r="15" spans="2:86" s="594" customFormat="1">
      <c r="C15" s="593">
        <v>2</v>
      </c>
      <c r="D15" s="593" t="str">
        <f t="shared" ref="D15:D17" si="18">$D6</f>
        <v>Curaçao</v>
      </c>
      <c r="E15" s="589">
        <f t="shared" ref="E15:E17" si="19">RANK(F15,$F$14:$F$17,1)</f>
        <v>2</v>
      </c>
      <c r="F15" s="582">
        <f t="shared" ref="F15:F17" si="20">G15+ROW()/1000+(D15="")*10</f>
        <v>5.0149999999999997</v>
      </c>
      <c r="G15" s="710">
        <f t="shared" ref="G15:G17" si="21">AS15</f>
        <v>5</v>
      </c>
      <c r="H15" s="586"/>
      <c r="I15" s="591">
        <f t="shared" ref="I15:I17" si="22">RANK($K6,$K$5:$K$8)</f>
        <v>1</v>
      </c>
      <c r="J15" s="691"/>
      <c r="K15" s="574">
        <f t="array" ref="K15">SUMPRODUCT($U$22:$U$27*($P$22:$P$27=$D15)*ISNUMBER(MATCH($Q$22:$Q$27,IF($I$14:$I$17=$I15,$D$14:$D$17,""),0)))+SUMPRODUCT($V$22:$V$27*($Q$22:$Q$27=$D15)*ISNUMBER(MATCH($P$22:$P$27,IF($I$14:$I$17=$I15,$D$14:$D$17,""),0)))</f>
        <v>0</v>
      </c>
      <c r="L15" s="574">
        <f>COUNTIFS($K$14:$K$17,"&gt;"&amp;$K15,$I$14:$I$17,"="&amp;$I15)</f>
        <v>0</v>
      </c>
      <c r="M15" s="587">
        <f t="shared" si="10"/>
        <v>1</v>
      </c>
      <c r="N15" s="586"/>
      <c r="O15" s="574">
        <f t="array" ref="O15">SUMPRODUCT($W$22:$W$27*($P$22:$P$27=$D15)*ISNUMBER(MATCH($Q$22:$Q$27,IF($I$14:$I$17=$I15,$D$14:$D$17,""),0)))+SUMPRODUCT(-$W$22:$W$27*($Q$22:$Q$27=$D15)*ISNUMBER(MATCH($P$22:$P$27,IF($I$14:$I$17=$I15,$D$14:$D$17,""),0)))</f>
        <v>0</v>
      </c>
      <c r="P15" s="574">
        <f>COUNTIFS($O$14:$O$17,"&gt;"&amp;$O15,$M$14:$M$17,"="&amp;$M15)</f>
        <v>0</v>
      </c>
      <c r="Q15" s="587">
        <f t="shared" si="11"/>
        <v>1</v>
      </c>
      <c r="R15" s="586"/>
      <c r="S15" s="574">
        <f t="array" ref="S15">SUMPRODUCT($X$22:$X$27*($P$22:$P$27=$D15)*ISNUMBER(MATCH($Q$22:$Q$27,IF($I$14:$I$17=$I15,$D$14:$D$17,""),0)))+SUMPRODUCT($Y$22:$Y$27*($Q$22:$Q$27=$D15)*ISNUMBER(MATCH($P$22:$P$27,IF($I$14:$I$17=$I15,$D$14:$D$17,""),0)))</f>
        <v>0</v>
      </c>
      <c r="T15" s="574">
        <f>COUNTIFS($S$14:$S$17,"&gt;"&amp;$S15,$Q$14:$Q$17,"="&amp;$Q15)</f>
        <v>0</v>
      </c>
      <c r="U15" s="587">
        <f t="shared" si="12"/>
        <v>1</v>
      </c>
      <c r="V15" s="691"/>
      <c r="W15" s="574">
        <f t="array" ref="W15">SUMPRODUCT($U$22:$U$27*($P$22:$P$27=$D15)*ISNUMBER(MATCH($Q$22:$Q$27,IF($U$14:$U$17=$U15,$D$14:$D$17,""),0)))+SUMPRODUCT($V$22:$V$27*($Q$22:$Q$27=$D15)*ISNUMBER(MATCH($P$22:$P$27,IF($U$14:$U$17=$U15,$D$14:$D$17,""),0)))</f>
        <v>0</v>
      </c>
      <c r="X15" s="574">
        <f>COUNTIFS($W$14:$W$17,"&gt;"&amp;$W15,$U$14:$U$17,"="&amp;$U15)</f>
        <v>0</v>
      </c>
      <c r="Y15" s="587">
        <f t="shared" si="13"/>
        <v>1</v>
      </c>
      <c r="Z15" s="586"/>
      <c r="AA15" s="574">
        <f t="array" ref="AA15">SUMPRODUCT($W$22:$W$27*($P$22:$P$27=$D15)*ISNUMBER(MATCH($Q$22:$Q$27,IF($U$14:$U$17=$U15,$D$14:$D$17,""),0)))+SUMPRODUCT(-$W$22:$W$27*($Q$22:$Q$27=$D15)*ISNUMBER(MATCH($P$22:$P$27,IF($U$14:$U$17=$U15,$D$14:$D$17,""),0)))</f>
        <v>0</v>
      </c>
      <c r="AB15" s="574">
        <f>COUNTIFS($AA$14:$AA$17,"&gt;"&amp;$AA15,$Y$14:$Y$17,"="&amp;$Y15)</f>
        <v>0</v>
      </c>
      <c r="AC15" s="587">
        <f t="shared" si="14"/>
        <v>1</v>
      </c>
      <c r="AD15" s="586"/>
      <c r="AE15" s="574">
        <f t="array" ref="AE15">SUMPRODUCT($X$22:$X$27*($P$22:$P$27=$D15)*ISNUMBER(MATCH($Q$22:$Q$27,IF($U$14:$U$17=$U15,$D$14:$D$17,""),0)))+SUMPRODUCT($Y$22:$Y$27*($Q$22:$Q$27=$D15)*ISNUMBER(MATCH($P$22:$P$27,IF($U$14:$U$17=$U15,$D$14:$D$17,""),0)))</f>
        <v>0</v>
      </c>
      <c r="AF15" s="574">
        <f>COUNTIFS($AE$14:$AE$17,"&gt;"&amp;$AE15,$AC$14:$AC$17,"="&amp;$AC15)</f>
        <v>0</v>
      </c>
      <c r="AG15" s="587">
        <f t="shared" si="15"/>
        <v>1</v>
      </c>
      <c r="AH15" s="691"/>
      <c r="AI15" s="593">
        <f>COUNTIFS($J$5:$J$8,"&gt;"&amp;$J6,$AG$14:$AG$17,"="&amp;$AG15)</f>
        <v>0</v>
      </c>
      <c r="AJ15" s="587">
        <f t="shared" ref="AJ15:AJ17" si="23">AG15+AI15</f>
        <v>1</v>
      </c>
      <c r="AK15" s="586"/>
      <c r="AL15" s="593">
        <f>COUNTIFS($H$5:$H$8,"&gt;"&amp;$H6,$AJ$14:$AJ$17,"="&amp;$AJ15)</f>
        <v>0</v>
      </c>
      <c r="AM15" s="587">
        <f t="shared" ref="AM15:AM17" si="24">AJ15+AL15</f>
        <v>1</v>
      </c>
      <c r="AN15" s="586"/>
      <c r="AO15" s="593">
        <f>COUNTIFS($P$5:$P$8,"&gt;"&amp;$P6,$AM$14:$AM$17,"="&amp;$AM15)</f>
        <v>4</v>
      </c>
      <c r="AP15" s="587">
        <f t="shared" si="16"/>
        <v>5</v>
      </c>
      <c r="AQ15" s="586"/>
      <c r="AR15" s="593">
        <f t="shared" ref="AR15:AR17" si="25">COUNTIFS($R$5:$R$8,"&gt;"&amp;$R6,$AP$14:$AP$17,"="&amp;$AP15)</f>
        <v>0</v>
      </c>
      <c r="AS15" s="587">
        <f t="shared" si="17"/>
        <v>5</v>
      </c>
      <c r="AT15" s="797" t="b">
        <f t="shared" ref="AT15:AT17" si="26">AND($AV6,$AT6)</f>
        <v>0</v>
      </c>
      <c r="AV15" s="616" t="b">
        <f t="shared" ref="AV15:AV17" si="27">AND($AU6,$AV6)</f>
        <v>0</v>
      </c>
      <c r="AX15" s="685"/>
      <c r="AY15" s="616">
        <f t="shared" ref="AY15:AY17" si="28">IFERROR(INDEX($E$14:$E$17,IF($I15=$AX$14,$C15,99)),0)</f>
        <v>2</v>
      </c>
      <c r="AZ15" s="604" t="str">
        <v>Curaçao</v>
      </c>
      <c r="BA15" s="593">
        <v>0</v>
      </c>
      <c r="BB15" s="593">
        <v>0</v>
      </c>
      <c r="BC15" s="609">
        <v>0</v>
      </c>
      <c r="BE15" s="614" t="str">
        <v/>
      </c>
      <c r="BF15" s="615" t="str">
        <v/>
      </c>
      <c r="BG15" s="616" t="str">
        <v/>
      </c>
      <c r="BH15" s="617" t="str">
        <v/>
      </c>
      <c r="BI15" s="616"/>
      <c r="BK15" s="590">
        <v>1</v>
      </c>
      <c r="BL15" s="693">
        <f t="array" ref="BL15">IFERROR(SMALL(IF(COUNTIF($BK$14:$BK$17,$C$14:$C$17)&gt;1,$C$14:$C$17,""),1),"")</f>
        <v>1</v>
      </c>
      <c r="BN15" s="604" t="str">
        <v/>
      </c>
      <c r="BO15" s="593" t="str">
        <v/>
      </c>
      <c r="BP15" s="593" t="str">
        <v/>
      </c>
      <c r="BQ15" s="609" t="str">
        <v/>
      </c>
      <c r="BS15" s="614" t="str">
        <v/>
      </c>
      <c r="BT15" s="615" t="str">
        <v/>
      </c>
      <c r="BU15" s="616" t="str">
        <v/>
      </c>
      <c r="BV15" s="617" t="str">
        <v/>
      </c>
      <c r="BZ15" s="604" t="str">
        <v/>
      </c>
      <c r="CA15" s="593" t="str">
        <v/>
      </c>
      <c r="CB15" s="593" t="str">
        <v/>
      </c>
      <c r="CC15" s="609" t="str">
        <v/>
      </c>
      <c r="CE15" s="614" t="str">
        <v/>
      </c>
      <c r="CF15" s="615" t="str">
        <v/>
      </c>
      <c r="CG15" s="616" t="str">
        <v/>
      </c>
      <c r="CH15" s="617" t="str">
        <v/>
      </c>
    </row>
    <row r="16" spans="2:86" s="594" customFormat="1">
      <c r="C16" s="593">
        <v>3</v>
      </c>
      <c r="D16" s="593" t="str">
        <f t="shared" si="18"/>
        <v>Ivory Coast</v>
      </c>
      <c r="E16" s="589">
        <f t="shared" si="19"/>
        <v>3</v>
      </c>
      <c r="F16" s="582">
        <f t="shared" si="20"/>
        <v>5.016</v>
      </c>
      <c r="G16" s="710">
        <f t="shared" si="21"/>
        <v>5</v>
      </c>
      <c r="H16" s="586"/>
      <c r="I16" s="591">
        <f t="shared" si="22"/>
        <v>1</v>
      </c>
      <c r="J16" s="691"/>
      <c r="K16" s="574">
        <f t="array" ref="K16">SUMPRODUCT($U$22:$U$27*($P$22:$P$27=$D16)*ISNUMBER(MATCH($Q$22:$Q$27,IF($I$14:$I$17=$I16,$D$14:$D$17,""),0)))+SUMPRODUCT($V$22:$V$27*($Q$22:$Q$27=$D16)*ISNUMBER(MATCH($P$22:$P$27,IF($I$14:$I$17=$I16,$D$14:$D$17,""),0)))</f>
        <v>0</v>
      </c>
      <c r="L16" s="574">
        <f>COUNTIFS($K$14:$K$17,"&gt;"&amp;$K16,$I$14:$I$17,"="&amp;$I16)</f>
        <v>0</v>
      </c>
      <c r="M16" s="587">
        <f t="shared" si="10"/>
        <v>1</v>
      </c>
      <c r="N16" s="586"/>
      <c r="O16" s="574">
        <f t="array" ref="O16">SUMPRODUCT($W$22:$W$27*($P$22:$P$27=$D16)*ISNUMBER(MATCH($Q$22:$Q$27,IF($I$14:$I$17=$I16,$D$14:$D$17,""),0)))+SUMPRODUCT(-$W$22:$W$27*($Q$22:$Q$27=$D16)*ISNUMBER(MATCH($P$22:$P$27,IF($I$14:$I$17=$I16,$D$14:$D$17,""),0)))</f>
        <v>0</v>
      </c>
      <c r="P16" s="574">
        <f>COUNTIFS($O$14:$O$17,"&gt;"&amp;$O16,$M$14:$M$17,"="&amp;$M16)</f>
        <v>0</v>
      </c>
      <c r="Q16" s="587">
        <f t="shared" si="11"/>
        <v>1</v>
      </c>
      <c r="R16" s="586"/>
      <c r="S16" s="574">
        <f t="array" ref="S16">SUMPRODUCT($X$22:$X$27*($P$22:$P$27=$D16)*ISNUMBER(MATCH($Q$22:$Q$27,IF($I$14:$I$17=$I16,$D$14:$D$17,""),0)))+SUMPRODUCT($Y$22:$Y$27*($Q$22:$Q$27=$D16)*ISNUMBER(MATCH($P$22:$P$27,IF($I$14:$I$17=$I16,$D$14:$D$17,""),0)))</f>
        <v>0</v>
      </c>
      <c r="T16" s="574">
        <f>COUNTIFS($S$14:$S$17,"&gt;"&amp;$S16,$Q$14:$Q$17,"="&amp;$Q16)</f>
        <v>0</v>
      </c>
      <c r="U16" s="587">
        <f t="shared" si="12"/>
        <v>1</v>
      </c>
      <c r="V16" s="691"/>
      <c r="W16" s="574">
        <f t="array" ref="W16">SUMPRODUCT($U$22:$U$27*($P$22:$P$27=$D16)*ISNUMBER(MATCH($Q$22:$Q$27,IF($U$14:$U$17=$U16,$D$14:$D$17,""),0)))+SUMPRODUCT($V$22:$V$27*($Q$22:$Q$27=$D16)*ISNUMBER(MATCH($P$22:$P$27,IF($U$14:$U$17=$U16,$D$14:$D$17,""),0)))</f>
        <v>0</v>
      </c>
      <c r="X16" s="574">
        <f>COUNTIFS($W$14:$W$17,"&gt;"&amp;$W16,$U$14:$U$17,"="&amp;$U16)</f>
        <v>0</v>
      </c>
      <c r="Y16" s="587">
        <f t="shared" si="13"/>
        <v>1</v>
      </c>
      <c r="Z16" s="586"/>
      <c r="AA16" s="574">
        <f t="array" ref="AA16">SUMPRODUCT($W$22:$W$27*($P$22:$P$27=$D16)*ISNUMBER(MATCH($Q$22:$Q$27,IF($U$14:$U$17=$U16,$D$14:$D$17,""),0)))+SUMPRODUCT(-$W$22:$W$27*($Q$22:$Q$27=$D16)*ISNUMBER(MATCH($P$22:$P$27,IF($U$14:$U$17=$U16,$D$14:$D$17,""),0)))</f>
        <v>0</v>
      </c>
      <c r="AB16" s="574">
        <f>COUNTIFS($AA$14:$AA$17,"&gt;"&amp;$AA16,$Y$14:$Y$17,"="&amp;$Y16)</f>
        <v>0</v>
      </c>
      <c r="AC16" s="587">
        <f t="shared" si="14"/>
        <v>1</v>
      </c>
      <c r="AD16" s="586"/>
      <c r="AE16" s="574">
        <f t="array" ref="AE16">SUMPRODUCT($X$22:$X$27*($P$22:$P$27=$D16)*ISNUMBER(MATCH($Q$22:$Q$27,IF($U$14:$U$17=$U16,$D$14:$D$17,""),0)))+SUMPRODUCT($Y$22:$Y$27*($Q$22:$Q$27=$D16)*ISNUMBER(MATCH($P$22:$P$27,IF($U$14:$U$17=$U16,$D$14:$D$17,""),0)))</f>
        <v>0</v>
      </c>
      <c r="AF16" s="574">
        <f>COUNTIFS($AE$14:$AE$17,"&gt;"&amp;$AE16,$AC$14:$AC$17,"="&amp;$AC16)</f>
        <v>0</v>
      </c>
      <c r="AG16" s="587">
        <f t="shared" si="15"/>
        <v>1</v>
      </c>
      <c r="AH16" s="691"/>
      <c r="AI16" s="593">
        <f>COUNTIFS($J$5:$J$8,"&gt;"&amp;$J7,$AG$14:$AG$17,"="&amp;$AG16)</f>
        <v>0</v>
      </c>
      <c r="AJ16" s="587">
        <f t="shared" si="23"/>
        <v>1</v>
      </c>
      <c r="AK16" s="586"/>
      <c r="AL16" s="593">
        <f>COUNTIFS($H$5:$H$8,"&gt;"&amp;$H7,$AJ$14:$AJ$17,"="&amp;$AJ16)</f>
        <v>0</v>
      </c>
      <c r="AM16" s="587">
        <f t="shared" si="24"/>
        <v>1</v>
      </c>
      <c r="AN16" s="586"/>
      <c r="AO16" s="593">
        <f>COUNTIFS($P$5:$P$8,"&gt;"&amp;$P7,$AM$14:$AM$17,"="&amp;$AM16)</f>
        <v>4</v>
      </c>
      <c r="AP16" s="587">
        <f t="shared" si="16"/>
        <v>5</v>
      </c>
      <c r="AQ16" s="586"/>
      <c r="AR16" s="593">
        <f t="shared" si="25"/>
        <v>0</v>
      </c>
      <c r="AS16" s="587">
        <f t="shared" si="17"/>
        <v>5</v>
      </c>
      <c r="AT16" s="797" t="b">
        <f t="shared" si="26"/>
        <v>0</v>
      </c>
      <c r="AV16" s="616" t="b">
        <f t="shared" si="27"/>
        <v>0</v>
      </c>
      <c r="AX16" s="593"/>
      <c r="AY16" s="616">
        <f t="shared" si="28"/>
        <v>3</v>
      </c>
      <c r="AZ16" s="604" t="str">
        <v>Ivory Coast</v>
      </c>
      <c r="BA16" s="593">
        <v>0</v>
      </c>
      <c r="BB16" s="593">
        <v>0</v>
      </c>
      <c r="BC16" s="609">
        <v>0</v>
      </c>
      <c r="BE16" s="614" t="str">
        <v/>
      </c>
      <c r="BF16" s="616" t="str">
        <v/>
      </c>
      <c r="BG16" s="615" t="str">
        <v/>
      </c>
      <c r="BH16" s="617" t="str">
        <v/>
      </c>
      <c r="BI16" s="616"/>
      <c r="BJ16" s="616"/>
      <c r="BK16" s="590">
        <v>1</v>
      </c>
      <c r="BL16" s="593"/>
      <c r="BN16" s="604" t="str">
        <v/>
      </c>
      <c r="BO16" s="593" t="str">
        <v/>
      </c>
      <c r="BP16" s="593" t="str">
        <v/>
      </c>
      <c r="BQ16" s="609" t="str">
        <v/>
      </c>
      <c r="BS16" s="614" t="str">
        <v/>
      </c>
      <c r="BT16" s="616" t="str">
        <v/>
      </c>
      <c r="BU16" s="615" t="str">
        <v/>
      </c>
      <c r="BV16" s="617" t="str">
        <v/>
      </c>
      <c r="BZ16" s="604" t="str">
        <v/>
      </c>
      <c r="CA16" s="593" t="str">
        <v/>
      </c>
      <c r="CB16" s="593" t="str">
        <v/>
      </c>
      <c r="CC16" s="609" t="str">
        <v/>
      </c>
      <c r="CE16" s="614" t="str">
        <v/>
      </c>
      <c r="CF16" s="616" t="str">
        <v/>
      </c>
      <c r="CG16" s="615" t="str">
        <v/>
      </c>
      <c r="CH16" s="617" t="str">
        <v/>
      </c>
    </row>
    <row r="17" spans="3:86" s="594" customFormat="1" ht="12.75" thickBot="1">
      <c r="C17" s="593">
        <v>4</v>
      </c>
      <c r="D17" s="593" t="str">
        <f t="shared" si="18"/>
        <v>Ecuador</v>
      </c>
      <c r="E17" s="592">
        <f t="shared" si="19"/>
        <v>4</v>
      </c>
      <c r="F17" s="582">
        <f t="shared" si="20"/>
        <v>5.0170000000000003</v>
      </c>
      <c r="G17" s="710">
        <f t="shared" si="21"/>
        <v>5</v>
      </c>
      <c r="H17" s="586"/>
      <c r="I17" s="591">
        <f t="shared" si="22"/>
        <v>1</v>
      </c>
      <c r="J17" s="691"/>
      <c r="K17" s="574">
        <f t="array" ref="K17">SUMPRODUCT($U$22:$U$27*($P$22:$P$27=$D17)*ISNUMBER(MATCH($Q$22:$Q$27,IF($I$14:$I$17=$I17,$D$14:$D$17,""),0)))+SUMPRODUCT($V$22:$V$27*($Q$22:$Q$27=$D17)*ISNUMBER(MATCH($P$22:$P$27,IF($I$14:$I$17=$I17,$D$14:$D$17,""),0)))</f>
        <v>0</v>
      </c>
      <c r="L17" s="574">
        <f>COUNTIFS($K$14:$K$17,"&gt;"&amp;$K17,$I$14:$I$17,"="&amp;$I17)</f>
        <v>0</v>
      </c>
      <c r="M17" s="587">
        <f t="shared" si="10"/>
        <v>1</v>
      </c>
      <c r="N17" s="586"/>
      <c r="O17" s="574">
        <f t="array" ref="O17">SUMPRODUCT($W$22:$W$27*($P$22:$P$27=$D17)*ISNUMBER(MATCH($Q$22:$Q$27,IF($I$14:$I$17=$I17,$D$14:$D$17,""),0)))+SUMPRODUCT(-$W$22:$W$27*($Q$22:$Q$27=$D17)*ISNUMBER(MATCH($P$22:$P$27,IF($I$14:$I$17=$I17,$D$14:$D$17,""),0)))</f>
        <v>0</v>
      </c>
      <c r="P17" s="574">
        <f>COUNTIFS($O$14:$O$17,"&gt;"&amp;$O17,$M$14:$M$17,"="&amp;$M17)</f>
        <v>0</v>
      </c>
      <c r="Q17" s="587">
        <f t="shared" si="11"/>
        <v>1</v>
      </c>
      <c r="R17" s="586"/>
      <c r="S17" s="574">
        <f t="array" ref="S17">SUMPRODUCT($X$22:$X$27*($P$22:$P$27=$D17)*ISNUMBER(MATCH($Q$22:$Q$27,IF($I$14:$I$17=$I17,$D$14:$D$17,""),0)))+SUMPRODUCT($Y$22:$Y$27*($Q$22:$Q$27=$D17)*ISNUMBER(MATCH($P$22:$P$27,IF($I$14:$I$17=$I17,$D$14:$D$17,""),0)))</f>
        <v>0</v>
      </c>
      <c r="T17" s="574">
        <f>COUNTIFS($S$14:$S$17,"&gt;"&amp;$S17,$Q$14:$Q$17,"="&amp;$Q17)</f>
        <v>0</v>
      </c>
      <c r="U17" s="587">
        <f t="shared" si="12"/>
        <v>1</v>
      </c>
      <c r="V17" s="691"/>
      <c r="W17" s="574">
        <f t="array" ref="W17">SUMPRODUCT($U$22:$U$27*($P$22:$P$27=$D17)*ISNUMBER(MATCH($Q$22:$Q$27,IF($U$14:$U$17=$U17,$D$14:$D$17,""),0)))+SUMPRODUCT($V$22:$V$27*($Q$22:$Q$27=$D17)*ISNUMBER(MATCH($P$22:$P$27,IF($U$14:$U$17=$U17,$D$14:$D$17,""),0)))</f>
        <v>0</v>
      </c>
      <c r="X17" s="574">
        <f>COUNTIFS($W$14:$W$17,"&gt;"&amp;$W17,$U$14:$U$17,"="&amp;$U17)</f>
        <v>0</v>
      </c>
      <c r="Y17" s="587">
        <f t="shared" si="13"/>
        <v>1</v>
      </c>
      <c r="Z17" s="586"/>
      <c r="AA17" s="574">
        <f t="array" ref="AA17">SUMPRODUCT($W$22:$W$27*($P$22:$P$27=$D17)*ISNUMBER(MATCH($Q$22:$Q$27,IF($U$14:$U$17=$U17,$D$14:$D$17,""),0)))+SUMPRODUCT(-$W$22:$W$27*($Q$22:$Q$27=$D17)*ISNUMBER(MATCH($P$22:$P$27,IF($U$14:$U$17=$U17,$D$14:$D$17,""),0)))</f>
        <v>0</v>
      </c>
      <c r="AB17" s="574">
        <f>COUNTIFS($AA$14:$AA$17,"&gt;"&amp;$AA17,$Y$14:$Y$17,"="&amp;$Y17)</f>
        <v>0</v>
      </c>
      <c r="AC17" s="587">
        <f t="shared" si="14"/>
        <v>1</v>
      </c>
      <c r="AD17" s="586"/>
      <c r="AE17" s="574">
        <f t="array" ref="AE17">SUMPRODUCT($X$22:$X$27*($P$22:$P$27=$D17)*ISNUMBER(MATCH($Q$22:$Q$27,IF($U$14:$U$17=$U17,$D$14:$D$17,""),0)))+SUMPRODUCT($Y$22:$Y$27*($Q$22:$Q$27=$D17)*ISNUMBER(MATCH($P$22:$P$27,IF($U$14:$U$17=$U17,$D$14:$D$17,""),0)))</f>
        <v>0</v>
      </c>
      <c r="AF17" s="574">
        <f>COUNTIFS($AE$14:$AE$17,"&gt;"&amp;$AE17,$AC$14:$AC$17,"="&amp;$AC17)</f>
        <v>0</v>
      </c>
      <c r="AG17" s="587">
        <f t="shared" si="15"/>
        <v>1</v>
      </c>
      <c r="AH17" s="691"/>
      <c r="AI17" s="593">
        <f>COUNTIFS($J$5:$J$8,"&gt;"&amp;$J8,$AG$14:$AG$17,"="&amp;$AG17)</f>
        <v>0</v>
      </c>
      <c r="AJ17" s="587">
        <f t="shared" si="23"/>
        <v>1</v>
      </c>
      <c r="AK17" s="586"/>
      <c r="AL17" s="593">
        <f>COUNTIFS($H$5:$H$8,"&gt;"&amp;$H8,$AJ$14:$AJ$17,"="&amp;$AJ17)</f>
        <v>0</v>
      </c>
      <c r="AM17" s="587">
        <f t="shared" si="24"/>
        <v>1</v>
      </c>
      <c r="AN17" s="586"/>
      <c r="AO17" s="593">
        <f>COUNTIFS($P$5:$P$8,"&gt;"&amp;$P8,$AM$14:$AM$17,"="&amp;$AM17)</f>
        <v>4</v>
      </c>
      <c r="AP17" s="587">
        <f t="shared" si="16"/>
        <v>5</v>
      </c>
      <c r="AQ17" s="586"/>
      <c r="AR17" s="593">
        <f t="shared" si="25"/>
        <v>0</v>
      </c>
      <c r="AS17" s="587">
        <f t="shared" si="17"/>
        <v>5</v>
      </c>
      <c r="AT17" s="797" t="b">
        <f t="shared" si="26"/>
        <v>0</v>
      </c>
      <c r="AV17" s="616" t="b">
        <f t="shared" si="27"/>
        <v>0</v>
      </c>
      <c r="AX17" s="593"/>
      <c r="AY17" s="616">
        <f t="shared" si="28"/>
        <v>4</v>
      </c>
      <c r="AZ17" s="605" t="str">
        <v>Ecuador</v>
      </c>
      <c r="BA17" s="607">
        <v>0</v>
      </c>
      <c r="BB17" s="607">
        <v>0</v>
      </c>
      <c r="BC17" s="610">
        <v>0</v>
      </c>
      <c r="BE17" s="618" t="str">
        <v/>
      </c>
      <c r="BF17" s="619" t="str">
        <v/>
      </c>
      <c r="BG17" s="619" t="str">
        <v/>
      </c>
      <c r="BH17" s="620" t="str">
        <v/>
      </c>
      <c r="BI17" s="616"/>
      <c r="BJ17" s="616"/>
      <c r="BK17" s="682">
        <v>1</v>
      </c>
      <c r="BL17" s="593"/>
      <c r="BN17" s="605" t="str">
        <v/>
      </c>
      <c r="BO17" s="607" t="str">
        <v/>
      </c>
      <c r="BP17" s="607" t="str">
        <v/>
      </c>
      <c r="BQ17" s="610" t="str">
        <v/>
      </c>
      <c r="BS17" s="618" t="str">
        <v/>
      </c>
      <c r="BT17" s="619" t="str">
        <v/>
      </c>
      <c r="BU17" s="619" t="str">
        <v/>
      </c>
      <c r="BV17" s="620" t="str">
        <v/>
      </c>
      <c r="BZ17" s="605" t="str">
        <v/>
      </c>
      <c r="CA17" s="607" t="str">
        <v/>
      </c>
      <c r="CB17" s="607" t="str">
        <v/>
      </c>
      <c r="CC17" s="610" t="str">
        <v/>
      </c>
      <c r="CE17" s="618" t="str">
        <v/>
      </c>
      <c r="CF17" s="619" t="str">
        <v/>
      </c>
      <c r="CG17" s="619" t="str">
        <v/>
      </c>
      <c r="CH17" s="620" t="str">
        <v/>
      </c>
    </row>
    <row r="18" spans="3:86" s="594" customFormat="1" ht="12.75" thickTop="1">
      <c r="P18" s="593"/>
      <c r="Q18" s="593"/>
      <c r="R18" s="593"/>
      <c r="S18" s="593"/>
      <c r="T18" s="593"/>
      <c r="U18" s="593"/>
      <c r="BK18" s="593"/>
      <c r="BL18" s="593"/>
    </row>
    <row r="19" spans="3:86" s="594" customFormat="1">
      <c r="BK19" s="593"/>
      <c r="BL19" s="593"/>
    </row>
    <row r="20" spans="3:86" s="572" customFormat="1">
      <c r="O20" s="622"/>
      <c r="W20" s="622"/>
      <c r="Y20" s="622"/>
      <c r="AZ20" s="688" t="s">
        <v>1780</v>
      </c>
      <c r="BK20" s="574"/>
      <c r="BL20" s="574"/>
    </row>
    <row r="21" spans="3:86" s="572" customFormat="1" ht="15.75" customHeight="1" thickBot="1">
      <c r="D21" s="623"/>
      <c r="E21" s="579" t="s">
        <v>1101</v>
      </c>
      <c r="F21" s="578" t="s">
        <v>1102</v>
      </c>
      <c r="G21" s="578" t="s">
        <v>1103</v>
      </c>
      <c r="H21" s="624" t="str">
        <f t="array" ref="H21:K21">TRANSPOSE($D$22:$D$25)</f>
        <v>Germany</v>
      </c>
      <c r="I21" s="625" t="str">
        <v>Curaçao</v>
      </c>
      <c r="J21" s="625" t="str">
        <v>Ivory Coast</v>
      </c>
      <c r="K21" s="626" t="str">
        <v>Ecuador</v>
      </c>
      <c r="L21" s="573" t="s">
        <v>1786</v>
      </c>
      <c r="M21" s="573" t="s">
        <v>1784</v>
      </c>
      <c r="N21" s="583" t="s">
        <v>1787</v>
      </c>
      <c r="T21" s="622" t="s">
        <v>169</v>
      </c>
      <c r="U21" s="975" t="s">
        <v>1101</v>
      </c>
      <c r="V21" s="975"/>
      <c r="W21" s="668" t="s">
        <v>190</v>
      </c>
      <c r="X21" s="668" t="s">
        <v>1102</v>
      </c>
      <c r="Y21" s="668" t="s">
        <v>1103</v>
      </c>
      <c r="AA21" s="627"/>
      <c r="AC21" s="573" t="s">
        <v>1759</v>
      </c>
      <c r="AE21" s="594"/>
      <c r="AF21" s="594"/>
      <c r="AH21" s="594"/>
      <c r="AI21" s="594"/>
      <c r="AJ21" s="594"/>
      <c r="AK21" s="594"/>
      <c r="AL21" s="594"/>
      <c r="AM21" s="594"/>
      <c r="AN21" s="594"/>
      <c r="AO21" s="594"/>
      <c r="AX21" s="687" t="s">
        <v>1783</v>
      </c>
      <c r="AY21" s="687" t="s">
        <v>1785</v>
      </c>
      <c r="AZ21" s="594"/>
      <c r="BA21" s="594"/>
      <c r="BB21" s="594"/>
      <c r="BC21" s="594"/>
      <c r="BD21" s="594"/>
      <c r="BE21" s="596" t="str">
        <f t="array" ref="BE21:BH21">TRANSPOSE($AZ$22:$AZ$25)</f>
        <v/>
      </c>
      <c r="BF21" s="597" t="str">
        <v/>
      </c>
      <c r="BG21" s="597" t="str">
        <v/>
      </c>
      <c r="BH21" s="598" t="str">
        <v/>
      </c>
      <c r="BI21" s="594"/>
      <c r="BJ21" s="594"/>
      <c r="BK21" s="593"/>
      <c r="BL21" s="593"/>
      <c r="BM21" s="594"/>
      <c r="BN21" s="594"/>
      <c r="BO21" s="594"/>
      <c r="BP21" s="594"/>
      <c r="BQ21" s="594"/>
      <c r="BR21" s="594"/>
      <c r="BS21" s="594"/>
      <c r="BT21" s="594"/>
      <c r="BU21" s="594"/>
      <c r="BV21" s="594"/>
    </row>
    <row r="22" spans="3:86" s="572" customFormat="1" ht="12.75" thickTop="1">
      <c r="C22" s="574"/>
      <c r="D22" s="628" t="str">
        <f>IF($L$9=0,$D5,INDEX($D$5:$D$8,MATCH($C5,$E$14:$E$17,0)))</f>
        <v>Germany</v>
      </c>
      <c r="E22" s="697">
        <f>VLOOKUP($D22,$D$5:$K$8,8,0)</f>
        <v>0</v>
      </c>
      <c r="F22" s="630">
        <f>VLOOKUP($D22,$D$5:$K$8,5,0)</f>
        <v>0</v>
      </c>
      <c r="G22" s="698">
        <f>VLOOKUP($D22,$D$5:$K$8,6,0)</f>
        <v>0</v>
      </c>
      <c r="H22" s="629" t="str">
        <f t="array" ref="H22:K25">IFERROR(VLOOKUP($D$22:$D$25&amp;$H$21:$K$21,$Z$22:$AA$33,2,0),"")</f>
        <v/>
      </c>
      <c r="I22" s="630" t="str">
        <v/>
      </c>
      <c r="J22" s="630" t="str">
        <v/>
      </c>
      <c r="K22" s="694" t="str">
        <v/>
      </c>
      <c r="L22" s="683" t="b">
        <f>OR($E22&gt;0,$G22&gt;0)</f>
        <v>0</v>
      </c>
      <c r="M22" s="683" t="b">
        <f t="array" ref="M22:M25">VLOOKUP($D$22:$D$25,$D$14:$AV$17,45,0)</f>
        <v>0</v>
      </c>
      <c r="N22" s="574">
        <f>VLOOKUP($D22,$D$5:$Q$8,14,0)</f>
        <v>10</v>
      </c>
      <c r="O22" s="635" t="s">
        <v>26</v>
      </c>
      <c r="P22" s="670" t="str">
        <f>INDEX('World Cup'!$B$13:$AJ$38,1,1+(CODE($B$1)-65)*3)</f>
        <v>Germany</v>
      </c>
      <c r="Q22" s="671" t="str">
        <f>INDEX('World Cup'!$B$13:$AJ$38,1,2+(CODE($B$1)-65)*3)</f>
        <v>Curaçao</v>
      </c>
      <c r="R22" s="671" t="str">
        <f>IF(OR(INDEX('World Cup'!$B$14:$AJ$39,1,1+(CODE($B$1)-65)*3)="",INDEX('World Cup'!$B$14:$AJ$39,1,2+(CODE($B$1)-65)*3)=""),"",INDEX('World Cup'!$B$14:$AJ$39,1,1+(CODE($B$1)-65)*3))</f>
        <v/>
      </c>
      <c r="S22" s="672" t="str">
        <f>IF(OR(INDEX('World Cup'!$B$14:$AJ$39,1,1+(CODE($B$1)-65)*3)="",INDEX('World Cup'!$B$14:$AJ$39,1,2+(CODE($B$1)-65)*3)=""),"",INDEX('World Cup'!$B$14:$AJ$39,1,2+(CODE($B$1)-65)*3))</f>
        <v/>
      </c>
      <c r="T22" s="637">
        <f t="shared" ref="T22:T25" si="29">IF(AND(P22&lt;&gt;"",Q22&lt;&gt;"",P22&lt;&gt;Q22,R22&lt;&gt;"",S22&lt;&gt;""),1,0)</f>
        <v>0</v>
      </c>
      <c r="U22" s="638">
        <f t="shared" ref="U22:U25" si="30">IF($T22=0,0,IF($R22&gt;$S22,3,IF($R22=$S22,1,0)))</f>
        <v>0</v>
      </c>
      <c r="V22" s="639">
        <f t="shared" ref="V22:V25" si="31">IF($T22=0,0,IF($R22&lt;$S22,3,IF($R22=$S22,1,0)))</f>
        <v>0</v>
      </c>
      <c r="W22" s="640">
        <f t="shared" ref="W22:W25" si="32">IF(OR(R22="",S22=""),0,R22-S22)</f>
        <v>0</v>
      </c>
      <c r="X22" s="641">
        <f t="shared" ref="X22:X25" si="33">IF(OR(R22="",S22=""),0,R22)</f>
        <v>0</v>
      </c>
      <c r="Y22" s="642">
        <f t="shared" ref="Y22:Y25" si="34">IF(OR(R22="",S22=""),0,S22)</f>
        <v>0</v>
      </c>
      <c r="Z22" s="643" t="str">
        <f t="shared" ref="Z22:Z25" si="35">P22&amp;Q22</f>
        <v>GermanyCuraçao</v>
      </c>
      <c r="AA22" s="644" t="str">
        <f>IF($T22,$X22&amp;Language!$E$197&amp;$Y22,"")</f>
        <v/>
      </c>
      <c r="AB22" s="683"/>
      <c r="AC22" s="683" t="b">
        <f t="array" ref="AC22:AC25">VLOOKUP($D$22:$D$25,$D$14:$AV$17,43,0)</f>
        <v>0</v>
      </c>
      <c r="AD22" s="683"/>
      <c r="AE22" s="574"/>
      <c r="AF22" s="684"/>
      <c r="AG22" s="684"/>
      <c r="AH22" s="684"/>
      <c r="AI22" s="683"/>
      <c r="AJ22" s="593"/>
      <c r="AK22" s="645"/>
      <c r="AL22" s="593"/>
      <c r="AN22" s="593"/>
      <c r="AO22" s="593"/>
      <c r="AX22" s="689" t="str">
        <f t="array" ref="AX22">IFERROR(SMALL(IF(COUNTIF($I$14:$I$17,$C$14:$C$17)&gt;1,$C$14:$C$17,""),2),"")</f>
        <v/>
      </c>
      <c r="AY22" s="616">
        <f>IFERROR(INDEX($E$14:$E$17,IF($I14=$AX$22,$C14,99)),0)</f>
        <v>0</v>
      </c>
      <c r="AZ22" s="603" t="str">
        <f t="array" ref="AZ22:AZ25">IFERROR(VLOOKUP($BB$5:$BB$8,$C$14:$D$17,2,0),"")</f>
        <v/>
      </c>
      <c r="BA22" s="606" t="str">
        <f t="array" ref="BA22:BA25">IFERROR(VLOOKUP($BB$5:$BB$8,$C$14:$K$17,9,0),"")</f>
        <v/>
      </c>
      <c r="BB22" s="606" t="str">
        <f t="array" ref="BB22:BB25">IFERROR(VLOOKUP($BB$5:$BB$8,$C$14:$O$17,13,0),"")</f>
        <v/>
      </c>
      <c r="BC22" s="608" t="str">
        <f t="array" ref="BC22:BC25">IFERROR(VLOOKUP($BB$5:$BB$8,$C$14:$S$17,17,0),"")</f>
        <v/>
      </c>
      <c r="BD22" s="594"/>
      <c r="BE22" s="611" t="str">
        <f t="array" ref="BE22:BH25">IFERROR(VLOOKUP($AZ$22:$AZ$25&amp;$BE$21:$BH$21,$Z$22:$AA$33,2,0),"")</f>
        <v/>
      </c>
      <c r="BF22" s="612" t="str">
        <v/>
      </c>
      <c r="BG22" s="612" t="str">
        <v/>
      </c>
      <c r="BH22" s="613" t="str">
        <v/>
      </c>
      <c r="BI22" s="616"/>
      <c r="BJ22" s="616"/>
      <c r="BK22" s="574"/>
      <c r="BL22" s="593"/>
      <c r="BM22" s="594"/>
      <c r="BN22" s="594"/>
      <c r="BO22" s="593"/>
      <c r="BP22" s="593"/>
      <c r="BQ22" s="593"/>
      <c r="BR22" s="594"/>
      <c r="BS22" s="616"/>
      <c r="BT22" s="616"/>
      <c r="BU22" s="616"/>
      <c r="BV22" s="616"/>
    </row>
    <row r="23" spans="3:86" s="572" customFormat="1">
      <c r="C23" s="574"/>
      <c r="D23" s="646" t="str">
        <f t="shared" ref="D23:D25" si="36">IF($L$9=0,$D6,INDEX($D$5:$D$8,MATCH($C6,$E$14:$E$17,0)))</f>
        <v>Curaçao</v>
      </c>
      <c r="E23" s="692">
        <f t="shared" ref="E23:E25" si="37">VLOOKUP($D23,$D$5:$K$8,8,0)</f>
        <v>0</v>
      </c>
      <c r="F23" s="574">
        <f t="shared" ref="F23:F25" si="38">VLOOKUP($D23,$D$5:$K$8,5,0)</f>
        <v>0</v>
      </c>
      <c r="G23" s="699">
        <f t="shared" ref="G23:G25" si="39">VLOOKUP($D23,$D$5:$K$8,6,0)</f>
        <v>0</v>
      </c>
      <c r="H23" s="631" t="str">
        <v/>
      </c>
      <c r="I23" s="632" t="str">
        <v/>
      </c>
      <c r="J23" s="574" t="str">
        <v/>
      </c>
      <c r="K23" s="695" t="str">
        <v/>
      </c>
      <c r="L23" s="683" t="b">
        <f t="shared" ref="L23:L25" si="40">OR($E23&gt;0,$G23&gt;0)</f>
        <v>0</v>
      </c>
      <c r="M23" s="683" t="b">
        <v>0</v>
      </c>
      <c r="N23" s="574">
        <f t="shared" ref="N23:N25" si="41">VLOOKUP($D23,$D$5:$Q$8,14,0)</f>
        <v>82</v>
      </c>
      <c r="O23" s="647" t="s">
        <v>27</v>
      </c>
      <c r="P23" s="673" t="str">
        <f>INDEX('World Cup'!$B$13:$AJ$38,6,1+(CODE($B$1)-65)*3)</f>
        <v>Ivory Coast</v>
      </c>
      <c r="Q23" s="674" t="str">
        <f>INDEX('World Cup'!$B$13:$AJ$38,6,2+(CODE($B$1)-65)*3)</f>
        <v>Ecuador</v>
      </c>
      <c r="R23" s="674" t="str">
        <f>IF(OR(INDEX('World Cup'!$B$14:$AJ$39,6,1+(CODE($B$1)-65)*3)="",INDEX('World Cup'!$B$14:$AJ$39,6,2+(CODE($B$1)-65)*3)=""),"",INDEX('World Cup'!$B$14:$AJ$39,6,1+(CODE($B$1)-65)*3))</f>
        <v/>
      </c>
      <c r="S23" s="675" t="str">
        <f>IF(OR(INDEX('World Cup'!$B$14:$AJ$39,6,1+(CODE($B$1)-65)*3)="",INDEX('World Cup'!$B$14:$AJ$39,6,2+(CODE($B$1)-65)*3)=""),"",INDEX('World Cup'!$B$14:$AJ$39,6,2+(CODE($B$1)-65)*3))</f>
        <v/>
      </c>
      <c r="T23" s="574">
        <f t="shared" si="29"/>
        <v>0</v>
      </c>
      <c r="U23" s="649">
        <f t="shared" si="30"/>
        <v>0</v>
      </c>
      <c r="V23" s="574">
        <f t="shared" si="31"/>
        <v>0</v>
      </c>
      <c r="W23" s="650">
        <f t="shared" si="32"/>
        <v>0</v>
      </c>
      <c r="X23" s="651">
        <f t="shared" si="33"/>
        <v>0</v>
      </c>
      <c r="Y23" s="652">
        <f t="shared" si="34"/>
        <v>0</v>
      </c>
      <c r="Z23" s="653" t="str">
        <f t="shared" si="35"/>
        <v>Ivory CoastEcuador</v>
      </c>
      <c r="AA23" s="654" t="str">
        <f>IF($T23,$X23&amp;Language!$E$197&amp;$Y23,"")</f>
        <v/>
      </c>
      <c r="AB23" s="683"/>
      <c r="AC23" s="683" t="b">
        <v>0</v>
      </c>
      <c r="AD23" s="683"/>
      <c r="AE23" s="574"/>
      <c r="AF23" s="684"/>
      <c r="AG23" s="684"/>
      <c r="AH23" s="684"/>
      <c r="AI23" s="684"/>
      <c r="AJ23" s="593"/>
      <c r="AK23" s="645"/>
      <c r="AL23" s="593"/>
      <c r="AN23" s="593"/>
      <c r="AO23" s="593"/>
      <c r="AY23" s="616">
        <f t="shared" ref="AY23:AY25" si="42">IFERROR(INDEX($E$14:$E$17,IF($I15=$AX$22,$C15,99)),0)</f>
        <v>0</v>
      </c>
      <c r="AZ23" s="604" t="str">
        <v/>
      </c>
      <c r="BA23" s="593" t="str">
        <v/>
      </c>
      <c r="BB23" s="593" t="str">
        <v/>
      </c>
      <c r="BC23" s="609" t="str">
        <v/>
      </c>
      <c r="BD23" s="594"/>
      <c r="BE23" s="614" t="str">
        <v/>
      </c>
      <c r="BF23" s="615" t="str">
        <v/>
      </c>
      <c r="BG23" s="616" t="str">
        <v/>
      </c>
      <c r="BH23" s="617" t="str">
        <v/>
      </c>
      <c r="BI23" s="616"/>
      <c r="BJ23" s="616"/>
      <c r="BK23" s="574"/>
      <c r="BL23" s="593"/>
      <c r="BM23" s="594"/>
      <c r="BN23" s="594"/>
      <c r="BO23" s="593"/>
      <c r="BP23" s="593"/>
      <c r="BQ23" s="593"/>
      <c r="BR23" s="594"/>
      <c r="BS23" s="616"/>
      <c r="BT23" s="616"/>
      <c r="BU23" s="616"/>
      <c r="BV23" s="616"/>
    </row>
    <row r="24" spans="3:86" s="572" customFormat="1">
      <c r="C24" s="574"/>
      <c r="D24" s="646" t="str">
        <f t="shared" si="36"/>
        <v>Ivory Coast</v>
      </c>
      <c r="E24" s="692">
        <f t="shared" si="37"/>
        <v>0</v>
      </c>
      <c r="F24" s="574">
        <f t="shared" si="38"/>
        <v>0</v>
      </c>
      <c r="G24" s="699">
        <f t="shared" si="39"/>
        <v>0</v>
      </c>
      <c r="H24" s="631" t="str">
        <v/>
      </c>
      <c r="I24" s="574" t="str">
        <v/>
      </c>
      <c r="J24" s="632" t="str">
        <v/>
      </c>
      <c r="K24" s="695" t="str">
        <v/>
      </c>
      <c r="L24" s="683" t="b">
        <f t="shared" si="40"/>
        <v>0</v>
      </c>
      <c r="M24" s="683" t="b">
        <v>0</v>
      </c>
      <c r="N24" s="574">
        <f t="shared" si="41"/>
        <v>34</v>
      </c>
      <c r="O24" s="647" t="s">
        <v>28</v>
      </c>
      <c r="P24" s="673" t="str">
        <f>INDEX('World Cup'!$B$13:$AJ$38,11,1+(CODE($B$1)-65)*3)</f>
        <v>Germany</v>
      </c>
      <c r="Q24" s="674" t="str">
        <f>INDEX('World Cup'!$B$13:$AJ$38,11,2+(CODE($B$1)-65)*3)</f>
        <v>Ivory Coast</v>
      </c>
      <c r="R24" s="674" t="str">
        <f>IF(OR(INDEX('World Cup'!$B$14:$AJ$39,11,1+(CODE($B$1)-65)*3)="",INDEX('World Cup'!$B$14:$AJ$39,11,2+(CODE($B$1)-65)*3)=""),"",INDEX('World Cup'!$B$14:$AJ$39,11,1+(CODE($B$1)-65)*3))</f>
        <v/>
      </c>
      <c r="S24" s="675" t="str">
        <f>IF(OR(INDEX('World Cup'!$B$14:$AJ$39,11,1+(CODE($B$1)-65)*3)="",INDEX('World Cup'!$B$14:$AJ$39,11,2+(CODE($B$1)-65)*3)=""),"",INDEX('World Cup'!$B$14:$AJ$39,11,2+(CODE($B$1)-65)*3))</f>
        <v/>
      </c>
      <c r="T24" s="574">
        <f t="shared" si="29"/>
        <v>0</v>
      </c>
      <c r="U24" s="649">
        <f t="shared" si="30"/>
        <v>0</v>
      </c>
      <c r="V24" s="574">
        <f t="shared" si="31"/>
        <v>0</v>
      </c>
      <c r="W24" s="650">
        <f t="shared" si="32"/>
        <v>0</v>
      </c>
      <c r="X24" s="651">
        <f t="shared" si="33"/>
        <v>0</v>
      </c>
      <c r="Y24" s="652">
        <f t="shared" si="34"/>
        <v>0</v>
      </c>
      <c r="Z24" s="653" t="str">
        <f t="shared" si="35"/>
        <v>GermanyIvory Coast</v>
      </c>
      <c r="AA24" s="654" t="str">
        <f>IF($T24,$X24&amp;Language!$E$197&amp;$Y24,"")</f>
        <v/>
      </c>
      <c r="AB24" s="683"/>
      <c r="AC24" s="683" t="b">
        <v>0</v>
      </c>
      <c r="AD24" s="683"/>
      <c r="AE24" s="574"/>
      <c r="AF24" s="684"/>
      <c r="AG24" s="684"/>
      <c r="AH24" s="684"/>
      <c r="AI24" s="684"/>
      <c r="AJ24" s="593"/>
      <c r="AK24" s="645"/>
      <c r="AL24" s="593"/>
      <c r="AN24" s="593"/>
      <c r="AO24" s="593"/>
      <c r="AY24" s="616">
        <f t="shared" si="42"/>
        <v>0</v>
      </c>
      <c r="AZ24" s="604" t="str">
        <v/>
      </c>
      <c r="BA24" s="593" t="str">
        <v/>
      </c>
      <c r="BB24" s="593" t="str">
        <v/>
      </c>
      <c r="BC24" s="609" t="str">
        <v/>
      </c>
      <c r="BD24" s="594"/>
      <c r="BE24" s="614" t="str">
        <v/>
      </c>
      <c r="BF24" s="616" t="str">
        <v/>
      </c>
      <c r="BG24" s="615" t="str">
        <v/>
      </c>
      <c r="BH24" s="617" t="str">
        <v/>
      </c>
      <c r="BI24" s="616"/>
      <c r="BJ24" s="616"/>
      <c r="BK24" s="574"/>
      <c r="BL24" s="593"/>
      <c r="BM24" s="594"/>
      <c r="BN24" s="594"/>
      <c r="BO24" s="593"/>
      <c r="BP24" s="593"/>
      <c r="BQ24" s="593"/>
      <c r="BR24" s="594"/>
      <c r="BS24" s="616"/>
      <c r="BT24" s="616"/>
      <c r="BU24" s="616"/>
      <c r="BV24" s="616"/>
    </row>
    <row r="25" spans="3:86" s="572" customFormat="1">
      <c r="C25" s="574"/>
      <c r="D25" s="655" t="str">
        <f t="shared" si="36"/>
        <v>Ecuador</v>
      </c>
      <c r="E25" s="700">
        <f t="shared" si="37"/>
        <v>0</v>
      </c>
      <c r="F25" s="634">
        <f t="shared" si="38"/>
        <v>0</v>
      </c>
      <c r="G25" s="701">
        <f t="shared" si="39"/>
        <v>0</v>
      </c>
      <c r="H25" s="633" t="str">
        <v/>
      </c>
      <c r="I25" s="634" t="str">
        <v/>
      </c>
      <c r="J25" s="634" t="str">
        <v/>
      </c>
      <c r="K25" s="696" t="str">
        <v/>
      </c>
      <c r="L25" s="683" t="b">
        <f t="shared" si="40"/>
        <v>0</v>
      </c>
      <c r="M25" s="683" t="b">
        <v>0</v>
      </c>
      <c r="N25" s="574">
        <f t="shared" si="41"/>
        <v>23</v>
      </c>
      <c r="O25" s="647" t="s">
        <v>29</v>
      </c>
      <c r="P25" s="673" t="str">
        <f>INDEX('World Cup'!$B$13:$AJ$38,16,1+(CODE($B$1)-65)*3)</f>
        <v>Ecuador</v>
      </c>
      <c r="Q25" s="674" t="str">
        <f>INDEX('World Cup'!$B$13:$AJ$38,16,2+(CODE($B$1)-65)*3)</f>
        <v>Curaçao</v>
      </c>
      <c r="R25" s="674" t="str">
        <f>IF(OR(INDEX('World Cup'!$B$14:$AJ$39,16,1+(CODE($B$1)-65)*3)="",INDEX('World Cup'!$B$14:$AJ$39,16,2+(CODE($B$1)-65)*3)=""),"",INDEX('World Cup'!$B$14:$AJ$39,16,1+(CODE($B$1)-65)*3))</f>
        <v/>
      </c>
      <c r="S25" s="675" t="str">
        <f>IF(OR(INDEX('World Cup'!$B$14:$AJ$39,16,1+(CODE($B$1)-65)*3)="",INDEX('World Cup'!$B$14:$AJ$39,16,2+(CODE($B$1)-65)*3)=""),"",INDEX('World Cup'!$B$14:$AJ$39,16,2+(CODE($B$1)-65)*3))</f>
        <v/>
      </c>
      <c r="T25" s="574">
        <f t="shared" si="29"/>
        <v>0</v>
      </c>
      <c r="U25" s="649">
        <f t="shared" si="30"/>
        <v>0</v>
      </c>
      <c r="V25" s="574">
        <f t="shared" si="31"/>
        <v>0</v>
      </c>
      <c r="W25" s="650">
        <f t="shared" si="32"/>
        <v>0</v>
      </c>
      <c r="X25" s="651">
        <f t="shared" si="33"/>
        <v>0</v>
      </c>
      <c r="Y25" s="652">
        <f t="shared" si="34"/>
        <v>0</v>
      </c>
      <c r="Z25" s="653" t="str">
        <f t="shared" si="35"/>
        <v>EcuadorCuraçao</v>
      </c>
      <c r="AA25" s="654" t="str">
        <f>IF($T25,$X25&amp;Language!$E$197&amp;$Y25,"")</f>
        <v/>
      </c>
      <c r="AB25" s="683"/>
      <c r="AC25" s="683" t="b">
        <v>0</v>
      </c>
      <c r="AD25" s="683"/>
      <c r="AE25" s="574"/>
      <c r="AF25" s="684"/>
      <c r="AG25" s="684"/>
      <c r="AH25" s="684"/>
      <c r="AI25" s="684"/>
      <c r="AJ25" s="593"/>
      <c r="AK25" s="645"/>
      <c r="AL25" s="593"/>
      <c r="AN25" s="593"/>
      <c r="AO25" s="593"/>
      <c r="AY25" s="616">
        <f t="shared" si="42"/>
        <v>0</v>
      </c>
      <c r="AZ25" s="605" t="str">
        <v/>
      </c>
      <c r="BA25" s="607" t="str">
        <v/>
      </c>
      <c r="BB25" s="607" t="str">
        <v/>
      </c>
      <c r="BC25" s="610" t="str">
        <v/>
      </c>
      <c r="BD25" s="594"/>
      <c r="BE25" s="618" t="str">
        <v/>
      </c>
      <c r="BF25" s="619" t="str">
        <v/>
      </c>
      <c r="BG25" s="619" t="str">
        <v/>
      </c>
      <c r="BH25" s="620" t="str">
        <v/>
      </c>
      <c r="BI25" s="616"/>
      <c r="BJ25" s="616"/>
      <c r="BK25" s="574"/>
      <c r="BL25" s="593"/>
      <c r="BM25" s="594"/>
      <c r="BN25" s="594"/>
      <c r="BO25" s="594"/>
      <c r="BP25" s="594"/>
      <c r="BQ25" s="594"/>
      <c r="BR25" s="594"/>
      <c r="BS25" s="616"/>
      <c r="BT25" s="616"/>
      <c r="BU25" s="616"/>
      <c r="BV25" s="616"/>
    </row>
    <row r="26" spans="3:86" s="572" customFormat="1">
      <c r="C26" s="574"/>
      <c r="D26" s="656"/>
      <c r="E26" s="656"/>
      <c r="F26" s="574"/>
      <c r="G26" s="574"/>
      <c r="H26" s="622"/>
      <c r="O26" s="647" t="s">
        <v>1105</v>
      </c>
      <c r="P26" s="673" t="str">
        <f>INDEX('World Cup'!$B$13:$AJ$38,21,1+(CODE($B$1)-65)*3)</f>
        <v>Curaçao</v>
      </c>
      <c r="Q26" s="674" t="str">
        <f>INDEX('World Cup'!$B$13:$AJ$38,21,2+(CODE($B$1)-65)*3)</f>
        <v>Ivory Coast</v>
      </c>
      <c r="R26" s="674" t="str">
        <f>IF(OR(INDEX('World Cup'!$B$14:$AJ$39,21,1+(CODE($B$1)-65)*3)="",INDEX('World Cup'!$B$14:$AJ$39,21,2+(CODE($B$1)-65)*3)=""),"",INDEX('World Cup'!$B$14:$AJ$39,21,1+(CODE($B$1)-65)*3))</f>
        <v/>
      </c>
      <c r="S26" s="675" t="str">
        <f>IF(OR(INDEX('World Cup'!$B$14:$AJ$39,21,1+(CODE($B$1)-65)*3)="",INDEX('World Cup'!$B$14:$AJ$39,21,2+(CODE($B$1)-65)*3)=""),"",INDEX('World Cup'!$B$14:$AJ$39,21,2+(CODE($B$1)-65)*3))</f>
        <v/>
      </c>
      <c r="T26" s="574">
        <f t="shared" ref="T26:T27" si="43">IF(AND(P26&lt;&gt;"",Q26&lt;&gt;"",P26&lt;&gt;Q26,R26&lt;&gt;"",S26&lt;&gt;""),1,0)</f>
        <v>0</v>
      </c>
      <c r="U26" s="649">
        <f t="shared" ref="U26:U27" si="44">IF($T26=0,0,IF($R26&gt;$S26,3,IF($R26=$S26,1,0)))</f>
        <v>0</v>
      </c>
      <c r="V26" s="574">
        <f t="shared" ref="V26:V27" si="45">IF($T26=0,0,IF($R26&lt;$S26,3,IF($R26=$S26,1,0)))</f>
        <v>0</v>
      </c>
      <c r="W26" s="650">
        <f t="shared" ref="W26:W27" si="46">IF(OR(R26="",S26=""),0,R26-S26)</f>
        <v>0</v>
      </c>
      <c r="X26" s="651">
        <f t="shared" ref="X26:X27" si="47">IF(OR(R26="",S26=""),0,R26)</f>
        <v>0</v>
      </c>
      <c r="Y26" s="652">
        <f t="shared" ref="Y26:Y27" si="48">IF(OR(R26="",S26=""),0,S26)</f>
        <v>0</v>
      </c>
      <c r="Z26" s="653" t="str">
        <f t="shared" ref="Z26:Z27" si="49">P26&amp;Q26</f>
        <v>CuraçaoIvory Coast</v>
      </c>
      <c r="AA26" s="654" t="str">
        <f>IF($T26,$X26&amp;Language!$E$197&amp;$Y26,"")</f>
        <v/>
      </c>
      <c r="AE26" s="593"/>
      <c r="AF26" s="593"/>
      <c r="AG26" s="574"/>
      <c r="AH26" s="593"/>
      <c r="AI26" s="593"/>
      <c r="AJ26" s="593"/>
      <c r="AK26" s="645"/>
      <c r="AL26" s="593"/>
      <c r="AM26" s="593"/>
      <c r="AN26" s="593"/>
      <c r="AO26" s="593"/>
      <c r="AZ26" s="594"/>
      <c r="BA26" s="593"/>
      <c r="BB26" s="593"/>
      <c r="BC26" s="593"/>
      <c r="BD26" s="594"/>
      <c r="BE26" s="612"/>
      <c r="BF26" s="612"/>
      <c r="BG26" s="612"/>
      <c r="BH26" s="612"/>
      <c r="BI26" s="616"/>
      <c r="BJ26" s="616"/>
      <c r="BL26" s="594"/>
      <c r="BM26" s="594"/>
      <c r="BN26" s="594"/>
      <c r="BO26" s="594"/>
      <c r="BP26" s="594"/>
      <c r="BQ26" s="594"/>
      <c r="BR26" s="594"/>
      <c r="BS26" s="616"/>
      <c r="BT26" s="616"/>
      <c r="BU26" s="616"/>
      <c r="BV26" s="616"/>
    </row>
    <row r="27" spans="3:86" s="572" customFormat="1" ht="12.75" thickBot="1">
      <c r="C27" s="574"/>
      <c r="D27" s="656"/>
      <c r="E27" s="656"/>
      <c r="F27" s="574"/>
      <c r="G27" s="574"/>
      <c r="H27" s="622"/>
      <c r="O27" s="657" t="s">
        <v>1106</v>
      </c>
      <c r="P27" s="676" t="str">
        <f>INDEX('World Cup'!$B$13:$AJ$38,26,1+(CODE($B$1)-65)*3)</f>
        <v>Ecuador</v>
      </c>
      <c r="Q27" s="677" t="str">
        <f>INDEX('World Cup'!$B$13:$AJ$38,26,2+(CODE($B$1)-65)*3)</f>
        <v>Germany</v>
      </c>
      <c r="R27" s="677" t="str">
        <f>IF(OR(INDEX('World Cup'!$B$14:$AJ$39,26,1+(CODE($B$1)-65)*3)="",INDEX('World Cup'!$B$14:$AJ$39,26,2+(CODE($B$1)-65)*3)=""),"",INDEX('World Cup'!$B$14:$AJ$39,26,1+(CODE($B$1)-65)*3))</f>
        <v/>
      </c>
      <c r="S27" s="678" t="str">
        <f>IF(OR(INDEX('World Cup'!$B$14:$AJ$39,26,1+(CODE($B$1)-65)*3)="",INDEX('World Cup'!$B$14:$AJ$39,26,2+(CODE($B$1)-65)*3)=""),"",INDEX('World Cup'!$B$14:$AJ$39,26,2+(CODE($B$1)-65)*3))</f>
        <v/>
      </c>
      <c r="T27" s="659">
        <f t="shared" si="43"/>
        <v>0</v>
      </c>
      <c r="U27" s="660">
        <f t="shared" si="44"/>
        <v>0</v>
      </c>
      <c r="V27" s="659">
        <f t="shared" si="45"/>
        <v>0</v>
      </c>
      <c r="W27" s="661">
        <f t="shared" si="46"/>
        <v>0</v>
      </c>
      <c r="X27" s="662">
        <f t="shared" si="47"/>
        <v>0</v>
      </c>
      <c r="Y27" s="663">
        <f t="shared" si="48"/>
        <v>0</v>
      </c>
      <c r="Z27" s="664" t="str">
        <f t="shared" si="49"/>
        <v>EcuadorGermany</v>
      </c>
      <c r="AA27" s="665" t="str">
        <f>IF($T27,$X27&amp;Language!$E$197&amp;$Y27,"")</f>
        <v/>
      </c>
      <c r="AE27" s="593"/>
      <c r="AF27" s="593"/>
      <c r="AG27" s="574"/>
      <c r="AH27" s="593"/>
      <c r="AI27" s="593"/>
      <c r="AJ27" s="593"/>
      <c r="AK27" s="645"/>
      <c r="AL27" s="593"/>
      <c r="AM27" s="593"/>
      <c r="AN27" s="593"/>
      <c r="AO27" s="593"/>
      <c r="AZ27" s="594"/>
      <c r="BA27" s="593"/>
      <c r="BB27" s="593"/>
      <c r="BC27" s="593"/>
      <c r="BD27" s="594"/>
      <c r="BE27" s="616"/>
      <c r="BF27" s="616"/>
      <c r="BG27" s="616"/>
      <c r="BH27" s="616"/>
      <c r="BI27" s="616"/>
      <c r="BJ27" s="616"/>
      <c r="BL27" s="594"/>
      <c r="BM27" s="594"/>
      <c r="BN27" s="594"/>
      <c r="BO27" s="594"/>
      <c r="BP27" s="594"/>
      <c r="BQ27" s="594"/>
      <c r="BR27" s="594"/>
      <c r="BS27" s="616"/>
      <c r="BT27" s="616"/>
      <c r="BU27" s="616"/>
      <c r="BV27" s="616"/>
    </row>
    <row r="28" spans="3:86" s="572" customFormat="1" ht="12.75" thickTop="1">
      <c r="C28" s="574"/>
      <c r="D28" s="656"/>
      <c r="E28" s="656"/>
      <c r="F28" s="574"/>
      <c r="G28" s="574"/>
      <c r="H28" s="622"/>
      <c r="O28" s="635" t="s">
        <v>26</v>
      </c>
      <c r="P28" s="636"/>
      <c r="Q28" s="637"/>
      <c r="R28" s="637"/>
      <c r="S28" s="637"/>
      <c r="T28" s="637"/>
      <c r="U28" s="637"/>
      <c r="V28" s="637"/>
      <c r="W28" s="637"/>
      <c r="X28" s="637"/>
      <c r="Y28" s="666"/>
      <c r="Z28" s="653" t="str">
        <f t="shared" ref="Z28:Z33" si="50">Q22&amp;P22</f>
        <v>CuraçaoGermany</v>
      </c>
      <c r="AA28" s="654" t="str">
        <f>IF($T22,$Y22&amp;Language!$E$197&amp;$X22,"")</f>
        <v/>
      </c>
      <c r="AE28" s="593"/>
      <c r="AF28" s="593"/>
      <c r="AG28" s="574"/>
      <c r="AH28" s="593"/>
      <c r="AI28" s="593"/>
      <c r="AJ28" s="593"/>
      <c r="AK28" s="645"/>
      <c r="AL28" s="593"/>
      <c r="AM28" s="593"/>
      <c r="AN28" s="593"/>
      <c r="AO28" s="593"/>
      <c r="AZ28" s="594"/>
      <c r="BA28" s="593"/>
      <c r="BB28" s="593"/>
      <c r="BC28" s="593"/>
      <c r="BD28" s="594"/>
      <c r="BE28" s="616"/>
      <c r="BF28" s="616"/>
      <c r="BG28" s="616"/>
      <c r="BH28" s="616"/>
      <c r="BI28" s="616"/>
      <c r="BJ28" s="616"/>
      <c r="BL28" s="594"/>
      <c r="BM28" s="594"/>
      <c r="BN28" s="594"/>
      <c r="BO28" s="594"/>
      <c r="BP28" s="594"/>
      <c r="BQ28" s="594"/>
      <c r="BR28" s="594"/>
      <c r="BS28" s="616"/>
      <c r="BT28" s="616"/>
      <c r="BU28" s="616"/>
      <c r="BV28" s="616"/>
    </row>
    <row r="29" spans="3:86" s="572" customFormat="1">
      <c r="C29" s="574"/>
      <c r="D29" s="656"/>
      <c r="E29" s="656"/>
      <c r="F29" s="574"/>
      <c r="G29" s="574"/>
      <c r="H29" s="622"/>
      <c r="O29" s="647" t="s">
        <v>27</v>
      </c>
      <c r="P29" s="648"/>
      <c r="Q29" s="574"/>
      <c r="R29" s="574"/>
      <c r="S29" s="574"/>
      <c r="T29" s="574"/>
      <c r="U29" s="574"/>
      <c r="V29" s="574"/>
      <c r="W29" s="574"/>
      <c r="X29" s="574"/>
      <c r="Y29" s="652"/>
      <c r="Z29" s="653" t="str">
        <f t="shared" si="50"/>
        <v>EcuadorIvory Coast</v>
      </c>
      <c r="AA29" s="654" t="str">
        <f>IF($T23,$Y23&amp;Language!$E$197&amp;$X23,"")</f>
        <v/>
      </c>
      <c r="AE29" s="593"/>
      <c r="AF29" s="593"/>
      <c r="AG29" s="574"/>
      <c r="AH29" s="593"/>
      <c r="AI29" s="593"/>
      <c r="AJ29" s="593"/>
      <c r="AK29" s="645"/>
      <c r="AL29" s="593"/>
      <c r="AM29" s="593"/>
      <c r="AN29" s="593"/>
      <c r="AO29" s="593"/>
      <c r="BI29" s="616"/>
      <c r="BJ29" s="616"/>
      <c r="BL29" s="594"/>
      <c r="BM29" s="594"/>
    </row>
    <row r="30" spans="3:86" s="572" customFormat="1">
      <c r="C30" s="574"/>
      <c r="D30" s="656"/>
      <c r="E30" s="656"/>
      <c r="F30" s="574"/>
      <c r="G30" s="574"/>
      <c r="H30" s="622"/>
      <c r="O30" s="647" t="s">
        <v>28</v>
      </c>
      <c r="P30" s="648"/>
      <c r="Q30" s="574"/>
      <c r="R30" s="574"/>
      <c r="S30" s="574"/>
      <c r="T30" s="574"/>
      <c r="U30" s="574"/>
      <c r="V30" s="574"/>
      <c r="W30" s="574"/>
      <c r="X30" s="574"/>
      <c r="Y30" s="652"/>
      <c r="Z30" s="653" t="str">
        <f t="shared" si="50"/>
        <v>Ivory CoastGermany</v>
      </c>
      <c r="AA30" s="654" t="str">
        <f>IF($T24,$Y24&amp;Language!$E$197&amp;$X24,"")</f>
        <v/>
      </c>
      <c r="AE30" s="593"/>
      <c r="AF30" s="593"/>
      <c r="AG30" s="574"/>
      <c r="AH30" s="593"/>
      <c r="AI30" s="593"/>
      <c r="AJ30" s="593"/>
      <c r="AK30" s="645"/>
      <c r="AL30" s="593"/>
      <c r="AM30" s="593"/>
      <c r="AN30" s="593"/>
      <c r="AO30" s="593"/>
      <c r="BI30" s="616"/>
      <c r="BJ30" s="616"/>
      <c r="BL30" s="594"/>
      <c r="BM30" s="594"/>
    </row>
    <row r="31" spans="3:86" s="572" customFormat="1">
      <c r="D31" s="574"/>
      <c r="E31" s="574"/>
      <c r="F31" s="574"/>
      <c r="G31" s="574"/>
      <c r="H31" s="622"/>
      <c r="O31" s="647" t="s">
        <v>29</v>
      </c>
      <c r="P31" s="648"/>
      <c r="Q31" s="574"/>
      <c r="R31" s="574"/>
      <c r="S31" s="574"/>
      <c r="T31" s="574"/>
      <c r="U31" s="574"/>
      <c r="V31" s="574"/>
      <c r="W31" s="574"/>
      <c r="X31" s="574"/>
      <c r="Y31" s="652"/>
      <c r="Z31" s="653" t="str">
        <f t="shared" si="50"/>
        <v>CuraçaoEcuador</v>
      </c>
      <c r="AA31" s="654" t="str">
        <f>IF($T25,$Y25&amp;Language!$E$197&amp;$X25,"")</f>
        <v/>
      </c>
      <c r="AE31" s="594"/>
      <c r="AF31" s="594"/>
      <c r="AG31" s="574"/>
      <c r="AH31" s="594"/>
      <c r="AI31" s="594"/>
      <c r="AJ31" s="594"/>
      <c r="AK31" s="594"/>
      <c r="AL31" s="594"/>
      <c r="AM31" s="594"/>
      <c r="AN31" s="594"/>
      <c r="AO31" s="594"/>
    </row>
    <row r="32" spans="3:86" s="572" customFormat="1">
      <c r="D32" s="574"/>
      <c r="E32" s="574"/>
      <c r="F32" s="574"/>
      <c r="G32" s="574"/>
      <c r="H32" s="622"/>
      <c r="O32" s="647" t="s">
        <v>1105</v>
      </c>
      <c r="P32" s="648"/>
      <c r="Q32" s="574"/>
      <c r="R32" s="574"/>
      <c r="S32" s="574"/>
      <c r="T32" s="574"/>
      <c r="U32" s="574"/>
      <c r="V32" s="574"/>
      <c r="W32" s="574"/>
      <c r="X32" s="574"/>
      <c r="Y32" s="652"/>
      <c r="Z32" s="653" t="str">
        <f t="shared" si="50"/>
        <v>Ivory CoastCuraçao</v>
      </c>
      <c r="AA32" s="654" t="str">
        <f>IF($T26,$Y26&amp;Language!$E$197&amp;$X26,"")</f>
        <v/>
      </c>
      <c r="AE32" s="594"/>
      <c r="AF32" s="594"/>
      <c r="AH32" s="594"/>
      <c r="AI32" s="594"/>
      <c r="AJ32" s="594"/>
      <c r="AK32" s="594"/>
      <c r="AL32" s="594"/>
      <c r="AM32" s="594"/>
      <c r="AN32" s="594"/>
      <c r="AO32" s="594"/>
    </row>
    <row r="33" spans="4:41" s="572" customFormat="1" ht="12.75" thickBot="1">
      <c r="D33" s="574"/>
      <c r="E33" s="574"/>
      <c r="F33" s="574"/>
      <c r="G33" s="574"/>
      <c r="H33" s="574"/>
      <c r="O33" s="657" t="s">
        <v>1106</v>
      </c>
      <c r="P33" s="658"/>
      <c r="Q33" s="659"/>
      <c r="R33" s="659"/>
      <c r="S33" s="659"/>
      <c r="T33" s="659"/>
      <c r="U33" s="659"/>
      <c r="V33" s="659"/>
      <c r="W33" s="659"/>
      <c r="X33" s="659"/>
      <c r="Y33" s="663"/>
      <c r="Z33" s="664" t="str">
        <f t="shared" si="50"/>
        <v>GermanyEcuador</v>
      </c>
      <c r="AA33" s="665" t="str">
        <f>IF($T27,$Y27&amp;Language!$E$197&amp;$X27,"")</f>
        <v/>
      </c>
      <c r="AE33" s="593"/>
      <c r="AF33" s="593"/>
      <c r="AH33" s="593"/>
      <c r="AI33" s="593"/>
      <c r="AJ33" s="593"/>
      <c r="AK33" s="645"/>
      <c r="AL33" s="593"/>
      <c r="AM33" s="593"/>
      <c r="AN33" s="593"/>
      <c r="AO33" s="593"/>
    </row>
    <row r="34" spans="4:41" ht="12.75" thickTop="1"/>
  </sheetData>
  <mergeCells count="1">
    <mergeCell ref="U21:V21"/>
  </mergeCells>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57FE6-E2F1-40D5-9BCD-3F3EA645F5B8}">
  <sheetPr codeName="Tabelle20"/>
  <dimension ref="B1:CH34"/>
  <sheetViews>
    <sheetView zoomScaleNormal="100" workbookViewId="0"/>
  </sheetViews>
  <sheetFormatPr defaultColWidth="2.7109375" defaultRowHeight="12"/>
  <cols>
    <col min="1" max="1" width="2.7109375" style="667"/>
    <col min="2" max="2" width="6.140625" style="667" customWidth="1"/>
    <col min="3" max="3" width="4" style="667" customWidth="1"/>
    <col min="4" max="4" width="15.28515625" style="667" customWidth="1"/>
    <col min="5" max="5" width="5.5703125" style="667" customWidth="1"/>
    <col min="6" max="6" width="6.5703125" style="667" customWidth="1"/>
    <col min="7" max="7" width="6" style="667" customWidth="1"/>
    <col min="8" max="8" width="5.140625" style="667" customWidth="1"/>
    <col min="9" max="9" width="4.7109375" style="667" customWidth="1"/>
    <col min="10" max="10" width="4.85546875" style="667" customWidth="1"/>
    <col min="11" max="11" width="5.5703125" style="667" customWidth="1"/>
    <col min="12" max="12" width="5.28515625" style="667" customWidth="1"/>
    <col min="13" max="14" width="4.85546875" style="667" customWidth="1"/>
    <col min="15" max="15" width="5" style="667" customWidth="1"/>
    <col min="16" max="16" width="7.42578125" style="667" customWidth="1"/>
    <col min="17" max="37" width="4.7109375" style="667" customWidth="1"/>
    <col min="38" max="38" width="5.42578125" style="667" customWidth="1"/>
    <col min="39" max="40" width="4.7109375" style="667" customWidth="1"/>
    <col min="41" max="41" width="5.7109375" style="667" customWidth="1"/>
    <col min="42" max="42" width="8.85546875" style="667" customWidth="1"/>
    <col min="43" max="45" width="4.7109375" style="667" customWidth="1"/>
    <col min="46" max="46" width="6.7109375" style="667" customWidth="1"/>
    <col min="47" max="48" width="5.7109375" style="667" customWidth="1"/>
    <col min="49" max="49" width="1.5703125" style="667" customWidth="1"/>
    <col min="50" max="51" width="3.7109375" style="667" customWidth="1"/>
    <col min="52" max="52" width="13.5703125" style="667" customWidth="1"/>
    <col min="53" max="54" width="2.7109375" style="667"/>
    <col min="55" max="55" width="2.7109375" style="667" customWidth="1"/>
    <col min="56" max="56" width="1.28515625" style="667" customWidth="1"/>
    <col min="57" max="60" width="4.7109375" style="667" customWidth="1"/>
    <col min="61" max="62" width="5.7109375" style="667" customWidth="1"/>
    <col min="63" max="64" width="3.7109375" style="667" customWidth="1"/>
    <col min="65" max="65" width="1.7109375" style="667" customWidth="1"/>
    <col min="66" max="66" width="14.28515625" style="667" customWidth="1"/>
    <col min="67" max="67" width="2.7109375" style="667" customWidth="1"/>
    <col min="68" max="69" width="2.7109375" style="667"/>
    <col min="70" max="70" width="1.5703125" style="667" customWidth="1"/>
    <col min="71" max="74" width="4.7109375" style="667" customWidth="1"/>
    <col min="75" max="75" width="5.7109375" style="667" customWidth="1"/>
    <col min="76" max="76" width="3.7109375" style="667" customWidth="1"/>
    <col min="77" max="77" width="1.5703125" style="667" customWidth="1"/>
    <col min="78" max="78" width="14.28515625" style="667" customWidth="1"/>
    <col min="79" max="82" width="2.7109375" style="667"/>
    <col min="83" max="86" width="4.7109375" style="667" customWidth="1"/>
    <col min="87" max="16384" width="2.7109375" style="667"/>
  </cols>
  <sheetData>
    <row r="1" spans="2:86" ht="18">
      <c r="B1" s="669" t="s">
        <v>23</v>
      </c>
    </row>
    <row r="2" spans="2:86" s="572" customFormat="1">
      <c r="C2" s="702"/>
      <c r="F2" s="627"/>
      <c r="G2" s="686"/>
    </row>
    <row r="3" spans="2:86" s="572" customFormat="1">
      <c r="B3" s="573"/>
      <c r="C3" s="574"/>
      <c r="E3" s="627"/>
      <c r="F3" s="593"/>
      <c r="G3" s="627"/>
      <c r="H3" s="574"/>
      <c r="I3" s="574"/>
      <c r="J3" s="574"/>
      <c r="K3" s="574"/>
      <c r="L3" s="574"/>
      <c r="M3" s="574"/>
      <c r="N3" s="574"/>
      <c r="O3" s="574"/>
      <c r="P3" s="574"/>
      <c r="R3" s="575"/>
      <c r="S3" s="573"/>
      <c r="T3" s="573"/>
      <c r="U3" s="575"/>
      <c r="V3" s="573"/>
      <c r="W3" s="573"/>
      <c r="X3" s="575"/>
      <c r="Y3" s="576"/>
      <c r="Z3" s="573"/>
      <c r="AA3" s="573"/>
      <c r="AB3" s="575"/>
      <c r="AC3" s="576"/>
      <c r="AD3" s="573"/>
      <c r="AE3" s="573"/>
      <c r="AF3" s="575"/>
      <c r="AG3" s="576"/>
      <c r="AH3" s="573"/>
      <c r="AI3" s="573"/>
      <c r="AJ3" s="575"/>
      <c r="AK3" s="577"/>
      <c r="AL3" s="573"/>
      <c r="AM3" s="575"/>
    </row>
    <row r="4" spans="2:86" s="572" customFormat="1" ht="13.5" customHeight="1">
      <c r="B4" s="573"/>
      <c r="C4" s="574"/>
      <c r="D4" s="574"/>
      <c r="E4" s="627"/>
      <c r="F4" s="593"/>
      <c r="G4" s="627"/>
      <c r="H4" s="578" t="s">
        <v>1102</v>
      </c>
      <c r="I4" s="578" t="s">
        <v>1103</v>
      </c>
      <c r="J4" s="578" t="s">
        <v>190</v>
      </c>
      <c r="K4" s="579" t="s">
        <v>1101</v>
      </c>
      <c r="L4" s="578" t="s">
        <v>1762</v>
      </c>
      <c r="M4" s="579" t="s">
        <v>1763</v>
      </c>
      <c r="N4" s="579" t="s">
        <v>25</v>
      </c>
      <c r="O4" s="580" t="s">
        <v>34</v>
      </c>
      <c r="P4" s="703" t="s">
        <v>30</v>
      </c>
      <c r="Q4" s="579" t="s">
        <v>1787</v>
      </c>
      <c r="R4" s="578"/>
      <c r="S4" s="576"/>
      <c r="T4" s="573"/>
      <c r="U4" s="595"/>
      <c r="V4" s="573"/>
      <c r="W4" s="573"/>
      <c r="X4" s="595"/>
      <c r="Y4" s="576"/>
      <c r="Z4" s="573"/>
      <c r="AA4" s="573"/>
      <c r="AB4" s="595"/>
      <c r="AC4" s="576"/>
      <c r="AD4" s="573"/>
      <c r="AE4" s="573"/>
      <c r="AF4" s="595"/>
      <c r="AG4" s="576"/>
      <c r="AH4" s="573"/>
      <c r="AI4" s="573"/>
      <c r="AJ4" s="595"/>
      <c r="AK4" s="577"/>
      <c r="AL4" s="573"/>
      <c r="AM4" s="595"/>
      <c r="AO4" s="573"/>
    </row>
    <row r="5" spans="2:86" s="572" customFormat="1">
      <c r="B5" s="574"/>
      <c r="C5" s="574">
        <v>1</v>
      </c>
      <c r="D5" s="679" t="str">
        <f>VLOOKUP($B$1&amp;ROW($A1),Groups!$B$7:$D$65,3,0)</f>
        <v>Netherlands</v>
      </c>
      <c r="E5" s="760"/>
      <c r="F5" s="582"/>
      <c r="G5" s="593"/>
      <c r="H5" s="574">
        <f>SUMIFS($R$22:$R$27,$P$22:$P$27,$D5)+SUMIFS($S$22:$S$27,$Q$22:$Q$27,$D5)</f>
        <v>0</v>
      </c>
      <c r="I5" s="574">
        <f>SUMIFS($S$22:$S$27,$P$22:$P$27,$D5)+SUMIFS($R$22:$R$27,$Q$22:$Q$27,$D5)</f>
        <v>0</v>
      </c>
      <c r="J5" s="574">
        <f t="shared" ref="J5:J8" si="0">H5-I5</f>
        <v>0</v>
      </c>
      <c r="K5" s="583">
        <f>M5*3+N5</f>
        <v>0</v>
      </c>
      <c r="L5" s="574">
        <f>M5+N5+O5</f>
        <v>0</v>
      </c>
      <c r="M5" s="574">
        <f>SUMPRODUCT(($P$22:$P$27=D5)*($R$22:$R$27&gt;$S$22:$S$27))+SUMPRODUCT(($Q$22:$Q$27=D5)*($R$22:$R$27&lt;$S$22:$S$27))</f>
        <v>0</v>
      </c>
      <c r="N5" s="574">
        <f>SUMPRODUCT(($P$22:$Q$27=D5)*($R$22:$R$27=$S$22:$S$27)*($R$22:$R$27&lt;&gt;"")*($S$22:$S$27&lt;&gt;""))</f>
        <v>0</v>
      </c>
      <c r="O5" s="574">
        <f>SUMPRODUCT(($P$22:$P$27=D5)*($R$22:$R$27&lt;$S$22:$S$27))+SUMPRODUCT(($Q$22:$Q$27=D5)*($R$22:$R$27&gt;$S$22:$S$27))</f>
        <v>0</v>
      </c>
      <c r="P5" s="584" t="e">
        <f>SUMIFS(#REF!,#REF!,$D5)+SUMIFS(#REF!,#REF!,$D5)+SUMIFS(#REF!,#REF!,$D5)</f>
        <v>#REF!</v>
      </c>
      <c r="Q5" s="574">
        <f>INDEX(Language!$C$5:$C$100,MATCH($D5,Language!$E$5:$E$100,0),1)</f>
        <v>7</v>
      </c>
      <c r="R5" s="709">
        <f>(1000-Q5)*($L$9&gt;0)</f>
        <v>0</v>
      </c>
      <c r="S5" s="574"/>
      <c r="T5" s="574"/>
      <c r="U5" s="587"/>
      <c r="V5" s="574"/>
      <c r="W5" s="574"/>
      <c r="X5" s="587"/>
      <c r="Y5" s="574"/>
      <c r="Z5" s="574"/>
      <c r="AA5" s="574"/>
      <c r="AB5" s="587"/>
      <c r="AC5" s="574"/>
      <c r="AD5" s="574"/>
      <c r="AE5" s="574"/>
      <c r="AF5" s="759"/>
      <c r="AG5" s="574"/>
      <c r="AH5" s="574"/>
      <c r="AI5" s="574"/>
      <c r="AJ5" s="759"/>
      <c r="AK5" s="574"/>
      <c r="AL5" s="574"/>
      <c r="AM5" s="759"/>
      <c r="AO5" s="683"/>
      <c r="AT5" s="572" t="b">
        <f t="array" ref="AT5:AT8">COUNTIF($AM$14:$AM$17,$AM$14:$AM$17)&gt;1</f>
        <v>1</v>
      </c>
      <c r="AU5" s="683" t="b">
        <f t="array" ref="AU5:AU8">COUNTIF($AP$14:$AP$17,$AP$14:$AP$17)&gt;1</f>
        <v>1</v>
      </c>
      <c r="AV5" s="683" t="b">
        <f t="array" ref="AV5:AV8">$L$5:$L$8&gt;0</f>
        <v>0</v>
      </c>
      <c r="BA5" s="762">
        <f>IFERROR(MATCH($C14,$AY$14:$AY$17,0),99)</f>
        <v>1</v>
      </c>
      <c r="BB5" s="763">
        <f>IFERROR(MATCH($C14,$AY$22:$AY$25,0),99)</f>
        <v>99</v>
      </c>
      <c r="BN5" s="762" t="str">
        <f>IF($U14=$BL$14,$C14,"")</f>
        <v/>
      </c>
      <c r="BO5" s="763" t="str">
        <f>INDEX($BN$5:$BN$8,MATCH($C14,$AY$14:$AY$17,0))</f>
        <v/>
      </c>
      <c r="BZ5" s="762" t="str">
        <f>IF($U14=$BX$14,$C14,"")</f>
        <v/>
      </c>
      <c r="CA5" s="763" t="str">
        <f>INDEX($BZ$5:$BZ$8,MATCH($C14,$AY$14:$AY$17,0))</f>
        <v/>
      </c>
    </row>
    <row r="6" spans="2:86" s="572" customFormat="1">
      <c r="B6" s="574"/>
      <c r="C6" s="574">
        <v>2</v>
      </c>
      <c r="D6" s="680" t="str">
        <f>VLOOKUP($B$1&amp;ROW($A2),Groups!$B$7:$D$65,3,0)</f>
        <v>Japan</v>
      </c>
      <c r="E6" s="761"/>
      <c r="F6" s="582"/>
      <c r="G6" s="593"/>
      <c r="H6" s="574">
        <f>SUMIFS($R$22:$R$27,$P$22:$P$27,$D6)+SUMIFS($S$22:$S$27,$Q$22:$Q$27,$D6)</f>
        <v>0</v>
      </c>
      <c r="I6" s="574">
        <f>SUMIFS($S$22:$S$27,$P$22:$P$27,$D6)+SUMIFS($R$22:$R$27,$Q$22:$Q$27,$D6)</f>
        <v>0</v>
      </c>
      <c r="J6" s="574">
        <f t="shared" si="0"/>
        <v>0</v>
      </c>
      <c r="K6" s="583">
        <f t="shared" ref="K6:K8" si="1">M6*3+N6</f>
        <v>0</v>
      </c>
      <c r="L6" s="574">
        <f t="shared" ref="L6:L8" si="2">M6+N6+O6</f>
        <v>0</v>
      </c>
      <c r="M6" s="574">
        <f>SUMPRODUCT(($P$22:$P$27=D6)*($R$22:$R$27&gt;$S$22:$S$27))+SUMPRODUCT(($Q$22:$Q$27=D6)*($R$22:$R$27&lt;$S$22:$S$27))</f>
        <v>0</v>
      </c>
      <c r="N6" s="574">
        <f>SUMPRODUCT(($P$22:$Q$27=D6)*($R$22:$R$27=$S$22:$S$27)*($R$22:$R$27&lt;&gt;"")*($S$22:$S$27&lt;&gt;""))</f>
        <v>0</v>
      </c>
      <c r="O6" s="574">
        <f>SUMPRODUCT(($P$22:$P$27=D6)*($R$22:$R$27&lt;$S$22:$S$27))+SUMPRODUCT(($Q$22:$Q$27=D6)*($R$22:$R$27&gt;$S$22:$S$27))</f>
        <v>0</v>
      </c>
      <c r="P6" s="590" t="e">
        <f>SUMIFS(#REF!,#REF!,$D6)+SUMIFS(#REF!,#REF!,$D6)+SUMIFS(#REF!,#REF!,$D6)</f>
        <v>#REF!</v>
      </c>
      <c r="Q6" s="574">
        <f>INDEX(Language!$C$5:$C$100,MATCH($D6,Language!$E$5:$E$100,0),1)</f>
        <v>18</v>
      </c>
      <c r="R6" s="709">
        <f t="shared" ref="R6:R8" si="3">(1000-Q6)*($L$9&gt;0)</f>
        <v>0</v>
      </c>
      <c r="S6" s="574"/>
      <c r="T6" s="574"/>
      <c r="U6" s="587"/>
      <c r="V6" s="574"/>
      <c r="W6" s="574"/>
      <c r="X6" s="587"/>
      <c r="Y6" s="574"/>
      <c r="Z6" s="574"/>
      <c r="AA6" s="574"/>
      <c r="AB6" s="587"/>
      <c r="AC6" s="574"/>
      <c r="AD6" s="574"/>
      <c r="AE6" s="574"/>
      <c r="AF6" s="759"/>
      <c r="AG6" s="574"/>
      <c r="AH6" s="574"/>
      <c r="AI6" s="574"/>
      <c r="AJ6" s="759"/>
      <c r="AK6" s="574"/>
      <c r="AL6" s="574"/>
      <c r="AM6" s="759"/>
      <c r="AT6" s="572" t="b">
        <v>1</v>
      </c>
      <c r="AU6" s="683" t="b">
        <v>1</v>
      </c>
      <c r="AV6" s="683" t="b">
        <v>0</v>
      </c>
      <c r="BA6" s="764">
        <f t="shared" ref="BA6:BA8" si="4">IFERROR(MATCH($C15,$AY$14:$AY$17,0),99)</f>
        <v>2</v>
      </c>
      <c r="BB6" s="765">
        <f t="shared" ref="BB6:BB8" si="5">IFERROR(MATCH($C15,$AY$22:$AY$25,0),99)</f>
        <v>99</v>
      </c>
      <c r="BN6" s="764" t="str">
        <f t="shared" ref="BN6:BN8" si="6">IF($U15=$BL$14,$C15,"")</f>
        <v/>
      </c>
      <c r="BO6" s="765" t="str">
        <f t="shared" ref="BO6:BO8" si="7">INDEX($BN$5:$BN$8,MATCH($C15,$AY$14:$AY$17,0))</f>
        <v/>
      </c>
      <c r="BZ6" s="764" t="str">
        <f t="shared" ref="BZ6:BZ8" si="8">IF($U15=$BX$14,$C15,"")</f>
        <v/>
      </c>
      <c r="CA6" s="765" t="str">
        <f t="shared" ref="CA6:CA8" si="9">INDEX($BZ$5:$BZ$8,MATCH($C15,$AY$14:$AY$17,0))</f>
        <v/>
      </c>
    </row>
    <row r="7" spans="2:86" s="572" customFormat="1">
      <c r="B7" s="574"/>
      <c r="C7" s="574">
        <v>3</v>
      </c>
      <c r="D7" s="680" t="str">
        <f>VLOOKUP($B$1&amp;ROW($A3),Groups!$B$7:$D$65,3,0)</f>
        <v>Sweden</v>
      </c>
      <c r="E7" s="761"/>
      <c r="F7" s="582"/>
      <c r="G7" s="593"/>
      <c r="H7" s="574">
        <f>SUMIFS($R$22:$R$27,$P$22:$P$27,$D7)+SUMIFS($S$22:$S$27,$Q$22:$Q$27,$D7)</f>
        <v>0</v>
      </c>
      <c r="I7" s="574">
        <f>SUMIFS($S$22:$S$27,$P$22:$P$27,$D7)+SUMIFS($R$22:$R$27,$Q$22:$Q$27,$D7)</f>
        <v>0</v>
      </c>
      <c r="J7" s="574">
        <f t="shared" si="0"/>
        <v>0</v>
      </c>
      <c r="K7" s="583">
        <f t="shared" si="1"/>
        <v>0</v>
      </c>
      <c r="L7" s="574">
        <f t="shared" si="2"/>
        <v>0</v>
      </c>
      <c r="M7" s="574">
        <f>SUMPRODUCT(($P$22:$P$27=D7)*($R$22:$R$27&gt;$S$22:$S$27))+SUMPRODUCT(($Q$22:$Q$27=D7)*($R$22:$R$27&lt;$S$22:$S$27))</f>
        <v>0</v>
      </c>
      <c r="N7" s="574">
        <f>SUMPRODUCT(($P$22:$Q$27=D7)*($R$22:$R$27=$S$22:$S$27)*($R$22:$R$27&lt;&gt;"")*($S$22:$S$27&lt;&gt;""))</f>
        <v>0</v>
      </c>
      <c r="O7" s="574">
        <f>SUMPRODUCT(($P$22:$P$27=D7)*($R$22:$R$27&lt;$S$22:$S$27))+SUMPRODUCT(($Q$22:$Q$27=D7)*($R$22:$R$27&gt;$S$22:$S$27))</f>
        <v>0</v>
      </c>
      <c r="P7" s="590" t="e">
        <f>SUMIFS(#REF!,#REF!,$D7)+SUMIFS(#REF!,#REF!,$D7)+SUMIFS(#REF!,#REF!,$D7)</f>
        <v>#REF!</v>
      </c>
      <c r="Q7" s="574">
        <f>INDEX(Language!$C$5:$C$100,MATCH($D7,Language!$E$5:$E$100,0),1)</f>
        <v>38</v>
      </c>
      <c r="R7" s="709">
        <f t="shared" si="3"/>
        <v>0</v>
      </c>
      <c r="S7" s="574"/>
      <c r="T7" s="574"/>
      <c r="U7" s="587"/>
      <c r="V7" s="574"/>
      <c r="W7" s="574"/>
      <c r="X7" s="587"/>
      <c r="Y7" s="574"/>
      <c r="Z7" s="574"/>
      <c r="AA7" s="574"/>
      <c r="AB7" s="587"/>
      <c r="AC7" s="574"/>
      <c r="AD7" s="574"/>
      <c r="AE7" s="574"/>
      <c r="AF7" s="759"/>
      <c r="AG7" s="574"/>
      <c r="AH7" s="574"/>
      <c r="AI7" s="574"/>
      <c r="AJ7" s="759"/>
      <c r="AK7" s="574"/>
      <c r="AL7" s="574"/>
      <c r="AM7" s="759"/>
      <c r="AT7" s="572" t="b">
        <v>1</v>
      </c>
      <c r="AU7" s="683" t="b">
        <v>1</v>
      </c>
      <c r="AV7" s="683" t="b">
        <v>0</v>
      </c>
      <c r="BA7" s="764">
        <f t="shared" si="4"/>
        <v>3</v>
      </c>
      <c r="BB7" s="765">
        <f t="shared" si="5"/>
        <v>99</v>
      </c>
      <c r="BN7" s="764" t="str">
        <f t="shared" si="6"/>
        <v/>
      </c>
      <c r="BO7" s="765" t="str">
        <f t="shared" si="7"/>
        <v/>
      </c>
      <c r="BZ7" s="764" t="str">
        <f t="shared" si="8"/>
        <v/>
      </c>
      <c r="CA7" s="765" t="str">
        <f t="shared" si="9"/>
        <v/>
      </c>
    </row>
    <row r="8" spans="2:86" s="572" customFormat="1">
      <c r="B8" s="574"/>
      <c r="C8" s="574">
        <v>4</v>
      </c>
      <c r="D8" s="681" t="str">
        <f>VLOOKUP($B$1&amp;ROW($A4),Groups!$B$7:$D$65,3,0)</f>
        <v>Tunisia</v>
      </c>
      <c r="E8" s="761"/>
      <c r="F8" s="582"/>
      <c r="G8" s="593"/>
      <c r="H8" s="574">
        <f>SUMIFS($R$22:$R$27,$P$22:$P$27,$D8)+SUMIFS($S$22:$S$27,$Q$22:$Q$27,$D8)</f>
        <v>0</v>
      </c>
      <c r="I8" s="574">
        <f>SUMIFS($S$22:$S$27,$P$22:$P$27,$D8)+SUMIFS($R$22:$R$27,$Q$22:$Q$27,$D8)</f>
        <v>0</v>
      </c>
      <c r="J8" s="574">
        <f t="shared" si="0"/>
        <v>0</v>
      </c>
      <c r="K8" s="583">
        <f t="shared" si="1"/>
        <v>0</v>
      </c>
      <c r="L8" s="574">
        <f t="shared" si="2"/>
        <v>0</v>
      </c>
      <c r="M8" s="574">
        <f>SUMPRODUCT(($P$22:$P$27=D8)*($R$22:$R$27&gt;$S$22:$S$27))+SUMPRODUCT(($Q$22:$Q$27=D8)*($R$22:$R$27&lt;$S$22:$S$27))</f>
        <v>0</v>
      </c>
      <c r="N8" s="574">
        <f>SUMPRODUCT(($P$22:$Q$27=D8)*($R$22:$R$27=$S$22:$S$27)*($R$22:$R$27&lt;&gt;"")*($S$22:$S$27&lt;&gt;""))</f>
        <v>0</v>
      </c>
      <c r="O8" s="574">
        <f>SUMPRODUCT(($P$22:$P$27=D8)*($R$22:$R$27&lt;$S$22:$S$27))+SUMPRODUCT(($Q$22:$Q$27=D8)*($R$22:$R$27&gt;$S$22:$S$27))</f>
        <v>0</v>
      </c>
      <c r="P8" s="682" t="e">
        <f>SUMIFS(#REF!,#REF!,$D8)+SUMIFS(#REF!,#REF!,$D8)+SUMIFS(#REF!,#REF!,$D8)</f>
        <v>#REF!</v>
      </c>
      <c r="Q8" s="574">
        <f>INDEX(Language!$C$5:$C$100,MATCH($D8,Language!$E$5:$E$100,0),1)</f>
        <v>44</v>
      </c>
      <c r="R8" s="709">
        <f t="shared" si="3"/>
        <v>0</v>
      </c>
      <c r="S8" s="574"/>
      <c r="T8" s="574"/>
      <c r="U8" s="587"/>
      <c r="V8" s="574"/>
      <c r="W8" s="574"/>
      <c r="X8" s="587"/>
      <c r="Y8" s="574"/>
      <c r="Z8" s="574"/>
      <c r="AA8" s="574"/>
      <c r="AB8" s="587"/>
      <c r="AC8" s="574"/>
      <c r="AD8" s="574"/>
      <c r="AE8" s="574"/>
      <c r="AF8" s="759"/>
      <c r="AG8" s="574"/>
      <c r="AH8" s="574"/>
      <c r="AI8" s="574"/>
      <c r="AJ8" s="759"/>
      <c r="AK8" s="574"/>
      <c r="AL8" s="574"/>
      <c r="AM8" s="759"/>
      <c r="AT8" s="572" t="b">
        <v>1</v>
      </c>
      <c r="AU8" s="683" t="b">
        <v>1</v>
      </c>
      <c r="AV8" s="683" t="b">
        <v>0</v>
      </c>
      <c r="BA8" s="766">
        <f t="shared" si="4"/>
        <v>4</v>
      </c>
      <c r="BB8" s="767">
        <f t="shared" si="5"/>
        <v>99</v>
      </c>
      <c r="BN8" s="766" t="str">
        <f t="shared" si="6"/>
        <v/>
      </c>
      <c r="BO8" s="767" t="str">
        <f t="shared" si="7"/>
        <v/>
      </c>
      <c r="BZ8" s="766" t="str">
        <f t="shared" si="8"/>
        <v/>
      </c>
      <c r="CA8" s="767" t="str">
        <f t="shared" si="9"/>
        <v/>
      </c>
    </row>
    <row r="9" spans="2:86" s="572" customFormat="1">
      <c r="C9" s="574"/>
      <c r="D9" s="574"/>
      <c r="E9" s="574"/>
      <c r="F9" s="593"/>
      <c r="G9" s="593"/>
      <c r="H9" s="574"/>
      <c r="I9" s="574"/>
      <c r="J9" s="574"/>
      <c r="K9" s="574"/>
      <c r="L9" s="583">
        <f>QUOTIENT(SUM(L5:L8),2)</f>
        <v>0</v>
      </c>
      <c r="M9" s="574"/>
      <c r="N9" s="574"/>
      <c r="O9" s="574"/>
      <c r="P9" s="574"/>
      <c r="Q9" s="574"/>
      <c r="R9" s="574"/>
      <c r="S9" s="574"/>
      <c r="T9" s="574"/>
      <c r="U9" s="574"/>
      <c r="X9" s="574"/>
      <c r="Y9" s="574"/>
      <c r="Z9" s="574"/>
    </row>
    <row r="10" spans="2:86" s="572" customFormat="1">
      <c r="C10" s="574"/>
      <c r="D10" s="574"/>
      <c r="E10" s="574"/>
      <c r="F10" s="593"/>
      <c r="G10" s="593"/>
      <c r="H10" s="574"/>
      <c r="I10" s="574"/>
      <c r="J10" s="574"/>
      <c r="K10" s="574"/>
      <c r="L10" s="583"/>
      <c r="M10" s="574"/>
      <c r="N10" s="574"/>
      <c r="O10" s="574"/>
      <c r="P10" s="574"/>
      <c r="Q10" s="574"/>
      <c r="R10" s="574"/>
      <c r="S10" s="574"/>
      <c r="T10" s="574"/>
      <c r="U10" s="574"/>
      <c r="X10" s="574"/>
      <c r="Y10" s="574"/>
      <c r="Z10" s="574"/>
    </row>
    <row r="11" spans="2:86" s="572" customFormat="1">
      <c r="C11" s="574"/>
      <c r="D11" s="574"/>
      <c r="E11" s="574"/>
      <c r="F11" s="593"/>
      <c r="G11" s="593"/>
      <c r="H11" s="574"/>
      <c r="I11" s="574"/>
      <c r="J11" s="574"/>
      <c r="K11" s="574"/>
      <c r="L11" s="583"/>
      <c r="M11" s="574"/>
      <c r="N11" s="574"/>
      <c r="O11" s="574"/>
      <c r="P11" s="574"/>
      <c r="Q11" s="574"/>
      <c r="R11" s="574"/>
      <c r="S11" s="574"/>
      <c r="T11" s="574"/>
      <c r="U11" s="574"/>
      <c r="X11" s="574"/>
      <c r="Y11" s="574"/>
      <c r="Z11" s="574"/>
      <c r="BL11" s="593"/>
    </row>
    <row r="12" spans="2:86" s="594" customFormat="1">
      <c r="E12" s="573" t="s">
        <v>1758</v>
      </c>
      <c r="F12" s="577"/>
      <c r="G12" s="573" t="s">
        <v>1758</v>
      </c>
      <c r="H12" s="577"/>
      <c r="I12" s="575" t="s">
        <v>1758</v>
      </c>
      <c r="J12" s="577"/>
      <c r="K12" s="573" t="s">
        <v>1772</v>
      </c>
      <c r="L12" s="573"/>
      <c r="M12" s="575" t="s">
        <v>1758</v>
      </c>
      <c r="N12" s="577"/>
      <c r="O12" s="573" t="s">
        <v>1772</v>
      </c>
      <c r="P12" s="573"/>
      <c r="Q12" s="575" t="s">
        <v>1758</v>
      </c>
      <c r="R12" s="577"/>
      <c r="S12" s="573" t="s">
        <v>1772</v>
      </c>
      <c r="T12" s="573"/>
      <c r="U12" s="575" t="s">
        <v>1758</v>
      </c>
      <c r="V12" s="576"/>
      <c r="W12" s="573" t="s">
        <v>1773</v>
      </c>
      <c r="X12" s="573"/>
      <c r="Y12" s="575" t="s">
        <v>1758</v>
      </c>
      <c r="Z12" s="576"/>
      <c r="AA12" s="573" t="s">
        <v>1773</v>
      </c>
      <c r="AB12" s="573"/>
      <c r="AC12" s="575" t="s">
        <v>1758</v>
      </c>
      <c r="AD12" s="576"/>
      <c r="AE12" s="573" t="s">
        <v>1773</v>
      </c>
      <c r="AF12" s="573"/>
      <c r="AG12" s="575" t="s">
        <v>1758</v>
      </c>
      <c r="AH12" s="573"/>
      <c r="AI12" s="573" t="s">
        <v>190</v>
      </c>
      <c r="AJ12" s="575" t="s">
        <v>1758</v>
      </c>
      <c r="AK12" s="573"/>
      <c r="AL12" s="573" t="s">
        <v>1102</v>
      </c>
      <c r="AM12" s="575" t="s">
        <v>1758</v>
      </c>
      <c r="AN12" s="577"/>
      <c r="AO12" s="573" t="s">
        <v>1759</v>
      </c>
      <c r="AP12" s="575" t="s">
        <v>1758</v>
      </c>
      <c r="AR12" s="573" t="s">
        <v>1787</v>
      </c>
      <c r="AS12" s="575" t="s">
        <v>1758</v>
      </c>
      <c r="AT12" s="575"/>
      <c r="AZ12" s="688" t="s">
        <v>1779</v>
      </c>
      <c r="BJ12" s="687" t="s">
        <v>1777</v>
      </c>
      <c r="BL12" s="593"/>
      <c r="BN12" s="688" t="s">
        <v>1781</v>
      </c>
      <c r="BZ12" s="688" t="s">
        <v>1782</v>
      </c>
    </row>
    <row r="13" spans="2:86" s="594" customFormat="1" ht="12.75" thickBot="1">
      <c r="E13" s="573" t="s">
        <v>1760</v>
      </c>
      <c r="F13" s="577"/>
      <c r="G13" s="573" t="s">
        <v>1761</v>
      </c>
      <c r="H13" s="577"/>
      <c r="I13" s="595" t="s">
        <v>1764</v>
      </c>
      <c r="J13" s="577"/>
      <c r="K13" s="573" t="s">
        <v>1101</v>
      </c>
      <c r="L13" s="573" t="s">
        <v>1765</v>
      </c>
      <c r="M13" s="595" t="s">
        <v>1766</v>
      </c>
      <c r="N13" s="577"/>
      <c r="O13" s="573" t="s">
        <v>190</v>
      </c>
      <c r="P13" s="573" t="s">
        <v>1765</v>
      </c>
      <c r="Q13" s="595" t="s">
        <v>1767</v>
      </c>
      <c r="R13" s="577"/>
      <c r="S13" s="573" t="s">
        <v>1102</v>
      </c>
      <c r="T13" s="573" t="s">
        <v>1765</v>
      </c>
      <c r="U13" s="595" t="s">
        <v>1768</v>
      </c>
      <c r="V13" s="577"/>
      <c r="W13" s="573" t="s">
        <v>1101</v>
      </c>
      <c r="X13" s="573" t="s">
        <v>1765</v>
      </c>
      <c r="Y13" s="595" t="s">
        <v>1769</v>
      </c>
      <c r="Z13" s="577"/>
      <c r="AA13" s="573" t="s">
        <v>190</v>
      </c>
      <c r="AB13" s="573" t="s">
        <v>1765</v>
      </c>
      <c r="AC13" s="595" t="s">
        <v>1770</v>
      </c>
      <c r="AD13" s="577"/>
      <c r="AE13" s="573" t="s">
        <v>1102</v>
      </c>
      <c r="AF13" s="573" t="s">
        <v>1765</v>
      </c>
      <c r="AG13" s="595" t="s">
        <v>1771</v>
      </c>
      <c r="AH13" s="573"/>
      <c r="AI13" s="573" t="s">
        <v>1765</v>
      </c>
      <c r="AJ13" s="595" t="s">
        <v>1774</v>
      </c>
      <c r="AK13" s="573"/>
      <c r="AL13" s="573" t="s">
        <v>1765</v>
      </c>
      <c r="AM13" s="595" t="s">
        <v>1775</v>
      </c>
      <c r="AN13" s="577"/>
      <c r="AO13" s="573" t="s">
        <v>1765</v>
      </c>
      <c r="AP13" s="595" t="s">
        <v>1776</v>
      </c>
      <c r="AR13" s="573" t="s">
        <v>1765</v>
      </c>
      <c r="AS13" s="595" t="s">
        <v>1788</v>
      </c>
      <c r="AT13" s="796" t="s">
        <v>1759</v>
      </c>
      <c r="AU13" s="573" t="s">
        <v>1784</v>
      </c>
      <c r="AV13" s="573" t="s">
        <v>1784</v>
      </c>
      <c r="AX13" s="687" t="s">
        <v>1783</v>
      </c>
      <c r="AY13" s="687" t="s">
        <v>1785</v>
      </c>
      <c r="BE13" s="596" t="str">
        <f t="array" ref="BE13:BH13">TRANSPOSE($AZ$14:$AZ$17)</f>
        <v>Netherlands</v>
      </c>
      <c r="BF13" s="597" t="str">
        <v>Japan</v>
      </c>
      <c r="BG13" s="597" t="str">
        <v>Sweden</v>
      </c>
      <c r="BH13" s="598" t="str">
        <v>Tunisia</v>
      </c>
      <c r="BJ13" s="687" t="s">
        <v>1778</v>
      </c>
      <c r="BL13" s="687" t="s">
        <v>1783</v>
      </c>
      <c r="BS13" s="596" t="str">
        <f t="array" ref="BS13:BV13">TRANSPOSE($BN$14:$BN$17)</f>
        <v/>
      </c>
      <c r="BT13" s="597" t="str">
        <v/>
      </c>
      <c r="BU13" s="597" t="str">
        <v/>
      </c>
      <c r="BV13" s="598" t="str">
        <v/>
      </c>
      <c r="BX13" s="687" t="s">
        <v>1783</v>
      </c>
      <c r="CE13" s="596" t="str">
        <f t="array" ref="CE13:CH13">TRANSPOSE($BZ$14:$BZ$17)</f>
        <v/>
      </c>
      <c r="CF13" s="597" t="str">
        <v/>
      </c>
      <c r="CG13" s="597" t="str">
        <v/>
      </c>
      <c r="CH13" s="598" t="str">
        <v/>
      </c>
    </row>
    <row r="14" spans="2:86" s="594" customFormat="1" ht="13.5" thickTop="1" thickBot="1">
      <c r="C14" s="593">
        <v>1</v>
      </c>
      <c r="D14" s="593" t="str">
        <f>$D5</f>
        <v>Netherlands</v>
      </c>
      <c r="E14" s="581">
        <f>RANK(F14,$F$14:$F$17,1)</f>
        <v>1</v>
      </c>
      <c r="F14" s="582">
        <f>G14+ROW()/1000+(D14="")*10</f>
        <v>5.0140000000000002</v>
      </c>
      <c r="G14" s="710">
        <f>AS14</f>
        <v>5</v>
      </c>
      <c r="H14" s="586"/>
      <c r="I14" s="585">
        <f>RANK($K5,$K$5:$K$8)</f>
        <v>1</v>
      </c>
      <c r="J14" s="691"/>
      <c r="K14" s="599">
        <f t="array" ref="K14">SUMPRODUCT($U$22:$U$27*($P$22:$P$27=$D14)*ISNUMBER(MATCH($Q$22:$Q$27,IF($I$14:$I$17=$I14,$D$14:$D$17,""),0)))+SUMPRODUCT($V$22:$V$27*($Q$22:$Q$27=$D14)*ISNUMBER(MATCH($P$22:$P$27,IF($I$14:$I$17=$I14,$D$14:$D$17,""),0)))</f>
        <v>0</v>
      </c>
      <c r="L14" s="600">
        <f>COUNTIFS($K$14:$K$17,"&gt;"&amp;$K14,$I$14:$I$17,"="&amp;$I14)</f>
        <v>0</v>
      </c>
      <c r="M14" s="588">
        <f t="shared" ref="M14:M17" si="10">I14+L14</f>
        <v>1</v>
      </c>
      <c r="N14" s="586"/>
      <c r="O14" s="599">
        <f t="array" ref="O14">SUMPRODUCT($W$22:$W$27*($P$22:$P$27=$D14)*ISNUMBER(MATCH($Q$22:$Q$27,IF($I$14:$I$17=$I14,$D$14:$D$17,""),0)))+SUMPRODUCT(-$W$22:$W$27*($Q$22:$Q$27=$D14)*ISNUMBER(MATCH($P$22:$P$27,IF($I$14:$I$17=$I14,$D$14:$D$17,""),0)))</f>
        <v>0</v>
      </c>
      <c r="P14" s="600">
        <f>COUNTIFS($O$14:$O$17,"&gt;"&amp;$O14,$M$14:$M$17,"="&amp;$M14)</f>
        <v>0</v>
      </c>
      <c r="Q14" s="588">
        <f t="shared" ref="Q14:Q17" si="11">M14+P14</f>
        <v>1</v>
      </c>
      <c r="R14" s="586"/>
      <c r="S14" s="599">
        <f t="array" ref="S14">SUMPRODUCT($X$22:$X$27*($P$22:$P$27=$D14)*ISNUMBER(MATCH($Q$22:$Q$27,IF($I$14:$I$17=$I14,$D$14:$D$17,""),0)))+SUMPRODUCT($Y$22:$Y$27*($Q$22:$Q$27=$D14)*ISNUMBER(MATCH($P$22:$P$27,IF($I$14:$I$17=$I14,$D$14:$D$17,""),0)))</f>
        <v>0</v>
      </c>
      <c r="T14" s="600">
        <f>COUNTIFS($S$14:$S$17,"&gt;"&amp;$S14,$Q$14:$Q$17,"="&amp;$Q14)</f>
        <v>0</v>
      </c>
      <c r="U14" s="588">
        <f t="shared" ref="U14:U17" si="12">Q14+T14</f>
        <v>1</v>
      </c>
      <c r="V14" s="691"/>
      <c r="W14" s="599">
        <f t="array" ref="W14">SUMPRODUCT($U$22:$U$27*($P$22:$P$27=$D14)*ISNUMBER(MATCH($Q$22:$Q$27,IF($U$14:$U$17=$U14,$D$14:$D$17,""),0)))+SUMPRODUCT($V$22:$V$27*($Q$22:$Q$27=$D14)*ISNUMBER(MATCH($P$22:$P$27,IF($U$14:$U$17=$U14,$D$14:$D$17,""),0)))</f>
        <v>0</v>
      </c>
      <c r="X14" s="600">
        <f>COUNTIFS($W$14:$W$17,"&gt;"&amp;$W14,$U$14:$U$17,"="&amp;$U14)</f>
        <v>0</v>
      </c>
      <c r="Y14" s="588">
        <f t="shared" ref="Y14:Y17" si="13">U14+X14</f>
        <v>1</v>
      </c>
      <c r="Z14" s="586"/>
      <c r="AA14" s="599">
        <f t="array" ref="AA14">SUMPRODUCT($W$22:$W$27*($P$22:$P$27=$D14)*ISNUMBER(MATCH($Q$22:$Q$27,IF($U$14:$U$17=$U14,$D$14:$D$17,""),0)))+SUMPRODUCT(-$W$22:$W$27*($Q$22:$Q$27=$D14)*ISNUMBER(MATCH($P$22:$P$27,IF($U$14:$U$17=$U14,$D$14:$D$17,""),0)))</f>
        <v>0</v>
      </c>
      <c r="AB14" s="600">
        <f>COUNTIFS($AA$14:$AA$17,"&gt;"&amp;$AA14,$Y$14:$Y$17,"="&amp;$Y14)</f>
        <v>0</v>
      </c>
      <c r="AC14" s="588">
        <f t="shared" ref="AC14:AC17" si="14">Y14+AB14</f>
        <v>1</v>
      </c>
      <c r="AD14" s="586"/>
      <c r="AE14" s="599">
        <f t="array" ref="AE14">SUMPRODUCT($X$22:$X$27*($P$22:$P$27=$D14)*ISNUMBER(MATCH($Q$22:$Q$27,IF($U$14:$U$17=$U14,$D$14:$D$17,""),0)))+SUMPRODUCT($Y$22:$Y$27*($Q$22:$Q$27=$D14)*ISNUMBER(MATCH($P$22:$P$27,IF($U$14:$U$17=$U14,$D$14:$D$17,""),0)))</f>
        <v>0</v>
      </c>
      <c r="AF14" s="600">
        <f>COUNTIFS($AE$14:$AE$17,"&gt;"&amp;$AE14,$AC$14:$AC$17,"="&amp;$AC14)</f>
        <v>0</v>
      </c>
      <c r="AG14" s="588">
        <f t="shared" ref="AG14:AG17" si="15">AC14+AF14</f>
        <v>1</v>
      </c>
      <c r="AH14" s="691"/>
      <c r="AI14" s="601">
        <f>COUNTIFS($J$5:$J$8,"&gt;"&amp;$J5,$AG$14:$AG$17,"="&amp;$AG14)</f>
        <v>0</v>
      </c>
      <c r="AJ14" s="602">
        <f>AG14+AI14</f>
        <v>1</v>
      </c>
      <c r="AK14" s="586"/>
      <c r="AL14" s="601">
        <f>COUNTIFS($H$5:$H$8,"&gt;"&amp;$H5,$AJ$14:$AJ$17,"="&amp;$AJ14)</f>
        <v>0</v>
      </c>
      <c r="AM14" s="602">
        <f>AJ14+AL14</f>
        <v>1</v>
      </c>
      <c r="AN14" s="586"/>
      <c r="AO14" s="601">
        <f>COUNTIFS($P$5:$P$8,"&gt;"&amp;$P5,$AM$14:$AM$17,"="&amp;$AM14)</f>
        <v>4</v>
      </c>
      <c r="AP14" s="602">
        <f t="shared" ref="AP14:AP17" si="16">AM14+AO14</f>
        <v>5</v>
      </c>
      <c r="AQ14" s="586"/>
      <c r="AR14" s="601">
        <f>COUNTIFS($R$5:$R$8,"&gt;"&amp;$R5,$AP$14:$AP$17,"="&amp;$AP14)</f>
        <v>0</v>
      </c>
      <c r="AS14" s="602">
        <f t="shared" ref="AS14:AS17" si="17">AP14+AR14</f>
        <v>5</v>
      </c>
      <c r="AT14" s="797" t="b">
        <f>AND($AV5,$AT5)</f>
        <v>0</v>
      </c>
      <c r="AU14" s="704" t="b">
        <f>OR($AV$14:$AV$17)</f>
        <v>0</v>
      </c>
      <c r="AV14" s="616" t="b">
        <f>AND($AU5,$AV5)</f>
        <v>0</v>
      </c>
      <c r="AX14" s="689">
        <f t="array" ref="AX14">IFERROR(SMALL(IF(COUNTIF($I$14:$I$17,$C$14:$C$17)&gt;1,$C$14:$C$17,""),1),"")</f>
        <v>1</v>
      </c>
      <c r="AY14" s="616">
        <f>IFERROR(INDEX($E$14:$E$17,IF($I14=$AX$14,$C14,99)),0)</f>
        <v>1</v>
      </c>
      <c r="AZ14" s="603" t="str">
        <f t="array" ref="AZ14:AZ17">IFERROR(VLOOKUP($BA$5:$BA$8,$C$14:$D$17,2,0),"")</f>
        <v>Netherlands</v>
      </c>
      <c r="BA14" s="606">
        <f t="array" ref="BA14:BA17">IFERROR(VLOOKUP($BA$5:$BA$8,$C$14:$K$17,9,0),"")</f>
        <v>0</v>
      </c>
      <c r="BB14" s="606">
        <f t="array" ref="BB14:BB17">IFERROR(VLOOKUP($BA$5:$BA$8,$C$14:$O$17,13,0),"")</f>
        <v>0</v>
      </c>
      <c r="BC14" s="608">
        <f t="array" ref="BC14:BC17">IFERROR(VLOOKUP($BA$5:$BA$8,$C$14:$S$17,17,0),"")</f>
        <v>0</v>
      </c>
      <c r="BE14" s="611" t="str">
        <f t="array" ref="BE14:BH17">IFERROR(VLOOKUP($AZ$14:$AZ$17&amp;$BE$13:$BH$13,$Z$22:$AA$33,2,0),"")</f>
        <v/>
      </c>
      <c r="BF14" s="612" t="str">
        <v/>
      </c>
      <c r="BG14" s="612" t="str">
        <v/>
      </c>
      <c r="BH14" s="613" t="str">
        <v/>
      </c>
      <c r="BI14" s="616"/>
      <c r="BJ14" s="686" t="b">
        <f>COUNTIF($I$14:$I$17,$BL$15)&lt;&gt;COUNTIF($U$14:$U$17,$BL$15)</f>
        <v>0</v>
      </c>
      <c r="BK14" s="584">
        <f t="array" ref="BK14:BK17">IF($I$14:$I$17=$AX$14,$U$14:$U$17,0)</f>
        <v>1</v>
      </c>
      <c r="BL14" s="690" t="str">
        <f>IF($BJ$14,$BL$15,"")</f>
        <v/>
      </c>
      <c r="BM14" s="621"/>
      <c r="BN14" s="603" t="str">
        <f t="array" ref="BN14:BN17">IFERROR(VLOOKUP($BO$5:$BO$8,$C$14:$D$17,2,0),"")</f>
        <v/>
      </c>
      <c r="BO14" s="606" t="str">
        <f t="array" ref="BO14:BO17">IFERROR(VLOOKUP($BO$5:$BO$8,$C$14:$W$17,21,0),"")</f>
        <v/>
      </c>
      <c r="BP14" s="606" t="str">
        <f t="array" ref="BP14:BP17">IFERROR(VLOOKUP($BO$5:$BO$8,$C$14:$AA$17,25,0),"")</f>
        <v/>
      </c>
      <c r="BQ14" s="608" t="str">
        <f t="array" ref="BQ14:BQ17">IFERROR(VLOOKUP($BO$5:$BO$8,$C$14:$AE$17,29,0),"")</f>
        <v/>
      </c>
      <c r="BS14" s="611" t="str">
        <f t="array" ref="BS14:BV17">IFERROR(VLOOKUP($BN$14:$BN$17&amp;$BS$13:$BV$13,$Z$22:$AA$33,2,0),"")</f>
        <v/>
      </c>
      <c r="BT14" s="612" t="str">
        <v/>
      </c>
      <c r="BU14" s="612" t="str">
        <v/>
      </c>
      <c r="BV14" s="613" t="str">
        <v/>
      </c>
      <c r="BX14" s="689" t="str">
        <f t="array" ref="BX14">IFERROR(SMALL(IF(COUNTIF($BK$14:$BK$17,$C$14:$C$17)&gt;1,$C$14:$C$17,""),2),"")</f>
        <v/>
      </c>
      <c r="BZ14" s="603" t="str">
        <f t="array" ref="BZ14:BZ17">IFERROR(VLOOKUP($CA$5:$CA$8,$C$14:$D$17,2,0),"")</f>
        <v/>
      </c>
      <c r="CA14" s="606" t="str">
        <f t="array" ref="CA14:CA17">IFERROR(VLOOKUP($CA$5:$CA$8,$C$14:$W$17,21,0),"")</f>
        <v/>
      </c>
      <c r="CB14" s="606" t="str">
        <f t="array" ref="CB14:CB17">IFERROR(VLOOKUP($CA$5:$CA$8,$C$14:$AA$17,25,0),"")</f>
        <v/>
      </c>
      <c r="CC14" s="608" t="str">
        <f t="array" ref="CC14:CC17">IFERROR(VLOOKUP($CA$5:$CA$8,$C$14:$AE$17,29,0),"")</f>
        <v/>
      </c>
      <c r="CE14" s="611" t="str">
        <f t="array" ref="CE14:CH17">IFERROR(VLOOKUP($BZ$14:$BZ$17&amp;$CE$13:$CH$13,$Z$22:$AA$33,2,0),"")</f>
        <v/>
      </c>
      <c r="CF14" s="612" t="str">
        <v/>
      </c>
      <c r="CG14" s="612" t="str">
        <v/>
      </c>
      <c r="CH14" s="613" t="str">
        <v/>
      </c>
    </row>
    <row r="15" spans="2:86" s="594" customFormat="1">
      <c r="C15" s="593">
        <v>2</v>
      </c>
      <c r="D15" s="593" t="str">
        <f t="shared" ref="D15:D17" si="18">$D6</f>
        <v>Japan</v>
      </c>
      <c r="E15" s="589">
        <f t="shared" ref="E15:E17" si="19">RANK(F15,$F$14:$F$17,1)</f>
        <v>2</v>
      </c>
      <c r="F15" s="582">
        <f t="shared" ref="F15:F17" si="20">G15+ROW()/1000+(D15="")*10</f>
        <v>5.0149999999999997</v>
      </c>
      <c r="G15" s="710">
        <f t="shared" ref="G15:G17" si="21">AS15</f>
        <v>5</v>
      </c>
      <c r="H15" s="586"/>
      <c r="I15" s="591">
        <f t="shared" ref="I15:I17" si="22">RANK($K6,$K$5:$K$8)</f>
        <v>1</v>
      </c>
      <c r="J15" s="691"/>
      <c r="K15" s="574">
        <f t="array" ref="K15">SUMPRODUCT($U$22:$U$27*($P$22:$P$27=$D15)*ISNUMBER(MATCH($Q$22:$Q$27,IF($I$14:$I$17=$I15,$D$14:$D$17,""),0)))+SUMPRODUCT($V$22:$V$27*($Q$22:$Q$27=$D15)*ISNUMBER(MATCH($P$22:$P$27,IF($I$14:$I$17=$I15,$D$14:$D$17,""),0)))</f>
        <v>0</v>
      </c>
      <c r="L15" s="574">
        <f>COUNTIFS($K$14:$K$17,"&gt;"&amp;$K15,$I$14:$I$17,"="&amp;$I15)</f>
        <v>0</v>
      </c>
      <c r="M15" s="587">
        <f t="shared" si="10"/>
        <v>1</v>
      </c>
      <c r="N15" s="586"/>
      <c r="O15" s="574">
        <f t="array" ref="O15">SUMPRODUCT($W$22:$W$27*($P$22:$P$27=$D15)*ISNUMBER(MATCH($Q$22:$Q$27,IF($I$14:$I$17=$I15,$D$14:$D$17,""),0)))+SUMPRODUCT(-$W$22:$W$27*($Q$22:$Q$27=$D15)*ISNUMBER(MATCH($P$22:$P$27,IF($I$14:$I$17=$I15,$D$14:$D$17,""),0)))</f>
        <v>0</v>
      </c>
      <c r="P15" s="574">
        <f>COUNTIFS($O$14:$O$17,"&gt;"&amp;$O15,$M$14:$M$17,"="&amp;$M15)</f>
        <v>0</v>
      </c>
      <c r="Q15" s="587">
        <f t="shared" si="11"/>
        <v>1</v>
      </c>
      <c r="R15" s="586"/>
      <c r="S15" s="574">
        <f t="array" ref="S15">SUMPRODUCT($X$22:$X$27*($P$22:$P$27=$D15)*ISNUMBER(MATCH($Q$22:$Q$27,IF($I$14:$I$17=$I15,$D$14:$D$17,""),0)))+SUMPRODUCT($Y$22:$Y$27*($Q$22:$Q$27=$D15)*ISNUMBER(MATCH($P$22:$P$27,IF($I$14:$I$17=$I15,$D$14:$D$17,""),0)))</f>
        <v>0</v>
      </c>
      <c r="T15" s="574">
        <f>COUNTIFS($S$14:$S$17,"&gt;"&amp;$S15,$Q$14:$Q$17,"="&amp;$Q15)</f>
        <v>0</v>
      </c>
      <c r="U15" s="587">
        <f t="shared" si="12"/>
        <v>1</v>
      </c>
      <c r="V15" s="691"/>
      <c r="W15" s="574">
        <f t="array" ref="W15">SUMPRODUCT($U$22:$U$27*($P$22:$P$27=$D15)*ISNUMBER(MATCH($Q$22:$Q$27,IF($U$14:$U$17=$U15,$D$14:$D$17,""),0)))+SUMPRODUCT($V$22:$V$27*($Q$22:$Q$27=$D15)*ISNUMBER(MATCH($P$22:$P$27,IF($U$14:$U$17=$U15,$D$14:$D$17,""),0)))</f>
        <v>0</v>
      </c>
      <c r="X15" s="574">
        <f>COUNTIFS($W$14:$W$17,"&gt;"&amp;$W15,$U$14:$U$17,"="&amp;$U15)</f>
        <v>0</v>
      </c>
      <c r="Y15" s="587">
        <f t="shared" si="13"/>
        <v>1</v>
      </c>
      <c r="Z15" s="586"/>
      <c r="AA15" s="574">
        <f t="array" ref="AA15">SUMPRODUCT($W$22:$W$27*($P$22:$P$27=$D15)*ISNUMBER(MATCH($Q$22:$Q$27,IF($U$14:$U$17=$U15,$D$14:$D$17,""),0)))+SUMPRODUCT(-$W$22:$W$27*($Q$22:$Q$27=$D15)*ISNUMBER(MATCH($P$22:$P$27,IF($U$14:$U$17=$U15,$D$14:$D$17,""),0)))</f>
        <v>0</v>
      </c>
      <c r="AB15" s="574">
        <f>COUNTIFS($AA$14:$AA$17,"&gt;"&amp;$AA15,$Y$14:$Y$17,"="&amp;$Y15)</f>
        <v>0</v>
      </c>
      <c r="AC15" s="587">
        <f t="shared" si="14"/>
        <v>1</v>
      </c>
      <c r="AD15" s="586"/>
      <c r="AE15" s="574">
        <f t="array" ref="AE15">SUMPRODUCT($X$22:$X$27*($P$22:$P$27=$D15)*ISNUMBER(MATCH($Q$22:$Q$27,IF($U$14:$U$17=$U15,$D$14:$D$17,""),0)))+SUMPRODUCT($Y$22:$Y$27*($Q$22:$Q$27=$D15)*ISNUMBER(MATCH($P$22:$P$27,IF($U$14:$U$17=$U15,$D$14:$D$17,""),0)))</f>
        <v>0</v>
      </c>
      <c r="AF15" s="574">
        <f>COUNTIFS($AE$14:$AE$17,"&gt;"&amp;$AE15,$AC$14:$AC$17,"="&amp;$AC15)</f>
        <v>0</v>
      </c>
      <c r="AG15" s="587">
        <f t="shared" si="15"/>
        <v>1</v>
      </c>
      <c r="AH15" s="691"/>
      <c r="AI15" s="593">
        <f>COUNTIFS($J$5:$J$8,"&gt;"&amp;$J6,$AG$14:$AG$17,"="&amp;$AG15)</f>
        <v>0</v>
      </c>
      <c r="AJ15" s="587">
        <f t="shared" ref="AJ15:AJ17" si="23">AG15+AI15</f>
        <v>1</v>
      </c>
      <c r="AK15" s="586"/>
      <c r="AL15" s="593">
        <f>COUNTIFS($H$5:$H$8,"&gt;"&amp;$H6,$AJ$14:$AJ$17,"="&amp;$AJ15)</f>
        <v>0</v>
      </c>
      <c r="AM15" s="587">
        <f t="shared" ref="AM15:AM17" si="24">AJ15+AL15</f>
        <v>1</v>
      </c>
      <c r="AN15" s="586"/>
      <c r="AO15" s="593">
        <f>COUNTIFS($P$5:$P$8,"&gt;"&amp;$P6,$AM$14:$AM$17,"="&amp;$AM15)</f>
        <v>4</v>
      </c>
      <c r="AP15" s="587">
        <f t="shared" si="16"/>
        <v>5</v>
      </c>
      <c r="AQ15" s="586"/>
      <c r="AR15" s="593">
        <f t="shared" ref="AR15:AR17" si="25">COUNTIFS($R$5:$R$8,"&gt;"&amp;$R6,$AP$14:$AP$17,"="&amp;$AP15)</f>
        <v>0</v>
      </c>
      <c r="AS15" s="587">
        <f t="shared" si="17"/>
        <v>5</v>
      </c>
      <c r="AT15" s="797" t="b">
        <f t="shared" ref="AT15:AT17" si="26">AND($AV6,$AT6)</f>
        <v>0</v>
      </c>
      <c r="AV15" s="616" t="b">
        <f t="shared" ref="AV15:AV17" si="27">AND($AU6,$AV6)</f>
        <v>0</v>
      </c>
      <c r="AX15" s="685"/>
      <c r="AY15" s="616">
        <f t="shared" ref="AY15:AY17" si="28">IFERROR(INDEX($E$14:$E$17,IF($I15=$AX$14,$C15,99)),0)</f>
        <v>2</v>
      </c>
      <c r="AZ15" s="604" t="str">
        <v>Japan</v>
      </c>
      <c r="BA15" s="593">
        <v>0</v>
      </c>
      <c r="BB15" s="593">
        <v>0</v>
      </c>
      <c r="BC15" s="609">
        <v>0</v>
      </c>
      <c r="BE15" s="614" t="str">
        <v/>
      </c>
      <c r="BF15" s="615" t="str">
        <v/>
      </c>
      <c r="BG15" s="616" t="str">
        <v/>
      </c>
      <c r="BH15" s="617" t="str">
        <v/>
      </c>
      <c r="BI15" s="616"/>
      <c r="BK15" s="590">
        <v>1</v>
      </c>
      <c r="BL15" s="693">
        <f t="array" ref="BL15">IFERROR(SMALL(IF(COUNTIF($BK$14:$BK$17,$C$14:$C$17)&gt;1,$C$14:$C$17,""),1),"")</f>
        <v>1</v>
      </c>
      <c r="BN15" s="604" t="str">
        <v/>
      </c>
      <c r="BO15" s="593" t="str">
        <v/>
      </c>
      <c r="BP15" s="593" t="str">
        <v/>
      </c>
      <c r="BQ15" s="609" t="str">
        <v/>
      </c>
      <c r="BS15" s="614" t="str">
        <v/>
      </c>
      <c r="BT15" s="615" t="str">
        <v/>
      </c>
      <c r="BU15" s="616" t="str">
        <v/>
      </c>
      <c r="BV15" s="617" t="str">
        <v/>
      </c>
      <c r="BZ15" s="604" t="str">
        <v/>
      </c>
      <c r="CA15" s="593" t="str">
        <v/>
      </c>
      <c r="CB15" s="593" t="str">
        <v/>
      </c>
      <c r="CC15" s="609" t="str">
        <v/>
      </c>
      <c r="CE15" s="614" t="str">
        <v/>
      </c>
      <c r="CF15" s="615" t="str">
        <v/>
      </c>
      <c r="CG15" s="616" t="str">
        <v/>
      </c>
      <c r="CH15" s="617" t="str">
        <v/>
      </c>
    </row>
    <row r="16" spans="2:86" s="594" customFormat="1">
      <c r="C16" s="593">
        <v>3</v>
      </c>
      <c r="D16" s="593" t="str">
        <f t="shared" si="18"/>
        <v>Sweden</v>
      </c>
      <c r="E16" s="589">
        <f t="shared" si="19"/>
        <v>3</v>
      </c>
      <c r="F16" s="582">
        <f t="shared" si="20"/>
        <v>5.016</v>
      </c>
      <c r="G16" s="710">
        <f t="shared" si="21"/>
        <v>5</v>
      </c>
      <c r="H16" s="586"/>
      <c r="I16" s="591">
        <f t="shared" si="22"/>
        <v>1</v>
      </c>
      <c r="J16" s="691"/>
      <c r="K16" s="574">
        <f t="array" ref="K16">SUMPRODUCT($U$22:$U$27*($P$22:$P$27=$D16)*ISNUMBER(MATCH($Q$22:$Q$27,IF($I$14:$I$17=$I16,$D$14:$D$17,""),0)))+SUMPRODUCT($V$22:$V$27*($Q$22:$Q$27=$D16)*ISNUMBER(MATCH($P$22:$P$27,IF($I$14:$I$17=$I16,$D$14:$D$17,""),0)))</f>
        <v>0</v>
      </c>
      <c r="L16" s="574">
        <f>COUNTIFS($K$14:$K$17,"&gt;"&amp;$K16,$I$14:$I$17,"="&amp;$I16)</f>
        <v>0</v>
      </c>
      <c r="M16" s="587">
        <f t="shared" si="10"/>
        <v>1</v>
      </c>
      <c r="N16" s="586"/>
      <c r="O16" s="574">
        <f t="array" ref="O16">SUMPRODUCT($W$22:$W$27*($P$22:$P$27=$D16)*ISNUMBER(MATCH($Q$22:$Q$27,IF($I$14:$I$17=$I16,$D$14:$D$17,""),0)))+SUMPRODUCT(-$W$22:$W$27*($Q$22:$Q$27=$D16)*ISNUMBER(MATCH($P$22:$P$27,IF($I$14:$I$17=$I16,$D$14:$D$17,""),0)))</f>
        <v>0</v>
      </c>
      <c r="P16" s="574">
        <f>COUNTIFS($O$14:$O$17,"&gt;"&amp;$O16,$M$14:$M$17,"="&amp;$M16)</f>
        <v>0</v>
      </c>
      <c r="Q16" s="587">
        <f t="shared" si="11"/>
        <v>1</v>
      </c>
      <c r="R16" s="586"/>
      <c r="S16" s="574">
        <f t="array" ref="S16">SUMPRODUCT($X$22:$X$27*($P$22:$P$27=$D16)*ISNUMBER(MATCH($Q$22:$Q$27,IF($I$14:$I$17=$I16,$D$14:$D$17,""),0)))+SUMPRODUCT($Y$22:$Y$27*($Q$22:$Q$27=$D16)*ISNUMBER(MATCH($P$22:$P$27,IF($I$14:$I$17=$I16,$D$14:$D$17,""),0)))</f>
        <v>0</v>
      </c>
      <c r="T16" s="574">
        <f>COUNTIFS($S$14:$S$17,"&gt;"&amp;$S16,$Q$14:$Q$17,"="&amp;$Q16)</f>
        <v>0</v>
      </c>
      <c r="U16" s="587">
        <f t="shared" si="12"/>
        <v>1</v>
      </c>
      <c r="V16" s="691"/>
      <c r="W16" s="574">
        <f t="array" ref="W16">SUMPRODUCT($U$22:$U$27*($P$22:$P$27=$D16)*ISNUMBER(MATCH($Q$22:$Q$27,IF($U$14:$U$17=$U16,$D$14:$D$17,""),0)))+SUMPRODUCT($V$22:$V$27*($Q$22:$Q$27=$D16)*ISNUMBER(MATCH($P$22:$P$27,IF($U$14:$U$17=$U16,$D$14:$D$17,""),0)))</f>
        <v>0</v>
      </c>
      <c r="X16" s="574">
        <f>COUNTIFS($W$14:$W$17,"&gt;"&amp;$W16,$U$14:$U$17,"="&amp;$U16)</f>
        <v>0</v>
      </c>
      <c r="Y16" s="587">
        <f t="shared" si="13"/>
        <v>1</v>
      </c>
      <c r="Z16" s="586"/>
      <c r="AA16" s="574">
        <f t="array" ref="AA16">SUMPRODUCT($W$22:$W$27*($P$22:$P$27=$D16)*ISNUMBER(MATCH($Q$22:$Q$27,IF($U$14:$U$17=$U16,$D$14:$D$17,""),0)))+SUMPRODUCT(-$W$22:$W$27*($Q$22:$Q$27=$D16)*ISNUMBER(MATCH($P$22:$P$27,IF($U$14:$U$17=$U16,$D$14:$D$17,""),0)))</f>
        <v>0</v>
      </c>
      <c r="AB16" s="574">
        <f>COUNTIFS($AA$14:$AA$17,"&gt;"&amp;$AA16,$Y$14:$Y$17,"="&amp;$Y16)</f>
        <v>0</v>
      </c>
      <c r="AC16" s="587">
        <f t="shared" si="14"/>
        <v>1</v>
      </c>
      <c r="AD16" s="586"/>
      <c r="AE16" s="574">
        <f t="array" ref="AE16">SUMPRODUCT($X$22:$X$27*($P$22:$P$27=$D16)*ISNUMBER(MATCH($Q$22:$Q$27,IF($U$14:$U$17=$U16,$D$14:$D$17,""),0)))+SUMPRODUCT($Y$22:$Y$27*($Q$22:$Q$27=$D16)*ISNUMBER(MATCH($P$22:$P$27,IF($U$14:$U$17=$U16,$D$14:$D$17,""),0)))</f>
        <v>0</v>
      </c>
      <c r="AF16" s="574">
        <f>COUNTIFS($AE$14:$AE$17,"&gt;"&amp;$AE16,$AC$14:$AC$17,"="&amp;$AC16)</f>
        <v>0</v>
      </c>
      <c r="AG16" s="587">
        <f t="shared" si="15"/>
        <v>1</v>
      </c>
      <c r="AH16" s="691"/>
      <c r="AI16" s="593">
        <f>COUNTIFS($J$5:$J$8,"&gt;"&amp;$J7,$AG$14:$AG$17,"="&amp;$AG16)</f>
        <v>0</v>
      </c>
      <c r="AJ16" s="587">
        <f t="shared" si="23"/>
        <v>1</v>
      </c>
      <c r="AK16" s="586"/>
      <c r="AL16" s="593">
        <f>COUNTIFS($H$5:$H$8,"&gt;"&amp;$H7,$AJ$14:$AJ$17,"="&amp;$AJ16)</f>
        <v>0</v>
      </c>
      <c r="AM16" s="587">
        <f t="shared" si="24"/>
        <v>1</v>
      </c>
      <c r="AN16" s="586"/>
      <c r="AO16" s="593">
        <f>COUNTIFS($P$5:$P$8,"&gt;"&amp;$P7,$AM$14:$AM$17,"="&amp;$AM16)</f>
        <v>4</v>
      </c>
      <c r="AP16" s="587">
        <f t="shared" si="16"/>
        <v>5</v>
      </c>
      <c r="AQ16" s="586"/>
      <c r="AR16" s="593">
        <f t="shared" si="25"/>
        <v>0</v>
      </c>
      <c r="AS16" s="587">
        <f t="shared" si="17"/>
        <v>5</v>
      </c>
      <c r="AT16" s="797" t="b">
        <f t="shared" si="26"/>
        <v>0</v>
      </c>
      <c r="AV16" s="616" t="b">
        <f t="shared" si="27"/>
        <v>0</v>
      </c>
      <c r="AX16" s="593"/>
      <c r="AY16" s="616">
        <f t="shared" si="28"/>
        <v>3</v>
      </c>
      <c r="AZ16" s="604" t="str">
        <v>Sweden</v>
      </c>
      <c r="BA16" s="593">
        <v>0</v>
      </c>
      <c r="BB16" s="593">
        <v>0</v>
      </c>
      <c r="BC16" s="609">
        <v>0</v>
      </c>
      <c r="BE16" s="614" t="str">
        <v/>
      </c>
      <c r="BF16" s="616" t="str">
        <v/>
      </c>
      <c r="BG16" s="615" t="str">
        <v/>
      </c>
      <c r="BH16" s="617" t="str">
        <v/>
      </c>
      <c r="BI16" s="616"/>
      <c r="BJ16" s="616"/>
      <c r="BK16" s="590">
        <v>1</v>
      </c>
      <c r="BL16" s="593"/>
      <c r="BN16" s="604" t="str">
        <v/>
      </c>
      <c r="BO16" s="593" t="str">
        <v/>
      </c>
      <c r="BP16" s="593" t="str">
        <v/>
      </c>
      <c r="BQ16" s="609" t="str">
        <v/>
      </c>
      <c r="BS16" s="614" t="str">
        <v/>
      </c>
      <c r="BT16" s="616" t="str">
        <v/>
      </c>
      <c r="BU16" s="615" t="str">
        <v/>
      </c>
      <c r="BV16" s="617" t="str">
        <v/>
      </c>
      <c r="BZ16" s="604" t="str">
        <v/>
      </c>
      <c r="CA16" s="593" t="str">
        <v/>
      </c>
      <c r="CB16" s="593" t="str">
        <v/>
      </c>
      <c r="CC16" s="609" t="str">
        <v/>
      </c>
      <c r="CE16" s="614" t="str">
        <v/>
      </c>
      <c r="CF16" s="616" t="str">
        <v/>
      </c>
      <c r="CG16" s="615" t="str">
        <v/>
      </c>
      <c r="CH16" s="617" t="str">
        <v/>
      </c>
    </row>
    <row r="17" spans="3:86" s="594" customFormat="1" ht="12.75" thickBot="1">
      <c r="C17" s="593">
        <v>4</v>
      </c>
      <c r="D17" s="593" t="str">
        <f t="shared" si="18"/>
        <v>Tunisia</v>
      </c>
      <c r="E17" s="592">
        <f t="shared" si="19"/>
        <v>4</v>
      </c>
      <c r="F17" s="582">
        <f t="shared" si="20"/>
        <v>5.0170000000000003</v>
      </c>
      <c r="G17" s="710">
        <f t="shared" si="21"/>
        <v>5</v>
      </c>
      <c r="H17" s="586"/>
      <c r="I17" s="591">
        <f t="shared" si="22"/>
        <v>1</v>
      </c>
      <c r="J17" s="691"/>
      <c r="K17" s="574">
        <f t="array" ref="K17">SUMPRODUCT($U$22:$U$27*($P$22:$P$27=$D17)*ISNUMBER(MATCH($Q$22:$Q$27,IF($I$14:$I$17=$I17,$D$14:$D$17,""),0)))+SUMPRODUCT($V$22:$V$27*($Q$22:$Q$27=$D17)*ISNUMBER(MATCH($P$22:$P$27,IF($I$14:$I$17=$I17,$D$14:$D$17,""),0)))</f>
        <v>0</v>
      </c>
      <c r="L17" s="574">
        <f>COUNTIFS($K$14:$K$17,"&gt;"&amp;$K17,$I$14:$I$17,"="&amp;$I17)</f>
        <v>0</v>
      </c>
      <c r="M17" s="587">
        <f t="shared" si="10"/>
        <v>1</v>
      </c>
      <c r="N17" s="586"/>
      <c r="O17" s="574">
        <f t="array" ref="O17">SUMPRODUCT($W$22:$W$27*($P$22:$P$27=$D17)*ISNUMBER(MATCH($Q$22:$Q$27,IF($I$14:$I$17=$I17,$D$14:$D$17,""),0)))+SUMPRODUCT(-$W$22:$W$27*($Q$22:$Q$27=$D17)*ISNUMBER(MATCH($P$22:$P$27,IF($I$14:$I$17=$I17,$D$14:$D$17,""),0)))</f>
        <v>0</v>
      </c>
      <c r="P17" s="574">
        <f>COUNTIFS($O$14:$O$17,"&gt;"&amp;$O17,$M$14:$M$17,"="&amp;$M17)</f>
        <v>0</v>
      </c>
      <c r="Q17" s="587">
        <f t="shared" si="11"/>
        <v>1</v>
      </c>
      <c r="R17" s="586"/>
      <c r="S17" s="574">
        <f t="array" ref="S17">SUMPRODUCT($X$22:$X$27*($P$22:$P$27=$D17)*ISNUMBER(MATCH($Q$22:$Q$27,IF($I$14:$I$17=$I17,$D$14:$D$17,""),0)))+SUMPRODUCT($Y$22:$Y$27*($Q$22:$Q$27=$D17)*ISNUMBER(MATCH($P$22:$P$27,IF($I$14:$I$17=$I17,$D$14:$D$17,""),0)))</f>
        <v>0</v>
      </c>
      <c r="T17" s="574">
        <f>COUNTIFS($S$14:$S$17,"&gt;"&amp;$S17,$Q$14:$Q$17,"="&amp;$Q17)</f>
        <v>0</v>
      </c>
      <c r="U17" s="587">
        <f t="shared" si="12"/>
        <v>1</v>
      </c>
      <c r="V17" s="691"/>
      <c r="W17" s="574">
        <f t="array" ref="W17">SUMPRODUCT($U$22:$U$27*($P$22:$P$27=$D17)*ISNUMBER(MATCH($Q$22:$Q$27,IF($U$14:$U$17=$U17,$D$14:$D$17,""),0)))+SUMPRODUCT($V$22:$V$27*($Q$22:$Q$27=$D17)*ISNUMBER(MATCH($P$22:$P$27,IF($U$14:$U$17=$U17,$D$14:$D$17,""),0)))</f>
        <v>0</v>
      </c>
      <c r="X17" s="574">
        <f>COUNTIFS($W$14:$W$17,"&gt;"&amp;$W17,$U$14:$U$17,"="&amp;$U17)</f>
        <v>0</v>
      </c>
      <c r="Y17" s="587">
        <f t="shared" si="13"/>
        <v>1</v>
      </c>
      <c r="Z17" s="586"/>
      <c r="AA17" s="574">
        <f t="array" ref="AA17">SUMPRODUCT($W$22:$W$27*($P$22:$P$27=$D17)*ISNUMBER(MATCH($Q$22:$Q$27,IF($U$14:$U$17=$U17,$D$14:$D$17,""),0)))+SUMPRODUCT(-$W$22:$W$27*($Q$22:$Q$27=$D17)*ISNUMBER(MATCH($P$22:$P$27,IF($U$14:$U$17=$U17,$D$14:$D$17,""),0)))</f>
        <v>0</v>
      </c>
      <c r="AB17" s="574">
        <f>COUNTIFS($AA$14:$AA$17,"&gt;"&amp;$AA17,$Y$14:$Y$17,"="&amp;$Y17)</f>
        <v>0</v>
      </c>
      <c r="AC17" s="587">
        <f t="shared" si="14"/>
        <v>1</v>
      </c>
      <c r="AD17" s="586"/>
      <c r="AE17" s="574">
        <f t="array" ref="AE17">SUMPRODUCT($X$22:$X$27*($P$22:$P$27=$D17)*ISNUMBER(MATCH($Q$22:$Q$27,IF($U$14:$U$17=$U17,$D$14:$D$17,""),0)))+SUMPRODUCT($Y$22:$Y$27*($Q$22:$Q$27=$D17)*ISNUMBER(MATCH($P$22:$P$27,IF($U$14:$U$17=$U17,$D$14:$D$17,""),0)))</f>
        <v>0</v>
      </c>
      <c r="AF17" s="574">
        <f>COUNTIFS($AE$14:$AE$17,"&gt;"&amp;$AE17,$AC$14:$AC$17,"="&amp;$AC17)</f>
        <v>0</v>
      </c>
      <c r="AG17" s="587">
        <f t="shared" si="15"/>
        <v>1</v>
      </c>
      <c r="AH17" s="691"/>
      <c r="AI17" s="593">
        <f>COUNTIFS($J$5:$J$8,"&gt;"&amp;$J8,$AG$14:$AG$17,"="&amp;$AG17)</f>
        <v>0</v>
      </c>
      <c r="AJ17" s="587">
        <f t="shared" si="23"/>
        <v>1</v>
      </c>
      <c r="AK17" s="586"/>
      <c r="AL17" s="593">
        <f>COUNTIFS($H$5:$H$8,"&gt;"&amp;$H8,$AJ$14:$AJ$17,"="&amp;$AJ17)</f>
        <v>0</v>
      </c>
      <c r="AM17" s="587">
        <f t="shared" si="24"/>
        <v>1</v>
      </c>
      <c r="AN17" s="586"/>
      <c r="AO17" s="593">
        <f>COUNTIFS($P$5:$P$8,"&gt;"&amp;$P8,$AM$14:$AM$17,"="&amp;$AM17)</f>
        <v>4</v>
      </c>
      <c r="AP17" s="587">
        <f t="shared" si="16"/>
        <v>5</v>
      </c>
      <c r="AQ17" s="586"/>
      <c r="AR17" s="593">
        <f t="shared" si="25"/>
        <v>0</v>
      </c>
      <c r="AS17" s="587">
        <f t="shared" si="17"/>
        <v>5</v>
      </c>
      <c r="AT17" s="797" t="b">
        <f t="shared" si="26"/>
        <v>0</v>
      </c>
      <c r="AV17" s="616" t="b">
        <f t="shared" si="27"/>
        <v>0</v>
      </c>
      <c r="AX17" s="593"/>
      <c r="AY17" s="616">
        <f t="shared" si="28"/>
        <v>4</v>
      </c>
      <c r="AZ17" s="605" t="str">
        <v>Tunisia</v>
      </c>
      <c r="BA17" s="607">
        <v>0</v>
      </c>
      <c r="BB17" s="607">
        <v>0</v>
      </c>
      <c r="BC17" s="610">
        <v>0</v>
      </c>
      <c r="BE17" s="618" t="str">
        <v/>
      </c>
      <c r="BF17" s="619" t="str">
        <v/>
      </c>
      <c r="BG17" s="619" t="str">
        <v/>
      </c>
      <c r="BH17" s="620" t="str">
        <v/>
      </c>
      <c r="BI17" s="616"/>
      <c r="BJ17" s="616"/>
      <c r="BK17" s="682">
        <v>1</v>
      </c>
      <c r="BL17" s="593"/>
      <c r="BN17" s="605" t="str">
        <v/>
      </c>
      <c r="BO17" s="607" t="str">
        <v/>
      </c>
      <c r="BP17" s="607" t="str">
        <v/>
      </c>
      <c r="BQ17" s="610" t="str">
        <v/>
      </c>
      <c r="BS17" s="618" t="str">
        <v/>
      </c>
      <c r="BT17" s="619" t="str">
        <v/>
      </c>
      <c r="BU17" s="619" t="str">
        <v/>
      </c>
      <c r="BV17" s="620" t="str">
        <v/>
      </c>
      <c r="BZ17" s="605" t="str">
        <v/>
      </c>
      <c r="CA17" s="607" t="str">
        <v/>
      </c>
      <c r="CB17" s="607" t="str">
        <v/>
      </c>
      <c r="CC17" s="610" t="str">
        <v/>
      </c>
      <c r="CE17" s="618" t="str">
        <v/>
      </c>
      <c r="CF17" s="619" t="str">
        <v/>
      </c>
      <c r="CG17" s="619" t="str">
        <v/>
      </c>
      <c r="CH17" s="620" t="str">
        <v/>
      </c>
    </row>
    <row r="18" spans="3:86" s="594" customFormat="1" ht="12.75" thickTop="1">
      <c r="P18" s="593"/>
      <c r="Q18" s="593"/>
      <c r="R18" s="593"/>
      <c r="S18" s="593"/>
      <c r="T18" s="593"/>
      <c r="U18" s="593"/>
      <c r="BK18" s="593"/>
      <c r="BL18" s="593"/>
    </row>
    <row r="19" spans="3:86" s="594" customFormat="1">
      <c r="BK19" s="593"/>
      <c r="BL19" s="593"/>
    </row>
    <row r="20" spans="3:86" s="572" customFormat="1">
      <c r="O20" s="622"/>
      <c r="W20" s="622"/>
      <c r="Y20" s="622"/>
      <c r="AZ20" s="688" t="s">
        <v>1780</v>
      </c>
      <c r="BK20" s="574"/>
      <c r="BL20" s="574"/>
    </row>
    <row r="21" spans="3:86" s="572" customFormat="1" ht="15.75" customHeight="1" thickBot="1">
      <c r="D21" s="623"/>
      <c r="E21" s="579" t="s">
        <v>1101</v>
      </c>
      <c r="F21" s="578" t="s">
        <v>1102</v>
      </c>
      <c r="G21" s="578" t="s">
        <v>1103</v>
      </c>
      <c r="H21" s="624" t="str">
        <f t="array" ref="H21:K21">TRANSPOSE($D$22:$D$25)</f>
        <v>Netherlands</v>
      </c>
      <c r="I21" s="625" t="str">
        <v>Japan</v>
      </c>
      <c r="J21" s="625" t="str">
        <v>Sweden</v>
      </c>
      <c r="K21" s="626" t="str">
        <v>Tunisia</v>
      </c>
      <c r="L21" s="573" t="s">
        <v>1786</v>
      </c>
      <c r="M21" s="573" t="s">
        <v>1784</v>
      </c>
      <c r="N21" s="583" t="s">
        <v>1787</v>
      </c>
      <c r="T21" s="622" t="s">
        <v>169</v>
      </c>
      <c r="U21" s="975" t="s">
        <v>1101</v>
      </c>
      <c r="V21" s="975"/>
      <c r="W21" s="668" t="s">
        <v>190</v>
      </c>
      <c r="X21" s="668" t="s">
        <v>1102</v>
      </c>
      <c r="Y21" s="668" t="s">
        <v>1103</v>
      </c>
      <c r="AA21" s="627"/>
      <c r="AC21" s="573" t="s">
        <v>1759</v>
      </c>
      <c r="AE21" s="594"/>
      <c r="AF21" s="594"/>
      <c r="AH21" s="594"/>
      <c r="AI21" s="594"/>
      <c r="AJ21" s="594"/>
      <c r="AK21" s="594"/>
      <c r="AL21" s="594"/>
      <c r="AM21" s="594"/>
      <c r="AN21" s="594"/>
      <c r="AO21" s="594"/>
      <c r="AX21" s="687" t="s">
        <v>1783</v>
      </c>
      <c r="AY21" s="687" t="s">
        <v>1785</v>
      </c>
      <c r="AZ21" s="594"/>
      <c r="BA21" s="594"/>
      <c r="BB21" s="594"/>
      <c r="BC21" s="594"/>
      <c r="BD21" s="594"/>
      <c r="BE21" s="596" t="str">
        <f t="array" ref="BE21:BH21">TRANSPOSE($AZ$22:$AZ$25)</f>
        <v/>
      </c>
      <c r="BF21" s="597" t="str">
        <v/>
      </c>
      <c r="BG21" s="597" t="str">
        <v/>
      </c>
      <c r="BH21" s="598" t="str">
        <v/>
      </c>
      <c r="BI21" s="594"/>
      <c r="BJ21" s="594"/>
      <c r="BK21" s="593"/>
      <c r="BL21" s="593"/>
      <c r="BM21" s="594"/>
      <c r="BN21" s="594"/>
      <c r="BO21" s="594"/>
      <c r="BP21" s="594"/>
      <c r="BQ21" s="594"/>
      <c r="BR21" s="594"/>
      <c r="BS21" s="594"/>
      <c r="BT21" s="594"/>
      <c r="BU21" s="594"/>
      <c r="BV21" s="594"/>
    </row>
    <row r="22" spans="3:86" s="572" customFormat="1" ht="12.75" thickTop="1">
      <c r="C22" s="574"/>
      <c r="D22" s="628" t="str">
        <f>IF($L$9=0,$D5,INDEX($D$5:$D$8,MATCH($C5,$E$14:$E$17,0)))</f>
        <v>Netherlands</v>
      </c>
      <c r="E22" s="697">
        <f>VLOOKUP($D22,$D$5:$K$8,8,0)</f>
        <v>0</v>
      </c>
      <c r="F22" s="630">
        <f>VLOOKUP($D22,$D$5:$K$8,5,0)</f>
        <v>0</v>
      </c>
      <c r="G22" s="698">
        <f>VLOOKUP($D22,$D$5:$K$8,6,0)</f>
        <v>0</v>
      </c>
      <c r="H22" s="629" t="str">
        <f t="array" ref="H22:K25">IFERROR(VLOOKUP($D$22:$D$25&amp;$H$21:$K$21,$Z$22:$AA$33,2,0),"")</f>
        <v/>
      </c>
      <c r="I22" s="630" t="str">
        <v/>
      </c>
      <c r="J22" s="630" t="str">
        <v/>
      </c>
      <c r="K22" s="694" t="str">
        <v/>
      </c>
      <c r="L22" s="683" t="b">
        <f>OR($E22&gt;0,$G22&gt;0)</f>
        <v>0</v>
      </c>
      <c r="M22" s="683" t="b">
        <f t="array" ref="M22:M25">VLOOKUP($D$22:$D$25,$D$14:$AV$17,45,0)</f>
        <v>0</v>
      </c>
      <c r="N22" s="574">
        <f>VLOOKUP($D22,$D$5:$Q$8,14,0)</f>
        <v>7</v>
      </c>
      <c r="O22" s="635" t="s">
        <v>26</v>
      </c>
      <c r="P22" s="670" t="str">
        <f>INDEX('World Cup'!$B$13:$AJ$38,1,1+(CODE($B$1)-65)*3)</f>
        <v>Netherlands</v>
      </c>
      <c r="Q22" s="671" t="str">
        <f>INDEX('World Cup'!$B$13:$AJ$38,1,2+(CODE($B$1)-65)*3)</f>
        <v>Japan</v>
      </c>
      <c r="R22" s="671" t="str">
        <f>IF(OR(INDEX('World Cup'!$B$14:$AJ$39,1,1+(CODE($B$1)-65)*3)="",INDEX('World Cup'!$B$14:$AJ$39,1,2+(CODE($B$1)-65)*3)=""),"",INDEX('World Cup'!$B$14:$AJ$39,1,1+(CODE($B$1)-65)*3))</f>
        <v/>
      </c>
      <c r="S22" s="672" t="str">
        <f>IF(OR(INDEX('World Cup'!$B$14:$AJ$39,1,1+(CODE($B$1)-65)*3)="",INDEX('World Cup'!$B$14:$AJ$39,1,2+(CODE($B$1)-65)*3)=""),"",INDEX('World Cup'!$B$14:$AJ$39,1,2+(CODE($B$1)-65)*3))</f>
        <v/>
      </c>
      <c r="T22" s="637">
        <f t="shared" ref="T22:T25" si="29">IF(AND(P22&lt;&gt;"",Q22&lt;&gt;"",P22&lt;&gt;Q22,R22&lt;&gt;"",S22&lt;&gt;""),1,0)</f>
        <v>0</v>
      </c>
      <c r="U22" s="638">
        <f t="shared" ref="U22:U25" si="30">IF($T22=0,0,IF($R22&gt;$S22,3,IF($R22=$S22,1,0)))</f>
        <v>0</v>
      </c>
      <c r="V22" s="639">
        <f t="shared" ref="V22:V25" si="31">IF($T22=0,0,IF($R22&lt;$S22,3,IF($R22=$S22,1,0)))</f>
        <v>0</v>
      </c>
      <c r="W22" s="640">
        <f t="shared" ref="W22:W25" si="32">IF(OR(R22="",S22=""),0,R22-S22)</f>
        <v>0</v>
      </c>
      <c r="X22" s="641">
        <f t="shared" ref="X22:X25" si="33">IF(OR(R22="",S22=""),0,R22)</f>
        <v>0</v>
      </c>
      <c r="Y22" s="642">
        <f t="shared" ref="Y22:Y25" si="34">IF(OR(R22="",S22=""),0,S22)</f>
        <v>0</v>
      </c>
      <c r="Z22" s="643" t="str">
        <f t="shared" ref="Z22:Z25" si="35">P22&amp;Q22</f>
        <v>NetherlandsJapan</v>
      </c>
      <c r="AA22" s="644" t="str">
        <f>IF($T22,$X22&amp;Language!$E$197&amp;$Y22,"")</f>
        <v/>
      </c>
      <c r="AB22" s="683"/>
      <c r="AC22" s="683" t="b">
        <f t="array" ref="AC22:AC25">VLOOKUP($D$22:$D$25,$D$14:$AV$17,43,0)</f>
        <v>0</v>
      </c>
      <c r="AD22" s="683"/>
      <c r="AE22" s="574"/>
      <c r="AF22" s="684"/>
      <c r="AG22" s="684"/>
      <c r="AH22" s="684"/>
      <c r="AI22" s="683"/>
      <c r="AJ22" s="593"/>
      <c r="AK22" s="645"/>
      <c r="AL22" s="593"/>
      <c r="AN22" s="593"/>
      <c r="AO22" s="593"/>
      <c r="AX22" s="689" t="str">
        <f t="array" ref="AX22">IFERROR(SMALL(IF(COUNTIF($I$14:$I$17,$C$14:$C$17)&gt;1,$C$14:$C$17,""),2),"")</f>
        <v/>
      </c>
      <c r="AY22" s="616">
        <f>IFERROR(INDEX($E$14:$E$17,IF($I14=$AX$22,$C14,99)),0)</f>
        <v>0</v>
      </c>
      <c r="AZ22" s="603" t="str">
        <f t="array" ref="AZ22:AZ25">IFERROR(VLOOKUP($BB$5:$BB$8,$C$14:$D$17,2,0),"")</f>
        <v/>
      </c>
      <c r="BA22" s="606" t="str">
        <f t="array" ref="BA22:BA25">IFERROR(VLOOKUP($BB$5:$BB$8,$C$14:$K$17,9,0),"")</f>
        <v/>
      </c>
      <c r="BB22" s="606" t="str">
        <f t="array" ref="BB22:BB25">IFERROR(VLOOKUP($BB$5:$BB$8,$C$14:$O$17,13,0),"")</f>
        <v/>
      </c>
      <c r="BC22" s="608" t="str">
        <f t="array" ref="BC22:BC25">IFERROR(VLOOKUP($BB$5:$BB$8,$C$14:$S$17,17,0),"")</f>
        <v/>
      </c>
      <c r="BD22" s="594"/>
      <c r="BE22" s="611" t="str">
        <f t="array" ref="BE22:BH25">IFERROR(VLOOKUP($AZ$22:$AZ$25&amp;$BE$21:$BH$21,$Z$22:$AA$33,2,0),"")</f>
        <v/>
      </c>
      <c r="BF22" s="612" t="str">
        <v/>
      </c>
      <c r="BG22" s="612" t="str">
        <v/>
      </c>
      <c r="BH22" s="613" t="str">
        <v/>
      </c>
      <c r="BI22" s="616"/>
      <c r="BJ22" s="616"/>
      <c r="BK22" s="574"/>
      <c r="BL22" s="593"/>
      <c r="BM22" s="594"/>
      <c r="BN22" s="594"/>
      <c r="BO22" s="593"/>
      <c r="BP22" s="593"/>
      <c r="BQ22" s="593"/>
      <c r="BR22" s="594"/>
      <c r="BS22" s="616"/>
      <c r="BT22" s="616"/>
      <c r="BU22" s="616"/>
      <c r="BV22" s="616"/>
    </row>
    <row r="23" spans="3:86" s="572" customFormat="1">
      <c r="C23" s="574"/>
      <c r="D23" s="646" t="str">
        <f t="shared" ref="D23:D25" si="36">IF($L$9=0,$D6,INDEX($D$5:$D$8,MATCH($C6,$E$14:$E$17,0)))</f>
        <v>Japan</v>
      </c>
      <c r="E23" s="692">
        <f t="shared" ref="E23:E25" si="37">VLOOKUP($D23,$D$5:$K$8,8,0)</f>
        <v>0</v>
      </c>
      <c r="F23" s="574">
        <f t="shared" ref="F23:F25" si="38">VLOOKUP($D23,$D$5:$K$8,5,0)</f>
        <v>0</v>
      </c>
      <c r="G23" s="699">
        <f t="shared" ref="G23:G25" si="39">VLOOKUP($D23,$D$5:$K$8,6,0)</f>
        <v>0</v>
      </c>
      <c r="H23" s="631" t="str">
        <v/>
      </c>
      <c r="I23" s="632" t="str">
        <v/>
      </c>
      <c r="J23" s="574" t="str">
        <v/>
      </c>
      <c r="K23" s="695" t="str">
        <v/>
      </c>
      <c r="L23" s="683" t="b">
        <f t="shared" ref="L23:L25" si="40">OR($E23&gt;0,$G23&gt;0)</f>
        <v>0</v>
      </c>
      <c r="M23" s="683" t="b">
        <v>0</v>
      </c>
      <c r="N23" s="574">
        <f t="shared" ref="N23:N25" si="41">VLOOKUP($D23,$D$5:$Q$8,14,0)</f>
        <v>18</v>
      </c>
      <c r="O23" s="647" t="s">
        <v>27</v>
      </c>
      <c r="P23" s="673" t="str">
        <f>INDEX('World Cup'!$B$13:$AJ$38,6,1+(CODE($B$1)-65)*3)</f>
        <v>Sweden</v>
      </c>
      <c r="Q23" s="674" t="str">
        <f>INDEX('World Cup'!$B$13:$AJ$38,6,2+(CODE($B$1)-65)*3)</f>
        <v>Tunisia</v>
      </c>
      <c r="R23" s="674" t="str">
        <f>IF(OR(INDEX('World Cup'!$B$14:$AJ$39,6,1+(CODE($B$1)-65)*3)="",INDEX('World Cup'!$B$14:$AJ$39,6,2+(CODE($B$1)-65)*3)=""),"",INDEX('World Cup'!$B$14:$AJ$39,6,1+(CODE($B$1)-65)*3))</f>
        <v/>
      </c>
      <c r="S23" s="675" t="str">
        <f>IF(OR(INDEX('World Cup'!$B$14:$AJ$39,6,1+(CODE($B$1)-65)*3)="",INDEX('World Cup'!$B$14:$AJ$39,6,2+(CODE($B$1)-65)*3)=""),"",INDEX('World Cup'!$B$14:$AJ$39,6,2+(CODE($B$1)-65)*3))</f>
        <v/>
      </c>
      <c r="T23" s="574">
        <f t="shared" si="29"/>
        <v>0</v>
      </c>
      <c r="U23" s="649">
        <f t="shared" si="30"/>
        <v>0</v>
      </c>
      <c r="V23" s="574">
        <f t="shared" si="31"/>
        <v>0</v>
      </c>
      <c r="W23" s="650">
        <f t="shared" si="32"/>
        <v>0</v>
      </c>
      <c r="X23" s="651">
        <f t="shared" si="33"/>
        <v>0</v>
      </c>
      <c r="Y23" s="652">
        <f t="shared" si="34"/>
        <v>0</v>
      </c>
      <c r="Z23" s="653" t="str">
        <f t="shared" si="35"/>
        <v>SwedenTunisia</v>
      </c>
      <c r="AA23" s="654" t="str">
        <f>IF($T23,$X23&amp;Language!$E$197&amp;$Y23,"")</f>
        <v/>
      </c>
      <c r="AB23" s="683"/>
      <c r="AC23" s="683" t="b">
        <v>0</v>
      </c>
      <c r="AD23" s="683"/>
      <c r="AE23" s="574"/>
      <c r="AF23" s="684"/>
      <c r="AG23" s="684"/>
      <c r="AH23" s="684"/>
      <c r="AI23" s="684"/>
      <c r="AJ23" s="593"/>
      <c r="AK23" s="645"/>
      <c r="AL23" s="593"/>
      <c r="AN23" s="593"/>
      <c r="AO23" s="593"/>
      <c r="AY23" s="616">
        <f t="shared" ref="AY23:AY25" si="42">IFERROR(INDEX($E$14:$E$17,IF($I15=$AX$22,$C15,99)),0)</f>
        <v>0</v>
      </c>
      <c r="AZ23" s="604" t="str">
        <v/>
      </c>
      <c r="BA23" s="593" t="str">
        <v/>
      </c>
      <c r="BB23" s="593" t="str">
        <v/>
      </c>
      <c r="BC23" s="609" t="str">
        <v/>
      </c>
      <c r="BD23" s="594"/>
      <c r="BE23" s="614" t="str">
        <v/>
      </c>
      <c r="BF23" s="615" t="str">
        <v/>
      </c>
      <c r="BG23" s="616" t="str">
        <v/>
      </c>
      <c r="BH23" s="617" t="str">
        <v/>
      </c>
      <c r="BI23" s="616"/>
      <c r="BJ23" s="616"/>
      <c r="BK23" s="574"/>
      <c r="BL23" s="593"/>
      <c r="BM23" s="594"/>
      <c r="BN23" s="594"/>
      <c r="BO23" s="593"/>
      <c r="BP23" s="593"/>
      <c r="BQ23" s="593"/>
      <c r="BR23" s="594"/>
      <c r="BS23" s="616"/>
      <c r="BT23" s="616"/>
      <c r="BU23" s="616"/>
      <c r="BV23" s="616"/>
    </row>
    <row r="24" spans="3:86" s="572" customFormat="1">
      <c r="C24" s="574"/>
      <c r="D24" s="646" t="str">
        <f t="shared" si="36"/>
        <v>Sweden</v>
      </c>
      <c r="E24" s="692">
        <f t="shared" si="37"/>
        <v>0</v>
      </c>
      <c r="F24" s="574">
        <f t="shared" si="38"/>
        <v>0</v>
      </c>
      <c r="G24" s="699">
        <f t="shared" si="39"/>
        <v>0</v>
      </c>
      <c r="H24" s="631" t="str">
        <v/>
      </c>
      <c r="I24" s="574" t="str">
        <v/>
      </c>
      <c r="J24" s="632" t="str">
        <v/>
      </c>
      <c r="K24" s="695" t="str">
        <v/>
      </c>
      <c r="L24" s="683" t="b">
        <f t="shared" si="40"/>
        <v>0</v>
      </c>
      <c r="M24" s="683" t="b">
        <v>0</v>
      </c>
      <c r="N24" s="574">
        <f t="shared" si="41"/>
        <v>38</v>
      </c>
      <c r="O24" s="647" t="s">
        <v>28</v>
      </c>
      <c r="P24" s="673" t="str">
        <f>INDEX('World Cup'!$B$13:$AJ$38,11,1+(CODE($B$1)-65)*3)</f>
        <v>Netherlands</v>
      </c>
      <c r="Q24" s="674" t="str">
        <f>INDEX('World Cup'!$B$13:$AJ$38,11,2+(CODE($B$1)-65)*3)</f>
        <v>Sweden</v>
      </c>
      <c r="R24" s="674" t="str">
        <f>IF(OR(INDEX('World Cup'!$B$14:$AJ$39,11,1+(CODE($B$1)-65)*3)="",INDEX('World Cup'!$B$14:$AJ$39,11,2+(CODE($B$1)-65)*3)=""),"",INDEX('World Cup'!$B$14:$AJ$39,11,1+(CODE($B$1)-65)*3))</f>
        <v/>
      </c>
      <c r="S24" s="675" t="str">
        <f>IF(OR(INDEX('World Cup'!$B$14:$AJ$39,11,1+(CODE($B$1)-65)*3)="",INDEX('World Cup'!$B$14:$AJ$39,11,2+(CODE($B$1)-65)*3)=""),"",INDEX('World Cup'!$B$14:$AJ$39,11,2+(CODE($B$1)-65)*3))</f>
        <v/>
      </c>
      <c r="T24" s="574">
        <f t="shared" si="29"/>
        <v>0</v>
      </c>
      <c r="U24" s="649">
        <f t="shared" si="30"/>
        <v>0</v>
      </c>
      <c r="V24" s="574">
        <f t="shared" si="31"/>
        <v>0</v>
      </c>
      <c r="W24" s="650">
        <f t="shared" si="32"/>
        <v>0</v>
      </c>
      <c r="X24" s="651">
        <f t="shared" si="33"/>
        <v>0</v>
      </c>
      <c r="Y24" s="652">
        <f t="shared" si="34"/>
        <v>0</v>
      </c>
      <c r="Z24" s="653" t="str">
        <f t="shared" si="35"/>
        <v>NetherlandsSweden</v>
      </c>
      <c r="AA24" s="654" t="str">
        <f>IF($T24,$X24&amp;Language!$E$197&amp;$Y24,"")</f>
        <v/>
      </c>
      <c r="AB24" s="683"/>
      <c r="AC24" s="683" t="b">
        <v>0</v>
      </c>
      <c r="AD24" s="683"/>
      <c r="AE24" s="574"/>
      <c r="AF24" s="684"/>
      <c r="AG24" s="684"/>
      <c r="AH24" s="684"/>
      <c r="AI24" s="684"/>
      <c r="AJ24" s="593"/>
      <c r="AK24" s="645"/>
      <c r="AL24" s="593"/>
      <c r="AN24" s="593"/>
      <c r="AO24" s="593"/>
      <c r="AY24" s="616">
        <f t="shared" si="42"/>
        <v>0</v>
      </c>
      <c r="AZ24" s="604" t="str">
        <v/>
      </c>
      <c r="BA24" s="593" t="str">
        <v/>
      </c>
      <c r="BB24" s="593" t="str">
        <v/>
      </c>
      <c r="BC24" s="609" t="str">
        <v/>
      </c>
      <c r="BD24" s="594"/>
      <c r="BE24" s="614" t="str">
        <v/>
      </c>
      <c r="BF24" s="616" t="str">
        <v/>
      </c>
      <c r="BG24" s="615" t="str">
        <v/>
      </c>
      <c r="BH24" s="617" t="str">
        <v/>
      </c>
      <c r="BI24" s="616"/>
      <c r="BJ24" s="616"/>
      <c r="BK24" s="574"/>
      <c r="BL24" s="593"/>
      <c r="BM24" s="594"/>
      <c r="BN24" s="594"/>
      <c r="BO24" s="593"/>
      <c r="BP24" s="593"/>
      <c r="BQ24" s="593"/>
      <c r="BR24" s="594"/>
      <c r="BS24" s="616"/>
      <c r="BT24" s="616"/>
      <c r="BU24" s="616"/>
      <c r="BV24" s="616"/>
    </row>
    <row r="25" spans="3:86" s="572" customFormat="1">
      <c r="C25" s="574"/>
      <c r="D25" s="655" t="str">
        <f t="shared" si="36"/>
        <v>Tunisia</v>
      </c>
      <c r="E25" s="700">
        <f t="shared" si="37"/>
        <v>0</v>
      </c>
      <c r="F25" s="634">
        <f t="shared" si="38"/>
        <v>0</v>
      </c>
      <c r="G25" s="701">
        <f t="shared" si="39"/>
        <v>0</v>
      </c>
      <c r="H25" s="633" t="str">
        <v/>
      </c>
      <c r="I25" s="634" t="str">
        <v/>
      </c>
      <c r="J25" s="634" t="str">
        <v/>
      </c>
      <c r="K25" s="696" t="str">
        <v/>
      </c>
      <c r="L25" s="683" t="b">
        <f t="shared" si="40"/>
        <v>0</v>
      </c>
      <c r="M25" s="683" t="b">
        <v>0</v>
      </c>
      <c r="N25" s="574">
        <f t="shared" si="41"/>
        <v>44</v>
      </c>
      <c r="O25" s="647" t="s">
        <v>29</v>
      </c>
      <c r="P25" s="673" t="str">
        <f>INDEX('World Cup'!$B$13:$AJ$38,16,1+(CODE($B$1)-65)*3)</f>
        <v>Tunisia</v>
      </c>
      <c r="Q25" s="674" t="str">
        <f>INDEX('World Cup'!$B$13:$AJ$38,16,2+(CODE($B$1)-65)*3)</f>
        <v>Japan</v>
      </c>
      <c r="R25" s="674" t="str">
        <f>IF(OR(INDEX('World Cup'!$B$14:$AJ$39,16,1+(CODE($B$1)-65)*3)="",INDEX('World Cup'!$B$14:$AJ$39,16,2+(CODE($B$1)-65)*3)=""),"",INDEX('World Cup'!$B$14:$AJ$39,16,1+(CODE($B$1)-65)*3))</f>
        <v/>
      </c>
      <c r="S25" s="675" t="str">
        <f>IF(OR(INDEX('World Cup'!$B$14:$AJ$39,16,1+(CODE($B$1)-65)*3)="",INDEX('World Cup'!$B$14:$AJ$39,16,2+(CODE($B$1)-65)*3)=""),"",INDEX('World Cup'!$B$14:$AJ$39,16,2+(CODE($B$1)-65)*3))</f>
        <v/>
      </c>
      <c r="T25" s="574">
        <f t="shared" si="29"/>
        <v>0</v>
      </c>
      <c r="U25" s="649">
        <f t="shared" si="30"/>
        <v>0</v>
      </c>
      <c r="V25" s="574">
        <f t="shared" si="31"/>
        <v>0</v>
      </c>
      <c r="W25" s="650">
        <f t="shared" si="32"/>
        <v>0</v>
      </c>
      <c r="X25" s="651">
        <f t="shared" si="33"/>
        <v>0</v>
      </c>
      <c r="Y25" s="652">
        <f t="shared" si="34"/>
        <v>0</v>
      </c>
      <c r="Z25" s="653" t="str">
        <f t="shared" si="35"/>
        <v>TunisiaJapan</v>
      </c>
      <c r="AA25" s="654" t="str">
        <f>IF($T25,$X25&amp;Language!$E$197&amp;$Y25,"")</f>
        <v/>
      </c>
      <c r="AB25" s="683"/>
      <c r="AC25" s="683" t="b">
        <v>0</v>
      </c>
      <c r="AD25" s="683"/>
      <c r="AE25" s="574"/>
      <c r="AF25" s="684"/>
      <c r="AG25" s="684"/>
      <c r="AH25" s="684"/>
      <c r="AI25" s="684"/>
      <c r="AJ25" s="593"/>
      <c r="AK25" s="645"/>
      <c r="AL25" s="593"/>
      <c r="AN25" s="593"/>
      <c r="AO25" s="593"/>
      <c r="AY25" s="616">
        <f t="shared" si="42"/>
        <v>0</v>
      </c>
      <c r="AZ25" s="605" t="str">
        <v/>
      </c>
      <c r="BA25" s="607" t="str">
        <v/>
      </c>
      <c r="BB25" s="607" t="str">
        <v/>
      </c>
      <c r="BC25" s="610" t="str">
        <v/>
      </c>
      <c r="BD25" s="594"/>
      <c r="BE25" s="618" t="str">
        <v/>
      </c>
      <c r="BF25" s="619" t="str">
        <v/>
      </c>
      <c r="BG25" s="619" t="str">
        <v/>
      </c>
      <c r="BH25" s="620" t="str">
        <v/>
      </c>
      <c r="BI25" s="616"/>
      <c r="BJ25" s="616"/>
      <c r="BK25" s="574"/>
      <c r="BL25" s="593"/>
      <c r="BM25" s="594"/>
      <c r="BN25" s="594"/>
      <c r="BO25" s="594"/>
      <c r="BP25" s="594"/>
      <c r="BQ25" s="594"/>
      <c r="BR25" s="594"/>
      <c r="BS25" s="616"/>
      <c r="BT25" s="616"/>
      <c r="BU25" s="616"/>
      <c r="BV25" s="616"/>
    </row>
    <row r="26" spans="3:86" s="572" customFormat="1">
      <c r="C26" s="574"/>
      <c r="D26" s="656"/>
      <c r="E26" s="656"/>
      <c r="F26" s="574"/>
      <c r="G26" s="574"/>
      <c r="H26" s="622"/>
      <c r="O26" s="647" t="s">
        <v>1105</v>
      </c>
      <c r="P26" s="673" t="str">
        <f>INDEX('World Cup'!$B$13:$AJ$38,21,1+(CODE($B$1)-65)*3)</f>
        <v>Japan</v>
      </c>
      <c r="Q26" s="674" t="str">
        <f>INDEX('World Cup'!$B$13:$AJ$38,21,2+(CODE($B$1)-65)*3)</f>
        <v>Sweden</v>
      </c>
      <c r="R26" s="674" t="str">
        <f>IF(OR(INDEX('World Cup'!$B$14:$AJ$39,21,1+(CODE($B$1)-65)*3)="",INDEX('World Cup'!$B$14:$AJ$39,21,2+(CODE($B$1)-65)*3)=""),"",INDEX('World Cup'!$B$14:$AJ$39,21,1+(CODE($B$1)-65)*3))</f>
        <v/>
      </c>
      <c r="S26" s="675" t="str">
        <f>IF(OR(INDEX('World Cup'!$B$14:$AJ$39,21,1+(CODE($B$1)-65)*3)="",INDEX('World Cup'!$B$14:$AJ$39,21,2+(CODE($B$1)-65)*3)=""),"",INDEX('World Cup'!$B$14:$AJ$39,21,2+(CODE($B$1)-65)*3))</f>
        <v/>
      </c>
      <c r="T26" s="574">
        <f t="shared" ref="T26:T27" si="43">IF(AND(P26&lt;&gt;"",Q26&lt;&gt;"",P26&lt;&gt;Q26,R26&lt;&gt;"",S26&lt;&gt;""),1,0)</f>
        <v>0</v>
      </c>
      <c r="U26" s="649">
        <f t="shared" ref="U26:U27" si="44">IF($T26=0,0,IF($R26&gt;$S26,3,IF($R26=$S26,1,0)))</f>
        <v>0</v>
      </c>
      <c r="V26" s="574">
        <f t="shared" ref="V26:V27" si="45">IF($T26=0,0,IF($R26&lt;$S26,3,IF($R26=$S26,1,0)))</f>
        <v>0</v>
      </c>
      <c r="W26" s="650">
        <f t="shared" ref="W26:W27" si="46">IF(OR(R26="",S26=""),0,R26-S26)</f>
        <v>0</v>
      </c>
      <c r="X26" s="651">
        <f t="shared" ref="X26:X27" si="47">IF(OR(R26="",S26=""),0,R26)</f>
        <v>0</v>
      </c>
      <c r="Y26" s="652">
        <f t="shared" ref="Y26:Y27" si="48">IF(OR(R26="",S26=""),0,S26)</f>
        <v>0</v>
      </c>
      <c r="Z26" s="653" t="str">
        <f t="shared" ref="Z26:Z27" si="49">P26&amp;Q26</f>
        <v>JapanSweden</v>
      </c>
      <c r="AA26" s="654" t="str">
        <f>IF($T26,$X26&amp;Language!$E$197&amp;$Y26,"")</f>
        <v/>
      </c>
      <c r="AE26" s="593"/>
      <c r="AF26" s="593"/>
      <c r="AG26" s="574"/>
      <c r="AH26" s="593"/>
      <c r="AI26" s="593"/>
      <c r="AJ26" s="593"/>
      <c r="AK26" s="645"/>
      <c r="AL26" s="593"/>
      <c r="AM26" s="593"/>
      <c r="AN26" s="593"/>
      <c r="AO26" s="593"/>
      <c r="AZ26" s="594"/>
      <c r="BA26" s="593"/>
      <c r="BB26" s="593"/>
      <c r="BC26" s="593"/>
      <c r="BD26" s="594"/>
      <c r="BE26" s="612"/>
      <c r="BF26" s="612"/>
      <c r="BG26" s="612"/>
      <c r="BH26" s="612"/>
      <c r="BI26" s="616"/>
      <c r="BJ26" s="616"/>
      <c r="BL26" s="594"/>
      <c r="BM26" s="594"/>
      <c r="BN26" s="594"/>
      <c r="BO26" s="594"/>
      <c r="BP26" s="594"/>
      <c r="BQ26" s="594"/>
      <c r="BR26" s="594"/>
      <c r="BS26" s="616"/>
      <c r="BT26" s="616"/>
      <c r="BU26" s="616"/>
      <c r="BV26" s="616"/>
    </row>
    <row r="27" spans="3:86" s="572" customFormat="1" ht="12.75" thickBot="1">
      <c r="C27" s="574"/>
      <c r="D27" s="656"/>
      <c r="E27" s="656"/>
      <c r="F27" s="574"/>
      <c r="G27" s="574"/>
      <c r="H27" s="622"/>
      <c r="O27" s="657" t="s">
        <v>1106</v>
      </c>
      <c r="P27" s="676" t="str">
        <f>INDEX('World Cup'!$B$13:$AJ$38,26,1+(CODE($B$1)-65)*3)</f>
        <v>Tunisia</v>
      </c>
      <c r="Q27" s="677" t="str">
        <f>INDEX('World Cup'!$B$13:$AJ$38,26,2+(CODE($B$1)-65)*3)</f>
        <v>Netherlands</v>
      </c>
      <c r="R27" s="677" t="str">
        <f>IF(OR(INDEX('World Cup'!$B$14:$AJ$39,26,1+(CODE($B$1)-65)*3)="",INDEX('World Cup'!$B$14:$AJ$39,26,2+(CODE($B$1)-65)*3)=""),"",INDEX('World Cup'!$B$14:$AJ$39,26,1+(CODE($B$1)-65)*3))</f>
        <v/>
      </c>
      <c r="S27" s="678" t="str">
        <f>IF(OR(INDEX('World Cup'!$B$14:$AJ$39,26,1+(CODE($B$1)-65)*3)="",INDEX('World Cup'!$B$14:$AJ$39,26,2+(CODE($B$1)-65)*3)=""),"",INDEX('World Cup'!$B$14:$AJ$39,26,2+(CODE($B$1)-65)*3))</f>
        <v/>
      </c>
      <c r="T27" s="659">
        <f t="shared" si="43"/>
        <v>0</v>
      </c>
      <c r="U27" s="660">
        <f t="shared" si="44"/>
        <v>0</v>
      </c>
      <c r="V27" s="659">
        <f t="shared" si="45"/>
        <v>0</v>
      </c>
      <c r="W27" s="661">
        <f t="shared" si="46"/>
        <v>0</v>
      </c>
      <c r="X27" s="662">
        <f t="shared" si="47"/>
        <v>0</v>
      </c>
      <c r="Y27" s="663">
        <f t="shared" si="48"/>
        <v>0</v>
      </c>
      <c r="Z27" s="664" t="str">
        <f t="shared" si="49"/>
        <v>TunisiaNetherlands</v>
      </c>
      <c r="AA27" s="665" t="str">
        <f>IF($T27,$X27&amp;Language!$E$197&amp;$Y27,"")</f>
        <v/>
      </c>
      <c r="AE27" s="593"/>
      <c r="AF27" s="593"/>
      <c r="AG27" s="574"/>
      <c r="AH27" s="593"/>
      <c r="AI27" s="593"/>
      <c r="AJ27" s="593"/>
      <c r="AK27" s="645"/>
      <c r="AL27" s="593"/>
      <c r="AM27" s="593"/>
      <c r="AN27" s="593"/>
      <c r="AO27" s="593"/>
      <c r="AZ27" s="594"/>
      <c r="BA27" s="593"/>
      <c r="BB27" s="593"/>
      <c r="BC27" s="593"/>
      <c r="BD27" s="594"/>
      <c r="BE27" s="616"/>
      <c r="BF27" s="616"/>
      <c r="BG27" s="616"/>
      <c r="BH27" s="616"/>
      <c r="BI27" s="616"/>
      <c r="BJ27" s="616"/>
      <c r="BL27" s="594"/>
      <c r="BM27" s="594"/>
      <c r="BN27" s="594"/>
      <c r="BO27" s="594"/>
      <c r="BP27" s="594"/>
      <c r="BQ27" s="594"/>
      <c r="BR27" s="594"/>
      <c r="BS27" s="616"/>
      <c r="BT27" s="616"/>
      <c r="BU27" s="616"/>
      <c r="BV27" s="616"/>
    </row>
    <row r="28" spans="3:86" s="572" customFormat="1" ht="12.75" thickTop="1">
      <c r="C28" s="574"/>
      <c r="D28" s="656"/>
      <c r="E28" s="656"/>
      <c r="F28" s="574"/>
      <c r="G28" s="574"/>
      <c r="H28" s="622"/>
      <c r="O28" s="635" t="s">
        <v>26</v>
      </c>
      <c r="P28" s="636"/>
      <c r="Q28" s="637"/>
      <c r="R28" s="637"/>
      <c r="S28" s="637"/>
      <c r="T28" s="637"/>
      <c r="U28" s="637"/>
      <c r="V28" s="637"/>
      <c r="W28" s="637"/>
      <c r="X28" s="637"/>
      <c r="Y28" s="666"/>
      <c r="Z28" s="653" t="str">
        <f t="shared" ref="Z28:Z33" si="50">Q22&amp;P22</f>
        <v>JapanNetherlands</v>
      </c>
      <c r="AA28" s="654" t="str">
        <f>IF($T22,$Y22&amp;Language!$E$197&amp;$X22,"")</f>
        <v/>
      </c>
      <c r="AE28" s="593"/>
      <c r="AF28" s="593"/>
      <c r="AG28" s="574"/>
      <c r="AH28" s="593"/>
      <c r="AI28" s="593"/>
      <c r="AJ28" s="593"/>
      <c r="AK28" s="645"/>
      <c r="AL28" s="593"/>
      <c r="AM28" s="593"/>
      <c r="AN28" s="593"/>
      <c r="AO28" s="593"/>
      <c r="AZ28" s="594"/>
      <c r="BA28" s="593"/>
      <c r="BB28" s="593"/>
      <c r="BC28" s="593"/>
      <c r="BD28" s="594"/>
      <c r="BE28" s="616"/>
      <c r="BF28" s="616"/>
      <c r="BG28" s="616"/>
      <c r="BH28" s="616"/>
      <c r="BI28" s="616"/>
      <c r="BJ28" s="616"/>
      <c r="BL28" s="594"/>
      <c r="BM28" s="594"/>
      <c r="BN28" s="594"/>
      <c r="BO28" s="594"/>
      <c r="BP28" s="594"/>
      <c r="BQ28" s="594"/>
      <c r="BR28" s="594"/>
      <c r="BS28" s="616"/>
      <c r="BT28" s="616"/>
      <c r="BU28" s="616"/>
      <c r="BV28" s="616"/>
    </row>
    <row r="29" spans="3:86" s="572" customFormat="1">
      <c r="C29" s="574"/>
      <c r="D29" s="656"/>
      <c r="E29" s="656"/>
      <c r="F29" s="574"/>
      <c r="G29" s="574"/>
      <c r="H29" s="622"/>
      <c r="O29" s="647" t="s">
        <v>27</v>
      </c>
      <c r="P29" s="648"/>
      <c r="Q29" s="574"/>
      <c r="R29" s="574"/>
      <c r="S29" s="574"/>
      <c r="T29" s="574"/>
      <c r="U29" s="574"/>
      <c r="V29" s="574"/>
      <c r="W29" s="574"/>
      <c r="X29" s="574"/>
      <c r="Y29" s="652"/>
      <c r="Z29" s="653" t="str">
        <f t="shared" si="50"/>
        <v>TunisiaSweden</v>
      </c>
      <c r="AA29" s="654" t="str">
        <f>IF($T23,$Y23&amp;Language!$E$197&amp;$X23,"")</f>
        <v/>
      </c>
      <c r="AE29" s="593"/>
      <c r="AF29" s="593"/>
      <c r="AG29" s="574"/>
      <c r="AH29" s="593"/>
      <c r="AI29" s="593"/>
      <c r="AJ29" s="593"/>
      <c r="AK29" s="645"/>
      <c r="AL29" s="593"/>
      <c r="AM29" s="593"/>
      <c r="AN29" s="593"/>
      <c r="AO29" s="593"/>
      <c r="BI29" s="616"/>
      <c r="BJ29" s="616"/>
      <c r="BL29" s="594"/>
      <c r="BM29" s="594"/>
    </row>
    <row r="30" spans="3:86" s="572" customFormat="1">
      <c r="C30" s="574"/>
      <c r="D30" s="656"/>
      <c r="E30" s="656"/>
      <c r="F30" s="574"/>
      <c r="G30" s="574"/>
      <c r="H30" s="622"/>
      <c r="O30" s="647" t="s">
        <v>28</v>
      </c>
      <c r="P30" s="648"/>
      <c r="Q30" s="574"/>
      <c r="R30" s="574"/>
      <c r="S30" s="574"/>
      <c r="T30" s="574"/>
      <c r="U30" s="574"/>
      <c r="V30" s="574"/>
      <c r="W30" s="574"/>
      <c r="X30" s="574"/>
      <c r="Y30" s="652"/>
      <c r="Z30" s="653" t="str">
        <f t="shared" si="50"/>
        <v>SwedenNetherlands</v>
      </c>
      <c r="AA30" s="654" t="str">
        <f>IF($T24,$Y24&amp;Language!$E$197&amp;$X24,"")</f>
        <v/>
      </c>
      <c r="AE30" s="593"/>
      <c r="AF30" s="593"/>
      <c r="AG30" s="574"/>
      <c r="AH30" s="593"/>
      <c r="AI30" s="593"/>
      <c r="AJ30" s="593"/>
      <c r="AK30" s="645"/>
      <c r="AL30" s="593"/>
      <c r="AM30" s="593"/>
      <c r="AN30" s="593"/>
      <c r="AO30" s="593"/>
      <c r="BI30" s="616"/>
      <c r="BJ30" s="616"/>
      <c r="BL30" s="594"/>
      <c r="BM30" s="594"/>
    </row>
    <row r="31" spans="3:86" s="572" customFormat="1">
      <c r="D31" s="574"/>
      <c r="E31" s="574"/>
      <c r="F31" s="574"/>
      <c r="G31" s="574"/>
      <c r="H31" s="622"/>
      <c r="O31" s="647" t="s">
        <v>29</v>
      </c>
      <c r="P31" s="648"/>
      <c r="Q31" s="574"/>
      <c r="R31" s="574"/>
      <c r="S31" s="574"/>
      <c r="T31" s="574"/>
      <c r="U31" s="574"/>
      <c r="V31" s="574"/>
      <c r="W31" s="574"/>
      <c r="X31" s="574"/>
      <c r="Y31" s="652"/>
      <c r="Z31" s="653" t="str">
        <f t="shared" si="50"/>
        <v>JapanTunisia</v>
      </c>
      <c r="AA31" s="654" t="str">
        <f>IF($T25,$Y25&amp;Language!$E$197&amp;$X25,"")</f>
        <v/>
      </c>
      <c r="AE31" s="594"/>
      <c r="AF31" s="594"/>
      <c r="AG31" s="574"/>
      <c r="AH31" s="594"/>
      <c r="AI31" s="594"/>
      <c r="AJ31" s="594"/>
      <c r="AK31" s="594"/>
      <c r="AL31" s="594"/>
      <c r="AM31" s="594"/>
      <c r="AN31" s="594"/>
      <c r="AO31" s="594"/>
    </row>
    <row r="32" spans="3:86" s="572" customFormat="1">
      <c r="D32" s="574"/>
      <c r="E32" s="574"/>
      <c r="F32" s="574"/>
      <c r="G32" s="574"/>
      <c r="H32" s="622"/>
      <c r="O32" s="647" t="s">
        <v>1105</v>
      </c>
      <c r="P32" s="648"/>
      <c r="Q32" s="574"/>
      <c r="R32" s="574"/>
      <c r="S32" s="574"/>
      <c r="T32" s="574"/>
      <c r="U32" s="574"/>
      <c r="V32" s="574"/>
      <c r="W32" s="574"/>
      <c r="X32" s="574"/>
      <c r="Y32" s="652"/>
      <c r="Z32" s="653" t="str">
        <f t="shared" si="50"/>
        <v>SwedenJapan</v>
      </c>
      <c r="AA32" s="654" t="str">
        <f>IF($T26,$Y26&amp;Language!$E$197&amp;$X26,"")</f>
        <v/>
      </c>
      <c r="AE32" s="594"/>
      <c r="AF32" s="594"/>
      <c r="AH32" s="594"/>
      <c r="AI32" s="594"/>
      <c r="AJ32" s="594"/>
      <c r="AK32" s="594"/>
      <c r="AL32" s="594"/>
      <c r="AM32" s="594"/>
      <c r="AN32" s="594"/>
      <c r="AO32" s="594"/>
    </row>
    <row r="33" spans="4:41" s="572" customFormat="1" ht="12.75" thickBot="1">
      <c r="D33" s="574"/>
      <c r="E33" s="574"/>
      <c r="F33" s="574"/>
      <c r="G33" s="574"/>
      <c r="H33" s="574"/>
      <c r="O33" s="657" t="s">
        <v>1106</v>
      </c>
      <c r="P33" s="658"/>
      <c r="Q33" s="659"/>
      <c r="R33" s="659"/>
      <c r="S33" s="659"/>
      <c r="T33" s="659"/>
      <c r="U33" s="659"/>
      <c r="V33" s="659"/>
      <c r="W33" s="659"/>
      <c r="X33" s="659"/>
      <c r="Y33" s="663"/>
      <c r="Z33" s="664" t="str">
        <f t="shared" si="50"/>
        <v>NetherlandsTunisia</v>
      </c>
      <c r="AA33" s="665" t="str">
        <f>IF($T27,$Y27&amp;Language!$E$197&amp;$X27,"")</f>
        <v/>
      </c>
      <c r="AE33" s="593"/>
      <c r="AF33" s="593"/>
      <c r="AH33" s="593"/>
      <c r="AI33" s="593"/>
      <c r="AJ33" s="593"/>
      <c r="AK33" s="645"/>
      <c r="AL33" s="593"/>
      <c r="AM33" s="593"/>
      <c r="AN33" s="593"/>
      <c r="AO33" s="593"/>
    </row>
    <row r="34" spans="4:41" ht="12.75" thickTop="1"/>
  </sheetData>
  <mergeCells count="1">
    <mergeCell ref="U21:V21"/>
  </mergeCells>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DE7C5-1E17-4C8D-84EE-6D2FFD149B35}">
  <sheetPr codeName="Tabelle21"/>
  <dimension ref="B1:CH34"/>
  <sheetViews>
    <sheetView zoomScaleNormal="100" workbookViewId="0"/>
  </sheetViews>
  <sheetFormatPr defaultColWidth="2.7109375" defaultRowHeight="12"/>
  <cols>
    <col min="1" max="1" width="2.7109375" style="667"/>
    <col min="2" max="2" width="6.140625" style="667" customWidth="1"/>
    <col min="3" max="3" width="4" style="667" customWidth="1"/>
    <col min="4" max="4" width="15.28515625" style="667" customWidth="1"/>
    <col min="5" max="5" width="5.5703125" style="667" customWidth="1"/>
    <col min="6" max="6" width="6.5703125" style="667" customWidth="1"/>
    <col min="7" max="7" width="6" style="667" customWidth="1"/>
    <col min="8" max="8" width="5.140625" style="667" customWidth="1"/>
    <col min="9" max="9" width="4.7109375" style="667" customWidth="1"/>
    <col min="10" max="10" width="4.85546875" style="667" customWidth="1"/>
    <col min="11" max="11" width="5.5703125" style="667" customWidth="1"/>
    <col min="12" max="12" width="5.28515625" style="667" customWidth="1"/>
    <col min="13" max="14" width="4.85546875" style="667" customWidth="1"/>
    <col min="15" max="15" width="5" style="667" customWidth="1"/>
    <col min="16" max="16" width="7.42578125" style="667" customWidth="1"/>
    <col min="17" max="37" width="4.7109375" style="667" customWidth="1"/>
    <col min="38" max="38" width="5.42578125" style="667" customWidth="1"/>
    <col min="39" max="40" width="4.7109375" style="667" customWidth="1"/>
    <col min="41" max="41" width="5.7109375" style="667" customWidth="1"/>
    <col min="42" max="42" width="8.85546875" style="667" customWidth="1"/>
    <col min="43" max="45" width="4.7109375" style="667" customWidth="1"/>
    <col min="46" max="46" width="6.7109375" style="667" customWidth="1"/>
    <col min="47" max="48" width="5.7109375" style="667" customWidth="1"/>
    <col min="49" max="49" width="1.5703125" style="667" customWidth="1"/>
    <col min="50" max="51" width="3.7109375" style="667" customWidth="1"/>
    <col min="52" max="52" width="13.5703125" style="667" customWidth="1"/>
    <col min="53" max="54" width="2.7109375" style="667"/>
    <col min="55" max="55" width="2.7109375" style="667" customWidth="1"/>
    <col min="56" max="56" width="1.28515625" style="667" customWidth="1"/>
    <col min="57" max="60" width="4.7109375" style="667" customWidth="1"/>
    <col min="61" max="62" width="5.7109375" style="667" customWidth="1"/>
    <col min="63" max="64" width="3.7109375" style="667" customWidth="1"/>
    <col min="65" max="65" width="1.7109375" style="667" customWidth="1"/>
    <col min="66" max="66" width="14.28515625" style="667" customWidth="1"/>
    <col min="67" max="67" width="2.7109375" style="667" customWidth="1"/>
    <col min="68" max="69" width="2.7109375" style="667"/>
    <col min="70" max="70" width="1.5703125" style="667" customWidth="1"/>
    <col min="71" max="74" width="4.7109375" style="667" customWidth="1"/>
    <col min="75" max="75" width="5.7109375" style="667" customWidth="1"/>
    <col min="76" max="76" width="3.7109375" style="667" customWidth="1"/>
    <col min="77" max="77" width="1.5703125" style="667" customWidth="1"/>
    <col min="78" max="78" width="14.28515625" style="667" customWidth="1"/>
    <col min="79" max="82" width="2.7109375" style="667"/>
    <col min="83" max="86" width="4.7109375" style="667" customWidth="1"/>
    <col min="87" max="16384" width="2.7109375" style="667"/>
  </cols>
  <sheetData>
    <row r="1" spans="2:86" ht="18">
      <c r="B1" s="669" t="s">
        <v>272</v>
      </c>
    </row>
    <row r="2" spans="2:86" s="572" customFormat="1">
      <c r="C2" s="702"/>
      <c r="F2" s="627"/>
      <c r="G2" s="686"/>
    </row>
    <row r="3" spans="2:86" s="572" customFormat="1">
      <c r="B3" s="573"/>
      <c r="C3" s="574"/>
      <c r="E3" s="627"/>
      <c r="F3" s="593"/>
      <c r="G3" s="627"/>
      <c r="H3" s="574"/>
      <c r="I3" s="574"/>
      <c r="J3" s="574"/>
      <c r="K3" s="574"/>
      <c r="L3" s="574"/>
      <c r="M3" s="574"/>
      <c r="N3" s="574"/>
      <c r="O3" s="574"/>
      <c r="P3" s="574"/>
      <c r="R3" s="575"/>
      <c r="S3" s="573"/>
      <c r="T3" s="573"/>
      <c r="U3" s="575"/>
      <c r="V3" s="573"/>
      <c r="W3" s="573"/>
      <c r="X3" s="575"/>
      <c r="Y3" s="576"/>
      <c r="Z3" s="573"/>
      <c r="AA3" s="573"/>
      <c r="AB3" s="575"/>
      <c r="AC3" s="576"/>
      <c r="AD3" s="573"/>
      <c r="AE3" s="573"/>
      <c r="AF3" s="575"/>
      <c r="AG3" s="576"/>
      <c r="AH3" s="573"/>
      <c r="AI3" s="573"/>
      <c r="AJ3" s="575"/>
      <c r="AK3" s="577"/>
      <c r="AL3" s="573"/>
      <c r="AM3" s="575"/>
    </row>
    <row r="4" spans="2:86" s="572" customFormat="1" ht="13.5" customHeight="1">
      <c r="B4" s="573"/>
      <c r="C4" s="574"/>
      <c r="D4" s="574"/>
      <c r="E4" s="627"/>
      <c r="F4" s="593"/>
      <c r="G4" s="627"/>
      <c r="H4" s="578" t="s">
        <v>1102</v>
      </c>
      <c r="I4" s="578" t="s">
        <v>1103</v>
      </c>
      <c r="J4" s="578" t="s">
        <v>190</v>
      </c>
      <c r="K4" s="579" t="s">
        <v>1101</v>
      </c>
      <c r="L4" s="578" t="s">
        <v>1762</v>
      </c>
      <c r="M4" s="579" t="s">
        <v>1763</v>
      </c>
      <c r="N4" s="579" t="s">
        <v>25</v>
      </c>
      <c r="O4" s="580" t="s">
        <v>34</v>
      </c>
      <c r="P4" s="703" t="s">
        <v>30</v>
      </c>
      <c r="Q4" s="579" t="s">
        <v>1787</v>
      </c>
      <c r="R4" s="578"/>
      <c r="S4" s="576"/>
      <c r="T4" s="573"/>
      <c r="U4" s="595"/>
      <c r="V4" s="573"/>
      <c r="W4" s="573"/>
      <c r="X4" s="595"/>
      <c r="Y4" s="576"/>
      <c r="Z4" s="573"/>
      <c r="AA4" s="573"/>
      <c r="AB4" s="595"/>
      <c r="AC4" s="576"/>
      <c r="AD4" s="573"/>
      <c r="AE4" s="573"/>
      <c r="AF4" s="595"/>
      <c r="AG4" s="576"/>
      <c r="AH4" s="573"/>
      <c r="AI4" s="573"/>
      <c r="AJ4" s="595"/>
      <c r="AK4" s="577"/>
      <c r="AL4" s="573"/>
      <c r="AM4" s="595"/>
      <c r="AO4" s="573"/>
    </row>
    <row r="5" spans="2:86" s="572" customFormat="1">
      <c r="B5" s="574"/>
      <c r="C5" s="574">
        <v>1</v>
      </c>
      <c r="D5" s="679" t="str">
        <f>VLOOKUP($B$1&amp;ROW($A1),Groups!$B$7:$D$65,3,0)</f>
        <v>Belgium</v>
      </c>
      <c r="E5" s="760"/>
      <c r="F5" s="582"/>
      <c r="G5" s="593"/>
      <c r="H5" s="574">
        <f>SUMIFS($R$22:$R$27,$P$22:$P$27,$D5)+SUMIFS($S$22:$S$27,$Q$22:$Q$27,$D5)</f>
        <v>0</v>
      </c>
      <c r="I5" s="574">
        <f>SUMIFS($S$22:$S$27,$P$22:$P$27,$D5)+SUMIFS($R$22:$R$27,$Q$22:$Q$27,$D5)</f>
        <v>0</v>
      </c>
      <c r="J5" s="574">
        <f t="shared" ref="J5:J8" si="0">H5-I5</f>
        <v>0</v>
      </c>
      <c r="K5" s="583">
        <f>M5*3+N5</f>
        <v>0</v>
      </c>
      <c r="L5" s="574">
        <f>M5+N5+O5</f>
        <v>0</v>
      </c>
      <c r="M5" s="574">
        <f>SUMPRODUCT(($P$22:$P$27=D5)*($R$22:$R$27&gt;$S$22:$S$27))+SUMPRODUCT(($Q$22:$Q$27=D5)*($R$22:$R$27&lt;$S$22:$S$27))</f>
        <v>0</v>
      </c>
      <c r="N5" s="574">
        <f>SUMPRODUCT(($P$22:$Q$27=D5)*($R$22:$R$27=$S$22:$S$27)*($R$22:$R$27&lt;&gt;"")*($S$22:$S$27&lt;&gt;""))</f>
        <v>0</v>
      </c>
      <c r="O5" s="574">
        <f>SUMPRODUCT(($P$22:$P$27=D5)*($R$22:$R$27&lt;$S$22:$S$27))+SUMPRODUCT(($Q$22:$Q$27=D5)*($R$22:$R$27&gt;$S$22:$S$27))</f>
        <v>0</v>
      </c>
      <c r="P5" s="584" t="e">
        <f>SUMIFS(#REF!,#REF!,$D5)+SUMIFS(#REF!,#REF!,$D5)+SUMIFS(#REF!,#REF!,$D5)</f>
        <v>#REF!</v>
      </c>
      <c r="Q5" s="574">
        <f>INDEX(Language!$C$5:$C$100,MATCH($D5,Language!$E$5:$E$100,0),1)</f>
        <v>9</v>
      </c>
      <c r="R5" s="709">
        <f>(1000-Q5)*($L$9&gt;0)</f>
        <v>0</v>
      </c>
      <c r="S5" s="574"/>
      <c r="T5" s="574"/>
      <c r="U5" s="587"/>
      <c r="V5" s="574"/>
      <c r="W5" s="574"/>
      <c r="X5" s="587"/>
      <c r="Y5" s="574"/>
      <c r="Z5" s="574"/>
      <c r="AA5" s="574"/>
      <c r="AB5" s="587"/>
      <c r="AC5" s="574"/>
      <c r="AD5" s="574"/>
      <c r="AE5" s="574"/>
      <c r="AF5" s="759"/>
      <c r="AG5" s="574"/>
      <c r="AH5" s="574"/>
      <c r="AI5" s="574"/>
      <c r="AJ5" s="759"/>
      <c r="AK5" s="574"/>
      <c r="AL5" s="574"/>
      <c r="AM5" s="759"/>
      <c r="AO5" s="683"/>
      <c r="AT5" s="572" t="b">
        <f t="array" ref="AT5:AT8">COUNTIF($AM$14:$AM$17,$AM$14:$AM$17)&gt;1</f>
        <v>1</v>
      </c>
      <c r="AU5" s="683" t="b">
        <f t="array" ref="AU5:AU8">COUNTIF($AP$14:$AP$17,$AP$14:$AP$17)&gt;1</f>
        <v>1</v>
      </c>
      <c r="AV5" s="683" t="b">
        <f t="array" ref="AV5:AV8">$L$5:$L$8&gt;0</f>
        <v>0</v>
      </c>
      <c r="BA5" s="762">
        <f>IFERROR(MATCH($C14,$AY$14:$AY$17,0),99)</f>
        <v>1</v>
      </c>
      <c r="BB5" s="763">
        <f>IFERROR(MATCH($C14,$AY$22:$AY$25,0),99)</f>
        <v>99</v>
      </c>
      <c r="BN5" s="762" t="str">
        <f>IF($U14=$BL$14,$C14,"")</f>
        <v/>
      </c>
      <c r="BO5" s="763" t="str">
        <f>INDEX($BN$5:$BN$8,MATCH($C14,$AY$14:$AY$17,0))</f>
        <v/>
      </c>
      <c r="BZ5" s="762" t="str">
        <f>IF($U14=$BX$14,$C14,"")</f>
        <v/>
      </c>
      <c r="CA5" s="763" t="str">
        <f>INDEX($BZ$5:$BZ$8,MATCH($C14,$AY$14:$AY$17,0))</f>
        <v/>
      </c>
    </row>
    <row r="6" spans="2:86" s="572" customFormat="1">
      <c r="B6" s="574"/>
      <c r="C6" s="574">
        <v>2</v>
      </c>
      <c r="D6" s="680" t="str">
        <f>VLOOKUP($B$1&amp;ROW($A2),Groups!$B$7:$D$65,3,0)</f>
        <v>Egypt</v>
      </c>
      <c r="E6" s="761"/>
      <c r="F6" s="582"/>
      <c r="G6" s="593"/>
      <c r="H6" s="574">
        <f>SUMIFS($R$22:$R$27,$P$22:$P$27,$D6)+SUMIFS($S$22:$S$27,$Q$22:$Q$27,$D6)</f>
        <v>0</v>
      </c>
      <c r="I6" s="574">
        <f>SUMIFS($S$22:$S$27,$P$22:$P$27,$D6)+SUMIFS($R$22:$R$27,$Q$22:$Q$27,$D6)</f>
        <v>0</v>
      </c>
      <c r="J6" s="574">
        <f t="shared" si="0"/>
        <v>0</v>
      </c>
      <c r="K6" s="583">
        <f t="shared" ref="K6:K8" si="1">M6*3+N6</f>
        <v>0</v>
      </c>
      <c r="L6" s="574">
        <f t="shared" ref="L6:L8" si="2">M6+N6+O6</f>
        <v>0</v>
      </c>
      <c r="M6" s="574">
        <f>SUMPRODUCT(($P$22:$P$27=D6)*($R$22:$R$27&gt;$S$22:$S$27))+SUMPRODUCT(($Q$22:$Q$27=D6)*($R$22:$R$27&lt;$S$22:$S$27))</f>
        <v>0</v>
      </c>
      <c r="N6" s="574">
        <f>SUMPRODUCT(($P$22:$Q$27=D6)*($R$22:$R$27=$S$22:$S$27)*($R$22:$R$27&lt;&gt;"")*($S$22:$S$27&lt;&gt;""))</f>
        <v>0</v>
      </c>
      <c r="O6" s="574">
        <f>SUMPRODUCT(($P$22:$P$27=D6)*($R$22:$R$27&lt;$S$22:$S$27))+SUMPRODUCT(($Q$22:$Q$27=D6)*($R$22:$R$27&gt;$S$22:$S$27))</f>
        <v>0</v>
      </c>
      <c r="P6" s="590" t="e">
        <f>SUMIFS(#REF!,#REF!,$D6)+SUMIFS(#REF!,#REF!,$D6)+SUMIFS(#REF!,#REF!,$D6)</f>
        <v>#REF!</v>
      </c>
      <c r="Q6" s="574">
        <f>INDEX(Language!$C$5:$C$100,MATCH($D6,Language!$E$5:$E$100,0),1)</f>
        <v>29</v>
      </c>
      <c r="R6" s="709">
        <f t="shared" ref="R6:R8" si="3">(1000-Q6)*($L$9&gt;0)</f>
        <v>0</v>
      </c>
      <c r="S6" s="574"/>
      <c r="T6" s="574"/>
      <c r="U6" s="587"/>
      <c r="V6" s="574"/>
      <c r="W6" s="574"/>
      <c r="X6" s="587"/>
      <c r="Y6" s="574"/>
      <c r="Z6" s="574"/>
      <c r="AA6" s="574"/>
      <c r="AB6" s="587"/>
      <c r="AC6" s="574"/>
      <c r="AD6" s="574"/>
      <c r="AE6" s="574"/>
      <c r="AF6" s="759"/>
      <c r="AG6" s="574"/>
      <c r="AH6" s="574"/>
      <c r="AI6" s="574"/>
      <c r="AJ6" s="759"/>
      <c r="AK6" s="574"/>
      <c r="AL6" s="574"/>
      <c r="AM6" s="759"/>
      <c r="AT6" s="572" t="b">
        <v>1</v>
      </c>
      <c r="AU6" s="683" t="b">
        <v>1</v>
      </c>
      <c r="AV6" s="683" t="b">
        <v>0</v>
      </c>
      <c r="BA6" s="764">
        <f t="shared" ref="BA6:BA8" si="4">IFERROR(MATCH($C15,$AY$14:$AY$17,0),99)</f>
        <v>2</v>
      </c>
      <c r="BB6" s="765">
        <f t="shared" ref="BB6:BB8" si="5">IFERROR(MATCH($C15,$AY$22:$AY$25,0),99)</f>
        <v>99</v>
      </c>
      <c r="BN6" s="764" t="str">
        <f t="shared" ref="BN6:BN8" si="6">IF($U15=$BL$14,$C15,"")</f>
        <v/>
      </c>
      <c r="BO6" s="765" t="str">
        <f t="shared" ref="BO6:BO8" si="7">INDEX($BN$5:$BN$8,MATCH($C15,$AY$14:$AY$17,0))</f>
        <v/>
      </c>
      <c r="BZ6" s="764" t="str">
        <f t="shared" ref="BZ6:BZ8" si="8">IF($U15=$BX$14,$C15,"")</f>
        <v/>
      </c>
      <c r="CA6" s="765" t="str">
        <f t="shared" ref="CA6:CA8" si="9">INDEX($BZ$5:$BZ$8,MATCH($C15,$AY$14:$AY$17,0))</f>
        <v/>
      </c>
    </row>
    <row r="7" spans="2:86" s="572" customFormat="1">
      <c r="B7" s="574"/>
      <c r="C7" s="574">
        <v>3</v>
      </c>
      <c r="D7" s="680" t="str">
        <f>VLOOKUP($B$1&amp;ROW($A3),Groups!$B$7:$D$65,3,0)</f>
        <v>IR Iran</v>
      </c>
      <c r="E7" s="761"/>
      <c r="F7" s="582"/>
      <c r="G7" s="593"/>
      <c r="H7" s="574">
        <f>SUMIFS($R$22:$R$27,$P$22:$P$27,$D7)+SUMIFS($S$22:$S$27,$Q$22:$Q$27,$D7)</f>
        <v>0</v>
      </c>
      <c r="I7" s="574">
        <f>SUMIFS($S$22:$S$27,$P$22:$P$27,$D7)+SUMIFS($R$22:$R$27,$Q$22:$Q$27,$D7)</f>
        <v>0</v>
      </c>
      <c r="J7" s="574">
        <f t="shared" si="0"/>
        <v>0</v>
      </c>
      <c r="K7" s="583">
        <f t="shared" si="1"/>
        <v>0</v>
      </c>
      <c r="L7" s="574">
        <f t="shared" si="2"/>
        <v>0</v>
      </c>
      <c r="M7" s="574">
        <f>SUMPRODUCT(($P$22:$P$27=D7)*($R$22:$R$27&gt;$S$22:$S$27))+SUMPRODUCT(($Q$22:$Q$27=D7)*($R$22:$R$27&lt;$S$22:$S$27))</f>
        <v>0</v>
      </c>
      <c r="N7" s="574">
        <f>SUMPRODUCT(($P$22:$Q$27=D7)*($R$22:$R$27=$S$22:$S$27)*($R$22:$R$27&lt;&gt;"")*($S$22:$S$27&lt;&gt;""))</f>
        <v>0</v>
      </c>
      <c r="O7" s="574">
        <f>SUMPRODUCT(($P$22:$P$27=D7)*($R$22:$R$27&lt;$S$22:$S$27))+SUMPRODUCT(($Q$22:$Q$27=D7)*($R$22:$R$27&gt;$S$22:$S$27))</f>
        <v>0</v>
      </c>
      <c r="P7" s="590" t="e">
        <f>SUMIFS(#REF!,#REF!,$D7)+SUMIFS(#REF!,#REF!,$D7)+SUMIFS(#REF!,#REF!,$D7)</f>
        <v>#REF!</v>
      </c>
      <c r="Q7" s="574">
        <f>INDEX(Language!$C$5:$C$100,MATCH($D7,Language!$E$5:$E$100,0),1)</f>
        <v>21</v>
      </c>
      <c r="R7" s="709">
        <f t="shared" si="3"/>
        <v>0</v>
      </c>
      <c r="S7" s="574"/>
      <c r="T7" s="574"/>
      <c r="U7" s="587"/>
      <c r="V7" s="574"/>
      <c r="W7" s="574"/>
      <c r="X7" s="587"/>
      <c r="Y7" s="574"/>
      <c r="Z7" s="574"/>
      <c r="AA7" s="574"/>
      <c r="AB7" s="587"/>
      <c r="AC7" s="574"/>
      <c r="AD7" s="574"/>
      <c r="AE7" s="574"/>
      <c r="AF7" s="759"/>
      <c r="AG7" s="574"/>
      <c r="AH7" s="574"/>
      <c r="AI7" s="574"/>
      <c r="AJ7" s="759"/>
      <c r="AK7" s="574"/>
      <c r="AL7" s="574"/>
      <c r="AM7" s="759"/>
      <c r="AT7" s="572" t="b">
        <v>1</v>
      </c>
      <c r="AU7" s="683" t="b">
        <v>1</v>
      </c>
      <c r="AV7" s="683" t="b">
        <v>0</v>
      </c>
      <c r="BA7" s="764">
        <f t="shared" si="4"/>
        <v>3</v>
      </c>
      <c r="BB7" s="765">
        <f t="shared" si="5"/>
        <v>99</v>
      </c>
      <c r="BN7" s="764" t="str">
        <f t="shared" si="6"/>
        <v/>
      </c>
      <c r="BO7" s="765" t="str">
        <f t="shared" si="7"/>
        <v/>
      </c>
      <c r="BZ7" s="764" t="str">
        <f t="shared" si="8"/>
        <v/>
      </c>
      <c r="CA7" s="765" t="str">
        <f t="shared" si="9"/>
        <v/>
      </c>
    </row>
    <row r="8" spans="2:86" s="572" customFormat="1">
      <c r="B8" s="574"/>
      <c r="C8" s="574">
        <v>4</v>
      </c>
      <c r="D8" s="681" t="str">
        <f>VLOOKUP($B$1&amp;ROW($A4),Groups!$B$7:$D$65,3,0)</f>
        <v>New Zealand</v>
      </c>
      <c r="E8" s="761"/>
      <c r="F8" s="582"/>
      <c r="G8" s="593"/>
      <c r="H8" s="574">
        <f>SUMIFS($R$22:$R$27,$P$22:$P$27,$D8)+SUMIFS($S$22:$S$27,$Q$22:$Q$27,$D8)</f>
        <v>0</v>
      </c>
      <c r="I8" s="574">
        <f>SUMIFS($S$22:$S$27,$P$22:$P$27,$D8)+SUMIFS($R$22:$R$27,$Q$22:$Q$27,$D8)</f>
        <v>0</v>
      </c>
      <c r="J8" s="574">
        <f t="shared" si="0"/>
        <v>0</v>
      </c>
      <c r="K8" s="583">
        <f t="shared" si="1"/>
        <v>0</v>
      </c>
      <c r="L8" s="574">
        <f t="shared" si="2"/>
        <v>0</v>
      </c>
      <c r="M8" s="574">
        <f>SUMPRODUCT(($P$22:$P$27=D8)*($R$22:$R$27&gt;$S$22:$S$27))+SUMPRODUCT(($Q$22:$Q$27=D8)*($R$22:$R$27&lt;$S$22:$S$27))</f>
        <v>0</v>
      </c>
      <c r="N8" s="574">
        <f>SUMPRODUCT(($P$22:$Q$27=D8)*($R$22:$R$27=$S$22:$S$27)*($R$22:$R$27&lt;&gt;"")*($S$22:$S$27&lt;&gt;""))</f>
        <v>0</v>
      </c>
      <c r="O8" s="574">
        <f>SUMPRODUCT(($P$22:$P$27=D8)*($R$22:$R$27&lt;$S$22:$S$27))+SUMPRODUCT(($Q$22:$Q$27=D8)*($R$22:$R$27&gt;$S$22:$S$27))</f>
        <v>0</v>
      </c>
      <c r="P8" s="682" t="e">
        <f>SUMIFS(#REF!,#REF!,$D8)+SUMIFS(#REF!,#REF!,$D8)+SUMIFS(#REF!,#REF!,$D8)</f>
        <v>#REF!</v>
      </c>
      <c r="Q8" s="574">
        <f>INDEX(Language!$C$5:$C$100,MATCH($D8,Language!$E$5:$E$100,0),1)</f>
        <v>85</v>
      </c>
      <c r="R8" s="709">
        <f t="shared" si="3"/>
        <v>0</v>
      </c>
      <c r="S8" s="574"/>
      <c r="T8" s="574"/>
      <c r="U8" s="587"/>
      <c r="V8" s="574"/>
      <c r="W8" s="574"/>
      <c r="X8" s="587"/>
      <c r="Y8" s="574"/>
      <c r="Z8" s="574"/>
      <c r="AA8" s="574"/>
      <c r="AB8" s="587"/>
      <c r="AC8" s="574"/>
      <c r="AD8" s="574"/>
      <c r="AE8" s="574"/>
      <c r="AF8" s="759"/>
      <c r="AG8" s="574"/>
      <c r="AH8" s="574"/>
      <c r="AI8" s="574"/>
      <c r="AJ8" s="759"/>
      <c r="AK8" s="574"/>
      <c r="AL8" s="574"/>
      <c r="AM8" s="759"/>
      <c r="AT8" s="572" t="b">
        <v>1</v>
      </c>
      <c r="AU8" s="683" t="b">
        <v>1</v>
      </c>
      <c r="AV8" s="683" t="b">
        <v>0</v>
      </c>
      <c r="BA8" s="766">
        <f t="shared" si="4"/>
        <v>4</v>
      </c>
      <c r="BB8" s="767">
        <f t="shared" si="5"/>
        <v>99</v>
      </c>
      <c r="BN8" s="766" t="str">
        <f t="shared" si="6"/>
        <v/>
      </c>
      <c r="BO8" s="767" t="str">
        <f t="shared" si="7"/>
        <v/>
      </c>
      <c r="BZ8" s="766" t="str">
        <f t="shared" si="8"/>
        <v/>
      </c>
      <c r="CA8" s="767" t="str">
        <f t="shared" si="9"/>
        <v/>
      </c>
    </row>
    <row r="9" spans="2:86" s="572" customFormat="1">
      <c r="C9" s="574"/>
      <c r="D9" s="574"/>
      <c r="E9" s="574"/>
      <c r="F9" s="593"/>
      <c r="G9" s="593"/>
      <c r="H9" s="574"/>
      <c r="I9" s="574"/>
      <c r="J9" s="574"/>
      <c r="K9" s="574"/>
      <c r="L9" s="583">
        <f>QUOTIENT(SUM(L5:L8),2)</f>
        <v>0</v>
      </c>
      <c r="M9" s="574"/>
      <c r="N9" s="574"/>
      <c r="O9" s="574"/>
      <c r="P9" s="574"/>
      <c r="Q9" s="574"/>
      <c r="R9" s="574"/>
      <c r="S9" s="574"/>
      <c r="T9" s="574"/>
      <c r="U9" s="574"/>
      <c r="X9" s="574"/>
      <c r="Y9" s="574"/>
      <c r="Z9" s="574"/>
    </row>
    <row r="10" spans="2:86" s="572" customFormat="1">
      <c r="C10" s="574"/>
      <c r="D10" s="574"/>
      <c r="E10" s="574"/>
      <c r="F10" s="593"/>
      <c r="G10" s="593"/>
      <c r="H10" s="574"/>
      <c r="I10" s="574"/>
      <c r="J10" s="574"/>
      <c r="K10" s="574"/>
      <c r="L10" s="583"/>
      <c r="M10" s="574"/>
      <c r="N10" s="574"/>
      <c r="O10" s="574"/>
      <c r="P10" s="574"/>
      <c r="Q10" s="574"/>
      <c r="R10" s="574"/>
      <c r="S10" s="574"/>
      <c r="T10" s="574"/>
      <c r="U10" s="574"/>
      <c r="X10" s="574"/>
      <c r="Y10" s="574"/>
      <c r="Z10" s="574"/>
    </row>
    <row r="11" spans="2:86" s="572" customFormat="1">
      <c r="C11" s="574"/>
      <c r="D11" s="574"/>
      <c r="E11" s="574"/>
      <c r="F11" s="593"/>
      <c r="G11" s="593"/>
      <c r="H11" s="574"/>
      <c r="I11" s="574"/>
      <c r="J11" s="574"/>
      <c r="K11" s="574"/>
      <c r="L11" s="583"/>
      <c r="M11" s="574"/>
      <c r="N11" s="574"/>
      <c r="O11" s="574"/>
      <c r="P11" s="574"/>
      <c r="Q11" s="574"/>
      <c r="R11" s="574"/>
      <c r="S11" s="574"/>
      <c r="T11" s="574"/>
      <c r="U11" s="574"/>
      <c r="X11" s="574"/>
      <c r="Y11" s="574"/>
      <c r="Z11" s="574"/>
      <c r="BL11" s="593"/>
    </row>
    <row r="12" spans="2:86" s="594" customFormat="1">
      <c r="E12" s="573" t="s">
        <v>1758</v>
      </c>
      <c r="F12" s="577"/>
      <c r="G12" s="573" t="s">
        <v>1758</v>
      </c>
      <c r="H12" s="577"/>
      <c r="I12" s="575" t="s">
        <v>1758</v>
      </c>
      <c r="J12" s="577"/>
      <c r="K12" s="573" t="s">
        <v>1772</v>
      </c>
      <c r="L12" s="573"/>
      <c r="M12" s="575" t="s">
        <v>1758</v>
      </c>
      <c r="N12" s="577"/>
      <c r="O12" s="573" t="s">
        <v>1772</v>
      </c>
      <c r="P12" s="573"/>
      <c r="Q12" s="575" t="s">
        <v>1758</v>
      </c>
      <c r="R12" s="577"/>
      <c r="S12" s="573" t="s">
        <v>1772</v>
      </c>
      <c r="T12" s="573"/>
      <c r="U12" s="575" t="s">
        <v>1758</v>
      </c>
      <c r="V12" s="576"/>
      <c r="W12" s="573" t="s">
        <v>1773</v>
      </c>
      <c r="X12" s="573"/>
      <c r="Y12" s="575" t="s">
        <v>1758</v>
      </c>
      <c r="Z12" s="576"/>
      <c r="AA12" s="573" t="s">
        <v>1773</v>
      </c>
      <c r="AB12" s="573"/>
      <c r="AC12" s="575" t="s">
        <v>1758</v>
      </c>
      <c r="AD12" s="576"/>
      <c r="AE12" s="573" t="s">
        <v>1773</v>
      </c>
      <c r="AF12" s="573"/>
      <c r="AG12" s="575" t="s">
        <v>1758</v>
      </c>
      <c r="AH12" s="573"/>
      <c r="AI12" s="573" t="s">
        <v>190</v>
      </c>
      <c r="AJ12" s="575" t="s">
        <v>1758</v>
      </c>
      <c r="AK12" s="573"/>
      <c r="AL12" s="573" t="s">
        <v>1102</v>
      </c>
      <c r="AM12" s="575" t="s">
        <v>1758</v>
      </c>
      <c r="AN12" s="577"/>
      <c r="AO12" s="573" t="s">
        <v>1759</v>
      </c>
      <c r="AP12" s="575" t="s">
        <v>1758</v>
      </c>
      <c r="AR12" s="573" t="s">
        <v>1787</v>
      </c>
      <c r="AS12" s="575" t="s">
        <v>1758</v>
      </c>
      <c r="AT12" s="575"/>
      <c r="AZ12" s="688" t="s">
        <v>1779</v>
      </c>
      <c r="BJ12" s="687" t="s">
        <v>1777</v>
      </c>
      <c r="BL12" s="593"/>
      <c r="BN12" s="688" t="s">
        <v>1781</v>
      </c>
      <c r="BZ12" s="688" t="s">
        <v>1782</v>
      </c>
    </row>
    <row r="13" spans="2:86" s="594" customFormat="1" ht="12.75" thickBot="1">
      <c r="E13" s="573" t="s">
        <v>1760</v>
      </c>
      <c r="F13" s="577"/>
      <c r="G13" s="573" t="s">
        <v>1761</v>
      </c>
      <c r="H13" s="577"/>
      <c r="I13" s="595" t="s">
        <v>1764</v>
      </c>
      <c r="J13" s="577"/>
      <c r="K13" s="573" t="s">
        <v>1101</v>
      </c>
      <c r="L13" s="573" t="s">
        <v>1765</v>
      </c>
      <c r="M13" s="595" t="s">
        <v>1766</v>
      </c>
      <c r="N13" s="577"/>
      <c r="O13" s="573" t="s">
        <v>190</v>
      </c>
      <c r="P13" s="573" t="s">
        <v>1765</v>
      </c>
      <c r="Q13" s="595" t="s">
        <v>1767</v>
      </c>
      <c r="R13" s="577"/>
      <c r="S13" s="573" t="s">
        <v>1102</v>
      </c>
      <c r="T13" s="573" t="s">
        <v>1765</v>
      </c>
      <c r="U13" s="595" t="s">
        <v>1768</v>
      </c>
      <c r="V13" s="577"/>
      <c r="W13" s="573" t="s">
        <v>1101</v>
      </c>
      <c r="X13" s="573" t="s">
        <v>1765</v>
      </c>
      <c r="Y13" s="595" t="s">
        <v>1769</v>
      </c>
      <c r="Z13" s="577"/>
      <c r="AA13" s="573" t="s">
        <v>190</v>
      </c>
      <c r="AB13" s="573" t="s">
        <v>1765</v>
      </c>
      <c r="AC13" s="595" t="s">
        <v>1770</v>
      </c>
      <c r="AD13" s="577"/>
      <c r="AE13" s="573" t="s">
        <v>1102</v>
      </c>
      <c r="AF13" s="573" t="s">
        <v>1765</v>
      </c>
      <c r="AG13" s="595" t="s">
        <v>1771</v>
      </c>
      <c r="AH13" s="573"/>
      <c r="AI13" s="573" t="s">
        <v>1765</v>
      </c>
      <c r="AJ13" s="595" t="s">
        <v>1774</v>
      </c>
      <c r="AK13" s="573"/>
      <c r="AL13" s="573" t="s">
        <v>1765</v>
      </c>
      <c r="AM13" s="595" t="s">
        <v>1775</v>
      </c>
      <c r="AN13" s="577"/>
      <c r="AO13" s="573" t="s">
        <v>1765</v>
      </c>
      <c r="AP13" s="595" t="s">
        <v>1776</v>
      </c>
      <c r="AR13" s="573" t="s">
        <v>1765</v>
      </c>
      <c r="AS13" s="595" t="s">
        <v>1788</v>
      </c>
      <c r="AT13" s="796" t="s">
        <v>1759</v>
      </c>
      <c r="AU13" s="573" t="s">
        <v>1784</v>
      </c>
      <c r="AV13" s="573" t="s">
        <v>1784</v>
      </c>
      <c r="AX13" s="687" t="s">
        <v>1783</v>
      </c>
      <c r="AY13" s="687" t="s">
        <v>1785</v>
      </c>
      <c r="BE13" s="596" t="str">
        <f t="array" ref="BE13:BH13">TRANSPOSE($AZ$14:$AZ$17)</f>
        <v>Belgium</v>
      </c>
      <c r="BF13" s="597" t="str">
        <v>Egypt</v>
      </c>
      <c r="BG13" s="597" t="str">
        <v>IR Iran</v>
      </c>
      <c r="BH13" s="598" t="str">
        <v>New Zealand</v>
      </c>
      <c r="BJ13" s="687" t="s">
        <v>1778</v>
      </c>
      <c r="BL13" s="687" t="s">
        <v>1783</v>
      </c>
      <c r="BS13" s="596" t="str">
        <f t="array" ref="BS13:BV13">TRANSPOSE($BN$14:$BN$17)</f>
        <v/>
      </c>
      <c r="BT13" s="597" t="str">
        <v/>
      </c>
      <c r="BU13" s="597" t="str">
        <v/>
      </c>
      <c r="BV13" s="598" t="str">
        <v/>
      </c>
      <c r="BX13" s="687" t="s">
        <v>1783</v>
      </c>
      <c r="CE13" s="596" t="str">
        <f t="array" ref="CE13:CH13">TRANSPOSE($BZ$14:$BZ$17)</f>
        <v/>
      </c>
      <c r="CF13" s="597" t="str">
        <v/>
      </c>
      <c r="CG13" s="597" t="str">
        <v/>
      </c>
      <c r="CH13" s="598" t="str">
        <v/>
      </c>
    </row>
    <row r="14" spans="2:86" s="594" customFormat="1" ht="13.5" thickTop="1" thickBot="1">
      <c r="C14" s="593">
        <v>1</v>
      </c>
      <c r="D14" s="593" t="str">
        <f>$D5</f>
        <v>Belgium</v>
      </c>
      <c r="E14" s="581">
        <f>RANK(F14,$F$14:$F$17,1)</f>
        <v>1</v>
      </c>
      <c r="F14" s="582">
        <f>G14+ROW()/1000+(D14="")*10</f>
        <v>5.0140000000000002</v>
      </c>
      <c r="G14" s="710">
        <f>AS14</f>
        <v>5</v>
      </c>
      <c r="H14" s="586"/>
      <c r="I14" s="585">
        <f>RANK($K5,$K$5:$K$8)</f>
        <v>1</v>
      </c>
      <c r="J14" s="691"/>
      <c r="K14" s="599">
        <f t="array" ref="K14">SUMPRODUCT($U$22:$U$27*($P$22:$P$27=$D14)*ISNUMBER(MATCH($Q$22:$Q$27,IF($I$14:$I$17=$I14,$D$14:$D$17,""),0)))+SUMPRODUCT($V$22:$V$27*($Q$22:$Q$27=$D14)*ISNUMBER(MATCH($P$22:$P$27,IF($I$14:$I$17=$I14,$D$14:$D$17,""),0)))</f>
        <v>0</v>
      </c>
      <c r="L14" s="600">
        <f>COUNTIFS($K$14:$K$17,"&gt;"&amp;$K14,$I$14:$I$17,"="&amp;$I14)</f>
        <v>0</v>
      </c>
      <c r="M14" s="588">
        <f t="shared" ref="M14:M17" si="10">I14+L14</f>
        <v>1</v>
      </c>
      <c r="N14" s="586"/>
      <c r="O14" s="599">
        <f t="array" ref="O14">SUMPRODUCT($W$22:$W$27*($P$22:$P$27=$D14)*ISNUMBER(MATCH($Q$22:$Q$27,IF($I$14:$I$17=$I14,$D$14:$D$17,""),0)))+SUMPRODUCT(-$W$22:$W$27*($Q$22:$Q$27=$D14)*ISNUMBER(MATCH($P$22:$P$27,IF($I$14:$I$17=$I14,$D$14:$D$17,""),0)))</f>
        <v>0</v>
      </c>
      <c r="P14" s="600">
        <f>COUNTIFS($O$14:$O$17,"&gt;"&amp;$O14,$M$14:$M$17,"="&amp;$M14)</f>
        <v>0</v>
      </c>
      <c r="Q14" s="588">
        <f t="shared" ref="Q14:Q17" si="11">M14+P14</f>
        <v>1</v>
      </c>
      <c r="R14" s="586"/>
      <c r="S14" s="599">
        <f t="array" ref="S14">SUMPRODUCT($X$22:$X$27*($P$22:$P$27=$D14)*ISNUMBER(MATCH($Q$22:$Q$27,IF($I$14:$I$17=$I14,$D$14:$D$17,""),0)))+SUMPRODUCT($Y$22:$Y$27*($Q$22:$Q$27=$D14)*ISNUMBER(MATCH($P$22:$P$27,IF($I$14:$I$17=$I14,$D$14:$D$17,""),0)))</f>
        <v>0</v>
      </c>
      <c r="T14" s="600">
        <f>COUNTIFS($S$14:$S$17,"&gt;"&amp;$S14,$Q$14:$Q$17,"="&amp;$Q14)</f>
        <v>0</v>
      </c>
      <c r="U14" s="588">
        <f t="shared" ref="U14:U17" si="12">Q14+T14</f>
        <v>1</v>
      </c>
      <c r="V14" s="691"/>
      <c r="W14" s="599">
        <f t="array" ref="W14">SUMPRODUCT($U$22:$U$27*($P$22:$P$27=$D14)*ISNUMBER(MATCH($Q$22:$Q$27,IF($U$14:$U$17=$U14,$D$14:$D$17,""),0)))+SUMPRODUCT($V$22:$V$27*($Q$22:$Q$27=$D14)*ISNUMBER(MATCH($P$22:$P$27,IF($U$14:$U$17=$U14,$D$14:$D$17,""),0)))</f>
        <v>0</v>
      </c>
      <c r="X14" s="600">
        <f>COUNTIFS($W$14:$W$17,"&gt;"&amp;$W14,$U$14:$U$17,"="&amp;$U14)</f>
        <v>0</v>
      </c>
      <c r="Y14" s="588">
        <f t="shared" ref="Y14:Y17" si="13">U14+X14</f>
        <v>1</v>
      </c>
      <c r="Z14" s="586"/>
      <c r="AA14" s="599">
        <f t="array" ref="AA14">SUMPRODUCT($W$22:$W$27*($P$22:$P$27=$D14)*ISNUMBER(MATCH($Q$22:$Q$27,IF($U$14:$U$17=$U14,$D$14:$D$17,""),0)))+SUMPRODUCT(-$W$22:$W$27*($Q$22:$Q$27=$D14)*ISNUMBER(MATCH($P$22:$P$27,IF($U$14:$U$17=$U14,$D$14:$D$17,""),0)))</f>
        <v>0</v>
      </c>
      <c r="AB14" s="600">
        <f>COUNTIFS($AA$14:$AA$17,"&gt;"&amp;$AA14,$Y$14:$Y$17,"="&amp;$Y14)</f>
        <v>0</v>
      </c>
      <c r="AC14" s="588">
        <f t="shared" ref="AC14:AC17" si="14">Y14+AB14</f>
        <v>1</v>
      </c>
      <c r="AD14" s="586"/>
      <c r="AE14" s="599">
        <f t="array" ref="AE14">SUMPRODUCT($X$22:$X$27*($P$22:$P$27=$D14)*ISNUMBER(MATCH($Q$22:$Q$27,IF($U$14:$U$17=$U14,$D$14:$D$17,""),0)))+SUMPRODUCT($Y$22:$Y$27*($Q$22:$Q$27=$D14)*ISNUMBER(MATCH($P$22:$P$27,IF($U$14:$U$17=$U14,$D$14:$D$17,""),0)))</f>
        <v>0</v>
      </c>
      <c r="AF14" s="600">
        <f>COUNTIFS($AE$14:$AE$17,"&gt;"&amp;$AE14,$AC$14:$AC$17,"="&amp;$AC14)</f>
        <v>0</v>
      </c>
      <c r="AG14" s="588">
        <f t="shared" ref="AG14:AG17" si="15">AC14+AF14</f>
        <v>1</v>
      </c>
      <c r="AH14" s="691"/>
      <c r="AI14" s="601">
        <f>COUNTIFS($J$5:$J$8,"&gt;"&amp;$J5,$AG$14:$AG$17,"="&amp;$AG14)</f>
        <v>0</v>
      </c>
      <c r="AJ14" s="602">
        <f>AG14+AI14</f>
        <v>1</v>
      </c>
      <c r="AK14" s="586"/>
      <c r="AL14" s="601">
        <f>COUNTIFS($H$5:$H$8,"&gt;"&amp;$H5,$AJ$14:$AJ$17,"="&amp;$AJ14)</f>
        <v>0</v>
      </c>
      <c r="AM14" s="602">
        <f>AJ14+AL14</f>
        <v>1</v>
      </c>
      <c r="AN14" s="586"/>
      <c r="AO14" s="601">
        <f>COUNTIFS($P$5:$P$8,"&gt;"&amp;$P5,$AM$14:$AM$17,"="&amp;$AM14)</f>
        <v>4</v>
      </c>
      <c r="AP14" s="602">
        <f t="shared" ref="AP14:AP17" si="16">AM14+AO14</f>
        <v>5</v>
      </c>
      <c r="AQ14" s="586"/>
      <c r="AR14" s="601">
        <f>COUNTIFS($R$5:$R$8,"&gt;"&amp;$R5,$AP$14:$AP$17,"="&amp;$AP14)</f>
        <v>0</v>
      </c>
      <c r="AS14" s="602">
        <f t="shared" ref="AS14:AS17" si="17">AP14+AR14</f>
        <v>5</v>
      </c>
      <c r="AT14" s="797" t="b">
        <f>AND($AV5,$AT5)</f>
        <v>0</v>
      </c>
      <c r="AU14" s="704" t="b">
        <f>OR($AV$14:$AV$17)</f>
        <v>0</v>
      </c>
      <c r="AV14" s="616" t="b">
        <f>AND($AU5,$AV5)</f>
        <v>0</v>
      </c>
      <c r="AX14" s="689">
        <f t="array" ref="AX14">IFERROR(SMALL(IF(COUNTIF($I$14:$I$17,$C$14:$C$17)&gt;1,$C$14:$C$17,""),1),"")</f>
        <v>1</v>
      </c>
      <c r="AY14" s="616">
        <f>IFERROR(INDEX($E$14:$E$17,IF($I14=$AX$14,$C14,99)),0)</f>
        <v>1</v>
      </c>
      <c r="AZ14" s="603" t="str">
        <f t="array" ref="AZ14:AZ17">IFERROR(VLOOKUP($BA$5:$BA$8,$C$14:$D$17,2,0),"")</f>
        <v>Belgium</v>
      </c>
      <c r="BA14" s="606">
        <f t="array" ref="BA14:BA17">IFERROR(VLOOKUP($BA$5:$BA$8,$C$14:$K$17,9,0),"")</f>
        <v>0</v>
      </c>
      <c r="BB14" s="606">
        <f t="array" ref="BB14:BB17">IFERROR(VLOOKUP($BA$5:$BA$8,$C$14:$O$17,13,0),"")</f>
        <v>0</v>
      </c>
      <c r="BC14" s="608">
        <f t="array" ref="BC14:BC17">IFERROR(VLOOKUP($BA$5:$BA$8,$C$14:$S$17,17,0),"")</f>
        <v>0</v>
      </c>
      <c r="BE14" s="611" t="str">
        <f t="array" ref="BE14:BH17">IFERROR(VLOOKUP($AZ$14:$AZ$17&amp;$BE$13:$BH$13,$Z$22:$AA$33,2,0),"")</f>
        <v/>
      </c>
      <c r="BF14" s="612" t="str">
        <v/>
      </c>
      <c r="BG14" s="612" t="str">
        <v/>
      </c>
      <c r="BH14" s="613" t="str">
        <v/>
      </c>
      <c r="BI14" s="616"/>
      <c r="BJ14" s="686" t="b">
        <f>COUNTIF($I$14:$I$17,$BL$15)&lt;&gt;COUNTIF($U$14:$U$17,$BL$15)</f>
        <v>0</v>
      </c>
      <c r="BK14" s="584">
        <f t="array" ref="BK14:BK17">IF($I$14:$I$17=$AX$14,$U$14:$U$17,0)</f>
        <v>1</v>
      </c>
      <c r="BL14" s="690" t="str">
        <f>IF($BJ$14,$BL$15,"")</f>
        <v/>
      </c>
      <c r="BM14" s="621"/>
      <c r="BN14" s="603" t="str">
        <f t="array" ref="BN14:BN17">IFERROR(VLOOKUP($BO$5:$BO$8,$C$14:$D$17,2,0),"")</f>
        <v/>
      </c>
      <c r="BO14" s="606" t="str">
        <f t="array" ref="BO14:BO17">IFERROR(VLOOKUP($BO$5:$BO$8,$C$14:$W$17,21,0),"")</f>
        <v/>
      </c>
      <c r="BP14" s="606" t="str">
        <f t="array" ref="BP14:BP17">IFERROR(VLOOKUP($BO$5:$BO$8,$C$14:$AA$17,25,0),"")</f>
        <v/>
      </c>
      <c r="BQ14" s="608" t="str">
        <f t="array" ref="BQ14:BQ17">IFERROR(VLOOKUP($BO$5:$BO$8,$C$14:$AE$17,29,0),"")</f>
        <v/>
      </c>
      <c r="BS14" s="611" t="str">
        <f t="array" ref="BS14:BV17">IFERROR(VLOOKUP($BN$14:$BN$17&amp;$BS$13:$BV$13,$Z$22:$AA$33,2,0),"")</f>
        <v/>
      </c>
      <c r="BT14" s="612" t="str">
        <v/>
      </c>
      <c r="BU14" s="612" t="str">
        <v/>
      </c>
      <c r="BV14" s="613" t="str">
        <v/>
      </c>
      <c r="BX14" s="689" t="str">
        <f t="array" ref="BX14">IFERROR(SMALL(IF(COUNTIF($BK$14:$BK$17,$C$14:$C$17)&gt;1,$C$14:$C$17,""),2),"")</f>
        <v/>
      </c>
      <c r="BZ14" s="603" t="str">
        <f t="array" ref="BZ14:BZ17">IFERROR(VLOOKUP($CA$5:$CA$8,$C$14:$D$17,2,0),"")</f>
        <v/>
      </c>
      <c r="CA14" s="606" t="str">
        <f t="array" ref="CA14:CA17">IFERROR(VLOOKUP($CA$5:$CA$8,$C$14:$W$17,21,0),"")</f>
        <v/>
      </c>
      <c r="CB14" s="606" t="str">
        <f t="array" ref="CB14:CB17">IFERROR(VLOOKUP($CA$5:$CA$8,$C$14:$AA$17,25,0),"")</f>
        <v/>
      </c>
      <c r="CC14" s="608" t="str">
        <f t="array" ref="CC14:CC17">IFERROR(VLOOKUP($CA$5:$CA$8,$C$14:$AE$17,29,0),"")</f>
        <v/>
      </c>
      <c r="CE14" s="611" t="str">
        <f t="array" ref="CE14:CH17">IFERROR(VLOOKUP($BZ$14:$BZ$17&amp;$CE$13:$CH$13,$Z$22:$AA$33,2,0),"")</f>
        <v/>
      </c>
      <c r="CF14" s="612" t="str">
        <v/>
      </c>
      <c r="CG14" s="612" t="str">
        <v/>
      </c>
      <c r="CH14" s="613" t="str">
        <v/>
      </c>
    </row>
    <row r="15" spans="2:86" s="594" customFormat="1">
      <c r="C15" s="593">
        <v>2</v>
      </c>
      <c r="D15" s="593" t="str">
        <f t="shared" ref="D15:D17" si="18">$D6</f>
        <v>Egypt</v>
      </c>
      <c r="E15" s="589">
        <f t="shared" ref="E15:E17" si="19">RANK(F15,$F$14:$F$17,1)</f>
        <v>2</v>
      </c>
      <c r="F15" s="582">
        <f t="shared" ref="F15:F17" si="20">G15+ROW()/1000+(D15="")*10</f>
        <v>5.0149999999999997</v>
      </c>
      <c r="G15" s="710">
        <f t="shared" ref="G15:G17" si="21">AS15</f>
        <v>5</v>
      </c>
      <c r="H15" s="586"/>
      <c r="I15" s="591">
        <f t="shared" ref="I15:I17" si="22">RANK($K6,$K$5:$K$8)</f>
        <v>1</v>
      </c>
      <c r="J15" s="691"/>
      <c r="K15" s="574">
        <f t="array" ref="K15">SUMPRODUCT($U$22:$U$27*($P$22:$P$27=$D15)*ISNUMBER(MATCH($Q$22:$Q$27,IF($I$14:$I$17=$I15,$D$14:$D$17,""),0)))+SUMPRODUCT($V$22:$V$27*($Q$22:$Q$27=$D15)*ISNUMBER(MATCH($P$22:$P$27,IF($I$14:$I$17=$I15,$D$14:$D$17,""),0)))</f>
        <v>0</v>
      </c>
      <c r="L15" s="574">
        <f>COUNTIFS($K$14:$K$17,"&gt;"&amp;$K15,$I$14:$I$17,"="&amp;$I15)</f>
        <v>0</v>
      </c>
      <c r="M15" s="587">
        <f t="shared" si="10"/>
        <v>1</v>
      </c>
      <c r="N15" s="586"/>
      <c r="O15" s="574">
        <f t="array" ref="O15">SUMPRODUCT($W$22:$W$27*($P$22:$P$27=$D15)*ISNUMBER(MATCH($Q$22:$Q$27,IF($I$14:$I$17=$I15,$D$14:$D$17,""),0)))+SUMPRODUCT(-$W$22:$W$27*($Q$22:$Q$27=$D15)*ISNUMBER(MATCH($P$22:$P$27,IF($I$14:$I$17=$I15,$D$14:$D$17,""),0)))</f>
        <v>0</v>
      </c>
      <c r="P15" s="574">
        <f>COUNTIFS($O$14:$O$17,"&gt;"&amp;$O15,$M$14:$M$17,"="&amp;$M15)</f>
        <v>0</v>
      </c>
      <c r="Q15" s="587">
        <f t="shared" si="11"/>
        <v>1</v>
      </c>
      <c r="R15" s="586"/>
      <c r="S15" s="574">
        <f t="array" ref="S15">SUMPRODUCT($X$22:$X$27*($P$22:$P$27=$D15)*ISNUMBER(MATCH($Q$22:$Q$27,IF($I$14:$I$17=$I15,$D$14:$D$17,""),0)))+SUMPRODUCT($Y$22:$Y$27*($Q$22:$Q$27=$D15)*ISNUMBER(MATCH($P$22:$P$27,IF($I$14:$I$17=$I15,$D$14:$D$17,""),0)))</f>
        <v>0</v>
      </c>
      <c r="T15" s="574">
        <f>COUNTIFS($S$14:$S$17,"&gt;"&amp;$S15,$Q$14:$Q$17,"="&amp;$Q15)</f>
        <v>0</v>
      </c>
      <c r="U15" s="587">
        <f t="shared" si="12"/>
        <v>1</v>
      </c>
      <c r="V15" s="691"/>
      <c r="W15" s="574">
        <f t="array" ref="W15">SUMPRODUCT($U$22:$U$27*($P$22:$P$27=$D15)*ISNUMBER(MATCH($Q$22:$Q$27,IF($U$14:$U$17=$U15,$D$14:$D$17,""),0)))+SUMPRODUCT($V$22:$V$27*($Q$22:$Q$27=$D15)*ISNUMBER(MATCH($P$22:$P$27,IF($U$14:$U$17=$U15,$D$14:$D$17,""),0)))</f>
        <v>0</v>
      </c>
      <c r="X15" s="574">
        <f>COUNTIFS($W$14:$W$17,"&gt;"&amp;$W15,$U$14:$U$17,"="&amp;$U15)</f>
        <v>0</v>
      </c>
      <c r="Y15" s="587">
        <f t="shared" si="13"/>
        <v>1</v>
      </c>
      <c r="Z15" s="586"/>
      <c r="AA15" s="574">
        <f t="array" ref="AA15">SUMPRODUCT($W$22:$W$27*($P$22:$P$27=$D15)*ISNUMBER(MATCH($Q$22:$Q$27,IF($U$14:$U$17=$U15,$D$14:$D$17,""),0)))+SUMPRODUCT(-$W$22:$W$27*($Q$22:$Q$27=$D15)*ISNUMBER(MATCH($P$22:$P$27,IF($U$14:$U$17=$U15,$D$14:$D$17,""),0)))</f>
        <v>0</v>
      </c>
      <c r="AB15" s="574">
        <f>COUNTIFS($AA$14:$AA$17,"&gt;"&amp;$AA15,$Y$14:$Y$17,"="&amp;$Y15)</f>
        <v>0</v>
      </c>
      <c r="AC15" s="587">
        <f t="shared" si="14"/>
        <v>1</v>
      </c>
      <c r="AD15" s="586"/>
      <c r="AE15" s="574">
        <f t="array" ref="AE15">SUMPRODUCT($X$22:$X$27*($P$22:$P$27=$D15)*ISNUMBER(MATCH($Q$22:$Q$27,IF($U$14:$U$17=$U15,$D$14:$D$17,""),0)))+SUMPRODUCT($Y$22:$Y$27*($Q$22:$Q$27=$D15)*ISNUMBER(MATCH($P$22:$P$27,IF($U$14:$U$17=$U15,$D$14:$D$17,""),0)))</f>
        <v>0</v>
      </c>
      <c r="AF15" s="574">
        <f>COUNTIFS($AE$14:$AE$17,"&gt;"&amp;$AE15,$AC$14:$AC$17,"="&amp;$AC15)</f>
        <v>0</v>
      </c>
      <c r="AG15" s="587">
        <f t="shared" si="15"/>
        <v>1</v>
      </c>
      <c r="AH15" s="691"/>
      <c r="AI15" s="593">
        <f>COUNTIFS($J$5:$J$8,"&gt;"&amp;$J6,$AG$14:$AG$17,"="&amp;$AG15)</f>
        <v>0</v>
      </c>
      <c r="AJ15" s="587">
        <f t="shared" ref="AJ15:AJ17" si="23">AG15+AI15</f>
        <v>1</v>
      </c>
      <c r="AK15" s="586"/>
      <c r="AL15" s="593">
        <f>COUNTIFS($H$5:$H$8,"&gt;"&amp;$H6,$AJ$14:$AJ$17,"="&amp;$AJ15)</f>
        <v>0</v>
      </c>
      <c r="AM15" s="587">
        <f t="shared" ref="AM15:AM17" si="24">AJ15+AL15</f>
        <v>1</v>
      </c>
      <c r="AN15" s="586"/>
      <c r="AO15" s="593">
        <f>COUNTIFS($P$5:$P$8,"&gt;"&amp;$P6,$AM$14:$AM$17,"="&amp;$AM15)</f>
        <v>4</v>
      </c>
      <c r="AP15" s="587">
        <f t="shared" si="16"/>
        <v>5</v>
      </c>
      <c r="AQ15" s="586"/>
      <c r="AR15" s="593">
        <f t="shared" ref="AR15:AR17" si="25">COUNTIFS($R$5:$R$8,"&gt;"&amp;$R6,$AP$14:$AP$17,"="&amp;$AP15)</f>
        <v>0</v>
      </c>
      <c r="AS15" s="587">
        <f t="shared" si="17"/>
        <v>5</v>
      </c>
      <c r="AT15" s="797" t="b">
        <f t="shared" ref="AT15:AT17" si="26">AND($AV6,$AT6)</f>
        <v>0</v>
      </c>
      <c r="AV15" s="616" t="b">
        <f t="shared" ref="AV15:AV17" si="27">AND($AU6,$AV6)</f>
        <v>0</v>
      </c>
      <c r="AX15" s="685"/>
      <c r="AY15" s="616">
        <f t="shared" ref="AY15:AY17" si="28">IFERROR(INDEX($E$14:$E$17,IF($I15=$AX$14,$C15,99)),0)</f>
        <v>2</v>
      </c>
      <c r="AZ15" s="604" t="str">
        <v>Egypt</v>
      </c>
      <c r="BA15" s="593">
        <v>0</v>
      </c>
      <c r="BB15" s="593">
        <v>0</v>
      </c>
      <c r="BC15" s="609">
        <v>0</v>
      </c>
      <c r="BE15" s="614" t="str">
        <v/>
      </c>
      <c r="BF15" s="615" t="str">
        <v/>
      </c>
      <c r="BG15" s="616" t="str">
        <v/>
      </c>
      <c r="BH15" s="617" t="str">
        <v/>
      </c>
      <c r="BI15" s="616"/>
      <c r="BK15" s="590">
        <v>1</v>
      </c>
      <c r="BL15" s="693">
        <f t="array" ref="BL15">IFERROR(SMALL(IF(COUNTIF($BK$14:$BK$17,$C$14:$C$17)&gt;1,$C$14:$C$17,""),1),"")</f>
        <v>1</v>
      </c>
      <c r="BN15" s="604" t="str">
        <v/>
      </c>
      <c r="BO15" s="593" t="str">
        <v/>
      </c>
      <c r="BP15" s="593" t="str">
        <v/>
      </c>
      <c r="BQ15" s="609" t="str">
        <v/>
      </c>
      <c r="BS15" s="614" t="str">
        <v/>
      </c>
      <c r="BT15" s="615" t="str">
        <v/>
      </c>
      <c r="BU15" s="616" t="str">
        <v/>
      </c>
      <c r="BV15" s="617" t="str">
        <v/>
      </c>
      <c r="BZ15" s="604" t="str">
        <v/>
      </c>
      <c r="CA15" s="593" t="str">
        <v/>
      </c>
      <c r="CB15" s="593" t="str">
        <v/>
      </c>
      <c r="CC15" s="609" t="str">
        <v/>
      </c>
      <c r="CE15" s="614" t="str">
        <v/>
      </c>
      <c r="CF15" s="615" t="str">
        <v/>
      </c>
      <c r="CG15" s="616" t="str">
        <v/>
      </c>
      <c r="CH15" s="617" t="str">
        <v/>
      </c>
    </row>
    <row r="16" spans="2:86" s="594" customFormat="1">
      <c r="C16" s="593">
        <v>3</v>
      </c>
      <c r="D16" s="593" t="str">
        <f t="shared" si="18"/>
        <v>IR Iran</v>
      </c>
      <c r="E16" s="589">
        <f t="shared" si="19"/>
        <v>3</v>
      </c>
      <c r="F16" s="582">
        <f t="shared" si="20"/>
        <v>5.016</v>
      </c>
      <c r="G16" s="710">
        <f t="shared" si="21"/>
        <v>5</v>
      </c>
      <c r="H16" s="586"/>
      <c r="I16" s="591">
        <f t="shared" si="22"/>
        <v>1</v>
      </c>
      <c r="J16" s="691"/>
      <c r="K16" s="574">
        <f t="array" ref="K16">SUMPRODUCT($U$22:$U$27*($P$22:$P$27=$D16)*ISNUMBER(MATCH($Q$22:$Q$27,IF($I$14:$I$17=$I16,$D$14:$D$17,""),0)))+SUMPRODUCT($V$22:$V$27*($Q$22:$Q$27=$D16)*ISNUMBER(MATCH($P$22:$P$27,IF($I$14:$I$17=$I16,$D$14:$D$17,""),0)))</f>
        <v>0</v>
      </c>
      <c r="L16" s="574">
        <f>COUNTIFS($K$14:$K$17,"&gt;"&amp;$K16,$I$14:$I$17,"="&amp;$I16)</f>
        <v>0</v>
      </c>
      <c r="M16" s="587">
        <f t="shared" si="10"/>
        <v>1</v>
      </c>
      <c r="N16" s="586"/>
      <c r="O16" s="574">
        <f t="array" ref="O16">SUMPRODUCT($W$22:$W$27*($P$22:$P$27=$D16)*ISNUMBER(MATCH($Q$22:$Q$27,IF($I$14:$I$17=$I16,$D$14:$D$17,""),0)))+SUMPRODUCT(-$W$22:$W$27*($Q$22:$Q$27=$D16)*ISNUMBER(MATCH($P$22:$P$27,IF($I$14:$I$17=$I16,$D$14:$D$17,""),0)))</f>
        <v>0</v>
      </c>
      <c r="P16" s="574">
        <f>COUNTIFS($O$14:$O$17,"&gt;"&amp;$O16,$M$14:$M$17,"="&amp;$M16)</f>
        <v>0</v>
      </c>
      <c r="Q16" s="587">
        <f t="shared" si="11"/>
        <v>1</v>
      </c>
      <c r="R16" s="586"/>
      <c r="S16" s="574">
        <f t="array" ref="S16">SUMPRODUCT($X$22:$X$27*($P$22:$P$27=$D16)*ISNUMBER(MATCH($Q$22:$Q$27,IF($I$14:$I$17=$I16,$D$14:$D$17,""),0)))+SUMPRODUCT($Y$22:$Y$27*($Q$22:$Q$27=$D16)*ISNUMBER(MATCH($P$22:$P$27,IF($I$14:$I$17=$I16,$D$14:$D$17,""),0)))</f>
        <v>0</v>
      </c>
      <c r="T16" s="574">
        <f>COUNTIFS($S$14:$S$17,"&gt;"&amp;$S16,$Q$14:$Q$17,"="&amp;$Q16)</f>
        <v>0</v>
      </c>
      <c r="U16" s="587">
        <f t="shared" si="12"/>
        <v>1</v>
      </c>
      <c r="V16" s="691"/>
      <c r="W16" s="574">
        <f t="array" ref="W16">SUMPRODUCT($U$22:$U$27*($P$22:$P$27=$D16)*ISNUMBER(MATCH($Q$22:$Q$27,IF($U$14:$U$17=$U16,$D$14:$D$17,""),0)))+SUMPRODUCT($V$22:$V$27*($Q$22:$Q$27=$D16)*ISNUMBER(MATCH($P$22:$P$27,IF($U$14:$U$17=$U16,$D$14:$D$17,""),0)))</f>
        <v>0</v>
      </c>
      <c r="X16" s="574">
        <f>COUNTIFS($W$14:$W$17,"&gt;"&amp;$W16,$U$14:$U$17,"="&amp;$U16)</f>
        <v>0</v>
      </c>
      <c r="Y16" s="587">
        <f t="shared" si="13"/>
        <v>1</v>
      </c>
      <c r="Z16" s="586"/>
      <c r="AA16" s="574">
        <f t="array" ref="AA16">SUMPRODUCT($W$22:$W$27*($P$22:$P$27=$D16)*ISNUMBER(MATCH($Q$22:$Q$27,IF($U$14:$U$17=$U16,$D$14:$D$17,""),0)))+SUMPRODUCT(-$W$22:$W$27*($Q$22:$Q$27=$D16)*ISNUMBER(MATCH($P$22:$P$27,IF($U$14:$U$17=$U16,$D$14:$D$17,""),0)))</f>
        <v>0</v>
      </c>
      <c r="AB16" s="574">
        <f>COUNTIFS($AA$14:$AA$17,"&gt;"&amp;$AA16,$Y$14:$Y$17,"="&amp;$Y16)</f>
        <v>0</v>
      </c>
      <c r="AC16" s="587">
        <f t="shared" si="14"/>
        <v>1</v>
      </c>
      <c r="AD16" s="586"/>
      <c r="AE16" s="574">
        <f t="array" ref="AE16">SUMPRODUCT($X$22:$X$27*($P$22:$P$27=$D16)*ISNUMBER(MATCH($Q$22:$Q$27,IF($U$14:$U$17=$U16,$D$14:$D$17,""),0)))+SUMPRODUCT($Y$22:$Y$27*($Q$22:$Q$27=$D16)*ISNUMBER(MATCH($P$22:$P$27,IF($U$14:$U$17=$U16,$D$14:$D$17,""),0)))</f>
        <v>0</v>
      </c>
      <c r="AF16" s="574">
        <f>COUNTIFS($AE$14:$AE$17,"&gt;"&amp;$AE16,$AC$14:$AC$17,"="&amp;$AC16)</f>
        <v>0</v>
      </c>
      <c r="AG16" s="587">
        <f t="shared" si="15"/>
        <v>1</v>
      </c>
      <c r="AH16" s="691"/>
      <c r="AI16" s="593">
        <f>COUNTIFS($J$5:$J$8,"&gt;"&amp;$J7,$AG$14:$AG$17,"="&amp;$AG16)</f>
        <v>0</v>
      </c>
      <c r="AJ16" s="587">
        <f t="shared" si="23"/>
        <v>1</v>
      </c>
      <c r="AK16" s="586"/>
      <c r="AL16" s="593">
        <f>COUNTIFS($H$5:$H$8,"&gt;"&amp;$H7,$AJ$14:$AJ$17,"="&amp;$AJ16)</f>
        <v>0</v>
      </c>
      <c r="AM16" s="587">
        <f t="shared" si="24"/>
        <v>1</v>
      </c>
      <c r="AN16" s="586"/>
      <c r="AO16" s="593">
        <f>COUNTIFS($P$5:$P$8,"&gt;"&amp;$P7,$AM$14:$AM$17,"="&amp;$AM16)</f>
        <v>4</v>
      </c>
      <c r="AP16" s="587">
        <f t="shared" si="16"/>
        <v>5</v>
      </c>
      <c r="AQ16" s="586"/>
      <c r="AR16" s="593">
        <f t="shared" si="25"/>
        <v>0</v>
      </c>
      <c r="AS16" s="587">
        <f t="shared" si="17"/>
        <v>5</v>
      </c>
      <c r="AT16" s="797" t="b">
        <f t="shared" si="26"/>
        <v>0</v>
      </c>
      <c r="AV16" s="616" t="b">
        <f t="shared" si="27"/>
        <v>0</v>
      </c>
      <c r="AX16" s="593"/>
      <c r="AY16" s="616">
        <f t="shared" si="28"/>
        <v>3</v>
      </c>
      <c r="AZ16" s="604" t="str">
        <v>IR Iran</v>
      </c>
      <c r="BA16" s="593">
        <v>0</v>
      </c>
      <c r="BB16" s="593">
        <v>0</v>
      </c>
      <c r="BC16" s="609">
        <v>0</v>
      </c>
      <c r="BE16" s="614" t="str">
        <v/>
      </c>
      <c r="BF16" s="616" t="str">
        <v/>
      </c>
      <c r="BG16" s="615" t="str">
        <v/>
      </c>
      <c r="BH16" s="617" t="str">
        <v/>
      </c>
      <c r="BI16" s="616"/>
      <c r="BJ16" s="616"/>
      <c r="BK16" s="590">
        <v>1</v>
      </c>
      <c r="BL16" s="593"/>
      <c r="BN16" s="604" t="str">
        <v/>
      </c>
      <c r="BO16" s="593" t="str">
        <v/>
      </c>
      <c r="BP16" s="593" t="str">
        <v/>
      </c>
      <c r="BQ16" s="609" t="str">
        <v/>
      </c>
      <c r="BS16" s="614" t="str">
        <v/>
      </c>
      <c r="BT16" s="616" t="str">
        <v/>
      </c>
      <c r="BU16" s="615" t="str">
        <v/>
      </c>
      <c r="BV16" s="617" t="str">
        <v/>
      </c>
      <c r="BZ16" s="604" t="str">
        <v/>
      </c>
      <c r="CA16" s="593" t="str">
        <v/>
      </c>
      <c r="CB16" s="593" t="str">
        <v/>
      </c>
      <c r="CC16" s="609" t="str">
        <v/>
      </c>
      <c r="CE16" s="614" t="str">
        <v/>
      </c>
      <c r="CF16" s="616" t="str">
        <v/>
      </c>
      <c r="CG16" s="615" t="str">
        <v/>
      </c>
      <c r="CH16" s="617" t="str">
        <v/>
      </c>
    </row>
    <row r="17" spans="3:86" s="594" customFormat="1" ht="12.75" thickBot="1">
      <c r="C17" s="593">
        <v>4</v>
      </c>
      <c r="D17" s="593" t="str">
        <f t="shared" si="18"/>
        <v>New Zealand</v>
      </c>
      <c r="E17" s="592">
        <f t="shared" si="19"/>
        <v>4</v>
      </c>
      <c r="F17" s="582">
        <f t="shared" si="20"/>
        <v>5.0170000000000003</v>
      </c>
      <c r="G17" s="710">
        <f t="shared" si="21"/>
        <v>5</v>
      </c>
      <c r="H17" s="586"/>
      <c r="I17" s="591">
        <f t="shared" si="22"/>
        <v>1</v>
      </c>
      <c r="J17" s="691"/>
      <c r="K17" s="574">
        <f t="array" ref="K17">SUMPRODUCT($U$22:$U$27*($P$22:$P$27=$D17)*ISNUMBER(MATCH($Q$22:$Q$27,IF($I$14:$I$17=$I17,$D$14:$D$17,""),0)))+SUMPRODUCT($V$22:$V$27*($Q$22:$Q$27=$D17)*ISNUMBER(MATCH($P$22:$P$27,IF($I$14:$I$17=$I17,$D$14:$D$17,""),0)))</f>
        <v>0</v>
      </c>
      <c r="L17" s="574">
        <f>COUNTIFS($K$14:$K$17,"&gt;"&amp;$K17,$I$14:$I$17,"="&amp;$I17)</f>
        <v>0</v>
      </c>
      <c r="M17" s="587">
        <f t="shared" si="10"/>
        <v>1</v>
      </c>
      <c r="N17" s="586"/>
      <c r="O17" s="574">
        <f t="array" ref="O17">SUMPRODUCT($W$22:$W$27*($P$22:$P$27=$D17)*ISNUMBER(MATCH($Q$22:$Q$27,IF($I$14:$I$17=$I17,$D$14:$D$17,""),0)))+SUMPRODUCT(-$W$22:$W$27*($Q$22:$Q$27=$D17)*ISNUMBER(MATCH($P$22:$P$27,IF($I$14:$I$17=$I17,$D$14:$D$17,""),0)))</f>
        <v>0</v>
      </c>
      <c r="P17" s="574">
        <f>COUNTIFS($O$14:$O$17,"&gt;"&amp;$O17,$M$14:$M$17,"="&amp;$M17)</f>
        <v>0</v>
      </c>
      <c r="Q17" s="587">
        <f t="shared" si="11"/>
        <v>1</v>
      </c>
      <c r="R17" s="586"/>
      <c r="S17" s="574">
        <f t="array" ref="S17">SUMPRODUCT($X$22:$X$27*($P$22:$P$27=$D17)*ISNUMBER(MATCH($Q$22:$Q$27,IF($I$14:$I$17=$I17,$D$14:$D$17,""),0)))+SUMPRODUCT($Y$22:$Y$27*($Q$22:$Q$27=$D17)*ISNUMBER(MATCH($P$22:$P$27,IF($I$14:$I$17=$I17,$D$14:$D$17,""),0)))</f>
        <v>0</v>
      </c>
      <c r="T17" s="574">
        <f>COUNTIFS($S$14:$S$17,"&gt;"&amp;$S17,$Q$14:$Q$17,"="&amp;$Q17)</f>
        <v>0</v>
      </c>
      <c r="U17" s="587">
        <f t="shared" si="12"/>
        <v>1</v>
      </c>
      <c r="V17" s="691"/>
      <c r="W17" s="574">
        <f t="array" ref="W17">SUMPRODUCT($U$22:$U$27*($P$22:$P$27=$D17)*ISNUMBER(MATCH($Q$22:$Q$27,IF($U$14:$U$17=$U17,$D$14:$D$17,""),0)))+SUMPRODUCT($V$22:$V$27*($Q$22:$Q$27=$D17)*ISNUMBER(MATCH($P$22:$P$27,IF($U$14:$U$17=$U17,$D$14:$D$17,""),0)))</f>
        <v>0</v>
      </c>
      <c r="X17" s="574">
        <f>COUNTIFS($W$14:$W$17,"&gt;"&amp;$W17,$U$14:$U$17,"="&amp;$U17)</f>
        <v>0</v>
      </c>
      <c r="Y17" s="587">
        <f t="shared" si="13"/>
        <v>1</v>
      </c>
      <c r="Z17" s="586"/>
      <c r="AA17" s="574">
        <f t="array" ref="AA17">SUMPRODUCT($W$22:$W$27*($P$22:$P$27=$D17)*ISNUMBER(MATCH($Q$22:$Q$27,IF($U$14:$U$17=$U17,$D$14:$D$17,""),0)))+SUMPRODUCT(-$W$22:$W$27*($Q$22:$Q$27=$D17)*ISNUMBER(MATCH($P$22:$P$27,IF($U$14:$U$17=$U17,$D$14:$D$17,""),0)))</f>
        <v>0</v>
      </c>
      <c r="AB17" s="574">
        <f>COUNTIFS($AA$14:$AA$17,"&gt;"&amp;$AA17,$Y$14:$Y$17,"="&amp;$Y17)</f>
        <v>0</v>
      </c>
      <c r="AC17" s="587">
        <f t="shared" si="14"/>
        <v>1</v>
      </c>
      <c r="AD17" s="586"/>
      <c r="AE17" s="574">
        <f t="array" ref="AE17">SUMPRODUCT($X$22:$X$27*($P$22:$P$27=$D17)*ISNUMBER(MATCH($Q$22:$Q$27,IF($U$14:$U$17=$U17,$D$14:$D$17,""),0)))+SUMPRODUCT($Y$22:$Y$27*($Q$22:$Q$27=$D17)*ISNUMBER(MATCH($P$22:$P$27,IF($U$14:$U$17=$U17,$D$14:$D$17,""),0)))</f>
        <v>0</v>
      </c>
      <c r="AF17" s="574">
        <f>COUNTIFS($AE$14:$AE$17,"&gt;"&amp;$AE17,$AC$14:$AC$17,"="&amp;$AC17)</f>
        <v>0</v>
      </c>
      <c r="AG17" s="587">
        <f t="shared" si="15"/>
        <v>1</v>
      </c>
      <c r="AH17" s="691"/>
      <c r="AI17" s="593">
        <f>COUNTIFS($J$5:$J$8,"&gt;"&amp;$J8,$AG$14:$AG$17,"="&amp;$AG17)</f>
        <v>0</v>
      </c>
      <c r="AJ17" s="587">
        <f t="shared" si="23"/>
        <v>1</v>
      </c>
      <c r="AK17" s="586"/>
      <c r="AL17" s="593">
        <f>COUNTIFS($H$5:$H$8,"&gt;"&amp;$H8,$AJ$14:$AJ$17,"="&amp;$AJ17)</f>
        <v>0</v>
      </c>
      <c r="AM17" s="587">
        <f t="shared" si="24"/>
        <v>1</v>
      </c>
      <c r="AN17" s="586"/>
      <c r="AO17" s="593">
        <f>COUNTIFS($P$5:$P$8,"&gt;"&amp;$P8,$AM$14:$AM$17,"="&amp;$AM17)</f>
        <v>4</v>
      </c>
      <c r="AP17" s="587">
        <f t="shared" si="16"/>
        <v>5</v>
      </c>
      <c r="AQ17" s="586"/>
      <c r="AR17" s="593">
        <f t="shared" si="25"/>
        <v>0</v>
      </c>
      <c r="AS17" s="587">
        <f t="shared" si="17"/>
        <v>5</v>
      </c>
      <c r="AT17" s="797" t="b">
        <f t="shared" si="26"/>
        <v>0</v>
      </c>
      <c r="AV17" s="616" t="b">
        <f t="shared" si="27"/>
        <v>0</v>
      </c>
      <c r="AX17" s="593"/>
      <c r="AY17" s="616">
        <f t="shared" si="28"/>
        <v>4</v>
      </c>
      <c r="AZ17" s="605" t="str">
        <v>New Zealand</v>
      </c>
      <c r="BA17" s="607">
        <v>0</v>
      </c>
      <c r="BB17" s="607">
        <v>0</v>
      </c>
      <c r="BC17" s="610">
        <v>0</v>
      </c>
      <c r="BE17" s="618" t="str">
        <v/>
      </c>
      <c r="BF17" s="619" t="str">
        <v/>
      </c>
      <c r="BG17" s="619" t="str">
        <v/>
      </c>
      <c r="BH17" s="620" t="str">
        <v/>
      </c>
      <c r="BI17" s="616"/>
      <c r="BJ17" s="616"/>
      <c r="BK17" s="682">
        <v>1</v>
      </c>
      <c r="BL17" s="593"/>
      <c r="BN17" s="605" t="str">
        <v/>
      </c>
      <c r="BO17" s="607" t="str">
        <v/>
      </c>
      <c r="BP17" s="607" t="str">
        <v/>
      </c>
      <c r="BQ17" s="610" t="str">
        <v/>
      </c>
      <c r="BS17" s="618" t="str">
        <v/>
      </c>
      <c r="BT17" s="619" t="str">
        <v/>
      </c>
      <c r="BU17" s="619" t="str">
        <v/>
      </c>
      <c r="BV17" s="620" t="str">
        <v/>
      </c>
      <c r="BZ17" s="605" t="str">
        <v/>
      </c>
      <c r="CA17" s="607" t="str">
        <v/>
      </c>
      <c r="CB17" s="607" t="str">
        <v/>
      </c>
      <c r="CC17" s="610" t="str">
        <v/>
      </c>
      <c r="CE17" s="618" t="str">
        <v/>
      </c>
      <c r="CF17" s="619" t="str">
        <v/>
      </c>
      <c r="CG17" s="619" t="str">
        <v/>
      </c>
      <c r="CH17" s="620" t="str">
        <v/>
      </c>
    </row>
    <row r="18" spans="3:86" s="594" customFormat="1" ht="12.75" thickTop="1">
      <c r="P18" s="593"/>
      <c r="Q18" s="593"/>
      <c r="R18" s="593"/>
      <c r="S18" s="593"/>
      <c r="T18" s="593"/>
      <c r="U18" s="593"/>
      <c r="BK18" s="593"/>
      <c r="BL18" s="593"/>
    </row>
    <row r="19" spans="3:86" s="594" customFormat="1">
      <c r="BK19" s="593"/>
      <c r="BL19" s="593"/>
    </row>
    <row r="20" spans="3:86" s="572" customFormat="1">
      <c r="O20" s="622"/>
      <c r="W20" s="622"/>
      <c r="Y20" s="622"/>
      <c r="AZ20" s="688" t="s">
        <v>1780</v>
      </c>
      <c r="BK20" s="574"/>
      <c r="BL20" s="574"/>
    </row>
    <row r="21" spans="3:86" s="572" customFormat="1" ht="15.75" customHeight="1" thickBot="1">
      <c r="D21" s="623"/>
      <c r="E21" s="579" t="s">
        <v>1101</v>
      </c>
      <c r="F21" s="578" t="s">
        <v>1102</v>
      </c>
      <c r="G21" s="578" t="s">
        <v>1103</v>
      </c>
      <c r="H21" s="624" t="str">
        <f t="array" ref="H21:K21">TRANSPOSE($D$22:$D$25)</f>
        <v>Belgium</v>
      </c>
      <c r="I21" s="625" t="str">
        <v>Egypt</v>
      </c>
      <c r="J21" s="625" t="str">
        <v>IR Iran</v>
      </c>
      <c r="K21" s="626" t="str">
        <v>New Zealand</v>
      </c>
      <c r="L21" s="573" t="s">
        <v>1786</v>
      </c>
      <c r="M21" s="573" t="s">
        <v>1784</v>
      </c>
      <c r="N21" s="583" t="s">
        <v>1787</v>
      </c>
      <c r="T21" s="622" t="s">
        <v>169</v>
      </c>
      <c r="U21" s="975" t="s">
        <v>1101</v>
      </c>
      <c r="V21" s="975"/>
      <c r="W21" s="668" t="s">
        <v>190</v>
      </c>
      <c r="X21" s="668" t="s">
        <v>1102</v>
      </c>
      <c r="Y21" s="668" t="s">
        <v>1103</v>
      </c>
      <c r="AA21" s="627"/>
      <c r="AC21" s="573" t="s">
        <v>1759</v>
      </c>
      <c r="AE21" s="594"/>
      <c r="AF21" s="594"/>
      <c r="AH21" s="594"/>
      <c r="AI21" s="594"/>
      <c r="AJ21" s="594"/>
      <c r="AK21" s="594"/>
      <c r="AL21" s="594"/>
      <c r="AM21" s="594"/>
      <c r="AN21" s="594"/>
      <c r="AO21" s="594"/>
      <c r="AX21" s="687" t="s">
        <v>1783</v>
      </c>
      <c r="AY21" s="687" t="s">
        <v>1785</v>
      </c>
      <c r="AZ21" s="594"/>
      <c r="BA21" s="594"/>
      <c r="BB21" s="594"/>
      <c r="BC21" s="594"/>
      <c r="BD21" s="594"/>
      <c r="BE21" s="596" t="str">
        <f t="array" ref="BE21:BH21">TRANSPOSE($AZ$22:$AZ$25)</f>
        <v/>
      </c>
      <c r="BF21" s="597" t="str">
        <v/>
      </c>
      <c r="BG21" s="597" t="str">
        <v/>
      </c>
      <c r="BH21" s="598" t="str">
        <v/>
      </c>
      <c r="BI21" s="594"/>
      <c r="BJ21" s="594"/>
      <c r="BK21" s="593"/>
      <c r="BL21" s="593"/>
      <c r="BM21" s="594"/>
      <c r="BN21" s="594"/>
      <c r="BO21" s="594"/>
      <c r="BP21" s="594"/>
      <c r="BQ21" s="594"/>
      <c r="BR21" s="594"/>
      <c r="BS21" s="594"/>
      <c r="BT21" s="594"/>
      <c r="BU21" s="594"/>
      <c r="BV21" s="594"/>
    </row>
    <row r="22" spans="3:86" s="572" customFormat="1" ht="12.75" thickTop="1">
      <c r="C22" s="574"/>
      <c r="D22" s="628" t="str">
        <f>IF($L$9=0,$D5,INDEX($D$5:$D$8,MATCH($C5,$E$14:$E$17,0)))</f>
        <v>Belgium</v>
      </c>
      <c r="E22" s="697">
        <f>VLOOKUP($D22,$D$5:$K$8,8,0)</f>
        <v>0</v>
      </c>
      <c r="F22" s="630">
        <f>VLOOKUP($D22,$D$5:$K$8,5,0)</f>
        <v>0</v>
      </c>
      <c r="G22" s="698">
        <f>VLOOKUP($D22,$D$5:$K$8,6,0)</f>
        <v>0</v>
      </c>
      <c r="H22" s="629" t="str">
        <f t="array" ref="H22:K25">IFERROR(VLOOKUP($D$22:$D$25&amp;$H$21:$K$21,$Z$22:$AA$33,2,0),"")</f>
        <v/>
      </c>
      <c r="I22" s="630" t="str">
        <v/>
      </c>
      <c r="J22" s="630" t="str">
        <v/>
      </c>
      <c r="K22" s="694" t="str">
        <v/>
      </c>
      <c r="L22" s="683" t="b">
        <f>OR($E22&gt;0,$G22&gt;0)</f>
        <v>0</v>
      </c>
      <c r="M22" s="683" t="b">
        <f t="array" ref="M22:M25">VLOOKUP($D$22:$D$25,$D$14:$AV$17,45,0)</f>
        <v>0</v>
      </c>
      <c r="N22" s="574">
        <f>VLOOKUP($D22,$D$5:$Q$8,14,0)</f>
        <v>9</v>
      </c>
      <c r="O22" s="635" t="s">
        <v>26</v>
      </c>
      <c r="P22" s="670" t="str">
        <f>INDEX('World Cup'!$B$13:$AJ$38,1,1+(CODE($B$1)-65)*3)</f>
        <v>Belgium</v>
      </c>
      <c r="Q22" s="671" t="str">
        <f>INDEX('World Cup'!$B$13:$AJ$38,1,2+(CODE($B$1)-65)*3)</f>
        <v>Egypt</v>
      </c>
      <c r="R22" s="671" t="str">
        <f>IF(OR(INDEX('World Cup'!$B$14:$AJ$39,1,1+(CODE($B$1)-65)*3)="",INDEX('World Cup'!$B$14:$AJ$39,1,2+(CODE($B$1)-65)*3)=""),"",INDEX('World Cup'!$B$14:$AJ$39,1,1+(CODE($B$1)-65)*3))</f>
        <v/>
      </c>
      <c r="S22" s="672" t="str">
        <f>IF(OR(INDEX('World Cup'!$B$14:$AJ$39,1,1+(CODE($B$1)-65)*3)="",INDEX('World Cup'!$B$14:$AJ$39,1,2+(CODE($B$1)-65)*3)=""),"",INDEX('World Cup'!$B$14:$AJ$39,1,2+(CODE($B$1)-65)*3))</f>
        <v/>
      </c>
      <c r="T22" s="637">
        <f t="shared" ref="T22:T25" si="29">IF(AND(P22&lt;&gt;"",Q22&lt;&gt;"",P22&lt;&gt;Q22,R22&lt;&gt;"",S22&lt;&gt;""),1,0)</f>
        <v>0</v>
      </c>
      <c r="U22" s="638">
        <f t="shared" ref="U22:U25" si="30">IF($T22=0,0,IF($R22&gt;$S22,3,IF($R22=$S22,1,0)))</f>
        <v>0</v>
      </c>
      <c r="V22" s="639">
        <f t="shared" ref="V22:V25" si="31">IF($T22=0,0,IF($R22&lt;$S22,3,IF($R22=$S22,1,0)))</f>
        <v>0</v>
      </c>
      <c r="W22" s="640">
        <f t="shared" ref="W22:W25" si="32">IF(OR(R22="",S22=""),0,R22-S22)</f>
        <v>0</v>
      </c>
      <c r="X22" s="641">
        <f t="shared" ref="X22:X25" si="33">IF(OR(R22="",S22=""),0,R22)</f>
        <v>0</v>
      </c>
      <c r="Y22" s="642">
        <f t="shared" ref="Y22:Y25" si="34">IF(OR(R22="",S22=""),0,S22)</f>
        <v>0</v>
      </c>
      <c r="Z22" s="643" t="str">
        <f t="shared" ref="Z22:Z25" si="35">P22&amp;Q22</f>
        <v>BelgiumEgypt</v>
      </c>
      <c r="AA22" s="644" t="str">
        <f>IF($T22,$X22&amp;Language!$E$197&amp;$Y22,"")</f>
        <v/>
      </c>
      <c r="AB22" s="683"/>
      <c r="AC22" s="683" t="b">
        <f t="array" ref="AC22:AC25">VLOOKUP($D$22:$D$25,$D$14:$AV$17,43,0)</f>
        <v>0</v>
      </c>
      <c r="AD22" s="683"/>
      <c r="AE22" s="574"/>
      <c r="AF22" s="684"/>
      <c r="AG22" s="684"/>
      <c r="AH22" s="684"/>
      <c r="AI22" s="683"/>
      <c r="AJ22" s="593"/>
      <c r="AK22" s="645"/>
      <c r="AL22" s="593"/>
      <c r="AN22" s="593"/>
      <c r="AO22" s="593"/>
      <c r="AX22" s="689" t="str">
        <f t="array" ref="AX22">IFERROR(SMALL(IF(COUNTIF($I$14:$I$17,$C$14:$C$17)&gt;1,$C$14:$C$17,""),2),"")</f>
        <v/>
      </c>
      <c r="AY22" s="616">
        <f>IFERROR(INDEX($E$14:$E$17,IF($I14=$AX$22,$C14,99)),0)</f>
        <v>0</v>
      </c>
      <c r="AZ22" s="603" t="str">
        <f t="array" ref="AZ22:AZ25">IFERROR(VLOOKUP($BB$5:$BB$8,$C$14:$D$17,2,0),"")</f>
        <v/>
      </c>
      <c r="BA22" s="606" t="str">
        <f t="array" ref="BA22:BA25">IFERROR(VLOOKUP($BB$5:$BB$8,$C$14:$K$17,9,0),"")</f>
        <v/>
      </c>
      <c r="BB22" s="606" t="str">
        <f t="array" ref="BB22:BB25">IFERROR(VLOOKUP($BB$5:$BB$8,$C$14:$O$17,13,0),"")</f>
        <v/>
      </c>
      <c r="BC22" s="608" t="str">
        <f t="array" ref="BC22:BC25">IFERROR(VLOOKUP($BB$5:$BB$8,$C$14:$S$17,17,0),"")</f>
        <v/>
      </c>
      <c r="BD22" s="594"/>
      <c r="BE22" s="611" t="str">
        <f t="array" ref="BE22:BH25">IFERROR(VLOOKUP($AZ$22:$AZ$25&amp;$BE$21:$BH$21,$Z$22:$AA$33,2,0),"")</f>
        <v/>
      </c>
      <c r="BF22" s="612" t="str">
        <v/>
      </c>
      <c r="BG22" s="612" t="str">
        <v/>
      </c>
      <c r="BH22" s="613" t="str">
        <v/>
      </c>
      <c r="BI22" s="616"/>
      <c r="BJ22" s="616"/>
      <c r="BK22" s="574"/>
      <c r="BL22" s="593"/>
      <c r="BM22" s="594"/>
      <c r="BN22" s="594"/>
      <c r="BO22" s="593"/>
      <c r="BP22" s="593"/>
      <c r="BQ22" s="593"/>
      <c r="BR22" s="594"/>
      <c r="BS22" s="616"/>
      <c r="BT22" s="616"/>
      <c r="BU22" s="616"/>
      <c r="BV22" s="616"/>
    </row>
    <row r="23" spans="3:86" s="572" customFormat="1">
      <c r="C23" s="574"/>
      <c r="D23" s="646" t="str">
        <f t="shared" ref="D23:D25" si="36">IF($L$9=0,$D6,INDEX($D$5:$D$8,MATCH($C6,$E$14:$E$17,0)))</f>
        <v>Egypt</v>
      </c>
      <c r="E23" s="692">
        <f t="shared" ref="E23:E25" si="37">VLOOKUP($D23,$D$5:$K$8,8,0)</f>
        <v>0</v>
      </c>
      <c r="F23" s="574">
        <f t="shared" ref="F23:F25" si="38">VLOOKUP($D23,$D$5:$K$8,5,0)</f>
        <v>0</v>
      </c>
      <c r="G23" s="699">
        <f t="shared" ref="G23:G25" si="39">VLOOKUP($D23,$D$5:$K$8,6,0)</f>
        <v>0</v>
      </c>
      <c r="H23" s="631" t="str">
        <v/>
      </c>
      <c r="I23" s="632" t="str">
        <v/>
      </c>
      <c r="J23" s="574" t="str">
        <v/>
      </c>
      <c r="K23" s="695" t="str">
        <v/>
      </c>
      <c r="L23" s="683" t="b">
        <f t="shared" ref="L23:L25" si="40">OR($E23&gt;0,$G23&gt;0)</f>
        <v>0</v>
      </c>
      <c r="M23" s="683" t="b">
        <v>0</v>
      </c>
      <c r="N23" s="574">
        <f t="shared" ref="N23:N25" si="41">VLOOKUP($D23,$D$5:$Q$8,14,0)</f>
        <v>29</v>
      </c>
      <c r="O23" s="647" t="s">
        <v>27</v>
      </c>
      <c r="P23" s="673" t="str">
        <f>INDEX('World Cup'!$B$13:$AJ$38,6,1+(CODE($B$1)-65)*3)</f>
        <v>IR Iran</v>
      </c>
      <c r="Q23" s="674" t="str">
        <f>INDEX('World Cup'!$B$13:$AJ$38,6,2+(CODE($B$1)-65)*3)</f>
        <v>New Zealand</v>
      </c>
      <c r="R23" s="674" t="str">
        <f>IF(OR(INDEX('World Cup'!$B$14:$AJ$39,6,1+(CODE($B$1)-65)*3)="",INDEX('World Cup'!$B$14:$AJ$39,6,2+(CODE($B$1)-65)*3)=""),"",INDEX('World Cup'!$B$14:$AJ$39,6,1+(CODE($B$1)-65)*3))</f>
        <v/>
      </c>
      <c r="S23" s="675" t="str">
        <f>IF(OR(INDEX('World Cup'!$B$14:$AJ$39,6,1+(CODE($B$1)-65)*3)="",INDEX('World Cup'!$B$14:$AJ$39,6,2+(CODE($B$1)-65)*3)=""),"",INDEX('World Cup'!$B$14:$AJ$39,6,2+(CODE($B$1)-65)*3))</f>
        <v/>
      </c>
      <c r="T23" s="574">
        <f t="shared" si="29"/>
        <v>0</v>
      </c>
      <c r="U23" s="649">
        <f t="shared" si="30"/>
        <v>0</v>
      </c>
      <c r="V23" s="574">
        <f t="shared" si="31"/>
        <v>0</v>
      </c>
      <c r="W23" s="650">
        <f t="shared" si="32"/>
        <v>0</v>
      </c>
      <c r="X23" s="651">
        <f t="shared" si="33"/>
        <v>0</v>
      </c>
      <c r="Y23" s="652">
        <f t="shared" si="34"/>
        <v>0</v>
      </c>
      <c r="Z23" s="653" t="str">
        <f t="shared" si="35"/>
        <v>IR IranNew Zealand</v>
      </c>
      <c r="AA23" s="654" t="str">
        <f>IF($T23,$X23&amp;Language!$E$197&amp;$Y23,"")</f>
        <v/>
      </c>
      <c r="AB23" s="683"/>
      <c r="AC23" s="683" t="b">
        <v>0</v>
      </c>
      <c r="AD23" s="683"/>
      <c r="AE23" s="574"/>
      <c r="AF23" s="684"/>
      <c r="AG23" s="684"/>
      <c r="AH23" s="684"/>
      <c r="AI23" s="684"/>
      <c r="AJ23" s="593"/>
      <c r="AK23" s="645"/>
      <c r="AL23" s="593"/>
      <c r="AN23" s="593"/>
      <c r="AO23" s="593"/>
      <c r="AY23" s="616">
        <f t="shared" ref="AY23:AY25" si="42">IFERROR(INDEX($E$14:$E$17,IF($I15=$AX$22,$C15,99)),0)</f>
        <v>0</v>
      </c>
      <c r="AZ23" s="604" t="str">
        <v/>
      </c>
      <c r="BA23" s="593" t="str">
        <v/>
      </c>
      <c r="BB23" s="593" t="str">
        <v/>
      </c>
      <c r="BC23" s="609" t="str">
        <v/>
      </c>
      <c r="BD23" s="594"/>
      <c r="BE23" s="614" t="str">
        <v/>
      </c>
      <c r="BF23" s="615" t="str">
        <v/>
      </c>
      <c r="BG23" s="616" t="str">
        <v/>
      </c>
      <c r="BH23" s="617" t="str">
        <v/>
      </c>
      <c r="BI23" s="616"/>
      <c r="BJ23" s="616"/>
      <c r="BK23" s="574"/>
      <c r="BL23" s="593"/>
      <c r="BM23" s="594"/>
      <c r="BN23" s="594"/>
      <c r="BO23" s="593"/>
      <c r="BP23" s="593"/>
      <c r="BQ23" s="593"/>
      <c r="BR23" s="594"/>
      <c r="BS23" s="616"/>
      <c r="BT23" s="616"/>
      <c r="BU23" s="616"/>
      <c r="BV23" s="616"/>
    </row>
    <row r="24" spans="3:86" s="572" customFormat="1">
      <c r="C24" s="574"/>
      <c r="D24" s="646" t="str">
        <f t="shared" si="36"/>
        <v>IR Iran</v>
      </c>
      <c r="E24" s="692">
        <f t="shared" si="37"/>
        <v>0</v>
      </c>
      <c r="F24" s="574">
        <f t="shared" si="38"/>
        <v>0</v>
      </c>
      <c r="G24" s="699">
        <f t="shared" si="39"/>
        <v>0</v>
      </c>
      <c r="H24" s="631" t="str">
        <v/>
      </c>
      <c r="I24" s="574" t="str">
        <v/>
      </c>
      <c r="J24" s="632" t="str">
        <v/>
      </c>
      <c r="K24" s="695" t="str">
        <v/>
      </c>
      <c r="L24" s="683" t="b">
        <f t="shared" si="40"/>
        <v>0</v>
      </c>
      <c r="M24" s="683" t="b">
        <v>0</v>
      </c>
      <c r="N24" s="574">
        <f t="shared" si="41"/>
        <v>21</v>
      </c>
      <c r="O24" s="647" t="s">
        <v>28</v>
      </c>
      <c r="P24" s="673" t="str">
        <f>INDEX('World Cup'!$B$13:$AJ$38,11,1+(CODE($B$1)-65)*3)</f>
        <v>Belgium</v>
      </c>
      <c r="Q24" s="674" t="str">
        <f>INDEX('World Cup'!$B$13:$AJ$38,11,2+(CODE($B$1)-65)*3)</f>
        <v>IR Iran</v>
      </c>
      <c r="R24" s="674" t="str">
        <f>IF(OR(INDEX('World Cup'!$B$14:$AJ$39,11,1+(CODE($B$1)-65)*3)="",INDEX('World Cup'!$B$14:$AJ$39,11,2+(CODE($B$1)-65)*3)=""),"",INDEX('World Cup'!$B$14:$AJ$39,11,1+(CODE($B$1)-65)*3))</f>
        <v/>
      </c>
      <c r="S24" s="675" t="str">
        <f>IF(OR(INDEX('World Cup'!$B$14:$AJ$39,11,1+(CODE($B$1)-65)*3)="",INDEX('World Cup'!$B$14:$AJ$39,11,2+(CODE($B$1)-65)*3)=""),"",INDEX('World Cup'!$B$14:$AJ$39,11,2+(CODE($B$1)-65)*3))</f>
        <v/>
      </c>
      <c r="T24" s="574">
        <f t="shared" si="29"/>
        <v>0</v>
      </c>
      <c r="U24" s="649">
        <f t="shared" si="30"/>
        <v>0</v>
      </c>
      <c r="V24" s="574">
        <f t="shared" si="31"/>
        <v>0</v>
      </c>
      <c r="W24" s="650">
        <f t="shared" si="32"/>
        <v>0</v>
      </c>
      <c r="X24" s="651">
        <f t="shared" si="33"/>
        <v>0</v>
      </c>
      <c r="Y24" s="652">
        <f t="shared" si="34"/>
        <v>0</v>
      </c>
      <c r="Z24" s="653" t="str">
        <f t="shared" si="35"/>
        <v>BelgiumIR Iran</v>
      </c>
      <c r="AA24" s="654" t="str">
        <f>IF($T24,$X24&amp;Language!$E$197&amp;$Y24,"")</f>
        <v/>
      </c>
      <c r="AB24" s="683"/>
      <c r="AC24" s="683" t="b">
        <v>0</v>
      </c>
      <c r="AD24" s="683"/>
      <c r="AE24" s="574"/>
      <c r="AF24" s="684"/>
      <c r="AG24" s="684"/>
      <c r="AH24" s="684"/>
      <c r="AI24" s="684"/>
      <c r="AJ24" s="593"/>
      <c r="AK24" s="645"/>
      <c r="AL24" s="593"/>
      <c r="AN24" s="593"/>
      <c r="AO24" s="593"/>
      <c r="AY24" s="616">
        <f t="shared" si="42"/>
        <v>0</v>
      </c>
      <c r="AZ24" s="604" t="str">
        <v/>
      </c>
      <c r="BA24" s="593" t="str">
        <v/>
      </c>
      <c r="BB24" s="593" t="str">
        <v/>
      </c>
      <c r="BC24" s="609" t="str">
        <v/>
      </c>
      <c r="BD24" s="594"/>
      <c r="BE24" s="614" t="str">
        <v/>
      </c>
      <c r="BF24" s="616" t="str">
        <v/>
      </c>
      <c r="BG24" s="615" t="str">
        <v/>
      </c>
      <c r="BH24" s="617" t="str">
        <v/>
      </c>
      <c r="BI24" s="616"/>
      <c r="BJ24" s="616"/>
      <c r="BK24" s="574"/>
      <c r="BL24" s="593"/>
      <c r="BM24" s="594"/>
      <c r="BN24" s="594"/>
      <c r="BO24" s="593"/>
      <c r="BP24" s="593"/>
      <c r="BQ24" s="593"/>
      <c r="BR24" s="594"/>
      <c r="BS24" s="616"/>
      <c r="BT24" s="616"/>
      <c r="BU24" s="616"/>
      <c r="BV24" s="616"/>
    </row>
    <row r="25" spans="3:86" s="572" customFormat="1">
      <c r="C25" s="574"/>
      <c r="D25" s="655" t="str">
        <f t="shared" si="36"/>
        <v>New Zealand</v>
      </c>
      <c r="E25" s="700">
        <f t="shared" si="37"/>
        <v>0</v>
      </c>
      <c r="F25" s="634">
        <f t="shared" si="38"/>
        <v>0</v>
      </c>
      <c r="G25" s="701">
        <f t="shared" si="39"/>
        <v>0</v>
      </c>
      <c r="H25" s="633" t="str">
        <v/>
      </c>
      <c r="I25" s="634" t="str">
        <v/>
      </c>
      <c r="J25" s="634" t="str">
        <v/>
      </c>
      <c r="K25" s="696" t="str">
        <v/>
      </c>
      <c r="L25" s="683" t="b">
        <f t="shared" si="40"/>
        <v>0</v>
      </c>
      <c r="M25" s="683" t="b">
        <v>0</v>
      </c>
      <c r="N25" s="574">
        <f t="shared" si="41"/>
        <v>85</v>
      </c>
      <c r="O25" s="647" t="s">
        <v>29</v>
      </c>
      <c r="P25" s="673" t="str">
        <f>INDEX('World Cup'!$B$13:$AJ$38,16,1+(CODE($B$1)-65)*3)</f>
        <v>New Zealand</v>
      </c>
      <c r="Q25" s="674" t="str">
        <f>INDEX('World Cup'!$B$13:$AJ$38,16,2+(CODE($B$1)-65)*3)</f>
        <v>Egypt</v>
      </c>
      <c r="R25" s="674" t="str">
        <f>IF(OR(INDEX('World Cup'!$B$14:$AJ$39,16,1+(CODE($B$1)-65)*3)="",INDEX('World Cup'!$B$14:$AJ$39,16,2+(CODE($B$1)-65)*3)=""),"",INDEX('World Cup'!$B$14:$AJ$39,16,1+(CODE($B$1)-65)*3))</f>
        <v/>
      </c>
      <c r="S25" s="675" t="str">
        <f>IF(OR(INDEX('World Cup'!$B$14:$AJ$39,16,1+(CODE($B$1)-65)*3)="",INDEX('World Cup'!$B$14:$AJ$39,16,2+(CODE($B$1)-65)*3)=""),"",INDEX('World Cup'!$B$14:$AJ$39,16,2+(CODE($B$1)-65)*3))</f>
        <v/>
      </c>
      <c r="T25" s="574">
        <f t="shared" si="29"/>
        <v>0</v>
      </c>
      <c r="U25" s="649">
        <f t="shared" si="30"/>
        <v>0</v>
      </c>
      <c r="V25" s="574">
        <f t="shared" si="31"/>
        <v>0</v>
      </c>
      <c r="W25" s="650">
        <f t="shared" si="32"/>
        <v>0</v>
      </c>
      <c r="X25" s="651">
        <f t="shared" si="33"/>
        <v>0</v>
      </c>
      <c r="Y25" s="652">
        <f t="shared" si="34"/>
        <v>0</v>
      </c>
      <c r="Z25" s="653" t="str">
        <f t="shared" si="35"/>
        <v>New ZealandEgypt</v>
      </c>
      <c r="AA25" s="654" t="str">
        <f>IF($T25,$X25&amp;Language!$E$197&amp;$Y25,"")</f>
        <v/>
      </c>
      <c r="AB25" s="683"/>
      <c r="AC25" s="683" t="b">
        <v>0</v>
      </c>
      <c r="AD25" s="683"/>
      <c r="AE25" s="574"/>
      <c r="AF25" s="684"/>
      <c r="AG25" s="684"/>
      <c r="AH25" s="684"/>
      <c r="AI25" s="684"/>
      <c r="AJ25" s="593"/>
      <c r="AK25" s="645"/>
      <c r="AL25" s="593"/>
      <c r="AN25" s="593"/>
      <c r="AO25" s="593"/>
      <c r="AY25" s="616">
        <f t="shared" si="42"/>
        <v>0</v>
      </c>
      <c r="AZ25" s="605" t="str">
        <v/>
      </c>
      <c r="BA25" s="607" t="str">
        <v/>
      </c>
      <c r="BB25" s="607" t="str">
        <v/>
      </c>
      <c r="BC25" s="610" t="str">
        <v/>
      </c>
      <c r="BD25" s="594"/>
      <c r="BE25" s="618" t="str">
        <v/>
      </c>
      <c r="BF25" s="619" t="str">
        <v/>
      </c>
      <c r="BG25" s="619" t="str">
        <v/>
      </c>
      <c r="BH25" s="620" t="str">
        <v/>
      </c>
      <c r="BI25" s="616"/>
      <c r="BJ25" s="616"/>
      <c r="BK25" s="574"/>
      <c r="BL25" s="593"/>
      <c r="BM25" s="594"/>
      <c r="BN25" s="594"/>
      <c r="BO25" s="594"/>
      <c r="BP25" s="594"/>
      <c r="BQ25" s="594"/>
      <c r="BR25" s="594"/>
      <c r="BS25" s="616"/>
      <c r="BT25" s="616"/>
      <c r="BU25" s="616"/>
      <c r="BV25" s="616"/>
    </row>
    <row r="26" spans="3:86" s="572" customFormat="1">
      <c r="C26" s="574"/>
      <c r="D26" s="656"/>
      <c r="E26" s="656"/>
      <c r="F26" s="574"/>
      <c r="G26" s="574"/>
      <c r="H26" s="622"/>
      <c r="O26" s="647" t="s">
        <v>1105</v>
      </c>
      <c r="P26" s="673" t="str">
        <f>INDEX('World Cup'!$B$13:$AJ$38,21,1+(CODE($B$1)-65)*3)</f>
        <v>Egypt</v>
      </c>
      <c r="Q26" s="674" t="str">
        <f>INDEX('World Cup'!$B$13:$AJ$38,21,2+(CODE($B$1)-65)*3)</f>
        <v>IR Iran</v>
      </c>
      <c r="R26" s="674" t="str">
        <f>IF(OR(INDEX('World Cup'!$B$14:$AJ$39,21,1+(CODE($B$1)-65)*3)="",INDEX('World Cup'!$B$14:$AJ$39,21,2+(CODE($B$1)-65)*3)=""),"",INDEX('World Cup'!$B$14:$AJ$39,21,1+(CODE($B$1)-65)*3))</f>
        <v/>
      </c>
      <c r="S26" s="675" t="str">
        <f>IF(OR(INDEX('World Cup'!$B$14:$AJ$39,21,1+(CODE($B$1)-65)*3)="",INDEX('World Cup'!$B$14:$AJ$39,21,2+(CODE($B$1)-65)*3)=""),"",INDEX('World Cup'!$B$14:$AJ$39,21,2+(CODE($B$1)-65)*3))</f>
        <v/>
      </c>
      <c r="T26" s="574">
        <f t="shared" ref="T26:T27" si="43">IF(AND(P26&lt;&gt;"",Q26&lt;&gt;"",P26&lt;&gt;Q26,R26&lt;&gt;"",S26&lt;&gt;""),1,0)</f>
        <v>0</v>
      </c>
      <c r="U26" s="649">
        <f t="shared" ref="U26:U27" si="44">IF($T26=0,0,IF($R26&gt;$S26,3,IF($R26=$S26,1,0)))</f>
        <v>0</v>
      </c>
      <c r="V26" s="574">
        <f t="shared" ref="V26:V27" si="45">IF($T26=0,0,IF($R26&lt;$S26,3,IF($R26=$S26,1,0)))</f>
        <v>0</v>
      </c>
      <c r="W26" s="650">
        <f t="shared" ref="W26:W27" si="46">IF(OR(R26="",S26=""),0,R26-S26)</f>
        <v>0</v>
      </c>
      <c r="X26" s="651">
        <f t="shared" ref="X26:X27" si="47">IF(OR(R26="",S26=""),0,R26)</f>
        <v>0</v>
      </c>
      <c r="Y26" s="652">
        <f t="shared" ref="Y26:Y27" si="48">IF(OR(R26="",S26=""),0,S26)</f>
        <v>0</v>
      </c>
      <c r="Z26" s="653" t="str">
        <f t="shared" ref="Z26:Z27" si="49">P26&amp;Q26</f>
        <v>EgyptIR Iran</v>
      </c>
      <c r="AA26" s="654" t="str">
        <f>IF($T26,$X26&amp;Language!$E$197&amp;$Y26,"")</f>
        <v/>
      </c>
      <c r="AE26" s="593"/>
      <c r="AF26" s="593"/>
      <c r="AG26" s="574"/>
      <c r="AH26" s="593"/>
      <c r="AI26" s="593"/>
      <c r="AJ26" s="593"/>
      <c r="AK26" s="645"/>
      <c r="AL26" s="593"/>
      <c r="AM26" s="593"/>
      <c r="AN26" s="593"/>
      <c r="AO26" s="593"/>
      <c r="AZ26" s="594"/>
      <c r="BA26" s="593"/>
      <c r="BB26" s="593"/>
      <c r="BC26" s="593"/>
      <c r="BD26" s="594"/>
      <c r="BE26" s="612"/>
      <c r="BF26" s="612"/>
      <c r="BG26" s="612"/>
      <c r="BH26" s="612"/>
      <c r="BI26" s="616"/>
      <c r="BJ26" s="616"/>
      <c r="BL26" s="594"/>
      <c r="BM26" s="594"/>
      <c r="BN26" s="594"/>
      <c r="BO26" s="594"/>
      <c r="BP26" s="594"/>
      <c r="BQ26" s="594"/>
      <c r="BR26" s="594"/>
      <c r="BS26" s="616"/>
      <c r="BT26" s="616"/>
      <c r="BU26" s="616"/>
      <c r="BV26" s="616"/>
    </row>
    <row r="27" spans="3:86" s="572" customFormat="1" ht="12.75" thickBot="1">
      <c r="C27" s="574"/>
      <c r="D27" s="656"/>
      <c r="E27" s="656"/>
      <c r="F27" s="574"/>
      <c r="G27" s="574"/>
      <c r="H27" s="622"/>
      <c r="O27" s="657" t="s">
        <v>1106</v>
      </c>
      <c r="P27" s="676" t="str">
        <f>INDEX('World Cup'!$B$13:$AJ$38,26,1+(CODE($B$1)-65)*3)</f>
        <v>New Zealand</v>
      </c>
      <c r="Q27" s="677" t="str">
        <f>INDEX('World Cup'!$B$13:$AJ$38,26,2+(CODE($B$1)-65)*3)</f>
        <v>Belgium</v>
      </c>
      <c r="R27" s="677" t="str">
        <f>IF(OR(INDEX('World Cup'!$B$14:$AJ$39,26,1+(CODE($B$1)-65)*3)="",INDEX('World Cup'!$B$14:$AJ$39,26,2+(CODE($B$1)-65)*3)=""),"",INDEX('World Cup'!$B$14:$AJ$39,26,1+(CODE($B$1)-65)*3))</f>
        <v/>
      </c>
      <c r="S27" s="678" t="str">
        <f>IF(OR(INDEX('World Cup'!$B$14:$AJ$39,26,1+(CODE($B$1)-65)*3)="",INDEX('World Cup'!$B$14:$AJ$39,26,2+(CODE($B$1)-65)*3)=""),"",INDEX('World Cup'!$B$14:$AJ$39,26,2+(CODE($B$1)-65)*3))</f>
        <v/>
      </c>
      <c r="T27" s="659">
        <f t="shared" si="43"/>
        <v>0</v>
      </c>
      <c r="U27" s="660">
        <f t="shared" si="44"/>
        <v>0</v>
      </c>
      <c r="V27" s="659">
        <f t="shared" si="45"/>
        <v>0</v>
      </c>
      <c r="W27" s="661">
        <f t="shared" si="46"/>
        <v>0</v>
      </c>
      <c r="X27" s="662">
        <f t="shared" si="47"/>
        <v>0</v>
      </c>
      <c r="Y27" s="663">
        <f t="shared" si="48"/>
        <v>0</v>
      </c>
      <c r="Z27" s="664" t="str">
        <f t="shared" si="49"/>
        <v>New ZealandBelgium</v>
      </c>
      <c r="AA27" s="665" t="str">
        <f>IF($T27,$X27&amp;Language!$E$197&amp;$Y27,"")</f>
        <v/>
      </c>
      <c r="AE27" s="593"/>
      <c r="AF27" s="593"/>
      <c r="AG27" s="574"/>
      <c r="AH27" s="593"/>
      <c r="AI27" s="593"/>
      <c r="AJ27" s="593"/>
      <c r="AK27" s="645"/>
      <c r="AL27" s="593"/>
      <c r="AM27" s="593"/>
      <c r="AN27" s="593"/>
      <c r="AO27" s="593"/>
      <c r="AZ27" s="594"/>
      <c r="BA27" s="593"/>
      <c r="BB27" s="593"/>
      <c r="BC27" s="593"/>
      <c r="BD27" s="594"/>
      <c r="BE27" s="616"/>
      <c r="BF27" s="616"/>
      <c r="BG27" s="616"/>
      <c r="BH27" s="616"/>
      <c r="BI27" s="616"/>
      <c r="BJ27" s="616"/>
      <c r="BL27" s="594"/>
      <c r="BM27" s="594"/>
      <c r="BN27" s="594"/>
      <c r="BO27" s="594"/>
      <c r="BP27" s="594"/>
      <c r="BQ27" s="594"/>
      <c r="BR27" s="594"/>
      <c r="BS27" s="616"/>
      <c r="BT27" s="616"/>
      <c r="BU27" s="616"/>
      <c r="BV27" s="616"/>
    </row>
    <row r="28" spans="3:86" s="572" customFormat="1" ht="12.75" thickTop="1">
      <c r="C28" s="574"/>
      <c r="D28" s="656"/>
      <c r="E28" s="656"/>
      <c r="F28" s="574"/>
      <c r="G28" s="574"/>
      <c r="H28" s="622"/>
      <c r="O28" s="635" t="s">
        <v>26</v>
      </c>
      <c r="P28" s="636"/>
      <c r="Q28" s="637"/>
      <c r="R28" s="637"/>
      <c r="S28" s="637"/>
      <c r="T28" s="637"/>
      <c r="U28" s="637"/>
      <c r="V28" s="637"/>
      <c r="W28" s="637"/>
      <c r="X28" s="637"/>
      <c r="Y28" s="666"/>
      <c r="Z28" s="653" t="str">
        <f t="shared" ref="Z28:Z33" si="50">Q22&amp;P22</f>
        <v>EgyptBelgium</v>
      </c>
      <c r="AA28" s="654" t="str">
        <f>IF($T22,$Y22&amp;Language!$E$197&amp;$X22,"")</f>
        <v/>
      </c>
      <c r="AE28" s="593"/>
      <c r="AF28" s="593"/>
      <c r="AG28" s="574"/>
      <c r="AH28" s="593"/>
      <c r="AI28" s="593"/>
      <c r="AJ28" s="593"/>
      <c r="AK28" s="645"/>
      <c r="AL28" s="593"/>
      <c r="AM28" s="593"/>
      <c r="AN28" s="593"/>
      <c r="AO28" s="593"/>
      <c r="AZ28" s="594"/>
      <c r="BA28" s="593"/>
      <c r="BB28" s="593"/>
      <c r="BC28" s="593"/>
      <c r="BD28" s="594"/>
      <c r="BE28" s="616"/>
      <c r="BF28" s="616"/>
      <c r="BG28" s="616"/>
      <c r="BH28" s="616"/>
      <c r="BI28" s="616"/>
      <c r="BJ28" s="616"/>
      <c r="BL28" s="594"/>
      <c r="BM28" s="594"/>
      <c r="BN28" s="594"/>
      <c r="BO28" s="594"/>
      <c r="BP28" s="594"/>
      <c r="BQ28" s="594"/>
      <c r="BR28" s="594"/>
      <c r="BS28" s="616"/>
      <c r="BT28" s="616"/>
      <c r="BU28" s="616"/>
      <c r="BV28" s="616"/>
    </row>
    <row r="29" spans="3:86" s="572" customFormat="1">
      <c r="C29" s="574"/>
      <c r="D29" s="656"/>
      <c r="E29" s="656"/>
      <c r="F29" s="574"/>
      <c r="G29" s="574"/>
      <c r="H29" s="622"/>
      <c r="O29" s="647" t="s">
        <v>27</v>
      </c>
      <c r="P29" s="648"/>
      <c r="Q29" s="574"/>
      <c r="R29" s="574"/>
      <c r="S29" s="574"/>
      <c r="T29" s="574"/>
      <c r="U29" s="574"/>
      <c r="V29" s="574"/>
      <c r="W29" s="574"/>
      <c r="X29" s="574"/>
      <c r="Y29" s="652"/>
      <c r="Z29" s="653" t="str">
        <f t="shared" si="50"/>
        <v>New ZealandIR Iran</v>
      </c>
      <c r="AA29" s="654" t="str">
        <f>IF($T23,$Y23&amp;Language!$E$197&amp;$X23,"")</f>
        <v/>
      </c>
      <c r="AE29" s="593"/>
      <c r="AF29" s="593"/>
      <c r="AG29" s="574"/>
      <c r="AH29" s="593"/>
      <c r="AI29" s="593"/>
      <c r="AJ29" s="593"/>
      <c r="AK29" s="645"/>
      <c r="AL29" s="593"/>
      <c r="AM29" s="593"/>
      <c r="AN29" s="593"/>
      <c r="AO29" s="593"/>
      <c r="BI29" s="616"/>
      <c r="BJ29" s="616"/>
      <c r="BL29" s="594"/>
      <c r="BM29" s="594"/>
    </row>
    <row r="30" spans="3:86" s="572" customFormat="1">
      <c r="C30" s="574"/>
      <c r="D30" s="656"/>
      <c r="E30" s="656"/>
      <c r="F30" s="574"/>
      <c r="G30" s="574"/>
      <c r="H30" s="622"/>
      <c r="O30" s="647" t="s">
        <v>28</v>
      </c>
      <c r="P30" s="648"/>
      <c r="Q30" s="574"/>
      <c r="R30" s="574"/>
      <c r="S30" s="574"/>
      <c r="T30" s="574"/>
      <c r="U30" s="574"/>
      <c r="V30" s="574"/>
      <c r="W30" s="574"/>
      <c r="X30" s="574"/>
      <c r="Y30" s="652"/>
      <c r="Z30" s="653" t="str">
        <f t="shared" si="50"/>
        <v>IR IranBelgium</v>
      </c>
      <c r="AA30" s="654" t="str">
        <f>IF($T24,$Y24&amp;Language!$E$197&amp;$X24,"")</f>
        <v/>
      </c>
      <c r="AE30" s="593"/>
      <c r="AF30" s="593"/>
      <c r="AG30" s="574"/>
      <c r="AH30" s="593"/>
      <c r="AI30" s="593"/>
      <c r="AJ30" s="593"/>
      <c r="AK30" s="645"/>
      <c r="AL30" s="593"/>
      <c r="AM30" s="593"/>
      <c r="AN30" s="593"/>
      <c r="AO30" s="593"/>
      <c r="BI30" s="616"/>
      <c r="BJ30" s="616"/>
      <c r="BL30" s="594"/>
      <c r="BM30" s="594"/>
    </row>
    <row r="31" spans="3:86" s="572" customFormat="1">
      <c r="D31" s="574"/>
      <c r="E31" s="574"/>
      <c r="F31" s="574"/>
      <c r="G31" s="574"/>
      <c r="H31" s="622"/>
      <c r="O31" s="647" t="s">
        <v>29</v>
      </c>
      <c r="P31" s="648"/>
      <c r="Q31" s="574"/>
      <c r="R31" s="574"/>
      <c r="S31" s="574"/>
      <c r="T31" s="574"/>
      <c r="U31" s="574"/>
      <c r="V31" s="574"/>
      <c r="W31" s="574"/>
      <c r="X31" s="574"/>
      <c r="Y31" s="652"/>
      <c r="Z31" s="653" t="str">
        <f t="shared" si="50"/>
        <v>EgyptNew Zealand</v>
      </c>
      <c r="AA31" s="654" t="str">
        <f>IF($T25,$Y25&amp;Language!$E$197&amp;$X25,"")</f>
        <v/>
      </c>
      <c r="AE31" s="594"/>
      <c r="AF31" s="594"/>
      <c r="AG31" s="574"/>
      <c r="AH31" s="594"/>
      <c r="AI31" s="594"/>
      <c r="AJ31" s="594"/>
      <c r="AK31" s="594"/>
      <c r="AL31" s="594"/>
      <c r="AM31" s="594"/>
      <c r="AN31" s="594"/>
      <c r="AO31" s="594"/>
    </row>
    <row r="32" spans="3:86" s="572" customFormat="1">
      <c r="D32" s="574"/>
      <c r="E32" s="574"/>
      <c r="F32" s="574"/>
      <c r="G32" s="574"/>
      <c r="H32" s="622"/>
      <c r="O32" s="647" t="s">
        <v>1105</v>
      </c>
      <c r="P32" s="648"/>
      <c r="Q32" s="574"/>
      <c r="R32" s="574"/>
      <c r="S32" s="574"/>
      <c r="T32" s="574"/>
      <c r="U32" s="574"/>
      <c r="V32" s="574"/>
      <c r="W32" s="574"/>
      <c r="X32" s="574"/>
      <c r="Y32" s="652"/>
      <c r="Z32" s="653" t="str">
        <f t="shared" si="50"/>
        <v>IR IranEgypt</v>
      </c>
      <c r="AA32" s="654" t="str">
        <f>IF($T26,$Y26&amp;Language!$E$197&amp;$X26,"")</f>
        <v/>
      </c>
      <c r="AE32" s="594"/>
      <c r="AF32" s="594"/>
      <c r="AH32" s="594"/>
      <c r="AI32" s="594"/>
      <c r="AJ32" s="594"/>
      <c r="AK32" s="594"/>
      <c r="AL32" s="594"/>
      <c r="AM32" s="594"/>
      <c r="AN32" s="594"/>
      <c r="AO32" s="594"/>
    </row>
    <row r="33" spans="4:41" s="572" customFormat="1" ht="12.75" thickBot="1">
      <c r="D33" s="574"/>
      <c r="E33" s="574"/>
      <c r="F33" s="574"/>
      <c r="G33" s="574"/>
      <c r="H33" s="574"/>
      <c r="O33" s="657" t="s">
        <v>1106</v>
      </c>
      <c r="P33" s="658"/>
      <c r="Q33" s="659"/>
      <c r="R33" s="659"/>
      <c r="S33" s="659"/>
      <c r="T33" s="659"/>
      <c r="U33" s="659"/>
      <c r="V33" s="659"/>
      <c r="W33" s="659"/>
      <c r="X33" s="659"/>
      <c r="Y33" s="663"/>
      <c r="Z33" s="664" t="str">
        <f t="shared" si="50"/>
        <v>BelgiumNew Zealand</v>
      </c>
      <c r="AA33" s="665" t="str">
        <f>IF($T27,$Y27&amp;Language!$E$197&amp;$X27,"")</f>
        <v/>
      </c>
      <c r="AE33" s="593"/>
      <c r="AF33" s="593"/>
      <c r="AH33" s="593"/>
      <c r="AI33" s="593"/>
      <c r="AJ33" s="593"/>
      <c r="AK33" s="645"/>
      <c r="AL33" s="593"/>
      <c r="AM33" s="593"/>
      <c r="AN33" s="593"/>
      <c r="AO33" s="593"/>
    </row>
    <row r="34" spans="4:41" ht="12.75" thickTop="1"/>
  </sheetData>
  <mergeCells count="1">
    <mergeCell ref="U21:V21"/>
  </mergeCells>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8E7E3-64EB-464A-84FB-927E0CCFDC4B}">
  <sheetPr codeName="Tabelle22"/>
  <dimension ref="B1:CH34"/>
  <sheetViews>
    <sheetView zoomScaleNormal="100" workbookViewId="0"/>
  </sheetViews>
  <sheetFormatPr defaultColWidth="2.7109375" defaultRowHeight="12"/>
  <cols>
    <col min="1" max="1" width="2.7109375" style="667"/>
    <col min="2" max="2" width="6.140625" style="667" customWidth="1"/>
    <col min="3" max="3" width="4" style="667" customWidth="1"/>
    <col min="4" max="4" width="15.28515625" style="667" customWidth="1"/>
    <col min="5" max="5" width="5.5703125" style="667" customWidth="1"/>
    <col min="6" max="6" width="6.5703125" style="667" customWidth="1"/>
    <col min="7" max="7" width="6" style="667" customWidth="1"/>
    <col min="8" max="8" width="5.140625" style="667" customWidth="1"/>
    <col min="9" max="9" width="4.7109375" style="667" customWidth="1"/>
    <col min="10" max="10" width="4.85546875" style="667" customWidth="1"/>
    <col min="11" max="11" width="5.5703125" style="667" customWidth="1"/>
    <col min="12" max="12" width="5.28515625" style="667" customWidth="1"/>
    <col min="13" max="14" width="4.85546875" style="667" customWidth="1"/>
    <col min="15" max="15" width="5" style="667" customWidth="1"/>
    <col min="16" max="16" width="7.42578125" style="667" customWidth="1"/>
    <col min="17" max="37" width="4.7109375" style="667" customWidth="1"/>
    <col min="38" max="38" width="5.42578125" style="667" customWidth="1"/>
    <col min="39" max="40" width="4.7109375" style="667" customWidth="1"/>
    <col min="41" max="41" width="5.7109375" style="667" customWidth="1"/>
    <col min="42" max="42" width="8.85546875" style="667" customWidth="1"/>
    <col min="43" max="45" width="4.7109375" style="667" customWidth="1"/>
    <col min="46" max="46" width="6.85546875" style="667" customWidth="1"/>
    <col min="47" max="48" width="5.7109375" style="667" customWidth="1"/>
    <col min="49" max="49" width="1.5703125" style="667" customWidth="1"/>
    <col min="50" max="51" width="3.7109375" style="667" customWidth="1"/>
    <col min="52" max="52" width="13.5703125" style="667" customWidth="1"/>
    <col min="53" max="54" width="2.7109375" style="667"/>
    <col min="55" max="55" width="2.7109375" style="667" customWidth="1"/>
    <col min="56" max="56" width="1.28515625" style="667" customWidth="1"/>
    <col min="57" max="60" width="4.7109375" style="667" customWidth="1"/>
    <col min="61" max="62" width="5.7109375" style="667" customWidth="1"/>
    <col min="63" max="64" width="3.7109375" style="667" customWidth="1"/>
    <col min="65" max="65" width="1.7109375" style="667" customWidth="1"/>
    <col min="66" max="66" width="14.28515625" style="667" customWidth="1"/>
    <col min="67" max="67" width="2.7109375" style="667" customWidth="1"/>
    <col min="68" max="69" width="2.7109375" style="667"/>
    <col min="70" max="70" width="1.5703125" style="667" customWidth="1"/>
    <col min="71" max="74" width="4.7109375" style="667" customWidth="1"/>
    <col min="75" max="75" width="5.7109375" style="667" customWidth="1"/>
    <col min="76" max="76" width="3.7109375" style="667" customWidth="1"/>
    <col min="77" max="77" width="1.5703125" style="667" customWidth="1"/>
    <col min="78" max="78" width="14.28515625" style="667" customWidth="1"/>
    <col min="79" max="82" width="2.7109375" style="667"/>
    <col min="83" max="86" width="4.7109375" style="667" customWidth="1"/>
    <col min="87" max="16384" width="2.7109375" style="667"/>
  </cols>
  <sheetData>
    <row r="1" spans="2:86" ht="18">
      <c r="B1" s="669" t="s">
        <v>31</v>
      </c>
    </row>
    <row r="2" spans="2:86" s="572" customFormat="1">
      <c r="C2" s="702"/>
      <c r="F2" s="627"/>
      <c r="G2" s="686"/>
    </row>
    <row r="3" spans="2:86" s="572" customFormat="1">
      <c r="B3" s="573"/>
      <c r="C3" s="574"/>
      <c r="E3" s="627"/>
      <c r="F3" s="593"/>
      <c r="G3" s="627"/>
      <c r="H3" s="574"/>
      <c r="I3" s="574"/>
      <c r="J3" s="574"/>
      <c r="K3" s="574"/>
      <c r="L3" s="574"/>
      <c r="M3" s="574"/>
      <c r="N3" s="574"/>
      <c r="O3" s="574"/>
      <c r="P3" s="574"/>
      <c r="R3" s="575"/>
      <c r="S3" s="573"/>
      <c r="T3" s="573"/>
      <c r="U3" s="575"/>
      <c r="V3" s="573"/>
      <c r="W3" s="573"/>
      <c r="X3" s="575"/>
      <c r="Y3" s="576"/>
      <c r="Z3" s="573"/>
      <c r="AA3" s="573"/>
      <c r="AB3" s="575"/>
      <c r="AC3" s="576"/>
      <c r="AD3" s="573"/>
      <c r="AE3" s="573"/>
      <c r="AF3" s="575"/>
      <c r="AG3" s="576"/>
      <c r="AH3" s="573"/>
      <c r="AI3" s="573"/>
      <c r="AJ3" s="575"/>
      <c r="AK3" s="577"/>
      <c r="AL3" s="573"/>
      <c r="AM3" s="575"/>
    </row>
    <row r="4" spans="2:86" s="572" customFormat="1" ht="13.5" customHeight="1">
      <c r="B4" s="573"/>
      <c r="C4" s="574"/>
      <c r="D4" s="574"/>
      <c r="E4" s="627"/>
      <c r="F4" s="593"/>
      <c r="G4" s="627"/>
      <c r="H4" s="578" t="s">
        <v>1102</v>
      </c>
      <c r="I4" s="578" t="s">
        <v>1103</v>
      </c>
      <c r="J4" s="578" t="s">
        <v>190</v>
      </c>
      <c r="K4" s="579" t="s">
        <v>1101</v>
      </c>
      <c r="L4" s="578" t="s">
        <v>1762</v>
      </c>
      <c r="M4" s="579" t="s">
        <v>1763</v>
      </c>
      <c r="N4" s="579" t="s">
        <v>25</v>
      </c>
      <c r="O4" s="580" t="s">
        <v>34</v>
      </c>
      <c r="P4" s="703" t="s">
        <v>30</v>
      </c>
      <c r="Q4" s="579" t="s">
        <v>1787</v>
      </c>
      <c r="R4" s="578"/>
      <c r="S4" s="576"/>
      <c r="T4" s="573"/>
      <c r="U4" s="595"/>
      <c r="V4" s="573"/>
      <c r="W4" s="573"/>
      <c r="X4" s="595"/>
      <c r="Y4" s="576"/>
      <c r="Z4" s="573"/>
      <c r="AA4" s="573"/>
      <c r="AB4" s="595"/>
      <c r="AC4" s="576"/>
      <c r="AD4" s="573"/>
      <c r="AE4" s="573"/>
      <c r="AF4" s="595"/>
      <c r="AG4" s="576"/>
      <c r="AH4" s="573"/>
      <c r="AI4" s="573"/>
      <c r="AJ4" s="595"/>
      <c r="AK4" s="577"/>
      <c r="AL4" s="573"/>
      <c r="AM4" s="595"/>
      <c r="AO4" s="573"/>
    </row>
    <row r="5" spans="2:86" s="572" customFormat="1">
      <c r="B5" s="574"/>
      <c r="C5" s="574">
        <v>1</v>
      </c>
      <c r="D5" s="679" t="str">
        <f>VLOOKUP($B$1&amp;ROW($A1),Groups!$B$7:$D$65,3,0)</f>
        <v>Spain</v>
      </c>
      <c r="E5" s="760"/>
      <c r="F5" s="582"/>
      <c r="G5" s="593"/>
      <c r="H5" s="574">
        <f>SUMIFS($R$22:$R$27,$P$22:$P$27,$D5)+SUMIFS($S$22:$S$27,$Q$22:$Q$27,$D5)</f>
        <v>0</v>
      </c>
      <c r="I5" s="574">
        <f>SUMIFS($S$22:$S$27,$P$22:$P$27,$D5)+SUMIFS($R$22:$R$27,$Q$22:$Q$27,$D5)</f>
        <v>0</v>
      </c>
      <c r="J5" s="574">
        <f t="shared" ref="J5:J8" si="0">H5-I5</f>
        <v>0</v>
      </c>
      <c r="K5" s="583">
        <f>M5*3+N5</f>
        <v>0</v>
      </c>
      <c r="L5" s="574">
        <f>M5+N5+O5</f>
        <v>0</v>
      </c>
      <c r="M5" s="574">
        <f>SUMPRODUCT(($P$22:$P$27=D5)*($R$22:$R$27&gt;$S$22:$S$27))+SUMPRODUCT(($Q$22:$Q$27=D5)*($R$22:$R$27&lt;$S$22:$S$27))</f>
        <v>0</v>
      </c>
      <c r="N5" s="574">
        <f>SUMPRODUCT(($P$22:$Q$27=D5)*($R$22:$R$27=$S$22:$S$27)*($R$22:$R$27&lt;&gt;"")*($S$22:$S$27&lt;&gt;""))</f>
        <v>0</v>
      </c>
      <c r="O5" s="574">
        <f>SUMPRODUCT(($P$22:$P$27=D5)*($R$22:$R$27&lt;$S$22:$S$27))+SUMPRODUCT(($Q$22:$Q$27=D5)*($R$22:$R$27&gt;$S$22:$S$27))</f>
        <v>0</v>
      </c>
      <c r="P5" s="584" t="e">
        <f>SUMIFS(#REF!,#REF!,$D5)+SUMIFS(#REF!,#REF!,$D5)+SUMIFS(#REF!,#REF!,$D5)</f>
        <v>#REF!</v>
      </c>
      <c r="Q5" s="574">
        <f>INDEX(Language!$C$5:$C$100,MATCH($D5,Language!$E$5:$E$100,0),1)</f>
        <v>2</v>
      </c>
      <c r="R5" s="709">
        <f>(1000-Q5)*($L$9&gt;0)</f>
        <v>0</v>
      </c>
      <c r="S5" s="574"/>
      <c r="T5" s="574"/>
      <c r="U5" s="587"/>
      <c r="V5" s="574"/>
      <c r="W5" s="574"/>
      <c r="X5" s="587"/>
      <c r="Y5" s="574"/>
      <c r="Z5" s="574"/>
      <c r="AA5" s="574"/>
      <c r="AB5" s="587"/>
      <c r="AC5" s="574"/>
      <c r="AD5" s="574"/>
      <c r="AE5" s="574"/>
      <c r="AF5" s="759"/>
      <c r="AG5" s="574"/>
      <c r="AH5" s="574"/>
      <c r="AI5" s="574"/>
      <c r="AJ5" s="759"/>
      <c r="AK5" s="574"/>
      <c r="AL5" s="574"/>
      <c r="AM5" s="759"/>
      <c r="AO5" s="683"/>
      <c r="AT5" s="572" t="b">
        <f t="array" ref="AT5:AT8">COUNTIF($AM$14:$AM$17,$AM$14:$AM$17)&gt;1</f>
        <v>1</v>
      </c>
      <c r="AU5" s="683" t="b">
        <f t="array" ref="AU5:AU8">COUNTIF($AP$14:$AP$17,$AP$14:$AP$17)&gt;1</f>
        <v>1</v>
      </c>
      <c r="AV5" s="683" t="b">
        <f t="array" ref="AV5:AV8">$L$5:$L$8&gt;0</f>
        <v>0</v>
      </c>
      <c r="BA5" s="762">
        <f>IFERROR(MATCH($C14,$AY$14:$AY$17,0),99)</f>
        <v>1</v>
      </c>
      <c r="BB5" s="763">
        <f>IFERROR(MATCH($C14,$AY$22:$AY$25,0),99)</f>
        <v>99</v>
      </c>
      <c r="BN5" s="762" t="str">
        <f>IF($U14=$BL$14,$C14,"")</f>
        <v/>
      </c>
      <c r="BO5" s="763" t="str">
        <f>INDEX($BN$5:$BN$8,MATCH($C14,$AY$14:$AY$17,0))</f>
        <v/>
      </c>
      <c r="BZ5" s="762" t="str">
        <f>IF($U14=$BX$14,$C14,"")</f>
        <v/>
      </c>
      <c r="CA5" s="763" t="str">
        <f>INDEX($BZ$5:$BZ$8,MATCH($C14,$AY$14:$AY$17,0))</f>
        <v/>
      </c>
    </row>
    <row r="6" spans="2:86" s="572" customFormat="1">
      <c r="B6" s="574"/>
      <c r="C6" s="574">
        <v>2</v>
      </c>
      <c r="D6" s="680" t="str">
        <f>VLOOKUP($B$1&amp;ROW($A2),Groups!$B$7:$D$65,3,0)</f>
        <v>Cape Verde</v>
      </c>
      <c r="E6" s="761"/>
      <c r="F6" s="582"/>
      <c r="G6" s="593"/>
      <c r="H6" s="574">
        <f>SUMIFS($R$22:$R$27,$P$22:$P$27,$D6)+SUMIFS($S$22:$S$27,$Q$22:$Q$27,$D6)</f>
        <v>0</v>
      </c>
      <c r="I6" s="574">
        <f>SUMIFS($S$22:$S$27,$P$22:$P$27,$D6)+SUMIFS($R$22:$R$27,$Q$22:$Q$27,$D6)</f>
        <v>0</v>
      </c>
      <c r="J6" s="574">
        <f t="shared" si="0"/>
        <v>0</v>
      </c>
      <c r="K6" s="583">
        <f t="shared" ref="K6:K8" si="1">M6*3+N6</f>
        <v>0</v>
      </c>
      <c r="L6" s="574">
        <f t="shared" ref="L6:L8" si="2">M6+N6+O6</f>
        <v>0</v>
      </c>
      <c r="M6" s="574">
        <f>SUMPRODUCT(($P$22:$P$27=D6)*($R$22:$R$27&gt;$S$22:$S$27))+SUMPRODUCT(($Q$22:$Q$27=D6)*($R$22:$R$27&lt;$S$22:$S$27))</f>
        <v>0</v>
      </c>
      <c r="N6" s="574">
        <f>SUMPRODUCT(($P$22:$Q$27=D6)*($R$22:$R$27=$S$22:$S$27)*($R$22:$R$27&lt;&gt;"")*($S$22:$S$27&lt;&gt;""))</f>
        <v>0</v>
      </c>
      <c r="O6" s="574">
        <f>SUMPRODUCT(($P$22:$P$27=D6)*($R$22:$R$27&lt;$S$22:$S$27))+SUMPRODUCT(($Q$22:$Q$27=D6)*($R$22:$R$27&gt;$S$22:$S$27))</f>
        <v>0</v>
      </c>
      <c r="P6" s="590" t="e">
        <f>SUMIFS(#REF!,#REF!,$D6)+SUMIFS(#REF!,#REF!,$D6)+SUMIFS(#REF!,#REF!,$D6)</f>
        <v>#REF!</v>
      </c>
      <c r="Q6" s="574">
        <f>INDEX(Language!$C$5:$C$100,MATCH($D6,Language!$E$5:$E$100,0),1)</f>
        <v>69</v>
      </c>
      <c r="R6" s="709">
        <f t="shared" ref="R6:R8" si="3">(1000-Q6)*($L$9&gt;0)</f>
        <v>0</v>
      </c>
      <c r="S6" s="574"/>
      <c r="T6" s="574"/>
      <c r="U6" s="587"/>
      <c r="V6" s="574"/>
      <c r="W6" s="574"/>
      <c r="X6" s="587"/>
      <c r="Y6" s="574"/>
      <c r="Z6" s="574"/>
      <c r="AA6" s="574"/>
      <c r="AB6" s="587"/>
      <c r="AC6" s="574"/>
      <c r="AD6" s="574"/>
      <c r="AE6" s="574"/>
      <c r="AF6" s="759"/>
      <c r="AG6" s="574"/>
      <c r="AH6" s="574"/>
      <c r="AI6" s="574"/>
      <c r="AJ6" s="759"/>
      <c r="AK6" s="574"/>
      <c r="AL6" s="574"/>
      <c r="AM6" s="759"/>
      <c r="AT6" s="572" t="b">
        <v>1</v>
      </c>
      <c r="AU6" s="683" t="b">
        <v>1</v>
      </c>
      <c r="AV6" s="683" t="b">
        <v>0</v>
      </c>
      <c r="BA6" s="764">
        <f t="shared" ref="BA6:BA8" si="4">IFERROR(MATCH($C15,$AY$14:$AY$17,0),99)</f>
        <v>2</v>
      </c>
      <c r="BB6" s="765">
        <f t="shared" ref="BB6:BB8" si="5">IFERROR(MATCH($C15,$AY$22:$AY$25,0),99)</f>
        <v>99</v>
      </c>
      <c r="BN6" s="764" t="str">
        <f t="shared" ref="BN6:BN8" si="6">IF($U15=$BL$14,$C15,"")</f>
        <v/>
      </c>
      <c r="BO6" s="765" t="str">
        <f t="shared" ref="BO6:BO8" si="7">INDEX($BN$5:$BN$8,MATCH($C15,$AY$14:$AY$17,0))</f>
        <v/>
      </c>
      <c r="BZ6" s="764" t="str">
        <f t="shared" ref="BZ6:BZ8" si="8">IF($U15=$BX$14,$C15,"")</f>
        <v/>
      </c>
      <c r="CA6" s="765" t="str">
        <f t="shared" ref="CA6:CA8" si="9">INDEX($BZ$5:$BZ$8,MATCH($C15,$AY$14:$AY$17,0))</f>
        <v/>
      </c>
    </row>
    <row r="7" spans="2:86" s="572" customFormat="1">
      <c r="B7" s="574"/>
      <c r="C7" s="574">
        <v>3</v>
      </c>
      <c r="D7" s="680" t="str">
        <f>VLOOKUP($B$1&amp;ROW($A3),Groups!$B$7:$D$65,3,0)</f>
        <v>Saudi Arabia</v>
      </c>
      <c r="E7" s="761"/>
      <c r="F7" s="582"/>
      <c r="G7" s="593"/>
      <c r="H7" s="574">
        <f>SUMIFS($R$22:$R$27,$P$22:$P$27,$D7)+SUMIFS($S$22:$S$27,$Q$22:$Q$27,$D7)</f>
        <v>0</v>
      </c>
      <c r="I7" s="574">
        <f>SUMIFS($S$22:$S$27,$P$22:$P$27,$D7)+SUMIFS($R$22:$R$27,$Q$22:$Q$27,$D7)</f>
        <v>0</v>
      </c>
      <c r="J7" s="574">
        <f t="shared" si="0"/>
        <v>0</v>
      </c>
      <c r="K7" s="583">
        <f t="shared" si="1"/>
        <v>0</v>
      </c>
      <c r="L7" s="574">
        <f t="shared" si="2"/>
        <v>0</v>
      </c>
      <c r="M7" s="574">
        <f>SUMPRODUCT(($P$22:$P$27=D7)*($R$22:$R$27&gt;$S$22:$S$27))+SUMPRODUCT(($Q$22:$Q$27=D7)*($R$22:$R$27&lt;$S$22:$S$27))</f>
        <v>0</v>
      </c>
      <c r="N7" s="574">
        <f>SUMPRODUCT(($P$22:$Q$27=D7)*($R$22:$R$27=$S$22:$S$27)*($R$22:$R$27&lt;&gt;"")*($S$22:$S$27&lt;&gt;""))</f>
        <v>0</v>
      </c>
      <c r="O7" s="574">
        <f>SUMPRODUCT(($P$22:$P$27=D7)*($R$22:$R$27&lt;$S$22:$S$27))+SUMPRODUCT(($Q$22:$Q$27=D7)*($R$22:$R$27&gt;$S$22:$S$27))</f>
        <v>0</v>
      </c>
      <c r="P7" s="590" t="e">
        <f>SUMIFS(#REF!,#REF!,$D7)+SUMIFS(#REF!,#REF!,$D7)+SUMIFS(#REF!,#REF!,$D7)</f>
        <v>#REF!</v>
      </c>
      <c r="Q7" s="574">
        <f>INDEX(Language!$C$5:$C$100,MATCH($D7,Language!$E$5:$E$100,0),1)</f>
        <v>61</v>
      </c>
      <c r="R7" s="709">
        <f t="shared" si="3"/>
        <v>0</v>
      </c>
      <c r="S7" s="574"/>
      <c r="T7" s="574"/>
      <c r="U7" s="587"/>
      <c r="V7" s="574"/>
      <c r="W7" s="574"/>
      <c r="X7" s="587"/>
      <c r="Y7" s="574"/>
      <c r="Z7" s="574"/>
      <c r="AA7" s="574"/>
      <c r="AB7" s="587"/>
      <c r="AC7" s="574"/>
      <c r="AD7" s="574"/>
      <c r="AE7" s="574"/>
      <c r="AF7" s="759"/>
      <c r="AG7" s="574"/>
      <c r="AH7" s="574"/>
      <c r="AI7" s="574"/>
      <c r="AJ7" s="759"/>
      <c r="AK7" s="574"/>
      <c r="AL7" s="574"/>
      <c r="AM7" s="759"/>
      <c r="AT7" s="572" t="b">
        <v>1</v>
      </c>
      <c r="AU7" s="683" t="b">
        <v>1</v>
      </c>
      <c r="AV7" s="683" t="b">
        <v>0</v>
      </c>
      <c r="BA7" s="764">
        <f t="shared" si="4"/>
        <v>3</v>
      </c>
      <c r="BB7" s="765">
        <f t="shared" si="5"/>
        <v>99</v>
      </c>
      <c r="BN7" s="764" t="str">
        <f t="shared" si="6"/>
        <v/>
      </c>
      <c r="BO7" s="765" t="str">
        <f t="shared" si="7"/>
        <v/>
      </c>
      <c r="BZ7" s="764" t="str">
        <f t="shared" si="8"/>
        <v/>
      </c>
      <c r="CA7" s="765" t="str">
        <f t="shared" si="9"/>
        <v/>
      </c>
    </row>
    <row r="8" spans="2:86" s="572" customFormat="1">
      <c r="B8" s="574"/>
      <c r="C8" s="574">
        <v>4</v>
      </c>
      <c r="D8" s="681" t="str">
        <f>VLOOKUP($B$1&amp;ROW($A4),Groups!$B$7:$D$65,3,0)</f>
        <v>Uruguay</v>
      </c>
      <c r="E8" s="761"/>
      <c r="F8" s="582"/>
      <c r="G8" s="593"/>
      <c r="H8" s="574">
        <f>SUMIFS($R$22:$R$27,$P$22:$P$27,$D8)+SUMIFS($S$22:$S$27,$Q$22:$Q$27,$D8)</f>
        <v>0</v>
      </c>
      <c r="I8" s="574">
        <f>SUMIFS($S$22:$S$27,$P$22:$P$27,$D8)+SUMIFS($R$22:$R$27,$Q$22:$Q$27,$D8)</f>
        <v>0</v>
      </c>
      <c r="J8" s="574">
        <f t="shared" si="0"/>
        <v>0</v>
      </c>
      <c r="K8" s="583">
        <f t="shared" si="1"/>
        <v>0</v>
      </c>
      <c r="L8" s="574">
        <f t="shared" si="2"/>
        <v>0</v>
      </c>
      <c r="M8" s="574">
        <f>SUMPRODUCT(($P$22:$P$27=D8)*($R$22:$R$27&gt;$S$22:$S$27))+SUMPRODUCT(($Q$22:$Q$27=D8)*($R$22:$R$27&lt;$S$22:$S$27))</f>
        <v>0</v>
      </c>
      <c r="N8" s="574">
        <f>SUMPRODUCT(($P$22:$Q$27=D8)*($R$22:$R$27=$S$22:$S$27)*($R$22:$R$27&lt;&gt;"")*($S$22:$S$27&lt;&gt;""))</f>
        <v>0</v>
      </c>
      <c r="O8" s="574">
        <f>SUMPRODUCT(($P$22:$P$27=D8)*($R$22:$R$27&lt;$S$22:$S$27))+SUMPRODUCT(($Q$22:$Q$27=D8)*($R$22:$R$27&gt;$S$22:$S$27))</f>
        <v>0</v>
      </c>
      <c r="P8" s="682" t="e">
        <f>SUMIFS(#REF!,#REF!,$D8)+SUMIFS(#REF!,#REF!,$D8)+SUMIFS(#REF!,#REF!,$D8)</f>
        <v>#REF!</v>
      </c>
      <c r="Q8" s="574">
        <f>INDEX(Language!$C$5:$C$100,MATCH($D8,Language!$E$5:$E$100,0),1)</f>
        <v>17</v>
      </c>
      <c r="R8" s="709">
        <f t="shared" si="3"/>
        <v>0</v>
      </c>
      <c r="S8" s="574"/>
      <c r="T8" s="574"/>
      <c r="U8" s="587"/>
      <c r="V8" s="574"/>
      <c r="W8" s="574"/>
      <c r="X8" s="587"/>
      <c r="Y8" s="574"/>
      <c r="Z8" s="574"/>
      <c r="AA8" s="574"/>
      <c r="AB8" s="587"/>
      <c r="AC8" s="574"/>
      <c r="AD8" s="574"/>
      <c r="AE8" s="574"/>
      <c r="AF8" s="759"/>
      <c r="AG8" s="574"/>
      <c r="AH8" s="574"/>
      <c r="AI8" s="574"/>
      <c r="AJ8" s="759"/>
      <c r="AK8" s="574"/>
      <c r="AL8" s="574"/>
      <c r="AM8" s="759"/>
      <c r="AT8" s="572" t="b">
        <v>1</v>
      </c>
      <c r="AU8" s="683" t="b">
        <v>1</v>
      </c>
      <c r="AV8" s="683" t="b">
        <v>0</v>
      </c>
      <c r="BA8" s="766">
        <f t="shared" si="4"/>
        <v>4</v>
      </c>
      <c r="BB8" s="767">
        <f t="shared" si="5"/>
        <v>99</v>
      </c>
      <c r="BN8" s="766" t="str">
        <f t="shared" si="6"/>
        <v/>
      </c>
      <c r="BO8" s="767" t="str">
        <f t="shared" si="7"/>
        <v/>
      </c>
      <c r="BZ8" s="766" t="str">
        <f t="shared" si="8"/>
        <v/>
      </c>
      <c r="CA8" s="767" t="str">
        <f t="shared" si="9"/>
        <v/>
      </c>
    </row>
    <row r="9" spans="2:86" s="572" customFormat="1">
      <c r="C9" s="574"/>
      <c r="D9" s="574"/>
      <c r="E9" s="574"/>
      <c r="F9" s="593"/>
      <c r="G9" s="593"/>
      <c r="H9" s="574"/>
      <c r="I9" s="574"/>
      <c r="J9" s="574"/>
      <c r="K9" s="574"/>
      <c r="L9" s="583">
        <f>QUOTIENT(SUM(L5:L8),2)</f>
        <v>0</v>
      </c>
      <c r="M9" s="574"/>
      <c r="N9" s="574"/>
      <c r="O9" s="574"/>
      <c r="P9" s="574"/>
      <c r="Q9" s="574"/>
      <c r="R9" s="574"/>
      <c r="S9" s="574"/>
      <c r="T9" s="574"/>
      <c r="U9" s="574"/>
      <c r="X9" s="574"/>
      <c r="Y9" s="574"/>
      <c r="Z9" s="574"/>
    </row>
    <row r="10" spans="2:86" s="572" customFormat="1">
      <c r="C10" s="574"/>
      <c r="D10" s="574"/>
      <c r="E10" s="574"/>
      <c r="F10" s="593"/>
      <c r="G10" s="593"/>
      <c r="H10" s="574"/>
      <c r="I10" s="574"/>
      <c r="J10" s="574"/>
      <c r="K10" s="574"/>
      <c r="L10" s="583"/>
      <c r="M10" s="574"/>
      <c r="N10" s="574"/>
      <c r="O10" s="574"/>
      <c r="P10" s="574"/>
      <c r="Q10" s="574"/>
      <c r="R10" s="574"/>
      <c r="S10" s="574"/>
      <c r="T10" s="574"/>
      <c r="U10" s="574"/>
      <c r="X10" s="574"/>
      <c r="Y10" s="574"/>
      <c r="Z10" s="574"/>
    </row>
    <row r="11" spans="2:86" s="572" customFormat="1">
      <c r="C11" s="574"/>
      <c r="D11" s="574"/>
      <c r="E11" s="574"/>
      <c r="F11" s="593"/>
      <c r="G11" s="593"/>
      <c r="H11" s="574"/>
      <c r="I11" s="574"/>
      <c r="J11" s="574"/>
      <c r="K11" s="574"/>
      <c r="L11" s="583"/>
      <c r="M11" s="574"/>
      <c r="N11" s="574"/>
      <c r="O11" s="574"/>
      <c r="P11" s="574"/>
      <c r="Q11" s="574"/>
      <c r="R11" s="574"/>
      <c r="S11" s="574"/>
      <c r="T11" s="574"/>
      <c r="U11" s="574"/>
      <c r="X11" s="574"/>
      <c r="Y11" s="574"/>
      <c r="Z11" s="574"/>
      <c r="BL11" s="593"/>
    </row>
    <row r="12" spans="2:86" s="594" customFormat="1">
      <c r="E12" s="573" t="s">
        <v>1758</v>
      </c>
      <c r="F12" s="577"/>
      <c r="G12" s="573" t="s">
        <v>1758</v>
      </c>
      <c r="H12" s="577"/>
      <c r="I12" s="575" t="s">
        <v>1758</v>
      </c>
      <c r="J12" s="577"/>
      <c r="K12" s="573" t="s">
        <v>1772</v>
      </c>
      <c r="L12" s="573"/>
      <c r="M12" s="575" t="s">
        <v>1758</v>
      </c>
      <c r="N12" s="577"/>
      <c r="O12" s="573" t="s">
        <v>1772</v>
      </c>
      <c r="P12" s="573"/>
      <c r="Q12" s="575" t="s">
        <v>1758</v>
      </c>
      <c r="R12" s="577"/>
      <c r="S12" s="573" t="s">
        <v>1772</v>
      </c>
      <c r="T12" s="573"/>
      <c r="U12" s="575" t="s">
        <v>1758</v>
      </c>
      <c r="V12" s="576"/>
      <c r="W12" s="573" t="s">
        <v>1773</v>
      </c>
      <c r="X12" s="573"/>
      <c r="Y12" s="575" t="s">
        <v>1758</v>
      </c>
      <c r="Z12" s="576"/>
      <c r="AA12" s="573" t="s">
        <v>1773</v>
      </c>
      <c r="AB12" s="573"/>
      <c r="AC12" s="575" t="s">
        <v>1758</v>
      </c>
      <c r="AD12" s="576"/>
      <c r="AE12" s="573" t="s">
        <v>1773</v>
      </c>
      <c r="AF12" s="573"/>
      <c r="AG12" s="575" t="s">
        <v>1758</v>
      </c>
      <c r="AH12" s="573"/>
      <c r="AI12" s="573" t="s">
        <v>190</v>
      </c>
      <c r="AJ12" s="575" t="s">
        <v>1758</v>
      </c>
      <c r="AK12" s="573"/>
      <c r="AL12" s="573" t="s">
        <v>1102</v>
      </c>
      <c r="AM12" s="575" t="s">
        <v>1758</v>
      </c>
      <c r="AN12" s="577"/>
      <c r="AO12" s="573" t="s">
        <v>1759</v>
      </c>
      <c r="AP12" s="575" t="s">
        <v>1758</v>
      </c>
      <c r="AR12" s="573" t="s">
        <v>1787</v>
      </c>
      <c r="AS12" s="575" t="s">
        <v>1758</v>
      </c>
      <c r="AT12" s="575"/>
      <c r="AZ12" s="688" t="s">
        <v>1779</v>
      </c>
      <c r="BJ12" s="687" t="s">
        <v>1777</v>
      </c>
      <c r="BL12" s="593"/>
      <c r="BN12" s="688" t="s">
        <v>1781</v>
      </c>
      <c r="BZ12" s="688" t="s">
        <v>1782</v>
      </c>
    </row>
    <row r="13" spans="2:86" s="594" customFormat="1" ht="12.75" thickBot="1">
      <c r="E13" s="573" t="s">
        <v>1760</v>
      </c>
      <c r="F13" s="577"/>
      <c r="G13" s="573" t="s">
        <v>1761</v>
      </c>
      <c r="H13" s="577"/>
      <c r="I13" s="595" t="s">
        <v>1764</v>
      </c>
      <c r="J13" s="577"/>
      <c r="K13" s="573" t="s">
        <v>1101</v>
      </c>
      <c r="L13" s="573" t="s">
        <v>1765</v>
      </c>
      <c r="M13" s="595" t="s">
        <v>1766</v>
      </c>
      <c r="N13" s="577"/>
      <c r="O13" s="573" t="s">
        <v>190</v>
      </c>
      <c r="P13" s="573" t="s">
        <v>1765</v>
      </c>
      <c r="Q13" s="595" t="s">
        <v>1767</v>
      </c>
      <c r="R13" s="577"/>
      <c r="S13" s="573" t="s">
        <v>1102</v>
      </c>
      <c r="T13" s="573" t="s">
        <v>1765</v>
      </c>
      <c r="U13" s="595" t="s">
        <v>1768</v>
      </c>
      <c r="V13" s="577"/>
      <c r="W13" s="573" t="s">
        <v>1101</v>
      </c>
      <c r="X13" s="573" t="s">
        <v>1765</v>
      </c>
      <c r="Y13" s="595" t="s">
        <v>1769</v>
      </c>
      <c r="Z13" s="577"/>
      <c r="AA13" s="573" t="s">
        <v>190</v>
      </c>
      <c r="AB13" s="573" t="s">
        <v>1765</v>
      </c>
      <c r="AC13" s="595" t="s">
        <v>1770</v>
      </c>
      <c r="AD13" s="577"/>
      <c r="AE13" s="573" t="s">
        <v>1102</v>
      </c>
      <c r="AF13" s="573" t="s">
        <v>1765</v>
      </c>
      <c r="AG13" s="595" t="s">
        <v>1771</v>
      </c>
      <c r="AH13" s="573"/>
      <c r="AI13" s="573" t="s">
        <v>1765</v>
      </c>
      <c r="AJ13" s="595" t="s">
        <v>1774</v>
      </c>
      <c r="AK13" s="573"/>
      <c r="AL13" s="573" t="s">
        <v>1765</v>
      </c>
      <c r="AM13" s="595" t="s">
        <v>1775</v>
      </c>
      <c r="AN13" s="577"/>
      <c r="AO13" s="573" t="s">
        <v>1765</v>
      </c>
      <c r="AP13" s="595" t="s">
        <v>1776</v>
      </c>
      <c r="AR13" s="573" t="s">
        <v>1765</v>
      </c>
      <c r="AS13" s="595" t="s">
        <v>1788</v>
      </c>
      <c r="AT13" s="796" t="s">
        <v>1759</v>
      </c>
      <c r="AU13" s="573" t="s">
        <v>1784</v>
      </c>
      <c r="AV13" s="573" t="s">
        <v>1784</v>
      </c>
      <c r="AX13" s="687" t="s">
        <v>1783</v>
      </c>
      <c r="AY13" s="687" t="s">
        <v>1785</v>
      </c>
      <c r="BE13" s="596" t="str">
        <f t="array" ref="BE13:BH13">TRANSPOSE($AZ$14:$AZ$17)</f>
        <v>Spain</v>
      </c>
      <c r="BF13" s="597" t="str">
        <v>Cape Verde</v>
      </c>
      <c r="BG13" s="597" t="str">
        <v>Saudi Arabia</v>
      </c>
      <c r="BH13" s="598" t="str">
        <v>Uruguay</v>
      </c>
      <c r="BJ13" s="687" t="s">
        <v>1778</v>
      </c>
      <c r="BL13" s="687" t="s">
        <v>1783</v>
      </c>
      <c r="BS13" s="596" t="str">
        <f t="array" ref="BS13:BV13">TRANSPOSE($BN$14:$BN$17)</f>
        <v/>
      </c>
      <c r="BT13" s="597" t="str">
        <v/>
      </c>
      <c r="BU13" s="597" t="str">
        <v/>
      </c>
      <c r="BV13" s="598" t="str">
        <v/>
      </c>
      <c r="BX13" s="687" t="s">
        <v>1783</v>
      </c>
      <c r="CE13" s="596" t="str">
        <f t="array" ref="CE13:CH13">TRANSPOSE($BZ$14:$BZ$17)</f>
        <v/>
      </c>
      <c r="CF13" s="597" t="str">
        <v/>
      </c>
      <c r="CG13" s="597" t="str">
        <v/>
      </c>
      <c r="CH13" s="598" t="str">
        <v/>
      </c>
    </row>
    <row r="14" spans="2:86" s="594" customFormat="1" ht="13.5" thickTop="1" thickBot="1">
      <c r="C14" s="593">
        <v>1</v>
      </c>
      <c r="D14" s="593" t="str">
        <f>$D5</f>
        <v>Spain</v>
      </c>
      <c r="E14" s="581">
        <f>RANK(F14,$F$14:$F$17,1)</f>
        <v>1</v>
      </c>
      <c r="F14" s="582">
        <f>G14+ROW()/1000+(D14="")*10</f>
        <v>5.0140000000000002</v>
      </c>
      <c r="G14" s="710">
        <f>AS14</f>
        <v>5</v>
      </c>
      <c r="H14" s="586"/>
      <c r="I14" s="585">
        <f>RANK($K5,$K$5:$K$8)</f>
        <v>1</v>
      </c>
      <c r="J14" s="691"/>
      <c r="K14" s="599">
        <f t="array" ref="K14">SUMPRODUCT($U$22:$U$27*($P$22:$P$27=$D14)*ISNUMBER(MATCH($Q$22:$Q$27,IF($I$14:$I$17=$I14,$D$14:$D$17,""),0)))+SUMPRODUCT($V$22:$V$27*($Q$22:$Q$27=$D14)*ISNUMBER(MATCH($P$22:$P$27,IF($I$14:$I$17=$I14,$D$14:$D$17,""),0)))</f>
        <v>0</v>
      </c>
      <c r="L14" s="600">
        <f>COUNTIFS($K$14:$K$17,"&gt;"&amp;$K14,$I$14:$I$17,"="&amp;$I14)</f>
        <v>0</v>
      </c>
      <c r="M14" s="588">
        <f t="shared" ref="M14:M17" si="10">I14+L14</f>
        <v>1</v>
      </c>
      <c r="N14" s="586"/>
      <c r="O14" s="599">
        <f t="array" ref="O14">SUMPRODUCT($W$22:$W$27*($P$22:$P$27=$D14)*ISNUMBER(MATCH($Q$22:$Q$27,IF($I$14:$I$17=$I14,$D$14:$D$17,""),0)))+SUMPRODUCT(-$W$22:$W$27*($Q$22:$Q$27=$D14)*ISNUMBER(MATCH($P$22:$P$27,IF($I$14:$I$17=$I14,$D$14:$D$17,""),0)))</f>
        <v>0</v>
      </c>
      <c r="P14" s="600">
        <f>COUNTIFS($O$14:$O$17,"&gt;"&amp;$O14,$M$14:$M$17,"="&amp;$M14)</f>
        <v>0</v>
      </c>
      <c r="Q14" s="588">
        <f t="shared" ref="Q14:Q17" si="11">M14+P14</f>
        <v>1</v>
      </c>
      <c r="R14" s="586"/>
      <c r="S14" s="599">
        <f t="array" ref="S14">SUMPRODUCT($X$22:$X$27*($P$22:$P$27=$D14)*ISNUMBER(MATCH($Q$22:$Q$27,IF($I$14:$I$17=$I14,$D$14:$D$17,""),0)))+SUMPRODUCT($Y$22:$Y$27*($Q$22:$Q$27=$D14)*ISNUMBER(MATCH($P$22:$P$27,IF($I$14:$I$17=$I14,$D$14:$D$17,""),0)))</f>
        <v>0</v>
      </c>
      <c r="T14" s="600">
        <f>COUNTIFS($S$14:$S$17,"&gt;"&amp;$S14,$Q$14:$Q$17,"="&amp;$Q14)</f>
        <v>0</v>
      </c>
      <c r="U14" s="588">
        <f t="shared" ref="U14:U17" si="12">Q14+T14</f>
        <v>1</v>
      </c>
      <c r="V14" s="691"/>
      <c r="W14" s="599">
        <f t="array" ref="W14">SUMPRODUCT($U$22:$U$27*($P$22:$P$27=$D14)*ISNUMBER(MATCH($Q$22:$Q$27,IF($U$14:$U$17=$U14,$D$14:$D$17,""),0)))+SUMPRODUCT($V$22:$V$27*($Q$22:$Q$27=$D14)*ISNUMBER(MATCH($P$22:$P$27,IF($U$14:$U$17=$U14,$D$14:$D$17,""),0)))</f>
        <v>0</v>
      </c>
      <c r="X14" s="600">
        <f>COUNTIFS($W$14:$W$17,"&gt;"&amp;$W14,$U$14:$U$17,"="&amp;$U14)</f>
        <v>0</v>
      </c>
      <c r="Y14" s="588">
        <f t="shared" ref="Y14:Y17" si="13">U14+X14</f>
        <v>1</v>
      </c>
      <c r="Z14" s="586"/>
      <c r="AA14" s="599">
        <f t="array" ref="AA14">SUMPRODUCT($W$22:$W$27*($P$22:$P$27=$D14)*ISNUMBER(MATCH($Q$22:$Q$27,IF($U$14:$U$17=$U14,$D$14:$D$17,""),0)))+SUMPRODUCT(-$W$22:$W$27*($Q$22:$Q$27=$D14)*ISNUMBER(MATCH($P$22:$P$27,IF($U$14:$U$17=$U14,$D$14:$D$17,""),0)))</f>
        <v>0</v>
      </c>
      <c r="AB14" s="600">
        <f>COUNTIFS($AA$14:$AA$17,"&gt;"&amp;$AA14,$Y$14:$Y$17,"="&amp;$Y14)</f>
        <v>0</v>
      </c>
      <c r="AC14" s="588">
        <f t="shared" ref="AC14:AC17" si="14">Y14+AB14</f>
        <v>1</v>
      </c>
      <c r="AD14" s="586"/>
      <c r="AE14" s="599">
        <f t="array" ref="AE14">SUMPRODUCT($X$22:$X$27*($P$22:$P$27=$D14)*ISNUMBER(MATCH($Q$22:$Q$27,IF($U$14:$U$17=$U14,$D$14:$D$17,""),0)))+SUMPRODUCT($Y$22:$Y$27*($Q$22:$Q$27=$D14)*ISNUMBER(MATCH($P$22:$P$27,IF($U$14:$U$17=$U14,$D$14:$D$17,""),0)))</f>
        <v>0</v>
      </c>
      <c r="AF14" s="600">
        <f>COUNTIFS($AE$14:$AE$17,"&gt;"&amp;$AE14,$AC$14:$AC$17,"="&amp;$AC14)</f>
        <v>0</v>
      </c>
      <c r="AG14" s="588">
        <f t="shared" ref="AG14:AG17" si="15">AC14+AF14</f>
        <v>1</v>
      </c>
      <c r="AH14" s="691"/>
      <c r="AI14" s="601">
        <f>COUNTIFS($J$5:$J$8,"&gt;"&amp;$J5,$AG$14:$AG$17,"="&amp;$AG14)</f>
        <v>0</v>
      </c>
      <c r="AJ14" s="602">
        <f>AG14+AI14</f>
        <v>1</v>
      </c>
      <c r="AK14" s="586"/>
      <c r="AL14" s="601">
        <f>COUNTIFS($H$5:$H$8,"&gt;"&amp;$H5,$AJ$14:$AJ$17,"="&amp;$AJ14)</f>
        <v>0</v>
      </c>
      <c r="AM14" s="602">
        <f>AJ14+AL14</f>
        <v>1</v>
      </c>
      <c r="AN14" s="586"/>
      <c r="AO14" s="601">
        <f>COUNTIFS($P$5:$P$8,"&gt;"&amp;$P5,$AM$14:$AM$17,"="&amp;$AM14)</f>
        <v>4</v>
      </c>
      <c r="AP14" s="602">
        <f t="shared" ref="AP14:AP17" si="16">AM14+AO14</f>
        <v>5</v>
      </c>
      <c r="AQ14" s="586"/>
      <c r="AR14" s="601">
        <f>COUNTIFS($R$5:$R$8,"&gt;"&amp;$R5,$AP$14:$AP$17,"="&amp;$AP14)</f>
        <v>0</v>
      </c>
      <c r="AS14" s="602">
        <f t="shared" ref="AS14:AS17" si="17">AP14+AR14</f>
        <v>5</v>
      </c>
      <c r="AT14" s="797" t="b">
        <f>AND($AV5,$AT5)</f>
        <v>0</v>
      </c>
      <c r="AU14" s="704" t="b">
        <f>OR($AV$14:$AV$17)</f>
        <v>0</v>
      </c>
      <c r="AV14" s="616" t="b">
        <f>AND($AU5,$AV5)</f>
        <v>0</v>
      </c>
      <c r="AX14" s="689">
        <f t="array" ref="AX14">IFERROR(SMALL(IF(COUNTIF($I$14:$I$17,$C$14:$C$17)&gt;1,$C$14:$C$17,""),1),"")</f>
        <v>1</v>
      </c>
      <c r="AY14" s="616">
        <f>IFERROR(INDEX($E$14:$E$17,IF($I14=$AX$14,$C14,99)),0)</f>
        <v>1</v>
      </c>
      <c r="AZ14" s="603" t="str">
        <f t="array" ref="AZ14:AZ17">IFERROR(VLOOKUP($BA$5:$BA$8,$C$14:$D$17,2,0),"")</f>
        <v>Spain</v>
      </c>
      <c r="BA14" s="606">
        <f t="array" ref="BA14:BA17">IFERROR(VLOOKUP($BA$5:$BA$8,$C$14:$K$17,9,0),"")</f>
        <v>0</v>
      </c>
      <c r="BB14" s="606">
        <f t="array" ref="BB14:BB17">IFERROR(VLOOKUP($BA$5:$BA$8,$C$14:$O$17,13,0),"")</f>
        <v>0</v>
      </c>
      <c r="BC14" s="608">
        <f t="array" ref="BC14:BC17">IFERROR(VLOOKUP($BA$5:$BA$8,$C$14:$S$17,17,0),"")</f>
        <v>0</v>
      </c>
      <c r="BE14" s="611" t="str">
        <f t="array" ref="BE14:BH17">IFERROR(VLOOKUP($AZ$14:$AZ$17&amp;$BE$13:$BH$13,$Z$22:$AA$33,2,0),"")</f>
        <v/>
      </c>
      <c r="BF14" s="612" t="str">
        <v/>
      </c>
      <c r="BG14" s="612" t="str">
        <v/>
      </c>
      <c r="BH14" s="613" t="str">
        <v/>
      </c>
      <c r="BI14" s="616"/>
      <c r="BJ14" s="686" t="b">
        <f>COUNTIF($I$14:$I$17,$BL$15)&lt;&gt;COUNTIF($U$14:$U$17,$BL$15)</f>
        <v>0</v>
      </c>
      <c r="BK14" s="584">
        <f t="array" ref="BK14:BK17">IF($I$14:$I$17=$AX$14,$U$14:$U$17,0)</f>
        <v>1</v>
      </c>
      <c r="BL14" s="690" t="str">
        <f>IF($BJ$14,$BL$15,"")</f>
        <v/>
      </c>
      <c r="BM14" s="621"/>
      <c r="BN14" s="603" t="str">
        <f t="array" ref="BN14:BN17">IFERROR(VLOOKUP($BO$5:$BO$8,$C$14:$D$17,2,0),"")</f>
        <v/>
      </c>
      <c r="BO14" s="606" t="str">
        <f t="array" ref="BO14:BO17">IFERROR(VLOOKUP($BO$5:$BO$8,$C$14:$W$17,21,0),"")</f>
        <v/>
      </c>
      <c r="BP14" s="606" t="str">
        <f t="array" ref="BP14:BP17">IFERROR(VLOOKUP($BO$5:$BO$8,$C$14:$AA$17,25,0),"")</f>
        <v/>
      </c>
      <c r="BQ14" s="608" t="str">
        <f t="array" ref="BQ14:BQ17">IFERROR(VLOOKUP($BO$5:$BO$8,$C$14:$AE$17,29,0),"")</f>
        <v/>
      </c>
      <c r="BS14" s="611" t="str">
        <f t="array" ref="BS14:BV17">IFERROR(VLOOKUP($BN$14:$BN$17&amp;$BS$13:$BV$13,$Z$22:$AA$33,2,0),"")</f>
        <v/>
      </c>
      <c r="BT14" s="612" t="str">
        <v/>
      </c>
      <c r="BU14" s="612" t="str">
        <v/>
      </c>
      <c r="BV14" s="613" t="str">
        <v/>
      </c>
      <c r="BX14" s="689" t="str">
        <f t="array" ref="BX14">IFERROR(SMALL(IF(COUNTIF($BK$14:$BK$17,$C$14:$C$17)&gt;1,$C$14:$C$17,""),2),"")</f>
        <v/>
      </c>
      <c r="BZ14" s="603" t="str">
        <f t="array" ref="BZ14:BZ17">IFERROR(VLOOKUP($CA$5:$CA$8,$C$14:$D$17,2,0),"")</f>
        <v/>
      </c>
      <c r="CA14" s="606" t="str">
        <f t="array" ref="CA14:CA17">IFERROR(VLOOKUP($CA$5:$CA$8,$C$14:$W$17,21,0),"")</f>
        <v/>
      </c>
      <c r="CB14" s="606" t="str">
        <f t="array" ref="CB14:CB17">IFERROR(VLOOKUP($CA$5:$CA$8,$C$14:$AA$17,25,0),"")</f>
        <v/>
      </c>
      <c r="CC14" s="608" t="str">
        <f t="array" ref="CC14:CC17">IFERROR(VLOOKUP($CA$5:$CA$8,$C$14:$AE$17,29,0),"")</f>
        <v/>
      </c>
      <c r="CE14" s="611" t="str">
        <f t="array" ref="CE14:CH17">IFERROR(VLOOKUP($BZ$14:$BZ$17&amp;$CE$13:$CH$13,$Z$22:$AA$33,2,0),"")</f>
        <v/>
      </c>
      <c r="CF14" s="612" t="str">
        <v/>
      </c>
      <c r="CG14" s="612" t="str">
        <v/>
      </c>
      <c r="CH14" s="613" t="str">
        <v/>
      </c>
    </row>
    <row r="15" spans="2:86" s="594" customFormat="1">
      <c r="C15" s="593">
        <v>2</v>
      </c>
      <c r="D15" s="593" t="str">
        <f t="shared" ref="D15:D17" si="18">$D6</f>
        <v>Cape Verde</v>
      </c>
      <c r="E15" s="589">
        <f t="shared" ref="E15:E17" si="19">RANK(F15,$F$14:$F$17,1)</f>
        <v>2</v>
      </c>
      <c r="F15" s="582">
        <f t="shared" ref="F15:F17" si="20">G15+ROW()/1000+(D15="")*10</f>
        <v>5.0149999999999997</v>
      </c>
      <c r="G15" s="710">
        <f t="shared" ref="G15:G17" si="21">AS15</f>
        <v>5</v>
      </c>
      <c r="H15" s="586"/>
      <c r="I15" s="591">
        <f t="shared" ref="I15:I17" si="22">RANK($K6,$K$5:$K$8)</f>
        <v>1</v>
      </c>
      <c r="J15" s="691"/>
      <c r="K15" s="574">
        <f t="array" ref="K15">SUMPRODUCT($U$22:$U$27*($P$22:$P$27=$D15)*ISNUMBER(MATCH($Q$22:$Q$27,IF($I$14:$I$17=$I15,$D$14:$D$17,""),0)))+SUMPRODUCT($V$22:$V$27*($Q$22:$Q$27=$D15)*ISNUMBER(MATCH($P$22:$P$27,IF($I$14:$I$17=$I15,$D$14:$D$17,""),0)))</f>
        <v>0</v>
      </c>
      <c r="L15" s="574">
        <f>COUNTIFS($K$14:$K$17,"&gt;"&amp;$K15,$I$14:$I$17,"="&amp;$I15)</f>
        <v>0</v>
      </c>
      <c r="M15" s="587">
        <f t="shared" si="10"/>
        <v>1</v>
      </c>
      <c r="N15" s="586"/>
      <c r="O15" s="574">
        <f t="array" ref="O15">SUMPRODUCT($W$22:$W$27*($P$22:$P$27=$D15)*ISNUMBER(MATCH($Q$22:$Q$27,IF($I$14:$I$17=$I15,$D$14:$D$17,""),0)))+SUMPRODUCT(-$W$22:$W$27*($Q$22:$Q$27=$D15)*ISNUMBER(MATCH($P$22:$P$27,IF($I$14:$I$17=$I15,$D$14:$D$17,""),0)))</f>
        <v>0</v>
      </c>
      <c r="P15" s="574">
        <f>COUNTIFS($O$14:$O$17,"&gt;"&amp;$O15,$M$14:$M$17,"="&amp;$M15)</f>
        <v>0</v>
      </c>
      <c r="Q15" s="587">
        <f t="shared" si="11"/>
        <v>1</v>
      </c>
      <c r="R15" s="586"/>
      <c r="S15" s="574">
        <f t="array" ref="S15">SUMPRODUCT($X$22:$X$27*($P$22:$P$27=$D15)*ISNUMBER(MATCH($Q$22:$Q$27,IF($I$14:$I$17=$I15,$D$14:$D$17,""),0)))+SUMPRODUCT($Y$22:$Y$27*($Q$22:$Q$27=$D15)*ISNUMBER(MATCH($P$22:$P$27,IF($I$14:$I$17=$I15,$D$14:$D$17,""),0)))</f>
        <v>0</v>
      </c>
      <c r="T15" s="574">
        <f>COUNTIFS($S$14:$S$17,"&gt;"&amp;$S15,$Q$14:$Q$17,"="&amp;$Q15)</f>
        <v>0</v>
      </c>
      <c r="U15" s="587">
        <f t="shared" si="12"/>
        <v>1</v>
      </c>
      <c r="V15" s="691"/>
      <c r="W15" s="574">
        <f t="array" ref="W15">SUMPRODUCT($U$22:$U$27*($P$22:$P$27=$D15)*ISNUMBER(MATCH($Q$22:$Q$27,IF($U$14:$U$17=$U15,$D$14:$D$17,""),0)))+SUMPRODUCT($V$22:$V$27*($Q$22:$Q$27=$D15)*ISNUMBER(MATCH($P$22:$P$27,IF($U$14:$U$17=$U15,$D$14:$D$17,""),0)))</f>
        <v>0</v>
      </c>
      <c r="X15" s="574">
        <f>COUNTIFS($W$14:$W$17,"&gt;"&amp;$W15,$U$14:$U$17,"="&amp;$U15)</f>
        <v>0</v>
      </c>
      <c r="Y15" s="587">
        <f t="shared" si="13"/>
        <v>1</v>
      </c>
      <c r="Z15" s="586"/>
      <c r="AA15" s="574">
        <f t="array" ref="AA15">SUMPRODUCT($W$22:$W$27*($P$22:$P$27=$D15)*ISNUMBER(MATCH($Q$22:$Q$27,IF($U$14:$U$17=$U15,$D$14:$D$17,""),0)))+SUMPRODUCT(-$W$22:$W$27*($Q$22:$Q$27=$D15)*ISNUMBER(MATCH($P$22:$P$27,IF($U$14:$U$17=$U15,$D$14:$D$17,""),0)))</f>
        <v>0</v>
      </c>
      <c r="AB15" s="574">
        <f>COUNTIFS($AA$14:$AA$17,"&gt;"&amp;$AA15,$Y$14:$Y$17,"="&amp;$Y15)</f>
        <v>0</v>
      </c>
      <c r="AC15" s="587">
        <f t="shared" si="14"/>
        <v>1</v>
      </c>
      <c r="AD15" s="586"/>
      <c r="AE15" s="574">
        <f t="array" ref="AE15">SUMPRODUCT($X$22:$X$27*($P$22:$P$27=$D15)*ISNUMBER(MATCH($Q$22:$Q$27,IF($U$14:$U$17=$U15,$D$14:$D$17,""),0)))+SUMPRODUCT($Y$22:$Y$27*($Q$22:$Q$27=$D15)*ISNUMBER(MATCH($P$22:$P$27,IF($U$14:$U$17=$U15,$D$14:$D$17,""),0)))</f>
        <v>0</v>
      </c>
      <c r="AF15" s="574">
        <f>COUNTIFS($AE$14:$AE$17,"&gt;"&amp;$AE15,$AC$14:$AC$17,"="&amp;$AC15)</f>
        <v>0</v>
      </c>
      <c r="AG15" s="587">
        <f t="shared" si="15"/>
        <v>1</v>
      </c>
      <c r="AH15" s="691"/>
      <c r="AI15" s="593">
        <f>COUNTIFS($J$5:$J$8,"&gt;"&amp;$J6,$AG$14:$AG$17,"="&amp;$AG15)</f>
        <v>0</v>
      </c>
      <c r="AJ15" s="587">
        <f t="shared" ref="AJ15:AJ17" si="23">AG15+AI15</f>
        <v>1</v>
      </c>
      <c r="AK15" s="586"/>
      <c r="AL15" s="593">
        <f>COUNTIFS($H$5:$H$8,"&gt;"&amp;$H6,$AJ$14:$AJ$17,"="&amp;$AJ15)</f>
        <v>0</v>
      </c>
      <c r="AM15" s="587">
        <f t="shared" ref="AM15:AM17" si="24">AJ15+AL15</f>
        <v>1</v>
      </c>
      <c r="AN15" s="586"/>
      <c r="AO15" s="593">
        <f>COUNTIFS($P$5:$P$8,"&gt;"&amp;$P6,$AM$14:$AM$17,"="&amp;$AM15)</f>
        <v>4</v>
      </c>
      <c r="AP15" s="587">
        <f t="shared" si="16"/>
        <v>5</v>
      </c>
      <c r="AQ15" s="586"/>
      <c r="AR15" s="593">
        <f t="shared" ref="AR15:AR17" si="25">COUNTIFS($R$5:$R$8,"&gt;"&amp;$R6,$AP$14:$AP$17,"="&amp;$AP15)</f>
        <v>0</v>
      </c>
      <c r="AS15" s="587">
        <f t="shared" si="17"/>
        <v>5</v>
      </c>
      <c r="AT15" s="797" t="b">
        <f t="shared" ref="AT15:AT17" si="26">AND($AV6,$AT6)</f>
        <v>0</v>
      </c>
      <c r="AV15" s="616" t="b">
        <f t="shared" ref="AV15:AV17" si="27">AND($AU6,$AV6)</f>
        <v>0</v>
      </c>
      <c r="AX15" s="685"/>
      <c r="AY15" s="616">
        <f t="shared" ref="AY15:AY17" si="28">IFERROR(INDEX($E$14:$E$17,IF($I15=$AX$14,$C15,99)),0)</f>
        <v>2</v>
      </c>
      <c r="AZ15" s="604" t="str">
        <v>Cape Verde</v>
      </c>
      <c r="BA15" s="593">
        <v>0</v>
      </c>
      <c r="BB15" s="593">
        <v>0</v>
      </c>
      <c r="BC15" s="609">
        <v>0</v>
      </c>
      <c r="BE15" s="614" t="str">
        <v/>
      </c>
      <c r="BF15" s="615" t="str">
        <v/>
      </c>
      <c r="BG15" s="616" t="str">
        <v/>
      </c>
      <c r="BH15" s="617" t="str">
        <v/>
      </c>
      <c r="BI15" s="616"/>
      <c r="BK15" s="590">
        <v>1</v>
      </c>
      <c r="BL15" s="693">
        <f t="array" ref="BL15">IFERROR(SMALL(IF(COUNTIF($BK$14:$BK$17,$C$14:$C$17)&gt;1,$C$14:$C$17,""),1),"")</f>
        <v>1</v>
      </c>
      <c r="BN15" s="604" t="str">
        <v/>
      </c>
      <c r="BO15" s="593" t="str">
        <v/>
      </c>
      <c r="BP15" s="593" t="str">
        <v/>
      </c>
      <c r="BQ15" s="609" t="str">
        <v/>
      </c>
      <c r="BS15" s="614" t="str">
        <v/>
      </c>
      <c r="BT15" s="615" t="str">
        <v/>
      </c>
      <c r="BU15" s="616" t="str">
        <v/>
      </c>
      <c r="BV15" s="617" t="str">
        <v/>
      </c>
      <c r="BZ15" s="604" t="str">
        <v/>
      </c>
      <c r="CA15" s="593" t="str">
        <v/>
      </c>
      <c r="CB15" s="593" t="str">
        <v/>
      </c>
      <c r="CC15" s="609" t="str">
        <v/>
      </c>
      <c r="CE15" s="614" t="str">
        <v/>
      </c>
      <c r="CF15" s="615" t="str">
        <v/>
      </c>
      <c r="CG15" s="616" t="str">
        <v/>
      </c>
      <c r="CH15" s="617" t="str">
        <v/>
      </c>
    </row>
    <row r="16" spans="2:86" s="594" customFormat="1">
      <c r="C16" s="593">
        <v>3</v>
      </c>
      <c r="D16" s="593" t="str">
        <f t="shared" si="18"/>
        <v>Saudi Arabia</v>
      </c>
      <c r="E16" s="589">
        <f t="shared" si="19"/>
        <v>3</v>
      </c>
      <c r="F16" s="582">
        <f t="shared" si="20"/>
        <v>5.016</v>
      </c>
      <c r="G16" s="710">
        <f t="shared" si="21"/>
        <v>5</v>
      </c>
      <c r="H16" s="586"/>
      <c r="I16" s="591">
        <f t="shared" si="22"/>
        <v>1</v>
      </c>
      <c r="J16" s="691"/>
      <c r="K16" s="574">
        <f t="array" ref="K16">SUMPRODUCT($U$22:$U$27*($P$22:$P$27=$D16)*ISNUMBER(MATCH($Q$22:$Q$27,IF($I$14:$I$17=$I16,$D$14:$D$17,""),0)))+SUMPRODUCT($V$22:$V$27*($Q$22:$Q$27=$D16)*ISNUMBER(MATCH($P$22:$P$27,IF($I$14:$I$17=$I16,$D$14:$D$17,""),0)))</f>
        <v>0</v>
      </c>
      <c r="L16" s="574">
        <f>COUNTIFS($K$14:$K$17,"&gt;"&amp;$K16,$I$14:$I$17,"="&amp;$I16)</f>
        <v>0</v>
      </c>
      <c r="M16" s="587">
        <f t="shared" si="10"/>
        <v>1</v>
      </c>
      <c r="N16" s="586"/>
      <c r="O16" s="574">
        <f t="array" ref="O16">SUMPRODUCT($W$22:$W$27*($P$22:$P$27=$D16)*ISNUMBER(MATCH($Q$22:$Q$27,IF($I$14:$I$17=$I16,$D$14:$D$17,""),0)))+SUMPRODUCT(-$W$22:$W$27*($Q$22:$Q$27=$D16)*ISNUMBER(MATCH($P$22:$P$27,IF($I$14:$I$17=$I16,$D$14:$D$17,""),0)))</f>
        <v>0</v>
      </c>
      <c r="P16" s="574">
        <f>COUNTIFS($O$14:$O$17,"&gt;"&amp;$O16,$M$14:$M$17,"="&amp;$M16)</f>
        <v>0</v>
      </c>
      <c r="Q16" s="587">
        <f t="shared" si="11"/>
        <v>1</v>
      </c>
      <c r="R16" s="586"/>
      <c r="S16" s="574">
        <f t="array" ref="S16">SUMPRODUCT($X$22:$X$27*($P$22:$P$27=$D16)*ISNUMBER(MATCH($Q$22:$Q$27,IF($I$14:$I$17=$I16,$D$14:$D$17,""),0)))+SUMPRODUCT($Y$22:$Y$27*($Q$22:$Q$27=$D16)*ISNUMBER(MATCH($P$22:$P$27,IF($I$14:$I$17=$I16,$D$14:$D$17,""),0)))</f>
        <v>0</v>
      </c>
      <c r="T16" s="574">
        <f>COUNTIFS($S$14:$S$17,"&gt;"&amp;$S16,$Q$14:$Q$17,"="&amp;$Q16)</f>
        <v>0</v>
      </c>
      <c r="U16" s="587">
        <f t="shared" si="12"/>
        <v>1</v>
      </c>
      <c r="V16" s="691"/>
      <c r="W16" s="574">
        <f t="array" ref="W16">SUMPRODUCT($U$22:$U$27*($P$22:$P$27=$D16)*ISNUMBER(MATCH($Q$22:$Q$27,IF($U$14:$U$17=$U16,$D$14:$D$17,""),0)))+SUMPRODUCT($V$22:$V$27*($Q$22:$Q$27=$D16)*ISNUMBER(MATCH($P$22:$P$27,IF($U$14:$U$17=$U16,$D$14:$D$17,""),0)))</f>
        <v>0</v>
      </c>
      <c r="X16" s="574">
        <f>COUNTIFS($W$14:$W$17,"&gt;"&amp;$W16,$U$14:$U$17,"="&amp;$U16)</f>
        <v>0</v>
      </c>
      <c r="Y16" s="587">
        <f t="shared" si="13"/>
        <v>1</v>
      </c>
      <c r="Z16" s="586"/>
      <c r="AA16" s="574">
        <f t="array" ref="AA16">SUMPRODUCT($W$22:$W$27*($P$22:$P$27=$D16)*ISNUMBER(MATCH($Q$22:$Q$27,IF($U$14:$U$17=$U16,$D$14:$D$17,""),0)))+SUMPRODUCT(-$W$22:$W$27*($Q$22:$Q$27=$D16)*ISNUMBER(MATCH($P$22:$P$27,IF($U$14:$U$17=$U16,$D$14:$D$17,""),0)))</f>
        <v>0</v>
      </c>
      <c r="AB16" s="574">
        <f>COUNTIFS($AA$14:$AA$17,"&gt;"&amp;$AA16,$Y$14:$Y$17,"="&amp;$Y16)</f>
        <v>0</v>
      </c>
      <c r="AC16" s="587">
        <f t="shared" si="14"/>
        <v>1</v>
      </c>
      <c r="AD16" s="586"/>
      <c r="AE16" s="574">
        <f t="array" ref="AE16">SUMPRODUCT($X$22:$X$27*($P$22:$P$27=$D16)*ISNUMBER(MATCH($Q$22:$Q$27,IF($U$14:$U$17=$U16,$D$14:$D$17,""),0)))+SUMPRODUCT($Y$22:$Y$27*($Q$22:$Q$27=$D16)*ISNUMBER(MATCH($P$22:$P$27,IF($U$14:$U$17=$U16,$D$14:$D$17,""),0)))</f>
        <v>0</v>
      </c>
      <c r="AF16" s="574">
        <f>COUNTIFS($AE$14:$AE$17,"&gt;"&amp;$AE16,$AC$14:$AC$17,"="&amp;$AC16)</f>
        <v>0</v>
      </c>
      <c r="AG16" s="587">
        <f t="shared" si="15"/>
        <v>1</v>
      </c>
      <c r="AH16" s="691"/>
      <c r="AI16" s="593">
        <f>COUNTIFS($J$5:$J$8,"&gt;"&amp;$J7,$AG$14:$AG$17,"="&amp;$AG16)</f>
        <v>0</v>
      </c>
      <c r="AJ16" s="587">
        <f t="shared" si="23"/>
        <v>1</v>
      </c>
      <c r="AK16" s="586"/>
      <c r="AL16" s="593">
        <f>COUNTIFS($H$5:$H$8,"&gt;"&amp;$H7,$AJ$14:$AJ$17,"="&amp;$AJ16)</f>
        <v>0</v>
      </c>
      <c r="AM16" s="587">
        <f t="shared" si="24"/>
        <v>1</v>
      </c>
      <c r="AN16" s="586"/>
      <c r="AO16" s="593">
        <f>COUNTIFS($P$5:$P$8,"&gt;"&amp;$P7,$AM$14:$AM$17,"="&amp;$AM16)</f>
        <v>4</v>
      </c>
      <c r="AP16" s="587">
        <f t="shared" si="16"/>
        <v>5</v>
      </c>
      <c r="AQ16" s="586"/>
      <c r="AR16" s="593">
        <f t="shared" si="25"/>
        <v>0</v>
      </c>
      <c r="AS16" s="587">
        <f t="shared" si="17"/>
        <v>5</v>
      </c>
      <c r="AT16" s="797" t="b">
        <f t="shared" si="26"/>
        <v>0</v>
      </c>
      <c r="AV16" s="616" t="b">
        <f t="shared" si="27"/>
        <v>0</v>
      </c>
      <c r="AX16" s="593"/>
      <c r="AY16" s="616">
        <f t="shared" si="28"/>
        <v>3</v>
      </c>
      <c r="AZ16" s="604" t="str">
        <v>Saudi Arabia</v>
      </c>
      <c r="BA16" s="593">
        <v>0</v>
      </c>
      <c r="BB16" s="593">
        <v>0</v>
      </c>
      <c r="BC16" s="609">
        <v>0</v>
      </c>
      <c r="BE16" s="614" t="str">
        <v/>
      </c>
      <c r="BF16" s="616" t="str">
        <v/>
      </c>
      <c r="BG16" s="615" t="str">
        <v/>
      </c>
      <c r="BH16" s="617" t="str">
        <v/>
      </c>
      <c r="BI16" s="616"/>
      <c r="BJ16" s="616"/>
      <c r="BK16" s="590">
        <v>1</v>
      </c>
      <c r="BL16" s="593"/>
      <c r="BN16" s="604" t="str">
        <v/>
      </c>
      <c r="BO16" s="593" t="str">
        <v/>
      </c>
      <c r="BP16" s="593" t="str">
        <v/>
      </c>
      <c r="BQ16" s="609" t="str">
        <v/>
      </c>
      <c r="BS16" s="614" t="str">
        <v/>
      </c>
      <c r="BT16" s="616" t="str">
        <v/>
      </c>
      <c r="BU16" s="615" t="str">
        <v/>
      </c>
      <c r="BV16" s="617" t="str">
        <v/>
      </c>
      <c r="BZ16" s="604" t="str">
        <v/>
      </c>
      <c r="CA16" s="593" t="str">
        <v/>
      </c>
      <c r="CB16" s="593" t="str">
        <v/>
      </c>
      <c r="CC16" s="609" t="str">
        <v/>
      </c>
      <c r="CE16" s="614" t="str">
        <v/>
      </c>
      <c r="CF16" s="616" t="str">
        <v/>
      </c>
      <c r="CG16" s="615" t="str">
        <v/>
      </c>
      <c r="CH16" s="617" t="str">
        <v/>
      </c>
    </row>
    <row r="17" spans="3:86" s="594" customFormat="1" ht="12.75" thickBot="1">
      <c r="C17" s="593">
        <v>4</v>
      </c>
      <c r="D17" s="593" t="str">
        <f t="shared" si="18"/>
        <v>Uruguay</v>
      </c>
      <c r="E17" s="592">
        <f t="shared" si="19"/>
        <v>4</v>
      </c>
      <c r="F17" s="582">
        <f t="shared" si="20"/>
        <v>5.0170000000000003</v>
      </c>
      <c r="G17" s="710">
        <f t="shared" si="21"/>
        <v>5</v>
      </c>
      <c r="H17" s="586"/>
      <c r="I17" s="591">
        <f t="shared" si="22"/>
        <v>1</v>
      </c>
      <c r="J17" s="691"/>
      <c r="K17" s="574">
        <f t="array" ref="K17">SUMPRODUCT($U$22:$U$27*($P$22:$P$27=$D17)*ISNUMBER(MATCH($Q$22:$Q$27,IF($I$14:$I$17=$I17,$D$14:$D$17,""),0)))+SUMPRODUCT($V$22:$V$27*($Q$22:$Q$27=$D17)*ISNUMBER(MATCH($P$22:$P$27,IF($I$14:$I$17=$I17,$D$14:$D$17,""),0)))</f>
        <v>0</v>
      </c>
      <c r="L17" s="574">
        <f>COUNTIFS($K$14:$K$17,"&gt;"&amp;$K17,$I$14:$I$17,"="&amp;$I17)</f>
        <v>0</v>
      </c>
      <c r="M17" s="587">
        <f t="shared" si="10"/>
        <v>1</v>
      </c>
      <c r="N17" s="586"/>
      <c r="O17" s="574">
        <f t="array" ref="O17">SUMPRODUCT($W$22:$W$27*($P$22:$P$27=$D17)*ISNUMBER(MATCH($Q$22:$Q$27,IF($I$14:$I$17=$I17,$D$14:$D$17,""),0)))+SUMPRODUCT(-$W$22:$W$27*($Q$22:$Q$27=$D17)*ISNUMBER(MATCH($P$22:$P$27,IF($I$14:$I$17=$I17,$D$14:$D$17,""),0)))</f>
        <v>0</v>
      </c>
      <c r="P17" s="574">
        <f>COUNTIFS($O$14:$O$17,"&gt;"&amp;$O17,$M$14:$M$17,"="&amp;$M17)</f>
        <v>0</v>
      </c>
      <c r="Q17" s="587">
        <f t="shared" si="11"/>
        <v>1</v>
      </c>
      <c r="R17" s="586"/>
      <c r="S17" s="574">
        <f t="array" ref="S17">SUMPRODUCT($X$22:$X$27*($P$22:$P$27=$D17)*ISNUMBER(MATCH($Q$22:$Q$27,IF($I$14:$I$17=$I17,$D$14:$D$17,""),0)))+SUMPRODUCT($Y$22:$Y$27*($Q$22:$Q$27=$D17)*ISNUMBER(MATCH($P$22:$P$27,IF($I$14:$I$17=$I17,$D$14:$D$17,""),0)))</f>
        <v>0</v>
      </c>
      <c r="T17" s="574">
        <f>COUNTIFS($S$14:$S$17,"&gt;"&amp;$S17,$Q$14:$Q$17,"="&amp;$Q17)</f>
        <v>0</v>
      </c>
      <c r="U17" s="587">
        <f t="shared" si="12"/>
        <v>1</v>
      </c>
      <c r="V17" s="691"/>
      <c r="W17" s="574">
        <f t="array" ref="W17">SUMPRODUCT($U$22:$U$27*($P$22:$P$27=$D17)*ISNUMBER(MATCH($Q$22:$Q$27,IF($U$14:$U$17=$U17,$D$14:$D$17,""),0)))+SUMPRODUCT($V$22:$V$27*($Q$22:$Q$27=$D17)*ISNUMBER(MATCH($P$22:$P$27,IF($U$14:$U$17=$U17,$D$14:$D$17,""),0)))</f>
        <v>0</v>
      </c>
      <c r="X17" s="574">
        <f>COUNTIFS($W$14:$W$17,"&gt;"&amp;$W17,$U$14:$U$17,"="&amp;$U17)</f>
        <v>0</v>
      </c>
      <c r="Y17" s="587">
        <f t="shared" si="13"/>
        <v>1</v>
      </c>
      <c r="Z17" s="586"/>
      <c r="AA17" s="574">
        <f t="array" ref="AA17">SUMPRODUCT($W$22:$W$27*($P$22:$P$27=$D17)*ISNUMBER(MATCH($Q$22:$Q$27,IF($U$14:$U$17=$U17,$D$14:$D$17,""),0)))+SUMPRODUCT(-$W$22:$W$27*($Q$22:$Q$27=$D17)*ISNUMBER(MATCH($P$22:$P$27,IF($U$14:$U$17=$U17,$D$14:$D$17,""),0)))</f>
        <v>0</v>
      </c>
      <c r="AB17" s="574">
        <f>COUNTIFS($AA$14:$AA$17,"&gt;"&amp;$AA17,$Y$14:$Y$17,"="&amp;$Y17)</f>
        <v>0</v>
      </c>
      <c r="AC17" s="587">
        <f t="shared" si="14"/>
        <v>1</v>
      </c>
      <c r="AD17" s="586"/>
      <c r="AE17" s="574">
        <f t="array" ref="AE17">SUMPRODUCT($X$22:$X$27*($P$22:$P$27=$D17)*ISNUMBER(MATCH($Q$22:$Q$27,IF($U$14:$U$17=$U17,$D$14:$D$17,""),0)))+SUMPRODUCT($Y$22:$Y$27*($Q$22:$Q$27=$D17)*ISNUMBER(MATCH($P$22:$P$27,IF($U$14:$U$17=$U17,$D$14:$D$17,""),0)))</f>
        <v>0</v>
      </c>
      <c r="AF17" s="574">
        <f>COUNTIFS($AE$14:$AE$17,"&gt;"&amp;$AE17,$AC$14:$AC$17,"="&amp;$AC17)</f>
        <v>0</v>
      </c>
      <c r="AG17" s="587">
        <f t="shared" si="15"/>
        <v>1</v>
      </c>
      <c r="AH17" s="691"/>
      <c r="AI17" s="593">
        <f>COUNTIFS($J$5:$J$8,"&gt;"&amp;$J8,$AG$14:$AG$17,"="&amp;$AG17)</f>
        <v>0</v>
      </c>
      <c r="AJ17" s="587">
        <f t="shared" si="23"/>
        <v>1</v>
      </c>
      <c r="AK17" s="586"/>
      <c r="AL17" s="593">
        <f>COUNTIFS($H$5:$H$8,"&gt;"&amp;$H8,$AJ$14:$AJ$17,"="&amp;$AJ17)</f>
        <v>0</v>
      </c>
      <c r="AM17" s="587">
        <f t="shared" si="24"/>
        <v>1</v>
      </c>
      <c r="AN17" s="586"/>
      <c r="AO17" s="593">
        <f>COUNTIFS($P$5:$P$8,"&gt;"&amp;$P8,$AM$14:$AM$17,"="&amp;$AM17)</f>
        <v>4</v>
      </c>
      <c r="AP17" s="587">
        <f t="shared" si="16"/>
        <v>5</v>
      </c>
      <c r="AQ17" s="586"/>
      <c r="AR17" s="593">
        <f t="shared" si="25"/>
        <v>0</v>
      </c>
      <c r="AS17" s="587">
        <f t="shared" si="17"/>
        <v>5</v>
      </c>
      <c r="AT17" s="797" t="b">
        <f t="shared" si="26"/>
        <v>0</v>
      </c>
      <c r="AV17" s="616" t="b">
        <f t="shared" si="27"/>
        <v>0</v>
      </c>
      <c r="AX17" s="593"/>
      <c r="AY17" s="616">
        <f t="shared" si="28"/>
        <v>4</v>
      </c>
      <c r="AZ17" s="605" t="str">
        <v>Uruguay</v>
      </c>
      <c r="BA17" s="607">
        <v>0</v>
      </c>
      <c r="BB17" s="607">
        <v>0</v>
      </c>
      <c r="BC17" s="610">
        <v>0</v>
      </c>
      <c r="BE17" s="618" t="str">
        <v/>
      </c>
      <c r="BF17" s="619" t="str">
        <v/>
      </c>
      <c r="BG17" s="619" t="str">
        <v/>
      </c>
      <c r="BH17" s="620" t="str">
        <v/>
      </c>
      <c r="BI17" s="616"/>
      <c r="BJ17" s="616"/>
      <c r="BK17" s="682">
        <v>1</v>
      </c>
      <c r="BL17" s="593"/>
      <c r="BN17" s="605" t="str">
        <v/>
      </c>
      <c r="BO17" s="607" t="str">
        <v/>
      </c>
      <c r="BP17" s="607" t="str">
        <v/>
      </c>
      <c r="BQ17" s="610" t="str">
        <v/>
      </c>
      <c r="BS17" s="618" t="str">
        <v/>
      </c>
      <c r="BT17" s="619" t="str">
        <v/>
      </c>
      <c r="BU17" s="619" t="str">
        <v/>
      </c>
      <c r="BV17" s="620" t="str">
        <v/>
      </c>
      <c r="BZ17" s="605" t="str">
        <v/>
      </c>
      <c r="CA17" s="607" t="str">
        <v/>
      </c>
      <c r="CB17" s="607" t="str">
        <v/>
      </c>
      <c r="CC17" s="610" t="str">
        <v/>
      </c>
      <c r="CE17" s="618" t="str">
        <v/>
      </c>
      <c r="CF17" s="619" t="str">
        <v/>
      </c>
      <c r="CG17" s="619" t="str">
        <v/>
      </c>
      <c r="CH17" s="620" t="str">
        <v/>
      </c>
    </row>
    <row r="18" spans="3:86" s="594" customFormat="1" ht="12.75" thickTop="1">
      <c r="P18" s="593"/>
      <c r="Q18" s="593"/>
      <c r="R18" s="593"/>
      <c r="S18" s="593"/>
      <c r="T18" s="593"/>
      <c r="U18" s="593"/>
      <c r="BK18" s="593"/>
      <c r="BL18" s="593"/>
    </row>
    <row r="19" spans="3:86" s="594" customFormat="1">
      <c r="BK19" s="593"/>
      <c r="BL19" s="593"/>
    </row>
    <row r="20" spans="3:86" s="572" customFormat="1">
      <c r="O20" s="622"/>
      <c r="W20" s="622"/>
      <c r="Y20" s="622"/>
      <c r="AZ20" s="688" t="s">
        <v>1780</v>
      </c>
      <c r="BK20" s="574"/>
      <c r="BL20" s="574"/>
    </row>
    <row r="21" spans="3:86" s="572" customFormat="1" ht="15.75" customHeight="1" thickBot="1">
      <c r="D21" s="623"/>
      <c r="E21" s="579" t="s">
        <v>1101</v>
      </c>
      <c r="F21" s="578" t="s">
        <v>1102</v>
      </c>
      <c r="G21" s="578" t="s">
        <v>1103</v>
      </c>
      <c r="H21" s="624" t="str">
        <f t="array" ref="H21:K21">TRANSPOSE($D$22:$D$25)</f>
        <v>Spain</v>
      </c>
      <c r="I21" s="625" t="str">
        <v>Cape Verde</v>
      </c>
      <c r="J21" s="625" t="str">
        <v>Saudi Arabia</v>
      </c>
      <c r="K21" s="626" t="str">
        <v>Uruguay</v>
      </c>
      <c r="L21" s="573" t="s">
        <v>1786</v>
      </c>
      <c r="M21" s="573" t="s">
        <v>1784</v>
      </c>
      <c r="N21" s="583" t="s">
        <v>1787</v>
      </c>
      <c r="T21" s="622" t="s">
        <v>169</v>
      </c>
      <c r="U21" s="975" t="s">
        <v>1101</v>
      </c>
      <c r="V21" s="975"/>
      <c r="W21" s="668" t="s">
        <v>190</v>
      </c>
      <c r="X21" s="668" t="s">
        <v>1102</v>
      </c>
      <c r="Y21" s="668" t="s">
        <v>1103</v>
      </c>
      <c r="AA21" s="627"/>
      <c r="AC21" s="573" t="s">
        <v>1759</v>
      </c>
      <c r="AE21" s="594"/>
      <c r="AF21" s="594"/>
      <c r="AH21" s="594"/>
      <c r="AI21" s="594"/>
      <c r="AJ21" s="594"/>
      <c r="AK21" s="594"/>
      <c r="AL21" s="594"/>
      <c r="AM21" s="594"/>
      <c r="AN21" s="594"/>
      <c r="AO21" s="594"/>
      <c r="AX21" s="687" t="s">
        <v>1783</v>
      </c>
      <c r="AY21" s="687" t="s">
        <v>1785</v>
      </c>
      <c r="AZ21" s="594"/>
      <c r="BA21" s="594"/>
      <c r="BB21" s="594"/>
      <c r="BC21" s="594"/>
      <c r="BD21" s="594"/>
      <c r="BE21" s="596" t="str">
        <f t="array" ref="BE21:BH21">TRANSPOSE($AZ$22:$AZ$25)</f>
        <v/>
      </c>
      <c r="BF21" s="597" t="str">
        <v/>
      </c>
      <c r="BG21" s="597" t="str">
        <v/>
      </c>
      <c r="BH21" s="598" t="str">
        <v/>
      </c>
      <c r="BI21" s="594"/>
      <c r="BJ21" s="594"/>
      <c r="BK21" s="593"/>
      <c r="BL21" s="593"/>
      <c r="BM21" s="594"/>
      <c r="BN21" s="594"/>
      <c r="BO21" s="594"/>
      <c r="BP21" s="594"/>
      <c r="BQ21" s="594"/>
      <c r="BR21" s="594"/>
      <c r="BS21" s="594"/>
      <c r="BT21" s="594"/>
      <c r="BU21" s="594"/>
      <c r="BV21" s="594"/>
    </row>
    <row r="22" spans="3:86" s="572" customFormat="1" ht="12.75" thickTop="1">
      <c r="C22" s="574"/>
      <c r="D22" s="628" t="str">
        <f>IF($L$9=0,$D5,INDEX($D$5:$D$8,MATCH($C5,$E$14:$E$17,0)))</f>
        <v>Spain</v>
      </c>
      <c r="E22" s="697">
        <f>VLOOKUP($D22,$D$5:$K$8,8,0)</f>
        <v>0</v>
      </c>
      <c r="F22" s="630">
        <f>VLOOKUP($D22,$D$5:$K$8,5,0)</f>
        <v>0</v>
      </c>
      <c r="G22" s="698">
        <f>VLOOKUP($D22,$D$5:$K$8,6,0)</f>
        <v>0</v>
      </c>
      <c r="H22" s="629" t="str">
        <f t="array" ref="H22:K25">IFERROR(VLOOKUP($D$22:$D$25&amp;$H$21:$K$21,$Z$22:$AA$33,2,0),"")</f>
        <v/>
      </c>
      <c r="I22" s="630" t="str">
        <v/>
      </c>
      <c r="J22" s="630" t="str">
        <v/>
      </c>
      <c r="K22" s="694" t="str">
        <v/>
      </c>
      <c r="L22" s="683" t="b">
        <f>OR($E22&gt;0,$G22&gt;0)</f>
        <v>0</v>
      </c>
      <c r="M22" s="683" t="b">
        <f t="array" ref="M22:M25">VLOOKUP($D$22:$D$25,$D$14:$AV$17,45,0)</f>
        <v>0</v>
      </c>
      <c r="N22" s="574">
        <f>VLOOKUP($D22,$D$5:$Q$8,14,0)</f>
        <v>2</v>
      </c>
      <c r="O22" s="635" t="s">
        <v>26</v>
      </c>
      <c r="P22" s="670" t="str">
        <f>INDEX('World Cup'!$B$13:$AJ$38,1,1+(CODE($B$1)-65)*3)</f>
        <v>Spain</v>
      </c>
      <c r="Q22" s="671" t="str">
        <f>INDEX('World Cup'!$B$13:$AJ$38,1,2+(CODE($B$1)-65)*3)</f>
        <v>Cape Verde</v>
      </c>
      <c r="R22" s="671" t="str">
        <f>IF(OR(INDEX('World Cup'!$B$14:$AJ$39,1,1+(CODE($B$1)-65)*3)="",INDEX('World Cup'!$B$14:$AJ$39,1,2+(CODE($B$1)-65)*3)=""),"",INDEX('World Cup'!$B$14:$AJ$39,1,1+(CODE($B$1)-65)*3))</f>
        <v/>
      </c>
      <c r="S22" s="672" t="str">
        <f>IF(OR(INDEX('World Cup'!$B$14:$AJ$39,1,1+(CODE($B$1)-65)*3)="",INDEX('World Cup'!$B$14:$AJ$39,1,2+(CODE($B$1)-65)*3)=""),"",INDEX('World Cup'!$B$14:$AJ$39,1,2+(CODE($B$1)-65)*3))</f>
        <v/>
      </c>
      <c r="T22" s="637">
        <f t="shared" ref="T22:T25" si="29">IF(AND(P22&lt;&gt;"",Q22&lt;&gt;"",P22&lt;&gt;Q22,R22&lt;&gt;"",S22&lt;&gt;""),1,0)</f>
        <v>0</v>
      </c>
      <c r="U22" s="638">
        <f t="shared" ref="U22:U25" si="30">IF($T22=0,0,IF($R22&gt;$S22,3,IF($R22=$S22,1,0)))</f>
        <v>0</v>
      </c>
      <c r="V22" s="639">
        <f t="shared" ref="V22:V25" si="31">IF($T22=0,0,IF($R22&lt;$S22,3,IF($R22=$S22,1,0)))</f>
        <v>0</v>
      </c>
      <c r="W22" s="640">
        <f t="shared" ref="W22:W25" si="32">IF(OR(R22="",S22=""),0,R22-S22)</f>
        <v>0</v>
      </c>
      <c r="X22" s="641">
        <f t="shared" ref="X22:X25" si="33">IF(OR(R22="",S22=""),0,R22)</f>
        <v>0</v>
      </c>
      <c r="Y22" s="642">
        <f t="shared" ref="Y22:Y25" si="34">IF(OR(R22="",S22=""),0,S22)</f>
        <v>0</v>
      </c>
      <c r="Z22" s="643" t="str">
        <f t="shared" ref="Z22:Z25" si="35">P22&amp;Q22</f>
        <v>SpainCape Verde</v>
      </c>
      <c r="AA22" s="644" t="str">
        <f>IF($T22,$X22&amp;Language!$E$197&amp;$Y22,"")</f>
        <v/>
      </c>
      <c r="AB22" s="683"/>
      <c r="AC22" s="683" t="b">
        <f t="array" ref="AC22:AC25">VLOOKUP($D$22:$D$25,$D$14:$AV$17,43,0)</f>
        <v>0</v>
      </c>
      <c r="AD22" s="683"/>
      <c r="AE22" s="574"/>
      <c r="AF22" s="684"/>
      <c r="AG22" s="684"/>
      <c r="AH22" s="684"/>
      <c r="AI22" s="683"/>
      <c r="AJ22" s="593"/>
      <c r="AK22" s="645"/>
      <c r="AL22" s="593"/>
      <c r="AN22" s="593"/>
      <c r="AO22" s="593"/>
      <c r="AX22" s="689" t="str">
        <f t="array" ref="AX22">IFERROR(SMALL(IF(COUNTIF($I$14:$I$17,$C$14:$C$17)&gt;1,$C$14:$C$17,""),2),"")</f>
        <v/>
      </c>
      <c r="AY22" s="616">
        <f>IFERROR(INDEX($E$14:$E$17,IF($I14=$AX$22,$C14,99)),0)</f>
        <v>0</v>
      </c>
      <c r="AZ22" s="603" t="str">
        <f t="array" ref="AZ22:AZ25">IFERROR(VLOOKUP($BB$5:$BB$8,$C$14:$D$17,2,0),"")</f>
        <v/>
      </c>
      <c r="BA22" s="606" t="str">
        <f t="array" ref="BA22:BA25">IFERROR(VLOOKUP($BB$5:$BB$8,$C$14:$K$17,9,0),"")</f>
        <v/>
      </c>
      <c r="BB22" s="606" t="str">
        <f t="array" ref="BB22:BB25">IFERROR(VLOOKUP($BB$5:$BB$8,$C$14:$O$17,13,0),"")</f>
        <v/>
      </c>
      <c r="BC22" s="608" t="str">
        <f t="array" ref="BC22:BC25">IFERROR(VLOOKUP($BB$5:$BB$8,$C$14:$S$17,17,0),"")</f>
        <v/>
      </c>
      <c r="BD22" s="594"/>
      <c r="BE22" s="611" t="str">
        <f t="array" ref="BE22:BH25">IFERROR(VLOOKUP($AZ$22:$AZ$25&amp;$BE$21:$BH$21,$Z$22:$AA$33,2,0),"")</f>
        <v/>
      </c>
      <c r="BF22" s="612" t="str">
        <v/>
      </c>
      <c r="BG22" s="612" t="str">
        <v/>
      </c>
      <c r="BH22" s="613" t="str">
        <v/>
      </c>
      <c r="BI22" s="616"/>
      <c r="BJ22" s="616"/>
      <c r="BK22" s="574"/>
      <c r="BL22" s="593"/>
      <c r="BM22" s="594"/>
      <c r="BN22" s="594"/>
      <c r="BO22" s="593"/>
      <c r="BP22" s="593"/>
      <c r="BQ22" s="593"/>
      <c r="BR22" s="594"/>
      <c r="BS22" s="616"/>
      <c r="BT22" s="616"/>
      <c r="BU22" s="616"/>
      <c r="BV22" s="616"/>
    </row>
    <row r="23" spans="3:86" s="572" customFormat="1">
      <c r="C23" s="574"/>
      <c r="D23" s="646" t="str">
        <f t="shared" ref="D23:D25" si="36">IF($L$9=0,$D6,INDEX($D$5:$D$8,MATCH($C6,$E$14:$E$17,0)))</f>
        <v>Cape Verde</v>
      </c>
      <c r="E23" s="692">
        <f t="shared" ref="E23:E25" si="37">VLOOKUP($D23,$D$5:$K$8,8,0)</f>
        <v>0</v>
      </c>
      <c r="F23" s="574">
        <f t="shared" ref="F23:F25" si="38">VLOOKUP($D23,$D$5:$K$8,5,0)</f>
        <v>0</v>
      </c>
      <c r="G23" s="699">
        <f t="shared" ref="G23:G25" si="39">VLOOKUP($D23,$D$5:$K$8,6,0)</f>
        <v>0</v>
      </c>
      <c r="H23" s="631" t="str">
        <v/>
      </c>
      <c r="I23" s="632" t="str">
        <v/>
      </c>
      <c r="J23" s="574" t="str">
        <v/>
      </c>
      <c r="K23" s="695" t="str">
        <v/>
      </c>
      <c r="L23" s="683" t="b">
        <f t="shared" ref="L23:L25" si="40">OR($E23&gt;0,$G23&gt;0)</f>
        <v>0</v>
      </c>
      <c r="M23" s="683" t="b">
        <v>0</v>
      </c>
      <c r="N23" s="574">
        <f t="shared" ref="N23:N25" si="41">VLOOKUP($D23,$D$5:$Q$8,14,0)</f>
        <v>69</v>
      </c>
      <c r="O23" s="647" t="s">
        <v>27</v>
      </c>
      <c r="P23" s="673" t="str">
        <f>INDEX('World Cup'!$B$13:$AJ$38,6,1+(CODE($B$1)-65)*3)</f>
        <v>Saudi Arabia</v>
      </c>
      <c r="Q23" s="674" t="str">
        <f>INDEX('World Cup'!$B$13:$AJ$38,6,2+(CODE($B$1)-65)*3)</f>
        <v>Uruguay</v>
      </c>
      <c r="R23" s="674" t="str">
        <f>IF(OR(INDEX('World Cup'!$B$14:$AJ$39,6,1+(CODE($B$1)-65)*3)="",INDEX('World Cup'!$B$14:$AJ$39,6,2+(CODE($B$1)-65)*3)=""),"",INDEX('World Cup'!$B$14:$AJ$39,6,1+(CODE($B$1)-65)*3))</f>
        <v/>
      </c>
      <c r="S23" s="675" t="str">
        <f>IF(OR(INDEX('World Cup'!$B$14:$AJ$39,6,1+(CODE($B$1)-65)*3)="",INDEX('World Cup'!$B$14:$AJ$39,6,2+(CODE($B$1)-65)*3)=""),"",INDEX('World Cup'!$B$14:$AJ$39,6,2+(CODE($B$1)-65)*3))</f>
        <v/>
      </c>
      <c r="T23" s="574">
        <f t="shared" si="29"/>
        <v>0</v>
      </c>
      <c r="U23" s="649">
        <f t="shared" si="30"/>
        <v>0</v>
      </c>
      <c r="V23" s="574">
        <f t="shared" si="31"/>
        <v>0</v>
      </c>
      <c r="W23" s="650">
        <f t="shared" si="32"/>
        <v>0</v>
      </c>
      <c r="X23" s="651">
        <f t="shared" si="33"/>
        <v>0</v>
      </c>
      <c r="Y23" s="652">
        <f t="shared" si="34"/>
        <v>0</v>
      </c>
      <c r="Z23" s="653" t="str">
        <f t="shared" si="35"/>
        <v>Saudi ArabiaUruguay</v>
      </c>
      <c r="AA23" s="654" t="str">
        <f>IF($T23,$X23&amp;Language!$E$197&amp;$Y23,"")</f>
        <v/>
      </c>
      <c r="AB23" s="683"/>
      <c r="AC23" s="683" t="b">
        <v>0</v>
      </c>
      <c r="AD23" s="683"/>
      <c r="AE23" s="574"/>
      <c r="AF23" s="684"/>
      <c r="AG23" s="684"/>
      <c r="AH23" s="684"/>
      <c r="AI23" s="684"/>
      <c r="AJ23" s="593"/>
      <c r="AK23" s="645"/>
      <c r="AL23" s="593"/>
      <c r="AN23" s="593"/>
      <c r="AO23" s="593"/>
      <c r="AY23" s="616">
        <f t="shared" ref="AY23:AY25" si="42">IFERROR(INDEX($E$14:$E$17,IF($I15=$AX$22,$C15,99)),0)</f>
        <v>0</v>
      </c>
      <c r="AZ23" s="604" t="str">
        <v/>
      </c>
      <c r="BA23" s="593" t="str">
        <v/>
      </c>
      <c r="BB23" s="593" t="str">
        <v/>
      </c>
      <c r="BC23" s="609" t="str">
        <v/>
      </c>
      <c r="BD23" s="594"/>
      <c r="BE23" s="614" t="str">
        <v/>
      </c>
      <c r="BF23" s="615" t="str">
        <v/>
      </c>
      <c r="BG23" s="616" t="str">
        <v/>
      </c>
      <c r="BH23" s="617" t="str">
        <v/>
      </c>
      <c r="BI23" s="616"/>
      <c r="BJ23" s="616"/>
      <c r="BK23" s="574"/>
      <c r="BL23" s="593"/>
      <c r="BM23" s="594"/>
      <c r="BN23" s="594"/>
      <c r="BO23" s="593"/>
      <c r="BP23" s="593"/>
      <c r="BQ23" s="593"/>
      <c r="BR23" s="594"/>
      <c r="BS23" s="616"/>
      <c r="BT23" s="616"/>
      <c r="BU23" s="616"/>
      <c r="BV23" s="616"/>
    </row>
    <row r="24" spans="3:86" s="572" customFormat="1">
      <c r="C24" s="574"/>
      <c r="D24" s="646" t="str">
        <f t="shared" si="36"/>
        <v>Saudi Arabia</v>
      </c>
      <c r="E24" s="692">
        <f t="shared" si="37"/>
        <v>0</v>
      </c>
      <c r="F24" s="574">
        <f t="shared" si="38"/>
        <v>0</v>
      </c>
      <c r="G24" s="699">
        <f t="shared" si="39"/>
        <v>0</v>
      </c>
      <c r="H24" s="631" t="str">
        <v/>
      </c>
      <c r="I24" s="574" t="str">
        <v/>
      </c>
      <c r="J24" s="632" t="str">
        <v/>
      </c>
      <c r="K24" s="695" t="str">
        <v/>
      </c>
      <c r="L24" s="683" t="b">
        <f t="shared" si="40"/>
        <v>0</v>
      </c>
      <c r="M24" s="683" t="b">
        <v>0</v>
      </c>
      <c r="N24" s="574">
        <f t="shared" si="41"/>
        <v>61</v>
      </c>
      <c r="O24" s="647" t="s">
        <v>28</v>
      </c>
      <c r="P24" s="673" t="str">
        <f>INDEX('World Cup'!$B$13:$AJ$38,11,1+(CODE($B$1)-65)*3)</f>
        <v>Spain</v>
      </c>
      <c r="Q24" s="674" t="str">
        <f>INDEX('World Cup'!$B$13:$AJ$38,11,2+(CODE($B$1)-65)*3)</f>
        <v>Saudi Arabia</v>
      </c>
      <c r="R24" s="674" t="str">
        <f>IF(OR(INDEX('World Cup'!$B$14:$AJ$39,11,1+(CODE($B$1)-65)*3)="",INDEX('World Cup'!$B$14:$AJ$39,11,2+(CODE($B$1)-65)*3)=""),"",INDEX('World Cup'!$B$14:$AJ$39,11,1+(CODE($B$1)-65)*3))</f>
        <v/>
      </c>
      <c r="S24" s="675" t="str">
        <f>IF(OR(INDEX('World Cup'!$B$14:$AJ$39,11,1+(CODE($B$1)-65)*3)="",INDEX('World Cup'!$B$14:$AJ$39,11,2+(CODE($B$1)-65)*3)=""),"",INDEX('World Cup'!$B$14:$AJ$39,11,2+(CODE($B$1)-65)*3))</f>
        <v/>
      </c>
      <c r="T24" s="574">
        <f t="shared" si="29"/>
        <v>0</v>
      </c>
      <c r="U24" s="649">
        <f t="shared" si="30"/>
        <v>0</v>
      </c>
      <c r="V24" s="574">
        <f t="shared" si="31"/>
        <v>0</v>
      </c>
      <c r="W24" s="650">
        <f t="shared" si="32"/>
        <v>0</v>
      </c>
      <c r="X24" s="651">
        <f t="shared" si="33"/>
        <v>0</v>
      </c>
      <c r="Y24" s="652">
        <f t="shared" si="34"/>
        <v>0</v>
      </c>
      <c r="Z24" s="653" t="str">
        <f t="shared" si="35"/>
        <v>SpainSaudi Arabia</v>
      </c>
      <c r="AA24" s="654" t="str">
        <f>IF($T24,$X24&amp;Language!$E$197&amp;$Y24,"")</f>
        <v/>
      </c>
      <c r="AB24" s="683"/>
      <c r="AC24" s="683" t="b">
        <v>0</v>
      </c>
      <c r="AD24" s="683"/>
      <c r="AE24" s="574"/>
      <c r="AF24" s="684"/>
      <c r="AG24" s="684"/>
      <c r="AH24" s="684"/>
      <c r="AI24" s="684"/>
      <c r="AJ24" s="593"/>
      <c r="AK24" s="645"/>
      <c r="AL24" s="593"/>
      <c r="AN24" s="593"/>
      <c r="AO24" s="593"/>
      <c r="AY24" s="616">
        <f t="shared" si="42"/>
        <v>0</v>
      </c>
      <c r="AZ24" s="604" t="str">
        <v/>
      </c>
      <c r="BA24" s="593" t="str">
        <v/>
      </c>
      <c r="BB24" s="593" t="str">
        <v/>
      </c>
      <c r="BC24" s="609" t="str">
        <v/>
      </c>
      <c r="BD24" s="594"/>
      <c r="BE24" s="614" t="str">
        <v/>
      </c>
      <c r="BF24" s="616" t="str">
        <v/>
      </c>
      <c r="BG24" s="615" t="str">
        <v/>
      </c>
      <c r="BH24" s="617" t="str">
        <v/>
      </c>
      <c r="BI24" s="616"/>
      <c r="BJ24" s="616"/>
      <c r="BK24" s="574"/>
      <c r="BL24" s="593"/>
      <c r="BM24" s="594"/>
      <c r="BN24" s="594"/>
      <c r="BO24" s="593"/>
      <c r="BP24" s="593"/>
      <c r="BQ24" s="593"/>
      <c r="BR24" s="594"/>
      <c r="BS24" s="616"/>
      <c r="BT24" s="616"/>
      <c r="BU24" s="616"/>
      <c r="BV24" s="616"/>
    </row>
    <row r="25" spans="3:86" s="572" customFormat="1">
      <c r="C25" s="574"/>
      <c r="D25" s="655" t="str">
        <f t="shared" si="36"/>
        <v>Uruguay</v>
      </c>
      <c r="E25" s="700">
        <f t="shared" si="37"/>
        <v>0</v>
      </c>
      <c r="F25" s="634">
        <f t="shared" si="38"/>
        <v>0</v>
      </c>
      <c r="G25" s="701">
        <f t="shared" si="39"/>
        <v>0</v>
      </c>
      <c r="H25" s="633" t="str">
        <v/>
      </c>
      <c r="I25" s="634" t="str">
        <v/>
      </c>
      <c r="J25" s="634" t="str">
        <v/>
      </c>
      <c r="K25" s="696" t="str">
        <v/>
      </c>
      <c r="L25" s="683" t="b">
        <f t="shared" si="40"/>
        <v>0</v>
      </c>
      <c r="M25" s="683" t="b">
        <v>0</v>
      </c>
      <c r="N25" s="574">
        <f t="shared" si="41"/>
        <v>17</v>
      </c>
      <c r="O25" s="647" t="s">
        <v>29</v>
      </c>
      <c r="P25" s="673" t="str">
        <f>INDEX('World Cup'!$B$13:$AJ$38,16,1+(CODE($B$1)-65)*3)</f>
        <v>Uruguay</v>
      </c>
      <c r="Q25" s="674" t="str">
        <f>INDEX('World Cup'!$B$13:$AJ$38,16,2+(CODE($B$1)-65)*3)</f>
        <v>Cape Verde</v>
      </c>
      <c r="R25" s="674" t="str">
        <f>IF(OR(INDEX('World Cup'!$B$14:$AJ$39,16,1+(CODE($B$1)-65)*3)="",INDEX('World Cup'!$B$14:$AJ$39,16,2+(CODE($B$1)-65)*3)=""),"",INDEX('World Cup'!$B$14:$AJ$39,16,1+(CODE($B$1)-65)*3))</f>
        <v/>
      </c>
      <c r="S25" s="675" t="str">
        <f>IF(OR(INDEX('World Cup'!$B$14:$AJ$39,16,1+(CODE($B$1)-65)*3)="",INDEX('World Cup'!$B$14:$AJ$39,16,2+(CODE($B$1)-65)*3)=""),"",INDEX('World Cup'!$B$14:$AJ$39,16,2+(CODE($B$1)-65)*3))</f>
        <v/>
      </c>
      <c r="T25" s="574">
        <f t="shared" si="29"/>
        <v>0</v>
      </c>
      <c r="U25" s="649">
        <f t="shared" si="30"/>
        <v>0</v>
      </c>
      <c r="V25" s="574">
        <f t="shared" si="31"/>
        <v>0</v>
      </c>
      <c r="W25" s="650">
        <f t="shared" si="32"/>
        <v>0</v>
      </c>
      <c r="X25" s="651">
        <f t="shared" si="33"/>
        <v>0</v>
      </c>
      <c r="Y25" s="652">
        <f t="shared" si="34"/>
        <v>0</v>
      </c>
      <c r="Z25" s="653" t="str">
        <f t="shared" si="35"/>
        <v>UruguayCape Verde</v>
      </c>
      <c r="AA25" s="654" t="str">
        <f>IF($T25,$X25&amp;Language!$E$197&amp;$Y25,"")</f>
        <v/>
      </c>
      <c r="AB25" s="683"/>
      <c r="AC25" s="683" t="b">
        <v>0</v>
      </c>
      <c r="AD25" s="683"/>
      <c r="AE25" s="574"/>
      <c r="AF25" s="684"/>
      <c r="AG25" s="684"/>
      <c r="AH25" s="684"/>
      <c r="AI25" s="684"/>
      <c r="AJ25" s="593"/>
      <c r="AK25" s="645"/>
      <c r="AL25" s="593"/>
      <c r="AN25" s="593"/>
      <c r="AO25" s="593"/>
      <c r="AY25" s="616">
        <f t="shared" si="42"/>
        <v>0</v>
      </c>
      <c r="AZ25" s="605" t="str">
        <v/>
      </c>
      <c r="BA25" s="607" t="str">
        <v/>
      </c>
      <c r="BB25" s="607" t="str">
        <v/>
      </c>
      <c r="BC25" s="610" t="str">
        <v/>
      </c>
      <c r="BD25" s="594"/>
      <c r="BE25" s="618" t="str">
        <v/>
      </c>
      <c r="BF25" s="619" t="str">
        <v/>
      </c>
      <c r="BG25" s="619" t="str">
        <v/>
      </c>
      <c r="BH25" s="620" t="str">
        <v/>
      </c>
      <c r="BI25" s="616"/>
      <c r="BJ25" s="616"/>
      <c r="BK25" s="574"/>
      <c r="BL25" s="593"/>
      <c r="BM25" s="594"/>
      <c r="BN25" s="594"/>
      <c r="BO25" s="594"/>
      <c r="BP25" s="594"/>
      <c r="BQ25" s="594"/>
      <c r="BR25" s="594"/>
      <c r="BS25" s="616"/>
      <c r="BT25" s="616"/>
      <c r="BU25" s="616"/>
      <c r="BV25" s="616"/>
    </row>
    <row r="26" spans="3:86" s="572" customFormat="1">
      <c r="C26" s="574"/>
      <c r="D26" s="656"/>
      <c r="E26" s="656"/>
      <c r="F26" s="574"/>
      <c r="G26" s="574"/>
      <c r="H26" s="622"/>
      <c r="O26" s="647" t="s">
        <v>1105</v>
      </c>
      <c r="P26" s="673" t="str">
        <f>INDEX('World Cup'!$B$13:$AJ$38,21,1+(CODE($B$1)-65)*3)</f>
        <v>Cape Verde</v>
      </c>
      <c r="Q26" s="674" t="str">
        <f>INDEX('World Cup'!$B$13:$AJ$38,21,2+(CODE($B$1)-65)*3)</f>
        <v>Saudi Arabia</v>
      </c>
      <c r="R26" s="674" t="str">
        <f>IF(OR(INDEX('World Cup'!$B$14:$AJ$39,21,1+(CODE($B$1)-65)*3)="",INDEX('World Cup'!$B$14:$AJ$39,21,2+(CODE($B$1)-65)*3)=""),"",INDEX('World Cup'!$B$14:$AJ$39,21,1+(CODE($B$1)-65)*3))</f>
        <v/>
      </c>
      <c r="S26" s="675" t="str">
        <f>IF(OR(INDEX('World Cup'!$B$14:$AJ$39,21,1+(CODE($B$1)-65)*3)="",INDEX('World Cup'!$B$14:$AJ$39,21,2+(CODE($B$1)-65)*3)=""),"",INDEX('World Cup'!$B$14:$AJ$39,21,2+(CODE($B$1)-65)*3))</f>
        <v/>
      </c>
      <c r="T26" s="574">
        <f t="shared" ref="T26:T27" si="43">IF(AND(P26&lt;&gt;"",Q26&lt;&gt;"",P26&lt;&gt;Q26,R26&lt;&gt;"",S26&lt;&gt;""),1,0)</f>
        <v>0</v>
      </c>
      <c r="U26" s="649">
        <f t="shared" ref="U26:U27" si="44">IF($T26=0,0,IF($R26&gt;$S26,3,IF($R26=$S26,1,0)))</f>
        <v>0</v>
      </c>
      <c r="V26" s="574">
        <f t="shared" ref="V26:V27" si="45">IF($T26=0,0,IF($R26&lt;$S26,3,IF($R26=$S26,1,0)))</f>
        <v>0</v>
      </c>
      <c r="W26" s="650">
        <f t="shared" ref="W26:W27" si="46">IF(OR(R26="",S26=""),0,R26-S26)</f>
        <v>0</v>
      </c>
      <c r="X26" s="651">
        <f t="shared" ref="X26:X27" si="47">IF(OR(R26="",S26=""),0,R26)</f>
        <v>0</v>
      </c>
      <c r="Y26" s="652">
        <f t="shared" ref="Y26:Y27" si="48">IF(OR(R26="",S26=""),0,S26)</f>
        <v>0</v>
      </c>
      <c r="Z26" s="653" t="str">
        <f t="shared" ref="Z26:Z27" si="49">P26&amp;Q26</f>
        <v>Cape VerdeSaudi Arabia</v>
      </c>
      <c r="AA26" s="654" t="str">
        <f>IF($T26,$X26&amp;Language!$E$197&amp;$Y26,"")</f>
        <v/>
      </c>
      <c r="AE26" s="593"/>
      <c r="AF26" s="593"/>
      <c r="AG26" s="574"/>
      <c r="AH26" s="593"/>
      <c r="AI26" s="593"/>
      <c r="AJ26" s="593"/>
      <c r="AK26" s="645"/>
      <c r="AL26" s="593"/>
      <c r="AM26" s="593"/>
      <c r="AN26" s="593"/>
      <c r="AO26" s="593"/>
      <c r="AZ26" s="594"/>
      <c r="BA26" s="593"/>
      <c r="BB26" s="593"/>
      <c r="BC26" s="593"/>
      <c r="BD26" s="594"/>
      <c r="BE26" s="612"/>
      <c r="BF26" s="612"/>
      <c r="BG26" s="612"/>
      <c r="BH26" s="612"/>
      <c r="BI26" s="616"/>
      <c r="BJ26" s="616"/>
      <c r="BL26" s="594"/>
      <c r="BM26" s="594"/>
      <c r="BN26" s="594"/>
      <c r="BO26" s="594"/>
      <c r="BP26" s="594"/>
      <c r="BQ26" s="594"/>
      <c r="BR26" s="594"/>
      <c r="BS26" s="616"/>
      <c r="BT26" s="616"/>
      <c r="BU26" s="616"/>
      <c r="BV26" s="616"/>
    </row>
    <row r="27" spans="3:86" s="572" customFormat="1" ht="12.75" thickBot="1">
      <c r="C27" s="574"/>
      <c r="D27" s="656"/>
      <c r="E27" s="656"/>
      <c r="F27" s="574"/>
      <c r="G27" s="574"/>
      <c r="H27" s="622"/>
      <c r="O27" s="657" t="s">
        <v>1106</v>
      </c>
      <c r="P27" s="676" t="str">
        <f>INDEX('World Cup'!$B$13:$AJ$38,26,1+(CODE($B$1)-65)*3)</f>
        <v>Uruguay</v>
      </c>
      <c r="Q27" s="677" t="str">
        <f>INDEX('World Cup'!$B$13:$AJ$38,26,2+(CODE($B$1)-65)*3)</f>
        <v>Spain</v>
      </c>
      <c r="R27" s="677" t="str">
        <f>IF(OR(INDEX('World Cup'!$B$14:$AJ$39,26,1+(CODE($B$1)-65)*3)="",INDEX('World Cup'!$B$14:$AJ$39,26,2+(CODE($B$1)-65)*3)=""),"",INDEX('World Cup'!$B$14:$AJ$39,26,1+(CODE($B$1)-65)*3))</f>
        <v/>
      </c>
      <c r="S27" s="678" t="str">
        <f>IF(OR(INDEX('World Cup'!$B$14:$AJ$39,26,1+(CODE($B$1)-65)*3)="",INDEX('World Cup'!$B$14:$AJ$39,26,2+(CODE($B$1)-65)*3)=""),"",INDEX('World Cup'!$B$14:$AJ$39,26,2+(CODE($B$1)-65)*3))</f>
        <v/>
      </c>
      <c r="T27" s="659">
        <f t="shared" si="43"/>
        <v>0</v>
      </c>
      <c r="U27" s="660">
        <f t="shared" si="44"/>
        <v>0</v>
      </c>
      <c r="V27" s="659">
        <f t="shared" si="45"/>
        <v>0</v>
      </c>
      <c r="W27" s="661">
        <f t="shared" si="46"/>
        <v>0</v>
      </c>
      <c r="X27" s="662">
        <f t="shared" si="47"/>
        <v>0</v>
      </c>
      <c r="Y27" s="663">
        <f t="shared" si="48"/>
        <v>0</v>
      </c>
      <c r="Z27" s="664" t="str">
        <f t="shared" si="49"/>
        <v>UruguaySpain</v>
      </c>
      <c r="AA27" s="665" t="str">
        <f>IF($T27,$X27&amp;Language!$E$197&amp;$Y27,"")</f>
        <v/>
      </c>
      <c r="AE27" s="593"/>
      <c r="AF27" s="593"/>
      <c r="AG27" s="574"/>
      <c r="AH27" s="593"/>
      <c r="AI27" s="593"/>
      <c r="AJ27" s="593"/>
      <c r="AK27" s="645"/>
      <c r="AL27" s="593"/>
      <c r="AM27" s="593"/>
      <c r="AN27" s="593"/>
      <c r="AO27" s="593"/>
      <c r="AZ27" s="594"/>
      <c r="BA27" s="593"/>
      <c r="BB27" s="593"/>
      <c r="BC27" s="593"/>
      <c r="BD27" s="594"/>
      <c r="BE27" s="616"/>
      <c r="BF27" s="616"/>
      <c r="BG27" s="616"/>
      <c r="BH27" s="616"/>
      <c r="BI27" s="616"/>
      <c r="BJ27" s="616"/>
      <c r="BL27" s="594"/>
      <c r="BM27" s="594"/>
      <c r="BN27" s="594"/>
      <c r="BO27" s="594"/>
      <c r="BP27" s="594"/>
      <c r="BQ27" s="594"/>
      <c r="BR27" s="594"/>
      <c r="BS27" s="616"/>
      <c r="BT27" s="616"/>
      <c r="BU27" s="616"/>
      <c r="BV27" s="616"/>
    </row>
    <row r="28" spans="3:86" s="572" customFormat="1" ht="12.75" thickTop="1">
      <c r="C28" s="574"/>
      <c r="D28" s="656"/>
      <c r="E28" s="656"/>
      <c r="F28" s="574"/>
      <c r="G28" s="574"/>
      <c r="H28" s="622"/>
      <c r="O28" s="635" t="s">
        <v>26</v>
      </c>
      <c r="P28" s="636"/>
      <c r="Q28" s="637"/>
      <c r="R28" s="637"/>
      <c r="S28" s="637"/>
      <c r="T28" s="637"/>
      <c r="U28" s="637"/>
      <c r="V28" s="637"/>
      <c r="W28" s="637"/>
      <c r="X28" s="637"/>
      <c r="Y28" s="666"/>
      <c r="Z28" s="653" t="str">
        <f t="shared" ref="Z28:Z33" si="50">Q22&amp;P22</f>
        <v>Cape VerdeSpain</v>
      </c>
      <c r="AA28" s="654" t="str">
        <f>IF($T22,$Y22&amp;Language!$E$197&amp;$X22,"")</f>
        <v/>
      </c>
      <c r="AE28" s="593"/>
      <c r="AF28" s="593"/>
      <c r="AG28" s="574"/>
      <c r="AH28" s="593"/>
      <c r="AI28" s="593"/>
      <c r="AJ28" s="593"/>
      <c r="AK28" s="645"/>
      <c r="AL28" s="593"/>
      <c r="AM28" s="593"/>
      <c r="AN28" s="593"/>
      <c r="AO28" s="593"/>
      <c r="AZ28" s="594"/>
      <c r="BA28" s="593"/>
      <c r="BB28" s="593"/>
      <c r="BC28" s="593"/>
      <c r="BD28" s="594"/>
      <c r="BE28" s="616"/>
      <c r="BF28" s="616"/>
      <c r="BG28" s="616"/>
      <c r="BH28" s="616"/>
      <c r="BI28" s="616"/>
      <c r="BJ28" s="616"/>
      <c r="BL28" s="594"/>
      <c r="BM28" s="594"/>
      <c r="BN28" s="594"/>
      <c r="BO28" s="594"/>
      <c r="BP28" s="594"/>
      <c r="BQ28" s="594"/>
      <c r="BR28" s="594"/>
      <c r="BS28" s="616"/>
      <c r="BT28" s="616"/>
      <c r="BU28" s="616"/>
      <c r="BV28" s="616"/>
    </row>
    <row r="29" spans="3:86" s="572" customFormat="1">
      <c r="C29" s="574"/>
      <c r="D29" s="656"/>
      <c r="E29" s="656"/>
      <c r="F29" s="574"/>
      <c r="G29" s="574"/>
      <c r="H29" s="622"/>
      <c r="O29" s="647" t="s">
        <v>27</v>
      </c>
      <c r="P29" s="648"/>
      <c r="Q29" s="574"/>
      <c r="R29" s="574"/>
      <c r="S29" s="574"/>
      <c r="T29" s="574"/>
      <c r="U29" s="574"/>
      <c r="V29" s="574"/>
      <c r="W29" s="574"/>
      <c r="X29" s="574"/>
      <c r="Y29" s="652"/>
      <c r="Z29" s="653" t="str">
        <f t="shared" si="50"/>
        <v>UruguaySaudi Arabia</v>
      </c>
      <c r="AA29" s="654" t="str">
        <f>IF($T23,$Y23&amp;Language!$E$197&amp;$X23,"")</f>
        <v/>
      </c>
      <c r="AE29" s="593"/>
      <c r="AF29" s="593"/>
      <c r="AG29" s="574"/>
      <c r="AH29" s="593"/>
      <c r="AI29" s="593"/>
      <c r="AJ29" s="593"/>
      <c r="AK29" s="645"/>
      <c r="AL29" s="593"/>
      <c r="AM29" s="593"/>
      <c r="AN29" s="593"/>
      <c r="AO29" s="593"/>
      <c r="BI29" s="616"/>
      <c r="BJ29" s="616"/>
      <c r="BL29" s="594"/>
      <c r="BM29" s="594"/>
    </row>
    <row r="30" spans="3:86" s="572" customFormat="1">
      <c r="C30" s="574"/>
      <c r="D30" s="656"/>
      <c r="E30" s="656"/>
      <c r="F30" s="574"/>
      <c r="G30" s="574"/>
      <c r="H30" s="622"/>
      <c r="O30" s="647" t="s">
        <v>28</v>
      </c>
      <c r="P30" s="648"/>
      <c r="Q30" s="574"/>
      <c r="R30" s="574"/>
      <c r="S30" s="574"/>
      <c r="T30" s="574"/>
      <c r="U30" s="574"/>
      <c r="V30" s="574"/>
      <c r="W30" s="574"/>
      <c r="X30" s="574"/>
      <c r="Y30" s="652"/>
      <c r="Z30" s="653" t="str">
        <f t="shared" si="50"/>
        <v>Saudi ArabiaSpain</v>
      </c>
      <c r="AA30" s="654" t="str">
        <f>IF($T24,$Y24&amp;Language!$E$197&amp;$X24,"")</f>
        <v/>
      </c>
      <c r="AE30" s="593"/>
      <c r="AF30" s="593"/>
      <c r="AG30" s="574"/>
      <c r="AH30" s="593"/>
      <c r="AI30" s="593"/>
      <c r="AJ30" s="593"/>
      <c r="AK30" s="645"/>
      <c r="AL30" s="593"/>
      <c r="AM30" s="593"/>
      <c r="AN30" s="593"/>
      <c r="AO30" s="593"/>
      <c r="BI30" s="616"/>
      <c r="BJ30" s="616"/>
      <c r="BL30" s="594"/>
      <c r="BM30" s="594"/>
    </row>
    <row r="31" spans="3:86" s="572" customFormat="1">
      <c r="D31" s="574"/>
      <c r="E31" s="574"/>
      <c r="F31" s="574"/>
      <c r="G31" s="574"/>
      <c r="H31" s="622"/>
      <c r="O31" s="647" t="s">
        <v>29</v>
      </c>
      <c r="P31" s="648"/>
      <c r="Q31" s="574"/>
      <c r="R31" s="574"/>
      <c r="S31" s="574"/>
      <c r="T31" s="574"/>
      <c r="U31" s="574"/>
      <c r="V31" s="574"/>
      <c r="W31" s="574"/>
      <c r="X31" s="574"/>
      <c r="Y31" s="652"/>
      <c r="Z31" s="653" t="str">
        <f t="shared" si="50"/>
        <v>Cape VerdeUruguay</v>
      </c>
      <c r="AA31" s="654" t="str">
        <f>IF($T25,$Y25&amp;Language!$E$197&amp;$X25,"")</f>
        <v/>
      </c>
      <c r="AE31" s="594"/>
      <c r="AF31" s="594"/>
      <c r="AG31" s="574"/>
      <c r="AH31" s="594"/>
      <c r="AI31" s="594"/>
      <c r="AJ31" s="594"/>
      <c r="AK31" s="594"/>
      <c r="AL31" s="594"/>
      <c r="AM31" s="594"/>
      <c r="AN31" s="594"/>
      <c r="AO31" s="594"/>
    </row>
    <row r="32" spans="3:86" s="572" customFormat="1">
      <c r="D32" s="574"/>
      <c r="E32" s="574"/>
      <c r="F32" s="574"/>
      <c r="G32" s="574"/>
      <c r="H32" s="622"/>
      <c r="O32" s="647" t="s">
        <v>1105</v>
      </c>
      <c r="P32" s="648"/>
      <c r="Q32" s="574"/>
      <c r="R32" s="574"/>
      <c r="S32" s="574"/>
      <c r="T32" s="574"/>
      <c r="U32" s="574"/>
      <c r="V32" s="574"/>
      <c r="W32" s="574"/>
      <c r="X32" s="574"/>
      <c r="Y32" s="652"/>
      <c r="Z32" s="653" t="str">
        <f t="shared" si="50"/>
        <v>Saudi ArabiaCape Verde</v>
      </c>
      <c r="AA32" s="654" t="str">
        <f>IF($T26,$Y26&amp;Language!$E$197&amp;$X26,"")</f>
        <v/>
      </c>
      <c r="AE32" s="594"/>
      <c r="AF32" s="594"/>
      <c r="AH32" s="594"/>
      <c r="AI32" s="594"/>
      <c r="AJ32" s="594"/>
      <c r="AK32" s="594"/>
      <c r="AL32" s="594"/>
      <c r="AM32" s="594"/>
      <c r="AN32" s="594"/>
      <c r="AO32" s="594"/>
    </row>
    <row r="33" spans="4:41" s="572" customFormat="1" ht="12.75" thickBot="1">
      <c r="D33" s="574"/>
      <c r="E33" s="574"/>
      <c r="F33" s="574"/>
      <c r="G33" s="574"/>
      <c r="H33" s="574"/>
      <c r="O33" s="657" t="s">
        <v>1106</v>
      </c>
      <c r="P33" s="658"/>
      <c r="Q33" s="659"/>
      <c r="R33" s="659"/>
      <c r="S33" s="659"/>
      <c r="T33" s="659"/>
      <c r="U33" s="659"/>
      <c r="V33" s="659"/>
      <c r="W33" s="659"/>
      <c r="X33" s="659"/>
      <c r="Y33" s="663"/>
      <c r="Z33" s="664" t="str">
        <f t="shared" si="50"/>
        <v>SpainUruguay</v>
      </c>
      <c r="AA33" s="665" t="str">
        <f>IF($T27,$Y27&amp;Language!$E$197&amp;$X27,"")</f>
        <v/>
      </c>
      <c r="AE33" s="593"/>
      <c r="AF33" s="593"/>
      <c r="AH33" s="593"/>
      <c r="AI33" s="593"/>
      <c r="AJ33" s="593"/>
      <c r="AK33" s="645"/>
      <c r="AL33" s="593"/>
      <c r="AM33" s="593"/>
      <c r="AN33" s="593"/>
      <c r="AO33" s="593"/>
    </row>
    <row r="34" spans="4:41" ht="12.75" thickTop="1"/>
  </sheetData>
  <mergeCells count="1">
    <mergeCell ref="U21:V21"/>
  </mergeCells>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7B289-9DD5-49DB-B2C5-D0BDEF65E2C2}">
  <sheetPr codeName="Tabelle24"/>
  <dimension ref="B1:CH34"/>
  <sheetViews>
    <sheetView zoomScaleNormal="100" workbookViewId="0"/>
  </sheetViews>
  <sheetFormatPr defaultColWidth="2.7109375" defaultRowHeight="12"/>
  <cols>
    <col min="1" max="1" width="2.7109375" style="667"/>
    <col min="2" max="2" width="6.140625" style="667" customWidth="1"/>
    <col min="3" max="3" width="4" style="667" customWidth="1"/>
    <col min="4" max="4" width="15.28515625" style="667" customWidth="1"/>
    <col min="5" max="5" width="5.5703125" style="667" customWidth="1"/>
    <col min="6" max="6" width="6.5703125" style="667" customWidth="1"/>
    <col min="7" max="7" width="6" style="667" customWidth="1"/>
    <col min="8" max="8" width="5.140625" style="667" customWidth="1"/>
    <col min="9" max="9" width="4.7109375" style="667" customWidth="1"/>
    <col min="10" max="10" width="4.85546875" style="667" customWidth="1"/>
    <col min="11" max="11" width="5.5703125" style="667" customWidth="1"/>
    <col min="12" max="12" width="5.28515625" style="667" customWidth="1"/>
    <col min="13" max="14" width="4.85546875" style="667" customWidth="1"/>
    <col min="15" max="15" width="5" style="667" customWidth="1"/>
    <col min="16" max="16" width="7.42578125" style="667" customWidth="1"/>
    <col min="17" max="37" width="4.7109375" style="667" customWidth="1"/>
    <col min="38" max="38" width="5.42578125" style="667" customWidth="1"/>
    <col min="39" max="40" width="4.7109375" style="667" customWidth="1"/>
    <col min="41" max="41" width="5.7109375" style="667" customWidth="1"/>
    <col min="42" max="42" width="8.85546875" style="667" customWidth="1"/>
    <col min="43" max="45" width="4.7109375" style="667" customWidth="1"/>
    <col min="46" max="46" width="6.28515625" style="667" customWidth="1"/>
    <col min="47" max="48" width="5.7109375" style="667" customWidth="1"/>
    <col min="49" max="49" width="1.5703125" style="667" customWidth="1"/>
    <col min="50" max="51" width="3.7109375" style="667" customWidth="1"/>
    <col min="52" max="52" width="13.5703125" style="667" customWidth="1"/>
    <col min="53" max="54" width="2.7109375" style="667"/>
    <col min="55" max="55" width="2.7109375" style="667" customWidth="1"/>
    <col min="56" max="56" width="1.28515625" style="667" customWidth="1"/>
    <col min="57" max="60" width="4.7109375" style="667" customWidth="1"/>
    <col min="61" max="62" width="5.7109375" style="667" customWidth="1"/>
    <col min="63" max="64" width="3.7109375" style="667" customWidth="1"/>
    <col min="65" max="65" width="1.7109375" style="667" customWidth="1"/>
    <col min="66" max="66" width="14.28515625" style="667" customWidth="1"/>
    <col min="67" max="67" width="2.7109375" style="667" customWidth="1"/>
    <col min="68" max="69" width="2.7109375" style="667"/>
    <col min="70" max="70" width="1.5703125" style="667" customWidth="1"/>
    <col min="71" max="74" width="4.7109375" style="667" customWidth="1"/>
    <col min="75" max="75" width="5.7109375" style="667" customWidth="1"/>
    <col min="76" max="76" width="3.7109375" style="667" customWidth="1"/>
    <col min="77" max="77" width="1.5703125" style="667" customWidth="1"/>
    <col min="78" max="78" width="14.28515625" style="667" customWidth="1"/>
    <col min="79" max="82" width="2.7109375" style="667"/>
    <col min="83" max="86" width="4.7109375" style="667" customWidth="1"/>
    <col min="87" max="16384" width="2.7109375" style="667"/>
  </cols>
  <sheetData>
    <row r="1" spans="2:86" ht="18">
      <c r="B1" s="669" t="s">
        <v>32</v>
      </c>
    </row>
    <row r="2" spans="2:86" s="572" customFormat="1">
      <c r="C2" s="702"/>
      <c r="F2" s="627"/>
      <c r="G2" s="686"/>
    </row>
    <row r="3" spans="2:86" s="572" customFormat="1">
      <c r="B3" s="573"/>
      <c r="C3" s="574"/>
      <c r="E3" s="627"/>
      <c r="F3" s="593"/>
      <c r="G3" s="627"/>
      <c r="H3" s="574"/>
      <c r="I3" s="574"/>
      <c r="J3" s="574"/>
      <c r="K3" s="574"/>
      <c r="L3" s="574"/>
      <c r="M3" s="574"/>
      <c r="N3" s="574"/>
      <c r="O3" s="574"/>
      <c r="P3" s="574"/>
      <c r="R3" s="575"/>
      <c r="S3" s="573"/>
      <c r="T3" s="573"/>
      <c r="U3" s="575"/>
      <c r="V3" s="573"/>
      <c r="W3" s="573"/>
      <c r="X3" s="575"/>
      <c r="Y3" s="576"/>
      <c r="Z3" s="573"/>
      <c r="AA3" s="573"/>
      <c r="AB3" s="575"/>
      <c r="AC3" s="576"/>
      <c r="AD3" s="573"/>
      <c r="AE3" s="573"/>
      <c r="AF3" s="575"/>
      <c r="AG3" s="576"/>
      <c r="AH3" s="573"/>
      <c r="AI3" s="573"/>
      <c r="AJ3" s="575"/>
      <c r="AK3" s="577"/>
      <c r="AL3" s="573"/>
      <c r="AM3" s="575"/>
    </row>
    <row r="4" spans="2:86" s="572" customFormat="1" ht="13.5" customHeight="1">
      <c r="B4" s="573"/>
      <c r="C4" s="574"/>
      <c r="D4" s="574"/>
      <c r="E4" s="627"/>
      <c r="F4" s="593"/>
      <c r="G4" s="627"/>
      <c r="H4" s="578" t="s">
        <v>1102</v>
      </c>
      <c r="I4" s="578" t="s">
        <v>1103</v>
      </c>
      <c r="J4" s="578" t="s">
        <v>190</v>
      </c>
      <c r="K4" s="579" t="s">
        <v>1101</v>
      </c>
      <c r="L4" s="578" t="s">
        <v>1762</v>
      </c>
      <c r="M4" s="579" t="s">
        <v>1763</v>
      </c>
      <c r="N4" s="579" t="s">
        <v>25</v>
      </c>
      <c r="O4" s="580" t="s">
        <v>34</v>
      </c>
      <c r="P4" s="703" t="s">
        <v>30</v>
      </c>
      <c r="Q4" s="579" t="s">
        <v>1787</v>
      </c>
      <c r="R4" s="578"/>
      <c r="S4" s="576"/>
      <c r="T4" s="573"/>
      <c r="U4" s="595"/>
      <c r="V4" s="573"/>
      <c r="W4" s="573"/>
      <c r="X4" s="595"/>
      <c r="Y4" s="576"/>
      <c r="Z4" s="573"/>
      <c r="AA4" s="573"/>
      <c r="AB4" s="595"/>
      <c r="AC4" s="576"/>
      <c r="AD4" s="573"/>
      <c r="AE4" s="573"/>
      <c r="AF4" s="595"/>
      <c r="AG4" s="576"/>
      <c r="AH4" s="573"/>
      <c r="AI4" s="573"/>
      <c r="AJ4" s="595"/>
      <c r="AK4" s="577"/>
      <c r="AL4" s="573"/>
      <c r="AM4" s="595"/>
      <c r="AO4" s="573"/>
    </row>
    <row r="5" spans="2:86" s="572" customFormat="1">
      <c r="B5" s="574"/>
      <c r="C5" s="574">
        <v>1</v>
      </c>
      <c r="D5" s="679" t="str">
        <f>VLOOKUP($B$1&amp;ROW($A1),Groups!$B$7:$D$65,3,0)</f>
        <v>France</v>
      </c>
      <c r="E5" s="760"/>
      <c r="F5" s="582"/>
      <c r="G5" s="593"/>
      <c r="H5" s="574">
        <f>SUMIFS($R$22:$R$27,$P$22:$P$27,$D5)+SUMIFS($S$22:$S$27,$Q$22:$Q$27,$D5)</f>
        <v>0</v>
      </c>
      <c r="I5" s="574">
        <f>SUMIFS($S$22:$S$27,$P$22:$P$27,$D5)+SUMIFS($R$22:$R$27,$Q$22:$Q$27,$D5)</f>
        <v>0</v>
      </c>
      <c r="J5" s="574">
        <f t="shared" ref="J5:J8" si="0">H5-I5</f>
        <v>0</v>
      </c>
      <c r="K5" s="583">
        <f>M5*3+N5</f>
        <v>0</v>
      </c>
      <c r="L5" s="574">
        <f>M5+N5+O5</f>
        <v>0</v>
      </c>
      <c r="M5" s="574">
        <f>SUMPRODUCT(($P$22:$P$27=D5)*($R$22:$R$27&gt;$S$22:$S$27))+SUMPRODUCT(($Q$22:$Q$27=D5)*($R$22:$R$27&lt;$S$22:$S$27))</f>
        <v>0</v>
      </c>
      <c r="N5" s="574">
        <f>SUMPRODUCT(($P$22:$Q$27=D5)*($R$22:$R$27=$S$22:$S$27)*($R$22:$R$27&lt;&gt;"")*($S$22:$S$27&lt;&gt;""))</f>
        <v>0</v>
      </c>
      <c r="O5" s="574">
        <f>SUMPRODUCT(($P$22:$P$27=D5)*($R$22:$R$27&lt;$S$22:$S$27))+SUMPRODUCT(($Q$22:$Q$27=D5)*($R$22:$R$27&gt;$S$22:$S$27))</f>
        <v>0</v>
      </c>
      <c r="P5" s="584" t="e">
        <f>SUMIFS(#REF!,#REF!,$D5)+SUMIFS(#REF!,#REF!,$D5)+SUMIFS(#REF!,#REF!,$D5)</f>
        <v>#REF!</v>
      </c>
      <c r="Q5" s="574">
        <f>INDEX(Language!$C$5:$C$100,MATCH($D5,Language!$E$5:$E$100,0),1)</f>
        <v>1</v>
      </c>
      <c r="R5" s="709">
        <f>(1000-Q5)*($L$9&gt;0)</f>
        <v>0</v>
      </c>
      <c r="S5" s="574"/>
      <c r="T5" s="574"/>
      <c r="U5" s="587"/>
      <c r="V5" s="574"/>
      <c r="W5" s="574"/>
      <c r="X5" s="587"/>
      <c r="Y5" s="574"/>
      <c r="Z5" s="574"/>
      <c r="AA5" s="574"/>
      <c r="AB5" s="587"/>
      <c r="AC5" s="574"/>
      <c r="AD5" s="574"/>
      <c r="AE5" s="574"/>
      <c r="AF5" s="759"/>
      <c r="AG5" s="574"/>
      <c r="AH5" s="574"/>
      <c r="AI5" s="574"/>
      <c r="AJ5" s="759"/>
      <c r="AK5" s="574"/>
      <c r="AL5" s="574"/>
      <c r="AM5" s="759"/>
      <c r="AO5" s="683"/>
      <c r="AT5" s="572" t="b">
        <f t="array" ref="AT5:AT8">COUNTIF($AM$14:$AM$17,$AM$14:$AM$17)&gt;1</f>
        <v>1</v>
      </c>
      <c r="AU5" s="683" t="b">
        <f t="array" ref="AU5:AU8">COUNTIF($AP$14:$AP$17,$AP$14:$AP$17)&gt;1</f>
        <v>1</v>
      </c>
      <c r="AV5" s="683" t="b">
        <f t="array" ref="AV5:AV8">$L$5:$L$8&gt;0</f>
        <v>0</v>
      </c>
      <c r="BA5" s="762">
        <f>IFERROR(MATCH($C14,$AY$14:$AY$17,0),99)</f>
        <v>1</v>
      </c>
      <c r="BB5" s="763">
        <f>IFERROR(MATCH($C14,$AY$22:$AY$25,0),99)</f>
        <v>99</v>
      </c>
      <c r="BN5" s="762" t="str">
        <f>IF($U14=$BL$14,$C14,"")</f>
        <v/>
      </c>
      <c r="BO5" s="763" t="str">
        <f>INDEX($BN$5:$BN$8,MATCH($C14,$AY$14:$AY$17,0))</f>
        <v/>
      </c>
      <c r="BZ5" s="762" t="str">
        <f>IF($U14=$BX$14,$C14,"")</f>
        <v/>
      </c>
      <c r="CA5" s="763" t="str">
        <f>INDEX($BZ$5:$BZ$8,MATCH($C14,$AY$14:$AY$17,0))</f>
        <v/>
      </c>
    </row>
    <row r="6" spans="2:86" s="572" customFormat="1">
      <c r="B6" s="574"/>
      <c r="C6" s="574">
        <v>2</v>
      </c>
      <c r="D6" s="680" t="str">
        <f>VLOOKUP($B$1&amp;ROW($A2),Groups!$B$7:$D$65,3,0)</f>
        <v>Senegal</v>
      </c>
      <c r="E6" s="761"/>
      <c r="F6" s="582"/>
      <c r="G6" s="593"/>
      <c r="H6" s="574">
        <f>SUMIFS($R$22:$R$27,$P$22:$P$27,$D6)+SUMIFS($S$22:$S$27,$Q$22:$Q$27,$D6)</f>
        <v>0</v>
      </c>
      <c r="I6" s="574">
        <f>SUMIFS($S$22:$S$27,$P$22:$P$27,$D6)+SUMIFS($R$22:$R$27,$Q$22:$Q$27,$D6)</f>
        <v>0</v>
      </c>
      <c r="J6" s="574">
        <f t="shared" si="0"/>
        <v>0</v>
      </c>
      <c r="K6" s="583">
        <f t="shared" ref="K6:K8" si="1">M6*3+N6</f>
        <v>0</v>
      </c>
      <c r="L6" s="574">
        <f t="shared" ref="L6:L8" si="2">M6+N6+O6</f>
        <v>0</v>
      </c>
      <c r="M6" s="574">
        <f>SUMPRODUCT(($P$22:$P$27=D6)*($R$22:$R$27&gt;$S$22:$S$27))+SUMPRODUCT(($Q$22:$Q$27=D6)*($R$22:$R$27&lt;$S$22:$S$27))</f>
        <v>0</v>
      </c>
      <c r="N6" s="574">
        <f>SUMPRODUCT(($P$22:$Q$27=D6)*($R$22:$R$27=$S$22:$S$27)*($R$22:$R$27&lt;&gt;"")*($S$22:$S$27&lt;&gt;""))</f>
        <v>0</v>
      </c>
      <c r="O6" s="574">
        <f>SUMPRODUCT(($P$22:$P$27=D6)*($R$22:$R$27&lt;$S$22:$S$27))+SUMPRODUCT(($Q$22:$Q$27=D6)*($R$22:$R$27&gt;$S$22:$S$27))</f>
        <v>0</v>
      </c>
      <c r="P6" s="590" t="e">
        <f>SUMIFS(#REF!,#REF!,$D6)+SUMIFS(#REF!,#REF!,$D6)+SUMIFS(#REF!,#REF!,$D6)</f>
        <v>#REF!</v>
      </c>
      <c r="Q6" s="574">
        <f>INDEX(Language!$C$5:$C$100,MATCH($D6,Language!$E$5:$E$100,0),1)</f>
        <v>14</v>
      </c>
      <c r="R6" s="709">
        <f t="shared" ref="R6:R8" si="3">(1000-Q6)*($L$9&gt;0)</f>
        <v>0</v>
      </c>
      <c r="S6" s="574"/>
      <c r="T6" s="574"/>
      <c r="U6" s="587"/>
      <c r="V6" s="574"/>
      <c r="W6" s="574"/>
      <c r="X6" s="587"/>
      <c r="Y6" s="574"/>
      <c r="Z6" s="574"/>
      <c r="AA6" s="574"/>
      <c r="AB6" s="587"/>
      <c r="AC6" s="574"/>
      <c r="AD6" s="574"/>
      <c r="AE6" s="574"/>
      <c r="AF6" s="759"/>
      <c r="AG6" s="574"/>
      <c r="AH6" s="574"/>
      <c r="AI6" s="574"/>
      <c r="AJ6" s="759"/>
      <c r="AK6" s="574"/>
      <c r="AL6" s="574"/>
      <c r="AM6" s="759"/>
      <c r="AT6" s="572" t="b">
        <v>1</v>
      </c>
      <c r="AU6" s="683" t="b">
        <v>1</v>
      </c>
      <c r="AV6" s="683" t="b">
        <v>0</v>
      </c>
      <c r="BA6" s="764">
        <f t="shared" ref="BA6:BA8" si="4">IFERROR(MATCH($C15,$AY$14:$AY$17,0),99)</f>
        <v>2</v>
      </c>
      <c r="BB6" s="765">
        <f t="shared" ref="BB6:BB8" si="5">IFERROR(MATCH($C15,$AY$22:$AY$25,0),99)</f>
        <v>99</v>
      </c>
      <c r="BN6" s="764" t="str">
        <f t="shared" ref="BN6:BN8" si="6">IF($U15=$BL$14,$C15,"")</f>
        <v/>
      </c>
      <c r="BO6" s="765" t="str">
        <f t="shared" ref="BO6:BO8" si="7">INDEX($BN$5:$BN$8,MATCH($C15,$AY$14:$AY$17,0))</f>
        <v/>
      </c>
      <c r="BZ6" s="764" t="str">
        <f t="shared" ref="BZ6:BZ8" si="8">IF($U15=$BX$14,$C15,"")</f>
        <v/>
      </c>
      <c r="CA6" s="765" t="str">
        <f t="shared" ref="CA6:CA8" si="9">INDEX($BZ$5:$BZ$8,MATCH($C15,$AY$14:$AY$17,0))</f>
        <v/>
      </c>
    </row>
    <row r="7" spans="2:86" s="572" customFormat="1">
      <c r="B7" s="574"/>
      <c r="C7" s="574">
        <v>3</v>
      </c>
      <c r="D7" s="680" t="str">
        <f>VLOOKUP($B$1&amp;ROW($A3),Groups!$B$7:$D$65,3,0)</f>
        <v>Iraq</v>
      </c>
      <c r="E7" s="761"/>
      <c r="F7" s="582"/>
      <c r="G7" s="593"/>
      <c r="H7" s="574">
        <f>SUMIFS($R$22:$R$27,$P$22:$P$27,$D7)+SUMIFS($S$22:$S$27,$Q$22:$Q$27,$D7)</f>
        <v>0</v>
      </c>
      <c r="I7" s="574">
        <f>SUMIFS($S$22:$S$27,$P$22:$P$27,$D7)+SUMIFS($R$22:$R$27,$Q$22:$Q$27,$D7)</f>
        <v>0</v>
      </c>
      <c r="J7" s="574">
        <f t="shared" si="0"/>
        <v>0</v>
      </c>
      <c r="K7" s="583">
        <f t="shared" si="1"/>
        <v>0</v>
      </c>
      <c r="L7" s="574">
        <f t="shared" si="2"/>
        <v>0</v>
      </c>
      <c r="M7" s="574">
        <f>SUMPRODUCT(($P$22:$P$27=D7)*($R$22:$R$27&gt;$S$22:$S$27))+SUMPRODUCT(($Q$22:$Q$27=D7)*($R$22:$R$27&lt;$S$22:$S$27))</f>
        <v>0</v>
      </c>
      <c r="N7" s="574">
        <f>SUMPRODUCT(($P$22:$Q$27=D7)*($R$22:$R$27=$S$22:$S$27)*($R$22:$R$27&lt;&gt;"")*($S$22:$S$27&lt;&gt;""))</f>
        <v>0</v>
      </c>
      <c r="O7" s="574">
        <f>SUMPRODUCT(($P$22:$P$27=D7)*($R$22:$R$27&lt;$S$22:$S$27))+SUMPRODUCT(($Q$22:$Q$27=D7)*($R$22:$R$27&gt;$S$22:$S$27))</f>
        <v>0</v>
      </c>
      <c r="P7" s="590" t="e">
        <f>SUMIFS(#REF!,#REF!,$D7)+SUMIFS(#REF!,#REF!,$D7)+SUMIFS(#REF!,#REF!,$D7)</f>
        <v>#REF!</v>
      </c>
      <c r="Q7" s="574">
        <f>INDEX(Language!$C$5:$C$100,MATCH($D7,Language!$E$5:$E$100,0),1)</f>
        <v>57</v>
      </c>
      <c r="R7" s="709">
        <f t="shared" si="3"/>
        <v>0</v>
      </c>
      <c r="S7" s="574"/>
      <c r="T7" s="574"/>
      <c r="U7" s="587"/>
      <c r="V7" s="574"/>
      <c r="W7" s="574"/>
      <c r="X7" s="587"/>
      <c r="Y7" s="574"/>
      <c r="Z7" s="574"/>
      <c r="AA7" s="574"/>
      <c r="AB7" s="587"/>
      <c r="AC7" s="574"/>
      <c r="AD7" s="574"/>
      <c r="AE7" s="574"/>
      <c r="AF7" s="759"/>
      <c r="AG7" s="574"/>
      <c r="AH7" s="574"/>
      <c r="AI7" s="574"/>
      <c r="AJ7" s="759"/>
      <c r="AK7" s="574"/>
      <c r="AL7" s="574"/>
      <c r="AM7" s="759"/>
      <c r="AT7" s="572" t="b">
        <v>1</v>
      </c>
      <c r="AU7" s="683" t="b">
        <v>1</v>
      </c>
      <c r="AV7" s="683" t="b">
        <v>0</v>
      </c>
      <c r="BA7" s="764">
        <f t="shared" si="4"/>
        <v>3</v>
      </c>
      <c r="BB7" s="765">
        <f t="shared" si="5"/>
        <v>99</v>
      </c>
      <c r="BN7" s="764" t="str">
        <f t="shared" si="6"/>
        <v/>
      </c>
      <c r="BO7" s="765" t="str">
        <f t="shared" si="7"/>
        <v/>
      </c>
      <c r="BZ7" s="764" t="str">
        <f t="shared" si="8"/>
        <v/>
      </c>
      <c r="CA7" s="765" t="str">
        <f t="shared" si="9"/>
        <v/>
      </c>
    </row>
    <row r="8" spans="2:86" s="572" customFormat="1">
      <c r="B8" s="574"/>
      <c r="C8" s="574">
        <v>4</v>
      </c>
      <c r="D8" s="681" t="str">
        <f>VLOOKUP($B$1&amp;ROW($A4),Groups!$B$7:$D$65,3,0)</f>
        <v>Norway</v>
      </c>
      <c r="E8" s="761"/>
      <c r="F8" s="582"/>
      <c r="G8" s="593"/>
      <c r="H8" s="574">
        <f>SUMIFS($R$22:$R$27,$P$22:$P$27,$D8)+SUMIFS($S$22:$S$27,$Q$22:$Q$27,$D8)</f>
        <v>0</v>
      </c>
      <c r="I8" s="574">
        <f>SUMIFS($S$22:$S$27,$P$22:$P$27,$D8)+SUMIFS($R$22:$R$27,$Q$22:$Q$27,$D8)</f>
        <v>0</v>
      </c>
      <c r="J8" s="574">
        <f t="shared" si="0"/>
        <v>0</v>
      </c>
      <c r="K8" s="583">
        <f t="shared" si="1"/>
        <v>0</v>
      </c>
      <c r="L8" s="574">
        <f t="shared" si="2"/>
        <v>0</v>
      </c>
      <c r="M8" s="574">
        <f>SUMPRODUCT(($P$22:$P$27=D8)*($R$22:$R$27&gt;$S$22:$S$27))+SUMPRODUCT(($Q$22:$Q$27=D8)*($R$22:$R$27&lt;$S$22:$S$27))</f>
        <v>0</v>
      </c>
      <c r="N8" s="574">
        <f>SUMPRODUCT(($P$22:$Q$27=D8)*($R$22:$R$27=$S$22:$S$27)*($R$22:$R$27&lt;&gt;"")*($S$22:$S$27&lt;&gt;""))</f>
        <v>0</v>
      </c>
      <c r="O8" s="574">
        <f>SUMPRODUCT(($P$22:$P$27=D8)*($R$22:$R$27&lt;$S$22:$S$27))+SUMPRODUCT(($Q$22:$Q$27=D8)*($R$22:$R$27&gt;$S$22:$S$27))</f>
        <v>0</v>
      </c>
      <c r="P8" s="682" t="e">
        <f>SUMIFS(#REF!,#REF!,$D8)+SUMIFS(#REF!,#REF!,$D8)+SUMIFS(#REF!,#REF!,$D8)</f>
        <v>#REF!</v>
      </c>
      <c r="Q8" s="574">
        <f>INDEX(Language!$C$5:$C$100,MATCH($D8,Language!$E$5:$E$100,0),1)</f>
        <v>31</v>
      </c>
      <c r="R8" s="709">
        <f t="shared" si="3"/>
        <v>0</v>
      </c>
      <c r="S8" s="574"/>
      <c r="T8" s="574"/>
      <c r="U8" s="587"/>
      <c r="V8" s="574"/>
      <c r="W8" s="574"/>
      <c r="X8" s="587"/>
      <c r="Y8" s="574"/>
      <c r="Z8" s="574"/>
      <c r="AA8" s="574"/>
      <c r="AB8" s="587"/>
      <c r="AC8" s="574"/>
      <c r="AD8" s="574"/>
      <c r="AE8" s="574"/>
      <c r="AF8" s="759"/>
      <c r="AG8" s="574"/>
      <c r="AH8" s="574"/>
      <c r="AI8" s="574"/>
      <c r="AJ8" s="759"/>
      <c r="AK8" s="574"/>
      <c r="AL8" s="574"/>
      <c r="AM8" s="759"/>
      <c r="AT8" s="572" t="b">
        <v>1</v>
      </c>
      <c r="AU8" s="683" t="b">
        <v>1</v>
      </c>
      <c r="AV8" s="683" t="b">
        <v>0</v>
      </c>
      <c r="BA8" s="766">
        <f t="shared" si="4"/>
        <v>4</v>
      </c>
      <c r="BB8" s="767">
        <f t="shared" si="5"/>
        <v>99</v>
      </c>
      <c r="BN8" s="766" t="str">
        <f t="shared" si="6"/>
        <v/>
      </c>
      <c r="BO8" s="767" t="str">
        <f t="shared" si="7"/>
        <v/>
      </c>
      <c r="BZ8" s="766" t="str">
        <f t="shared" si="8"/>
        <v/>
      </c>
      <c r="CA8" s="767" t="str">
        <f t="shared" si="9"/>
        <v/>
      </c>
    </row>
    <row r="9" spans="2:86" s="572" customFormat="1">
      <c r="C9" s="574"/>
      <c r="D9" s="574"/>
      <c r="E9" s="574"/>
      <c r="F9" s="593"/>
      <c r="G9" s="593"/>
      <c r="H9" s="574"/>
      <c r="I9" s="574"/>
      <c r="J9" s="574"/>
      <c r="K9" s="574"/>
      <c r="L9" s="583">
        <f>QUOTIENT(SUM(L5:L8),2)</f>
        <v>0</v>
      </c>
      <c r="M9" s="574"/>
      <c r="N9" s="574"/>
      <c r="O9" s="574"/>
      <c r="P9" s="574"/>
      <c r="Q9" s="574"/>
      <c r="R9" s="574"/>
      <c r="S9" s="574"/>
      <c r="T9" s="574"/>
      <c r="U9" s="574"/>
      <c r="X9" s="574"/>
      <c r="Y9" s="574"/>
      <c r="Z9" s="574"/>
    </row>
    <row r="10" spans="2:86" s="572" customFormat="1">
      <c r="C10" s="574"/>
      <c r="D10" s="574"/>
      <c r="E10" s="574"/>
      <c r="F10" s="593"/>
      <c r="G10" s="593"/>
      <c r="H10" s="574"/>
      <c r="I10" s="574"/>
      <c r="J10" s="574"/>
      <c r="K10" s="574"/>
      <c r="L10" s="583"/>
      <c r="M10" s="574"/>
      <c r="N10" s="574"/>
      <c r="O10" s="574"/>
      <c r="P10" s="574"/>
      <c r="Q10" s="574"/>
      <c r="R10" s="574"/>
      <c r="S10" s="574"/>
      <c r="T10" s="574"/>
      <c r="U10" s="574"/>
      <c r="X10" s="574"/>
      <c r="Y10" s="574"/>
      <c r="Z10" s="574"/>
    </row>
    <row r="11" spans="2:86" s="572" customFormat="1">
      <c r="C11" s="574"/>
      <c r="D11" s="574"/>
      <c r="E11" s="574"/>
      <c r="F11" s="593"/>
      <c r="G11" s="593"/>
      <c r="H11" s="574"/>
      <c r="I11" s="574"/>
      <c r="J11" s="574"/>
      <c r="K11" s="574"/>
      <c r="L11" s="583"/>
      <c r="M11" s="574"/>
      <c r="N11" s="574"/>
      <c r="O11" s="574"/>
      <c r="P11" s="574"/>
      <c r="Q11" s="574"/>
      <c r="R11" s="574"/>
      <c r="S11" s="574"/>
      <c r="T11" s="574"/>
      <c r="U11" s="574"/>
      <c r="X11" s="574"/>
      <c r="Y11" s="574"/>
      <c r="Z11" s="574"/>
      <c r="BL11" s="593"/>
    </row>
    <row r="12" spans="2:86" s="594" customFormat="1">
      <c r="E12" s="573" t="s">
        <v>1758</v>
      </c>
      <c r="F12" s="577"/>
      <c r="G12" s="573" t="s">
        <v>1758</v>
      </c>
      <c r="H12" s="577"/>
      <c r="I12" s="575" t="s">
        <v>1758</v>
      </c>
      <c r="J12" s="577"/>
      <c r="K12" s="573" t="s">
        <v>1772</v>
      </c>
      <c r="L12" s="573"/>
      <c r="M12" s="575" t="s">
        <v>1758</v>
      </c>
      <c r="N12" s="577"/>
      <c r="O12" s="573" t="s">
        <v>1772</v>
      </c>
      <c r="P12" s="573"/>
      <c r="Q12" s="575" t="s">
        <v>1758</v>
      </c>
      <c r="R12" s="577"/>
      <c r="S12" s="573" t="s">
        <v>1772</v>
      </c>
      <c r="T12" s="573"/>
      <c r="U12" s="575" t="s">
        <v>1758</v>
      </c>
      <c r="V12" s="576"/>
      <c r="W12" s="573" t="s">
        <v>1773</v>
      </c>
      <c r="X12" s="573"/>
      <c r="Y12" s="575" t="s">
        <v>1758</v>
      </c>
      <c r="Z12" s="576"/>
      <c r="AA12" s="573" t="s">
        <v>1773</v>
      </c>
      <c r="AB12" s="573"/>
      <c r="AC12" s="575" t="s">
        <v>1758</v>
      </c>
      <c r="AD12" s="576"/>
      <c r="AE12" s="573" t="s">
        <v>1773</v>
      </c>
      <c r="AF12" s="573"/>
      <c r="AG12" s="575" t="s">
        <v>1758</v>
      </c>
      <c r="AH12" s="573"/>
      <c r="AI12" s="573" t="s">
        <v>190</v>
      </c>
      <c r="AJ12" s="575" t="s">
        <v>1758</v>
      </c>
      <c r="AK12" s="573"/>
      <c r="AL12" s="573" t="s">
        <v>1102</v>
      </c>
      <c r="AM12" s="575" t="s">
        <v>1758</v>
      </c>
      <c r="AN12" s="577"/>
      <c r="AO12" s="573" t="s">
        <v>1759</v>
      </c>
      <c r="AP12" s="575" t="s">
        <v>1758</v>
      </c>
      <c r="AR12" s="573" t="s">
        <v>1787</v>
      </c>
      <c r="AS12" s="575" t="s">
        <v>1758</v>
      </c>
      <c r="AT12" s="575"/>
      <c r="AZ12" s="688" t="s">
        <v>1779</v>
      </c>
      <c r="BJ12" s="687" t="s">
        <v>1777</v>
      </c>
      <c r="BL12" s="593"/>
      <c r="BN12" s="688" t="s">
        <v>1781</v>
      </c>
      <c r="BZ12" s="688" t="s">
        <v>1782</v>
      </c>
    </row>
    <row r="13" spans="2:86" s="594" customFormat="1" ht="12.75" thickBot="1">
      <c r="E13" s="573" t="s">
        <v>1760</v>
      </c>
      <c r="F13" s="577"/>
      <c r="G13" s="573" t="s">
        <v>1761</v>
      </c>
      <c r="H13" s="577"/>
      <c r="I13" s="595" t="s">
        <v>1764</v>
      </c>
      <c r="J13" s="577"/>
      <c r="K13" s="573" t="s">
        <v>1101</v>
      </c>
      <c r="L13" s="573" t="s">
        <v>1765</v>
      </c>
      <c r="M13" s="595" t="s">
        <v>1766</v>
      </c>
      <c r="N13" s="577"/>
      <c r="O13" s="573" t="s">
        <v>190</v>
      </c>
      <c r="P13" s="573" t="s">
        <v>1765</v>
      </c>
      <c r="Q13" s="595" t="s">
        <v>1767</v>
      </c>
      <c r="R13" s="577"/>
      <c r="S13" s="573" t="s">
        <v>1102</v>
      </c>
      <c r="T13" s="573" t="s">
        <v>1765</v>
      </c>
      <c r="U13" s="595" t="s">
        <v>1768</v>
      </c>
      <c r="V13" s="577"/>
      <c r="W13" s="573" t="s">
        <v>1101</v>
      </c>
      <c r="X13" s="573" t="s">
        <v>1765</v>
      </c>
      <c r="Y13" s="595" t="s">
        <v>1769</v>
      </c>
      <c r="Z13" s="577"/>
      <c r="AA13" s="573" t="s">
        <v>190</v>
      </c>
      <c r="AB13" s="573" t="s">
        <v>1765</v>
      </c>
      <c r="AC13" s="595" t="s">
        <v>1770</v>
      </c>
      <c r="AD13" s="577"/>
      <c r="AE13" s="573" t="s">
        <v>1102</v>
      </c>
      <c r="AF13" s="573" t="s">
        <v>1765</v>
      </c>
      <c r="AG13" s="595" t="s">
        <v>1771</v>
      </c>
      <c r="AH13" s="573"/>
      <c r="AI13" s="573" t="s">
        <v>1765</v>
      </c>
      <c r="AJ13" s="595" t="s">
        <v>1774</v>
      </c>
      <c r="AK13" s="573"/>
      <c r="AL13" s="573" t="s">
        <v>1765</v>
      </c>
      <c r="AM13" s="595" t="s">
        <v>1775</v>
      </c>
      <c r="AN13" s="577"/>
      <c r="AO13" s="573" t="s">
        <v>1765</v>
      </c>
      <c r="AP13" s="595" t="s">
        <v>1776</v>
      </c>
      <c r="AR13" s="573" t="s">
        <v>1765</v>
      </c>
      <c r="AS13" s="595" t="s">
        <v>1788</v>
      </c>
      <c r="AT13" s="796" t="s">
        <v>1759</v>
      </c>
      <c r="AU13" s="573" t="s">
        <v>1784</v>
      </c>
      <c r="AV13" s="573" t="s">
        <v>1784</v>
      </c>
      <c r="AX13" s="687" t="s">
        <v>1783</v>
      </c>
      <c r="AY13" s="687" t="s">
        <v>1785</v>
      </c>
      <c r="BE13" s="596" t="str">
        <f t="array" ref="BE13:BH13">TRANSPOSE($AZ$14:$AZ$17)</f>
        <v>France</v>
      </c>
      <c r="BF13" s="597" t="str">
        <v>Senegal</v>
      </c>
      <c r="BG13" s="597" t="str">
        <v>Iraq</v>
      </c>
      <c r="BH13" s="598" t="str">
        <v>Norway</v>
      </c>
      <c r="BJ13" s="687" t="s">
        <v>1778</v>
      </c>
      <c r="BL13" s="687" t="s">
        <v>1783</v>
      </c>
      <c r="BS13" s="596" t="str">
        <f t="array" ref="BS13:BV13">TRANSPOSE($BN$14:$BN$17)</f>
        <v/>
      </c>
      <c r="BT13" s="597" t="str">
        <v/>
      </c>
      <c r="BU13" s="597" t="str">
        <v/>
      </c>
      <c r="BV13" s="598" t="str">
        <v/>
      </c>
      <c r="BX13" s="687" t="s">
        <v>1783</v>
      </c>
      <c r="CE13" s="596" t="str">
        <f t="array" ref="CE13:CH13">TRANSPOSE($BZ$14:$BZ$17)</f>
        <v/>
      </c>
      <c r="CF13" s="597" t="str">
        <v/>
      </c>
      <c r="CG13" s="597" t="str">
        <v/>
      </c>
      <c r="CH13" s="598" t="str">
        <v/>
      </c>
    </row>
    <row r="14" spans="2:86" s="594" customFormat="1" ht="13.5" thickTop="1" thickBot="1">
      <c r="C14" s="593">
        <v>1</v>
      </c>
      <c r="D14" s="593" t="str">
        <f>$D5</f>
        <v>France</v>
      </c>
      <c r="E14" s="581">
        <f>RANK(F14,$F$14:$F$17,1)</f>
        <v>1</v>
      </c>
      <c r="F14" s="582">
        <f>G14+ROW()/1000+(D14="")*10</f>
        <v>5.0140000000000002</v>
      </c>
      <c r="G14" s="710">
        <f>AS14</f>
        <v>5</v>
      </c>
      <c r="H14" s="586"/>
      <c r="I14" s="585">
        <f>RANK($K5,$K$5:$K$8)</f>
        <v>1</v>
      </c>
      <c r="J14" s="691"/>
      <c r="K14" s="599">
        <f t="array" ref="K14">SUMPRODUCT($U$22:$U$27*($P$22:$P$27=$D14)*ISNUMBER(MATCH($Q$22:$Q$27,IF($I$14:$I$17=$I14,$D$14:$D$17,""),0)))+SUMPRODUCT($V$22:$V$27*($Q$22:$Q$27=$D14)*ISNUMBER(MATCH($P$22:$P$27,IF($I$14:$I$17=$I14,$D$14:$D$17,""),0)))</f>
        <v>0</v>
      </c>
      <c r="L14" s="600">
        <f>COUNTIFS($K$14:$K$17,"&gt;"&amp;$K14,$I$14:$I$17,"="&amp;$I14)</f>
        <v>0</v>
      </c>
      <c r="M14" s="588">
        <f t="shared" ref="M14:M17" si="10">I14+L14</f>
        <v>1</v>
      </c>
      <c r="N14" s="586"/>
      <c r="O14" s="599">
        <f t="array" ref="O14">SUMPRODUCT($W$22:$W$27*($P$22:$P$27=$D14)*ISNUMBER(MATCH($Q$22:$Q$27,IF($I$14:$I$17=$I14,$D$14:$D$17,""),0)))+SUMPRODUCT(-$W$22:$W$27*($Q$22:$Q$27=$D14)*ISNUMBER(MATCH($P$22:$P$27,IF($I$14:$I$17=$I14,$D$14:$D$17,""),0)))</f>
        <v>0</v>
      </c>
      <c r="P14" s="600">
        <f>COUNTIFS($O$14:$O$17,"&gt;"&amp;$O14,$M$14:$M$17,"="&amp;$M14)</f>
        <v>0</v>
      </c>
      <c r="Q14" s="588">
        <f t="shared" ref="Q14:Q17" si="11">M14+P14</f>
        <v>1</v>
      </c>
      <c r="R14" s="586"/>
      <c r="S14" s="599">
        <f t="array" ref="S14">SUMPRODUCT($X$22:$X$27*($P$22:$P$27=$D14)*ISNUMBER(MATCH($Q$22:$Q$27,IF($I$14:$I$17=$I14,$D$14:$D$17,""),0)))+SUMPRODUCT($Y$22:$Y$27*($Q$22:$Q$27=$D14)*ISNUMBER(MATCH($P$22:$P$27,IF($I$14:$I$17=$I14,$D$14:$D$17,""),0)))</f>
        <v>0</v>
      </c>
      <c r="T14" s="600">
        <f>COUNTIFS($S$14:$S$17,"&gt;"&amp;$S14,$Q$14:$Q$17,"="&amp;$Q14)</f>
        <v>0</v>
      </c>
      <c r="U14" s="588">
        <f t="shared" ref="U14:U17" si="12">Q14+T14</f>
        <v>1</v>
      </c>
      <c r="V14" s="691"/>
      <c r="W14" s="599">
        <f t="array" ref="W14">SUMPRODUCT($U$22:$U$27*($P$22:$P$27=$D14)*ISNUMBER(MATCH($Q$22:$Q$27,IF($U$14:$U$17=$U14,$D$14:$D$17,""),0)))+SUMPRODUCT($V$22:$V$27*($Q$22:$Q$27=$D14)*ISNUMBER(MATCH($P$22:$P$27,IF($U$14:$U$17=$U14,$D$14:$D$17,""),0)))</f>
        <v>0</v>
      </c>
      <c r="X14" s="600">
        <f>COUNTIFS($W$14:$W$17,"&gt;"&amp;$W14,$U$14:$U$17,"="&amp;$U14)</f>
        <v>0</v>
      </c>
      <c r="Y14" s="588">
        <f t="shared" ref="Y14:Y17" si="13">U14+X14</f>
        <v>1</v>
      </c>
      <c r="Z14" s="586"/>
      <c r="AA14" s="599">
        <f t="array" ref="AA14">SUMPRODUCT($W$22:$W$27*($P$22:$P$27=$D14)*ISNUMBER(MATCH($Q$22:$Q$27,IF($U$14:$U$17=$U14,$D$14:$D$17,""),0)))+SUMPRODUCT(-$W$22:$W$27*($Q$22:$Q$27=$D14)*ISNUMBER(MATCH($P$22:$P$27,IF($U$14:$U$17=$U14,$D$14:$D$17,""),0)))</f>
        <v>0</v>
      </c>
      <c r="AB14" s="600">
        <f>COUNTIFS($AA$14:$AA$17,"&gt;"&amp;$AA14,$Y$14:$Y$17,"="&amp;$Y14)</f>
        <v>0</v>
      </c>
      <c r="AC14" s="588">
        <f t="shared" ref="AC14:AC17" si="14">Y14+AB14</f>
        <v>1</v>
      </c>
      <c r="AD14" s="586"/>
      <c r="AE14" s="599">
        <f t="array" ref="AE14">SUMPRODUCT($X$22:$X$27*($P$22:$P$27=$D14)*ISNUMBER(MATCH($Q$22:$Q$27,IF($U$14:$U$17=$U14,$D$14:$D$17,""),0)))+SUMPRODUCT($Y$22:$Y$27*($Q$22:$Q$27=$D14)*ISNUMBER(MATCH($P$22:$P$27,IF($U$14:$U$17=$U14,$D$14:$D$17,""),0)))</f>
        <v>0</v>
      </c>
      <c r="AF14" s="600">
        <f>COUNTIFS($AE$14:$AE$17,"&gt;"&amp;$AE14,$AC$14:$AC$17,"="&amp;$AC14)</f>
        <v>0</v>
      </c>
      <c r="AG14" s="588">
        <f t="shared" ref="AG14:AG17" si="15">AC14+AF14</f>
        <v>1</v>
      </c>
      <c r="AH14" s="691"/>
      <c r="AI14" s="601">
        <f>COUNTIFS($J$5:$J$8,"&gt;"&amp;$J5,$AG$14:$AG$17,"="&amp;$AG14)</f>
        <v>0</v>
      </c>
      <c r="AJ14" s="602">
        <f>AG14+AI14</f>
        <v>1</v>
      </c>
      <c r="AK14" s="586"/>
      <c r="AL14" s="601">
        <f>COUNTIFS($H$5:$H$8,"&gt;"&amp;$H5,$AJ$14:$AJ$17,"="&amp;$AJ14)</f>
        <v>0</v>
      </c>
      <c r="AM14" s="602">
        <f>AJ14+AL14</f>
        <v>1</v>
      </c>
      <c r="AN14" s="586"/>
      <c r="AO14" s="601">
        <f>COUNTIFS($P$5:$P$8,"&gt;"&amp;$P5,$AM$14:$AM$17,"="&amp;$AM14)</f>
        <v>4</v>
      </c>
      <c r="AP14" s="602">
        <f t="shared" ref="AP14:AP17" si="16">AM14+AO14</f>
        <v>5</v>
      </c>
      <c r="AQ14" s="586"/>
      <c r="AR14" s="601">
        <f>COUNTIFS($R$5:$R$8,"&gt;"&amp;$R5,$AP$14:$AP$17,"="&amp;$AP14)</f>
        <v>0</v>
      </c>
      <c r="AS14" s="602">
        <f t="shared" ref="AS14:AS17" si="17">AP14+AR14</f>
        <v>5</v>
      </c>
      <c r="AT14" s="797" t="b">
        <f>AND($AV5,$AT5)</f>
        <v>0</v>
      </c>
      <c r="AU14" s="704" t="b">
        <f>OR($AV$14:$AV$17)</f>
        <v>0</v>
      </c>
      <c r="AV14" s="616" t="b">
        <f>AND($AU5,$AV5)</f>
        <v>0</v>
      </c>
      <c r="AX14" s="689">
        <f t="array" ref="AX14">IFERROR(SMALL(IF(COUNTIF($I$14:$I$17,$C$14:$C$17)&gt;1,$C$14:$C$17,""),1),"")</f>
        <v>1</v>
      </c>
      <c r="AY14" s="616">
        <f>IFERROR(INDEX($E$14:$E$17,IF($I14=$AX$14,$C14,99)),0)</f>
        <v>1</v>
      </c>
      <c r="AZ14" s="603" t="str">
        <f t="array" ref="AZ14:AZ17">IFERROR(VLOOKUP($BA$5:$BA$8,$C$14:$D$17,2,0),"")</f>
        <v>France</v>
      </c>
      <c r="BA14" s="606">
        <f t="array" ref="BA14:BA17">IFERROR(VLOOKUP($BA$5:$BA$8,$C$14:$K$17,9,0),"")</f>
        <v>0</v>
      </c>
      <c r="BB14" s="606">
        <f t="array" ref="BB14:BB17">IFERROR(VLOOKUP($BA$5:$BA$8,$C$14:$O$17,13,0),"")</f>
        <v>0</v>
      </c>
      <c r="BC14" s="608">
        <f t="array" ref="BC14:BC17">IFERROR(VLOOKUP($BA$5:$BA$8,$C$14:$S$17,17,0),"")</f>
        <v>0</v>
      </c>
      <c r="BE14" s="611" t="str">
        <f t="array" ref="BE14:BH17">IFERROR(VLOOKUP($AZ$14:$AZ$17&amp;$BE$13:$BH$13,$Z$22:$AA$33,2,0),"")</f>
        <v/>
      </c>
      <c r="BF14" s="612" t="str">
        <v/>
      </c>
      <c r="BG14" s="612" t="str">
        <v/>
      </c>
      <c r="BH14" s="613" t="str">
        <v/>
      </c>
      <c r="BI14" s="616"/>
      <c r="BJ14" s="686" t="b">
        <f>COUNTIF($I$14:$I$17,$BL$15)&lt;&gt;COUNTIF($U$14:$U$17,$BL$15)</f>
        <v>0</v>
      </c>
      <c r="BK14" s="584">
        <f t="array" ref="BK14:BK17">IF($I$14:$I$17=$AX$14,$U$14:$U$17,0)</f>
        <v>1</v>
      </c>
      <c r="BL14" s="690" t="str">
        <f>IF($BJ$14,$BL$15,"")</f>
        <v/>
      </c>
      <c r="BM14" s="621"/>
      <c r="BN14" s="603" t="str">
        <f t="array" ref="BN14:BN17">IFERROR(VLOOKUP($BO$5:$BO$8,$C$14:$D$17,2,0),"")</f>
        <v/>
      </c>
      <c r="BO14" s="606" t="str">
        <f t="array" ref="BO14:BO17">IFERROR(VLOOKUP($BO$5:$BO$8,$C$14:$W$17,21,0),"")</f>
        <v/>
      </c>
      <c r="BP14" s="606" t="str">
        <f t="array" ref="BP14:BP17">IFERROR(VLOOKUP($BO$5:$BO$8,$C$14:$AA$17,25,0),"")</f>
        <v/>
      </c>
      <c r="BQ14" s="608" t="str">
        <f t="array" ref="BQ14:BQ17">IFERROR(VLOOKUP($BO$5:$BO$8,$C$14:$AE$17,29,0),"")</f>
        <v/>
      </c>
      <c r="BS14" s="611" t="str">
        <f t="array" ref="BS14:BV17">IFERROR(VLOOKUP($BN$14:$BN$17&amp;$BS$13:$BV$13,$Z$22:$AA$33,2,0),"")</f>
        <v/>
      </c>
      <c r="BT14" s="612" t="str">
        <v/>
      </c>
      <c r="BU14" s="612" t="str">
        <v/>
      </c>
      <c r="BV14" s="613" t="str">
        <v/>
      </c>
      <c r="BX14" s="689" t="str">
        <f t="array" ref="BX14">IFERROR(SMALL(IF(COUNTIF($BK$14:$BK$17,$C$14:$C$17)&gt;1,$C$14:$C$17,""),2),"")</f>
        <v/>
      </c>
      <c r="BZ14" s="603" t="str">
        <f t="array" ref="BZ14:BZ17">IFERROR(VLOOKUP($CA$5:$CA$8,$C$14:$D$17,2,0),"")</f>
        <v/>
      </c>
      <c r="CA14" s="606" t="str">
        <f t="array" ref="CA14:CA17">IFERROR(VLOOKUP($CA$5:$CA$8,$C$14:$W$17,21,0),"")</f>
        <v/>
      </c>
      <c r="CB14" s="606" t="str">
        <f t="array" ref="CB14:CB17">IFERROR(VLOOKUP($CA$5:$CA$8,$C$14:$AA$17,25,0),"")</f>
        <v/>
      </c>
      <c r="CC14" s="608" t="str">
        <f t="array" ref="CC14:CC17">IFERROR(VLOOKUP($CA$5:$CA$8,$C$14:$AE$17,29,0),"")</f>
        <v/>
      </c>
      <c r="CE14" s="611" t="str">
        <f t="array" ref="CE14:CH17">IFERROR(VLOOKUP($BZ$14:$BZ$17&amp;$CE$13:$CH$13,$Z$22:$AA$33,2,0),"")</f>
        <v/>
      </c>
      <c r="CF14" s="612" t="str">
        <v/>
      </c>
      <c r="CG14" s="612" t="str">
        <v/>
      </c>
      <c r="CH14" s="613" t="str">
        <v/>
      </c>
    </row>
    <row r="15" spans="2:86" s="594" customFormat="1">
      <c r="C15" s="593">
        <v>2</v>
      </c>
      <c r="D15" s="593" t="str">
        <f t="shared" ref="D15:D17" si="18">$D6</f>
        <v>Senegal</v>
      </c>
      <c r="E15" s="589">
        <f t="shared" ref="E15:E17" si="19">RANK(F15,$F$14:$F$17,1)</f>
        <v>2</v>
      </c>
      <c r="F15" s="582">
        <f t="shared" ref="F15:F17" si="20">G15+ROW()/1000+(D15="")*10</f>
        <v>5.0149999999999997</v>
      </c>
      <c r="G15" s="710">
        <f t="shared" ref="G15:G17" si="21">AS15</f>
        <v>5</v>
      </c>
      <c r="H15" s="586"/>
      <c r="I15" s="591">
        <f t="shared" ref="I15:I17" si="22">RANK($K6,$K$5:$K$8)</f>
        <v>1</v>
      </c>
      <c r="J15" s="691"/>
      <c r="K15" s="574">
        <f t="array" ref="K15">SUMPRODUCT($U$22:$U$27*($P$22:$P$27=$D15)*ISNUMBER(MATCH($Q$22:$Q$27,IF($I$14:$I$17=$I15,$D$14:$D$17,""),0)))+SUMPRODUCT($V$22:$V$27*($Q$22:$Q$27=$D15)*ISNUMBER(MATCH($P$22:$P$27,IF($I$14:$I$17=$I15,$D$14:$D$17,""),0)))</f>
        <v>0</v>
      </c>
      <c r="L15" s="574">
        <f>COUNTIFS($K$14:$K$17,"&gt;"&amp;$K15,$I$14:$I$17,"="&amp;$I15)</f>
        <v>0</v>
      </c>
      <c r="M15" s="587">
        <f t="shared" si="10"/>
        <v>1</v>
      </c>
      <c r="N15" s="586"/>
      <c r="O15" s="574">
        <f t="array" ref="O15">SUMPRODUCT($W$22:$W$27*($P$22:$P$27=$D15)*ISNUMBER(MATCH($Q$22:$Q$27,IF($I$14:$I$17=$I15,$D$14:$D$17,""),0)))+SUMPRODUCT(-$W$22:$W$27*($Q$22:$Q$27=$D15)*ISNUMBER(MATCH($P$22:$P$27,IF($I$14:$I$17=$I15,$D$14:$D$17,""),0)))</f>
        <v>0</v>
      </c>
      <c r="P15" s="574">
        <f>COUNTIFS($O$14:$O$17,"&gt;"&amp;$O15,$M$14:$M$17,"="&amp;$M15)</f>
        <v>0</v>
      </c>
      <c r="Q15" s="587">
        <f t="shared" si="11"/>
        <v>1</v>
      </c>
      <c r="R15" s="586"/>
      <c r="S15" s="574">
        <f t="array" ref="S15">SUMPRODUCT($X$22:$X$27*($P$22:$P$27=$D15)*ISNUMBER(MATCH($Q$22:$Q$27,IF($I$14:$I$17=$I15,$D$14:$D$17,""),0)))+SUMPRODUCT($Y$22:$Y$27*($Q$22:$Q$27=$D15)*ISNUMBER(MATCH($P$22:$P$27,IF($I$14:$I$17=$I15,$D$14:$D$17,""),0)))</f>
        <v>0</v>
      </c>
      <c r="T15" s="574">
        <f>COUNTIFS($S$14:$S$17,"&gt;"&amp;$S15,$Q$14:$Q$17,"="&amp;$Q15)</f>
        <v>0</v>
      </c>
      <c r="U15" s="587">
        <f t="shared" si="12"/>
        <v>1</v>
      </c>
      <c r="V15" s="691"/>
      <c r="W15" s="574">
        <f t="array" ref="W15">SUMPRODUCT($U$22:$U$27*($P$22:$P$27=$D15)*ISNUMBER(MATCH($Q$22:$Q$27,IF($U$14:$U$17=$U15,$D$14:$D$17,""),0)))+SUMPRODUCT($V$22:$V$27*($Q$22:$Q$27=$D15)*ISNUMBER(MATCH($P$22:$P$27,IF($U$14:$U$17=$U15,$D$14:$D$17,""),0)))</f>
        <v>0</v>
      </c>
      <c r="X15" s="574">
        <f>COUNTIFS($W$14:$W$17,"&gt;"&amp;$W15,$U$14:$U$17,"="&amp;$U15)</f>
        <v>0</v>
      </c>
      <c r="Y15" s="587">
        <f t="shared" si="13"/>
        <v>1</v>
      </c>
      <c r="Z15" s="586"/>
      <c r="AA15" s="574">
        <f t="array" ref="AA15">SUMPRODUCT($W$22:$W$27*($P$22:$P$27=$D15)*ISNUMBER(MATCH($Q$22:$Q$27,IF($U$14:$U$17=$U15,$D$14:$D$17,""),0)))+SUMPRODUCT(-$W$22:$W$27*($Q$22:$Q$27=$D15)*ISNUMBER(MATCH($P$22:$P$27,IF($U$14:$U$17=$U15,$D$14:$D$17,""),0)))</f>
        <v>0</v>
      </c>
      <c r="AB15" s="574">
        <f>COUNTIFS($AA$14:$AA$17,"&gt;"&amp;$AA15,$Y$14:$Y$17,"="&amp;$Y15)</f>
        <v>0</v>
      </c>
      <c r="AC15" s="587">
        <f t="shared" si="14"/>
        <v>1</v>
      </c>
      <c r="AD15" s="586"/>
      <c r="AE15" s="574">
        <f t="array" ref="AE15">SUMPRODUCT($X$22:$X$27*($P$22:$P$27=$D15)*ISNUMBER(MATCH($Q$22:$Q$27,IF($U$14:$U$17=$U15,$D$14:$D$17,""),0)))+SUMPRODUCT($Y$22:$Y$27*($Q$22:$Q$27=$D15)*ISNUMBER(MATCH($P$22:$P$27,IF($U$14:$U$17=$U15,$D$14:$D$17,""),0)))</f>
        <v>0</v>
      </c>
      <c r="AF15" s="574">
        <f>COUNTIFS($AE$14:$AE$17,"&gt;"&amp;$AE15,$AC$14:$AC$17,"="&amp;$AC15)</f>
        <v>0</v>
      </c>
      <c r="AG15" s="587">
        <f t="shared" si="15"/>
        <v>1</v>
      </c>
      <c r="AH15" s="691"/>
      <c r="AI15" s="593">
        <f>COUNTIFS($J$5:$J$8,"&gt;"&amp;$J6,$AG$14:$AG$17,"="&amp;$AG15)</f>
        <v>0</v>
      </c>
      <c r="AJ15" s="587">
        <f t="shared" ref="AJ15:AJ17" si="23">AG15+AI15</f>
        <v>1</v>
      </c>
      <c r="AK15" s="586"/>
      <c r="AL15" s="593">
        <f>COUNTIFS($H$5:$H$8,"&gt;"&amp;$H6,$AJ$14:$AJ$17,"="&amp;$AJ15)</f>
        <v>0</v>
      </c>
      <c r="AM15" s="587">
        <f t="shared" ref="AM15:AM17" si="24">AJ15+AL15</f>
        <v>1</v>
      </c>
      <c r="AN15" s="586"/>
      <c r="AO15" s="593">
        <f>COUNTIFS($P$5:$P$8,"&gt;"&amp;$P6,$AM$14:$AM$17,"="&amp;$AM15)</f>
        <v>4</v>
      </c>
      <c r="AP15" s="587">
        <f t="shared" si="16"/>
        <v>5</v>
      </c>
      <c r="AQ15" s="586"/>
      <c r="AR15" s="593">
        <f t="shared" ref="AR15:AR17" si="25">COUNTIFS($R$5:$R$8,"&gt;"&amp;$R6,$AP$14:$AP$17,"="&amp;$AP15)</f>
        <v>0</v>
      </c>
      <c r="AS15" s="587">
        <f t="shared" si="17"/>
        <v>5</v>
      </c>
      <c r="AT15" s="797" t="b">
        <f t="shared" ref="AT15:AT17" si="26">AND($AV6,$AT6)</f>
        <v>0</v>
      </c>
      <c r="AV15" s="616" t="b">
        <f t="shared" ref="AV15:AV17" si="27">AND($AU6,$AV6)</f>
        <v>0</v>
      </c>
      <c r="AX15" s="685"/>
      <c r="AY15" s="616">
        <f t="shared" ref="AY15:AY17" si="28">IFERROR(INDEX($E$14:$E$17,IF($I15=$AX$14,$C15,99)),0)</f>
        <v>2</v>
      </c>
      <c r="AZ15" s="604" t="str">
        <v>Senegal</v>
      </c>
      <c r="BA15" s="593">
        <v>0</v>
      </c>
      <c r="BB15" s="593">
        <v>0</v>
      </c>
      <c r="BC15" s="609">
        <v>0</v>
      </c>
      <c r="BE15" s="614" t="str">
        <v/>
      </c>
      <c r="BF15" s="615" t="str">
        <v/>
      </c>
      <c r="BG15" s="616" t="str">
        <v/>
      </c>
      <c r="BH15" s="617" t="str">
        <v/>
      </c>
      <c r="BI15" s="616"/>
      <c r="BK15" s="590">
        <v>1</v>
      </c>
      <c r="BL15" s="693">
        <f t="array" ref="BL15">IFERROR(SMALL(IF(COUNTIF($BK$14:$BK$17,$C$14:$C$17)&gt;1,$C$14:$C$17,""),1),"")</f>
        <v>1</v>
      </c>
      <c r="BN15" s="604" t="str">
        <v/>
      </c>
      <c r="BO15" s="593" t="str">
        <v/>
      </c>
      <c r="BP15" s="593" t="str">
        <v/>
      </c>
      <c r="BQ15" s="609" t="str">
        <v/>
      </c>
      <c r="BS15" s="614" t="str">
        <v/>
      </c>
      <c r="BT15" s="615" t="str">
        <v/>
      </c>
      <c r="BU15" s="616" t="str">
        <v/>
      </c>
      <c r="BV15" s="617" t="str">
        <v/>
      </c>
      <c r="BZ15" s="604" t="str">
        <v/>
      </c>
      <c r="CA15" s="593" t="str">
        <v/>
      </c>
      <c r="CB15" s="593" t="str">
        <v/>
      </c>
      <c r="CC15" s="609" t="str">
        <v/>
      </c>
      <c r="CE15" s="614" t="str">
        <v/>
      </c>
      <c r="CF15" s="615" t="str">
        <v/>
      </c>
      <c r="CG15" s="616" t="str">
        <v/>
      </c>
      <c r="CH15" s="617" t="str">
        <v/>
      </c>
    </row>
    <row r="16" spans="2:86" s="594" customFormat="1">
      <c r="C16" s="593">
        <v>3</v>
      </c>
      <c r="D16" s="593" t="str">
        <f t="shared" si="18"/>
        <v>Iraq</v>
      </c>
      <c r="E16" s="589">
        <f t="shared" si="19"/>
        <v>3</v>
      </c>
      <c r="F16" s="582">
        <f t="shared" si="20"/>
        <v>5.016</v>
      </c>
      <c r="G16" s="710">
        <f t="shared" si="21"/>
        <v>5</v>
      </c>
      <c r="H16" s="586"/>
      <c r="I16" s="591">
        <f t="shared" si="22"/>
        <v>1</v>
      </c>
      <c r="J16" s="691"/>
      <c r="K16" s="574">
        <f t="array" ref="K16">SUMPRODUCT($U$22:$U$27*($P$22:$P$27=$D16)*ISNUMBER(MATCH($Q$22:$Q$27,IF($I$14:$I$17=$I16,$D$14:$D$17,""),0)))+SUMPRODUCT($V$22:$V$27*($Q$22:$Q$27=$D16)*ISNUMBER(MATCH($P$22:$P$27,IF($I$14:$I$17=$I16,$D$14:$D$17,""),0)))</f>
        <v>0</v>
      </c>
      <c r="L16" s="574">
        <f>COUNTIFS($K$14:$K$17,"&gt;"&amp;$K16,$I$14:$I$17,"="&amp;$I16)</f>
        <v>0</v>
      </c>
      <c r="M16" s="587">
        <f t="shared" si="10"/>
        <v>1</v>
      </c>
      <c r="N16" s="586"/>
      <c r="O16" s="574">
        <f t="array" ref="O16">SUMPRODUCT($W$22:$W$27*($P$22:$P$27=$D16)*ISNUMBER(MATCH($Q$22:$Q$27,IF($I$14:$I$17=$I16,$D$14:$D$17,""),0)))+SUMPRODUCT(-$W$22:$W$27*($Q$22:$Q$27=$D16)*ISNUMBER(MATCH($P$22:$P$27,IF($I$14:$I$17=$I16,$D$14:$D$17,""),0)))</f>
        <v>0</v>
      </c>
      <c r="P16" s="574">
        <f>COUNTIFS($O$14:$O$17,"&gt;"&amp;$O16,$M$14:$M$17,"="&amp;$M16)</f>
        <v>0</v>
      </c>
      <c r="Q16" s="587">
        <f t="shared" si="11"/>
        <v>1</v>
      </c>
      <c r="R16" s="586"/>
      <c r="S16" s="574">
        <f t="array" ref="S16">SUMPRODUCT($X$22:$X$27*($P$22:$P$27=$D16)*ISNUMBER(MATCH($Q$22:$Q$27,IF($I$14:$I$17=$I16,$D$14:$D$17,""),0)))+SUMPRODUCT($Y$22:$Y$27*($Q$22:$Q$27=$D16)*ISNUMBER(MATCH($P$22:$P$27,IF($I$14:$I$17=$I16,$D$14:$D$17,""),0)))</f>
        <v>0</v>
      </c>
      <c r="T16" s="574">
        <f>COUNTIFS($S$14:$S$17,"&gt;"&amp;$S16,$Q$14:$Q$17,"="&amp;$Q16)</f>
        <v>0</v>
      </c>
      <c r="U16" s="587">
        <f t="shared" si="12"/>
        <v>1</v>
      </c>
      <c r="V16" s="691"/>
      <c r="W16" s="574">
        <f t="array" ref="W16">SUMPRODUCT($U$22:$U$27*($P$22:$P$27=$D16)*ISNUMBER(MATCH($Q$22:$Q$27,IF($U$14:$U$17=$U16,$D$14:$D$17,""),0)))+SUMPRODUCT($V$22:$V$27*($Q$22:$Q$27=$D16)*ISNUMBER(MATCH($P$22:$P$27,IF($U$14:$U$17=$U16,$D$14:$D$17,""),0)))</f>
        <v>0</v>
      </c>
      <c r="X16" s="574">
        <f>COUNTIFS($W$14:$W$17,"&gt;"&amp;$W16,$U$14:$U$17,"="&amp;$U16)</f>
        <v>0</v>
      </c>
      <c r="Y16" s="587">
        <f t="shared" si="13"/>
        <v>1</v>
      </c>
      <c r="Z16" s="586"/>
      <c r="AA16" s="574">
        <f t="array" ref="AA16">SUMPRODUCT($W$22:$W$27*($P$22:$P$27=$D16)*ISNUMBER(MATCH($Q$22:$Q$27,IF($U$14:$U$17=$U16,$D$14:$D$17,""),0)))+SUMPRODUCT(-$W$22:$W$27*($Q$22:$Q$27=$D16)*ISNUMBER(MATCH($P$22:$P$27,IF($U$14:$U$17=$U16,$D$14:$D$17,""),0)))</f>
        <v>0</v>
      </c>
      <c r="AB16" s="574">
        <f>COUNTIFS($AA$14:$AA$17,"&gt;"&amp;$AA16,$Y$14:$Y$17,"="&amp;$Y16)</f>
        <v>0</v>
      </c>
      <c r="AC16" s="587">
        <f t="shared" si="14"/>
        <v>1</v>
      </c>
      <c r="AD16" s="586"/>
      <c r="AE16" s="574">
        <f t="array" ref="AE16">SUMPRODUCT($X$22:$X$27*($P$22:$P$27=$D16)*ISNUMBER(MATCH($Q$22:$Q$27,IF($U$14:$U$17=$U16,$D$14:$D$17,""),0)))+SUMPRODUCT($Y$22:$Y$27*($Q$22:$Q$27=$D16)*ISNUMBER(MATCH($P$22:$P$27,IF($U$14:$U$17=$U16,$D$14:$D$17,""),0)))</f>
        <v>0</v>
      </c>
      <c r="AF16" s="574">
        <f>COUNTIFS($AE$14:$AE$17,"&gt;"&amp;$AE16,$AC$14:$AC$17,"="&amp;$AC16)</f>
        <v>0</v>
      </c>
      <c r="AG16" s="587">
        <f t="shared" si="15"/>
        <v>1</v>
      </c>
      <c r="AH16" s="691"/>
      <c r="AI16" s="593">
        <f>COUNTIFS($J$5:$J$8,"&gt;"&amp;$J7,$AG$14:$AG$17,"="&amp;$AG16)</f>
        <v>0</v>
      </c>
      <c r="AJ16" s="587">
        <f t="shared" si="23"/>
        <v>1</v>
      </c>
      <c r="AK16" s="586"/>
      <c r="AL16" s="593">
        <f>COUNTIFS($H$5:$H$8,"&gt;"&amp;$H7,$AJ$14:$AJ$17,"="&amp;$AJ16)</f>
        <v>0</v>
      </c>
      <c r="AM16" s="587">
        <f t="shared" si="24"/>
        <v>1</v>
      </c>
      <c r="AN16" s="586"/>
      <c r="AO16" s="593">
        <f>COUNTIFS($P$5:$P$8,"&gt;"&amp;$P7,$AM$14:$AM$17,"="&amp;$AM16)</f>
        <v>4</v>
      </c>
      <c r="AP16" s="587">
        <f t="shared" si="16"/>
        <v>5</v>
      </c>
      <c r="AQ16" s="586"/>
      <c r="AR16" s="593">
        <f t="shared" si="25"/>
        <v>0</v>
      </c>
      <c r="AS16" s="587">
        <f t="shared" si="17"/>
        <v>5</v>
      </c>
      <c r="AT16" s="797" t="b">
        <f t="shared" si="26"/>
        <v>0</v>
      </c>
      <c r="AV16" s="616" t="b">
        <f t="shared" si="27"/>
        <v>0</v>
      </c>
      <c r="AX16" s="593"/>
      <c r="AY16" s="616">
        <f t="shared" si="28"/>
        <v>3</v>
      </c>
      <c r="AZ16" s="604" t="str">
        <v>Iraq</v>
      </c>
      <c r="BA16" s="593">
        <v>0</v>
      </c>
      <c r="BB16" s="593">
        <v>0</v>
      </c>
      <c r="BC16" s="609">
        <v>0</v>
      </c>
      <c r="BE16" s="614" t="str">
        <v/>
      </c>
      <c r="BF16" s="616" t="str">
        <v/>
      </c>
      <c r="BG16" s="615" t="str">
        <v/>
      </c>
      <c r="BH16" s="617" t="str">
        <v/>
      </c>
      <c r="BI16" s="616"/>
      <c r="BJ16" s="616"/>
      <c r="BK16" s="590">
        <v>1</v>
      </c>
      <c r="BL16" s="593"/>
      <c r="BN16" s="604" t="str">
        <v/>
      </c>
      <c r="BO16" s="593" t="str">
        <v/>
      </c>
      <c r="BP16" s="593" t="str">
        <v/>
      </c>
      <c r="BQ16" s="609" t="str">
        <v/>
      </c>
      <c r="BS16" s="614" t="str">
        <v/>
      </c>
      <c r="BT16" s="616" t="str">
        <v/>
      </c>
      <c r="BU16" s="615" t="str">
        <v/>
      </c>
      <c r="BV16" s="617" t="str">
        <v/>
      </c>
      <c r="BZ16" s="604" t="str">
        <v/>
      </c>
      <c r="CA16" s="593" t="str">
        <v/>
      </c>
      <c r="CB16" s="593" t="str">
        <v/>
      </c>
      <c r="CC16" s="609" t="str">
        <v/>
      </c>
      <c r="CE16" s="614" t="str">
        <v/>
      </c>
      <c r="CF16" s="616" t="str">
        <v/>
      </c>
      <c r="CG16" s="615" t="str">
        <v/>
      </c>
      <c r="CH16" s="617" t="str">
        <v/>
      </c>
    </row>
    <row r="17" spans="3:86" s="594" customFormat="1" ht="12.75" thickBot="1">
      <c r="C17" s="593">
        <v>4</v>
      </c>
      <c r="D17" s="593" t="str">
        <f t="shared" si="18"/>
        <v>Norway</v>
      </c>
      <c r="E17" s="592">
        <f t="shared" si="19"/>
        <v>4</v>
      </c>
      <c r="F17" s="582">
        <f t="shared" si="20"/>
        <v>5.0170000000000003</v>
      </c>
      <c r="G17" s="710">
        <f t="shared" si="21"/>
        <v>5</v>
      </c>
      <c r="H17" s="586"/>
      <c r="I17" s="591">
        <f t="shared" si="22"/>
        <v>1</v>
      </c>
      <c r="J17" s="691"/>
      <c r="K17" s="574">
        <f t="array" ref="K17">SUMPRODUCT($U$22:$U$27*($P$22:$P$27=$D17)*ISNUMBER(MATCH($Q$22:$Q$27,IF($I$14:$I$17=$I17,$D$14:$D$17,""),0)))+SUMPRODUCT($V$22:$V$27*($Q$22:$Q$27=$D17)*ISNUMBER(MATCH($P$22:$P$27,IF($I$14:$I$17=$I17,$D$14:$D$17,""),0)))</f>
        <v>0</v>
      </c>
      <c r="L17" s="574">
        <f>COUNTIFS($K$14:$K$17,"&gt;"&amp;$K17,$I$14:$I$17,"="&amp;$I17)</f>
        <v>0</v>
      </c>
      <c r="M17" s="587">
        <f t="shared" si="10"/>
        <v>1</v>
      </c>
      <c r="N17" s="586"/>
      <c r="O17" s="574">
        <f t="array" ref="O17">SUMPRODUCT($W$22:$W$27*($P$22:$P$27=$D17)*ISNUMBER(MATCH($Q$22:$Q$27,IF($I$14:$I$17=$I17,$D$14:$D$17,""),0)))+SUMPRODUCT(-$W$22:$W$27*($Q$22:$Q$27=$D17)*ISNUMBER(MATCH($P$22:$P$27,IF($I$14:$I$17=$I17,$D$14:$D$17,""),0)))</f>
        <v>0</v>
      </c>
      <c r="P17" s="574">
        <f>COUNTIFS($O$14:$O$17,"&gt;"&amp;$O17,$M$14:$M$17,"="&amp;$M17)</f>
        <v>0</v>
      </c>
      <c r="Q17" s="587">
        <f t="shared" si="11"/>
        <v>1</v>
      </c>
      <c r="R17" s="586"/>
      <c r="S17" s="574">
        <f t="array" ref="S17">SUMPRODUCT($X$22:$X$27*($P$22:$P$27=$D17)*ISNUMBER(MATCH($Q$22:$Q$27,IF($I$14:$I$17=$I17,$D$14:$D$17,""),0)))+SUMPRODUCT($Y$22:$Y$27*($Q$22:$Q$27=$D17)*ISNUMBER(MATCH($P$22:$P$27,IF($I$14:$I$17=$I17,$D$14:$D$17,""),0)))</f>
        <v>0</v>
      </c>
      <c r="T17" s="574">
        <f>COUNTIFS($S$14:$S$17,"&gt;"&amp;$S17,$Q$14:$Q$17,"="&amp;$Q17)</f>
        <v>0</v>
      </c>
      <c r="U17" s="587">
        <f t="shared" si="12"/>
        <v>1</v>
      </c>
      <c r="V17" s="691"/>
      <c r="W17" s="574">
        <f t="array" ref="W17">SUMPRODUCT($U$22:$U$27*($P$22:$P$27=$D17)*ISNUMBER(MATCH($Q$22:$Q$27,IF($U$14:$U$17=$U17,$D$14:$D$17,""),0)))+SUMPRODUCT($V$22:$V$27*($Q$22:$Q$27=$D17)*ISNUMBER(MATCH($P$22:$P$27,IF($U$14:$U$17=$U17,$D$14:$D$17,""),0)))</f>
        <v>0</v>
      </c>
      <c r="X17" s="574">
        <f>COUNTIFS($W$14:$W$17,"&gt;"&amp;$W17,$U$14:$U$17,"="&amp;$U17)</f>
        <v>0</v>
      </c>
      <c r="Y17" s="587">
        <f t="shared" si="13"/>
        <v>1</v>
      </c>
      <c r="Z17" s="586"/>
      <c r="AA17" s="574">
        <f t="array" ref="AA17">SUMPRODUCT($W$22:$W$27*($P$22:$P$27=$D17)*ISNUMBER(MATCH($Q$22:$Q$27,IF($U$14:$U$17=$U17,$D$14:$D$17,""),0)))+SUMPRODUCT(-$W$22:$W$27*($Q$22:$Q$27=$D17)*ISNUMBER(MATCH($P$22:$P$27,IF($U$14:$U$17=$U17,$D$14:$D$17,""),0)))</f>
        <v>0</v>
      </c>
      <c r="AB17" s="574">
        <f>COUNTIFS($AA$14:$AA$17,"&gt;"&amp;$AA17,$Y$14:$Y$17,"="&amp;$Y17)</f>
        <v>0</v>
      </c>
      <c r="AC17" s="587">
        <f t="shared" si="14"/>
        <v>1</v>
      </c>
      <c r="AD17" s="586"/>
      <c r="AE17" s="574">
        <f t="array" ref="AE17">SUMPRODUCT($X$22:$X$27*($P$22:$P$27=$D17)*ISNUMBER(MATCH($Q$22:$Q$27,IF($U$14:$U$17=$U17,$D$14:$D$17,""),0)))+SUMPRODUCT($Y$22:$Y$27*($Q$22:$Q$27=$D17)*ISNUMBER(MATCH($P$22:$P$27,IF($U$14:$U$17=$U17,$D$14:$D$17,""),0)))</f>
        <v>0</v>
      </c>
      <c r="AF17" s="574">
        <f>COUNTIFS($AE$14:$AE$17,"&gt;"&amp;$AE17,$AC$14:$AC$17,"="&amp;$AC17)</f>
        <v>0</v>
      </c>
      <c r="AG17" s="587">
        <f t="shared" si="15"/>
        <v>1</v>
      </c>
      <c r="AH17" s="691"/>
      <c r="AI17" s="593">
        <f>COUNTIFS($J$5:$J$8,"&gt;"&amp;$J8,$AG$14:$AG$17,"="&amp;$AG17)</f>
        <v>0</v>
      </c>
      <c r="AJ17" s="587">
        <f t="shared" si="23"/>
        <v>1</v>
      </c>
      <c r="AK17" s="586"/>
      <c r="AL17" s="593">
        <f>COUNTIFS($H$5:$H$8,"&gt;"&amp;$H8,$AJ$14:$AJ$17,"="&amp;$AJ17)</f>
        <v>0</v>
      </c>
      <c r="AM17" s="587">
        <f t="shared" si="24"/>
        <v>1</v>
      </c>
      <c r="AN17" s="586"/>
      <c r="AO17" s="593">
        <f>COUNTIFS($P$5:$P$8,"&gt;"&amp;$P8,$AM$14:$AM$17,"="&amp;$AM17)</f>
        <v>4</v>
      </c>
      <c r="AP17" s="587">
        <f t="shared" si="16"/>
        <v>5</v>
      </c>
      <c r="AQ17" s="586"/>
      <c r="AR17" s="593">
        <f t="shared" si="25"/>
        <v>0</v>
      </c>
      <c r="AS17" s="587">
        <f t="shared" si="17"/>
        <v>5</v>
      </c>
      <c r="AT17" s="797" t="b">
        <f t="shared" si="26"/>
        <v>0</v>
      </c>
      <c r="AV17" s="616" t="b">
        <f t="shared" si="27"/>
        <v>0</v>
      </c>
      <c r="AX17" s="593"/>
      <c r="AY17" s="616">
        <f t="shared" si="28"/>
        <v>4</v>
      </c>
      <c r="AZ17" s="605" t="str">
        <v>Norway</v>
      </c>
      <c r="BA17" s="607">
        <v>0</v>
      </c>
      <c r="BB17" s="607">
        <v>0</v>
      </c>
      <c r="BC17" s="610">
        <v>0</v>
      </c>
      <c r="BE17" s="618" t="str">
        <v/>
      </c>
      <c r="BF17" s="619" t="str">
        <v/>
      </c>
      <c r="BG17" s="619" t="str">
        <v/>
      </c>
      <c r="BH17" s="620" t="str">
        <v/>
      </c>
      <c r="BI17" s="616"/>
      <c r="BJ17" s="616"/>
      <c r="BK17" s="682">
        <v>1</v>
      </c>
      <c r="BL17" s="593"/>
      <c r="BN17" s="605" t="str">
        <v/>
      </c>
      <c r="BO17" s="607" t="str">
        <v/>
      </c>
      <c r="BP17" s="607" t="str">
        <v/>
      </c>
      <c r="BQ17" s="610" t="str">
        <v/>
      </c>
      <c r="BS17" s="618" t="str">
        <v/>
      </c>
      <c r="BT17" s="619" t="str">
        <v/>
      </c>
      <c r="BU17" s="619" t="str">
        <v/>
      </c>
      <c r="BV17" s="620" t="str">
        <v/>
      </c>
      <c r="BZ17" s="605" t="str">
        <v/>
      </c>
      <c r="CA17" s="607" t="str">
        <v/>
      </c>
      <c r="CB17" s="607" t="str">
        <v/>
      </c>
      <c r="CC17" s="610" t="str">
        <v/>
      </c>
      <c r="CE17" s="618" t="str">
        <v/>
      </c>
      <c r="CF17" s="619" t="str">
        <v/>
      </c>
      <c r="CG17" s="619" t="str">
        <v/>
      </c>
      <c r="CH17" s="620" t="str">
        <v/>
      </c>
    </row>
    <row r="18" spans="3:86" s="594" customFormat="1" ht="12.75" thickTop="1">
      <c r="P18" s="593"/>
      <c r="Q18" s="593"/>
      <c r="R18" s="593"/>
      <c r="S18" s="593"/>
      <c r="T18" s="593"/>
      <c r="U18" s="593"/>
      <c r="BK18" s="593"/>
      <c r="BL18" s="593"/>
    </row>
    <row r="19" spans="3:86" s="594" customFormat="1">
      <c r="BK19" s="593"/>
      <c r="BL19" s="593"/>
    </row>
    <row r="20" spans="3:86" s="572" customFormat="1">
      <c r="O20" s="622"/>
      <c r="W20" s="622"/>
      <c r="Y20" s="622"/>
      <c r="AZ20" s="688" t="s">
        <v>1780</v>
      </c>
      <c r="BK20" s="574"/>
      <c r="BL20" s="574"/>
    </row>
    <row r="21" spans="3:86" s="572" customFormat="1" ht="15.75" customHeight="1" thickBot="1">
      <c r="D21" s="623"/>
      <c r="E21" s="579" t="s">
        <v>1101</v>
      </c>
      <c r="F21" s="578" t="s">
        <v>1102</v>
      </c>
      <c r="G21" s="578" t="s">
        <v>1103</v>
      </c>
      <c r="H21" s="624" t="str">
        <f t="array" ref="H21:K21">TRANSPOSE($D$22:$D$25)</f>
        <v>France</v>
      </c>
      <c r="I21" s="625" t="str">
        <v>Senegal</v>
      </c>
      <c r="J21" s="625" t="str">
        <v>Iraq</v>
      </c>
      <c r="K21" s="626" t="str">
        <v>Norway</v>
      </c>
      <c r="L21" s="573" t="s">
        <v>1786</v>
      </c>
      <c r="M21" s="573" t="s">
        <v>1784</v>
      </c>
      <c r="N21" s="583" t="s">
        <v>1787</v>
      </c>
      <c r="T21" s="622" t="s">
        <v>169</v>
      </c>
      <c r="U21" s="975" t="s">
        <v>1101</v>
      </c>
      <c r="V21" s="975"/>
      <c r="W21" s="668" t="s">
        <v>190</v>
      </c>
      <c r="X21" s="668" t="s">
        <v>1102</v>
      </c>
      <c r="Y21" s="668" t="s">
        <v>1103</v>
      </c>
      <c r="AA21" s="627"/>
      <c r="AC21" s="573" t="s">
        <v>1759</v>
      </c>
      <c r="AE21" s="594"/>
      <c r="AF21" s="594"/>
      <c r="AH21" s="594"/>
      <c r="AI21" s="594"/>
      <c r="AJ21" s="594"/>
      <c r="AK21" s="594"/>
      <c r="AL21" s="594"/>
      <c r="AM21" s="594"/>
      <c r="AN21" s="594"/>
      <c r="AO21" s="594"/>
      <c r="AX21" s="687" t="s">
        <v>1783</v>
      </c>
      <c r="AY21" s="687" t="s">
        <v>1785</v>
      </c>
      <c r="AZ21" s="594"/>
      <c r="BA21" s="594"/>
      <c r="BB21" s="594"/>
      <c r="BC21" s="594"/>
      <c r="BD21" s="594"/>
      <c r="BE21" s="596" t="str">
        <f t="array" ref="BE21:BH21">TRANSPOSE($AZ$22:$AZ$25)</f>
        <v/>
      </c>
      <c r="BF21" s="597" t="str">
        <v/>
      </c>
      <c r="BG21" s="597" t="str">
        <v/>
      </c>
      <c r="BH21" s="598" t="str">
        <v/>
      </c>
      <c r="BI21" s="594"/>
      <c r="BJ21" s="594"/>
      <c r="BK21" s="593"/>
      <c r="BL21" s="593"/>
      <c r="BM21" s="594"/>
      <c r="BN21" s="594"/>
      <c r="BO21" s="594"/>
      <c r="BP21" s="594"/>
      <c r="BQ21" s="594"/>
      <c r="BR21" s="594"/>
      <c r="BS21" s="594"/>
      <c r="BT21" s="594"/>
      <c r="BU21" s="594"/>
      <c r="BV21" s="594"/>
    </row>
    <row r="22" spans="3:86" s="572" customFormat="1" ht="12.75" thickTop="1">
      <c r="C22" s="574"/>
      <c r="D22" s="628" t="str">
        <f>IF($L$9=0,$D5,INDEX($D$5:$D$8,MATCH($C5,$E$14:$E$17,0)))</f>
        <v>France</v>
      </c>
      <c r="E22" s="697">
        <f>VLOOKUP($D22,$D$5:$K$8,8,0)</f>
        <v>0</v>
      </c>
      <c r="F22" s="630">
        <f>VLOOKUP($D22,$D$5:$K$8,5,0)</f>
        <v>0</v>
      </c>
      <c r="G22" s="698">
        <f>VLOOKUP($D22,$D$5:$K$8,6,0)</f>
        <v>0</v>
      </c>
      <c r="H22" s="629" t="str">
        <f t="array" ref="H22:K25">IFERROR(VLOOKUP($D$22:$D$25&amp;$H$21:$K$21,$Z$22:$AA$33,2,0),"")</f>
        <v/>
      </c>
      <c r="I22" s="630" t="str">
        <v/>
      </c>
      <c r="J22" s="630" t="str">
        <v/>
      </c>
      <c r="K22" s="694" t="str">
        <v/>
      </c>
      <c r="L22" s="683" t="b">
        <f>OR($E22&gt;0,$G22&gt;0)</f>
        <v>0</v>
      </c>
      <c r="M22" s="683" t="b">
        <f t="array" ref="M22:M25">VLOOKUP($D$22:$D$25,$D$14:$AV$17,45,0)</f>
        <v>0</v>
      </c>
      <c r="N22" s="574">
        <f>VLOOKUP($D22,$D$5:$Q$8,14,0)</f>
        <v>1</v>
      </c>
      <c r="O22" s="635" t="s">
        <v>26</v>
      </c>
      <c r="P22" s="670" t="str">
        <f>INDEX('World Cup'!$B$13:$AJ$38,1,1+(CODE($B$1)-65)*3)</f>
        <v>France</v>
      </c>
      <c r="Q22" s="671" t="str">
        <f>INDEX('World Cup'!$B$13:$AJ$38,1,2+(CODE($B$1)-65)*3)</f>
        <v>Senegal</v>
      </c>
      <c r="R22" s="671" t="str">
        <f>IF(OR(INDEX('World Cup'!$B$14:$AJ$39,1,1+(CODE($B$1)-65)*3)="",INDEX('World Cup'!$B$14:$AJ$39,1,2+(CODE($B$1)-65)*3)=""),"",INDEX('World Cup'!$B$14:$AJ$39,1,1+(CODE($B$1)-65)*3))</f>
        <v/>
      </c>
      <c r="S22" s="672" t="str">
        <f>IF(OR(INDEX('World Cup'!$B$14:$AJ$39,1,1+(CODE($B$1)-65)*3)="",INDEX('World Cup'!$B$14:$AJ$39,1,2+(CODE($B$1)-65)*3)=""),"",INDEX('World Cup'!$B$14:$AJ$39,1,2+(CODE($B$1)-65)*3))</f>
        <v/>
      </c>
      <c r="T22" s="637">
        <f t="shared" ref="T22:T25" si="29">IF(AND(P22&lt;&gt;"",Q22&lt;&gt;"",P22&lt;&gt;Q22,R22&lt;&gt;"",S22&lt;&gt;""),1,0)</f>
        <v>0</v>
      </c>
      <c r="U22" s="638">
        <f t="shared" ref="U22:U25" si="30">IF($T22=0,0,IF($R22&gt;$S22,3,IF($R22=$S22,1,0)))</f>
        <v>0</v>
      </c>
      <c r="V22" s="639">
        <f t="shared" ref="V22:V25" si="31">IF($T22=0,0,IF($R22&lt;$S22,3,IF($R22=$S22,1,0)))</f>
        <v>0</v>
      </c>
      <c r="W22" s="640">
        <f t="shared" ref="W22:W25" si="32">IF(OR(R22="",S22=""),0,R22-S22)</f>
        <v>0</v>
      </c>
      <c r="X22" s="641">
        <f t="shared" ref="X22:X25" si="33">IF(OR(R22="",S22=""),0,R22)</f>
        <v>0</v>
      </c>
      <c r="Y22" s="642">
        <f t="shared" ref="Y22:Y25" si="34">IF(OR(R22="",S22=""),0,S22)</f>
        <v>0</v>
      </c>
      <c r="Z22" s="643" t="str">
        <f t="shared" ref="Z22:Z25" si="35">P22&amp;Q22</f>
        <v>FranceSenegal</v>
      </c>
      <c r="AA22" s="644" t="str">
        <f>IF($T22,$X22&amp;Language!$E$197&amp;$Y22,"")</f>
        <v/>
      </c>
      <c r="AB22" s="683"/>
      <c r="AC22" s="683" t="b">
        <f t="array" ref="AC22:AC25">VLOOKUP($D$22:$D$25,$D$14:$AV$17,43,0)</f>
        <v>0</v>
      </c>
      <c r="AD22" s="683"/>
      <c r="AE22" s="574"/>
      <c r="AF22" s="684"/>
      <c r="AG22" s="684"/>
      <c r="AH22" s="684"/>
      <c r="AI22" s="683"/>
      <c r="AJ22" s="593"/>
      <c r="AK22" s="645"/>
      <c r="AL22" s="593"/>
      <c r="AN22" s="593"/>
      <c r="AO22" s="593"/>
      <c r="AX22" s="689" t="str">
        <f t="array" ref="AX22">IFERROR(SMALL(IF(COUNTIF($I$14:$I$17,$C$14:$C$17)&gt;1,$C$14:$C$17,""),2),"")</f>
        <v/>
      </c>
      <c r="AY22" s="616">
        <f>IFERROR(INDEX($E$14:$E$17,IF($I14=$AX$22,$C14,99)),0)</f>
        <v>0</v>
      </c>
      <c r="AZ22" s="603" t="str">
        <f t="array" ref="AZ22:AZ25">IFERROR(VLOOKUP($BB$5:$BB$8,$C$14:$D$17,2,0),"")</f>
        <v/>
      </c>
      <c r="BA22" s="606" t="str">
        <f t="array" ref="BA22:BA25">IFERROR(VLOOKUP($BB$5:$BB$8,$C$14:$K$17,9,0),"")</f>
        <v/>
      </c>
      <c r="BB22" s="606" t="str">
        <f t="array" ref="BB22:BB25">IFERROR(VLOOKUP($BB$5:$BB$8,$C$14:$O$17,13,0),"")</f>
        <v/>
      </c>
      <c r="BC22" s="608" t="str">
        <f t="array" ref="BC22:BC25">IFERROR(VLOOKUP($BB$5:$BB$8,$C$14:$S$17,17,0),"")</f>
        <v/>
      </c>
      <c r="BD22" s="594"/>
      <c r="BE22" s="611" t="str">
        <f t="array" ref="BE22:BH25">IFERROR(VLOOKUP($AZ$22:$AZ$25&amp;$BE$21:$BH$21,$Z$22:$AA$33,2,0),"")</f>
        <v/>
      </c>
      <c r="BF22" s="612" t="str">
        <v/>
      </c>
      <c r="BG22" s="612" t="str">
        <v/>
      </c>
      <c r="BH22" s="613" t="str">
        <v/>
      </c>
      <c r="BI22" s="616"/>
      <c r="BJ22" s="616"/>
      <c r="BK22" s="574"/>
      <c r="BL22" s="593"/>
      <c r="BM22" s="594"/>
      <c r="BN22" s="594"/>
      <c r="BO22" s="593"/>
      <c r="BP22" s="593"/>
      <c r="BQ22" s="593"/>
      <c r="BR22" s="594"/>
      <c r="BS22" s="616"/>
      <c r="BT22" s="616"/>
      <c r="BU22" s="616"/>
      <c r="BV22" s="616"/>
    </row>
    <row r="23" spans="3:86" s="572" customFormat="1">
      <c r="C23" s="574"/>
      <c r="D23" s="646" t="str">
        <f t="shared" ref="D23:D25" si="36">IF($L$9=0,$D6,INDEX($D$5:$D$8,MATCH($C6,$E$14:$E$17,0)))</f>
        <v>Senegal</v>
      </c>
      <c r="E23" s="692">
        <f t="shared" ref="E23:E25" si="37">VLOOKUP($D23,$D$5:$K$8,8,0)</f>
        <v>0</v>
      </c>
      <c r="F23" s="574">
        <f t="shared" ref="F23:F25" si="38">VLOOKUP($D23,$D$5:$K$8,5,0)</f>
        <v>0</v>
      </c>
      <c r="G23" s="699">
        <f t="shared" ref="G23:G25" si="39">VLOOKUP($D23,$D$5:$K$8,6,0)</f>
        <v>0</v>
      </c>
      <c r="H23" s="631" t="str">
        <v/>
      </c>
      <c r="I23" s="632" t="str">
        <v/>
      </c>
      <c r="J23" s="574" t="str">
        <v/>
      </c>
      <c r="K23" s="695" t="str">
        <v/>
      </c>
      <c r="L23" s="683" t="b">
        <f t="shared" ref="L23:L25" si="40">OR($E23&gt;0,$G23&gt;0)</f>
        <v>0</v>
      </c>
      <c r="M23" s="683" t="b">
        <v>0</v>
      </c>
      <c r="N23" s="574">
        <f t="shared" ref="N23:N25" si="41">VLOOKUP($D23,$D$5:$Q$8,14,0)</f>
        <v>14</v>
      </c>
      <c r="O23" s="647" t="s">
        <v>27</v>
      </c>
      <c r="P23" s="673" t="str">
        <f>INDEX('World Cup'!$B$13:$AJ$38,6,1+(CODE($B$1)-65)*3)</f>
        <v>Iraq</v>
      </c>
      <c r="Q23" s="674" t="str">
        <f>INDEX('World Cup'!$B$13:$AJ$38,6,2+(CODE($B$1)-65)*3)</f>
        <v>Norway</v>
      </c>
      <c r="R23" s="674" t="str">
        <f>IF(OR(INDEX('World Cup'!$B$14:$AJ$39,6,1+(CODE($B$1)-65)*3)="",INDEX('World Cup'!$B$14:$AJ$39,6,2+(CODE($B$1)-65)*3)=""),"",INDEX('World Cup'!$B$14:$AJ$39,6,1+(CODE($B$1)-65)*3))</f>
        <v/>
      </c>
      <c r="S23" s="675" t="str">
        <f>IF(OR(INDEX('World Cup'!$B$14:$AJ$39,6,1+(CODE($B$1)-65)*3)="",INDEX('World Cup'!$B$14:$AJ$39,6,2+(CODE($B$1)-65)*3)=""),"",INDEX('World Cup'!$B$14:$AJ$39,6,2+(CODE($B$1)-65)*3))</f>
        <v/>
      </c>
      <c r="T23" s="574">
        <f t="shared" si="29"/>
        <v>0</v>
      </c>
      <c r="U23" s="649">
        <f t="shared" si="30"/>
        <v>0</v>
      </c>
      <c r="V23" s="574">
        <f t="shared" si="31"/>
        <v>0</v>
      </c>
      <c r="W23" s="650">
        <f t="shared" si="32"/>
        <v>0</v>
      </c>
      <c r="X23" s="651">
        <f t="shared" si="33"/>
        <v>0</v>
      </c>
      <c r="Y23" s="652">
        <f t="shared" si="34"/>
        <v>0</v>
      </c>
      <c r="Z23" s="653" t="str">
        <f t="shared" si="35"/>
        <v>IraqNorway</v>
      </c>
      <c r="AA23" s="654" t="str">
        <f>IF($T23,$X23&amp;Language!$E$197&amp;$Y23,"")</f>
        <v/>
      </c>
      <c r="AB23" s="683"/>
      <c r="AC23" s="683" t="b">
        <v>0</v>
      </c>
      <c r="AD23" s="683"/>
      <c r="AE23" s="574"/>
      <c r="AF23" s="684"/>
      <c r="AG23" s="684"/>
      <c r="AH23" s="684"/>
      <c r="AI23" s="684"/>
      <c r="AJ23" s="593"/>
      <c r="AK23" s="645"/>
      <c r="AL23" s="593"/>
      <c r="AN23" s="593"/>
      <c r="AO23" s="593"/>
      <c r="AY23" s="616">
        <f t="shared" ref="AY23:AY25" si="42">IFERROR(INDEX($E$14:$E$17,IF($I15=$AX$22,$C15,99)),0)</f>
        <v>0</v>
      </c>
      <c r="AZ23" s="604" t="str">
        <v/>
      </c>
      <c r="BA23" s="593" t="str">
        <v/>
      </c>
      <c r="BB23" s="593" t="str">
        <v/>
      </c>
      <c r="BC23" s="609" t="str">
        <v/>
      </c>
      <c r="BD23" s="594"/>
      <c r="BE23" s="614" t="str">
        <v/>
      </c>
      <c r="BF23" s="615" t="str">
        <v/>
      </c>
      <c r="BG23" s="616" t="str">
        <v/>
      </c>
      <c r="BH23" s="617" t="str">
        <v/>
      </c>
      <c r="BI23" s="616"/>
      <c r="BJ23" s="616"/>
      <c r="BK23" s="574"/>
      <c r="BL23" s="593"/>
      <c r="BM23" s="594"/>
      <c r="BN23" s="594"/>
      <c r="BO23" s="593"/>
      <c r="BP23" s="593"/>
      <c r="BQ23" s="593"/>
      <c r="BR23" s="594"/>
      <c r="BS23" s="616"/>
      <c r="BT23" s="616"/>
      <c r="BU23" s="616"/>
      <c r="BV23" s="616"/>
    </row>
    <row r="24" spans="3:86" s="572" customFormat="1">
      <c r="C24" s="574"/>
      <c r="D24" s="646" t="str">
        <f t="shared" si="36"/>
        <v>Iraq</v>
      </c>
      <c r="E24" s="692">
        <f t="shared" si="37"/>
        <v>0</v>
      </c>
      <c r="F24" s="574">
        <f t="shared" si="38"/>
        <v>0</v>
      </c>
      <c r="G24" s="699">
        <f t="shared" si="39"/>
        <v>0</v>
      </c>
      <c r="H24" s="631" t="str">
        <v/>
      </c>
      <c r="I24" s="574" t="str">
        <v/>
      </c>
      <c r="J24" s="632" t="str">
        <v/>
      </c>
      <c r="K24" s="695" t="str">
        <v/>
      </c>
      <c r="L24" s="683" t="b">
        <f t="shared" si="40"/>
        <v>0</v>
      </c>
      <c r="M24" s="683" t="b">
        <v>0</v>
      </c>
      <c r="N24" s="574">
        <f t="shared" si="41"/>
        <v>57</v>
      </c>
      <c r="O24" s="647" t="s">
        <v>28</v>
      </c>
      <c r="P24" s="673" t="str">
        <f>INDEX('World Cup'!$B$13:$AJ$38,11,1+(CODE($B$1)-65)*3)</f>
        <v>France</v>
      </c>
      <c r="Q24" s="674" t="str">
        <f>INDEX('World Cup'!$B$13:$AJ$38,11,2+(CODE($B$1)-65)*3)</f>
        <v>Iraq</v>
      </c>
      <c r="R24" s="674" t="str">
        <f>IF(OR(INDEX('World Cup'!$B$14:$AJ$39,11,1+(CODE($B$1)-65)*3)="",INDEX('World Cup'!$B$14:$AJ$39,11,2+(CODE($B$1)-65)*3)=""),"",INDEX('World Cup'!$B$14:$AJ$39,11,1+(CODE($B$1)-65)*3))</f>
        <v/>
      </c>
      <c r="S24" s="675" t="str">
        <f>IF(OR(INDEX('World Cup'!$B$14:$AJ$39,11,1+(CODE($B$1)-65)*3)="",INDEX('World Cup'!$B$14:$AJ$39,11,2+(CODE($B$1)-65)*3)=""),"",INDEX('World Cup'!$B$14:$AJ$39,11,2+(CODE($B$1)-65)*3))</f>
        <v/>
      </c>
      <c r="T24" s="574">
        <f t="shared" si="29"/>
        <v>0</v>
      </c>
      <c r="U24" s="649">
        <f t="shared" si="30"/>
        <v>0</v>
      </c>
      <c r="V24" s="574">
        <f t="shared" si="31"/>
        <v>0</v>
      </c>
      <c r="W24" s="650">
        <f t="shared" si="32"/>
        <v>0</v>
      </c>
      <c r="X24" s="651">
        <f t="shared" si="33"/>
        <v>0</v>
      </c>
      <c r="Y24" s="652">
        <f t="shared" si="34"/>
        <v>0</v>
      </c>
      <c r="Z24" s="653" t="str">
        <f t="shared" si="35"/>
        <v>FranceIraq</v>
      </c>
      <c r="AA24" s="654" t="str">
        <f>IF($T24,$X24&amp;Language!$E$197&amp;$Y24,"")</f>
        <v/>
      </c>
      <c r="AB24" s="683"/>
      <c r="AC24" s="683" t="b">
        <v>0</v>
      </c>
      <c r="AD24" s="683"/>
      <c r="AE24" s="574"/>
      <c r="AF24" s="684"/>
      <c r="AG24" s="684"/>
      <c r="AH24" s="684"/>
      <c r="AI24" s="684"/>
      <c r="AJ24" s="593"/>
      <c r="AK24" s="645"/>
      <c r="AL24" s="593"/>
      <c r="AN24" s="593"/>
      <c r="AO24" s="593"/>
      <c r="AY24" s="616">
        <f t="shared" si="42"/>
        <v>0</v>
      </c>
      <c r="AZ24" s="604" t="str">
        <v/>
      </c>
      <c r="BA24" s="593" t="str">
        <v/>
      </c>
      <c r="BB24" s="593" t="str">
        <v/>
      </c>
      <c r="BC24" s="609" t="str">
        <v/>
      </c>
      <c r="BD24" s="594"/>
      <c r="BE24" s="614" t="str">
        <v/>
      </c>
      <c r="BF24" s="616" t="str">
        <v/>
      </c>
      <c r="BG24" s="615" t="str">
        <v/>
      </c>
      <c r="BH24" s="617" t="str">
        <v/>
      </c>
      <c r="BI24" s="616"/>
      <c r="BJ24" s="616"/>
      <c r="BK24" s="574"/>
      <c r="BL24" s="593"/>
      <c r="BM24" s="594"/>
      <c r="BN24" s="594"/>
      <c r="BO24" s="593"/>
      <c r="BP24" s="593"/>
      <c r="BQ24" s="593"/>
      <c r="BR24" s="594"/>
      <c r="BS24" s="616"/>
      <c r="BT24" s="616"/>
      <c r="BU24" s="616"/>
      <c r="BV24" s="616"/>
    </row>
    <row r="25" spans="3:86" s="572" customFormat="1">
      <c r="C25" s="574"/>
      <c r="D25" s="655" t="str">
        <f t="shared" si="36"/>
        <v>Norway</v>
      </c>
      <c r="E25" s="700">
        <f t="shared" si="37"/>
        <v>0</v>
      </c>
      <c r="F25" s="634">
        <f t="shared" si="38"/>
        <v>0</v>
      </c>
      <c r="G25" s="701">
        <f t="shared" si="39"/>
        <v>0</v>
      </c>
      <c r="H25" s="633" t="str">
        <v/>
      </c>
      <c r="I25" s="634" t="str">
        <v/>
      </c>
      <c r="J25" s="634" t="str">
        <v/>
      </c>
      <c r="K25" s="696" t="str">
        <v/>
      </c>
      <c r="L25" s="683" t="b">
        <f t="shared" si="40"/>
        <v>0</v>
      </c>
      <c r="M25" s="683" t="b">
        <v>0</v>
      </c>
      <c r="N25" s="574">
        <f t="shared" si="41"/>
        <v>31</v>
      </c>
      <c r="O25" s="647" t="s">
        <v>29</v>
      </c>
      <c r="P25" s="673" t="str">
        <f>INDEX('World Cup'!$B$13:$AJ$38,16,1+(CODE($B$1)-65)*3)</f>
        <v>Norway</v>
      </c>
      <c r="Q25" s="674" t="str">
        <f>INDEX('World Cup'!$B$13:$AJ$38,16,2+(CODE($B$1)-65)*3)</f>
        <v>Senegal</v>
      </c>
      <c r="R25" s="674" t="str">
        <f>IF(OR(INDEX('World Cup'!$B$14:$AJ$39,16,1+(CODE($B$1)-65)*3)="",INDEX('World Cup'!$B$14:$AJ$39,16,2+(CODE($B$1)-65)*3)=""),"",INDEX('World Cup'!$B$14:$AJ$39,16,1+(CODE($B$1)-65)*3))</f>
        <v/>
      </c>
      <c r="S25" s="675" t="str">
        <f>IF(OR(INDEX('World Cup'!$B$14:$AJ$39,16,1+(CODE($B$1)-65)*3)="",INDEX('World Cup'!$B$14:$AJ$39,16,2+(CODE($B$1)-65)*3)=""),"",INDEX('World Cup'!$B$14:$AJ$39,16,2+(CODE($B$1)-65)*3))</f>
        <v/>
      </c>
      <c r="T25" s="574">
        <f t="shared" si="29"/>
        <v>0</v>
      </c>
      <c r="U25" s="649">
        <f t="shared" si="30"/>
        <v>0</v>
      </c>
      <c r="V25" s="574">
        <f t="shared" si="31"/>
        <v>0</v>
      </c>
      <c r="W25" s="650">
        <f t="shared" si="32"/>
        <v>0</v>
      </c>
      <c r="X25" s="651">
        <f t="shared" si="33"/>
        <v>0</v>
      </c>
      <c r="Y25" s="652">
        <f t="shared" si="34"/>
        <v>0</v>
      </c>
      <c r="Z25" s="653" t="str">
        <f t="shared" si="35"/>
        <v>NorwaySenegal</v>
      </c>
      <c r="AA25" s="654" t="str">
        <f>IF($T25,$X25&amp;Language!$E$197&amp;$Y25,"")</f>
        <v/>
      </c>
      <c r="AB25" s="683"/>
      <c r="AC25" s="683" t="b">
        <v>0</v>
      </c>
      <c r="AD25" s="683"/>
      <c r="AE25" s="574"/>
      <c r="AF25" s="684"/>
      <c r="AG25" s="684"/>
      <c r="AH25" s="684"/>
      <c r="AI25" s="684"/>
      <c r="AJ25" s="593"/>
      <c r="AK25" s="645"/>
      <c r="AL25" s="593"/>
      <c r="AN25" s="593"/>
      <c r="AO25" s="593"/>
      <c r="AY25" s="616">
        <f t="shared" si="42"/>
        <v>0</v>
      </c>
      <c r="AZ25" s="605" t="str">
        <v/>
      </c>
      <c r="BA25" s="607" t="str">
        <v/>
      </c>
      <c r="BB25" s="607" t="str">
        <v/>
      </c>
      <c r="BC25" s="610" t="str">
        <v/>
      </c>
      <c r="BD25" s="594"/>
      <c r="BE25" s="618" t="str">
        <v/>
      </c>
      <c r="BF25" s="619" t="str">
        <v/>
      </c>
      <c r="BG25" s="619" t="str">
        <v/>
      </c>
      <c r="BH25" s="620" t="str">
        <v/>
      </c>
      <c r="BI25" s="616"/>
      <c r="BJ25" s="616"/>
      <c r="BK25" s="574"/>
      <c r="BL25" s="593"/>
      <c r="BM25" s="594"/>
      <c r="BN25" s="594"/>
      <c r="BO25" s="594"/>
      <c r="BP25" s="594"/>
      <c r="BQ25" s="594"/>
      <c r="BR25" s="594"/>
      <c r="BS25" s="616"/>
      <c r="BT25" s="616"/>
      <c r="BU25" s="616"/>
      <c r="BV25" s="616"/>
    </row>
    <row r="26" spans="3:86" s="572" customFormat="1">
      <c r="C26" s="574"/>
      <c r="D26" s="656"/>
      <c r="E26" s="656"/>
      <c r="F26" s="574"/>
      <c r="G26" s="574"/>
      <c r="H26" s="622"/>
      <c r="O26" s="647" t="s">
        <v>1105</v>
      </c>
      <c r="P26" s="673" t="str">
        <f>INDEX('World Cup'!$B$13:$AJ$38,21,1+(CODE($B$1)-65)*3)</f>
        <v>Norway</v>
      </c>
      <c r="Q26" s="674" t="str">
        <f>INDEX('World Cup'!$B$13:$AJ$38,21,2+(CODE($B$1)-65)*3)</f>
        <v>France</v>
      </c>
      <c r="R26" s="674" t="str">
        <f>IF(OR(INDEX('World Cup'!$B$14:$AJ$39,21,1+(CODE($B$1)-65)*3)="",INDEX('World Cup'!$B$14:$AJ$39,21,2+(CODE($B$1)-65)*3)=""),"",INDEX('World Cup'!$B$14:$AJ$39,21,1+(CODE($B$1)-65)*3))</f>
        <v/>
      </c>
      <c r="S26" s="675" t="str">
        <f>IF(OR(INDEX('World Cup'!$B$14:$AJ$39,21,1+(CODE($B$1)-65)*3)="",INDEX('World Cup'!$B$14:$AJ$39,21,2+(CODE($B$1)-65)*3)=""),"",INDEX('World Cup'!$B$14:$AJ$39,21,2+(CODE($B$1)-65)*3))</f>
        <v/>
      </c>
      <c r="T26" s="574">
        <f t="shared" ref="T26:T27" si="43">IF(AND(P26&lt;&gt;"",Q26&lt;&gt;"",P26&lt;&gt;Q26,R26&lt;&gt;"",S26&lt;&gt;""),1,0)</f>
        <v>0</v>
      </c>
      <c r="U26" s="649">
        <f t="shared" ref="U26:U27" si="44">IF($T26=0,0,IF($R26&gt;$S26,3,IF($R26=$S26,1,0)))</f>
        <v>0</v>
      </c>
      <c r="V26" s="574">
        <f t="shared" ref="V26:V27" si="45">IF($T26=0,0,IF($R26&lt;$S26,3,IF($R26=$S26,1,0)))</f>
        <v>0</v>
      </c>
      <c r="W26" s="650">
        <f t="shared" ref="W26:W27" si="46">IF(OR(R26="",S26=""),0,R26-S26)</f>
        <v>0</v>
      </c>
      <c r="X26" s="651">
        <f t="shared" ref="X26:X27" si="47">IF(OR(R26="",S26=""),0,R26)</f>
        <v>0</v>
      </c>
      <c r="Y26" s="652">
        <f t="shared" ref="Y26:Y27" si="48">IF(OR(R26="",S26=""),0,S26)</f>
        <v>0</v>
      </c>
      <c r="Z26" s="653" t="str">
        <f t="shared" ref="Z26:Z27" si="49">P26&amp;Q26</f>
        <v>NorwayFrance</v>
      </c>
      <c r="AA26" s="654" t="str">
        <f>IF($T26,$X26&amp;Language!$E$197&amp;$Y26,"")</f>
        <v/>
      </c>
      <c r="AE26" s="593"/>
      <c r="AF26" s="593"/>
      <c r="AG26" s="574"/>
      <c r="AH26" s="593"/>
      <c r="AI26" s="593"/>
      <c r="AJ26" s="593"/>
      <c r="AK26" s="645"/>
      <c r="AL26" s="593"/>
      <c r="AM26" s="593"/>
      <c r="AN26" s="593"/>
      <c r="AO26" s="593"/>
      <c r="AZ26" s="594"/>
      <c r="BA26" s="593"/>
      <c r="BB26" s="593"/>
      <c r="BC26" s="593"/>
      <c r="BD26" s="594"/>
      <c r="BE26" s="612"/>
      <c r="BF26" s="612"/>
      <c r="BG26" s="612"/>
      <c r="BH26" s="612"/>
      <c r="BI26" s="616"/>
      <c r="BJ26" s="616"/>
      <c r="BL26" s="594"/>
      <c r="BM26" s="594"/>
      <c r="BN26" s="594"/>
      <c r="BO26" s="594"/>
      <c r="BP26" s="594"/>
      <c r="BQ26" s="594"/>
      <c r="BR26" s="594"/>
      <c r="BS26" s="616"/>
      <c r="BT26" s="616"/>
      <c r="BU26" s="616"/>
      <c r="BV26" s="616"/>
    </row>
    <row r="27" spans="3:86" s="572" customFormat="1" ht="12.75" thickBot="1">
      <c r="C27" s="574"/>
      <c r="D27" s="656"/>
      <c r="E27" s="656"/>
      <c r="F27" s="574"/>
      <c r="G27" s="574"/>
      <c r="H27" s="622"/>
      <c r="O27" s="657" t="s">
        <v>1106</v>
      </c>
      <c r="P27" s="676" t="str">
        <f>INDEX('World Cup'!$B$13:$AJ$38,26,1+(CODE($B$1)-65)*3)</f>
        <v>Senegal</v>
      </c>
      <c r="Q27" s="677" t="str">
        <f>INDEX('World Cup'!$B$13:$AJ$38,26,2+(CODE($B$1)-65)*3)</f>
        <v>Iraq</v>
      </c>
      <c r="R27" s="677" t="str">
        <f>IF(OR(INDEX('World Cup'!$B$14:$AJ$39,26,1+(CODE($B$1)-65)*3)="",INDEX('World Cup'!$B$14:$AJ$39,26,2+(CODE($B$1)-65)*3)=""),"",INDEX('World Cup'!$B$14:$AJ$39,26,1+(CODE($B$1)-65)*3))</f>
        <v/>
      </c>
      <c r="S27" s="678" t="str">
        <f>IF(OR(INDEX('World Cup'!$B$14:$AJ$39,26,1+(CODE($B$1)-65)*3)="",INDEX('World Cup'!$B$14:$AJ$39,26,2+(CODE($B$1)-65)*3)=""),"",INDEX('World Cup'!$B$14:$AJ$39,26,2+(CODE($B$1)-65)*3))</f>
        <v/>
      </c>
      <c r="T27" s="659">
        <f t="shared" si="43"/>
        <v>0</v>
      </c>
      <c r="U27" s="660">
        <f t="shared" si="44"/>
        <v>0</v>
      </c>
      <c r="V27" s="659">
        <f t="shared" si="45"/>
        <v>0</v>
      </c>
      <c r="W27" s="661">
        <f t="shared" si="46"/>
        <v>0</v>
      </c>
      <c r="X27" s="662">
        <f t="shared" si="47"/>
        <v>0</v>
      </c>
      <c r="Y27" s="663">
        <f t="shared" si="48"/>
        <v>0</v>
      </c>
      <c r="Z27" s="664" t="str">
        <f t="shared" si="49"/>
        <v>SenegalIraq</v>
      </c>
      <c r="AA27" s="665" t="str">
        <f>IF($T27,$X27&amp;Language!$E$197&amp;$Y27,"")</f>
        <v/>
      </c>
      <c r="AE27" s="593"/>
      <c r="AF27" s="593"/>
      <c r="AG27" s="574"/>
      <c r="AH27" s="593"/>
      <c r="AI27" s="593"/>
      <c r="AJ27" s="593"/>
      <c r="AK27" s="645"/>
      <c r="AL27" s="593"/>
      <c r="AM27" s="593"/>
      <c r="AN27" s="593"/>
      <c r="AO27" s="593"/>
      <c r="AZ27" s="594"/>
      <c r="BA27" s="593"/>
      <c r="BB27" s="593"/>
      <c r="BC27" s="593"/>
      <c r="BD27" s="594"/>
      <c r="BE27" s="616"/>
      <c r="BF27" s="616"/>
      <c r="BG27" s="616"/>
      <c r="BH27" s="616"/>
      <c r="BI27" s="616"/>
      <c r="BJ27" s="616"/>
      <c r="BL27" s="594"/>
      <c r="BM27" s="594"/>
      <c r="BN27" s="594"/>
      <c r="BO27" s="594"/>
      <c r="BP27" s="594"/>
      <c r="BQ27" s="594"/>
      <c r="BR27" s="594"/>
      <c r="BS27" s="616"/>
      <c r="BT27" s="616"/>
      <c r="BU27" s="616"/>
      <c r="BV27" s="616"/>
    </row>
    <row r="28" spans="3:86" s="572" customFormat="1" ht="12.75" thickTop="1">
      <c r="C28" s="574"/>
      <c r="D28" s="656"/>
      <c r="E28" s="656"/>
      <c r="F28" s="574"/>
      <c r="G28" s="574"/>
      <c r="H28" s="622"/>
      <c r="O28" s="635" t="s">
        <v>26</v>
      </c>
      <c r="P28" s="636"/>
      <c r="Q28" s="637"/>
      <c r="R28" s="637"/>
      <c r="S28" s="637"/>
      <c r="T28" s="637"/>
      <c r="U28" s="637"/>
      <c r="V28" s="637"/>
      <c r="W28" s="637"/>
      <c r="X28" s="637"/>
      <c r="Y28" s="666"/>
      <c r="Z28" s="653" t="str">
        <f t="shared" ref="Z28:Z33" si="50">Q22&amp;P22</f>
        <v>SenegalFrance</v>
      </c>
      <c r="AA28" s="654" t="str">
        <f>IF($T22,$Y22&amp;Language!$E$197&amp;$X22,"")</f>
        <v/>
      </c>
      <c r="AE28" s="593"/>
      <c r="AF28" s="593"/>
      <c r="AG28" s="574"/>
      <c r="AH28" s="593"/>
      <c r="AI28" s="593"/>
      <c r="AJ28" s="593"/>
      <c r="AK28" s="645"/>
      <c r="AL28" s="593"/>
      <c r="AM28" s="593"/>
      <c r="AN28" s="593"/>
      <c r="AO28" s="593"/>
      <c r="AZ28" s="594"/>
      <c r="BA28" s="593"/>
      <c r="BB28" s="593"/>
      <c r="BC28" s="593"/>
      <c r="BD28" s="594"/>
      <c r="BE28" s="616"/>
      <c r="BF28" s="616"/>
      <c r="BG28" s="616"/>
      <c r="BH28" s="616"/>
      <c r="BI28" s="616"/>
      <c r="BJ28" s="616"/>
      <c r="BL28" s="594"/>
      <c r="BM28" s="594"/>
      <c r="BN28" s="594"/>
      <c r="BO28" s="594"/>
      <c r="BP28" s="594"/>
      <c r="BQ28" s="594"/>
      <c r="BR28" s="594"/>
      <c r="BS28" s="616"/>
      <c r="BT28" s="616"/>
      <c r="BU28" s="616"/>
      <c r="BV28" s="616"/>
    </row>
    <row r="29" spans="3:86" s="572" customFormat="1">
      <c r="C29" s="574"/>
      <c r="D29" s="656"/>
      <c r="E29" s="656"/>
      <c r="F29" s="574"/>
      <c r="G29" s="574"/>
      <c r="H29" s="622"/>
      <c r="O29" s="647" t="s">
        <v>27</v>
      </c>
      <c r="P29" s="648"/>
      <c r="Q29" s="574"/>
      <c r="R29" s="574"/>
      <c r="S29" s="574"/>
      <c r="T29" s="574"/>
      <c r="U29" s="574"/>
      <c r="V29" s="574"/>
      <c r="W29" s="574"/>
      <c r="X29" s="574"/>
      <c r="Y29" s="652"/>
      <c r="Z29" s="653" t="str">
        <f t="shared" si="50"/>
        <v>NorwayIraq</v>
      </c>
      <c r="AA29" s="654" t="str">
        <f>IF($T23,$Y23&amp;Language!$E$197&amp;$X23,"")</f>
        <v/>
      </c>
      <c r="AE29" s="593"/>
      <c r="AF29" s="593"/>
      <c r="AG29" s="574"/>
      <c r="AH29" s="593"/>
      <c r="AI29" s="593"/>
      <c r="AJ29" s="593"/>
      <c r="AK29" s="645"/>
      <c r="AL29" s="593"/>
      <c r="AM29" s="593"/>
      <c r="AN29" s="593"/>
      <c r="AO29" s="593"/>
      <c r="BI29" s="616"/>
      <c r="BJ29" s="616"/>
      <c r="BL29" s="594"/>
      <c r="BM29" s="594"/>
    </row>
    <row r="30" spans="3:86" s="572" customFormat="1">
      <c r="C30" s="574"/>
      <c r="D30" s="656"/>
      <c r="E30" s="656"/>
      <c r="F30" s="574"/>
      <c r="G30" s="574"/>
      <c r="H30" s="622"/>
      <c r="O30" s="647" t="s">
        <v>28</v>
      </c>
      <c r="P30" s="648"/>
      <c r="Q30" s="574"/>
      <c r="R30" s="574"/>
      <c r="S30" s="574"/>
      <c r="T30" s="574"/>
      <c r="U30" s="574"/>
      <c r="V30" s="574"/>
      <c r="W30" s="574"/>
      <c r="X30" s="574"/>
      <c r="Y30" s="652"/>
      <c r="Z30" s="653" t="str">
        <f t="shared" si="50"/>
        <v>IraqFrance</v>
      </c>
      <c r="AA30" s="654" t="str">
        <f>IF($T24,$Y24&amp;Language!$E$197&amp;$X24,"")</f>
        <v/>
      </c>
      <c r="AE30" s="593"/>
      <c r="AF30" s="593"/>
      <c r="AG30" s="574"/>
      <c r="AH30" s="593"/>
      <c r="AI30" s="593"/>
      <c r="AJ30" s="593"/>
      <c r="AK30" s="645"/>
      <c r="AL30" s="593"/>
      <c r="AM30" s="593"/>
      <c r="AN30" s="593"/>
      <c r="AO30" s="593"/>
      <c r="BI30" s="616"/>
      <c r="BJ30" s="616"/>
      <c r="BL30" s="594"/>
      <c r="BM30" s="594"/>
    </row>
    <row r="31" spans="3:86" s="572" customFormat="1">
      <c r="D31" s="574"/>
      <c r="E31" s="574"/>
      <c r="F31" s="574"/>
      <c r="G31" s="574"/>
      <c r="H31" s="622"/>
      <c r="O31" s="647" t="s">
        <v>29</v>
      </c>
      <c r="P31" s="648"/>
      <c r="Q31" s="574"/>
      <c r="R31" s="574"/>
      <c r="S31" s="574"/>
      <c r="T31" s="574"/>
      <c r="U31" s="574"/>
      <c r="V31" s="574"/>
      <c r="W31" s="574"/>
      <c r="X31" s="574"/>
      <c r="Y31" s="652"/>
      <c r="Z31" s="653" t="str">
        <f t="shared" si="50"/>
        <v>SenegalNorway</v>
      </c>
      <c r="AA31" s="654" t="str">
        <f>IF($T25,$Y25&amp;Language!$E$197&amp;$X25,"")</f>
        <v/>
      </c>
      <c r="AE31" s="594"/>
      <c r="AF31" s="594"/>
      <c r="AG31" s="574"/>
      <c r="AH31" s="594"/>
      <c r="AI31" s="594"/>
      <c r="AJ31" s="594"/>
      <c r="AK31" s="594"/>
      <c r="AL31" s="594"/>
      <c r="AM31" s="594"/>
      <c r="AN31" s="594"/>
      <c r="AO31" s="594"/>
    </row>
    <row r="32" spans="3:86" s="572" customFormat="1">
      <c r="D32" s="574"/>
      <c r="E32" s="574"/>
      <c r="F32" s="574"/>
      <c r="G32" s="574"/>
      <c r="H32" s="622"/>
      <c r="O32" s="647" t="s">
        <v>1105</v>
      </c>
      <c r="P32" s="648"/>
      <c r="Q32" s="574"/>
      <c r="R32" s="574"/>
      <c r="S32" s="574"/>
      <c r="T32" s="574"/>
      <c r="U32" s="574"/>
      <c r="V32" s="574"/>
      <c r="W32" s="574"/>
      <c r="X32" s="574"/>
      <c r="Y32" s="652"/>
      <c r="Z32" s="653" t="str">
        <f t="shared" si="50"/>
        <v>FranceNorway</v>
      </c>
      <c r="AA32" s="654" t="str">
        <f>IF($T26,$Y26&amp;Language!$E$197&amp;$X26,"")</f>
        <v/>
      </c>
      <c r="AE32" s="594"/>
      <c r="AF32" s="594"/>
      <c r="AH32" s="594"/>
      <c r="AI32" s="594"/>
      <c r="AJ32" s="594"/>
      <c r="AK32" s="594"/>
      <c r="AL32" s="594"/>
      <c r="AM32" s="594"/>
      <c r="AN32" s="594"/>
      <c r="AO32" s="594"/>
    </row>
    <row r="33" spans="4:41" s="572" customFormat="1" ht="12.75" thickBot="1">
      <c r="D33" s="574"/>
      <c r="E33" s="574"/>
      <c r="F33" s="574"/>
      <c r="G33" s="574"/>
      <c r="H33" s="574"/>
      <c r="O33" s="657" t="s">
        <v>1106</v>
      </c>
      <c r="P33" s="658"/>
      <c r="Q33" s="659"/>
      <c r="R33" s="659"/>
      <c r="S33" s="659"/>
      <c r="T33" s="659"/>
      <c r="U33" s="659"/>
      <c r="V33" s="659"/>
      <c r="W33" s="659"/>
      <c r="X33" s="659"/>
      <c r="Y33" s="663"/>
      <c r="Z33" s="664" t="str">
        <f t="shared" si="50"/>
        <v>IraqSenegal</v>
      </c>
      <c r="AA33" s="665" t="str">
        <f>IF($T27,$Y27&amp;Language!$E$197&amp;$X27,"")</f>
        <v/>
      </c>
      <c r="AE33" s="593"/>
      <c r="AF33" s="593"/>
      <c r="AH33" s="593"/>
      <c r="AI33" s="593"/>
      <c r="AJ33" s="593"/>
      <c r="AK33" s="645"/>
      <c r="AL33" s="593"/>
      <c r="AM33" s="593"/>
      <c r="AN33" s="593"/>
      <c r="AO33" s="593"/>
    </row>
    <row r="34" spans="4:41" ht="12.75" thickTop="1"/>
  </sheetData>
  <mergeCells count="1">
    <mergeCell ref="U21:V21"/>
  </mergeCells>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3AEE2-7F81-4DDF-9EC5-2C482F896B90}">
  <sheetPr codeName="Tabelle25"/>
  <dimension ref="B1:CH34"/>
  <sheetViews>
    <sheetView zoomScaleNormal="100" workbookViewId="0"/>
  </sheetViews>
  <sheetFormatPr defaultColWidth="2.7109375" defaultRowHeight="12"/>
  <cols>
    <col min="1" max="1" width="2.7109375" style="667"/>
    <col min="2" max="2" width="6.140625" style="667" customWidth="1"/>
    <col min="3" max="3" width="4" style="667" customWidth="1"/>
    <col min="4" max="4" width="15.28515625" style="667" customWidth="1"/>
    <col min="5" max="5" width="5.5703125" style="667" customWidth="1"/>
    <col min="6" max="6" width="6.5703125" style="667" customWidth="1"/>
    <col min="7" max="7" width="6" style="667" customWidth="1"/>
    <col min="8" max="8" width="5.140625" style="667" customWidth="1"/>
    <col min="9" max="9" width="4.7109375" style="667" customWidth="1"/>
    <col min="10" max="10" width="4.85546875" style="667" customWidth="1"/>
    <col min="11" max="11" width="5.5703125" style="667" customWidth="1"/>
    <col min="12" max="12" width="5.28515625" style="667" customWidth="1"/>
    <col min="13" max="14" width="4.85546875" style="667" customWidth="1"/>
    <col min="15" max="15" width="5" style="667" customWidth="1"/>
    <col min="16" max="16" width="7.42578125" style="667" customWidth="1"/>
    <col min="17" max="37" width="4.7109375" style="667" customWidth="1"/>
    <col min="38" max="38" width="5.42578125" style="667" customWidth="1"/>
    <col min="39" max="40" width="4.7109375" style="667" customWidth="1"/>
    <col min="41" max="41" width="5.7109375" style="667" customWidth="1"/>
    <col min="42" max="42" width="8.85546875" style="667" customWidth="1"/>
    <col min="43" max="45" width="4.7109375" style="667" customWidth="1"/>
    <col min="46" max="46" width="7" style="667" customWidth="1"/>
    <col min="47" max="48" width="5.7109375" style="667" customWidth="1"/>
    <col min="49" max="49" width="1.5703125" style="667" customWidth="1"/>
    <col min="50" max="51" width="3.7109375" style="667" customWidth="1"/>
    <col min="52" max="52" width="13.5703125" style="667" customWidth="1"/>
    <col min="53" max="54" width="2.7109375" style="667"/>
    <col min="55" max="55" width="2.7109375" style="667" customWidth="1"/>
    <col min="56" max="56" width="1.28515625" style="667" customWidth="1"/>
    <col min="57" max="60" width="4.7109375" style="667" customWidth="1"/>
    <col min="61" max="62" width="5.7109375" style="667" customWidth="1"/>
    <col min="63" max="64" width="3.7109375" style="667" customWidth="1"/>
    <col min="65" max="65" width="1.7109375" style="667" customWidth="1"/>
    <col min="66" max="66" width="14.28515625" style="667" customWidth="1"/>
    <col min="67" max="67" width="2.7109375" style="667" customWidth="1"/>
    <col min="68" max="69" width="2.7109375" style="667"/>
    <col min="70" max="70" width="1.5703125" style="667" customWidth="1"/>
    <col min="71" max="74" width="4.7109375" style="667" customWidth="1"/>
    <col min="75" max="75" width="5.7109375" style="667" customWidth="1"/>
    <col min="76" max="76" width="3.7109375" style="667" customWidth="1"/>
    <col min="77" max="77" width="1.5703125" style="667" customWidth="1"/>
    <col min="78" max="78" width="14.28515625" style="667" customWidth="1"/>
    <col min="79" max="82" width="2.7109375" style="667"/>
    <col min="83" max="86" width="4.7109375" style="667" customWidth="1"/>
    <col min="87" max="16384" width="2.7109375" style="667"/>
  </cols>
  <sheetData>
    <row r="1" spans="2:86" ht="18">
      <c r="B1" s="669" t="s">
        <v>835</v>
      </c>
    </row>
    <row r="2" spans="2:86" s="572" customFormat="1">
      <c r="C2" s="702"/>
      <c r="F2" s="627"/>
      <c r="G2" s="686"/>
    </row>
    <row r="3" spans="2:86" s="572" customFormat="1">
      <c r="B3" s="573"/>
      <c r="C3" s="574"/>
      <c r="E3" s="627"/>
      <c r="F3" s="593"/>
      <c r="G3" s="627"/>
      <c r="H3" s="574"/>
      <c r="I3" s="574"/>
      <c r="J3" s="574"/>
      <c r="K3" s="574"/>
      <c r="L3" s="574"/>
      <c r="M3" s="574"/>
      <c r="N3" s="574"/>
      <c r="O3" s="574"/>
      <c r="P3" s="574"/>
      <c r="R3" s="575"/>
      <c r="S3" s="573"/>
      <c r="T3" s="573"/>
      <c r="U3" s="575"/>
      <c r="V3" s="573"/>
      <c r="W3" s="573"/>
      <c r="X3" s="575"/>
      <c r="Y3" s="576"/>
      <c r="Z3" s="573"/>
      <c r="AA3" s="573"/>
      <c r="AB3" s="575"/>
      <c r="AC3" s="576"/>
      <c r="AD3" s="573"/>
      <c r="AE3" s="573"/>
      <c r="AF3" s="575"/>
      <c r="AG3" s="576"/>
      <c r="AH3" s="573"/>
      <c r="AI3" s="573"/>
      <c r="AJ3" s="575"/>
      <c r="AK3" s="577"/>
      <c r="AL3" s="573"/>
      <c r="AM3" s="575"/>
    </row>
    <row r="4" spans="2:86" s="572" customFormat="1" ht="13.5" customHeight="1">
      <c r="B4" s="573"/>
      <c r="C4" s="574"/>
      <c r="D4" s="574"/>
      <c r="E4" s="627"/>
      <c r="F4" s="593"/>
      <c r="G4" s="627"/>
      <c r="H4" s="578" t="s">
        <v>1102</v>
      </c>
      <c r="I4" s="578" t="s">
        <v>1103</v>
      </c>
      <c r="J4" s="578" t="s">
        <v>190</v>
      </c>
      <c r="K4" s="579" t="s">
        <v>1101</v>
      </c>
      <c r="L4" s="578" t="s">
        <v>1762</v>
      </c>
      <c r="M4" s="579" t="s">
        <v>1763</v>
      </c>
      <c r="N4" s="579" t="s">
        <v>25</v>
      </c>
      <c r="O4" s="580" t="s">
        <v>34</v>
      </c>
      <c r="P4" s="703" t="s">
        <v>30</v>
      </c>
      <c r="Q4" s="579" t="s">
        <v>1787</v>
      </c>
      <c r="R4" s="578"/>
      <c r="S4" s="576"/>
      <c r="T4" s="573"/>
      <c r="U4" s="595"/>
      <c r="V4" s="573"/>
      <c r="W4" s="573"/>
      <c r="X4" s="595"/>
      <c r="Y4" s="576"/>
      <c r="Z4" s="573"/>
      <c r="AA4" s="573"/>
      <c r="AB4" s="595"/>
      <c r="AC4" s="576"/>
      <c r="AD4" s="573"/>
      <c r="AE4" s="573"/>
      <c r="AF4" s="595"/>
      <c r="AG4" s="576"/>
      <c r="AH4" s="573"/>
      <c r="AI4" s="573"/>
      <c r="AJ4" s="595"/>
      <c r="AK4" s="577"/>
      <c r="AL4" s="573"/>
      <c r="AM4" s="595"/>
      <c r="AO4" s="573"/>
    </row>
    <row r="5" spans="2:86" s="572" customFormat="1">
      <c r="B5" s="574"/>
      <c r="C5" s="574">
        <v>1</v>
      </c>
      <c r="D5" s="679" t="str">
        <f>VLOOKUP($B$1&amp;ROW($A1),Groups!$B$7:$D$65,3,0)</f>
        <v>Argentina</v>
      </c>
      <c r="E5" s="760"/>
      <c r="F5" s="582"/>
      <c r="G5" s="593"/>
      <c r="H5" s="574">
        <f>SUMIFS($R$22:$R$27,$P$22:$P$27,$D5)+SUMIFS($S$22:$S$27,$Q$22:$Q$27,$D5)</f>
        <v>0</v>
      </c>
      <c r="I5" s="574">
        <f>SUMIFS($S$22:$S$27,$P$22:$P$27,$D5)+SUMIFS($R$22:$R$27,$Q$22:$Q$27,$D5)</f>
        <v>0</v>
      </c>
      <c r="J5" s="574">
        <f t="shared" ref="J5:J8" si="0">H5-I5</f>
        <v>0</v>
      </c>
      <c r="K5" s="583">
        <f>M5*3+N5</f>
        <v>0</v>
      </c>
      <c r="L5" s="574">
        <f>M5+N5+O5</f>
        <v>0</v>
      </c>
      <c r="M5" s="574">
        <f>SUMPRODUCT(($P$22:$P$27=D5)*($R$22:$R$27&gt;$S$22:$S$27))+SUMPRODUCT(($Q$22:$Q$27=D5)*($R$22:$R$27&lt;$S$22:$S$27))</f>
        <v>0</v>
      </c>
      <c r="N5" s="574">
        <f>SUMPRODUCT(($P$22:$Q$27=D5)*($R$22:$R$27=$S$22:$S$27)*($R$22:$R$27&lt;&gt;"")*($S$22:$S$27&lt;&gt;""))</f>
        <v>0</v>
      </c>
      <c r="O5" s="574">
        <f>SUMPRODUCT(($P$22:$P$27=D5)*($R$22:$R$27&lt;$S$22:$S$27))+SUMPRODUCT(($Q$22:$Q$27=D5)*($R$22:$R$27&gt;$S$22:$S$27))</f>
        <v>0</v>
      </c>
      <c r="P5" s="584" t="e">
        <f>SUMIFS(#REF!,#REF!,$D5)+SUMIFS(#REF!,#REF!,$D5)+SUMIFS(#REF!,#REF!,$D5)</f>
        <v>#REF!</v>
      </c>
      <c r="Q5" s="574">
        <f>INDEX(Language!$C$5:$C$100,MATCH($D5,Language!$E$5:$E$100,0),1)</f>
        <v>3</v>
      </c>
      <c r="R5" s="709">
        <f>(1000-Q5)*($L$9&gt;0)</f>
        <v>0</v>
      </c>
      <c r="S5" s="574"/>
      <c r="T5" s="574"/>
      <c r="U5" s="587"/>
      <c r="V5" s="574"/>
      <c r="W5" s="574"/>
      <c r="X5" s="587"/>
      <c r="Y5" s="574"/>
      <c r="Z5" s="574"/>
      <c r="AA5" s="574"/>
      <c r="AB5" s="587"/>
      <c r="AC5" s="574"/>
      <c r="AD5" s="574"/>
      <c r="AE5" s="574"/>
      <c r="AF5" s="759"/>
      <c r="AG5" s="574"/>
      <c r="AH5" s="574"/>
      <c r="AI5" s="574"/>
      <c r="AJ5" s="759"/>
      <c r="AK5" s="574"/>
      <c r="AL5" s="574"/>
      <c r="AM5" s="759"/>
      <c r="AO5" s="683"/>
      <c r="AT5" s="572" t="b">
        <f t="array" ref="AT5:AT8">COUNTIF($AM$14:$AM$17,$AM$14:$AM$17)&gt;1</f>
        <v>1</v>
      </c>
      <c r="AU5" s="683" t="b">
        <f t="array" ref="AU5:AU8">COUNTIF($AP$14:$AP$17,$AP$14:$AP$17)&gt;1</f>
        <v>1</v>
      </c>
      <c r="AV5" s="683" t="b">
        <f t="array" ref="AV5:AV8">$L$5:$L$8&gt;0</f>
        <v>0</v>
      </c>
      <c r="BA5" s="762">
        <f>IFERROR(MATCH($C14,$AY$14:$AY$17,0),99)</f>
        <v>1</v>
      </c>
      <c r="BB5" s="763">
        <f>IFERROR(MATCH($C14,$AY$22:$AY$25,0),99)</f>
        <v>99</v>
      </c>
      <c r="BN5" s="762" t="str">
        <f>IF($U14=$BL$14,$C14,"")</f>
        <v/>
      </c>
      <c r="BO5" s="763" t="str">
        <f>INDEX($BN$5:$BN$8,MATCH($C14,$AY$14:$AY$17,0))</f>
        <v/>
      </c>
      <c r="BZ5" s="762" t="str">
        <f>IF($U14=$BX$14,$C14,"")</f>
        <v/>
      </c>
      <c r="CA5" s="763" t="str">
        <f>INDEX($BZ$5:$BZ$8,MATCH($C14,$AY$14:$AY$17,0))</f>
        <v/>
      </c>
    </row>
    <row r="6" spans="2:86" s="572" customFormat="1">
      <c r="B6" s="574"/>
      <c r="C6" s="574">
        <v>2</v>
      </c>
      <c r="D6" s="680" t="str">
        <f>VLOOKUP($B$1&amp;ROW($A2),Groups!$B$7:$D$65,3,0)</f>
        <v>Algeria</v>
      </c>
      <c r="E6" s="761"/>
      <c r="F6" s="582"/>
      <c r="G6" s="593"/>
      <c r="H6" s="574">
        <f>SUMIFS($R$22:$R$27,$P$22:$P$27,$D6)+SUMIFS($S$22:$S$27,$Q$22:$Q$27,$D6)</f>
        <v>0</v>
      </c>
      <c r="I6" s="574">
        <f>SUMIFS($S$22:$S$27,$P$22:$P$27,$D6)+SUMIFS($R$22:$R$27,$Q$22:$Q$27,$D6)</f>
        <v>0</v>
      </c>
      <c r="J6" s="574">
        <f t="shared" si="0"/>
        <v>0</v>
      </c>
      <c r="K6" s="583">
        <f t="shared" ref="K6:K8" si="1">M6*3+N6</f>
        <v>0</v>
      </c>
      <c r="L6" s="574">
        <f t="shared" ref="L6:L8" si="2">M6+N6+O6</f>
        <v>0</v>
      </c>
      <c r="M6" s="574">
        <f>SUMPRODUCT(($P$22:$P$27=D6)*($R$22:$R$27&gt;$S$22:$S$27))+SUMPRODUCT(($Q$22:$Q$27=D6)*($R$22:$R$27&lt;$S$22:$S$27))</f>
        <v>0</v>
      </c>
      <c r="N6" s="574">
        <f>SUMPRODUCT(($P$22:$Q$27=D6)*($R$22:$R$27=$S$22:$S$27)*($R$22:$R$27&lt;&gt;"")*($S$22:$S$27&lt;&gt;""))</f>
        <v>0</v>
      </c>
      <c r="O6" s="574">
        <f>SUMPRODUCT(($P$22:$P$27=D6)*($R$22:$R$27&lt;$S$22:$S$27))+SUMPRODUCT(($Q$22:$Q$27=D6)*($R$22:$R$27&gt;$S$22:$S$27))</f>
        <v>0</v>
      </c>
      <c r="P6" s="590" t="e">
        <f>SUMIFS(#REF!,#REF!,$D6)+SUMIFS(#REF!,#REF!,$D6)+SUMIFS(#REF!,#REF!,$D6)</f>
        <v>#REF!</v>
      </c>
      <c r="Q6" s="574">
        <f>INDEX(Language!$C$5:$C$100,MATCH($D6,Language!$E$5:$E$100,0),1)</f>
        <v>28</v>
      </c>
      <c r="R6" s="709">
        <f t="shared" ref="R6:R8" si="3">(1000-Q6)*($L$9&gt;0)</f>
        <v>0</v>
      </c>
      <c r="S6" s="574"/>
      <c r="T6" s="574"/>
      <c r="U6" s="587"/>
      <c r="V6" s="574"/>
      <c r="W6" s="574"/>
      <c r="X6" s="587"/>
      <c r="Y6" s="574"/>
      <c r="Z6" s="574"/>
      <c r="AA6" s="574"/>
      <c r="AB6" s="587"/>
      <c r="AC6" s="574"/>
      <c r="AD6" s="574"/>
      <c r="AE6" s="574"/>
      <c r="AF6" s="759"/>
      <c r="AG6" s="574"/>
      <c r="AH6" s="574"/>
      <c r="AI6" s="574"/>
      <c r="AJ6" s="759"/>
      <c r="AK6" s="574"/>
      <c r="AL6" s="574"/>
      <c r="AM6" s="759"/>
      <c r="AT6" s="572" t="b">
        <v>1</v>
      </c>
      <c r="AU6" s="683" t="b">
        <v>1</v>
      </c>
      <c r="AV6" s="683" t="b">
        <v>0</v>
      </c>
      <c r="BA6" s="764">
        <f t="shared" ref="BA6:BA8" si="4">IFERROR(MATCH($C15,$AY$14:$AY$17,0),99)</f>
        <v>2</v>
      </c>
      <c r="BB6" s="765">
        <f t="shared" ref="BB6:BB8" si="5">IFERROR(MATCH($C15,$AY$22:$AY$25,0),99)</f>
        <v>99</v>
      </c>
      <c r="BN6" s="764" t="str">
        <f t="shared" ref="BN6:BN8" si="6">IF($U15=$BL$14,$C15,"")</f>
        <v/>
      </c>
      <c r="BO6" s="765" t="str">
        <f t="shared" ref="BO6:BO8" si="7">INDEX($BN$5:$BN$8,MATCH($C15,$AY$14:$AY$17,0))</f>
        <v/>
      </c>
      <c r="BZ6" s="764" t="str">
        <f t="shared" ref="BZ6:BZ8" si="8">IF($U15=$BX$14,$C15,"")</f>
        <v/>
      </c>
      <c r="CA6" s="765" t="str">
        <f t="shared" ref="CA6:CA8" si="9">INDEX($BZ$5:$BZ$8,MATCH($C15,$AY$14:$AY$17,0))</f>
        <v/>
      </c>
    </row>
    <row r="7" spans="2:86" s="572" customFormat="1">
      <c r="B7" s="574"/>
      <c r="C7" s="574">
        <v>3</v>
      </c>
      <c r="D7" s="680" t="str">
        <f>VLOOKUP($B$1&amp;ROW($A3),Groups!$B$7:$D$65,3,0)</f>
        <v>Austria</v>
      </c>
      <c r="E7" s="761"/>
      <c r="F7" s="582"/>
      <c r="G7" s="593"/>
      <c r="H7" s="574">
        <f>SUMIFS($R$22:$R$27,$P$22:$P$27,$D7)+SUMIFS($S$22:$S$27,$Q$22:$Q$27,$D7)</f>
        <v>0</v>
      </c>
      <c r="I7" s="574">
        <f>SUMIFS($S$22:$S$27,$P$22:$P$27,$D7)+SUMIFS($R$22:$R$27,$Q$22:$Q$27,$D7)</f>
        <v>0</v>
      </c>
      <c r="J7" s="574">
        <f t="shared" si="0"/>
        <v>0</v>
      </c>
      <c r="K7" s="583">
        <f t="shared" si="1"/>
        <v>0</v>
      </c>
      <c r="L7" s="574">
        <f t="shared" si="2"/>
        <v>0</v>
      </c>
      <c r="M7" s="574">
        <f>SUMPRODUCT(($P$22:$P$27=D7)*($R$22:$R$27&gt;$S$22:$S$27))+SUMPRODUCT(($Q$22:$Q$27=D7)*($R$22:$R$27&lt;$S$22:$S$27))</f>
        <v>0</v>
      </c>
      <c r="N7" s="574">
        <f>SUMPRODUCT(($P$22:$Q$27=D7)*($R$22:$R$27=$S$22:$S$27)*($R$22:$R$27&lt;&gt;"")*($S$22:$S$27&lt;&gt;""))</f>
        <v>0</v>
      </c>
      <c r="O7" s="574">
        <f>SUMPRODUCT(($P$22:$P$27=D7)*($R$22:$R$27&lt;$S$22:$S$27))+SUMPRODUCT(($Q$22:$Q$27=D7)*($R$22:$R$27&gt;$S$22:$S$27))</f>
        <v>0</v>
      </c>
      <c r="P7" s="590" t="e">
        <f>SUMIFS(#REF!,#REF!,$D7)+SUMIFS(#REF!,#REF!,$D7)+SUMIFS(#REF!,#REF!,$D7)</f>
        <v>#REF!</v>
      </c>
      <c r="Q7" s="574">
        <f>INDEX(Language!$C$5:$C$100,MATCH($D7,Language!$E$5:$E$100,0),1)</f>
        <v>24</v>
      </c>
      <c r="R7" s="709">
        <f t="shared" si="3"/>
        <v>0</v>
      </c>
      <c r="S7" s="574"/>
      <c r="T7" s="574"/>
      <c r="U7" s="587"/>
      <c r="V7" s="574"/>
      <c r="W7" s="574"/>
      <c r="X7" s="587"/>
      <c r="Y7" s="574"/>
      <c r="Z7" s="574"/>
      <c r="AA7" s="574"/>
      <c r="AB7" s="587"/>
      <c r="AC7" s="574"/>
      <c r="AD7" s="574"/>
      <c r="AE7" s="574"/>
      <c r="AF7" s="759"/>
      <c r="AG7" s="574"/>
      <c r="AH7" s="574"/>
      <c r="AI7" s="574"/>
      <c r="AJ7" s="759"/>
      <c r="AK7" s="574"/>
      <c r="AL7" s="574"/>
      <c r="AM7" s="759"/>
      <c r="AT7" s="572" t="b">
        <v>1</v>
      </c>
      <c r="AU7" s="683" t="b">
        <v>1</v>
      </c>
      <c r="AV7" s="683" t="b">
        <v>0</v>
      </c>
      <c r="BA7" s="764">
        <f t="shared" si="4"/>
        <v>3</v>
      </c>
      <c r="BB7" s="765">
        <f t="shared" si="5"/>
        <v>99</v>
      </c>
      <c r="BN7" s="764" t="str">
        <f t="shared" si="6"/>
        <v/>
      </c>
      <c r="BO7" s="765" t="str">
        <f t="shared" si="7"/>
        <v/>
      </c>
      <c r="BZ7" s="764" t="str">
        <f t="shared" si="8"/>
        <v/>
      </c>
      <c r="CA7" s="765" t="str">
        <f t="shared" si="9"/>
        <v/>
      </c>
    </row>
    <row r="8" spans="2:86" s="572" customFormat="1">
      <c r="B8" s="574"/>
      <c r="C8" s="574">
        <v>4</v>
      </c>
      <c r="D8" s="681" t="str">
        <f>VLOOKUP($B$1&amp;ROW($A4),Groups!$B$7:$D$65,3,0)</f>
        <v>Jordan</v>
      </c>
      <c r="E8" s="761"/>
      <c r="F8" s="582"/>
      <c r="G8" s="593"/>
      <c r="H8" s="574">
        <f>SUMIFS($R$22:$R$27,$P$22:$P$27,$D8)+SUMIFS($S$22:$S$27,$Q$22:$Q$27,$D8)</f>
        <v>0</v>
      </c>
      <c r="I8" s="574">
        <f>SUMIFS($S$22:$S$27,$P$22:$P$27,$D8)+SUMIFS($R$22:$R$27,$Q$22:$Q$27,$D8)</f>
        <v>0</v>
      </c>
      <c r="J8" s="574">
        <f t="shared" si="0"/>
        <v>0</v>
      </c>
      <c r="K8" s="583">
        <f t="shared" si="1"/>
        <v>0</v>
      </c>
      <c r="L8" s="574">
        <f t="shared" si="2"/>
        <v>0</v>
      </c>
      <c r="M8" s="574">
        <f>SUMPRODUCT(($P$22:$P$27=D8)*($R$22:$R$27&gt;$S$22:$S$27))+SUMPRODUCT(($Q$22:$Q$27=D8)*($R$22:$R$27&lt;$S$22:$S$27))</f>
        <v>0</v>
      </c>
      <c r="N8" s="574">
        <f>SUMPRODUCT(($P$22:$Q$27=D8)*($R$22:$R$27=$S$22:$S$27)*($R$22:$R$27&lt;&gt;"")*($S$22:$S$27&lt;&gt;""))</f>
        <v>0</v>
      </c>
      <c r="O8" s="574">
        <f>SUMPRODUCT(($P$22:$P$27=D8)*($R$22:$R$27&lt;$S$22:$S$27))+SUMPRODUCT(($Q$22:$Q$27=D8)*($R$22:$R$27&gt;$S$22:$S$27))</f>
        <v>0</v>
      </c>
      <c r="P8" s="682" t="e">
        <f>SUMIFS(#REF!,#REF!,$D8)+SUMIFS(#REF!,#REF!,$D8)+SUMIFS(#REF!,#REF!,$D8)</f>
        <v>#REF!</v>
      </c>
      <c r="Q8" s="574">
        <f>INDEX(Language!$C$5:$C$100,MATCH($D8,Language!$E$5:$E$100,0),1)</f>
        <v>63</v>
      </c>
      <c r="R8" s="709">
        <f t="shared" si="3"/>
        <v>0</v>
      </c>
      <c r="S8" s="574"/>
      <c r="T8" s="574"/>
      <c r="U8" s="587"/>
      <c r="V8" s="574"/>
      <c r="W8" s="574"/>
      <c r="X8" s="587"/>
      <c r="Y8" s="574"/>
      <c r="Z8" s="574"/>
      <c r="AA8" s="574"/>
      <c r="AB8" s="587"/>
      <c r="AC8" s="574"/>
      <c r="AD8" s="574"/>
      <c r="AE8" s="574"/>
      <c r="AF8" s="759"/>
      <c r="AG8" s="574"/>
      <c r="AH8" s="574"/>
      <c r="AI8" s="574"/>
      <c r="AJ8" s="759"/>
      <c r="AK8" s="574"/>
      <c r="AL8" s="574"/>
      <c r="AM8" s="759"/>
      <c r="AT8" s="572" t="b">
        <v>1</v>
      </c>
      <c r="AU8" s="683" t="b">
        <v>1</v>
      </c>
      <c r="AV8" s="683" t="b">
        <v>0</v>
      </c>
      <c r="BA8" s="766">
        <f t="shared" si="4"/>
        <v>4</v>
      </c>
      <c r="BB8" s="767">
        <f t="shared" si="5"/>
        <v>99</v>
      </c>
      <c r="BN8" s="766" t="str">
        <f t="shared" si="6"/>
        <v/>
      </c>
      <c r="BO8" s="767" t="str">
        <f t="shared" si="7"/>
        <v/>
      </c>
      <c r="BZ8" s="766" t="str">
        <f t="shared" si="8"/>
        <v/>
      </c>
      <c r="CA8" s="767" t="str">
        <f t="shared" si="9"/>
        <v/>
      </c>
    </row>
    <row r="9" spans="2:86" s="572" customFormat="1">
      <c r="C9" s="574"/>
      <c r="D9" s="574"/>
      <c r="E9" s="574"/>
      <c r="F9" s="593"/>
      <c r="G9" s="593"/>
      <c r="H9" s="574"/>
      <c r="I9" s="574"/>
      <c r="J9" s="574"/>
      <c r="K9" s="574"/>
      <c r="L9" s="583">
        <f>QUOTIENT(SUM(L5:L8),2)</f>
        <v>0</v>
      </c>
      <c r="M9" s="574"/>
      <c r="N9" s="574"/>
      <c r="O9" s="574"/>
      <c r="P9" s="574"/>
      <c r="Q9" s="574"/>
      <c r="R9" s="574"/>
      <c r="S9" s="574"/>
      <c r="T9" s="574"/>
      <c r="U9" s="574"/>
      <c r="X9" s="574"/>
      <c r="Y9" s="574"/>
      <c r="Z9" s="574"/>
    </row>
    <row r="10" spans="2:86" s="572" customFormat="1">
      <c r="C10" s="574"/>
      <c r="D10" s="574"/>
      <c r="E10" s="574"/>
      <c r="F10" s="593"/>
      <c r="G10" s="593"/>
      <c r="H10" s="574"/>
      <c r="I10" s="574"/>
      <c r="J10" s="574"/>
      <c r="K10" s="574"/>
      <c r="L10" s="583"/>
      <c r="M10" s="574"/>
      <c r="N10" s="574"/>
      <c r="O10" s="574"/>
      <c r="P10" s="574"/>
      <c r="Q10" s="574"/>
      <c r="R10" s="574"/>
      <c r="S10" s="574"/>
      <c r="T10" s="574"/>
      <c r="U10" s="574"/>
      <c r="X10" s="574"/>
      <c r="Y10" s="574"/>
      <c r="Z10" s="574"/>
    </row>
    <row r="11" spans="2:86" s="572" customFormat="1">
      <c r="C11" s="574"/>
      <c r="D11" s="574"/>
      <c r="E11" s="574"/>
      <c r="F11" s="593"/>
      <c r="G11" s="593"/>
      <c r="H11" s="574"/>
      <c r="I11" s="574"/>
      <c r="J11" s="574"/>
      <c r="K11" s="574"/>
      <c r="L11" s="583"/>
      <c r="M11" s="574"/>
      <c r="N11" s="574"/>
      <c r="O11" s="574"/>
      <c r="P11" s="574"/>
      <c r="Q11" s="574"/>
      <c r="R11" s="574"/>
      <c r="S11" s="574"/>
      <c r="T11" s="574"/>
      <c r="U11" s="574"/>
      <c r="X11" s="574"/>
      <c r="Y11" s="574"/>
      <c r="Z11" s="574"/>
      <c r="BL11" s="593"/>
    </row>
    <row r="12" spans="2:86" s="594" customFormat="1">
      <c r="E12" s="573" t="s">
        <v>1758</v>
      </c>
      <c r="F12" s="577"/>
      <c r="G12" s="573" t="s">
        <v>1758</v>
      </c>
      <c r="H12" s="577"/>
      <c r="I12" s="575" t="s">
        <v>1758</v>
      </c>
      <c r="J12" s="577"/>
      <c r="K12" s="573" t="s">
        <v>1772</v>
      </c>
      <c r="L12" s="573"/>
      <c r="M12" s="575" t="s">
        <v>1758</v>
      </c>
      <c r="N12" s="577"/>
      <c r="O12" s="573" t="s">
        <v>1772</v>
      </c>
      <c r="P12" s="573"/>
      <c r="Q12" s="575" t="s">
        <v>1758</v>
      </c>
      <c r="R12" s="577"/>
      <c r="S12" s="573" t="s">
        <v>1772</v>
      </c>
      <c r="T12" s="573"/>
      <c r="U12" s="575" t="s">
        <v>1758</v>
      </c>
      <c r="V12" s="576"/>
      <c r="W12" s="573" t="s">
        <v>1773</v>
      </c>
      <c r="X12" s="573"/>
      <c r="Y12" s="575" t="s">
        <v>1758</v>
      </c>
      <c r="Z12" s="576"/>
      <c r="AA12" s="573" t="s">
        <v>1773</v>
      </c>
      <c r="AB12" s="573"/>
      <c r="AC12" s="575" t="s">
        <v>1758</v>
      </c>
      <c r="AD12" s="576"/>
      <c r="AE12" s="573" t="s">
        <v>1773</v>
      </c>
      <c r="AF12" s="573"/>
      <c r="AG12" s="575" t="s">
        <v>1758</v>
      </c>
      <c r="AH12" s="573"/>
      <c r="AI12" s="573" t="s">
        <v>190</v>
      </c>
      <c r="AJ12" s="575" t="s">
        <v>1758</v>
      </c>
      <c r="AK12" s="573"/>
      <c r="AL12" s="573" t="s">
        <v>1102</v>
      </c>
      <c r="AM12" s="575" t="s">
        <v>1758</v>
      </c>
      <c r="AN12" s="577"/>
      <c r="AO12" s="573" t="s">
        <v>1759</v>
      </c>
      <c r="AP12" s="575" t="s">
        <v>1758</v>
      </c>
      <c r="AR12" s="573" t="s">
        <v>1787</v>
      </c>
      <c r="AS12" s="575" t="s">
        <v>1758</v>
      </c>
      <c r="AT12" s="575"/>
      <c r="AZ12" s="688" t="s">
        <v>1779</v>
      </c>
      <c r="BJ12" s="687" t="s">
        <v>1777</v>
      </c>
      <c r="BL12" s="593"/>
      <c r="BN12" s="688" t="s">
        <v>1781</v>
      </c>
      <c r="BZ12" s="688" t="s">
        <v>1782</v>
      </c>
    </row>
    <row r="13" spans="2:86" s="594" customFormat="1" ht="12.75" thickBot="1">
      <c r="E13" s="573" t="s">
        <v>1760</v>
      </c>
      <c r="F13" s="577"/>
      <c r="G13" s="573" t="s">
        <v>1761</v>
      </c>
      <c r="H13" s="577"/>
      <c r="I13" s="595" t="s">
        <v>1764</v>
      </c>
      <c r="J13" s="577"/>
      <c r="K13" s="573" t="s">
        <v>1101</v>
      </c>
      <c r="L13" s="573" t="s">
        <v>1765</v>
      </c>
      <c r="M13" s="595" t="s">
        <v>1766</v>
      </c>
      <c r="N13" s="577"/>
      <c r="O13" s="573" t="s">
        <v>190</v>
      </c>
      <c r="P13" s="573" t="s">
        <v>1765</v>
      </c>
      <c r="Q13" s="595" t="s">
        <v>1767</v>
      </c>
      <c r="R13" s="577"/>
      <c r="S13" s="573" t="s">
        <v>1102</v>
      </c>
      <c r="T13" s="573" t="s">
        <v>1765</v>
      </c>
      <c r="U13" s="595" t="s">
        <v>1768</v>
      </c>
      <c r="V13" s="577"/>
      <c r="W13" s="573" t="s">
        <v>1101</v>
      </c>
      <c r="X13" s="573" t="s">
        <v>1765</v>
      </c>
      <c r="Y13" s="595" t="s">
        <v>1769</v>
      </c>
      <c r="Z13" s="577"/>
      <c r="AA13" s="573" t="s">
        <v>190</v>
      </c>
      <c r="AB13" s="573" t="s">
        <v>1765</v>
      </c>
      <c r="AC13" s="595" t="s">
        <v>1770</v>
      </c>
      <c r="AD13" s="577"/>
      <c r="AE13" s="573" t="s">
        <v>1102</v>
      </c>
      <c r="AF13" s="573" t="s">
        <v>1765</v>
      </c>
      <c r="AG13" s="595" t="s">
        <v>1771</v>
      </c>
      <c r="AH13" s="573"/>
      <c r="AI13" s="573" t="s">
        <v>1765</v>
      </c>
      <c r="AJ13" s="595" t="s">
        <v>1774</v>
      </c>
      <c r="AK13" s="573"/>
      <c r="AL13" s="573" t="s">
        <v>1765</v>
      </c>
      <c r="AM13" s="595" t="s">
        <v>1775</v>
      </c>
      <c r="AN13" s="577"/>
      <c r="AO13" s="573" t="s">
        <v>1765</v>
      </c>
      <c r="AP13" s="595" t="s">
        <v>1776</v>
      </c>
      <c r="AR13" s="573" t="s">
        <v>1765</v>
      </c>
      <c r="AS13" s="595" t="s">
        <v>1788</v>
      </c>
      <c r="AT13" s="796" t="s">
        <v>1759</v>
      </c>
      <c r="AU13" s="573" t="s">
        <v>1784</v>
      </c>
      <c r="AV13" s="573" t="s">
        <v>1784</v>
      </c>
      <c r="AX13" s="687" t="s">
        <v>1783</v>
      </c>
      <c r="AY13" s="687" t="s">
        <v>1785</v>
      </c>
      <c r="BE13" s="596" t="str">
        <f t="array" ref="BE13:BH13">TRANSPOSE($AZ$14:$AZ$17)</f>
        <v>Argentina</v>
      </c>
      <c r="BF13" s="597" t="str">
        <v>Algeria</v>
      </c>
      <c r="BG13" s="597" t="str">
        <v>Austria</v>
      </c>
      <c r="BH13" s="598" t="str">
        <v>Jordan</v>
      </c>
      <c r="BJ13" s="687" t="s">
        <v>1778</v>
      </c>
      <c r="BL13" s="687" t="s">
        <v>1783</v>
      </c>
      <c r="BS13" s="596" t="str">
        <f t="array" ref="BS13:BV13">TRANSPOSE($BN$14:$BN$17)</f>
        <v/>
      </c>
      <c r="BT13" s="597" t="str">
        <v/>
      </c>
      <c r="BU13" s="597" t="str">
        <v/>
      </c>
      <c r="BV13" s="598" t="str">
        <v/>
      </c>
      <c r="BX13" s="687" t="s">
        <v>1783</v>
      </c>
      <c r="CE13" s="596" t="str">
        <f t="array" ref="CE13:CH13">TRANSPOSE($BZ$14:$BZ$17)</f>
        <v/>
      </c>
      <c r="CF13" s="597" t="str">
        <v/>
      </c>
      <c r="CG13" s="597" t="str">
        <v/>
      </c>
      <c r="CH13" s="598" t="str">
        <v/>
      </c>
    </row>
    <row r="14" spans="2:86" s="594" customFormat="1" ht="13.5" thickTop="1" thickBot="1">
      <c r="C14" s="593">
        <v>1</v>
      </c>
      <c r="D14" s="593" t="str">
        <f>$D5</f>
        <v>Argentina</v>
      </c>
      <c r="E14" s="581">
        <f>RANK(F14,$F$14:$F$17,1)</f>
        <v>1</v>
      </c>
      <c r="F14" s="582">
        <f>G14+ROW()/1000+(D14="")*10</f>
        <v>5.0140000000000002</v>
      </c>
      <c r="G14" s="710">
        <f>AS14</f>
        <v>5</v>
      </c>
      <c r="H14" s="586"/>
      <c r="I14" s="585">
        <f>RANK($K5,$K$5:$K$8)</f>
        <v>1</v>
      </c>
      <c r="J14" s="691"/>
      <c r="K14" s="599">
        <f t="array" ref="K14">SUMPRODUCT($U$22:$U$27*($P$22:$P$27=$D14)*ISNUMBER(MATCH($Q$22:$Q$27,IF($I$14:$I$17=$I14,$D$14:$D$17,""),0)))+SUMPRODUCT($V$22:$V$27*($Q$22:$Q$27=$D14)*ISNUMBER(MATCH($P$22:$P$27,IF($I$14:$I$17=$I14,$D$14:$D$17,""),0)))</f>
        <v>0</v>
      </c>
      <c r="L14" s="600">
        <f>COUNTIFS($K$14:$K$17,"&gt;"&amp;$K14,$I$14:$I$17,"="&amp;$I14)</f>
        <v>0</v>
      </c>
      <c r="M14" s="588">
        <f t="shared" ref="M14:M17" si="10">I14+L14</f>
        <v>1</v>
      </c>
      <c r="N14" s="586"/>
      <c r="O14" s="599">
        <f t="array" ref="O14">SUMPRODUCT($W$22:$W$27*($P$22:$P$27=$D14)*ISNUMBER(MATCH($Q$22:$Q$27,IF($I$14:$I$17=$I14,$D$14:$D$17,""),0)))+SUMPRODUCT(-$W$22:$W$27*($Q$22:$Q$27=$D14)*ISNUMBER(MATCH($P$22:$P$27,IF($I$14:$I$17=$I14,$D$14:$D$17,""),0)))</f>
        <v>0</v>
      </c>
      <c r="P14" s="600">
        <f>COUNTIFS($O$14:$O$17,"&gt;"&amp;$O14,$M$14:$M$17,"="&amp;$M14)</f>
        <v>0</v>
      </c>
      <c r="Q14" s="588">
        <f t="shared" ref="Q14:Q17" si="11">M14+P14</f>
        <v>1</v>
      </c>
      <c r="R14" s="586"/>
      <c r="S14" s="599">
        <f t="array" ref="S14">SUMPRODUCT($X$22:$X$27*($P$22:$P$27=$D14)*ISNUMBER(MATCH($Q$22:$Q$27,IF($I$14:$I$17=$I14,$D$14:$D$17,""),0)))+SUMPRODUCT($Y$22:$Y$27*($Q$22:$Q$27=$D14)*ISNUMBER(MATCH($P$22:$P$27,IF($I$14:$I$17=$I14,$D$14:$D$17,""),0)))</f>
        <v>0</v>
      </c>
      <c r="T14" s="600">
        <f>COUNTIFS($S$14:$S$17,"&gt;"&amp;$S14,$Q$14:$Q$17,"="&amp;$Q14)</f>
        <v>0</v>
      </c>
      <c r="U14" s="588">
        <f t="shared" ref="U14:U17" si="12">Q14+T14</f>
        <v>1</v>
      </c>
      <c r="V14" s="691"/>
      <c r="W14" s="599">
        <f t="array" ref="W14">SUMPRODUCT($U$22:$U$27*($P$22:$P$27=$D14)*ISNUMBER(MATCH($Q$22:$Q$27,IF($U$14:$U$17=$U14,$D$14:$D$17,""),0)))+SUMPRODUCT($V$22:$V$27*($Q$22:$Q$27=$D14)*ISNUMBER(MATCH($P$22:$P$27,IF($U$14:$U$17=$U14,$D$14:$D$17,""),0)))</f>
        <v>0</v>
      </c>
      <c r="X14" s="600">
        <f>COUNTIFS($W$14:$W$17,"&gt;"&amp;$W14,$U$14:$U$17,"="&amp;$U14)</f>
        <v>0</v>
      </c>
      <c r="Y14" s="588">
        <f t="shared" ref="Y14:Y17" si="13">U14+X14</f>
        <v>1</v>
      </c>
      <c r="Z14" s="586"/>
      <c r="AA14" s="599">
        <f t="array" ref="AA14">SUMPRODUCT($W$22:$W$27*($P$22:$P$27=$D14)*ISNUMBER(MATCH($Q$22:$Q$27,IF($U$14:$U$17=$U14,$D$14:$D$17,""),0)))+SUMPRODUCT(-$W$22:$W$27*($Q$22:$Q$27=$D14)*ISNUMBER(MATCH($P$22:$P$27,IF($U$14:$U$17=$U14,$D$14:$D$17,""),0)))</f>
        <v>0</v>
      </c>
      <c r="AB14" s="600">
        <f>COUNTIFS($AA$14:$AA$17,"&gt;"&amp;$AA14,$Y$14:$Y$17,"="&amp;$Y14)</f>
        <v>0</v>
      </c>
      <c r="AC14" s="588">
        <f t="shared" ref="AC14:AC17" si="14">Y14+AB14</f>
        <v>1</v>
      </c>
      <c r="AD14" s="586"/>
      <c r="AE14" s="599">
        <f t="array" ref="AE14">SUMPRODUCT($X$22:$X$27*($P$22:$P$27=$D14)*ISNUMBER(MATCH($Q$22:$Q$27,IF($U$14:$U$17=$U14,$D$14:$D$17,""),0)))+SUMPRODUCT($Y$22:$Y$27*($Q$22:$Q$27=$D14)*ISNUMBER(MATCH($P$22:$P$27,IF($U$14:$U$17=$U14,$D$14:$D$17,""),0)))</f>
        <v>0</v>
      </c>
      <c r="AF14" s="600">
        <f>COUNTIFS($AE$14:$AE$17,"&gt;"&amp;$AE14,$AC$14:$AC$17,"="&amp;$AC14)</f>
        <v>0</v>
      </c>
      <c r="AG14" s="588">
        <f t="shared" ref="AG14:AG17" si="15">AC14+AF14</f>
        <v>1</v>
      </c>
      <c r="AH14" s="691"/>
      <c r="AI14" s="601">
        <f>COUNTIFS($J$5:$J$8,"&gt;"&amp;$J5,$AG$14:$AG$17,"="&amp;$AG14)</f>
        <v>0</v>
      </c>
      <c r="AJ14" s="602">
        <f>AG14+AI14</f>
        <v>1</v>
      </c>
      <c r="AK14" s="586"/>
      <c r="AL14" s="601">
        <f>COUNTIFS($H$5:$H$8,"&gt;"&amp;$H5,$AJ$14:$AJ$17,"="&amp;$AJ14)</f>
        <v>0</v>
      </c>
      <c r="AM14" s="602">
        <f>AJ14+AL14</f>
        <v>1</v>
      </c>
      <c r="AN14" s="586"/>
      <c r="AO14" s="601">
        <f>COUNTIFS($P$5:$P$8,"&gt;"&amp;$P5,$AM$14:$AM$17,"="&amp;$AM14)</f>
        <v>4</v>
      </c>
      <c r="AP14" s="602">
        <f t="shared" ref="AP14:AP17" si="16">AM14+AO14</f>
        <v>5</v>
      </c>
      <c r="AQ14" s="586"/>
      <c r="AR14" s="601">
        <f>COUNTIFS($R$5:$R$8,"&gt;"&amp;$R5,$AP$14:$AP$17,"="&amp;$AP14)</f>
        <v>0</v>
      </c>
      <c r="AS14" s="602">
        <f t="shared" ref="AS14:AS17" si="17">AP14+AR14</f>
        <v>5</v>
      </c>
      <c r="AT14" s="797" t="b">
        <f>AND($AV5,$AT5)</f>
        <v>0</v>
      </c>
      <c r="AU14" s="704" t="b">
        <f>OR($AV$14:$AV$17)</f>
        <v>0</v>
      </c>
      <c r="AV14" s="616" t="b">
        <f>AND($AU5,$AV5)</f>
        <v>0</v>
      </c>
      <c r="AX14" s="689">
        <f t="array" ref="AX14">IFERROR(SMALL(IF(COUNTIF($I$14:$I$17,$C$14:$C$17)&gt;1,$C$14:$C$17,""),1),"")</f>
        <v>1</v>
      </c>
      <c r="AY14" s="616">
        <f>IFERROR(INDEX($E$14:$E$17,IF($I14=$AX$14,$C14,99)),0)</f>
        <v>1</v>
      </c>
      <c r="AZ14" s="603" t="str">
        <f t="array" ref="AZ14:AZ17">IFERROR(VLOOKUP($BA$5:$BA$8,$C$14:$D$17,2,0),"")</f>
        <v>Argentina</v>
      </c>
      <c r="BA14" s="606">
        <f t="array" ref="BA14:BA17">IFERROR(VLOOKUP($BA$5:$BA$8,$C$14:$K$17,9,0),"")</f>
        <v>0</v>
      </c>
      <c r="BB14" s="606">
        <f t="array" ref="BB14:BB17">IFERROR(VLOOKUP($BA$5:$BA$8,$C$14:$O$17,13,0),"")</f>
        <v>0</v>
      </c>
      <c r="BC14" s="608">
        <f t="array" ref="BC14:BC17">IFERROR(VLOOKUP($BA$5:$BA$8,$C$14:$S$17,17,0),"")</f>
        <v>0</v>
      </c>
      <c r="BE14" s="611" t="str">
        <f t="array" ref="BE14:BH17">IFERROR(VLOOKUP($AZ$14:$AZ$17&amp;$BE$13:$BH$13,$Z$22:$AA$33,2,0),"")</f>
        <v/>
      </c>
      <c r="BF14" s="612" t="str">
        <v/>
      </c>
      <c r="BG14" s="612" t="str">
        <v/>
      </c>
      <c r="BH14" s="613" t="str">
        <v/>
      </c>
      <c r="BI14" s="616"/>
      <c r="BJ14" s="686" t="b">
        <f>COUNTIF($I$14:$I$17,$BL$15)&lt;&gt;COUNTIF($U$14:$U$17,$BL$15)</f>
        <v>0</v>
      </c>
      <c r="BK14" s="584">
        <f t="array" ref="BK14:BK17">IF($I$14:$I$17=$AX$14,$U$14:$U$17,0)</f>
        <v>1</v>
      </c>
      <c r="BL14" s="690" t="str">
        <f>IF($BJ$14,$BL$15,"")</f>
        <v/>
      </c>
      <c r="BM14" s="621"/>
      <c r="BN14" s="603" t="str">
        <f t="array" ref="BN14:BN17">IFERROR(VLOOKUP($BO$5:$BO$8,$C$14:$D$17,2,0),"")</f>
        <v/>
      </c>
      <c r="BO14" s="606" t="str">
        <f t="array" ref="BO14:BO17">IFERROR(VLOOKUP($BO$5:$BO$8,$C$14:$W$17,21,0),"")</f>
        <v/>
      </c>
      <c r="BP14" s="606" t="str">
        <f t="array" ref="BP14:BP17">IFERROR(VLOOKUP($BO$5:$BO$8,$C$14:$AA$17,25,0),"")</f>
        <v/>
      </c>
      <c r="BQ14" s="608" t="str">
        <f t="array" ref="BQ14:BQ17">IFERROR(VLOOKUP($BO$5:$BO$8,$C$14:$AE$17,29,0),"")</f>
        <v/>
      </c>
      <c r="BS14" s="611" t="str">
        <f t="array" ref="BS14:BV17">IFERROR(VLOOKUP($BN$14:$BN$17&amp;$BS$13:$BV$13,$Z$22:$AA$33,2,0),"")</f>
        <v/>
      </c>
      <c r="BT14" s="612" t="str">
        <v/>
      </c>
      <c r="BU14" s="612" t="str">
        <v/>
      </c>
      <c r="BV14" s="613" t="str">
        <v/>
      </c>
      <c r="BX14" s="689" t="str">
        <f t="array" ref="BX14">IFERROR(SMALL(IF(COUNTIF($BK$14:$BK$17,$C$14:$C$17)&gt;1,$C$14:$C$17,""),2),"")</f>
        <v/>
      </c>
      <c r="BZ14" s="603" t="str">
        <f t="array" ref="BZ14:BZ17">IFERROR(VLOOKUP($CA$5:$CA$8,$C$14:$D$17,2,0),"")</f>
        <v/>
      </c>
      <c r="CA14" s="606" t="str">
        <f t="array" ref="CA14:CA17">IFERROR(VLOOKUP($CA$5:$CA$8,$C$14:$W$17,21,0),"")</f>
        <v/>
      </c>
      <c r="CB14" s="606" t="str">
        <f t="array" ref="CB14:CB17">IFERROR(VLOOKUP($CA$5:$CA$8,$C$14:$AA$17,25,0),"")</f>
        <v/>
      </c>
      <c r="CC14" s="608" t="str">
        <f t="array" ref="CC14:CC17">IFERROR(VLOOKUP($CA$5:$CA$8,$C$14:$AE$17,29,0),"")</f>
        <v/>
      </c>
      <c r="CE14" s="611" t="str">
        <f t="array" ref="CE14:CH17">IFERROR(VLOOKUP($BZ$14:$BZ$17&amp;$CE$13:$CH$13,$Z$22:$AA$33,2,0),"")</f>
        <v/>
      </c>
      <c r="CF14" s="612" t="str">
        <v/>
      </c>
      <c r="CG14" s="612" t="str">
        <v/>
      </c>
      <c r="CH14" s="613" t="str">
        <v/>
      </c>
    </row>
    <row r="15" spans="2:86" s="594" customFormat="1">
      <c r="C15" s="593">
        <v>2</v>
      </c>
      <c r="D15" s="593" t="str">
        <f t="shared" ref="D15:D17" si="18">$D6</f>
        <v>Algeria</v>
      </c>
      <c r="E15" s="589">
        <f t="shared" ref="E15:E17" si="19">RANK(F15,$F$14:$F$17,1)</f>
        <v>2</v>
      </c>
      <c r="F15" s="582">
        <f t="shared" ref="F15:F17" si="20">G15+ROW()/1000+(D15="")*10</f>
        <v>5.0149999999999997</v>
      </c>
      <c r="G15" s="710">
        <f t="shared" ref="G15:G17" si="21">AS15</f>
        <v>5</v>
      </c>
      <c r="H15" s="586"/>
      <c r="I15" s="591">
        <f t="shared" ref="I15:I17" si="22">RANK($K6,$K$5:$K$8)</f>
        <v>1</v>
      </c>
      <c r="J15" s="691"/>
      <c r="K15" s="574">
        <f t="array" ref="K15">SUMPRODUCT($U$22:$U$27*($P$22:$P$27=$D15)*ISNUMBER(MATCH($Q$22:$Q$27,IF($I$14:$I$17=$I15,$D$14:$D$17,""),0)))+SUMPRODUCT($V$22:$V$27*($Q$22:$Q$27=$D15)*ISNUMBER(MATCH($P$22:$P$27,IF($I$14:$I$17=$I15,$D$14:$D$17,""),0)))</f>
        <v>0</v>
      </c>
      <c r="L15" s="574">
        <f>COUNTIFS($K$14:$K$17,"&gt;"&amp;$K15,$I$14:$I$17,"="&amp;$I15)</f>
        <v>0</v>
      </c>
      <c r="M15" s="587">
        <f t="shared" si="10"/>
        <v>1</v>
      </c>
      <c r="N15" s="586"/>
      <c r="O15" s="574">
        <f t="array" ref="O15">SUMPRODUCT($W$22:$W$27*($P$22:$P$27=$D15)*ISNUMBER(MATCH($Q$22:$Q$27,IF($I$14:$I$17=$I15,$D$14:$D$17,""),0)))+SUMPRODUCT(-$W$22:$W$27*($Q$22:$Q$27=$D15)*ISNUMBER(MATCH($P$22:$P$27,IF($I$14:$I$17=$I15,$D$14:$D$17,""),0)))</f>
        <v>0</v>
      </c>
      <c r="P15" s="574">
        <f>COUNTIFS($O$14:$O$17,"&gt;"&amp;$O15,$M$14:$M$17,"="&amp;$M15)</f>
        <v>0</v>
      </c>
      <c r="Q15" s="587">
        <f t="shared" si="11"/>
        <v>1</v>
      </c>
      <c r="R15" s="586"/>
      <c r="S15" s="574">
        <f t="array" ref="S15">SUMPRODUCT($X$22:$X$27*($P$22:$P$27=$D15)*ISNUMBER(MATCH($Q$22:$Q$27,IF($I$14:$I$17=$I15,$D$14:$D$17,""),0)))+SUMPRODUCT($Y$22:$Y$27*($Q$22:$Q$27=$D15)*ISNUMBER(MATCH($P$22:$P$27,IF($I$14:$I$17=$I15,$D$14:$D$17,""),0)))</f>
        <v>0</v>
      </c>
      <c r="T15" s="574">
        <f>COUNTIFS($S$14:$S$17,"&gt;"&amp;$S15,$Q$14:$Q$17,"="&amp;$Q15)</f>
        <v>0</v>
      </c>
      <c r="U15" s="587">
        <f t="shared" si="12"/>
        <v>1</v>
      </c>
      <c r="V15" s="691"/>
      <c r="W15" s="574">
        <f t="array" ref="W15">SUMPRODUCT($U$22:$U$27*($P$22:$P$27=$D15)*ISNUMBER(MATCH($Q$22:$Q$27,IF($U$14:$U$17=$U15,$D$14:$D$17,""),0)))+SUMPRODUCT($V$22:$V$27*($Q$22:$Q$27=$D15)*ISNUMBER(MATCH($P$22:$P$27,IF($U$14:$U$17=$U15,$D$14:$D$17,""),0)))</f>
        <v>0</v>
      </c>
      <c r="X15" s="574">
        <f>COUNTIFS($W$14:$W$17,"&gt;"&amp;$W15,$U$14:$U$17,"="&amp;$U15)</f>
        <v>0</v>
      </c>
      <c r="Y15" s="587">
        <f t="shared" si="13"/>
        <v>1</v>
      </c>
      <c r="Z15" s="586"/>
      <c r="AA15" s="574">
        <f t="array" ref="AA15">SUMPRODUCT($W$22:$W$27*($P$22:$P$27=$D15)*ISNUMBER(MATCH($Q$22:$Q$27,IF($U$14:$U$17=$U15,$D$14:$D$17,""),0)))+SUMPRODUCT(-$W$22:$W$27*($Q$22:$Q$27=$D15)*ISNUMBER(MATCH($P$22:$P$27,IF($U$14:$U$17=$U15,$D$14:$D$17,""),0)))</f>
        <v>0</v>
      </c>
      <c r="AB15" s="574">
        <f>COUNTIFS($AA$14:$AA$17,"&gt;"&amp;$AA15,$Y$14:$Y$17,"="&amp;$Y15)</f>
        <v>0</v>
      </c>
      <c r="AC15" s="587">
        <f t="shared" si="14"/>
        <v>1</v>
      </c>
      <c r="AD15" s="586"/>
      <c r="AE15" s="574">
        <f t="array" ref="AE15">SUMPRODUCT($X$22:$X$27*($P$22:$P$27=$D15)*ISNUMBER(MATCH($Q$22:$Q$27,IF($U$14:$U$17=$U15,$D$14:$D$17,""),0)))+SUMPRODUCT($Y$22:$Y$27*($Q$22:$Q$27=$D15)*ISNUMBER(MATCH($P$22:$P$27,IF($U$14:$U$17=$U15,$D$14:$D$17,""),0)))</f>
        <v>0</v>
      </c>
      <c r="AF15" s="574">
        <f>COUNTIFS($AE$14:$AE$17,"&gt;"&amp;$AE15,$AC$14:$AC$17,"="&amp;$AC15)</f>
        <v>0</v>
      </c>
      <c r="AG15" s="587">
        <f t="shared" si="15"/>
        <v>1</v>
      </c>
      <c r="AH15" s="691"/>
      <c r="AI15" s="593">
        <f>COUNTIFS($J$5:$J$8,"&gt;"&amp;$J6,$AG$14:$AG$17,"="&amp;$AG15)</f>
        <v>0</v>
      </c>
      <c r="AJ15" s="587">
        <f t="shared" ref="AJ15:AJ17" si="23">AG15+AI15</f>
        <v>1</v>
      </c>
      <c r="AK15" s="586"/>
      <c r="AL15" s="593">
        <f>COUNTIFS($H$5:$H$8,"&gt;"&amp;$H6,$AJ$14:$AJ$17,"="&amp;$AJ15)</f>
        <v>0</v>
      </c>
      <c r="AM15" s="587">
        <f t="shared" ref="AM15:AM17" si="24">AJ15+AL15</f>
        <v>1</v>
      </c>
      <c r="AN15" s="586"/>
      <c r="AO15" s="593">
        <f>COUNTIFS($P$5:$P$8,"&gt;"&amp;$P6,$AM$14:$AM$17,"="&amp;$AM15)</f>
        <v>4</v>
      </c>
      <c r="AP15" s="587">
        <f t="shared" si="16"/>
        <v>5</v>
      </c>
      <c r="AQ15" s="586"/>
      <c r="AR15" s="593">
        <f t="shared" ref="AR15:AR17" si="25">COUNTIFS($R$5:$R$8,"&gt;"&amp;$R6,$AP$14:$AP$17,"="&amp;$AP15)</f>
        <v>0</v>
      </c>
      <c r="AS15" s="587">
        <f t="shared" si="17"/>
        <v>5</v>
      </c>
      <c r="AT15" s="797" t="b">
        <f t="shared" ref="AT15:AT17" si="26">AND($AV6,$AT6)</f>
        <v>0</v>
      </c>
      <c r="AV15" s="616" t="b">
        <f t="shared" ref="AV15:AV17" si="27">AND($AU6,$AV6)</f>
        <v>0</v>
      </c>
      <c r="AX15" s="685"/>
      <c r="AY15" s="616">
        <f t="shared" ref="AY15:AY17" si="28">IFERROR(INDEX($E$14:$E$17,IF($I15=$AX$14,$C15,99)),0)</f>
        <v>2</v>
      </c>
      <c r="AZ15" s="604" t="str">
        <v>Algeria</v>
      </c>
      <c r="BA15" s="593">
        <v>0</v>
      </c>
      <c r="BB15" s="593">
        <v>0</v>
      </c>
      <c r="BC15" s="609">
        <v>0</v>
      </c>
      <c r="BE15" s="614" t="str">
        <v/>
      </c>
      <c r="BF15" s="615" t="str">
        <v/>
      </c>
      <c r="BG15" s="616" t="str">
        <v/>
      </c>
      <c r="BH15" s="617" t="str">
        <v/>
      </c>
      <c r="BI15" s="616"/>
      <c r="BK15" s="590">
        <v>1</v>
      </c>
      <c r="BL15" s="693">
        <f t="array" ref="BL15">IFERROR(SMALL(IF(COUNTIF($BK$14:$BK$17,$C$14:$C$17)&gt;1,$C$14:$C$17,""),1),"")</f>
        <v>1</v>
      </c>
      <c r="BN15" s="604" t="str">
        <v/>
      </c>
      <c r="BO15" s="593" t="str">
        <v/>
      </c>
      <c r="BP15" s="593" t="str">
        <v/>
      </c>
      <c r="BQ15" s="609" t="str">
        <v/>
      </c>
      <c r="BS15" s="614" t="str">
        <v/>
      </c>
      <c r="BT15" s="615" t="str">
        <v/>
      </c>
      <c r="BU15" s="616" t="str">
        <v/>
      </c>
      <c r="BV15" s="617" t="str">
        <v/>
      </c>
      <c r="BZ15" s="604" t="str">
        <v/>
      </c>
      <c r="CA15" s="593" t="str">
        <v/>
      </c>
      <c r="CB15" s="593" t="str">
        <v/>
      </c>
      <c r="CC15" s="609" t="str">
        <v/>
      </c>
      <c r="CE15" s="614" t="str">
        <v/>
      </c>
      <c r="CF15" s="615" t="str">
        <v/>
      </c>
      <c r="CG15" s="616" t="str">
        <v/>
      </c>
      <c r="CH15" s="617" t="str">
        <v/>
      </c>
    </row>
    <row r="16" spans="2:86" s="594" customFormat="1">
      <c r="C16" s="593">
        <v>3</v>
      </c>
      <c r="D16" s="593" t="str">
        <f t="shared" si="18"/>
        <v>Austria</v>
      </c>
      <c r="E16" s="589">
        <f t="shared" si="19"/>
        <v>3</v>
      </c>
      <c r="F16" s="582">
        <f t="shared" si="20"/>
        <v>5.016</v>
      </c>
      <c r="G16" s="710">
        <f t="shared" si="21"/>
        <v>5</v>
      </c>
      <c r="H16" s="586"/>
      <c r="I16" s="591">
        <f t="shared" si="22"/>
        <v>1</v>
      </c>
      <c r="J16" s="691"/>
      <c r="K16" s="574">
        <f t="array" ref="K16">SUMPRODUCT($U$22:$U$27*($P$22:$P$27=$D16)*ISNUMBER(MATCH($Q$22:$Q$27,IF($I$14:$I$17=$I16,$D$14:$D$17,""),0)))+SUMPRODUCT($V$22:$V$27*($Q$22:$Q$27=$D16)*ISNUMBER(MATCH($P$22:$P$27,IF($I$14:$I$17=$I16,$D$14:$D$17,""),0)))</f>
        <v>0</v>
      </c>
      <c r="L16" s="574">
        <f>COUNTIFS($K$14:$K$17,"&gt;"&amp;$K16,$I$14:$I$17,"="&amp;$I16)</f>
        <v>0</v>
      </c>
      <c r="M16" s="587">
        <f t="shared" si="10"/>
        <v>1</v>
      </c>
      <c r="N16" s="586"/>
      <c r="O16" s="574">
        <f t="array" ref="O16">SUMPRODUCT($W$22:$W$27*($P$22:$P$27=$D16)*ISNUMBER(MATCH($Q$22:$Q$27,IF($I$14:$I$17=$I16,$D$14:$D$17,""),0)))+SUMPRODUCT(-$W$22:$W$27*($Q$22:$Q$27=$D16)*ISNUMBER(MATCH($P$22:$P$27,IF($I$14:$I$17=$I16,$D$14:$D$17,""),0)))</f>
        <v>0</v>
      </c>
      <c r="P16" s="574">
        <f>COUNTIFS($O$14:$O$17,"&gt;"&amp;$O16,$M$14:$M$17,"="&amp;$M16)</f>
        <v>0</v>
      </c>
      <c r="Q16" s="587">
        <f t="shared" si="11"/>
        <v>1</v>
      </c>
      <c r="R16" s="586"/>
      <c r="S16" s="574">
        <f t="array" ref="S16">SUMPRODUCT($X$22:$X$27*($P$22:$P$27=$D16)*ISNUMBER(MATCH($Q$22:$Q$27,IF($I$14:$I$17=$I16,$D$14:$D$17,""),0)))+SUMPRODUCT($Y$22:$Y$27*($Q$22:$Q$27=$D16)*ISNUMBER(MATCH($P$22:$P$27,IF($I$14:$I$17=$I16,$D$14:$D$17,""),0)))</f>
        <v>0</v>
      </c>
      <c r="T16" s="574">
        <f>COUNTIFS($S$14:$S$17,"&gt;"&amp;$S16,$Q$14:$Q$17,"="&amp;$Q16)</f>
        <v>0</v>
      </c>
      <c r="U16" s="587">
        <f t="shared" si="12"/>
        <v>1</v>
      </c>
      <c r="V16" s="691"/>
      <c r="W16" s="574">
        <f t="array" ref="W16">SUMPRODUCT($U$22:$U$27*($P$22:$P$27=$D16)*ISNUMBER(MATCH($Q$22:$Q$27,IF($U$14:$U$17=$U16,$D$14:$D$17,""),0)))+SUMPRODUCT($V$22:$V$27*($Q$22:$Q$27=$D16)*ISNUMBER(MATCH($P$22:$P$27,IF($U$14:$U$17=$U16,$D$14:$D$17,""),0)))</f>
        <v>0</v>
      </c>
      <c r="X16" s="574">
        <f>COUNTIFS($W$14:$W$17,"&gt;"&amp;$W16,$U$14:$U$17,"="&amp;$U16)</f>
        <v>0</v>
      </c>
      <c r="Y16" s="587">
        <f t="shared" si="13"/>
        <v>1</v>
      </c>
      <c r="Z16" s="586"/>
      <c r="AA16" s="574">
        <f t="array" ref="AA16">SUMPRODUCT($W$22:$W$27*($P$22:$P$27=$D16)*ISNUMBER(MATCH($Q$22:$Q$27,IF($U$14:$U$17=$U16,$D$14:$D$17,""),0)))+SUMPRODUCT(-$W$22:$W$27*($Q$22:$Q$27=$D16)*ISNUMBER(MATCH($P$22:$P$27,IF($U$14:$U$17=$U16,$D$14:$D$17,""),0)))</f>
        <v>0</v>
      </c>
      <c r="AB16" s="574">
        <f>COUNTIFS($AA$14:$AA$17,"&gt;"&amp;$AA16,$Y$14:$Y$17,"="&amp;$Y16)</f>
        <v>0</v>
      </c>
      <c r="AC16" s="587">
        <f t="shared" si="14"/>
        <v>1</v>
      </c>
      <c r="AD16" s="586"/>
      <c r="AE16" s="574">
        <f t="array" ref="AE16">SUMPRODUCT($X$22:$X$27*($P$22:$P$27=$D16)*ISNUMBER(MATCH($Q$22:$Q$27,IF($U$14:$U$17=$U16,$D$14:$D$17,""),0)))+SUMPRODUCT($Y$22:$Y$27*($Q$22:$Q$27=$D16)*ISNUMBER(MATCH($P$22:$P$27,IF($U$14:$U$17=$U16,$D$14:$D$17,""),0)))</f>
        <v>0</v>
      </c>
      <c r="AF16" s="574">
        <f>COUNTIFS($AE$14:$AE$17,"&gt;"&amp;$AE16,$AC$14:$AC$17,"="&amp;$AC16)</f>
        <v>0</v>
      </c>
      <c r="AG16" s="587">
        <f t="shared" si="15"/>
        <v>1</v>
      </c>
      <c r="AH16" s="691"/>
      <c r="AI16" s="593">
        <f>COUNTIFS($J$5:$J$8,"&gt;"&amp;$J7,$AG$14:$AG$17,"="&amp;$AG16)</f>
        <v>0</v>
      </c>
      <c r="AJ16" s="587">
        <f t="shared" si="23"/>
        <v>1</v>
      </c>
      <c r="AK16" s="586"/>
      <c r="AL16" s="593">
        <f>COUNTIFS($H$5:$H$8,"&gt;"&amp;$H7,$AJ$14:$AJ$17,"="&amp;$AJ16)</f>
        <v>0</v>
      </c>
      <c r="AM16" s="587">
        <f t="shared" si="24"/>
        <v>1</v>
      </c>
      <c r="AN16" s="586"/>
      <c r="AO16" s="593">
        <f>COUNTIFS($P$5:$P$8,"&gt;"&amp;$P7,$AM$14:$AM$17,"="&amp;$AM16)</f>
        <v>4</v>
      </c>
      <c r="AP16" s="587">
        <f t="shared" si="16"/>
        <v>5</v>
      </c>
      <c r="AQ16" s="586"/>
      <c r="AR16" s="593">
        <f t="shared" si="25"/>
        <v>0</v>
      </c>
      <c r="AS16" s="587">
        <f t="shared" si="17"/>
        <v>5</v>
      </c>
      <c r="AT16" s="797" t="b">
        <f t="shared" si="26"/>
        <v>0</v>
      </c>
      <c r="AV16" s="616" t="b">
        <f t="shared" si="27"/>
        <v>0</v>
      </c>
      <c r="AX16" s="593"/>
      <c r="AY16" s="616">
        <f t="shared" si="28"/>
        <v>3</v>
      </c>
      <c r="AZ16" s="604" t="str">
        <v>Austria</v>
      </c>
      <c r="BA16" s="593">
        <v>0</v>
      </c>
      <c r="BB16" s="593">
        <v>0</v>
      </c>
      <c r="BC16" s="609">
        <v>0</v>
      </c>
      <c r="BE16" s="614" t="str">
        <v/>
      </c>
      <c r="BF16" s="616" t="str">
        <v/>
      </c>
      <c r="BG16" s="615" t="str">
        <v/>
      </c>
      <c r="BH16" s="617" t="str">
        <v/>
      </c>
      <c r="BI16" s="616"/>
      <c r="BJ16" s="616"/>
      <c r="BK16" s="590">
        <v>1</v>
      </c>
      <c r="BL16" s="593"/>
      <c r="BN16" s="604" t="str">
        <v/>
      </c>
      <c r="BO16" s="593" t="str">
        <v/>
      </c>
      <c r="BP16" s="593" t="str">
        <v/>
      </c>
      <c r="BQ16" s="609" t="str">
        <v/>
      </c>
      <c r="BS16" s="614" t="str">
        <v/>
      </c>
      <c r="BT16" s="616" t="str">
        <v/>
      </c>
      <c r="BU16" s="615" t="str">
        <v/>
      </c>
      <c r="BV16" s="617" t="str">
        <v/>
      </c>
      <c r="BZ16" s="604" t="str">
        <v/>
      </c>
      <c r="CA16" s="593" t="str">
        <v/>
      </c>
      <c r="CB16" s="593" t="str">
        <v/>
      </c>
      <c r="CC16" s="609" t="str">
        <v/>
      </c>
      <c r="CE16" s="614" t="str">
        <v/>
      </c>
      <c r="CF16" s="616" t="str">
        <v/>
      </c>
      <c r="CG16" s="615" t="str">
        <v/>
      </c>
      <c r="CH16" s="617" t="str">
        <v/>
      </c>
    </row>
    <row r="17" spans="3:86" s="594" customFormat="1" ht="12.75" thickBot="1">
      <c r="C17" s="593">
        <v>4</v>
      </c>
      <c r="D17" s="593" t="str">
        <f t="shared" si="18"/>
        <v>Jordan</v>
      </c>
      <c r="E17" s="592">
        <f t="shared" si="19"/>
        <v>4</v>
      </c>
      <c r="F17" s="582">
        <f t="shared" si="20"/>
        <v>5.0170000000000003</v>
      </c>
      <c r="G17" s="710">
        <f t="shared" si="21"/>
        <v>5</v>
      </c>
      <c r="H17" s="586"/>
      <c r="I17" s="591">
        <f t="shared" si="22"/>
        <v>1</v>
      </c>
      <c r="J17" s="691"/>
      <c r="K17" s="574">
        <f t="array" ref="K17">SUMPRODUCT($U$22:$U$27*($P$22:$P$27=$D17)*ISNUMBER(MATCH($Q$22:$Q$27,IF($I$14:$I$17=$I17,$D$14:$D$17,""),0)))+SUMPRODUCT($V$22:$V$27*($Q$22:$Q$27=$D17)*ISNUMBER(MATCH($P$22:$P$27,IF($I$14:$I$17=$I17,$D$14:$D$17,""),0)))</f>
        <v>0</v>
      </c>
      <c r="L17" s="574">
        <f>COUNTIFS($K$14:$K$17,"&gt;"&amp;$K17,$I$14:$I$17,"="&amp;$I17)</f>
        <v>0</v>
      </c>
      <c r="M17" s="587">
        <f t="shared" si="10"/>
        <v>1</v>
      </c>
      <c r="N17" s="586"/>
      <c r="O17" s="574">
        <f t="array" ref="O17">SUMPRODUCT($W$22:$W$27*($P$22:$P$27=$D17)*ISNUMBER(MATCH($Q$22:$Q$27,IF($I$14:$I$17=$I17,$D$14:$D$17,""),0)))+SUMPRODUCT(-$W$22:$W$27*($Q$22:$Q$27=$D17)*ISNUMBER(MATCH($P$22:$P$27,IF($I$14:$I$17=$I17,$D$14:$D$17,""),0)))</f>
        <v>0</v>
      </c>
      <c r="P17" s="574">
        <f>COUNTIFS($O$14:$O$17,"&gt;"&amp;$O17,$M$14:$M$17,"="&amp;$M17)</f>
        <v>0</v>
      </c>
      <c r="Q17" s="587">
        <f t="shared" si="11"/>
        <v>1</v>
      </c>
      <c r="R17" s="586"/>
      <c r="S17" s="574">
        <f t="array" ref="S17">SUMPRODUCT($X$22:$X$27*($P$22:$P$27=$D17)*ISNUMBER(MATCH($Q$22:$Q$27,IF($I$14:$I$17=$I17,$D$14:$D$17,""),0)))+SUMPRODUCT($Y$22:$Y$27*($Q$22:$Q$27=$D17)*ISNUMBER(MATCH($P$22:$P$27,IF($I$14:$I$17=$I17,$D$14:$D$17,""),0)))</f>
        <v>0</v>
      </c>
      <c r="T17" s="574">
        <f>COUNTIFS($S$14:$S$17,"&gt;"&amp;$S17,$Q$14:$Q$17,"="&amp;$Q17)</f>
        <v>0</v>
      </c>
      <c r="U17" s="587">
        <f t="shared" si="12"/>
        <v>1</v>
      </c>
      <c r="V17" s="691"/>
      <c r="W17" s="574">
        <f t="array" ref="W17">SUMPRODUCT($U$22:$U$27*($P$22:$P$27=$D17)*ISNUMBER(MATCH($Q$22:$Q$27,IF($U$14:$U$17=$U17,$D$14:$D$17,""),0)))+SUMPRODUCT($V$22:$V$27*($Q$22:$Q$27=$D17)*ISNUMBER(MATCH($P$22:$P$27,IF($U$14:$U$17=$U17,$D$14:$D$17,""),0)))</f>
        <v>0</v>
      </c>
      <c r="X17" s="574">
        <f>COUNTIFS($W$14:$W$17,"&gt;"&amp;$W17,$U$14:$U$17,"="&amp;$U17)</f>
        <v>0</v>
      </c>
      <c r="Y17" s="587">
        <f t="shared" si="13"/>
        <v>1</v>
      </c>
      <c r="Z17" s="586"/>
      <c r="AA17" s="574">
        <f t="array" ref="AA17">SUMPRODUCT($W$22:$W$27*($P$22:$P$27=$D17)*ISNUMBER(MATCH($Q$22:$Q$27,IF($U$14:$U$17=$U17,$D$14:$D$17,""),0)))+SUMPRODUCT(-$W$22:$W$27*($Q$22:$Q$27=$D17)*ISNUMBER(MATCH($P$22:$P$27,IF($U$14:$U$17=$U17,$D$14:$D$17,""),0)))</f>
        <v>0</v>
      </c>
      <c r="AB17" s="574">
        <f>COUNTIFS($AA$14:$AA$17,"&gt;"&amp;$AA17,$Y$14:$Y$17,"="&amp;$Y17)</f>
        <v>0</v>
      </c>
      <c r="AC17" s="587">
        <f t="shared" si="14"/>
        <v>1</v>
      </c>
      <c r="AD17" s="586"/>
      <c r="AE17" s="574">
        <f t="array" ref="AE17">SUMPRODUCT($X$22:$X$27*($P$22:$P$27=$D17)*ISNUMBER(MATCH($Q$22:$Q$27,IF($U$14:$U$17=$U17,$D$14:$D$17,""),0)))+SUMPRODUCT($Y$22:$Y$27*($Q$22:$Q$27=$D17)*ISNUMBER(MATCH($P$22:$P$27,IF($U$14:$U$17=$U17,$D$14:$D$17,""),0)))</f>
        <v>0</v>
      </c>
      <c r="AF17" s="574">
        <f>COUNTIFS($AE$14:$AE$17,"&gt;"&amp;$AE17,$AC$14:$AC$17,"="&amp;$AC17)</f>
        <v>0</v>
      </c>
      <c r="AG17" s="587">
        <f t="shared" si="15"/>
        <v>1</v>
      </c>
      <c r="AH17" s="691"/>
      <c r="AI17" s="593">
        <f>COUNTIFS($J$5:$J$8,"&gt;"&amp;$J8,$AG$14:$AG$17,"="&amp;$AG17)</f>
        <v>0</v>
      </c>
      <c r="AJ17" s="587">
        <f t="shared" si="23"/>
        <v>1</v>
      </c>
      <c r="AK17" s="586"/>
      <c r="AL17" s="593">
        <f>COUNTIFS($H$5:$H$8,"&gt;"&amp;$H8,$AJ$14:$AJ$17,"="&amp;$AJ17)</f>
        <v>0</v>
      </c>
      <c r="AM17" s="587">
        <f t="shared" si="24"/>
        <v>1</v>
      </c>
      <c r="AN17" s="586"/>
      <c r="AO17" s="593">
        <f>COUNTIFS($P$5:$P$8,"&gt;"&amp;$P8,$AM$14:$AM$17,"="&amp;$AM17)</f>
        <v>4</v>
      </c>
      <c r="AP17" s="587">
        <f t="shared" si="16"/>
        <v>5</v>
      </c>
      <c r="AQ17" s="586"/>
      <c r="AR17" s="593">
        <f t="shared" si="25"/>
        <v>0</v>
      </c>
      <c r="AS17" s="587">
        <f t="shared" si="17"/>
        <v>5</v>
      </c>
      <c r="AT17" s="797" t="b">
        <f t="shared" si="26"/>
        <v>0</v>
      </c>
      <c r="AV17" s="616" t="b">
        <f t="shared" si="27"/>
        <v>0</v>
      </c>
      <c r="AX17" s="593"/>
      <c r="AY17" s="616">
        <f t="shared" si="28"/>
        <v>4</v>
      </c>
      <c r="AZ17" s="605" t="str">
        <v>Jordan</v>
      </c>
      <c r="BA17" s="607">
        <v>0</v>
      </c>
      <c r="BB17" s="607">
        <v>0</v>
      </c>
      <c r="BC17" s="610">
        <v>0</v>
      </c>
      <c r="BE17" s="618" t="str">
        <v/>
      </c>
      <c r="BF17" s="619" t="str">
        <v/>
      </c>
      <c r="BG17" s="619" t="str">
        <v/>
      </c>
      <c r="BH17" s="620" t="str">
        <v/>
      </c>
      <c r="BI17" s="616"/>
      <c r="BJ17" s="616"/>
      <c r="BK17" s="682">
        <v>1</v>
      </c>
      <c r="BL17" s="593"/>
      <c r="BN17" s="605" t="str">
        <v/>
      </c>
      <c r="BO17" s="607" t="str">
        <v/>
      </c>
      <c r="BP17" s="607" t="str">
        <v/>
      </c>
      <c r="BQ17" s="610" t="str">
        <v/>
      </c>
      <c r="BS17" s="618" t="str">
        <v/>
      </c>
      <c r="BT17" s="619" t="str">
        <v/>
      </c>
      <c r="BU17" s="619" t="str">
        <v/>
      </c>
      <c r="BV17" s="620" t="str">
        <v/>
      </c>
      <c r="BZ17" s="605" t="str">
        <v/>
      </c>
      <c r="CA17" s="607" t="str">
        <v/>
      </c>
      <c r="CB17" s="607" t="str">
        <v/>
      </c>
      <c r="CC17" s="610" t="str">
        <v/>
      </c>
      <c r="CE17" s="618" t="str">
        <v/>
      </c>
      <c r="CF17" s="619" t="str">
        <v/>
      </c>
      <c r="CG17" s="619" t="str">
        <v/>
      </c>
      <c r="CH17" s="620" t="str">
        <v/>
      </c>
    </row>
    <row r="18" spans="3:86" s="594" customFormat="1" ht="12.75" thickTop="1">
      <c r="P18" s="593"/>
      <c r="Q18" s="593"/>
      <c r="R18" s="593"/>
      <c r="S18" s="593"/>
      <c r="T18" s="593"/>
      <c r="U18" s="593"/>
      <c r="BK18" s="593"/>
      <c r="BL18" s="593"/>
    </row>
    <row r="19" spans="3:86" s="594" customFormat="1">
      <c r="BK19" s="593"/>
      <c r="BL19" s="593"/>
    </row>
    <row r="20" spans="3:86" s="572" customFormat="1">
      <c r="O20" s="622"/>
      <c r="W20" s="622"/>
      <c r="Y20" s="622"/>
      <c r="AZ20" s="688" t="s">
        <v>1780</v>
      </c>
      <c r="BK20" s="574"/>
      <c r="BL20" s="574"/>
    </row>
    <row r="21" spans="3:86" s="572" customFormat="1" ht="15.75" customHeight="1" thickBot="1">
      <c r="D21" s="623"/>
      <c r="E21" s="579" t="s">
        <v>1101</v>
      </c>
      <c r="F21" s="578" t="s">
        <v>1102</v>
      </c>
      <c r="G21" s="578" t="s">
        <v>1103</v>
      </c>
      <c r="H21" s="624" t="str">
        <f t="array" ref="H21:K21">TRANSPOSE($D$22:$D$25)</f>
        <v>Argentina</v>
      </c>
      <c r="I21" s="625" t="str">
        <v>Algeria</v>
      </c>
      <c r="J21" s="625" t="str">
        <v>Austria</v>
      </c>
      <c r="K21" s="626" t="str">
        <v>Jordan</v>
      </c>
      <c r="L21" s="573" t="s">
        <v>1786</v>
      </c>
      <c r="M21" s="573" t="s">
        <v>1784</v>
      </c>
      <c r="N21" s="583" t="s">
        <v>1787</v>
      </c>
      <c r="T21" s="622" t="s">
        <v>169</v>
      </c>
      <c r="U21" s="975" t="s">
        <v>1101</v>
      </c>
      <c r="V21" s="975"/>
      <c r="W21" s="668" t="s">
        <v>190</v>
      </c>
      <c r="X21" s="668" t="s">
        <v>1102</v>
      </c>
      <c r="Y21" s="668" t="s">
        <v>1103</v>
      </c>
      <c r="AA21" s="627"/>
      <c r="AC21" s="573" t="s">
        <v>1759</v>
      </c>
      <c r="AE21" s="594"/>
      <c r="AF21" s="594"/>
      <c r="AH21" s="594"/>
      <c r="AI21" s="594"/>
      <c r="AJ21" s="594"/>
      <c r="AK21" s="594"/>
      <c r="AL21" s="594"/>
      <c r="AM21" s="594"/>
      <c r="AN21" s="594"/>
      <c r="AO21" s="594"/>
      <c r="AX21" s="687" t="s">
        <v>1783</v>
      </c>
      <c r="AY21" s="687" t="s">
        <v>1785</v>
      </c>
      <c r="AZ21" s="594"/>
      <c r="BA21" s="594"/>
      <c r="BB21" s="594"/>
      <c r="BC21" s="594"/>
      <c r="BD21" s="594"/>
      <c r="BE21" s="596" t="str">
        <f t="array" ref="BE21:BH21">TRANSPOSE($AZ$22:$AZ$25)</f>
        <v/>
      </c>
      <c r="BF21" s="597" t="str">
        <v/>
      </c>
      <c r="BG21" s="597" t="str">
        <v/>
      </c>
      <c r="BH21" s="598" t="str">
        <v/>
      </c>
      <c r="BI21" s="594"/>
      <c r="BJ21" s="594"/>
      <c r="BK21" s="593"/>
      <c r="BL21" s="593"/>
      <c r="BM21" s="594"/>
      <c r="BN21" s="594"/>
      <c r="BO21" s="594"/>
      <c r="BP21" s="594"/>
      <c r="BQ21" s="594"/>
      <c r="BR21" s="594"/>
      <c r="BS21" s="594"/>
      <c r="BT21" s="594"/>
      <c r="BU21" s="594"/>
      <c r="BV21" s="594"/>
    </row>
    <row r="22" spans="3:86" s="572" customFormat="1" ht="12.75" thickTop="1">
      <c r="C22" s="574"/>
      <c r="D22" s="628" t="str">
        <f>IF($L$9=0,$D5,INDEX($D$5:$D$8,MATCH($C5,$E$14:$E$17,0)))</f>
        <v>Argentina</v>
      </c>
      <c r="E22" s="697">
        <f>VLOOKUP($D22,$D$5:$K$8,8,0)</f>
        <v>0</v>
      </c>
      <c r="F22" s="630">
        <f>VLOOKUP($D22,$D$5:$K$8,5,0)</f>
        <v>0</v>
      </c>
      <c r="G22" s="698">
        <f>VLOOKUP($D22,$D$5:$K$8,6,0)</f>
        <v>0</v>
      </c>
      <c r="H22" s="629" t="str">
        <f t="array" ref="H22:K25">IFERROR(VLOOKUP($D$22:$D$25&amp;$H$21:$K$21,$Z$22:$AA$33,2,0),"")</f>
        <v/>
      </c>
      <c r="I22" s="630" t="str">
        <v/>
      </c>
      <c r="J22" s="630" t="str">
        <v/>
      </c>
      <c r="K22" s="694" t="str">
        <v/>
      </c>
      <c r="L22" s="683" t="b">
        <f>OR($E22&gt;0,$G22&gt;0)</f>
        <v>0</v>
      </c>
      <c r="M22" s="683" t="b">
        <f t="array" ref="M22:M25">VLOOKUP($D$22:$D$25,$D$14:$AV$17,45,0)</f>
        <v>0</v>
      </c>
      <c r="N22" s="574">
        <f>VLOOKUP($D22,$D$5:$Q$8,14,0)</f>
        <v>3</v>
      </c>
      <c r="O22" s="635" t="s">
        <v>26</v>
      </c>
      <c r="P22" s="670" t="str">
        <f>INDEX('World Cup'!$B$13:$AJ$38,1,1+(CODE($B$1)-65)*3)</f>
        <v>Argentina</v>
      </c>
      <c r="Q22" s="671" t="str">
        <f>INDEX('World Cup'!$B$13:$AJ$38,1,2+(CODE($B$1)-65)*3)</f>
        <v>Algeria</v>
      </c>
      <c r="R22" s="671" t="str">
        <f>IF(OR(INDEX('World Cup'!$B$14:$AJ$39,1,1+(CODE($B$1)-65)*3)="",INDEX('World Cup'!$B$14:$AJ$39,1,2+(CODE($B$1)-65)*3)=""),"",INDEX('World Cup'!$B$14:$AJ$39,1,1+(CODE($B$1)-65)*3))</f>
        <v/>
      </c>
      <c r="S22" s="672" t="str">
        <f>IF(OR(INDEX('World Cup'!$B$14:$AJ$39,1,1+(CODE($B$1)-65)*3)="",INDEX('World Cup'!$B$14:$AJ$39,1,2+(CODE($B$1)-65)*3)=""),"",INDEX('World Cup'!$B$14:$AJ$39,1,2+(CODE($B$1)-65)*3))</f>
        <v/>
      </c>
      <c r="T22" s="637">
        <f t="shared" ref="T22:T25" si="29">IF(AND(P22&lt;&gt;"",Q22&lt;&gt;"",P22&lt;&gt;Q22,R22&lt;&gt;"",S22&lt;&gt;""),1,0)</f>
        <v>0</v>
      </c>
      <c r="U22" s="638">
        <f t="shared" ref="U22:U25" si="30">IF($T22=0,0,IF($R22&gt;$S22,3,IF($R22=$S22,1,0)))</f>
        <v>0</v>
      </c>
      <c r="V22" s="639">
        <f t="shared" ref="V22:V25" si="31">IF($T22=0,0,IF($R22&lt;$S22,3,IF($R22=$S22,1,0)))</f>
        <v>0</v>
      </c>
      <c r="W22" s="640">
        <f t="shared" ref="W22:W25" si="32">IF(OR(R22="",S22=""),0,R22-S22)</f>
        <v>0</v>
      </c>
      <c r="X22" s="641">
        <f t="shared" ref="X22:X25" si="33">IF(OR(R22="",S22=""),0,R22)</f>
        <v>0</v>
      </c>
      <c r="Y22" s="642">
        <f t="shared" ref="Y22:Y25" si="34">IF(OR(R22="",S22=""),0,S22)</f>
        <v>0</v>
      </c>
      <c r="Z22" s="643" t="str">
        <f t="shared" ref="Z22:Z25" si="35">P22&amp;Q22</f>
        <v>ArgentinaAlgeria</v>
      </c>
      <c r="AA22" s="644" t="str">
        <f>IF($T22,$X22&amp;Language!$E$197&amp;$Y22,"")</f>
        <v/>
      </c>
      <c r="AB22" s="683"/>
      <c r="AC22" s="683" t="b">
        <f t="array" ref="AC22:AC25">VLOOKUP($D$22:$D$25,$D$14:$AV$17,43,0)</f>
        <v>0</v>
      </c>
      <c r="AD22" s="683"/>
      <c r="AE22" s="574"/>
      <c r="AF22" s="684"/>
      <c r="AG22" s="684"/>
      <c r="AH22" s="684"/>
      <c r="AI22" s="683"/>
      <c r="AJ22" s="593"/>
      <c r="AK22" s="645"/>
      <c r="AL22" s="593"/>
      <c r="AN22" s="593"/>
      <c r="AO22" s="593"/>
      <c r="AX22" s="689" t="str">
        <f t="array" ref="AX22">IFERROR(SMALL(IF(COUNTIF($I$14:$I$17,$C$14:$C$17)&gt;1,$C$14:$C$17,""),2),"")</f>
        <v/>
      </c>
      <c r="AY22" s="616">
        <f>IFERROR(INDEX($E$14:$E$17,IF($I14=$AX$22,$C14,99)),0)</f>
        <v>0</v>
      </c>
      <c r="AZ22" s="603" t="str">
        <f t="array" ref="AZ22:AZ25">IFERROR(VLOOKUP($BB$5:$BB$8,$C$14:$D$17,2,0),"")</f>
        <v/>
      </c>
      <c r="BA22" s="606" t="str">
        <f t="array" ref="BA22:BA25">IFERROR(VLOOKUP($BB$5:$BB$8,$C$14:$K$17,9,0),"")</f>
        <v/>
      </c>
      <c r="BB22" s="606" t="str">
        <f t="array" ref="BB22:BB25">IFERROR(VLOOKUP($BB$5:$BB$8,$C$14:$O$17,13,0),"")</f>
        <v/>
      </c>
      <c r="BC22" s="608" t="str">
        <f t="array" ref="BC22:BC25">IFERROR(VLOOKUP($BB$5:$BB$8,$C$14:$S$17,17,0),"")</f>
        <v/>
      </c>
      <c r="BD22" s="594"/>
      <c r="BE22" s="611" t="str">
        <f t="array" ref="BE22:BH25">IFERROR(VLOOKUP($AZ$22:$AZ$25&amp;$BE$21:$BH$21,$Z$22:$AA$33,2,0),"")</f>
        <v/>
      </c>
      <c r="BF22" s="612" t="str">
        <v/>
      </c>
      <c r="BG22" s="612" t="str">
        <v/>
      </c>
      <c r="BH22" s="613" t="str">
        <v/>
      </c>
      <c r="BI22" s="616"/>
      <c r="BJ22" s="616"/>
      <c r="BK22" s="574"/>
      <c r="BL22" s="593"/>
      <c r="BM22" s="594"/>
      <c r="BN22" s="594"/>
      <c r="BO22" s="593"/>
      <c r="BP22" s="593"/>
      <c r="BQ22" s="593"/>
      <c r="BR22" s="594"/>
      <c r="BS22" s="616"/>
      <c r="BT22" s="616"/>
      <c r="BU22" s="616"/>
      <c r="BV22" s="616"/>
    </row>
    <row r="23" spans="3:86" s="572" customFormat="1">
      <c r="C23" s="574"/>
      <c r="D23" s="646" t="str">
        <f t="shared" ref="D23:D25" si="36">IF($L$9=0,$D6,INDEX($D$5:$D$8,MATCH($C6,$E$14:$E$17,0)))</f>
        <v>Algeria</v>
      </c>
      <c r="E23" s="692">
        <f t="shared" ref="E23:E25" si="37">VLOOKUP($D23,$D$5:$K$8,8,0)</f>
        <v>0</v>
      </c>
      <c r="F23" s="574">
        <f t="shared" ref="F23:F25" si="38">VLOOKUP($D23,$D$5:$K$8,5,0)</f>
        <v>0</v>
      </c>
      <c r="G23" s="699">
        <f t="shared" ref="G23:G25" si="39">VLOOKUP($D23,$D$5:$K$8,6,0)</f>
        <v>0</v>
      </c>
      <c r="H23" s="631" t="str">
        <v/>
      </c>
      <c r="I23" s="632" t="str">
        <v/>
      </c>
      <c r="J23" s="574" t="str">
        <v/>
      </c>
      <c r="K23" s="695" t="str">
        <v/>
      </c>
      <c r="L23" s="683" t="b">
        <f t="shared" ref="L23:L25" si="40">OR($E23&gt;0,$G23&gt;0)</f>
        <v>0</v>
      </c>
      <c r="M23" s="683" t="b">
        <v>0</v>
      </c>
      <c r="N23" s="574">
        <f t="shared" ref="N23:N25" si="41">VLOOKUP($D23,$D$5:$Q$8,14,0)</f>
        <v>28</v>
      </c>
      <c r="O23" s="647" t="s">
        <v>27</v>
      </c>
      <c r="P23" s="673" t="str">
        <f>INDEX('World Cup'!$B$13:$AJ$38,6,1+(CODE($B$1)-65)*3)</f>
        <v>Austria</v>
      </c>
      <c r="Q23" s="674" t="str">
        <f>INDEX('World Cup'!$B$13:$AJ$38,6,2+(CODE($B$1)-65)*3)</f>
        <v>Jordan</v>
      </c>
      <c r="R23" s="674" t="str">
        <f>IF(OR(INDEX('World Cup'!$B$14:$AJ$39,6,1+(CODE($B$1)-65)*3)="",INDEX('World Cup'!$B$14:$AJ$39,6,2+(CODE($B$1)-65)*3)=""),"",INDEX('World Cup'!$B$14:$AJ$39,6,1+(CODE($B$1)-65)*3))</f>
        <v/>
      </c>
      <c r="S23" s="675" t="str">
        <f>IF(OR(INDEX('World Cup'!$B$14:$AJ$39,6,1+(CODE($B$1)-65)*3)="",INDEX('World Cup'!$B$14:$AJ$39,6,2+(CODE($B$1)-65)*3)=""),"",INDEX('World Cup'!$B$14:$AJ$39,6,2+(CODE($B$1)-65)*3))</f>
        <v/>
      </c>
      <c r="T23" s="574">
        <f t="shared" si="29"/>
        <v>0</v>
      </c>
      <c r="U23" s="649">
        <f t="shared" si="30"/>
        <v>0</v>
      </c>
      <c r="V23" s="574">
        <f t="shared" si="31"/>
        <v>0</v>
      </c>
      <c r="W23" s="650">
        <f t="shared" si="32"/>
        <v>0</v>
      </c>
      <c r="X23" s="651">
        <f t="shared" si="33"/>
        <v>0</v>
      </c>
      <c r="Y23" s="652">
        <f t="shared" si="34"/>
        <v>0</v>
      </c>
      <c r="Z23" s="653" t="str">
        <f t="shared" si="35"/>
        <v>AustriaJordan</v>
      </c>
      <c r="AA23" s="654" t="str">
        <f>IF($T23,$X23&amp;Language!$E$197&amp;$Y23,"")</f>
        <v/>
      </c>
      <c r="AB23" s="683"/>
      <c r="AC23" s="683" t="b">
        <v>0</v>
      </c>
      <c r="AD23" s="683"/>
      <c r="AE23" s="574"/>
      <c r="AF23" s="684"/>
      <c r="AG23" s="684"/>
      <c r="AH23" s="684"/>
      <c r="AI23" s="684"/>
      <c r="AJ23" s="593"/>
      <c r="AK23" s="645"/>
      <c r="AL23" s="593"/>
      <c r="AN23" s="593"/>
      <c r="AO23" s="593"/>
      <c r="AY23" s="616">
        <f t="shared" ref="AY23:AY25" si="42">IFERROR(INDEX($E$14:$E$17,IF($I15=$AX$22,$C15,99)),0)</f>
        <v>0</v>
      </c>
      <c r="AZ23" s="604" t="str">
        <v/>
      </c>
      <c r="BA23" s="593" t="str">
        <v/>
      </c>
      <c r="BB23" s="593" t="str">
        <v/>
      </c>
      <c r="BC23" s="609" t="str">
        <v/>
      </c>
      <c r="BD23" s="594"/>
      <c r="BE23" s="614" t="str">
        <v/>
      </c>
      <c r="BF23" s="615" t="str">
        <v/>
      </c>
      <c r="BG23" s="616" t="str">
        <v/>
      </c>
      <c r="BH23" s="617" t="str">
        <v/>
      </c>
      <c r="BI23" s="616"/>
      <c r="BJ23" s="616"/>
      <c r="BK23" s="574"/>
      <c r="BL23" s="593"/>
      <c r="BM23" s="594"/>
      <c r="BN23" s="594"/>
      <c r="BO23" s="593"/>
      <c r="BP23" s="593"/>
      <c r="BQ23" s="593"/>
      <c r="BR23" s="594"/>
      <c r="BS23" s="616"/>
      <c r="BT23" s="616"/>
      <c r="BU23" s="616"/>
      <c r="BV23" s="616"/>
    </row>
    <row r="24" spans="3:86" s="572" customFormat="1">
      <c r="C24" s="574"/>
      <c r="D24" s="646" t="str">
        <f t="shared" si="36"/>
        <v>Austria</v>
      </c>
      <c r="E24" s="692">
        <f t="shared" si="37"/>
        <v>0</v>
      </c>
      <c r="F24" s="574">
        <f t="shared" si="38"/>
        <v>0</v>
      </c>
      <c r="G24" s="699">
        <f t="shared" si="39"/>
        <v>0</v>
      </c>
      <c r="H24" s="631" t="str">
        <v/>
      </c>
      <c r="I24" s="574" t="str">
        <v/>
      </c>
      <c r="J24" s="632" t="str">
        <v/>
      </c>
      <c r="K24" s="695" t="str">
        <v/>
      </c>
      <c r="L24" s="683" t="b">
        <f t="shared" si="40"/>
        <v>0</v>
      </c>
      <c r="M24" s="683" t="b">
        <v>0</v>
      </c>
      <c r="N24" s="574">
        <f t="shared" si="41"/>
        <v>24</v>
      </c>
      <c r="O24" s="647" t="s">
        <v>28</v>
      </c>
      <c r="P24" s="673" t="str">
        <f>INDEX('World Cup'!$B$13:$AJ$38,11,1+(CODE($B$1)-65)*3)</f>
        <v>Argentina</v>
      </c>
      <c r="Q24" s="674" t="str">
        <f>INDEX('World Cup'!$B$13:$AJ$38,11,2+(CODE($B$1)-65)*3)</f>
        <v>Austria</v>
      </c>
      <c r="R24" s="674" t="str">
        <f>IF(OR(INDEX('World Cup'!$B$14:$AJ$39,11,1+(CODE($B$1)-65)*3)="",INDEX('World Cup'!$B$14:$AJ$39,11,2+(CODE($B$1)-65)*3)=""),"",INDEX('World Cup'!$B$14:$AJ$39,11,1+(CODE($B$1)-65)*3))</f>
        <v/>
      </c>
      <c r="S24" s="675" t="str">
        <f>IF(OR(INDEX('World Cup'!$B$14:$AJ$39,11,1+(CODE($B$1)-65)*3)="",INDEX('World Cup'!$B$14:$AJ$39,11,2+(CODE($B$1)-65)*3)=""),"",INDEX('World Cup'!$B$14:$AJ$39,11,2+(CODE($B$1)-65)*3))</f>
        <v/>
      </c>
      <c r="T24" s="574">
        <f t="shared" si="29"/>
        <v>0</v>
      </c>
      <c r="U24" s="649">
        <f t="shared" si="30"/>
        <v>0</v>
      </c>
      <c r="V24" s="574">
        <f t="shared" si="31"/>
        <v>0</v>
      </c>
      <c r="W24" s="650">
        <f t="shared" si="32"/>
        <v>0</v>
      </c>
      <c r="X24" s="651">
        <f t="shared" si="33"/>
        <v>0</v>
      </c>
      <c r="Y24" s="652">
        <f t="shared" si="34"/>
        <v>0</v>
      </c>
      <c r="Z24" s="653" t="str">
        <f t="shared" si="35"/>
        <v>ArgentinaAustria</v>
      </c>
      <c r="AA24" s="654" t="str">
        <f>IF($T24,$X24&amp;Language!$E$197&amp;$Y24,"")</f>
        <v/>
      </c>
      <c r="AB24" s="683"/>
      <c r="AC24" s="683" t="b">
        <v>0</v>
      </c>
      <c r="AD24" s="683"/>
      <c r="AE24" s="574"/>
      <c r="AF24" s="684"/>
      <c r="AG24" s="684"/>
      <c r="AH24" s="684"/>
      <c r="AI24" s="684"/>
      <c r="AJ24" s="593"/>
      <c r="AK24" s="645"/>
      <c r="AL24" s="593"/>
      <c r="AN24" s="593"/>
      <c r="AO24" s="593"/>
      <c r="AY24" s="616">
        <f t="shared" si="42"/>
        <v>0</v>
      </c>
      <c r="AZ24" s="604" t="str">
        <v/>
      </c>
      <c r="BA24" s="593" t="str">
        <v/>
      </c>
      <c r="BB24" s="593" t="str">
        <v/>
      </c>
      <c r="BC24" s="609" t="str">
        <v/>
      </c>
      <c r="BD24" s="594"/>
      <c r="BE24" s="614" t="str">
        <v/>
      </c>
      <c r="BF24" s="616" t="str">
        <v/>
      </c>
      <c r="BG24" s="615" t="str">
        <v/>
      </c>
      <c r="BH24" s="617" t="str">
        <v/>
      </c>
      <c r="BI24" s="616"/>
      <c r="BJ24" s="616"/>
      <c r="BK24" s="574"/>
      <c r="BL24" s="593"/>
      <c r="BM24" s="594"/>
      <c r="BN24" s="594"/>
      <c r="BO24" s="593"/>
      <c r="BP24" s="593"/>
      <c r="BQ24" s="593"/>
      <c r="BR24" s="594"/>
      <c r="BS24" s="616"/>
      <c r="BT24" s="616"/>
      <c r="BU24" s="616"/>
      <c r="BV24" s="616"/>
    </row>
    <row r="25" spans="3:86" s="572" customFormat="1">
      <c r="C25" s="574"/>
      <c r="D25" s="655" t="str">
        <f t="shared" si="36"/>
        <v>Jordan</v>
      </c>
      <c r="E25" s="700">
        <f t="shared" si="37"/>
        <v>0</v>
      </c>
      <c r="F25" s="634">
        <f t="shared" si="38"/>
        <v>0</v>
      </c>
      <c r="G25" s="701">
        <f t="shared" si="39"/>
        <v>0</v>
      </c>
      <c r="H25" s="633" t="str">
        <v/>
      </c>
      <c r="I25" s="634" t="str">
        <v/>
      </c>
      <c r="J25" s="634" t="str">
        <v/>
      </c>
      <c r="K25" s="696" t="str">
        <v/>
      </c>
      <c r="L25" s="683" t="b">
        <f t="shared" si="40"/>
        <v>0</v>
      </c>
      <c r="M25" s="683" t="b">
        <v>0</v>
      </c>
      <c r="N25" s="574">
        <f t="shared" si="41"/>
        <v>63</v>
      </c>
      <c r="O25" s="647" t="s">
        <v>29</v>
      </c>
      <c r="P25" s="673" t="str">
        <f>INDEX('World Cup'!$B$13:$AJ$38,16,1+(CODE($B$1)-65)*3)</f>
        <v>Jordan</v>
      </c>
      <c r="Q25" s="674" t="str">
        <f>INDEX('World Cup'!$B$13:$AJ$38,16,2+(CODE($B$1)-65)*3)</f>
        <v>Algeria</v>
      </c>
      <c r="R25" s="674" t="str">
        <f>IF(OR(INDEX('World Cup'!$B$14:$AJ$39,16,1+(CODE($B$1)-65)*3)="",INDEX('World Cup'!$B$14:$AJ$39,16,2+(CODE($B$1)-65)*3)=""),"",INDEX('World Cup'!$B$14:$AJ$39,16,1+(CODE($B$1)-65)*3))</f>
        <v/>
      </c>
      <c r="S25" s="675" t="str">
        <f>IF(OR(INDEX('World Cup'!$B$14:$AJ$39,16,1+(CODE($B$1)-65)*3)="",INDEX('World Cup'!$B$14:$AJ$39,16,2+(CODE($B$1)-65)*3)=""),"",INDEX('World Cup'!$B$14:$AJ$39,16,2+(CODE($B$1)-65)*3))</f>
        <v/>
      </c>
      <c r="T25" s="574">
        <f t="shared" si="29"/>
        <v>0</v>
      </c>
      <c r="U25" s="649">
        <f t="shared" si="30"/>
        <v>0</v>
      </c>
      <c r="V25" s="574">
        <f t="shared" si="31"/>
        <v>0</v>
      </c>
      <c r="W25" s="650">
        <f t="shared" si="32"/>
        <v>0</v>
      </c>
      <c r="X25" s="651">
        <f t="shared" si="33"/>
        <v>0</v>
      </c>
      <c r="Y25" s="652">
        <f t="shared" si="34"/>
        <v>0</v>
      </c>
      <c r="Z25" s="653" t="str">
        <f t="shared" si="35"/>
        <v>JordanAlgeria</v>
      </c>
      <c r="AA25" s="654" t="str">
        <f>IF($T25,$X25&amp;Language!$E$197&amp;$Y25,"")</f>
        <v/>
      </c>
      <c r="AB25" s="683"/>
      <c r="AC25" s="683" t="b">
        <v>0</v>
      </c>
      <c r="AD25" s="683"/>
      <c r="AE25" s="574"/>
      <c r="AF25" s="684"/>
      <c r="AG25" s="684"/>
      <c r="AH25" s="684"/>
      <c r="AI25" s="684"/>
      <c r="AJ25" s="593"/>
      <c r="AK25" s="645"/>
      <c r="AL25" s="593"/>
      <c r="AN25" s="593"/>
      <c r="AO25" s="593"/>
      <c r="AY25" s="616">
        <f t="shared" si="42"/>
        <v>0</v>
      </c>
      <c r="AZ25" s="605" t="str">
        <v/>
      </c>
      <c r="BA25" s="607" t="str">
        <v/>
      </c>
      <c r="BB25" s="607" t="str">
        <v/>
      </c>
      <c r="BC25" s="610" t="str">
        <v/>
      </c>
      <c r="BD25" s="594"/>
      <c r="BE25" s="618" t="str">
        <v/>
      </c>
      <c r="BF25" s="619" t="str">
        <v/>
      </c>
      <c r="BG25" s="619" t="str">
        <v/>
      </c>
      <c r="BH25" s="620" t="str">
        <v/>
      </c>
      <c r="BI25" s="616"/>
      <c r="BJ25" s="616"/>
      <c r="BK25" s="574"/>
      <c r="BL25" s="593"/>
      <c r="BM25" s="594"/>
      <c r="BN25" s="594"/>
      <c r="BO25" s="594"/>
      <c r="BP25" s="594"/>
      <c r="BQ25" s="594"/>
      <c r="BR25" s="594"/>
      <c r="BS25" s="616"/>
      <c r="BT25" s="616"/>
      <c r="BU25" s="616"/>
      <c r="BV25" s="616"/>
    </row>
    <row r="26" spans="3:86" s="572" customFormat="1">
      <c r="C26" s="574"/>
      <c r="D26" s="656"/>
      <c r="E26" s="656"/>
      <c r="F26" s="574"/>
      <c r="G26" s="574"/>
      <c r="H26" s="622"/>
      <c r="O26" s="647" t="s">
        <v>1105</v>
      </c>
      <c r="P26" s="673" t="str">
        <f>INDEX('World Cup'!$B$13:$AJ$38,21,1+(CODE($B$1)-65)*3)</f>
        <v>Algeria</v>
      </c>
      <c r="Q26" s="674" t="str">
        <f>INDEX('World Cup'!$B$13:$AJ$38,21,2+(CODE($B$1)-65)*3)</f>
        <v>Austria</v>
      </c>
      <c r="R26" s="674" t="str">
        <f>IF(OR(INDEX('World Cup'!$B$14:$AJ$39,21,1+(CODE($B$1)-65)*3)="",INDEX('World Cup'!$B$14:$AJ$39,21,2+(CODE($B$1)-65)*3)=""),"",INDEX('World Cup'!$B$14:$AJ$39,21,1+(CODE($B$1)-65)*3))</f>
        <v/>
      </c>
      <c r="S26" s="675" t="str">
        <f>IF(OR(INDEX('World Cup'!$B$14:$AJ$39,21,1+(CODE($B$1)-65)*3)="",INDEX('World Cup'!$B$14:$AJ$39,21,2+(CODE($B$1)-65)*3)=""),"",INDEX('World Cup'!$B$14:$AJ$39,21,2+(CODE($B$1)-65)*3))</f>
        <v/>
      </c>
      <c r="T26" s="574">
        <f t="shared" ref="T26:T27" si="43">IF(AND(P26&lt;&gt;"",Q26&lt;&gt;"",P26&lt;&gt;Q26,R26&lt;&gt;"",S26&lt;&gt;""),1,0)</f>
        <v>0</v>
      </c>
      <c r="U26" s="649">
        <f t="shared" ref="U26:U27" si="44">IF($T26=0,0,IF($R26&gt;$S26,3,IF($R26=$S26,1,0)))</f>
        <v>0</v>
      </c>
      <c r="V26" s="574">
        <f t="shared" ref="V26:V27" si="45">IF($T26=0,0,IF($R26&lt;$S26,3,IF($R26=$S26,1,0)))</f>
        <v>0</v>
      </c>
      <c r="W26" s="650">
        <f t="shared" ref="W26:W27" si="46">IF(OR(R26="",S26=""),0,R26-S26)</f>
        <v>0</v>
      </c>
      <c r="X26" s="651">
        <f t="shared" ref="X26:X27" si="47">IF(OR(R26="",S26=""),0,R26)</f>
        <v>0</v>
      </c>
      <c r="Y26" s="652">
        <f t="shared" ref="Y26:Y27" si="48">IF(OR(R26="",S26=""),0,S26)</f>
        <v>0</v>
      </c>
      <c r="Z26" s="653" t="str">
        <f t="shared" ref="Z26:Z27" si="49">P26&amp;Q26</f>
        <v>AlgeriaAustria</v>
      </c>
      <c r="AA26" s="654" t="str">
        <f>IF($T26,$X26&amp;Language!$E$197&amp;$Y26,"")</f>
        <v/>
      </c>
      <c r="AE26" s="593"/>
      <c r="AF26" s="593"/>
      <c r="AG26" s="574"/>
      <c r="AH26" s="593"/>
      <c r="AI26" s="593"/>
      <c r="AJ26" s="593"/>
      <c r="AK26" s="645"/>
      <c r="AL26" s="593"/>
      <c r="AM26" s="593"/>
      <c r="AN26" s="593"/>
      <c r="AO26" s="593"/>
      <c r="AZ26" s="594"/>
      <c r="BA26" s="593"/>
      <c r="BB26" s="593"/>
      <c r="BC26" s="593"/>
      <c r="BD26" s="594"/>
      <c r="BE26" s="612"/>
      <c r="BF26" s="612"/>
      <c r="BG26" s="612"/>
      <c r="BH26" s="612"/>
      <c r="BI26" s="616"/>
      <c r="BJ26" s="616"/>
      <c r="BL26" s="594"/>
      <c r="BM26" s="594"/>
      <c r="BN26" s="594"/>
      <c r="BO26" s="594"/>
      <c r="BP26" s="594"/>
      <c r="BQ26" s="594"/>
      <c r="BR26" s="594"/>
      <c r="BS26" s="616"/>
      <c r="BT26" s="616"/>
      <c r="BU26" s="616"/>
      <c r="BV26" s="616"/>
    </row>
    <row r="27" spans="3:86" s="572" customFormat="1" ht="12.75" thickBot="1">
      <c r="C27" s="574"/>
      <c r="D27" s="656"/>
      <c r="E27" s="656"/>
      <c r="F27" s="574"/>
      <c r="G27" s="574"/>
      <c r="H27" s="622"/>
      <c r="O27" s="657" t="s">
        <v>1106</v>
      </c>
      <c r="P27" s="676" t="str">
        <f>INDEX('World Cup'!$B$13:$AJ$38,26,1+(CODE($B$1)-65)*3)</f>
        <v>Jordan</v>
      </c>
      <c r="Q27" s="677" t="str">
        <f>INDEX('World Cup'!$B$13:$AJ$38,26,2+(CODE($B$1)-65)*3)</f>
        <v>Argentina</v>
      </c>
      <c r="R27" s="677" t="str">
        <f>IF(OR(INDEX('World Cup'!$B$14:$AJ$39,26,1+(CODE($B$1)-65)*3)="",INDEX('World Cup'!$B$14:$AJ$39,26,2+(CODE($B$1)-65)*3)=""),"",INDEX('World Cup'!$B$14:$AJ$39,26,1+(CODE($B$1)-65)*3))</f>
        <v/>
      </c>
      <c r="S27" s="678" t="str">
        <f>IF(OR(INDEX('World Cup'!$B$14:$AJ$39,26,1+(CODE($B$1)-65)*3)="",INDEX('World Cup'!$B$14:$AJ$39,26,2+(CODE($B$1)-65)*3)=""),"",INDEX('World Cup'!$B$14:$AJ$39,26,2+(CODE($B$1)-65)*3))</f>
        <v/>
      </c>
      <c r="T27" s="659">
        <f t="shared" si="43"/>
        <v>0</v>
      </c>
      <c r="U27" s="660">
        <f t="shared" si="44"/>
        <v>0</v>
      </c>
      <c r="V27" s="659">
        <f t="shared" si="45"/>
        <v>0</v>
      </c>
      <c r="W27" s="661">
        <f t="shared" si="46"/>
        <v>0</v>
      </c>
      <c r="X27" s="662">
        <f t="shared" si="47"/>
        <v>0</v>
      </c>
      <c r="Y27" s="663">
        <f t="shared" si="48"/>
        <v>0</v>
      </c>
      <c r="Z27" s="664" t="str">
        <f t="shared" si="49"/>
        <v>JordanArgentina</v>
      </c>
      <c r="AA27" s="665" t="str">
        <f>IF($T27,$X27&amp;Language!$E$197&amp;$Y27,"")</f>
        <v/>
      </c>
      <c r="AE27" s="593"/>
      <c r="AF27" s="593"/>
      <c r="AG27" s="574"/>
      <c r="AH27" s="593"/>
      <c r="AI27" s="593"/>
      <c r="AJ27" s="593"/>
      <c r="AK27" s="645"/>
      <c r="AL27" s="593"/>
      <c r="AM27" s="593"/>
      <c r="AN27" s="593"/>
      <c r="AO27" s="593"/>
      <c r="AZ27" s="594"/>
      <c r="BA27" s="593"/>
      <c r="BB27" s="593"/>
      <c r="BC27" s="593"/>
      <c r="BD27" s="594"/>
      <c r="BE27" s="616"/>
      <c r="BF27" s="616"/>
      <c r="BG27" s="616"/>
      <c r="BH27" s="616"/>
      <c r="BI27" s="616"/>
      <c r="BJ27" s="616"/>
      <c r="BL27" s="594"/>
      <c r="BM27" s="594"/>
      <c r="BN27" s="594"/>
      <c r="BO27" s="594"/>
      <c r="BP27" s="594"/>
      <c r="BQ27" s="594"/>
      <c r="BR27" s="594"/>
      <c r="BS27" s="616"/>
      <c r="BT27" s="616"/>
      <c r="BU27" s="616"/>
      <c r="BV27" s="616"/>
    </row>
    <row r="28" spans="3:86" s="572" customFormat="1" ht="12.75" thickTop="1">
      <c r="C28" s="574"/>
      <c r="D28" s="656"/>
      <c r="E28" s="656"/>
      <c r="F28" s="574"/>
      <c r="G28" s="574"/>
      <c r="H28" s="622"/>
      <c r="O28" s="635" t="s">
        <v>26</v>
      </c>
      <c r="P28" s="636"/>
      <c r="Q28" s="637"/>
      <c r="R28" s="637"/>
      <c r="S28" s="637"/>
      <c r="T28" s="637"/>
      <c r="U28" s="637"/>
      <c r="V28" s="637"/>
      <c r="W28" s="637"/>
      <c r="X28" s="637"/>
      <c r="Y28" s="666"/>
      <c r="Z28" s="653" t="str">
        <f t="shared" ref="Z28:Z33" si="50">Q22&amp;P22</f>
        <v>AlgeriaArgentina</v>
      </c>
      <c r="AA28" s="654" t="str">
        <f>IF($T22,$Y22&amp;Language!$E$197&amp;$X22,"")</f>
        <v/>
      </c>
      <c r="AE28" s="593"/>
      <c r="AF28" s="593"/>
      <c r="AG28" s="574"/>
      <c r="AH28" s="593"/>
      <c r="AI28" s="593"/>
      <c r="AJ28" s="593"/>
      <c r="AK28" s="645"/>
      <c r="AL28" s="593"/>
      <c r="AM28" s="593"/>
      <c r="AN28" s="593"/>
      <c r="AO28" s="593"/>
      <c r="AZ28" s="594"/>
      <c r="BA28" s="593"/>
      <c r="BB28" s="593"/>
      <c r="BC28" s="593"/>
      <c r="BD28" s="594"/>
      <c r="BE28" s="616"/>
      <c r="BF28" s="616"/>
      <c r="BG28" s="616"/>
      <c r="BH28" s="616"/>
      <c r="BI28" s="616"/>
      <c r="BJ28" s="616"/>
      <c r="BL28" s="594"/>
      <c r="BM28" s="594"/>
      <c r="BN28" s="594"/>
      <c r="BO28" s="594"/>
      <c r="BP28" s="594"/>
      <c r="BQ28" s="594"/>
      <c r="BR28" s="594"/>
      <c r="BS28" s="616"/>
      <c r="BT28" s="616"/>
      <c r="BU28" s="616"/>
      <c r="BV28" s="616"/>
    </row>
    <row r="29" spans="3:86" s="572" customFormat="1">
      <c r="C29" s="574"/>
      <c r="D29" s="656"/>
      <c r="E29" s="656"/>
      <c r="F29" s="574"/>
      <c r="G29" s="574"/>
      <c r="H29" s="622"/>
      <c r="O29" s="647" t="s">
        <v>27</v>
      </c>
      <c r="P29" s="648"/>
      <c r="Q29" s="574"/>
      <c r="R29" s="574"/>
      <c r="S29" s="574"/>
      <c r="T29" s="574"/>
      <c r="U29" s="574"/>
      <c r="V29" s="574"/>
      <c r="W29" s="574"/>
      <c r="X29" s="574"/>
      <c r="Y29" s="652"/>
      <c r="Z29" s="653" t="str">
        <f t="shared" si="50"/>
        <v>JordanAustria</v>
      </c>
      <c r="AA29" s="654" t="str">
        <f>IF($T23,$Y23&amp;Language!$E$197&amp;$X23,"")</f>
        <v/>
      </c>
      <c r="AE29" s="593"/>
      <c r="AF29" s="593"/>
      <c r="AG29" s="574"/>
      <c r="AH29" s="593"/>
      <c r="AI29" s="593"/>
      <c r="AJ29" s="593"/>
      <c r="AK29" s="645"/>
      <c r="AL29" s="593"/>
      <c r="AM29" s="593"/>
      <c r="AN29" s="593"/>
      <c r="AO29" s="593"/>
      <c r="BI29" s="616"/>
      <c r="BJ29" s="616"/>
      <c r="BL29" s="594"/>
      <c r="BM29" s="594"/>
    </row>
    <row r="30" spans="3:86" s="572" customFormat="1">
      <c r="C30" s="574"/>
      <c r="D30" s="656"/>
      <c r="E30" s="656"/>
      <c r="F30" s="574"/>
      <c r="G30" s="574"/>
      <c r="H30" s="622"/>
      <c r="O30" s="647" t="s">
        <v>28</v>
      </c>
      <c r="P30" s="648"/>
      <c r="Q30" s="574"/>
      <c r="R30" s="574"/>
      <c r="S30" s="574"/>
      <c r="T30" s="574"/>
      <c r="U30" s="574"/>
      <c r="V30" s="574"/>
      <c r="W30" s="574"/>
      <c r="X30" s="574"/>
      <c r="Y30" s="652"/>
      <c r="Z30" s="653" t="str">
        <f t="shared" si="50"/>
        <v>AustriaArgentina</v>
      </c>
      <c r="AA30" s="654" t="str">
        <f>IF($T24,$Y24&amp;Language!$E$197&amp;$X24,"")</f>
        <v/>
      </c>
      <c r="AE30" s="593"/>
      <c r="AF30" s="593"/>
      <c r="AG30" s="574"/>
      <c r="AH30" s="593"/>
      <c r="AI30" s="593"/>
      <c r="AJ30" s="593"/>
      <c r="AK30" s="645"/>
      <c r="AL30" s="593"/>
      <c r="AM30" s="593"/>
      <c r="AN30" s="593"/>
      <c r="AO30" s="593"/>
      <c r="BI30" s="616"/>
      <c r="BJ30" s="616"/>
      <c r="BL30" s="594"/>
      <c r="BM30" s="594"/>
    </row>
    <row r="31" spans="3:86" s="572" customFormat="1">
      <c r="D31" s="574"/>
      <c r="E31" s="574"/>
      <c r="F31" s="574"/>
      <c r="G31" s="574"/>
      <c r="H31" s="622"/>
      <c r="O31" s="647" t="s">
        <v>29</v>
      </c>
      <c r="P31" s="648"/>
      <c r="Q31" s="574"/>
      <c r="R31" s="574"/>
      <c r="S31" s="574"/>
      <c r="T31" s="574"/>
      <c r="U31" s="574"/>
      <c r="V31" s="574"/>
      <c r="W31" s="574"/>
      <c r="X31" s="574"/>
      <c r="Y31" s="652"/>
      <c r="Z31" s="653" t="str">
        <f t="shared" si="50"/>
        <v>AlgeriaJordan</v>
      </c>
      <c r="AA31" s="654" t="str">
        <f>IF($T25,$Y25&amp;Language!$E$197&amp;$X25,"")</f>
        <v/>
      </c>
      <c r="AE31" s="594"/>
      <c r="AF31" s="594"/>
      <c r="AG31" s="574"/>
      <c r="AH31" s="594"/>
      <c r="AI31" s="594"/>
      <c r="AJ31" s="594"/>
      <c r="AK31" s="594"/>
      <c r="AL31" s="594"/>
      <c r="AM31" s="594"/>
      <c r="AN31" s="594"/>
      <c r="AO31" s="594"/>
    </row>
    <row r="32" spans="3:86" s="572" customFormat="1">
      <c r="D32" s="574"/>
      <c r="E32" s="574"/>
      <c r="F32" s="574"/>
      <c r="G32" s="574"/>
      <c r="H32" s="622"/>
      <c r="O32" s="647" t="s">
        <v>1105</v>
      </c>
      <c r="P32" s="648"/>
      <c r="Q32" s="574"/>
      <c r="R32" s="574"/>
      <c r="S32" s="574"/>
      <c r="T32" s="574"/>
      <c r="U32" s="574"/>
      <c r="V32" s="574"/>
      <c r="W32" s="574"/>
      <c r="X32" s="574"/>
      <c r="Y32" s="652"/>
      <c r="Z32" s="653" t="str">
        <f t="shared" si="50"/>
        <v>AustriaAlgeria</v>
      </c>
      <c r="AA32" s="654" t="str">
        <f>IF($T26,$Y26&amp;Language!$E$197&amp;$X26,"")</f>
        <v/>
      </c>
      <c r="AE32" s="594"/>
      <c r="AF32" s="594"/>
      <c r="AH32" s="594"/>
      <c r="AI32" s="594"/>
      <c r="AJ32" s="594"/>
      <c r="AK32" s="594"/>
      <c r="AL32" s="594"/>
      <c r="AM32" s="594"/>
      <c r="AN32" s="594"/>
      <c r="AO32" s="594"/>
    </row>
    <row r="33" spans="4:41" s="572" customFormat="1" ht="12.75" thickBot="1">
      <c r="D33" s="574"/>
      <c r="E33" s="574"/>
      <c r="F33" s="574"/>
      <c r="G33" s="574"/>
      <c r="H33" s="574"/>
      <c r="O33" s="657" t="s">
        <v>1106</v>
      </c>
      <c r="P33" s="658"/>
      <c r="Q33" s="659"/>
      <c r="R33" s="659"/>
      <c r="S33" s="659"/>
      <c r="T33" s="659"/>
      <c r="U33" s="659"/>
      <c r="V33" s="659"/>
      <c r="W33" s="659"/>
      <c r="X33" s="659"/>
      <c r="Y33" s="663"/>
      <c r="Z33" s="664" t="str">
        <f t="shared" si="50"/>
        <v>ArgentinaJordan</v>
      </c>
      <c r="AA33" s="665" t="str">
        <f>IF($T27,$Y27&amp;Language!$E$197&amp;$X27,"")</f>
        <v/>
      </c>
      <c r="AE33" s="593"/>
      <c r="AF33" s="593"/>
      <c r="AH33" s="593"/>
      <c r="AI33" s="593"/>
      <c r="AJ33" s="593"/>
      <c r="AK33" s="645"/>
      <c r="AL33" s="593"/>
      <c r="AM33" s="593"/>
      <c r="AN33" s="593"/>
      <c r="AO33" s="593"/>
    </row>
    <row r="34" spans="4:41" ht="12.75" thickTop="1"/>
  </sheetData>
  <mergeCells count="1">
    <mergeCell ref="U21:V21"/>
  </mergeCells>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AD4D3-A9D4-4561-AA0A-F1C50B23EE86}">
  <sheetPr codeName="Tabelle26"/>
  <dimension ref="B1:CH34"/>
  <sheetViews>
    <sheetView zoomScaleNormal="100" workbookViewId="0"/>
  </sheetViews>
  <sheetFormatPr defaultColWidth="2.7109375" defaultRowHeight="12"/>
  <cols>
    <col min="1" max="1" width="2.7109375" style="667"/>
    <col min="2" max="2" width="6.140625" style="667" customWidth="1"/>
    <col min="3" max="3" width="4" style="667" customWidth="1"/>
    <col min="4" max="4" width="15.28515625" style="667" customWidth="1"/>
    <col min="5" max="5" width="5.5703125" style="667" customWidth="1"/>
    <col min="6" max="6" width="6.5703125" style="667" customWidth="1"/>
    <col min="7" max="7" width="6" style="667" customWidth="1"/>
    <col min="8" max="8" width="5.140625" style="667" customWidth="1"/>
    <col min="9" max="9" width="4.7109375" style="667" customWidth="1"/>
    <col min="10" max="10" width="4.85546875" style="667" customWidth="1"/>
    <col min="11" max="11" width="5.5703125" style="667" customWidth="1"/>
    <col min="12" max="12" width="5.28515625" style="667" customWidth="1"/>
    <col min="13" max="14" width="4.85546875" style="667" customWidth="1"/>
    <col min="15" max="15" width="5" style="667" customWidth="1"/>
    <col min="16" max="16" width="7.42578125" style="667" customWidth="1"/>
    <col min="17" max="37" width="4.7109375" style="667" customWidth="1"/>
    <col min="38" max="38" width="5.42578125" style="667" customWidth="1"/>
    <col min="39" max="40" width="4.7109375" style="667" customWidth="1"/>
    <col min="41" max="41" width="5.7109375" style="667" customWidth="1"/>
    <col min="42" max="42" width="8.85546875" style="667" customWidth="1"/>
    <col min="43" max="45" width="4.7109375" style="667" customWidth="1"/>
    <col min="46" max="46" width="6.7109375" style="667" customWidth="1"/>
    <col min="47" max="48" width="5.7109375" style="667" customWidth="1"/>
    <col min="49" max="49" width="1.5703125" style="667" customWidth="1"/>
    <col min="50" max="51" width="3.7109375" style="667" customWidth="1"/>
    <col min="52" max="52" width="13.5703125" style="667" customWidth="1"/>
    <col min="53" max="54" width="2.7109375" style="667"/>
    <col min="55" max="55" width="2.7109375" style="667" customWidth="1"/>
    <col min="56" max="56" width="1.28515625" style="667" customWidth="1"/>
    <col min="57" max="60" width="4.7109375" style="667" customWidth="1"/>
    <col min="61" max="62" width="5.7109375" style="667" customWidth="1"/>
    <col min="63" max="64" width="3.7109375" style="667" customWidth="1"/>
    <col min="65" max="65" width="1.7109375" style="667" customWidth="1"/>
    <col min="66" max="66" width="14.28515625" style="667" customWidth="1"/>
    <col min="67" max="67" width="2.7109375" style="667" customWidth="1"/>
    <col min="68" max="69" width="2.7109375" style="667"/>
    <col min="70" max="70" width="1.5703125" style="667" customWidth="1"/>
    <col min="71" max="74" width="4.7109375" style="667" customWidth="1"/>
    <col min="75" max="75" width="5.7109375" style="667" customWidth="1"/>
    <col min="76" max="76" width="3.7109375" style="667" customWidth="1"/>
    <col min="77" max="77" width="1.5703125" style="667" customWidth="1"/>
    <col min="78" max="78" width="14.28515625" style="667" customWidth="1"/>
    <col min="79" max="82" width="2.7109375" style="667"/>
    <col min="83" max="86" width="4.7109375" style="667" customWidth="1"/>
    <col min="87" max="16384" width="2.7109375" style="667"/>
  </cols>
  <sheetData>
    <row r="1" spans="2:86" ht="18">
      <c r="B1" s="669" t="s">
        <v>33</v>
      </c>
    </row>
    <row r="2" spans="2:86" s="572" customFormat="1">
      <c r="C2" s="702"/>
      <c r="F2" s="627"/>
      <c r="G2" s="686"/>
    </row>
    <row r="3" spans="2:86" s="572" customFormat="1">
      <c r="B3" s="573"/>
      <c r="C3" s="574"/>
      <c r="E3" s="627"/>
      <c r="F3" s="593"/>
      <c r="G3" s="627"/>
      <c r="H3" s="574"/>
      <c r="I3" s="574"/>
      <c r="J3" s="574"/>
      <c r="K3" s="574"/>
      <c r="L3" s="574"/>
      <c r="M3" s="574"/>
      <c r="N3" s="574"/>
      <c r="O3" s="574"/>
      <c r="P3" s="574"/>
      <c r="R3" s="575"/>
      <c r="S3" s="573"/>
      <c r="T3" s="573"/>
      <c r="U3" s="575"/>
      <c r="V3" s="573"/>
      <c r="W3" s="573"/>
      <c r="X3" s="575"/>
      <c r="Y3" s="576"/>
      <c r="Z3" s="573"/>
      <c r="AA3" s="573"/>
      <c r="AB3" s="575"/>
      <c r="AC3" s="576"/>
      <c r="AD3" s="573"/>
      <c r="AE3" s="573"/>
      <c r="AF3" s="575"/>
      <c r="AG3" s="576"/>
      <c r="AH3" s="573"/>
      <c r="AI3" s="573"/>
      <c r="AJ3" s="575"/>
      <c r="AK3" s="577"/>
      <c r="AL3" s="573"/>
      <c r="AM3" s="575"/>
    </row>
    <row r="4" spans="2:86" s="572" customFormat="1" ht="13.5" customHeight="1">
      <c r="B4" s="573"/>
      <c r="C4" s="574"/>
      <c r="D4" s="574"/>
      <c r="E4" s="627"/>
      <c r="F4" s="593"/>
      <c r="G4" s="627"/>
      <c r="H4" s="578" t="s">
        <v>1102</v>
      </c>
      <c r="I4" s="578" t="s">
        <v>1103</v>
      </c>
      <c r="J4" s="578" t="s">
        <v>190</v>
      </c>
      <c r="K4" s="579" t="s">
        <v>1101</v>
      </c>
      <c r="L4" s="578" t="s">
        <v>1762</v>
      </c>
      <c r="M4" s="579" t="s">
        <v>1763</v>
      </c>
      <c r="N4" s="579" t="s">
        <v>25</v>
      </c>
      <c r="O4" s="580" t="s">
        <v>34</v>
      </c>
      <c r="P4" s="703" t="s">
        <v>30</v>
      </c>
      <c r="Q4" s="579" t="s">
        <v>1787</v>
      </c>
      <c r="R4" s="578"/>
      <c r="S4" s="576"/>
      <c r="T4" s="573"/>
      <c r="U4" s="595"/>
      <c r="V4" s="573"/>
      <c r="W4" s="573"/>
      <c r="X4" s="595"/>
      <c r="Y4" s="576"/>
      <c r="Z4" s="573"/>
      <c r="AA4" s="573"/>
      <c r="AB4" s="595"/>
      <c r="AC4" s="576"/>
      <c r="AD4" s="573"/>
      <c r="AE4" s="573"/>
      <c r="AF4" s="595"/>
      <c r="AG4" s="576"/>
      <c r="AH4" s="573"/>
      <c r="AI4" s="573"/>
      <c r="AJ4" s="595"/>
      <c r="AK4" s="577"/>
      <c r="AL4" s="573"/>
      <c r="AM4" s="595"/>
      <c r="AO4" s="573"/>
    </row>
    <row r="5" spans="2:86" s="572" customFormat="1">
      <c r="B5" s="574"/>
      <c r="C5" s="574">
        <v>1</v>
      </c>
      <c r="D5" s="679" t="str">
        <f>VLOOKUP($B$1&amp;ROW($A1),Groups!$B$7:$D$65,3,0)</f>
        <v>Portugal</v>
      </c>
      <c r="E5" s="760"/>
      <c r="F5" s="582"/>
      <c r="G5" s="593"/>
      <c r="H5" s="574">
        <f>SUMIFS($R$22:$R$27,$P$22:$P$27,$D5)+SUMIFS($S$22:$S$27,$Q$22:$Q$27,$D5)</f>
        <v>0</v>
      </c>
      <c r="I5" s="574">
        <f>SUMIFS($S$22:$S$27,$P$22:$P$27,$D5)+SUMIFS($R$22:$R$27,$Q$22:$Q$27,$D5)</f>
        <v>0</v>
      </c>
      <c r="J5" s="574">
        <f t="shared" ref="J5:J8" si="0">H5-I5</f>
        <v>0</v>
      </c>
      <c r="K5" s="583">
        <f>M5*3+N5</f>
        <v>0</v>
      </c>
      <c r="L5" s="574">
        <f>M5+N5+O5</f>
        <v>0</v>
      </c>
      <c r="M5" s="574">
        <f>SUMPRODUCT(($P$22:$P$27=D5)*($R$22:$R$27&gt;$S$22:$S$27))+SUMPRODUCT(($Q$22:$Q$27=D5)*($R$22:$R$27&lt;$S$22:$S$27))</f>
        <v>0</v>
      </c>
      <c r="N5" s="574">
        <f>SUMPRODUCT(($P$22:$Q$27=D5)*($R$22:$R$27=$S$22:$S$27)*($R$22:$R$27&lt;&gt;"")*($S$22:$S$27&lt;&gt;""))</f>
        <v>0</v>
      </c>
      <c r="O5" s="574">
        <f>SUMPRODUCT(($P$22:$P$27=D5)*($R$22:$R$27&lt;$S$22:$S$27))+SUMPRODUCT(($Q$22:$Q$27=D5)*($R$22:$R$27&gt;$S$22:$S$27))</f>
        <v>0</v>
      </c>
      <c r="P5" s="584" t="e">
        <f>SUMIFS(#REF!,#REF!,$D5)+SUMIFS(#REF!,#REF!,$D5)+SUMIFS(#REF!,#REF!,$D5)</f>
        <v>#REF!</v>
      </c>
      <c r="Q5" s="574">
        <f>INDEX(Language!$C$5:$C$100,MATCH($D5,Language!$E$5:$E$100,0),1)</f>
        <v>5</v>
      </c>
      <c r="R5" s="709">
        <f>(1000-Q5)*($L$9&gt;0)</f>
        <v>0</v>
      </c>
      <c r="S5" s="574"/>
      <c r="T5" s="574"/>
      <c r="U5" s="587"/>
      <c r="V5" s="574"/>
      <c r="W5" s="574"/>
      <c r="X5" s="587"/>
      <c r="Y5" s="574"/>
      <c r="Z5" s="574"/>
      <c r="AA5" s="574"/>
      <c r="AB5" s="587"/>
      <c r="AC5" s="574"/>
      <c r="AD5" s="574"/>
      <c r="AE5" s="574"/>
      <c r="AF5" s="759"/>
      <c r="AG5" s="574"/>
      <c r="AH5" s="574"/>
      <c r="AI5" s="574"/>
      <c r="AJ5" s="759"/>
      <c r="AK5" s="574"/>
      <c r="AL5" s="574"/>
      <c r="AM5" s="759"/>
      <c r="AO5" s="683"/>
      <c r="AT5" s="572" t="b">
        <f t="array" ref="AT5:AT8">COUNTIF($AM$14:$AM$17,$AM$14:$AM$17)&gt;1</f>
        <v>1</v>
      </c>
      <c r="AU5" s="683" t="b">
        <f t="array" ref="AU5:AU8">COUNTIF($AP$14:$AP$17,$AP$14:$AP$17)&gt;1</f>
        <v>1</v>
      </c>
      <c r="AV5" s="683" t="b">
        <f t="array" ref="AV5:AV8">$L$5:$L$8&gt;0</f>
        <v>0</v>
      </c>
      <c r="BA5" s="762">
        <f>IFERROR(MATCH($C14,$AY$14:$AY$17,0),99)</f>
        <v>1</v>
      </c>
      <c r="BB5" s="763">
        <f>IFERROR(MATCH($C14,$AY$22:$AY$25,0),99)</f>
        <v>99</v>
      </c>
      <c r="BN5" s="762" t="str">
        <f>IF($U14=$BL$14,$C14,"")</f>
        <v/>
      </c>
      <c r="BO5" s="763" t="str">
        <f>INDEX($BN$5:$BN$8,MATCH($C14,$AY$14:$AY$17,0))</f>
        <v/>
      </c>
      <c r="BZ5" s="762" t="str">
        <f>IF($U14=$BX$14,$C14,"")</f>
        <v/>
      </c>
      <c r="CA5" s="763" t="str">
        <f>INDEX($BZ$5:$BZ$8,MATCH($C14,$AY$14:$AY$17,0))</f>
        <v/>
      </c>
    </row>
    <row r="6" spans="2:86" s="572" customFormat="1">
      <c r="B6" s="574"/>
      <c r="C6" s="574">
        <v>2</v>
      </c>
      <c r="D6" s="680" t="str">
        <f>VLOOKUP($B$1&amp;ROW($A2),Groups!$B$7:$D$65,3,0)</f>
        <v>DR Congo</v>
      </c>
      <c r="E6" s="761"/>
      <c r="F6" s="582"/>
      <c r="G6" s="593"/>
      <c r="H6" s="574">
        <f>SUMIFS($R$22:$R$27,$P$22:$P$27,$D6)+SUMIFS($S$22:$S$27,$Q$22:$Q$27,$D6)</f>
        <v>0</v>
      </c>
      <c r="I6" s="574">
        <f>SUMIFS($S$22:$S$27,$P$22:$P$27,$D6)+SUMIFS($R$22:$R$27,$Q$22:$Q$27,$D6)</f>
        <v>0</v>
      </c>
      <c r="J6" s="574">
        <f t="shared" si="0"/>
        <v>0</v>
      </c>
      <c r="K6" s="583">
        <f t="shared" ref="K6:K8" si="1">M6*3+N6</f>
        <v>0</v>
      </c>
      <c r="L6" s="574">
        <f t="shared" ref="L6:L8" si="2">M6+N6+O6</f>
        <v>0</v>
      </c>
      <c r="M6" s="574">
        <f>SUMPRODUCT(($P$22:$P$27=D6)*($R$22:$R$27&gt;$S$22:$S$27))+SUMPRODUCT(($Q$22:$Q$27=D6)*($R$22:$R$27&lt;$S$22:$S$27))</f>
        <v>0</v>
      </c>
      <c r="N6" s="574">
        <f>SUMPRODUCT(($P$22:$Q$27=D6)*($R$22:$R$27=$S$22:$S$27)*($R$22:$R$27&lt;&gt;"")*($S$22:$S$27&lt;&gt;""))</f>
        <v>0</v>
      </c>
      <c r="O6" s="574">
        <f>SUMPRODUCT(($P$22:$P$27=D6)*($R$22:$R$27&lt;$S$22:$S$27))+SUMPRODUCT(($Q$22:$Q$27=D6)*($R$22:$R$27&gt;$S$22:$S$27))</f>
        <v>0</v>
      </c>
      <c r="P6" s="590" t="e">
        <f>SUMIFS(#REF!,#REF!,$D6)+SUMIFS(#REF!,#REF!,$D6)+SUMIFS(#REF!,#REF!,$D6)</f>
        <v>#REF!</v>
      </c>
      <c r="Q6" s="574">
        <f>INDEX(Language!$C$5:$C$100,MATCH($D6,Language!$E$5:$E$100,0),1)</f>
        <v>46</v>
      </c>
      <c r="R6" s="709">
        <f t="shared" ref="R6:R8" si="3">(1000-Q6)*($L$9&gt;0)</f>
        <v>0</v>
      </c>
      <c r="S6" s="574"/>
      <c r="T6" s="574"/>
      <c r="U6" s="587"/>
      <c r="V6" s="574"/>
      <c r="W6" s="574"/>
      <c r="X6" s="587"/>
      <c r="Y6" s="574"/>
      <c r="Z6" s="574"/>
      <c r="AA6" s="574"/>
      <c r="AB6" s="587"/>
      <c r="AC6" s="574"/>
      <c r="AD6" s="574"/>
      <c r="AE6" s="574"/>
      <c r="AF6" s="759"/>
      <c r="AG6" s="574"/>
      <c r="AH6" s="574"/>
      <c r="AI6" s="574"/>
      <c r="AJ6" s="759"/>
      <c r="AK6" s="574"/>
      <c r="AL6" s="574"/>
      <c r="AM6" s="759"/>
      <c r="AT6" s="572" t="b">
        <v>1</v>
      </c>
      <c r="AU6" s="683" t="b">
        <v>1</v>
      </c>
      <c r="AV6" s="683" t="b">
        <v>0</v>
      </c>
      <c r="BA6" s="764">
        <f t="shared" ref="BA6:BA8" si="4">IFERROR(MATCH($C15,$AY$14:$AY$17,0),99)</f>
        <v>2</v>
      </c>
      <c r="BB6" s="765">
        <f t="shared" ref="BB6:BB8" si="5">IFERROR(MATCH($C15,$AY$22:$AY$25,0),99)</f>
        <v>99</v>
      </c>
      <c r="BN6" s="764" t="str">
        <f t="shared" ref="BN6:BN8" si="6">IF($U15=$BL$14,$C15,"")</f>
        <v/>
      </c>
      <c r="BO6" s="765" t="str">
        <f t="shared" ref="BO6:BO8" si="7">INDEX($BN$5:$BN$8,MATCH($C15,$AY$14:$AY$17,0))</f>
        <v/>
      </c>
      <c r="BZ6" s="764" t="str">
        <f t="shared" ref="BZ6:BZ8" si="8">IF($U15=$BX$14,$C15,"")</f>
        <v/>
      </c>
      <c r="CA6" s="765" t="str">
        <f t="shared" ref="CA6:CA8" si="9">INDEX($BZ$5:$BZ$8,MATCH($C15,$AY$14:$AY$17,0))</f>
        <v/>
      </c>
    </row>
    <row r="7" spans="2:86" s="572" customFormat="1">
      <c r="B7" s="574"/>
      <c r="C7" s="574">
        <v>3</v>
      </c>
      <c r="D7" s="680" t="str">
        <f>VLOOKUP($B$1&amp;ROW($A3),Groups!$B$7:$D$65,3,0)</f>
        <v>Uzbekistan</v>
      </c>
      <c r="E7" s="761"/>
      <c r="F7" s="582"/>
      <c r="G7" s="593"/>
      <c r="H7" s="574">
        <f>SUMIFS($R$22:$R$27,$P$22:$P$27,$D7)+SUMIFS($S$22:$S$27,$Q$22:$Q$27,$D7)</f>
        <v>0</v>
      </c>
      <c r="I7" s="574">
        <f>SUMIFS($S$22:$S$27,$P$22:$P$27,$D7)+SUMIFS($R$22:$R$27,$Q$22:$Q$27,$D7)</f>
        <v>0</v>
      </c>
      <c r="J7" s="574">
        <f t="shared" si="0"/>
        <v>0</v>
      </c>
      <c r="K7" s="583">
        <f t="shared" si="1"/>
        <v>0</v>
      </c>
      <c r="L7" s="574">
        <f t="shared" si="2"/>
        <v>0</v>
      </c>
      <c r="M7" s="574">
        <f>SUMPRODUCT(($P$22:$P$27=D7)*($R$22:$R$27&gt;$S$22:$S$27))+SUMPRODUCT(($Q$22:$Q$27=D7)*($R$22:$R$27&lt;$S$22:$S$27))</f>
        <v>0</v>
      </c>
      <c r="N7" s="574">
        <f>SUMPRODUCT(($P$22:$Q$27=D7)*($R$22:$R$27=$S$22:$S$27)*($R$22:$R$27&lt;&gt;"")*($S$22:$S$27&lt;&gt;""))</f>
        <v>0</v>
      </c>
      <c r="O7" s="574">
        <f>SUMPRODUCT(($P$22:$P$27=D7)*($R$22:$R$27&lt;$S$22:$S$27))+SUMPRODUCT(($Q$22:$Q$27=D7)*($R$22:$R$27&gt;$S$22:$S$27))</f>
        <v>0</v>
      </c>
      <c r="P7" s="590" t="e">
        <f>SUMIFS(#REF!,#REF!,$D7)+SUMIFS(#REF!,#REF!,$D7)+SUMIFS(#REF!,#REF!,$D7)</f>
        <v>#REF!</v>
      </c>
      <c r="Q7" s="574">
        <f>INDEX(Language!$C$5:$C$100,MATCH($D7,Language!$E$5:$E$100,0),1)</f>
        <v>50</v>
      </c>
      <c r="R7" s="709">
        <f t="shared" si="3"/>
        <v>0</v>
      </c>
      <c r="S7" s="574"/>
      <c r="T7" s="574"/>
      <c r="U7" s="587"/>
      <c r="V7" s="574"/>
      <c r="W7" s="574"/>
      <c r="X7" s="587"/>
      <c r="Y7" s="574"/>
      <c r="Z7" s="574"/>
      <c r="AA7" s="574"/>
      <c r="AB7" s="587"/>
      <c r="AC7" s="574"/>
      <c r="AD7" s="574"/>
      <c r="AE7" s="574"/>
      <c r="AF7" s="759"/>
      <c r="AG7" s="574"/>
      <c r="AH7" s="574"/>
      <c r="AI7" s="574"/>
      <c r="AJ7" s="759"/>
      <c r="AK7" s="574"/>
      <c r="AL7" s="574"/>
      <c r="AM7" s="759"/>
      <c r="AT7" s="572" t="b">
        <v>1</v>
      </c>
      <c r="AU7" s="683" t="b">
        <v>1</v>
      </c>
      <c r="AV7" s="683" t="b">
        <v>0</v>
      </c>
      <c r="BA7" s="764">
        <f t="shared" si="4"/>
        <v>3</v>
      </c>
      <c r="BB7" s="765">
        <f t="shared" si="5"/>
        <v>99</v>
      </c>
      <c r="BN7" s="764" t="str">
        <f t="shared" si="6"/>
        <v/>
      </c>
      <c r="BO7" s="765" t="str">
        <f t="shared" si="7"/>
        <v/>
      </c>
      <c r="BZ7" s="764" t="str">
        <f t="shared" si="8"/>
        <v/>
      </c>
      <c r="CA7" s="765" t="str">
        <f t="shared" si="9"/>
        <v/>
      </c>
    </row>
    <row r="8" spans="2:86" s="572" customFormat="1">
      <c r="B8" s="574"/>
      <c r="C8" s="574">
        <v>4</v>
      </c>
      <c r="D8" s="681" t="str">
        <f>VLOOKUP($B$1&amp;ROW($A4),Groups!$B$7:$D$65,3,0)</f>
        <v>Colombia</v>
      </c>
      <c r="E8" s="761"/>
      <c r="F8" s="582"/>
      <c r="G8" s="593"/>
      <c r="H8" s="574">
        <f>SUMIFS($R$22:$R$27,$P$22:$P$27,$D8)+SUMIFS($S$22:$S$27,$Q$22:$Q$27,$D8)</f>
        <v>0</v>
      </c>
      <c r="I8" s="574">
        <f>SUMIFS($S$22:$S$27,$P$22:$P$27,$D8)+SUMIFS($R$22:$R$27,$Q$22:$Q$27,$D8)</f>
        <v>0</v>
      </c>
      <c r="J8" s="574">
        <f t="shared" si="0"/>
        <v>0</v>
      </c>
      <c r="K8" s="583">
        <f t="shared" si="1"/>
        <v>0</v>
      </c>
      <c r="L8" s="574">
        <f t="shared" si="2"/>
        <v>0</v>
      </c>
      <c r="M8" s="574">
        <f>SUMPRODUCT(($P$22:$P$27=D8)*($R$22:$R$27&gt;$S$22:$S$27))+SUMPRODUCT(($Q$22:$Q$27=D8)*($R$22:$R$27&lt;$S$22:$S$27))</f>
        <v>0</v>
      </c>
      <c r="N8" s="574">
        <f>SUMPRODUCT(($P$22:$Q$27=D8)*($R$22:$R$27=$S$22:$S$27)*($R$22:$R$27&lt;&gt;"")*($S$22:$S$27&lt;&gt;""))</f>
        <v>0</v>
      </c>
      <c r="O8" s="574">
        <f>SUMPRODUCT(($P$22:$P$27=D8)*($R$22:$R$27&lt;$S$22:$S$27))+SUMPRODUCT(($Q$22:$Q$27=D8)*($R$22:$R$27&gt;$S$22:$S$27))</f>
        <v>0</v>
      </c>
      <c r="P8" s="682" t="e">
        <f>SUMIFS(#REF!,#REF!,$D8)+SUMIFS(#REF!,#REF!,$D8)+SUMIFS(#REF!,#REF!,$D8)</f>
        <v>#REF!</v>
      </c>
      <c r="Q8" s="574">
        <f>INDEX(Language!$C$5:$C$100,MATCH($D8,Language!$E$5:$E$100,0),1)</f>
        <v>13</v>
      </c>
      <c r="R8" s="709">
        <f t="shared" si="3"/>
        <v>0</v>
      </c>
      <c r="S8" s="574"/>
      <c r="T8" s="574"/>
      <c r="U8" s="587"/>
      <c r="V8" s="574"/>
      <c r="W8" s="574"/>
      <c r="X8" s="587"/>
      <c r="Y8" s="574"/>
      <c r="Z8" s="574"/>
      <c r="AA8" s="574"/>
      <c r="AB8" s="587"/>
      <c r="AC8" s="574"/>
      <c r="AD8" s="574"/>
      <c r="AE8" s="574"/>
      <c r="AF8" s="759"/>
      <c r="AG8" s="574"/>
      <c r="AH8" s="574"/>
      <c r="AI8" s="574"/>
      <c r="AJ8" s="759"/>
      <c r="AK8" s="574"/>
      <c r="AL8" s="574"/>
      <c r="AM8" s="759"/>
      <c r="AT8" s="572" t="b">
        <v>1</v>
      </c>
      <c r="AU8" s="683" t="b">
        <v>1</v>
      </c>
      <c r="AV8" s="683" t="b">
        <v>0</v>
      </c>
      <c r="BA8" s="766">
        <f t="shared" si="4"/>
        <v>4</v>
      </c>
      <c r="BB8" s="767">
        <f t="shared" si="5"/>
        <v>99</v>
      </c>
      <c r="BN8" s="766" t="str">
        <f t="shared" si="6"/>
        <v/>
      </c>
      <c r="BO8" s="767" t="str">
        <f t="shared" si="7"/>
        <v/>
      </c>
      <c r="BZ8" s="766" t="str">
        <f t="shared" si="8"/>
        <v/>
      </c>
      <c r="CA8" s="767" t="str">
        <f t="shared" si="9"/>
        <v/>
      </c>
    </row>
    <row r="9" spans="2:86" s="572" customFormat="1">
      <c r="C9" s="574"/>
      <c r="D9" s="574"/>
      <c r="E9" s="574"/>
      <c r="F9" s="593"/>
      <c r="G9" s="593"/>
      <c r="H9" s="574"/>
      <c r="I9" s="574"/>
      <c r="J9" s="574"/>
      <c r="K9" s="574"/>
      <c r="L9" s="583">
        <f>QUOTIENT(SUM(L5:L8),2)</f>
        <v>0</v>
      </c>
      <c r="M9" s="574"/>
      <c r="N9" s="574"/>
      <c r="O9" s="574"/>
      <c r="P9" s="574"/>
      <c r="Q9" s="574"/>
      <c r="R9" s="574"/>
      <c r="S9" s="574"/>
      <c r="T9" s="574"/>
      <c r="U9" s="574"/>
      <c r="X9" s="574"/>
      <c r="Y9" s="574"/>
      <c r="Z9" s="574"/>
    </row>
    <row r="10" spans="2:86" s="572" customFormat="1">
      <c r="C10" s="574"/>
      <c r="D10" s="574"/>
      <c r="E10" s="574"/>
      <c r="F10" s="593"/>
      <c r="G10" s="593"/>
      <c r="H10" s="574"/>
      <c r="I10" s="574"/>
      <c r="J10" s="574"/>
      <c r="K10" s="574"/>
      <c r="L10" s="583"/>
      <c r="M10" s="574"/>
      <c r="N10" s="574"/>
      <c r="O10" s="574"/>
      <c r="P10" s="574"/>
      <c r="Q10" s="574"/>
      <c r="R10" s="574"/>
      <c r="S10" s="574"/>
      <c r="T10" s="574"/>
      <c r="U10" s="574"/>
      <c r="X10" s="574"/>
      <c r="Y10" s="574"/>
      <c r="Z10" s="574"/>
    </row>
    <row r="11" spans="2:86" s="572" customFormat="1">
      <c r="C11" s="574"/>
      <c r="D11" s="574"/>
      <c r="E11" s="574"/>
      <c r="F11" s="593"/>
      <c r="G11" s="593"/>
      <c r="H11" s="574"/>
      <c r="I11" s="574"/>
      <c r="J11" s="574"/>
      <c r="K11" s="574"/>
      <c r="L11" s="583"/>
      <c r="M11" s="574"/>
      <c r="N11" s="574"/>
      <c r="O11" s="574"/>
      <c r="P11" s="574"/>
      <c r="Q11" s="574"/>
      <c r="R11" s="574"/>
      <c r="S11" s="574"/>
      <c r="T11" s="574"/>
      <c r="U11" s="574"/>
      <c r="X11" s="574"/>
      <c r="Y11" s="574"/>
      <c r="Z11" s="574"/>
      <c r="BL11" s="593"/>
    </row>
    <row r="12" spans="2:86" s="594" customFormat="1">
      <c r="E12" s="573" t="s">
        <v>1758</v>
      </c>
      <c r="F12" s="577"/>
      <c r="G12" s="573" t="s">
        <v>1758</v>
      </c>
      <c r="H12" s="577"/>
      <c r="I12" s="575" t="s">
        <v>1758</v>
      </c>
      <c r="J12" s="577"/>
      <c r="K12" s="573" t="s">
        <v>1772</v>
      </c>
      <c r="L12" s="573"/>
      <c r="M12" s="575" t="s">
        <v>1758</v>
      </c>
      <c r="N12" s="577"/>
      <c r="O12" s="573" t="s">
        <v>1772</v>
      </c>
      <c r="P12" s="573"/>
      <c r="Q12" s="575" t="s">
        <v>1758</v>
      </c>
      <c r="R12" s="577"/>
      <c r="S12" s="573" t="s">
        <v>1772</v>
      </c>
      <c r="T12" s="573"/>
      <c r="U12" s="575" t="s">
        <v>1758</v>
      </c>
      <c r="V12" s="576"/>
      <c r="W12" s="573" t="s">
        <v>1773</v>
      </c>
      <c r="X12" s="573"/>
      <c r="Y12" s="575" t="s">
        <v>1758</v>
      </c>
      <c r="Z12" s="576"/>
      <c r="AA12" s="573" t="s">
        <v>1773</v>
      </c>
      <c r="AB12" s="573"/>
      <c r="AC12" s="575" t="s">
        <v>1758</v>
      </c>
      <c r="AD12" s="576"/>
      <c r="AE12" s="573" t="s">
        <v>1773</v>
      </c>
      <c r="AF12" s="573"/>
      <c r="AG12" s="575" t="s">
        <v>1758</v>
      </c>
      <c r="AH12" s="573"/>
      <c r="AI12" s="573" t="s">
        <v>190</v>
      </c>
      <c r="AJ12" s="575" t="s">
        <v>1758</v>
      </c>
      <c r="AK12" s="573"/>
      <c r="AL12" s="573" t="s">
        <v>1102</v>
      </c>
      <c r="AM12" s="575" t="s">
        <v>1758</v>
      </c>
      <c r="AN12" s="577"/>
      <c r="AO12" s="573" t="s">
        <v>1759</v>
      </c>
      <c r="AP12" s="575" t="s">
        <v>1758</v>
      </c>
      <c r="AR12" s="573" t="s">
        <v>1787</v>
      </c>
      <c r="AS12" s="575" t="s">
        <v>1758</v>
      </c>
      <c r="AT12" s="575"/>
      <c r="AZ12" s="688" t="s">
        <v>1779</v>
      </c>
      <c r="BJ12" s="687" t="s">
        <v>1777</v>
      </c>
      <c r="BL12" s="593"/>
      <c r="BN12" s="688" t="s">
        <v>1781</v>
      </c>
      <c r="BZ12" s="688" t="s">
        <v>1782</v>
      </c>
    </row>
    <row r="13" spans="2:86" s="594" customFormat="1" ht="12.75" thickBot="1">
      <c r="E13" s="573" t="s">
        <v>1760</v>
      </c>
      <c r="F13" s="577"/>
      <c r="G13" s="573" t="s">
        <v>1761</v>
      </c>
      <c r="H13" s="577"/>
      <c r="I13" s="595" t="s">
        <v>1764</v>
      </c>
      <c r="J13" s="577"/>
      <c r="K13" s="573" t="s">
        <v>1101</v>
      </c>
      <c r="L13" s="573" t="s">
        <v>1765</v>
      </c>
      <c r="M13" s="595" t="s">
        <v>1766</v>
      </c>
      <c r="N13" s="577"/>
      <c r="O13" s="573" t="s">
        <v>190</v>
      </c>
      <c r="P13" s="573" t="s">
        <v>1765</v>
      </c>
      <c r="Q13" s="595" t="s">
        <v>1767</v>
      </c>
      <c r="R13" s="577"/>
      <c r="S13" s="573" t="s">
        <v>1102</v>
      </c>
      <c r="T13" s="573" t="s">
        <v>1765</v>
      </c>
      <c r="U13" s="595" t="s">
        <v>1768</v>
      </c>
      <c r="V13" s="577"/>
      <c r="W13" s="573" t="s">
        <v>1101</v>
      </c>
      <c r="X13" s="573" t="s">
        <v>1765</v>
      </c>
      <c r="Y13" s="595" t="s">
        <v>1769</v>
      </c>
      <c r="Z13" s="577"/>
      <c r="AA13" s="573" t="s">
        <v>190</v>
      </c>
      <c r="AB13" s="573" t="s">
        <v>1765</v>
      </c>
      <c r="AC13" s="595" t="s">
        <v>1770</v>
      </c>
      <c r="AD13" s="577"/>
      <c r="AE13" s="573" t="s">
        <v>1102</v>
      </c>
      <c r="AF13" s="573" t="s">
        <v>1765</v>
      </c>
      <c r="AG13" s="595" t="s">
        <v>1771</v>
      </c>
      <c r="AH13" s="573"/>
      <c r="AI13" s="573" t="s">
        <v>1765</v>
      </c>
      <c r="AJ13" s="595" t="s">
        <v>1774</v>
      </c>
      <c r="AK13" s="573"/>
      <c r="AL13" s="573" t="s">
        <v>1765</v>
      </c>
      <c r="AM13" s="595" t="s">
        <v>1775</v>
      </c>
      <c r="AN13" s="577"/>
      <c r="AO13" s="573" t="s">
        <v>1765</v>
      </c>
      <c r="AP13" s="595" t="s">
        <v>1776</v>
      </c>
      <c r="AR13" s="573" t="s">
        <v>1765</v>
      </c>
      <c r="AS13" s="595" t="s">
        <v>1788</v>
      </c>
      <c r="AT13" s="796" t="s">
        <v>1759</v>
      </c>
      <c r="AU13" s="573" t="s">
        <v>1784</v>
      </c>
      <c r="AV13" s="573" t="s">
        <v>1784</v>
      </c>
      <c r="AX13" s="687" t="s">
        <v>1783</v>
      </c>
      <c r="AY13" s="687" t="s">
        <v>1785</v>
      </c>
      <c r="BE13" s="596" t="str">
        <f t="array" ref="BE13:BH13">TRANSPOSE($AZ$14:$AZ$17)</f>
        <v>Portugal</v>
      </c>
      <c r="BF13" s="597" t="str">
        <v>DR Congo</v>
      </c>
      <c r="BG13" s="597" t="str">
        <v>Uzbekistan</v>
      </c>
      <c r="BH13" s="598" t="str">
        <v>Colombia</v>
      </c>
      <c r="BJ13" s="687" t="s">
        <v>1778</v>
      </c>
      <c r="BL13" s="687" t="s">
        <v>1783</v>
      </c>
      <c r="BS13" s="596" t="str">
        <f t="array" ref="BS13:BV13">TRANSPOSE($BN$14:$BN$17)</f>
        <v/>
      </c>
      <c r="BT13" s="597" t="str">
        <v/>
      </c>
      <c r="BU13" s="597" t="str">
        <v/>
      </c>
      <c r="BV13" s="598" t="str">
        <v/>
      </c>
      <c r="BX13" s="687" t="s">
        <v>1783</v>
      </c>
      <c r="CE13" s="596" t="str">
        <f t="array" ref="CE13:CH13">TRANSPOSE($BZ$14:$BZ$17)</f>
        <v/>
      </c>
      <c r="CF13" s="597" t="str">
        <v/>
      </c>
      <c r="CG13" s="597" t="str">
        <v/>
      </c>
      <c r="CH13" s="598" t="str">
        <v/>
      </c>
    </row>
    <row r="14" spans="2:86" s="594" customFormat="1" ht="13.5" thickTop="1" thickBot="1">
      <c r="C14" s="593">
        <v>1</v>
      </c>
      <c r="D14" s="593" t="str">
        <f>$D5</f>
        <v>Portugal</v>
      </c>
      <c r="E14" s="581">
        <f>RANK(F14,$F$14:$F$17,1)</f>
        <v>1</v>
      </c>
      <c r="F14" s="582">
        <f>G14+ROW()/1000+(D14="")*10</f>
        <v>5.0140000000000002</v>
      </c>
      <c r="G14" s="710">
        <f>AS14</f>
        <v>5</v>
      </c>
      <c r="H14" s="586"/>
      <c r="I14" s="585">
        <f>RANK($K5,$K$5:$K$8)</f>
        <v>1</v>
      </c>
      <c r="J14" s="691"/>
      <c r="K14" s="599">
        <f t="array" ref="K14">SUMPRODUCT($U$22:$U$27*($P$22:$P$27=$D14)*ISNUMBER(MATCH($Q$22:$Q$27,IF($I$14:$I$17=$I14,$D$14:$D$17,""),0)))+SUMPRODUCT($V$22:$V$27*($Q$22:$Q$27=$D14)*ISNUMBER(MATCH($P$22:$P$27,IF($I$14:$I$17=$I14,$D$14:$D$17,""),0)))</f>
        <v>0</v>
      </c>
      <c r="L14" s="600">
        <f>COUNTIFS($K$14:$K$17,"&gt;"&amp;$K14,$I$14:$I$17,"="&amp;$I14)</f>
        <v>0</v>
      </c>
      <c r="M14" s="588">
        <f t="shared" ref="M14:M17" si="10">I14+L14</f>
        <v>1</v>
      </c>
      <c r="N14" s="586"/>
      <c r="O14" s="599">
        <f t="array" ref="O14">SUMPRODUCT($W$22:$W$27*($P$22:$P$27=$D14)*ISNUMBER(MATCH($Q$22:$Q$27,IF($I$14:$I$17=$I14,$D$14:$D$17,""),0)))+SUMPRODUCT(-$W$22:$W$27*($Q$22:$Q$27=$D14)*ISNUMBER(MATCH($P$22:$P$27,IF($I$14:$I$17=$I14,$D$14:$D$17,""),0)))</f>
        <v>0</v>
      </c>
      <c r="P14" s="600">
        <f>COUNTIFS($O$14:$O$17,"&gt;"&amp;$O14,$M$14:$M$17,"="&amp;$M14)</f>
        <v>0</v>
      </c>
      <c r="Q14" s="588">
        <f t="shared" ref="Q14:Q17" si="11">M14+P14</f>
        <v>1</v>
      </c>
      <c r="R14" s="586"/>
      <c r="S14" s="599">
        <f t="array" ref="S14">SUMPRODUCT($X$22:$X$27*($P$22:$P$27=$D14)*ISNUMBER(MATCH($Q$22:$Q$27,IF($I$14:$I$17=$I14,$D$14:$D$17,""),0)))+SUMPRODUCT($Y$22:$Y$27*($Q$22:$Q$27=$D14)*ISNUMBER(MATCH($P$22:$P$27,IF($I$14:$I$17=$I14,$D$14:$D$17,""),0)))</f>
        <v>0</v>
      </c>
      <c r="T14" s="600">
        <f>COUNTIFS($S$14:$S$17,"&gt;"&amp;$S14,$Q$14:$Q$17,"="&amp;$Q14)</f>
        <v>0</v>
      </c>
      <c r="U14" s="588">
        <f t="shared" ref="U14:U17" si="12">Q14+T14</f>
        <v>1</v>
      </c>
      <c r="V14" s="691"/>
      <c r="W14" s="599">
        <f t="array" ref="W14">SUMPRODUCT($U$22:$U$27*($P$22:$P$27=$D14)*ISNUMBER(MATCH($Q$22:$Q$27,IF($U$14:$U$17=$U14,$D$14:$D$17,""),0)))+SUMPRODUCT($V$22:$V$27*($Q$22:$Q$27=$D14)*ISNUMBER(MATCH($P$22:$P$27,IF($U$14:$U$17=$U14,$D$14:$D$17,""),0)))</f>
        <v>0</v>
      </c>
      <c r="X14" s="600">
        <f>COUNTIFS($W$14:$W$17,"&gt;"&amp;$W14,$U$14:$U$17,"="&amp;$U14)</f>
        <v>0</v>
      </c>
      <c r="Y14" s="588">
        <f t="shared" ref="Y14:Y17" si="13">U14+X14</f>
        <v>1</v>
      </c>
      <c r="Z14" s="586"/>
      <c r="AA14" s="599">
        <f t="array" ref="AA14">SUMPRODUCT($W$22:$W$27*($P$22:$P$27=$D14)*ISNUMBER(MATCH($Q$22:$Q$27,IF($U$14:$U$17=$U14,$D$14:$D$17,""),0)))+SUMPRODUCT(-$W$22:$W$27*($Q$22:$Q$27=$D14)*ISNUMBER(MATCH($P$22:$P$27,IF($U$14:$U$17=$U14,$D$14:$D$17,""),0)))</f>
        <v>0</v>
      </c>
      <c r="AB14" s="600">
        <f>COUNTIFS($AA$14:$AA$17,"&gt;"&amp;$AA14,$Y$14:$Y$17,"="&amp;$Y14)</f>
        <v>0</v>
      </c>
      <c r="AC14" s="588">
        <f t="shared" ref="AC14:AC17" si="14">Y14+AB14</f>
        <v>1</v>
      </c>
      <c r="AD14" s="586"/>
      <c r="AE14" s="599">
        <f t="array" ref="AE14">SUMPRODUCT($X$22:$X$27*($P$22:$P$27=$D14)*ISNUMBER(MATCH($Q$22:$Q$27,IF($U$14:$U$17=$U14,$D$14:$D$17,""),0)))+SUMPRODUCT($Y$22:$Y$27*($Q$22:$Q$27=$D14)*ISNUMBER(MATCH($P$22:$P$27,IF($U$14:$U$17=$U14,$D$14:$D$17,""),0)))</f>
        <v>0</v>
      </c>
      <c r="AF14" s="600">
        <f>COUNTIFS($AE$14:$AE$17,"&gt;"&amp;$AE14,$AC$14:$AC$17,"="&amp;$AC14)</f>
        <v>0</v>
      </c>
      <c r="AG14" s="588">
        <f t="shared" ref="AG14:AG17" si="15">AC14+AF14</f>
        <v>1</v>
      </c>
      <c r="AH14" s="691"/>
      <c r="AI14" s="601">
        <f>COUNTIFS($J$5:$J$8,"&gt;"&amp;$J5,$AG$14:$AG$17,"="&amp;$AG14)</f>
        <v>0</v>
      </c>
      <c r="AJ14" s="602">
        <f>AG14+AI14</f>
        <v>1</v>
      </c>
      <c r="AK14" s="586"/>
      <c r="AL14" s="601">
        <f>COUNTIFS($H$5:$H$8,"&gt;"&amp;$H5,$AJ$14:$AJ$17,"="&amp;$AJ14)</f>
        <v>0</v>
      </c>
      <c r="AM14" s="602">
        <f>AJ14+AL14</f>
        <v>1</v>
      </c>
      <c r="AN14" s="586"/>
      <c r="AO14" s="601">
        <f>COUNTIFS($P$5:$P$8,"&gt;"&amp;$P5,$AM$14:$AM$17,"="&amp;$AM14)</f>
        <v>4</v>
      </c>
      <c r="AP14" s="602">
        <f t="shared" ref="AP14:AP17" si="16">AM14+AO14</f>
        <v>5</v>
      </c>
      <c r="AQ14" s="586"/>
      <c r="AR14" s="601">
        <f>COUNTIFS($R$5:$R$8,"&gt;"&amp;$R5,$AP$14:$AP$17,"="&amp;$AP14)</f>
        <v>0</v>
      </c>
      <c r="AS14" s="602">
        <f t="shared" ref="AS14:AS17" si="17">AP14+AR14</f>
        <v>5</v>
      </c>
      <c r="AT14" s="797" t="b">
        <f>AND($AV5,$AT5)</f>
        <v>0</v>
      </c>
      <c r="AU14" s="704" t="b">
        <f>OR($AV$14:$AV$17)</f>
        <v>0</v>
      </c>
      <c r="AV14" s="616" t="b">
        <f>AND($AU5,$AV5)</f>
        <v>0</v>
      </c>
      <c r="AX14" s="689">
        <f t="array" ref="AX14">IFERROR(SMALL(IF(COUNTIF($I$14:$I$17,$C$14:$C$17)&gt;1,$C$14:$C$17,""),1),"")</f>
        <v>1</v>
      </c>
      <c r="AY14" s="616">
        <f>IFERROR(INDEX($E$14:$E$17,IF($I14=$AX$14,$C14,99)),0)</f>
        <v>1</v>
      </c>
      <c r="AZ14" s="603" t="str">
        <f t="array" ref="AZ14:AZ17">IFERROR(VLOOKUP($BA$5:$BA$8,$C$14:$D$17,2,0),"")</f>
        <v>Portugal</v>
      </c>
      <c r="BA14" s="606">
        <f t="array" ref="BA14:BA17">IFERROR(VLOOKUP($BA$5:$BA$8,$C$14:$K$17,9,0),"")</f>
        <v>0</v>
      </c>
      <c r="BB14" s="606">
        <f t="array" ref="BB14:BB17">IFERROR(VLOOKUP($BA$5:$BA$8,$C$14:$O$17,13,0),"")</f>
        <v>0</v>
      </c>
      <c r="BC14" s="608">
        <f t="array" ref="BC14:BC17">IFERROR(VLOOKUP($BA$5:$BA$8,$C$14:$S$17,17,0),"")</f>
        <v>0</v>
      </c>
      <c r="BE14" s="611" t="str">
        <f t="array" ref="BE14:BH17">IFERROR(VLOOKUP($AZ$14:$AZ$17&amp;$BE$13:$BH$13,$Z$22:$AA$33,2,0),"")</f>
        <v/>
      </c>
      <c r="BF14" s="612" t="str">
        <v/>
      </c>
      <c r="BG14" s="612" t="str">
        <v/>
      </c>
      <c r="BH14" s="613" t="str">
        <v/>
      </c>
      <c r="BI14" s="616"/>
      <c r="BJ14" s="686" t="b">
        <f>COUNTIF($I$14:$I$17,$BL$15)&lt;&gt;COUNTIF($U$14:$U$17,$BL$15)</f>
        <v>0</v>
      </c>
      <c r="BK14" s="584">
        <f t="array" ref="BK14:BK17">IF($I$14:$I$17=$AX$14,$U$14:$U$17,0)</f>
        <v>1</v>
      </c>
      <c r="BL14" s="690" t="str">
        <f>IF($BJ$14,$BL$15,"")</f>
        <v/>
      </c>
      <c r="BM14" s="621"/>
      <c r="BN14" s="603" t="str">
        <f t="array" ref="BN14:BN17">IFERROR(VLOOKUP($BO$5:$BO$8,$C$14:$D$17,2,0),"")</f>
        <v/>
      </c>
      <c r="BO14" s="606" t="str">
        <f t="array" ref="BO14:BO17">IFERROR(VLOOKUP($BO$5:$BO$8,$C$14:$W$17,21,0),"")</f>
        <v/>
      </c>
      <c r="BP14" s="606" t="str">
        <f t="array" ref="BP14:BP17">IFERROR(VLOOKUP($BO$5:$BO$8,$C$14:$AA$17,25,0),"")</f>
        <v/>
      </c>
      <c r="BQ14" s="608" t="str">
        <f t="array" ref="BQ14:BQ17">IFERROR(VLOOKUP($BO$5:$BO$8,$C$14:$AE$17,29,0),"")</f>
        <v/>
      </c>
      <c r="BS14" s="611" t="str">
        <f t="array" ref="BS14:BV17">IFERROR(VLOOKUP($BN$14:$BN$17&amp;$BS$13:$BV$13,$Z$22:$AA$33,2,0),"")</f>
        <v/>
      </c>
      <c r="BT14" s="612" t="str">
        <v/>
      </c>
      <c r="BU14" s="612" t="str">
        <v/>
      </c>
      <c r="BV14" s="613" t="str">
        <v/>
      </c>
      <c r="BX14" s="689" t="str">
        <f t="array" ref="BX14">IFERROR(SMALL(IF(COUNTIF($BK$14:$BK$17,$C$14:$C$17)&gt;1,$C$14:$C$17,""),2),"")</f>
        <v/>
      </c>
      <c r="BZ14" s="603" t="str">
        <f t="array" ref="BZ14:BZ17">IFERROR(VLOOKUP($CA$5:$CA$8,$C$14:$D$17,2,0),"")</f>
        <v/>
      </c>
      <c r="CA14" s="606" t="str">
        <f t="array" ref="CA14:CA17">IFERROR(VLOOKUP($CA$5:$CA$8,$C$14:$W$17,21,0),"")</f>
        <v/>
      </c>
      <c r="CB14" s="606" t="str">
        <f t="array" ref="CB14:CB17">IFERROR(VLOOKUP($CA$5:$CA$8,$C$14:$AA$17,25,0),"")</f>
        <v/>
      </c>
      <c r="CC14" s="608" t="str">
        <f t="array" ref="CC14:CC17">IFERROR(VLOOKUP($CA$5:$CA$8,$C$14:$AE$17,29,0),"")</f>
        <v/>
      </c>
      <c r="CE14" s="611" t="str">
        <f t="array" ref="CE14:CH17">IFERROR(VLOOKUP($BZ$14:$BZ$17&amp;$CE$13:$CH$13,$Z$22:$AA$33,2,0),"")</f>
        <v/>
      </c>
      <c r="CF14" s="612" t="str">
        <v/>
      </c>
      <c r="CG14" s="612" t="str">
        <v/>
      </c>
      <c r="CH14" s="613" t="str">
        <v/>
      </c>
    </row>
    <row r="15" spans="2:86" s="594" customFormat="1">
      <c r="C15" s="593">
        <v>2</v>
      </c>
      <c r="D15" s="593" t="str">
        <f t="shared" ref="D15:D17" si="18">$D6</f>
        <v>DR Congo</v>
      </c>
      <c r="E15" s="589">
        <f t="shared" ref="E15:E17" si="19">RANK(F15,$F$14:$F$17,1)</f>
        <v>2</v>
      </c>
      <c r="F15" s="582">
        <f t="shared" ref="F15:F17" si="20">G15+ROW()/1000+(D15="")*10</f>
        <v>5.0149999999999997</v>
      </c>
      <c r="G15" s="710">
        <f t="shared" ref="G15:G17" si="21">AS15</f>
        <v>5</v>
      </c>
      <c r="H15" s="586"/>
      <c r="I15" s="591">
        <f t="shared" ref="I15:I17" si="22">RANK($K6,$K$5:$K$8)</f>
        <v>1</v>
      </c>
      <c r="J15" s="691"/>
      <c r="K15" s="574">
        <f t="array" ref="K15">SUMPRODUCT($U$22:$U$27*($P$22:$P$27=$D15)*ISNUMBER(MATCH($Q$22:$Q$27,IF($I$14:$I$17=$I15,$D$14:$D$17,""),0)))+SUMPRODUCT($V$22:$V$27*($Q$22:$Q$27=$D15)*ISNUMBER(MATCH($P$22:$P$27,IF($I$14:$I$17=$I15,$D$14:$D$17,""),0)))</f>
        <v>0</v>
      </c>
      <c r="L15" s="574">
        <f>COUNTIFS($K$14:$K$17,"&gt;"&amp;$K15,$I$14:$I$17,"="&amp;$I15)</f>
        <v>0</v>
      </c>
      <c r="M15" s="587">
        <f t="shared" si="10"/>
        <v>1</v>
      </c>
      <c r="N15" s="586"/>
      <c r="O15" s="574">
        <f t="array" ref="O15">SUMPRODUCT($W$22:$W$27*($P$22:$P$27=$D15)*ISNUMBER(MATCH($Q$22:$Q$27,IF($I$14:$I$17=$I15,$D$14:$D$17,""),0)))+SUMPRODUCT(-$W$22:$W$27*($Q$22:$Q$27=$D15)*ISNUMBER(MATCH($P$22:$P$27,IF($I$14:$I$17=$I15,$D$14:$D$17,""),0)))</f>
        <v>0</v>
      </c>
      <c r="P15" s="574">
        <f>COUNTIFS($O$14:$O$17,"&gt;"&amp;$O15,$M$14:$M$17,"="&amp;$M15)</f>
        <v>0</v>
      </c>
      <c r="Q15" s="587">
        <f t="shared" si="11"/>
        <v>1</v>
      </c>
      <c r="R15" s="586"/>
      <c r="S15" s="574">
        <f t="array" ref="S15">SUMPRODUCT($X$22:$X$27*($P$22:$P$27=$D15)*ISNUMBER(MATCH($Q$22:$Q$27,IF($I$14:$I$17=$I15,$D$14:$D$17,""),0)))+SUMPRODUCT($Y$22:$Y$27*($Q$22:$Q$27=$D15)*ISNUMBER(MATCH($P$22:$P$27,IF($I$14:$I$17=$I15,$D$14:$D$17,""),0)))</f>
        <v>0</v>
      </c>
      <c r="T15" s="574">
        <f>COUNTIFS($S$14:$S$17,"&gt;"&amp;$S15,$Q$14:$Q$17,"="&amp;$Q15)</f>
        <v>0</v>
      </c>
      <c r="U15" s="587">
        <f t="shared" si="12"/>
        <v>1</v>
      </c>
      <c r="V15" s="691"/>
      <c r="W15" s="574">
        <f t="array" ref="W15">SUMPRODUCT($U$22:$U$27*($P$22:$P$27=$D15)*ISNUMBER(MATCH($Q$22:$Q$27,IF($U$14:$U$17=$U15,$D$14:$D$17,""),0)))+SUMPRODUCT($V$22:$V$27*($Q$22:$Q$27=$D15)*ISNUMBER(MATCH($P$22:$P$27,IF($U$14:$U$17=$U15,$D$14:$D$17,""),0)))</f>
        <v>0</v>
      </c>
      <c r="X15" s="574">
        <f>COUNTIFS($W$14:$W$17,"&gt;"&amp;$W15,$U$14:$U$17,"="&amp;$U15)</f>
        <v>0</v>
      </c>
      <c r="Y15" s="587">
        <f t="shared" si="13"/>
        <v>1</v>
      </c>
      <c r="Z15" s="586"/>
      <c r="AA15" s="574">
        <f t="array" ref="AA15">SUMPRODUCT($W$22:$W$27*($P$22:$P$27=$D15)*ISNUMBER(MATCH($Q$22:$Q$27,IF($U$14:$U$17=$U15,$D$14:$D$17,""),0)))+SUMPRODUCT(-$W$22:$W$27*($Q$22:$Q$27=$D15)*ISNUMBER(MATCH($P$22:$P$27,IF($U$14:$U$17=$U15,$D$14:$D$17,""),0)))</f>
        <v>0</v>
      </c>
      <c r="AB15" s="574">
        <f>COUNTIFS($AA$14:$AA$17,"&gt;"&amp;$AA15,$Y$14:$Y$17,"="&amp;$Y15)</f>
        <v>0</v>
      </c>
      <c r="AC15" s="587">
        <f t="shared" si="14"/>
        <v>1</v>
      </c>
      <c r="AD15" s="586"/>
      <c r="AE15" s="574">
        <f t="array" ref="AE15">SUMPRODUCT($X$22:$X$27*($P$22:$P$27=$D15)*ISNUMBER(MATCH($Q$22:$Q$27,IF($U$14:$U$17=$U15,$D$14:$D$17,""),0)))+SUMPRODUCT($Y$22:$Y$27*($Q$22:$Q$27=$D15)*ISNUMBER(MATCH($P$22:$P$27,IF($U$14:$U$17=$U15,$D$14:$D$17,""),0)))</f>
        <v>0</v>
      </c>
      <c r="AF15" s="574">
        <f>COUNTIFS($AE$14:$AE$17,"&gt;"&amp;$AE15,$AC$14:$AC$17,"="&amp;$AC15)</f>
        <v>0</v>
      </c>
      <c r="AG15" s="587">
        <f t="shared" si="15"/>
        <v>1</v>
      </c>
      <c r="AH15" s="691"/>
      <c r="AI15" s="593">
        <f>COUNTIFS($J$5:$J$8,"&gt;"&amp;$J6,$AG$14:$AG$17,"="&amp;$AG15)</f>
        <v>0</v>
      </c>
      <c r="AJ15" s="587">
        <f t="shared" ref="AJ15:AJ17" si="23">AG15+AI15</f>
        <v>1</v>
      </c>
      <c r="AK15" s="586"/>
      <c r="AL15" s="593">
        <f>COUNTIFS($H$5:$H$8,"&gt;"&amp;$H6,$AJ$14:$AJ$17,"="&amp;$AJ15)</f>
        <v>0</v>
      </c>
      <c r="AM15" s="587">
        <f t="shared" ref="AM15:AM17" si="24">AJ15+AL15</f>
        <v>1</v>
      </c>
      <c r="AN15" s="586"/>
      <c r="AO15" s="593">
        <f>COUNTIFS($P$5:$P$8,"&gt;"&amp;$P6,$AM$14:$AM$17,"="&amp;$AM15)</f>
        <v>4</v>
      </c>
      <c r="AP15" s="587">
        <f t="shared" si="16"/>
        <v>5</v>
      </c>
      <c r="AQ15" s="586"/>
      <c r="AR15" s="593">
        <f t="shared" ref="AR15:AR17" si="25">COUNTIFS($R$5:$R$8,"&gt;"&amp;$R6,$AP$14:$AP$17,"="&amp;$AP15)</f>
        <v>0</v>
      </c>
      <c r="AS15" s="587">
        <f t="shared" si="17"/>
        <v>5</v>
      </c>
      <c r="AT15" s="797" t="b">
        <f t="shared" ref="AT15:AT17" si="26">AND($AV6,$AT6)</f>
        <v>0</v>
      </c>
      <c r="AV15" s="616" t="b">
        <f t="shared" ref="AV15:AV17" si="27">AND($AU6,$AV6)</f>
        <v>0</v>
      </c>
      <c r="AX15" s="685"/>
      <c r="AY15" s="616">
        <f t="shared" ref="AY15:AY17" si="28">IFERROR(INDEX($E$14:$E$17,IF($I15=$AX$14,$C15,99)),0)</f>
        <v>2</v>
      </c>
      <c r="AZ15" s="604" t="str">
        <v>DR Congo</v>
      </c>
      <c r="BA15" s="593">
        <v>0</v>
      </c>
      <c r="BB15" s="593">
        <v>0</v>
      </c>
      <c r="BC15" s="609">
        <v>0</v>
      </c>
      <c r="BE15" s="614" t="str">
        <v/>
      </c>
      <c r="BF15" s="615" t="str">
        <v/>
      </c>
      <c r="BG15" s="616" t="str">
        <v/>
      </c>
      <c r="BH15" s="617" t="str">
        <v/>
      </c>
      <c r="BI15" s="616"/>
      <c r="BK15" s="590">
        <v>1</v>
      </c>
      <c r="BL15" s="693">
        <f t="array" ref="BL15">IFERROR(SMALL(IF(COUNTIF($BK$14:$BK$17,$C$14:$C$17)&gt;1,$C$14:$C$17,""),1),"")</f>
        <v>1</v>
      </c>
      <c r="BN15" s="604" t="str">
        <v/>
      </c>
      <c r="BO15" s="593" t="str">
        <v/>
      </c>
      <c r="BP15" s="593" t="str">
        <v/>
      </c>
      <c r="BQ15" s="609" t="str">
        <v/>
      </c>
      <c r="BS15" s="614" t="str">
        <v/>
      </c>
      <c r="BT15" s="615" t="str">
        <v/>
      </c>
      <c r="BU15" s="616" t="str">
        <v/>
      </c>
      <c r="BV15" s="617" t="str">
        <v/>
      </c>
      <c r="BZ15" s="604" t="str">
        <v/>
      </c>
      <c r="CA15" s="593" t="str">
        <v/>
      </c>
      <c r="CB15" s="593" t="str">
        <v/>
      </c>
      <c r="CC15" s="609" t="str">
        <v/>
      </c>
      <c r="CE15" s="614" t="str">
        <v/>
      </c>
      <c r="CF15" s="615" t="str">
        <v/>
      </c>
      <c r="CG15" s="616" t="str">
        <v/>
      </c>
      <c r="CH15" s="617" t="str">
        <v/>
      </c>
    </row>
    <row r="16" spans="2:86" s="594" customFormat="1">
      <c r="C16" s="593">
        <v>3</v>
      </c>
      <c r="D16" s="593" t="str">
        <f t="shared" si="18"/>
        <v>Uzbekistan</v>
      </c>
      <c r="E16" s="589">
        <f t="shared" si="19"/>
        <v>3</v>
      </c>
      <c r="F16" s="582">
        <f t="shared" si="20"/>
        <v>5.016</v>
      </c>
      <c r="G16" s="710">
        <f t="shared" si="21"/>
        <v>5</v>
      </c>
      <c r="H16" s="586"/>
      <c r="I16" s="591">
        <f t="shared" si="22"/>
        <v>1</v>
      </c>
      <c r="J16" s="691"/>
      <c r="K16" s="574">
        <f t="array" ref="K16">SUMPRODUCT($U$22:$U$27*($P$22:$P$27=$D16)*ISNUMBER(MATCH($Q$22:$Q$27,IF($I$14:$I$17=$I16,$D$14:$D$17,""),0)))+SUMPRODUCT($V$22:$V$27*($Q$22:$Q$27=$D16)*ISNUMBER(MATCH($P$22:$P$27,IF($I$14:$I$17=$I16,$D$14:$D$17,""),0)))</f>
        <v>0</v>
      </c>
      <c r="L16" s="574">
        <f>COUNTIFS($K$14:$K$17,"&gt;"&amp;$K16,$I$14:$I$17,"="&amp;$I16)</f>
        <v>0</v>
      </c>
      <c r="M16" s="587">
        <f t="shared" si="10"/>
        <v>1</v>
      </c>
      <c r="N16" s="586"/>
      <c r="O16" s="574">
        <f t="array" ref="O16">SUMPRODUCT($W$22:$W$27*($P$22:$P$27=$D16)*ISNUMBER(MATCH($Q$22:$Q$27,IF($I$14:$I$17=$I16,$D$14:$D$17,""),0)))+SUMPRODUCT(-$W$22:$W$27*($Q$22:$Q$27=$D16)*ISNUMBER(MATCH($P$22:$P$27,IF($I$14:$I$17=$I16,$D$14:$D$17,""),0)))</f>
        <v>0</v>
      </c>
      <c r="P16" s="574">
        <f>COUNTIFS($O$14:$O$17,"&gt;"&amp;$O16,$M$14:$M$17,"="&amp;$M16)</f>
        <v>0</v>
      </c>
      <c r="Q16" s="587">
        <f t="shared" si="11"/>
        <v>1</v>
      </c>
      <c r="R16" s="586"/>
      <c r="S16" s="574">
        <f t="array" ref="S16">SUMPRODUCT($X$22:$X$27*($P$22:$P$27=$D16)*ISNUMBER(MATCH($Q$22:$Q$27,IF($I$14:$I$17=$I16,$D$14:$D$17,""),0)))+SUMPRODUCT($Y$22:$Y$27*($Q$22:$Q$27=$D16)*ISNUMBER(MATCH($P$22:$P$27,IF($I$14:$I$17=$I16,$D$14:$D$17,""),0)))</f>
        <v>0</v>
      </c>
      <c r="T16" s="574">
        <f>COUNTIFS($S$14:$S$17,"&gt;"&amp;$S16,$Q$14:$Q$17,"="&amp;$Q16)</f>
        <v>0</v>
      </c>
      <c r="U16" s="587">
        <f t="shared" si="12"/>
        <v>1</v>
      </c>
      <c r="V16" s="691"/>
      <c r="W16" s="574">
        <f t="array" ref="W16">SUMPRODUCT($U$22:$U$27*($P$22:$P$27=$D16)*ISNUMBER(MATCH($Q$22:$Q$27,IF($U$14:$U$17=$U16,$D$14:$D$17,""),0)))+SUMPRODUCT($V$22:$V$27*($Q$22:$Q$27=$D16)*ISNUMBER(MATCH($P$22:$P$27,IF($U$14:$U$17=$U16,$D$14:$D$17,""),0)))</f>
        <v>0</v>
      </c>
      <c r="X16" s="574">
        <f>COUNTIFS($W$14:$W$17,"&gt;"&amp;$W16,$U$14:$U$17,"="&amp;$U16)</f>
        <v>0</v>
      </c>
      <c r="Y16" s="587">
        <f t="shared" si="13"/>
        <v>1</v>
      </c>
      <c r="Z16" s="586"/>
      <c r="AA16" s="574">
        <f t="array" ref="AA16">SUMPRODUCT($W$22:$W$27*($P$22:$P$27=$D16)*ISNUMBER(MATCH($Q$22:$Q$27,IF($U$14:$U$17=$U16,$D$14:$D$17,""),0)))+SUMPRODUCT(-$W$22:$W$27*($Q$22:$Q$27=$D16)*ISNUMBER(MATCH($P$22:$P$27,IF($U$14:$U$17=$U16,$D$14:$D$17,""),0)))</f>
        <v>0</v>
      </c>
      <c r="AB16" s="574">
        <f>COUNTIFS($AA$14:$AA$17,"&gt;"&amp;$AA16,$Y$14:$Y$17,"="&amp;$Y16)</f>
        <v>0</v>
      </c>
      <c r="AC16" s="587">
        <f t="shared" si="14"/>
        <v>1</v>
      </c>
      <c r="AD16" s="586"/>
      <c r="AE16" s="574">
        <f t="array" ref="AE16">SUMPRODUCT($X$22:$X$27*($P$22:$P$27=$D16)*ISNUMBER(MATCH($Q$22:$Q$27,IF($U$14:$U$17=$U16,$D$14:$D$17,""),0)))+SUMPRODUCT($Y$22:$Y$27*($Q$22:$Q$27=$D16)*ISNUMBER(MATCH($P$22:$P$27,IF($U$14:$U$17=$U16,$D$14:$D$17,""),0)))</f>
        <v>0</v>
      </c>
      <c r="AF16" s="574">
        <f>COUNTIFS($AE$14:$AE$17,"&gt;"&amp;$AE16,$AC$14:$AC$17,"="&amp;$AC16)</f>
        <v>0</v>
      </c>
      <c r="AG16" s="587">
        <f t="shared" si="15"/>
        <v>1</v>
      </c>
      <c r="AH16" s="691"/>
      <c r="AI16" s="593">
        <f>COUNTIFS($J$5:$J$8,"&gt;"&amp;$J7,$AG$14:$AG$17,"="&amp;$AG16)</f>
        <v>0</v>
      </c>
      <c r="AJ16" s="587">
        <f t="shared" si="23"/>
        <v>1</v>
      </c>
      <c r="AK16" s="586"/>
      <c r="AL16" s="593">
        <f>COUNTIFS($H$5:$H$8,"&gt;"&amp;$H7,$AJ$14:$AJ$17,"="&amp;$AJ16)</f>
        <v>0</v>
      </c>
      <c r="AM16" s="587">
        <f t="shared" si="24"/>
        <v>1</v>
      </c>
      <c r="AN16" s="586"/>
      <c r="AO16" s="593">
        <f>COUNTIFS($P$5:$P$8,"&gt;"&amp;$P7,$AM$14:$AM$17,"="&amp;$AM16)</f>
        <v>4</v>
      </c>
      <c r="AP16" s="587">
        <f t="shared" si="16"/>
        <v>5</v>
      </c>
      <c r="AQ16" s="586"/>
      <c r="AR16" s="593">
        <f t="shared" si="25"/>
        <v>0</v>
      </c>
      <c r="AS16" s="587">
        <f t="shared" si="17"/>
        <v>5</v>
      </c>
      <c r="AT16" s="797" t="b">
        <f t="shared" si="26"/>
        <v>0</v>
      </c>
      <c r="AV16" s="616" t="b">
        <f t="shared" si="27"/>
        <v>0</v>
      </c>
      <c r="AX16" s="593"/>
      <c r="AY16" s="616">
        <f t="shared" si="28"/>
        <v>3</v>
      </c>
      <c r="AZ16" s="604" t="str">
        <v>Uzbekistan</v>
      </c>
      <c r="BA16" s="593">
        <v>0</v>
      </c>
      <c r="BB16" s="593">
        <v>0</v>
      </c>
      <c r="BC16" s="609">
        <v>0</v>
      </c>
      <c r="BE16" s="614" t="str">
        <v/>
      </c>
      <c r="BF16" s="616" t="str">
        <v/>
      </c>
      <c r="BG16" s="615" t="str">
        <v/>
      </c>
      <c r="BH16" s="617" t="str">
        <v/>
      </c>
      <c r="BI16" s="616"/>
      <c r="BJ16" s="616"/>
      <c r="BK16" s="590">
        <v>1</v>
      </c>
      <c r="BL16" s="593"/>
      <c r="BN16" s="604" t="str">
        <v/>
      </c>
      <c r="BO16" s="593" t="str">
        <v/>
      </c>
      <c r="BP16" s="593" t="str">
        <v/>
      </c>
      <c r="BQ16" s="609" t="str">
        <v/>
      </c>
      <c r="BS16" s="614" t="str">
        <v/>
      </c>
      <c r="BT16" s="616" t="str">
        <v/>
      </c>
      <c r="BU16" s="615" t="str">
        <v/>
      </c>
      <c r="BV16" s="617" t="str">
        <v/>
      </c>
      <c r="BZ16" s="604" t="str">
        <v/>
      </c>
      <c r="CA16" s="593" t="str">
        <v/>
      </c>
      <c r="CB16" s="593" t="str">
        <v/>
      </c>
      <c r="CC16" s="609" t="str">
        <v/>
      </c>
      <c r="CE16" s="614" t="str">
        <v/>
      </c>
      <c r="CF16" s="616" t="str">
        <v/>
      </c>
      <c r="CG16" s="615" t="str">
        <v/>
      </c>
      <c r="CH16" s="617" t="str">
        <v/>
      </c>
    </row>
    <row r="17" spans="3:86" s="594" customFormat="1" ht="12.75" thickBot="1">
      <c r="C17" s="593">
        <v>4</v>
      </c>
      <c r="D17" s="593" t="str">
        <f t="shared" si="18"/>
        <v>Colombia</v>
      </c>
      <c r="E17" s="592">
        <f t="shared" si="19"/>
        <v>4</v>
      </c>
      <c r="F17" s="582">
        <f t="shared" si="20"/>
        <v>5.0170000000000003</v>
      </c>
      <c r="G17" s="710">
        <f t="shared" si="21"/>
        <v>5</v>
      </c>
      <c r="H17" s="586"/>
      <c r="I17" s="591">
        <f t="shared" si="22"/>
        <v>1</v>
      </c>
      <c r="J17" s="691"/>
      <c r="K17" s="574">
        <f t="array" ref="K17">SUMPRODUCT($U$22:$U$27*($P$22:$P$27=$D17)*ISNUMBER(MATCH($Q$22:$Q$27,IF($I$14:$I$17=$I17,$D$14:$D$17,""),0)))+SUMPRODUCT($V$22:$V$27*($Q$22:$Q$27=$D17)*ISNUMBER(MATCH($P$22:$P$27,IF($I$14:$I$17=$I17,$D$14:$D$17,""),0)))</f>
        <v>0</v>
      </c>
      <c r="L17" s="574">
        <f>COUNTIFS($K$14:$K$17,"&gt;"&amp;$K17,$I$14:$I$17,"="&amp;$I17)</f>
        <v>0</v>
      </c>
      <c r="M17" s="587">
        <f t="shared" si="10"/>
        <v>1</v>
      </c>
      <c r="N17" s="586"/>
      <c r="O17" s="574">
        <f t="array" ref="O17">SUMPRODUCT($W$22:$W$27*($P$22:$P$27=$D17)*ISNUMBER(MATCH($Q$22:$Q$27,IF($I$14:$I$17=$I17,$D$14:$D$17,""),0)))+SUMPRODUCT(-$W$22:$W$27*($Q$22:$Q$27=$D17)*ISNUMBER(MATCH($P$22:$P$27,IF($I$14:$I$17=$I17,$D$14:$D$17,""),0)))</f>
        <v>0</v>
      </c>
      <c r="P17" s="574">
        <f>COUNTIFS($O$14:$O$17,"&gt;"&amp;$O17,$M$14:$M$17,"="&amp;$M17)</f>
        <v>0</v>
      </c>
      <c r="Q17" s="587">
        <f t="shared" si="11"/>
        <v>1</v>
      </c>
      <c r="R17" s="586"/>
      <c r="S17" s="574">
        <f t="array" ref="S17">SUMPRODUCT($X$22:$X$27*($P$22:$P$27=$D17)*ISNUMBER(MATCH($Q$22:$Q$27,IF($I$14:$I$17=$I17,$D$14:$D$17,""),0)))+SUMPRODUCT($Y$22:$Y$27*($Q$22:$Q$27=$D17)*ISNUMBER(MATCH($P$22:$P$27,IF($I$14:$I$17=$I17,$D$14:$D$17,""),0)))</f>
        <v>0</v>
      </c>
      <c r="T17" s="574">
        <f>COUNTIFS($S$14:$S$17,"&gt;"&amp;$S17,$Q$14:$Q$17,"="&amp;$Q17)</f>
        <v>0</v>
      </c>
      <c r="U17" s="587">
        <f t="shared" si="12"/>
        <v>1</v>
      </c>
      <c r="V17" s="691"/>
      <c r="W17" s="574">
        <f t="array" ref="W17">SUMPRODUCT($U$22:$U$27*($P$22:$P$27=$D17)*ISNUMBER(MATCH($Q$22:$Q$27,IF($U$14:$U$17=$U17,$D$14:$D$17,""),0)))+SUMPRODUCT($V$22:$V$27*($Q$22:$Q$27=$D17)*ISNUMBER(MATCH($P$22:$P$27,IF($U$14:$U$17=$U17,$D$14:$D$17,""),0)))</f>
        <v>0</v>
      </c>
      <c r="X17" s="574">
        <f>COUNTIFS($W$14:$W$17,"&gt;"&amp;$W17,$U$14:$U$17,"="&amp;$U17)</f>
        <v>0</v>
      </c>
      <c r="Y17" s="587">
        <f t="shared" si="13"/>
        <v>1</v>
      </c>
      <c r="Z17" s="586"/>
      <c r="AA17" s="574">
        <f t="array" ref="AA17">SUMPRODUCT($W$22:$W$27*($P$22:$P$27=$D17)*ISNUMBER(MATCH($Q$22:$Q$27,IF($U$14:$U$17=$U17,$D$14:$D$17,""),0)))+SUMPRODUCT(-$W$22:$W$27*($Q$22:$Q$27=$D17)*ISNUMBER(MATCH($P$22:$P$27,IF($U$14:$U$17=$U17,$D$14:$D$17,""),0)))</f>
        <v>0</v>
      </c>
      <c r="AB17" s="574">
        <f>COUNTIFS($AA$14:$AA$17,"&gt;"&amp;$AA17,$Y$14:$Y$17,"="&amp;$Y17)</f>
        <v>0</v>
      </c>
      <c r="AC17" s="587">
        <f t="shared" si="14"/>
        <v>1</v>
      </c>
      <c r="AD17" s="586"/>
      <c r="AE17" s="574">
        <f t="array" ref="AE17">SUMPRODUCT($X$22:$X$27*($P$22:$P$27=$D17)*ISNUMBER(MATCH($Q$22:$Q$27,IF($U$14:$U$17=$U17,$D$14:$D$17,""),0)))+SUMPRODUCT($Y$22:$Y$27*($Q$22:$Q$27=$D17)*ISNUMBER(MATCH($P$22:$P$27,IF($U$14:$U$17=$U17,$D$14:$D$17,""),0)))</f>
        <v>0</v>
      </c>
      <c r="AF17" s="574">
        <f>COUNTIFS($AE$14:$AE$17,"&gt;"&amp;$AE17,$AC$14:$AC$17,"="&amp;$AC17)</f>
        <v>0</v>
      </c>
      <c r="AG17" s="587">
        <f t="shared" si="15"/>
        <v>1</v>
      </c>
      <c r="AH17" s="691"/>
      <c r="AI17" s="593">
        <f>COUNTIFS($J$5:$J$8,"&gt;"&amp;$J8,$AG$14:$AG$17,"="&amp;$AG17)</f>
        <v>0</v>
      </c>
      <c r="AJ17" s="587">
        <f t="shared" si="23"/>
        <v>1</v>
      </c>
      <c r="AK17" s="586"/>
      <c r="AL17" s="593">
        <f>COUNTIFS($H$5:$H$8,"&gt;"&amp;$H8,$AJ$14:$AJ$17,"="&amp;$AJ17)</f>
        <v>0</v>
      </c>
      <c r="AM17" s="587">
        <f t="shared" si="24"/>
        <v>1</v>
      </c>
      <c r="AN17" s="586"/>
      <c r="AO17" s="593">
        <f>COUNTIFS($P$5:$P$8,"&gt;"&amp;$P8,$AM$14:$AM$17,"="&amp;$AM17)</f>
        <v>4</v>
      </c>
      <c r="AP17" s="587">
        <f t="shared" si="16"/>
        <v>5</v>
      </c>
      <c r="AQ17" s="586"/>
      <c r="AR17" s="593">
        <f t="shared" si="25"/>
        <v>0</v>
      </c>
      <c r="AS17" s="587">
        <f t="shared" si="17"/>
        <v>5</v>
      </c>
      <c r="AT17" s="797" t="b">
        <f t="shared" si="26"/>
        <v>0</v>
      </c>
      <c r="AV17" s="616" t="b">
        <f t="shared" si="27"/>
        <v>0</v>
      </c>
      <c r="AX17" s="593"/>
      <c r="AY17" s="616">
        <f t="shared" si="28"/>
        <v>4</v>
      </c>
      <c r="AZ17" s="605" t="str">
        <v>Colombia</v>
      </c>
      <c r="BA17" s="607">
        <v>0</v>
      </c>
      <c r="BB17" s="607">
        <v>0</v>
      </c>
      <c r="BC17" s="610">
        <v>0</v>
      </c>
      <c r="BE17" s="618" t="str">
        <v/>
      </c>
      <c r="BF17" s="619" t="str">
        <v/>
      </c>
      <c r="BG17" s="619" t="str">
        <v/>
      </c>
      <c r="BH17" s="620" t="str">
        <v/>
      </c>
      <c r="BI17" s="616"/>
      <c r="BJ17" s="616"/>
      <c r="BK17" s="682">
        <v>1</v>
      </c>
      <c r="BL17" s="593"/>
      <c r="BN17" s="605" t="str">
        <v/>
      </c>
      <c r="BO17" s="607" t="str">
        <v/>
      </c>
      <c r="BP17" s="607" t="str">
        <v/>
      </c>
      <c r="BQ17" s="610" t="str">
        <v/>
      </c>
      <c r="BS17" s="618" t="str">
        <v/>
      </c>
      <c r="BT17" s="619" t="str">
        <v/>
      </c>
      <c r="BU17" s="619" t="str">
        <v/>
      </c>
      <c r="BV17" s="620" t="str">
        <v/>
      </c>
      <c r="BZ17" s="605" t="str">
        <v/>
      </c>
      <c r="CA17" s="607" t="str">
        <v/>
      </c>
      <c r="CB17" s="607" t="str">
        <v/>
      </c>
      <c r="CC17" s="610" t="str">
        <v/>
      </c>
      <c r="CE17" s="618" t="str">
        <v/>
      </c>
      <c r="CF17" s="619" t="str">
        <v/>
      </c>
      <c r="CG17" s="619" t="str">
        <v/>
      </c>
      <c r="CH17" s="620" t="str">
        <v/>
      </c>
    </row>
    <row r="18" spans="3:86" s="594" customFormat="1" ht="12.75" thickTop="1">
      <c r="P18" s="593"/>
      <c r="Q18" s="593"/>
      <c r="R18" s="593"/>
      <c r="S18" s="593"/>
      <c r="T18" s="593"/>
      <c r="U18" s="593"/>
      <c r="BK18" s="593"/>
      <c r="BL18" s="593"/>
    </row>
    <row r="19" spans="3:86" s="594" customFormat="1">
      <c r="BK19" s="593"/>
      <c r="BL19" s="593"/>
    </row>
    <row r="20" spans="3:86" s="572" customFormat="1">
      <c r="O20" s="622"/>
      <c r="W20" s="622"/>
      <c r="Y20" s="622"/>
      <c r="AZ20" s="688" t="s">
        <v>1780</v>
      </c>
      <c r="BK20" s="574"/>
      <c r="BL20" s="574"/>
    </row>
    <row r="21" spans="3:86" s="572" customFormat="1" ht="15.75" customHeight="1" thickBot="1">
      <c r="D21" s="623"/>
      <c r="E21" s="579" t="s">
        <v>1101</v>
      </c>
      <c r="F21" s="578" t="s">
        <v>1102</v>
      </c>
      <c r="G21" s="578" t="s">
        <v>1103</v>
      </c>
      <c r="H21" s="624" t="str">
        <f t="array" ref="H21:K21">TRANSPOSE($D$22:$D$25)</f>
        <v>Portugal</v>
      </c>
      <c r="I21" s="625" t="str">
        <v>DR Congo</v>
      </c>
      <c r="J21" s="625" t="str">
        <v>Uzbekistan</v>
      </c>
      <c r="K21" s="626" t="str">
        <v>Colombia</v>
      </c>
      <c r="L21" s="573" t="s">
        <v>1786</v>
      </c>
      <c r="M21" s="573" t="s">
        <v>1784</v>
      </c>
      <c r="N21" s="583" t="s">
        <v>1787</v>
      </c>
      <c r="T21" s="622" t="s">
        <v>169</v>
      </c>
      <c r="U21" s="975" t="s">
        <v>1101</v>
      </c>
      <c r="V21" s="975"/>
      <c r="W21" s="668" t="s">
        <v>190</v>
      </c>
      <c r="X21" s="668" t="s">
        <v>1102</v>
      </c>
      <c r="Y21" s="668" t="s">
        <v>1103</v>
      </c>
      <c r="AA21" s="627"/>
      <c r="AC21" s="573" t="s">
        <v>1759</v>
      </c>
      <c r="AE21" s="594"/>
      <c r="AF21" s="594"/>
      <c r="AH21" s="594"/>
      <c r="AI21" s="594"/>
      <c r="AJ21" s="594"/>
      <c r="AK21" s="594"/>
      <c r="AL21" s="594"/>
      <c r="AM21" s="594"/>
      <c r="AN21" s="594"/>
      <c r="AO21" s="594"/>
      <c r="AX21" s="687" t="s">
        <v>1783</v>
      </c>
      <c r="AY21" s="687" t="s">
        <v>1785</v>
      </c>
      <c r="AZ21" s="594"/>
      <c r="BA21" s="594"/>
      <c r="BB21" s="594"/>
      <c r="BC21" s="594"/>
      <c r="BD21" s="594"/>
      <c r="BE21" s="596" t="str">
        <f t="array" ref="BE21:BH21">TRANSPOSE($AZ$22:$AZ$25)</f>
        <v/>
      </c>
      <c r="BF21" s="597" t="str">
        <v/>
      </c>
      <c r="BG21" s="597" t="str">
        <v/>
      </c>
      <c r="BH21" s="598" t="str">
        <v/>
      </c>
      <c r="BI21" s="594"/>
      <c r="BJ21" s="594"/>
      <c r="BK21" s="593"/>
      <c r="BL21" s="593"/>
      <c r="BM21" s="594"/>
      <c r="BN21" s="594"/>
      <c r="BO21" s="594"/>
      <c r="BP21" s="594"/>
      <c r="BQ21" s="594"/>
      <c r="BR21" s="594"/>
      <c r="BS21" s="594"/>
      <c r="BT21" s="594"/>
      <c r="BU21" s="594"/>
      <c r="BV21" s="594"/>
    </row>
    <row r="22" spans="3:86" s="572" customFormat="1" ht="12.75" thickTop="1">
      <c r="C22" s="574"/>
      <c r="D22" s="628" t="str">
        <f>IF($L$9=0,$D5,INDEX($D$5:$D$8,MATCH($C5,$E$14:$E$17,0)))</f>
        <v>Portugal</v>
      </c>
      <c r="E22" s="697">
        <f>VLOOKUP($D22,$D$5:$K$8,8,0)</f>
        <v>0</v>
      </c>
      <c r="F22" s="630">
        <f>VLOOKUP($D22,$D$5:$K$8,5,0)</f>
        <v>0</v>
      </c>
      <c r="G22" s="698">
        <f>VLOOKUP($D22,$D$5:$K$8,6,0)</f>
        <v>0</v>
      </c>
      <c r="H22" s="629" t="str">
        <f t="array" ref="H22:K25">IFERROR(VLOOKUP($D$22:$D$25&amp;$H$21:$K$21,$Z$22:$AA$33,2,0),"")</f>
        <v/>
      </c>
      <c r="I22" s="630" t="str">
        <v/>
      </c>
      <c r="J22" s="630" t="str">
        <v/>
      </c>
      <c r="K22" s="694" t="str">
        <v/>
      </c>
      <c r="L22" s="683" t="b">
        <f>OR($E22&gt;0,$G22&gt;0)</f>
        <v>0</v>
      </c>
      <c r="M22" s="683" t="b">
        <f t="array" ref="M22:M25">VLOOKUP($D$22:$D$25,$D$14:$AV$17,45,0)</f>
        <v>0</v>
      </c>
      <c r="N22" s="574">
        <f>VLOOKUP($D22,$D$5:$Q$8,14,0)</f>
        <v>5</v>
      </c>
      <c r="O22" s="635" t="s">
        <v>26</v>
      </c>
      <c r="P22" s="670" t="str">
        <f>INDEX('World Cup'!$B$13:$AJ$38,1,1+(CODE($B$1)-65)*3)</f>
        <v>Portugal</v>
      </c>
      <c r="Q22" s="671" t="str">
        <f>INDEX('World Cup'!$B$13:$AJ$38,1,2+(CODE($B$1)-65)*3)</f>
        <v>DR Congo</v>
      </c>
      <c r="R22" s="671" t="str">
        <f>IF(OR(INDEX('World Cup'!$B$14:$AJ$39,1,1+(CODE($B$1)-65)*3)="",INDEX('World Cup'!$B$14:$AJ$39,1,2+(CODE($B$1)-65)*3)=""),"",INDEX('World Cup'!$B$14:$AJ$39,1,1+(CODE($B$1)-65)*3))</f>
        <v/>
      </c>
      <c r="S22" s="672" t="str">
        <f>IF(OR(INDEX('World Cup'!$B$14:$AJ$39,1,1+(CODE($B$1)-65)*3)="",INDEX('World Cup'!$B$14:$AJ$39,1,2+(CODE($B$1)-65)*3)=""),"",INDEX('World Cup'!$B$14:$AJ$39,1,2+(CODE($B$1)-65)*3))</f>
        <v/>
      </c>
      <c r="T22" s="637">
        <f t="shared" ref="T22:T25" si="29">IF(AND(P22&lt;&gt;"",Q22&lt;&gt;"",P22&lt;&gt;Q22,R22&lt;&gt;"",S22&lt;&gt;""),1,0)</f>
        <v>0</v>
      </c>
      <c r="U22" s="638">
        <f t="shared" ref="U22:U25" si="30">IF($T22=0,0,IF($R22&gt;$S22,3,IF($R22=$S22,1,0)))</f>
        <v>0</v>
      </c>
      <c r="V22" s="639">
        <f t="shared" ref="V22:V25" si="31">IF($T22=0,0,IF($R22&lt;$S22,3,IF($R22=$S22,1,0)))</f>
        <v>0</v>
      </c>
      <c r="W22" s="640">
        <f t="shared" ref="W22:W25" si="32">IF(OR(R22="",S22=""),0,R22-S22)</f>
        <v>0</v>
      </c>
      <c r="X22" s="641">
        <f t="shared" ref="X22:X25" si="33">IF(OR(R22="",S22=""),0,R22)</f>
        <v>0</v>
      </c>
      <c r="Y22" s="642">
        <f t="shared" ref="Y22:Y25" si="34">IF(OR(R22="",S22=""),0,S22)</f>
        <v>0</v>
      </c>
      <c r="Z22" s="643" t="str">
        <f t="shared" ref="Z22:Z25" si="35">P22&amp;Q22</f>
        <v>PortugalDR Congo</v>
      </c>
      <c r="AA22" s="644" t="str">
        <f>IF($T22,$X22&amp;Language!$E$197&amp;$Y22,"")</f>
        <v/>
      </c>
      <c r="AB22" s="683"/>
      <c r="AC22" s="683" t="b">
        <f t="array" ref="AC22:AC25">VLOOKUP($D$22:$D$25,$D$14:$AV$17,43,0)</f>
        <v>0</v>
      </c>
      <c r="AD22" s="683"/>
      <c r="AE22" s="574"/>
      <c r="AF22" s="684"/>
      <c r="AG22" s="684"/>
      <c r="AH22" s="684"/>
      <c r="AI22" s="683"/>
      <c r="AJ22" s="593"/>
      <c r="AK22" s="645"/>
      <c r="AL22" s="593"/>
      <c r="AN22" s="593"/>
      <c r="AO22" s="593"/>
      <c r="AX22" s="689" t="str">
        <f t="array" ref="AX22">IFERROR(SMALL(IF(COUNTIF($I$14:$I$17,$C$14:$C$17)&gt;1,$C$14:$C$17,""),2),"")</f>
        <v/>
      </c>
      <c r="AY22" s="616">
        <f>IFERROR(INDEX($E$14:$E$17,IF($I14=$AX$22,$C14,99)),0)</f>
        <v>0</v>
      </c>
      <c r="AZ22" s="603" t="str">
        <f t="array" ref="AZ22:AZ25">IFERROR(VLOOKUP($BB$5:$BB$8,$C$14:$D$17,2,0),"")</f>
        <v/>
      </c>
      <c r="BA22" s="606" t="str">
        <f t="array" ref="BA22:BA25">IFERROR(VLOOKUP($BB$5:$BB$8,$C$14:$K$17,9,0),"")</f>
        <v/>
      </c>
      <c r="BB22" s="606" t="str">
        <f t="array" ref="BB22:BB25">IFERROR(VLOOKUP($BB$5:$BB$8,$C$14:$O$17,13,0),"")</f>
        <v/>
      </c>
      <c r="BC22" s="608" t="str">
        <f t="array" ref="BC22:BC25">IFERROR(VLOOKUP($BB$5:$BB$8,$C$14:$S$17,17,0),"")</f>
        <v/>
      </c>
      <c r="BD22" s="594"/>
      <c r="BE22" s="611" t="str">
        <f t="array" ref="BE22:BH25">IFERROR(VLOOKUP($AZ$22:$AZ$25&amp;$BE$21:$BH$21,$Z$22:$AA$33,2,0),"")</f>
        <v/>
      </c>
      <c r="BF22" s="612" t="str">
        <v/>
      </c>
      <c r="BG22" s="612" t="str">
        <v/>
      </c>
      <c r="BH22" s="613" t="str">
        <v/>
      </c>
      <c r="BI22" s="616"/>
      <c r="BJ22" s="616"/>
      <c r="BK22" s="574"/>
      <c r="BL22" s="593"/>
      <c r="BM22" s="594"/>
      <c r="BN22" s="594"/>
      <c r="BO22" s="593"/>
      <c r="BP22" s="593"/>
      <c r="BQ22" s="593"/>
      <c r="BR22" s="594"/>
      <c r="BS22" s="616"/>
      <c r="BT22" s="616"/>
      <c r="BU22" s="616"/>
      <c r="BV22" s="616"/>
    </row>
    <row r="23" spans="3:86" s="572" customFormat="1">
      <c r="C23" s="574"/>
      <c r="D23" s="646" t="str">
        <f t="shared" ref="D23:D25" si="36">IF($L$9=0,$D6,INDEX($D$5:$D$8,MATCH($C6,$E$14:$E$17,0)))</f>
        <v>DR Congo</v>
      </c>
      <c r="E23" s="692">
        <f t="shared" ref="E23:E25" si="37">VLOOKUP($D23,$D$5:$K$8,8,0)</f>
        <v>0</v>
      </c>
      <c r="F23" s="574">
        <f t="shared" ref="F23:F25" si="38">VLOOKUP($D23,$D$5:$K$8,5,0)</f>
        <v>0</v>
      </c>
      <c r="G23" s="699">
        <f t="shared" ref="G23:G25" si="39">VLOOKUP($D23,$D$5:$K$8,6,0)</f>
        <v>0</v>
      </c>
      <c r="H23" s="631" t="str">
        <v/>
      </c>
      <c r="I23" s="632" t="str">
        <v/>
      </c>
      <c r="J23" s="574" t="str">
        <v/>
      </c>
      <c r="K23" s="695" t="str">
        <v/>
      </c>
      <c r="L23" s="683" t="b">
        <f t="shared" ref="L23:L25" si="40">OR($E23&gt;0,$G23&gt;0)</f>
        <v>0</v>
      </c>
      <c r="M23" s="683" t="b">
        <v>0</v>
      </c>
      <c r="N23" s="574">
        <f t="shared" ref="N23:N25" si="41">VLOOKUP($D23,$D$5:$Q$8,14,0)</f>
        <v>46</v>
      </c>
      <c r="O23" s="647" t="s">
        <v>27</v>
      </c>
      <c r="P23" s="673" t="str">
        <f>INDEX('World Cup'!$B$13:$AJ$38,6,1+(CODE($B$1)-65)*3)</f>
        <v>Uzbekistan</v>
      </c>
      <c r="Q23" s="674" t="str">
        <f>INDEX('World Cup'!$B$13:$AJ$38,6,2+(CODE($B$1)-65)*3)</f>
        <v>Colombia</v>
      </c>
      <c r="R23" s="674" t="str">
        <f>IF(OR(INDEX('World Cup'!$B$14:$AJ$39,6,1+(CODE($B$1)-65)*3)="",INDEX('World Cup'!$B$14:$AJ$39,6,2+(CODE($B$1)-65)*3)=""),"",INDEX('World Cup'!$B$14:$AJ$39,6,1+(CODE($B$1)-65)*3))</f>
        <v/>
      </c>
      <c r="S23" s="675" t="str">
        <f>IF(OR(INDEX('World Cup'!$B$14:$AJ$39,6,1+(CODE($B$1)-65)*3)="",INDEX('World Cup'!$B$14:$AJ$39,6,2+(CODE($B$1)-65)*3)=""),"",INDEX('World Cup'!$B$14:$AJ$39,6,2+(CODE($B$1)-65)*3))</f>
        <v/>
      </c>
      <c r="T23" s="574">
        <f t="shared" si="29"/>
        <v>0</v>
      </c>
      <c r="U23" s="649">
        <f t="shared" si="30"/>
        <v>0</v>
      </c>
      <c r="V23" s="574">
        <f t="shared" si="31"/>
        <v>0</v>
      </c>
      <c r="W23" s="650">
        <f t="shared" si="32"/>
        <v>0</v>
      </c>
      <c r="X23" s="651">
        <f t="shared" si="33"/>
        <v>0</v>
      </c>
      <c r="Y23" s="652">
        <f t="shared" si="34"/>
        <v>0</v>
      </c>
      <c r="Z23" s="653" t="str">
        <f t="shared" si="35"/>
        <v>UzbekistanColombia</v>
      </c>
      <c r="AA23" s="654" t="str">
        <f>IF($T23,$X23&amp;Language!$E$197&amp;$Y23,"")</f>
        <v/>
      </c>
      <c r="AB23" s="683"/>
      <c r="AC23" s="683" t="b">
        <v>0</v>
      </c>
      <c r="AD23" s="683"/>
      <c r="AE23" s="574"/>
      <c r="AF23" s="684"/>
      <c r="AG23" s="684"/>
      <c r="AH23" s="684"/>
      <c r="AI23" s="684"/>
      <c r="AJ23" s="593"/>
      <c r="AK23" s="645"/>
      <c r="AL23" s="593"/>
      <c r="AN23" s="593"/>
      <c r="AO23" s="593"/>
      <c r="AY23" s="616">
        <f t="shared" ref="AY23:AY25" si="42">IFERROR(INDEX($E$14:$E$17,IF($I15=$AX$22,$C15,99)),0)</f>
        <v>0</v>
      </c>
      <c r="AZ23" s="604" t="str">
        <v/>
      </c>
      <c r="BA23" s="593" t="str">
        <v/>
      </c>
      <c r="BB23" s="593" t="str">
        <v/>
      </c>
      <c r="BC23" s="609" t="str">
        <v/>
      </c>
      <c r="BD23" s="594"/>
      <c r="BE23" s="614" t="str">
        <v/>
      </c>
      <c r="BF23" s="615" t="str">
        <v/>
      </c>
      <c r="BG23" s="616" t="str">
        <v/>
      </c>
      <c r="BH23" s="617" t="str">
        <v/>
      </c>
      <c r="BI23" s="616"/>
      <c r="BJ23" s="616"/>
      <c r="BK23" s="574"/>
      <c r="BL23" s="593"/>
      <c r="BM23" s="594"/>
      <c r="BN23" s="594"/>
      <c r="BO23" s="593"/>
      <c r="BP23" s="593"/>
      <c r="BQ23" s="593"/>
      <c r="BR23" s="594"/>
      <c r="BS23" s="616"/>
      <c r="BT23" s="616"/>
      <c r="BU23" s="616"/>
      <c r="BV23" s="616"/>
    </row>
    <row r="24" spans="3:86" s="572" customFormat="1">
      <c r="C24" s="574"/>
      <c r="D24" s="646" t="str">
        <f t="shared" si="36"/>
        <v>Uzbekistan</v>
      </c>
      <c r="E24" s="692">
        <f t="shared" si="37"/>
        <v>0</v>
      </c>
      <c r="F24" s="574">
        <f t="shared" si="38"/>
        <v>0</v>
      </c>
      <c r="G24" s="699">
        <f t="shared" si="39"/>
        <v>0</v>
      </c>
      <c r="H24" s="631" t="str">
        <v/>
      </c>
      <c r="I24" s="574" t="str">
        <v/>
      </c>
      <c r="J24" s="632" t="str">
        <v/>
      </c>
      <c r="K24" s="695" t="str">
        <v/>
      </c>
      <c r="L24" s="683" t="b">
        <f t="shared" si="40"/>
        <v>0</v>
      </c>
      <c r="M24" s="683" t="b">
        <v>0</v>
      </c>
      <c r="N24" s="574">
        <f t="shared" si="41"/>
        <v>50</v>
      </c>
      <c r="O24" s="647" t="s">
        <v>28</v>
      </c>
      <c r="P24" s="673" t="str">
        <f>INDEX('World Cup'!$B$13:$AJ$38,11,1+(CODE($B$1)-65)*3)</f>
        <v>Portugal</v>
      </c>
      <c r="Q24" s="674" t="str">
        <f>INDEX('World Cup'!$B$13:$AJ$38,11,2+(CODE($B$1)-65)*3)</f>
        <v>Uzbekistan</v>
      </c>
      <c r="R24" s="674" t="str">
        <f>IF(OR(INDEX('World Cup'!$B$14:$AJ$39,11,1+(CODE($B$1)-65)*3)="",INDEX('World Cup'!$B$14:$AJ$39,11,2+(CODE($B$1)-65)*3)=""),"",INDEX('World Cup'!$B$14:$AJ$39,11,1+(CODE($B$1)-65)*3))</f>
        <v/>
      </c>
      <c r="S24" s="675" t="str">
        <f>IF(OR(INDEX('World Cup'!$B$14:$AJ$39,11,1+(CODE($B$1)-65)*3)="",INDEX('World Cup'!$B$14:$AJ$39,11,2+(CODE($B$1)-65)*3)=""),"",INDEX('World Cup'!$B$14:$AJ$39,11,2+(CODE($B$1)-65)*3))</f>
        <v/>
      </c>
      <c r="T24" s="574">
        <f t="shared" si="29"/>
        <v>0</v>
      </c>
      <c r="U24" s="649">
        <f t="shared" si="30"/>
        <v>0</v>
      </c>
      <c r="V24" s="574">
        <f t="shared" si="31"/>
        <v>0</v>
      </c>
      <c r="W24" s="650">
        <f t="shared" si="32"/>
        <v>0</v>
      </c>
      <c r="X24" s="651">
        <f t="shared" si="33"/>
        <v>0</v>
      </c>
      <c r="Y24" s="652">
        <f t="shared" si="34"/>
        <v>0</v>
      </c>
      <c r="Z24" s="653" t="str">
        <f t="shared" si="35"/>
        <v>PortugalUzbekistan</v>
      </c>
      <c r="AA24" s="654" t="str">
        <f>IF($T24,$X24&amp;Language!$E$197&amp;$Y24,"")</f>
        <v/>
      </c>
      <c r="AB24" s="683"/>
      <c r="AC24" s="683" t="b">
        <v>0</v>
      </c>
      <c r="AD24" s="683"/>
      <c r="AE24" s="574"/>
      <c r="AF24" s="684"/>
      <c r="AG24" s="684"/>
      <c r="AH24" s="684"/>
      <c r="AI24" s="684"/>
      <c r="AJ24" s="593"/>
      <c r="AK24" s="645"/>
      <c r="AL24" s="593"/>
      <c r="AN24" s="593"/>
      <c r="AO24" s="593"/>
      <c r="AY24" s="616">
        <f t="shared" si="42"/>
        <v>0</v>
      </c>
      <c r="AZ24" s="604" t="str">
        <v/>
      </c>
      <c r="BA24" s="593" t="str">
        <v/>
      </c>
      <c r="BB24" s="593" t="str">
        <v/>
      </c>
      <c r="BC24" s="609" t="str">
        <v/>
      </c>
      <c r="BD24" s="594"/>
      <c r="BE24" s="614" t="str">
        <v/>
      </c>
      <c r="BF24" s="616" t="str">
        <v/>
      </c>
      <c r="BG24" s="615" t="str">
        <v/>
      </c>
      <c r="BH24" s="617" t="str">
        <v/>
      </c>
      <c r="BI24" s="616"/>
      <c r="BJ24" s="616"/>
      <c r="BK24" s="574"/>
      <c r="BL24" s="593"/>
      <c r="BM24" s="594"/>
      <c r="BN24" s="594"/>
      <c r="BO24" s="593"/>
      <c r="BP24" s="593"/>
      <c r="BQ24" s="593"/>
      <c r="BR24" s="594"/>
      <c r="BS24" s="616"/>
      <c r="BT24" s="616"/>
      <c r="BU24" s="616"/>
      <c r="BV24" s="616"/>
    </row>
    <row r="25" spans="3:86" s="572" customFormat="1">
      <c r="C25" s="574"/>
      <c r="D25" s="655" t="str">
        <f t="shared" si="36"/>
        <v>Colombia</v>
      </c>
      <c r="E25" s="700">
        <f t="shared" si="37"/>
        <v>0</v>
      </c>
      <c r="F25" s="634">
        <f t="shared" si="38"/>
        <v>0</v>
      </c>
      <c r="G25" s="701">
        <f t="shared" si="39"/>
        <v>0</v>
      </c>
      <c r="H25" s="633" t="str">
        <v/>
      </c>
      <c r="I25" s="634" t="str">
        <v/>
      </c>
      <c r="J25" s="634" t="str">
        <v/>
      </c>
      <c r="K25" s="696" t="str">
        <v/>
      </c>
      <c r="L25" s="683" t="b">
        <f t="shared" si="40"/>
        <v>0</v>
      </c>
      <c r="M25" s="683" t="b">
        <v>0</v>
      </c>
      <c r="N25" s="574">
        <f t="shared" si="41"/>
        <v>13</v>
      </c>
      <c r="O25" s="647" t="s">
        <v>29</v>
      </c>
      <c r="P25" s="673" t="str">
        <f>INDEX('World Cup'!$B$13:$AJ$38,16,1+(CODE($B$1)-65)*3)</f>
        <v>Colombia</v>
      </c>
      <c r="Q25" s="674" t="str">
        <f>INDEX('World Cup'!$B$13:$AJ$38,16,2+(CODE($B$1)-65)*3)</f>
        <v>DR Congo</v>
      </c>
      <c r="R25" s="674" t="str">
        <f>IF(OR(INDEX('World Cup'!$B$14:$AJ$39,16,1+(CODE($B$1)-65)*3)="",INDEX('World Cup'!$B$14:$AJ$39,16,2+(CODE($B$1)-65)*3)=""),"",INDEX('World Cup'!$B$14:$AJ$39,16,1+(CODE($B$1)-65)*3))</f>
        <v/>
      </c>
      <c r="S25" s="675" t="str">
        <f>IF(OR(INDEX('World Cup'!$B$14:$AJ$39,16,1+(CODE($B$1)-65)*3)="",INDEX('World Cup'!$B$14:$AJ$39,16,2+(CODE($B$1)-65)*3)=""),"",INDEX('World Cup'!$B$14:$AJ$39,16,2+(CODE($B$1)-65)*3))</f>
        <v/>
      </c>
      <c r="T25" s="574">
        <f t="shared" si="29"/>
        <v>0</v>
      </c>
      <c r="U25" s="649">
        <f t="shared" si="30"/>
        <v>0</v>
      </c>
      <c r="V25" s="574">
        <f t="shared" si="31"/>
        <v>0</v>
      </c>
      <c r="W25" s="650">
        <f t="shared" si="32"/>
        <v>0</v>
      </c>
      <c r="X25" s="651">
        <f t="shared" si="33"/>
        <v>0</v>
      </c>
      <c r="Y25" s="652">
        <f t="shared" si="34"/>
        <v>0</v>
      </c>
      <c r="Z25" s="653" t="str">
        <f t="shared" si="35"/>
        <v>ColombiaDR Congo</v>
      </c>
      <c r="AA25" s="654" t="str">
        <f>IF($T25,$X25&amp;Language!$E$197&amp;$Y25,"")</f>
        <v/>
      </c>
      <c r="AB25" s="683"/>
      <c r="AC25" s="683" t="b">
        <v>0</v>
      </c>
      <c r="AD25" s="683"/>
      <c r="AE25" s="574"/>
      <c r="AF25" s="684"/>
      <c r="AG25" s="684"/>
      <c r="AH25" s="684"/>
      <c r="AI25" s="684"/>
      <c r="AJ25" s="593"/>
      <c r="AK25" s="645"/>
      <c r="AL25" s="593"/>
      <c r="AN25" s="593"/>
      <c r="AO25" s="593"/>
      <c r="AY25" s="616">
        <f t="shared" si="42"/>
        <v>0</v>
      </c>
      <c r="AZ25" s="605" t="str">
        <v/>
      </c>
      <c r="BA25" s="607" t="str">
        <v/>
      </c>
      <c r="BB25" s="607" t="str">
        <v/>
      </c>
      <c r="BC25" s="610" t="str">
        <v/>
      </c>
      <c r="BD25" s="594"/>
      <c r="BE25" s="618" t="str">
        <v/>
      </c>
      <c r="BF25" s="619" t="str">
        <v/>
      </c>
      <c r="BG25" s="619" t="str">
        <v/>
      </c>
      <c r="BH25" s="620" t="str">
        <v/>
      </c>
      <c r="BI25" s="616"/>
      <c r="BJ25" s="616"/>
      <c r="BK25" s="574"/>
      <c r="BL25" s="593"/>
      <c r="BM25" s="594"/>
      <c r="BN25" s="594"/>
      <c r="BO25" s="594"/>
      <c r="BP25" s="594"/>
      <c r="BQ25" s="594"/>
      <c r="BR25" s="594"/>
      <c r="BS25" s="616"/>
      <c r="BT25" s="616"/>
      <c r="BU25" s="616"/>
      <c r="BV25" s="616"/>
    </row>
    <row r="26" spans="3:86" s="572" customFormat="1">
      <c r="C26" s="574"/>
      <c r="D26" s="656"/>
      <c r="E26" s="656"/>
      <c r="F26" s="574"/>
      <c r="G26" s="574"/>
      <c r="H26" s="622"/>
      <c r="O26" s="647" t="s">
        <v>1105</v>
      </c>
      <c r="P26" s="673" t="str">
        <f>INDEX('World Cup'!$B$13:$AJ$38,21,1+(CODE($B$1)-65)*3)</f>
        <v>Colombia</v>
      </c>
      <c r="Q26" s="674" t="str">
        <f>INDEX('World Cup'!$B$13:$AJ$38,21,2+(CODE($B$1)-65)*3)</f>
        <v>Portugal</v>
      </c>
      <c r="R26" s="674" t="str">
        <f>IF(OR(INDEX('World Cup'!$B$14:$AJ$39,21,1+(CODE($B$1)-65)*3)="",INDEX('World Cup'!$B$14:$AJ$39,21,2+(CODE($B$1)-65)*3)=""),"",INDEX('World Cup'!$B$14:$AJ$39,21,1+(CODE($B$1)-65)*3))</f>
        <v/>
      </c>
      <c r="S26" s="675" t="str">
        <f>IF(OR(INDEX('World Cup'!$B$14:$AJ$39,21,1+(CODE($B$1)-65)*3)="",INDEX('World Cup'!$B$14:$AJ$39,21,2+(CODE($B$1)-65)*3)=""),"",INDEX('World Cup'!$B$14:$AJ$39,21,2+(CODE($B$1)-65)*3))</f>
        <v/>
      </c>
      <c r="T26" s="574">
        <f t="shared" ref="T26:T27" si="43">IF(AND(P26&lt;&gt;"",Q26&lt;&gt;"",P26&lt;&gt;Q26,R26&lt;&gt;"",S26&lt;&gt;""),1,0)</f>
        <v>0</v>
      </c>
      <c r="U26" s="649">
        <f t="shared" ref="U26:U27" si="44">IF($T26=0,0,IF($R26&gt;$S26,3,IF($R26=$S26,1,0)))</f>
        <v>0</v>
      </c>
      <c r="V26" s="574">
        <f t="shared" ref="V26:V27" si="45">IF($T26=0,0,IF($R26&lt;$S26,3,IF($R26=$S26,1,0)))</f>
        <v>0</v>
      </c>
      <c r="W26" s="650">
        <f t="shared" ref="W26:W27" si="46">IF(OR(R26="",S26=""),0,R26-S26)</f>
        <v>0</v>
      </c>
      <c r="X26" s="651">
        <f t="shared" ref="X26:X27" si="47">IF(OR(R26="",S26=""),0,R26)</f>
        <v>0</v>
      </c>
      <c r="Y26" s="652">
        <f t="shared" ref="Y26:Y27" si="48">IF(OR(R26="",S26=""),0,S26)</f>
        <v>0</v>
      </c>
      <c r="Z26" s="653" t="str">
        <f t="shared" ref="Z26:Z27" si="49">P26&amp;Q26</f>
        <v>ColombiaPortugal</v>
      </c>
      <c r="AA26" s="654" t="str">
        <f>IF($T26,$X26&amp;Language!$E$197&amp;$Y26,"")</f>
        <v/>
      </c>
      <c r="AE26" s="593"/>
      <c r="AF26" s="593"/>
      <c r="AG26" s="574"/>
      <c r="AH26" s="593"/>
      <c r="AI26" s="593"/>
      <c r="AJ26" s="593"/>
      <c r="AK26" s="645"/>
      <c r="AL26" s="593"/>
      <c r="AM26" s="593"/>
      <c r="AN26" s="593"/>
      <c r="AO26" s="593"/>
      <c r="AZ26" s="594"/>
      <c r="BA26" s="593"/>
      <c r="BB26" s="593"/>
      <c r="BC26" s="593"/>
      <c r="BD26" s="594"/>
      <c r="BE26" s="612"/>
      <c r="BF26" s="612"/>
      <c r="BG26" s="612"/>
      <c r="BH26" s="612"/>
      <c r="BI26" s="616"/>
      <c r="BJ26" s="616"/>
      <c r="BL26" s="594"/>
      <c r="BM26" s="594"/>
      <c r="BN26" s="594"/>
      <c r="BO26" s="594"/>
      <c r="BP26" s="594"/>
      <c r="BQ26" s="594"/>
      <c r="BR26" s="594"/>
      <c r="BS26" s="616"/>
      <c r="BT26" s="616"/>
      <c r="BU26" s="616"/>
      <c r="BV26" s="616"/>
    </row>
    <row r="27" spans="3:86" s="572" customFormat="1" ht="12.75" thickBot="1">
      <c r="C27" s="574"/>
      <c r="D27" s="656"/>
      <c r="E27" s="656"/>
      <c r="F27" s="574"/>
      <c r="G27" s="574"/>
      <c r="H27" s="622"/>
      <c r="O27" s="657" t="s">
        <v>1106</v>
      </c>
      <c r="P27" s="676" t="str">
        <f>INDEX('World Cup'!$B$13:$AJ$38,26,1+(CODE($B$1)-65)*3)</f>
        <v>DR Congo</v>
      </c>
      <c r="Q27" s="677" t="str">
        <f>INDEX('World Cup'!$B$13:$AJ$38,26,2+(CODE($B$1)-65)*3)</f>
        <v>Uzbekistan</v>
      </c>
      <c r="R27" s="677" t="str">
        <f>IF(OR(INDEX('World Cup'!$B$14:$AJ$39,26,1+(CODE($B$1)-65)*3)="",INDEX('World Cup'!$B$14:$AJ$39,26,2+(CODE($B$1)-65)*3)=""),"",INDEX('World Cup'!$B$14:$AJ$39,26,1+(CODE($B$1)-65)*3))</f>
        <v/>
      </c>
      <c r="S27" s="678" t="str">
        <f>IF(OR(INDEX('World Cup'!$B$14:$AJ$39,26,1+(CODE($B$1)-65)*3)="",INDEX('World Cup'!$B$14:$AJ$39,26,2+(CODE($B$1)-65)*3)=""),"",INDEX('World Cup'!$B$14:$AJ$39,26,2+(CODE($B$1)-65)*3))</f>
        <v/>
      </c>
      <c r="T27" s="659">
        <f t="shared" si="43"/>
        <v>0</v>
      </c>
      <c r="U27" s="660">
        <f t="shared" si="44"/>
        <v>0</v>
      </c>
      <c r="V27" s="659">
        <f t="shared" si="45"/>
        <v>0</v>
      </c>
      <c r="W27" s="661">
        <f t="shared" si="46"/>
        <v>0</v>
      </c>
      <c r="X27" s="662">
        <f t="shared" si="47"/>
        <v>0</v>
      </c>
      <c r="Y27" s="663">
        <f t="shared" si="48"/>
        <v>0</v>
      </c>
      <c r="Z27" s="664" t="str">
        <f t="shared" si="49"/>
        <v>DR CongoUzbekistan</v>
      </c>
      <c r="AA27" s="665" t="str">
        <f>IF($T27,$X27&amp;Language!$E$197&amp;$Y27,"")</f>
        <v/>
      </c>
      <c r="AE27" s="593"/>
      <c r="AF27" s="593"/>
      <c r="AG27" s="574"/>
      <c r="AH27" s="593"/>
      <c r="AI27" s="593"/>
      <c r="AJ27" s="593"/>
      <c r="AK27" s="645"/>
      <c r="AL27" s="593"/>
      <c r="AM27" s="593"/>
      <c r="AN27" s="593"/>
      <c r="AO27" s="593"/>
      <c r="AZ27" s="594"/>
      <c r="BA27" s="593"/>
      <c r="BB27" s="593"/>
      <c r="BC27" s="593"/>
      <c r="BD27" s="594"/>
      <c r="BE27" s="616"/>
      <c r="BF27" s="616"/>
      <c r="BG27" s="616"/>
      <c r="BH27" s="616"/>
      <c r="BI27" s="616"/>
      <c r="BJ27" s="616"/>
      <c r="BL27" s="594"/>
      <c r="BM27" s="594"/>
      <c r="BN27" s="594"/>
      <c r="BO27" s="594"/>
      <c r="BP27" s="594"/>
      <c r="BQ27" s="594"/>
      <c r="BR27" s="594"/>
      <c r="BS27" s="616"/>
      <c r="BT27" s="616"/>
      <c r="BU27" s="616"/>
      <c r="BV27" s="616"/>
    </row>
    <row r="28" spans="3:86" s="572" customFormat="1" ht="12.75" thickTop="1">
      <c r="C28" s="574"/>
      <c r="D28" s="656"/>
      <c r="E28" s="656"/>
      <c r="F28" s="574"/>
      <c r="G28" s="574"/>
      <c r="H28" s="622"/>
      <c r="O28" s="635" t="s">
        <v>26</v>
      </c>
      <c r="P28" s="636"/>
      <c r="Q28" s="637"/>
      <c r="R28" s="637"/>
      <c r="S28" s="637"/>
      <c r="T28" s="637"/>
      <c r="U28" s="637"/>
      <c r="V28" s="637"/>
      <c r="W28" s="637"/>
      <c r="X28" s="637"/>
      <c r="Y28" s="666"/>
      <c r="Z28" s="653" t="str">
        <f t="shared" ref="Z28:Z33" si="50">Q22&amp;P22</f>
        <v>DR CongoPortugal</v>
      </c>
      <c r="AA28" s="654" t="str">
        <f>IF($T22,$Y22&amp;Language!$E$197&amp;$X22,"")</f>
        <v/>
      </c>
      <c r="AE28" s="593"/>
      <c r="AF28" s="593"/>
      <c r="AG28" s="574"/>
      <c r="AH28" s="593"/>
      <c r="AI28" s="593"/>
      <c r="AJ28" s="593"/>
      <c r="AK28" s="645"/>
      <c r="AL28" s="593"/>
      <c r="AM28" s="593"/>
      <c r="AN28" s="593"/>
      <c r="AO28" s="593"/>
      <c r="AZ28" s="594"/>
      <c r="BA28" s="593"/>
      <c r="BB28" s="593"/>
      <c r="BC28" s="593"/>
      <c r="BD28" s="594"/>
      <c r="BE28" s="616"/>
      <c r="BF28" s="616"/>
      <c r="BG28" s="616"/>
      <c r="BH28" s="616"/>
      <c r="BI28" s="616"/>
      <c r="BJ28" s="616"/>
      <c r="BL28" s="594"/>
      <c r="BM28" s="594"/>
      <c r="BN28" s="594"/>
      <c r="BO28" s="594"/>
      <c r="BP28" s="594"/>
      <c r="BQ28" s="594"/>
      <c r="BR28" s="594"/>
      <c r="BS28" s="616"/>
      <c r="BT28" s="616"/>
      <c r="BU28" s="616"/>
      <c r="BV28" s="616"/>
    </row>
    <row r="29" spans="3:86" s="572" customFormat="1">
      <c r="C29" s="574"/>
      <c r="D29" s="656"/>
      <c r="E29" s="656"/>
      <c r="F29" s="574"/>
      <c r="G29" s="574"/>
      <c r="H29" s="622"/>
      <c r="O29" s="647" t="s">
        <v>27</v>
      </c>
      <c r="P29" s="648"/>
      <c r="Q29" s="574"/>
      <c r="R29" s="574"/>
      <c r="S29" s="574"/>
      <c r="T29" s="574"/>
      <c r="U29" s="574"/>
      <c r="V29" s="574"/>
      <c r="W29" s="574"/>
      <c r="X29" s="574"/>
      <c r="Y29" s="652"/>
      <c r="Z29" s="653" t="str">
        <f t="shared" si="50"/>
        <v>ColombiaUzbekistan</v>
      </c>
      <c r="AA29" s="654" t="str">
        <f>IF($T23,$Y23&amp;Language!$E$197&amp;$X23,"")</f>
        <v/>
      </c>
      <c r="AE29" s="593"/>
      <c r="AF29" s="593"/>
      <c r="AG29" s="574"/>
      <c r="AH29" s="593"/>
      <c r="AI29" s="593"/>
      <c r="AJ29" s="593"/>
      <c r="AK29" s="645"/>
      <c r="AL29" s="593"/>
      <c r="AM29" s="593"/>
      <c r="AN29" s="593"/>
      <c r="AO29" s="593"/>
      <c r="BI29" s="616"/>
      <c r="BJ29" s="616"/>
      <c r="BL29" s="594"/>
      <c r="BM29" s="594"/>
    </row>
    <row r="30" spans="3:86" s="572" customFormat="1">
      <c r="C30" s="574"/>
      <c r="D30" s="656"/>
      <c r="E30" s="656"/>
      <c r="F30" s="574"/>
      <c r="G30" s="574"/>
      <c r="H30" s="622"/>
      <c r="O30" s="647" t="s">
        <v>28</v>
      </c>
      <c r="P30" s="648"/>
      <c r="Q30" s="574"/>
      <c r="R30" s="574"/>
      <c r="S30" s="574"/>
      <c r="T30" s="574"/>
      <c r="U30" s="574"/>
      <c r="V30" s="574"/>
      <c r="W30" s="574"/>
      <c r="X30" s="574"/>
      <c r="Y30" s="652"/>
      <c r="Z30" s="653" t="str">
        <f t="shared" si="50"/>
        <v>UzbekistanPortugal</v>
      </c>
      <c r="AA30" s="654" t="str">
        <f>IF($T24,$Y24&amp;Language!$E$197&amp;$X24,"")</f>
        <v/>
      </c>
      <c r="AE30" s="593"/>
      <c r="AF30" s="593"/>
      <c r="AG30" s="574"/>
      <c r="AH30" s="593"/>
      <c r="AI30" s="593"/>
      <c r="AJ30" s="593"/>
      <c r="AK30" s="645"/>
      <c r="AL30" s="593"/>
      <c r="AM30" s="593"/>
      <c r="AN30" s="593"/>
      <c r="AO30" s="593"/>
      <c r="BI30" s="616"/>
      <c r="BJ30" s="616"/>
      <c r="BL30" s="594"/>
      <c r="BM30" s="594"/>
    </row>
    <row r="31" spans="3:86" s="572" customFormat="1">
      <c r="D31" s="574"/>
      <c r="E31" s="574"/>
      <c r="F31" s="574"/>
      <c r="G31" s="574"/>
      <c r="H31" s="622"/>
      <c r="O31" s="647" t="s">
        <v>29</v>
      </c>
      <c r="P31" s="648"/>
      <c r="Q31" s="574"/>
      <c r="R31" s="574"/>
      <c r="S31" s="574"/>
      <c r="T31" s="574"/>
      <c r="U31" s="574"/>
      <c r="V31" s="574"/>
      <c r="W31" s="574"/>
      <c r="X31" s="574"/>
      <c r="Y31" s="652"/>
      <c r="Z31" s="653" t="str">
        <f t="shared" si="50"/>
        <v>DR CongoColombia</v>
      </c>
      <c r="AA31" s="654" t="str">
        <f>IF($T25,$Y25&amp;Language!$E$197&amp;$X25,"")</f>
        <v/>
      </c>
      <c r="AE31" s="594"/>
      <c r="AF31" s="594"/>
      <c r="AG31" s="574"/>
      <c r="AH31" s="594"/>
      <c r="AI31" s="594"/>
      <c r="AJ31" s="594"/>
      <c r="AK31" s="594"/>
      <c r="AL31" s="594"/>
      <c r="AM31" s="594"/>
      <c r="AN31" s="594"/>
      <c r="AO31" s="594"/>
    </row>
    <row r="32" spans="3:86" s="572" customFormat="1">
      <c r="D32" s="574"/>
      <c r="E32" s="574"/>
      <c r="F32" s="574"/>
      <c r="G32" s="574"/>
      <c r="H32" s="622"/>
      <c r="O32" s="647" t="s">
        <v>1105</v>
      </c>
      <c r="P32" s="648"/>
      <c r="Q32" s="574"/>
      <c r="R32" s="574"/>
      <c r="S32" s="574"/>
      <c r="T32" s="574"/>
      <c r="U32" s="574"/>
      <c r="V32" s="574"/>
      <c r="W32" s="574"/>
      <c r="X32" s="574"/>
      <c r="Y32" s="652"/>
      <c r="Z32" s="653" t="str">
        <f t="shared" si="50"/>
        <v>PortugalColombia</v>
      </c>
      <c r="AA32" s="654" t="str">
        <f>IF($T26,$Y26&amp;Language!$E$197&amp;$X26,"")</f>
        <v/>
      </c>
      <c r="AE32" s="594"/>
      <c r="AF32" s="594"/>
      <c r="AH32" s="594"/>
      <c r="AI32" s="594"/>
      <c r="AJ32" s="594"/>
      <c r="AK32" s="594"/>
      <c r="AL32" s="594"/>
      <c r="AM32" s="594"/>
      <c r="AN32" s="594"/>
      <c r="AO32" s="594"/>
    </row>
    <row r="33" spans="4:41" s="572" customFormat="1" ht="12.75" thickBot="1">
      <c r="D33" s="574"/>
      <c r="E33" s="574"/>
      <c r="F33" s="574"/>
      <c r="G33" s="574"/>
      <c r="H33" s="574"/>
      <c r="O33" s="657" t="s">
        <v>1106</v>
      </c>
      <c r="P33" s="658"/>
      <c r="Q33" s="659"/>
      <c r="R33" s="659"/>
      <c r="S33" s="659"/>
      <c r="T33" s="659"/>
      <c r="U33" s="659"/>
      <c r="V33" s="659"/>
      <c r="W33" s="659"/>
      <c r="X33" s="659"/>
      <c r="Y33" s="663"/>
      <c r="Z33" s="664" t="str">
        <f t="shared" si="50"/>
        <v>UzbekistanDR Congo</v>
      </c>
      <c r="AA33" s="665" t="str">
        <f>IF($T27,$Y27&amp;Language!$E$197&amp;$X27,"")</f>
        <v/>
      </c>
      <c r="AE33" s="593"/>
      <c r="AF33" s="593"/>
      <c r="AH33" s="593"/>
      <c r="AI33" s="593"/>
      <c r="AJ33" s="593"/>
      <c r="AK33" s="645"/>
      <c r="AL33" s="593"/>
      <c r="AM33" s="593"/>
      <c r="AN33" s="593"/>
      <c r="AO33" s="593"/>
    </row>
    <row r="34" spans="4:41" ht="12.75" thickTop="1"/>
  </sheetData>
  <mergeCells count="1">
    <mergeCell ref="U21:V21"/>
  </mergeCells>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3B4F2-82A4-48D2-857A-E602D2ADE18E}">
  <sheetPr codeName="Tabelle27"/>
  <dimension ref="B1:CH34"/>
  <sheetViews>
    <sheetView zoomScaleNormal="100" workbookViewId="0"/>
  </sheetViews>
  <sheetFormatPr defaultColWidth="2.7109375" defaultRowHeight="12"/>
  <cols>
    <col min="1" max="1" width="2.7109375" style="667"/>
    <col min="2" max="2" width="6.140625" style="667" customWidth="1"/>
    <col min="3" max="3" width="4" style="667" customWidth="1"/>
    <col min="4" max="4" width="15.28515625" style="667" customWidth="1"/>
    <col min="5" max="5" width="5.5703125" style="667" customWidth="1"/>
    <col min="6" max="6" width="6.5703125" style="667" customWidth="1"/>
    <col min="7" max="7" width="6" style="667" customWidth="1"/>
    <col min="8" max="8" width="5.140625" style="667" customWidth="1"/>
    <col min="9" max="9" width="4.7109375" style="667" customWidth="1"/>
    <col min="10" max="10" width="4.85546875" style="667" customWidth="1"/>
    <col min="11" max="11" width="5.5703125" style="667" customWidth="1"/>
    <col min="12" max="12" width="5.28515625" style="667" customWidth="1"/>
    <col min="13" max="14" width="4.85546875" style="667" customWidth="1"/>
    <col min="15" max="15" width="5" style="667" customWidth="1"/>
    <col min="16" max="16" width="7.42578125" style="667" customWidth="1"/>
    <col min="17" max="37" width="4.7109375" style="667" customWidth="1"/>
    <col min="38" max="38" width="5.42578125" style="667" customWidth="1"/>
    <col min="39" max="40" width="4.7109375" style="667" customWidth="1"/>
    <col min="41" max="41" width="5.7109375" style="667" customWidth="1"/>
    <col min="42" max="42" width="8.85546875" style="667" customWidth="1"/>
    <col min="43" max="45" width="4.7109375" style="667" customWidth="1"/>
    <col min="46" max="46" width="5.85546875" style="667" customWidth="1"/>
    <col min="47" max="48" width="5.7109375" style="667" customWidth="1"/>
    <col min="49" max="49" width="1.5703125" style="667" customWidth="1"/>
    <col min="50" max="51" width="3.7109375" style="667" customWidth="1"/>
    <col min="52" max="52" width="13.5703125" style="667" customWidth="1"/>
    <col min="53" max="54" width="2.7109375" style="667"/>
    <col min="55" max="55" width="2.7109375" style="667" customWidth="1"/>
    <col min="56" max="56" width="1.28515625" style="667" customWidth="1"/>
    <col min="57" max="60" width="4.7109375" style="667" customWidth="1"/>
    <col min="61" max="62" width="5.7109375" style="667" customWidth="1"/>
    <col min="63" max="64" width="3.7109375" style="667" customWidth="1"/>
    <col min="65" max="65" width="1.7109375" style="667" customWidth="1"/>
    <col min="66" max="66" width="14.28515625" style="667" customWidth="1"/>
    <col min="67" max="67" width="2.7109375" style="667" customWidth="1"/>
    <col min="68" max="69" width="2.7109375" style="667"/>
    <col min="70" max="70" width="1.5703125" style="667" customWidth="1"/>
    <col min="71" max="74" width="4.7109375" style="667" customWidth="1"/>
    <col min="75" max="75" width="5.7109375" style="667" customWidth="1"/>
    <col min="76" max="76" width="3.7109375" style="667" customWidth="1"/>
    <col min="77" max="77" width="1.5703125" style="667" customWidth="1"/>
    <col min="78" max="78" width="14.28515625" style="667" customWidth="1"/>
    <col min="79" max="82" width="2.7109375" style="667"/>
    <col min="83" max="86" width="4.7109375" style="667" customWidth="1"/>
    <col min="87" max="16384" width="2.7109375" style="667"/>
  </cols>
  <sheetData>
    <row r="1" spans="2:86" ht="18">
      <c r="B1" s="669" t="s">
        <v>34</v>
      </c>
    </row>
    <row r="2" spans="2:86" s="572" customFormat="1">
      <c r="C2" s="702"/>
      <c r="F2" s="627"/>
      <c r="G2" s="686"/>
    </row>
    <row r="3" spans="2:86" s="572" customFormat="1">
      <c r="B3" s="573"/>
      <c r="C3" s="574"/>
      <c r="E3" s="627"/>
      <c r="F3" s="593"/>
      <c r="G3" s="627"/>
      <c r="H3" s="574"/>
      <c r="I3" s="574"/>
      <c r="J3" s="574"/>
      <c r="K3" s="574"/>
      <c r="L3" s="574"/>
      <c r="M3" s="574"/>
      <c r="N3" s="574"/>
      <c r="O3" s="574"/>
      <c r="P3" s="574"/>
      <c r="R3" s="575"/>
      <c r="S3" s="573"/>
      <c r="T3" s="573"/>
      <c r="U3" s="575"/>
      <c r="V3" s="573"/>
      <c r="W3" s="573"/>
      <c r="X3" s="575"/>
      <c r="Y3" s="576"/>
      <c r="Z3" s="573"/>
      <c r="AA3" s="573"/>
      <c r="AB3" s="575"/>
      <c r="AC3" s="576"/>
      <c r="AD3" s="573"/>
      <c r="AE3" s="573"/>
      <c r="AF3" s="575"/>
      <c r="AG3" s="576"/>
      <c r="AH3" s="573"/>
      <c r="AI3" s="573"/>
      <c r="AJ3" s="575"/>
      <c r="AK3" s="577"/>
      <c r="AL3" s="573"/>
      <c r="AM3" s="575"/>
    </row>
    <row r="4" spans="2:86" s="572" customFormat="1" ht="13.5" customHeight="1">
      <c r="B4" s="573"/>
      <c r="C4" s="574"/>
      <c r="D4" s="574"/>
      <c r="E4" s="627"/>
      <c r="F4" s="593"/>
      <c r="G4" s="627"/>
      <c r="H4" s="578" t="s">
        <v>1102</v>
      </c>
      <c r="I4" s="578" t="s">
        <v>1103</v>
      </c>
      <c r="J4" s="578" t="s">
        <v>190</v>
      </c>
      <c r="K4" s="579" t="s">
        <v>1101</v>
      </c>
      <c r="L4" s="578" t="s">
        <v>1762</v>
      </c>
      <c r="M4" s="579" t="s">
        <v>1763</v>
      </c>
      <c r="N4" s="579" t="s">
        <v>25</v>
      </c>
      <c r="O4" s="580" t="s">
        <v>34</v>
      </c>
      <c r="P4" s="703" t="s">
        <v>30</v>
      </c>
      <c r="Q4" s="579" t="s">
        <v>1787</v>
      </c>
      <c r="R4" s="578"/>
      <c r="S4" s="576"/>
      <c r="T4" s="573"/>
      <c r="U4" s="595"/>
      <c r="V4" s="573"/>
      <c r="W4" s="573"/>
      <c r="X4" s="595"/>
      <c r="Y4" s="576"/>
      <c r="Z4" s="573"/>
      <c r="AA4" s="573"/>
      <c r="AB4" s="595"/>
      <c r="AC4" s="576"/>
      <c r="AD4" s="573"/>
      <c r="AE4" s="573"/>
      <c r="AF4" s="595"/>
      <c r="AG4" s="576"/>
      <c r="AH4" s="573"/>
      <c r="AI4" s="573"/>
      <c r="AJ4" s="595"/>
      <c r="AK4" s="577"/>
      <c r="AL4" s="573"/>
      <c r="AM4" s="595"/>
      <c r="AO4" s="573"/>
    </row>
    <row r="5" spans="2:86" s="572" customFormat="1">
      <c r="B5" s="574"/>
      <c r="C5" s="574">
        <v>1</v>
      </c>
      <c r="D5" s="679" t="str">
        <f>VLOOKUP($B$1&amp;ROW($A1),Groups!$B$7:$D$65,3,0)</f>
        <v>England</v>
      </c>
      <c r="E5" s="760"/>
      <c r="F5" s="582"/>
      <c r="G5" s="593"/>
      <c r="H5" s="574">
        <f>SUMIFS($R$22:$R$27,$P$22:$P$27,$D5)+SUMIFS($S$22:$S$27,$Q$22:$Q$27,$D5)</f>
        <v>0</v>
      </c>
      <c r="I5" s="574">
        <f>SUMIFS($S$22:$S$27,$P$22:$P$27,$D5)+SUMIFS($R$22:$R$27,$Q$22:$Q$27,$D5)</f>
        <v>0</v>
      </c>
      <c r="J5" s="574">
        <f t="shared" ref="J5:J8" si="0">H5-I5</f>
        <v>0</v>
      </c>
      <c r="K5" s="583">
        <f>M5*3+N5</f>
        <v>0</v>
      </c>
      <c r="L5" s="574">
        <f>M5+N5+O5</f>
        <v>0</v>
      </c>
      <c r="M5" s="574">
        <f>SUMPRODUCT(($P$22:$P$27=D5)*($R$22:$R$27&gt;$S$22:$S$27))+SUMPRODUCT(($Q$22:$Q$27=D5)*($R$22:$R$27&lt;$S$22:$S$27))</f>
        <v>0</v>
      </c>
      <c r="N5" s="574">
        <f>SUMPRODUCT(($P$22:$Q$27=D5)*($R$22:$R$27=$S$22:$S$27)*($R$22:$R$27&lt;&gt;"")*($S$22:$S$27&lt;&gt;""))</f>
        <v>0</v>
      </c>
      <c r="O5" s="574">
        <f>SUMPRODUCT(($P$22:$P$27=D5)*($R$22:$R$27&lt;$S$22:$S$27))+SUMPRODUCT(($Q$22:$Q$27=D5)*($R$22:$R$27&gt;$S$22:$S$27))</f>
        <v>0</v>
      </c>
      <c r="P5" s="584" t="e">
        <f>SUMIFS(#REF!,#REF!,$D5)+SUMIFS(#REF!,#REF!,$D5)+SUMIFS(#REF!,#REF!,$D5)</f>
        <v>#REF!</v>
      </c>
      <c r="Q5" s="574">
        <f>INDEX(Language!$C$5:$C$100,MATCH($D5,Language!$E$5:$E$100,0),1)</f>
        <v>4</v>
      </c>
      <c r="R5" s="709">
        <f>(1000-Q5)*($L$9&gt;0)</f>
        <v>0</v>
      </c>
      <c r="S5" s="574"/>
      <c r="T5" s="574"/>
      <c r="U5" s="587"/>
      <c r="V5" s="574"/>
      <c r="W5" s="574"/>
      <c r="X5" s="587"/>
      <c r="Y5" s="574"/>
      <c r="Z5" s="574"/>
      <c r="AA5" s="574"/>
      <c r="AB5" s="587"/>
      <c r="AC5" s="574"/>
      <c r="AD5" s="574"/>
      <c r="AE5" s="574"/>
      <c r="AF5" s="759"/>
      <c r="AG5" s="574"/>
      <c r="AH5" s="574"/>
      <c r="AI5" s="574"/>
      <c r="AJ5" s="759"/>
      <c r="AK5" s="574"/>
      <c r="AL5" s="574"/>
      <c r="AM5" s="759"/>
      <c r="AO5" s="683"/>
      <c r="AT5" s="572" t="b">
        <f t="array" ref="AT5:AT8">COUNTIF($AM$14:$AM$17,$AM$14:$AM$17)&gt;1</f>
        <v>1</v>
      </c>
      <c r="AU5" s="683" t="b">
        <f t="array" ref="AU5:AU8">COUNTIF($AP$14:$AP$17,$AP$14:$AP$17)&gt;1</f>
        <v>1</v>
      </c>
      <c r="AV5" s="683" t="b">
        <f t="array" ref="AV5:AV8">$L$5:$L$8&gt;0</f>
        <v>0</v>
      </c>
      <c r="BA5" s="762">
        <f>IFERROR(MATCH($C14,$AY$14:$AY$17,0),99)</f>
        <v>1</v>
      </c>
      <c r="BB5" s="763">
        <f>IFERROR(MATCH($C14,$AY$22:$AY$25,0),99)</f>
        <v>99</v>
      </c>
      <c r="BN5" s="762" t="str">
        <f>IF($U14=$BL$14,$C14,"")</f>
        <v/>
      </c>
      <c r="BO5" s="763" t="str">
        <f>INDEX($BN$5:$BN$8,MATCH($C14,$AY$14:$AY$17,0))</f>
        <v/>
      </c>
      <c r="BZ5" s="762" t="str">
        <f>IF($U14=$BX$14,$C14,"")</f>
        <v/>
      </c>
      <c r="CA5" s="763" t="str">
        <f>INDEX($BZ$5:$BZ$8,MATCH($C14,$AY$14:$AY$17,0))</f>
        <v/>
      </c>
    </row>
    <row r="6" spans="2:86" s="572" customFormat="1">
      <c r="B6" s="574"/>
      <c r="C6" s="574">
        <v>2</v>
      </c>
      <c r="D6" s="680" t="str">
        <f>VLOOKUP($B$1&amp;ROW($A2),Groups!$B$7:$D$65,3,0)</f>
        <v>Croatia</v>
      </c>
      <c r="E6" s="761"/>
      <c r="F6" s="582"/>
      <c r="G6" s="593"/>
      <c r="H6" s="574">
        <f>SUMIFS($R$22:$R$27,$P$22:$P$27,$D6)+SUMIFS($S$22:$S$27,$Q$22:$Q$27,$D6)</f>
        <v>0</v>
      </c>
      <c r="I6" s="574">
        <f>SUMIFS($S$22:$S$27,$P$22:$P$27,$D6)+SUMIFS($R$22:$R$27,$Q$22:$Q$27,$D6)</f>
        <v>0</v>
      </c>
      <c r="J6" s="574">
        <f t="shared" si="0"/>
        <v>0</v>
      </c>
      <c r="K6" s="583">
        <f t="shared" ref="K6:K8" si="1">M6*3+N6</f>
        <v>0</v>
      </c>
      <c r="L6" s="574">
        <f t="shared" ref="L6:L8" si="2">M6+N6+O6</f>
        <v>0</v>
      </c>
      <c r="M6" s="574">
        <f>SUMPRODUCT(($P$22:$P$27=D6)*($R$22:$R$27&gt;$S$22:$S$27))+SUMPRODUCT(($Q$22:$Q$27=D6)*($R$22:$R$27&lt;$S$22:$S$27))</f>
        <v>0</v>
      </c>
      <c r="N6" s="574">
        <f>SUMPRODUCT(($P$22:$Q$27=D6)*($R$22:$R$27=$S$22:$S$27)*($R$22:$R$27&lt;&gt;"")*($S$22:$S$27&lt;&gt;""))</f>
        <v>0</v>
      </c>
      <c r="O6" s="574">
        <f>SUMPRODUCT(($P$22:$P$27=D6)*($R$22:$R$27&lt;$S$22:$S$27))+SUMPRODUCT(($Q$22:$Q$27=D6)*($R$22:$R$27&gt;$S$22:$S$27))</f>
        <v>0</v>
      </c>
      <c r="P6" s="590" t="e">
        <f>SUMIFS(#REF!,#REF!,$D6)+SUMIFS(#REF!,#REF!,$D6)+SUMIFS(#REF!,#REF!,$D6)</f>
        <v>#REF!</v>
      </c>
      <c r="Q6" s="574">
        <f>INDEX(Language!$C$5:$C$100,MATCH($D6,Language!$E$5:$E$100,0),1)</f>
        <v>11</v>
      </c>
      <c r="R6" s="709">
        <f t="shared" ref="R6:R8" si="3">(1000-Q6)*($L$9&gt;0)</f>
        <v>0</v>
      </c>
      <c r="S6" s="574"/>
      <c r="T6" s="574"/>
      <c r="U6" s="587"/>
      <c r="V6" s="574"/>
      <c r="W6" s="574"/>
      <c r="X6" s="587"/>
      <c r="Y6" s="574"/>
      <c r="Z6" s="574"/>
      <c r="AA6" s="574"/>
      <c r="AB6" s="587"/>
      <c r="AC6" s="574"/>
      <c r="AD6" s="574"/>
      <c r="AE6" s="574"/>
      <c r="AF6" s="759"/>
      <c r="AG6" s="574"/>
      <c r="AH6" s="574"/>
      <c r="AI6" s="574"/>
      <c r="AJ6" s="759"/>
      <c r="AK6" s="574"/>
      <c r="AL6" s="574"/>
      <c r="AM6" s="759"/>
      <c r="AT6" s="572" t="b">
        <v>1</v>
      </c>
      <c r="AU6" s="683" t="b">
        <v>1</v>
      </c>
      <c r="AV6" s="683" t="b">
        <v>0</v>
      </c>
      <c r="BA6" s="764">
        <f t="shared" ref="BA6:BA8" si="4">IFERROR(MATCH($C15,$AY$14:$AY$17,0),99)</f>
        <v>2</v>
      </c>
      <c r="BB6" s="765">
        <f t="shared" ref="BB6:BB8" si="5">IFERROR(MATCH($C15,$AY$22:$AY$25,0),99)</f>
        <v>99</v>
      </c>
      <c r="BN6" s="764" t="str">
        <f t="shared" ref="BN6:BN8" si="6">IF($U15=$BL$14,$C15,"")</f>
        <v/>
      </c>
      <c r="BO6" s="765" t="str">
        <f t="shared" ref="BO6:BO8" si="7">INDEX($BN$5:$BN$8,MATCH($C15,$AY$14:$AY$17,0))</f>
        <v/>
      </c>
      <c r="BZ6" s="764" t="str">
        <f t="shared" ref="BZ6:BZ8" si="8">IF($U15=$BX$14,$C15,"")</f>
        <v/>
      </c>
      <c r="CA6" s="765" t="str">
        <f t="shared" ref="CA6:CA8" si="9">INDEX($BZ$5:$BZ$8,MATCH($C15,$AY$14:$AY$17,0))</f>
        <v/>
      </c>
    </row>
    <row r="7" spans="2:86" s="572" customFormat="1">
      <c r="B7" s="574"/>
      <c r="C7" s="574">
        <v>3</v>
      </c>
      <c r="D7" s="680" t="str">
        <f>VLOOKUP($B$1&amp;ROW($A3),Groups!$B$7:$D$65,3,0)</f>
        <v>Ghana</v>
      </c>
      <c r="E7" s="761"/>
      <c r="F7" s="582"/>
      <c r="G7" s="593"/>
      <c r="H7" s="574">
        <f>SUMIFS($R$22:$R$27,$P$22:$P$27,$D7)+SUMIFS($S$22:$S$27,$Q$22:$Q$27,$D7)</f>
        <v>0</v>
      </c>
      <c r="I7" s="574">
        <f>SUMIFS($S$22:$S$27,$P$22:$P$27,$D7)+SUMIFS($R$22:$R$27,$Q$22:$Q$27,$D7)</f>
        <v>0</v>
      </c>
      <c r="J7" s="574">
        <f t="shared" si="0"/>
        <v>0</v>
      </c>
      <c r="K7" s="583">
        <f t="shared" si="1"/>
        <v>0</v>
      </c>
      <c r="L7" s="574">
        <f t="shared" si="2"/>
        <v>0</v>
      </c>
      <c r="M7" s="574">
        <f>SUMPRODUCT(($P$22:$P$27=D7)*($R$22:$R$27&gt;$S$22:$S$27))+SUMPRODUCT(($Q$22:$Q$27=D7)*($R$22:$R$27&lt;$S$22:$S$27))</f>
        <v>0</v>
      </c>
      <c r="N7" s="574">
        <f>SUMPRODUCT(($P$22:$Q$27=D7)*($R$22:$R$27=$S$22:$S$27)*($R$22:$R$27&lt;&gt;"")*($S$22:$S$27&lt;&gt;""))</f>
        <v>0</v>
      </c>
      <c r="O7" s="574">
        <f>SUMPRODUCT(($P$22:$P$27=D7)*($R$22:$R$27&lt;$S$22:$S$27))+SUMPRODUCT(($Q$22:$Q$27=D7)*($R$22:$R$27&gt;$S$22:$S$27))</f>
        <v>0</v>
      </c>
      <c r="P7" s="590" t="e">
        <f>SUMIFS(#REF!,#REF!,$D7)+SUMIFS(#REF!,#REF!,$D7)+SUMIFS(#REF!,#REF!,$D7)</f>
        <v>#REF!</v>
      </c>
      <c r="Q7" s="574">
        <f>INDEX(Language!$C$5:$C$100,MATCH($D7,Language!$E$5:$E$100,0),1)</f>
        <v>74</v>
      </c>
      <c r="R7" s="709">
        <f t="shared" si="3"/>
        <v>0</v>
      </c>
      <c r="S7" s="574"/>
      <c r="T7" s="574"/>
      <c r="U7" s="587"/>
      <c r="V7" s="574"/>
      <c r="W7" s="574"/>
      <c r="X7" s="587"/>
      <c r="Y7" s="574"/>
      <c r="Z7" s="574"/>
      <c r="AA7" s="574"/>
      <c r="AB7" s="587"/>
      <c r="AC7" s="574"/>
      <c r="AD7" s="574"/>
      <c r="AE7" s="574"/>
      <c r="AF7" s="759"/>
      <c r="AG7" s="574"/>
      <c r="AH7" s="574"/>
      <c r="AI7" s="574"/>
      <c r="AJ7" s="759"/>
      <c r="AK7" s="574"/>
      <c r="AL7" s="574"/>
      <c r="AM7" s="759"/>
      <c r="AT7" s="572" t="b">
        <v>1</v>
      </c>
      <c r="AU7" s="683" t="b">
        <v>1</v>
      </c>
      <c r="AV7" s="683" t="b">
        <v>0</v>
      </c>
      <c r="BA7" s="764">
        <f t="shared" si="4"/>
        <v>3</v>
      </c>
      <c r="BB7" s="765">
        <f t="shared" si="5"/>
        <v>99</v>
      </c>
      <c r="BN7" s="764" t="str">
        <f t="shared" si="6"/>
        <v/>
      </c>
      <c r="BO7" s="765" t="str">
        <f t="shared" si="7"/>
        <v/>
      </c>
      <c r="BZ7" s="764" t="str">
        <f t="shared" si="8"/>
        <v/>
      </c>
      <c r="CA7" s="765" t="str">
        <f t="shared" si="9"/>
        <v/>
      </c>
    </row>
    <row r="8" spans="2:86" s="572" customFormat="1">
      <c r="B8" s="574"/>
      <c r="C8" s="574">
        <v>4</v>
      </c>
      <c r="D8" s="681" t="str">
        <f>VLOOKUP($B$1&amp;ROW($A4),Groups!$B$7:$D$65,3,0)</f>
        <v>Panama</v>
      </c>
      <c r="E8" s="761"/>
      <c r="F8" s="582"/>
      <c r="G8" s="593"/>
      <c r="H8" s="574">
        <f>SUMIFS($R$22:$R$27,$P$22:$P$27,$D8)+SUMIFS($S$22:$S$27,$Q$22:$Q$27,$D8)</f>
        <v>0</v>
      </c>
      <c r="I8" s="574">
        <f>SUMIFS($S$22:$S$27,$P$22:$P$27,$D8)+SUMIFS($R$22:$R$27,$Q$22:$Q$27,$D8)</f>
        <v>0</v>
      </c>
      <c r="J8" s="574">
        <f t="shared" si="0"/>
        <v>0</v>
      </c>
      <c r="K8" s="583">
        <f t="shared" si="1"/>
        <v>0</v>
      </c>
      <c r="L8" s="574">
        <f t="shared" si="2"/>
        <v>0</v>
      </c>
      <c r="M8" s="574">
        <f>SUMPRODUCT(($P$22:$P$27=D8)*($R$22:$R$27&gt;$S$22:$S$27))+SUMPRODUCT(($Q$22:$Q$27=D8)*($R$22:$R$27&lt;$S$22:$S$27))</f>
        <v>0</v>
      </c>
      <c r="N8" s="574">
        <f>SUMPRODUCT(($P$22:$Q$27=D8)*($R$22:$R$27=$S$22:$S$27)*($R$22:$R$27&lt;&gt;"")*($S$22:$S$27&lt;&gt;""))</f>
        <v>0</v>
      </c>
      <c r="O8" s="574">
        <f>SUMPRODUCT(($P$22:$P$27=D8)*($R$22:$R$27&lt;$S$22:$S$27))+SUMPRODUCT(($Q$22:$Q$27=D8)*($R$22:$R$27&gt;$S$22:$S$27))</f>
        <v>0</v>
      </c>
      <c r="P8" s="682" t="e">
        <f>SUMIFS(#REF!,#REF!,$D8)+SUMIFS(#REF!,#REF!,$D8)+SUMIFS(#REF!,#REF!,$D8)</f>
        <v>#REF!</v>
      </c>
      <c r="Q8" s="574">
        <f>INDEX(Language!$C$5:$C$100,MATCH($D8,Language!$E$5:$E$100,0),1)</f>
        <v>33</v>
      </c>
      <c r="R8" s="709">
        <f t="shared" si="3"/>
        <v>0</v>
      </c>
      <c r="S8" s="574"/>
      <c r="T8" s="574"/>
      <c r="U8" s="587"/>
      <c r="V8" s="574"/>
      <c r="W8" s="574"/>
      <c r="X8" s="587"/>
      <c r="Y8" s="574"/>
      <c r="Z8" s="574"/>
      <c r="AA8" s="574"/>
      <c r="AB8" s="587"/>
      <c r="AC8" s="574"/>
      <c r="AD8" s="574"/>
      <c r="AE8" s="574"/>
      <c r="AF8" s="759"/>
      <c r="AG8" s="574"/>
      <c r="AH8" s="574"/>
      <c r="AI8" s="574"/>
      <c r="AJ8" s="759"/>
      <c r="AK8" s="574"/>
      <c r="AL8" s="574"/>
      <c r="AM8" s="759"/>
      <c r="AT8" s="572" t="b">
        <v>1</v>
      </c>
      <c r="AU8" s="683" t="b">
        <v>1</v>
      </c>
      <c r="AV8" s="683" t="b">
        <v>0</v>
      </c>
      <c r="BA8" s="766">
        <f t="shared" si="4"/>
        <v>4</v>
      </c>
      <c r="BB8" s="767">
        <f t="shared" si="5"/>
        <v>99</v>
      </c>
      <c r="BN8" s="766" t="str">
        <f t="shared" si="6"/>
        <v/>
      </c>
      <c r="BO8" s="767" t="str">
        <f t="shared" si="7"/>
        <v/>
      </c>
      <c r="BZ8" s="766" t="str">
        <f t="shared" si="8"/>
        <v/>
      </c>
      <c r="CA8" s="767" t="str">
        <f t="shared" si="9"/>
        <v/>
      </c>
    </row>
    <row r="9" spans="2:86" s="572" customFormat="1">
      <c r="C9" s="574"/>
      <c r="D9" s="574"/>
      <c r="E9" s="574"/>
      <c r="F9" s="593"/>
      <c r="G9" s="593"/>
      <c r="H9" s="574"/>
      <c r="I9" s="574"/>
      <c r="J9" s="574"/>
      <c r="K9" s="574"/>
      <c r="L9" s="583">
        <f>QUOTIENT(SUM(L5:L8),2)</f>
        <v>0</v>
      </c>
      <c r="M9" s="574"/>
      <c r="N9" s="574"/>
      <c r="O9" s="574"/>
      <c r="P9" s="574"/>
      <c r="Q9" s="574"/>
      <c r="R9" s="574"/>
      <c r="S9" s="574"/>
      <c r="T9" s="574"/>
      <c r="U9" s="574"/>
      <c r="X9" s="574"/>
      <c r="Y9" s="574"/>
      <c r="Z9" s="574"/>
    </row>
    <row r="10" spans="2:86" s="572" customFormat="1">
      <c r="C10" s="574"/>
      <c r="D10" s="574"/>
      <c r="E10" s="574"/>
      <c r="F10" s="593"/>
      <c r="G10" s="593"/>
      <c r="H10" s="574"/>
      <c r="I10" s="574"/>
      <c r="J10" s="574"/>
      <c r="K10" s="574"/>
      <c r="L10" s="583"/>
      <c r="M10" s="574"/>
      <c r="N10" s="574"/>
      <c r="O10" s="574"/>
      <c r="P10" s="574"/>
      <c r="Q10" s="574"/>
      <c r="R10" s="574"/>
      <c r="S10" s="574"/>
      <c r="T10" s="574"/>
      <c r="U10" s="574"/>
      <c r="X10" s="574"/>
      <c r="Y10" s="574"/>
      <c r="Z10" s="574"/>
    </row>
    <row r="11" spans="2:86" s="572" customFormat="1">
      <c r="C11" s="574"/>
      <c r="D11" s="574"/>
      <c r="E11" s="574"/>
      <c r="F11" s="593"/>
      <c r="G11" s="593"/>
      <c r="H11" s="574"/>
      <c r="I11" s="574"/>
      <c r="J11" s="574"/>
      <c r="K11" s="574"/>
      <c r="L11" s="583"/>
      <c r="M11" s="574"/>
      <c r="N11" s="574"/>
      <c r="O11" s="574"/>
      <c r="P11" s="574"/>
      <c r="Q11" s="574"/>
      <c r="R11" s="574"/>
      <c r="S11" s="574"/>
      <c r="T11" s="574"/>
      <c r="U11" s="574"/>
      <c r="X11" s="574"/>
      <c r="Y11" s="574"/>
      <c r="Z11" s="574"/>
      <c r="BL11" s="593"/>
    </row>
    <row r="12" spans="2:86" s="594" customFormat="1">
      <c r="E12" s="573" t="s">
        <v>1758</v>
      </c>
      <c r="F12" s="577"/>
      <c r="G12" s="573" t="s">
        <v>1758</v>
      </c>
      <c r="H12" s="577"/>
      <c r="I12" s="575" t="s">
        <v>1758</v>
      </c>
      <c r="J12" s="577"/>
      <c r="K12" s="573" t="s">
        <v>1772</v>
      </c>
      <c r="L12" s="573"/>
      <c r="M12" s="575" t="s">
        <v>1758</v>
      </c>
      <c r="N12" s="577"/>
      <c r="O12" s="573" t="s">
        <v>1772</v>
      </c>
      <c r="P12" s="573"/>
      <c r="Q12" s="575" t="s">
        <v>1758</v>
      </c>
      <c r="R12" s="577"/>
      <c r="S12" s="573" t="s">
        <v>1772</v>
      </c>
      <c r="T12" s="573"/>
      <c r="U12" s="575" t="s">
        <v>1758</v>
      </c>
      <c r="V12" s="576"/>
      <c r="W12" s="573" t="s">
        <v>1773</v>
      </c>
      <c r="X12" s="573"/>
      <c r="Y12" s="575" t="s">
        <v>1758</v>
      </c>
      <c r="Z12" s="576"/>
      <c r="AA12" s="573" t="s">
        <v>1773</v>
      </c>
      <c r="AB12" s="573"/>
      <c r="AC12" s="575" t="s">
        <v>1758</v>
      </c>
      <c r="AD12" s="576"/>
      <c r="AE12" s="573" t="s">
        <v>1773</v>
      </c>
      <c r="AF12" s="573"/>
      <c r="AG12" s="575" t="s">
        <v>1758</v>
      </c>
      <c r="AH12" s="573"/>
      <c r="AI12" s="573" t="s">
        <v>190</v>
      </c>
      <c r="AJ12" s="575" t="s">
        <v>1758</v>
      </c>
      <c r="AK12" s="573"/>
      <c r="AL12" s="573" t="s">
        <v>1102</v>
      </c>
      <c r="AM12" s="575" t="s">
        <v>1758</v>
      </c>
      <c r="AN12" s="577"/>
      <c r="AO12" s="573" t="s">
        <v>1759</v>
      </c>
      <c r="AP12" s="575" t="s">
        <v>1758</v>
      </c>
      <c r="AR12" s="573" t="s">
        <v>1787</v>
      </c>
      <c r="AS12" s="575" t="s">
        <v>1758</v>
      </c>
      <c r="AT12" s="575"/>
      <c r="AZ12" s="688" t="s">
        <v>1779</v>
      </c>
      <c r="BJ12" s="687" t="s">
        <v>1777</v>
      </c>
      <c r="BL12" s="593"/>
      <c r="BN12" s="688" t="s">
        <v>1781</v>
      </c>
      <c r="BZ12" s="688" t="s">
        <v>1782</v>
      </c>
    </row>
    <row r="13" spans="2:86" s="594" customFormat="1" ht="12.75" thickBot="1">
      <c r="E13" s="573" t="s">
        <v>1760</v>
      </c>
      <c r="F13" s="577"/>
      <c r="G13" s="573" t="s">
        <v>1761</v>
      </c>
      <c r="H13" s="577"/>
      <c r="I13" s="595" t="s">
        <v>1764</v>
      </c>
      <c r="J13" s="577"/>
      <c r="K13" s="573" t="s">
        <v>1101</v>
      </c>
      <c r="L13" s="573" t="s">
        <v>1765</v>
      </c>
      <c r="M13" s="595" t="s">
        <v>1766</v>
      </c>
      <c r="N13" s="577"/>
      <c r="O13" s="573" t="s">
        <v>190</v>
      </c>
      <c r="P13" s="573" t="s">
        <v>1765</v>
      </c>
      <c r="Q13" s="595" t="s">
        <v>1767</v>
      </c>
      <c r="R13" s="577"/>
      <c r="S13" s="573" t="s">
        <v>1102</v>
      </c>
      <c r="T13" s="573" t="s">
        <v>1765</v>
      </c>
      <c r="U13" s="595" t="s">
        <v>1768</v>
      </c>
      <c r="V13" s="577"/>
      <c r="W13" s="573" t="s">
        <v>1101</v>
      </c>
      <c r="X13" s="573" t="s">
        <v>1765</v>
      </c>
      <c r="Y13" s="595" t="s">
        <v>1769</v>
      </c>
      <c r="Z13" s="577"/>
      <c r="AA13" s="573" t="s">
        <v>190</v>
      </c>
      <c r="AB13" s="573" t="s">
        <v>1765</v>
      </c>
      <c r="AC13" s="595" t="s">
        <v>1770</v>
      </c>
      <c r="AD13" s="577"/>
      <c r="AE13" s="573" t="s">
        <v>1102</v>
      </c>
      <c r="AF13" s="573" t="s">
        <v>1765</v>
      </c>
      <c r="AG13" s="595" t="s">
        <v>1771</v>
      </c>
      <c r="AH13" s="573"/>
      <c r="AI13" s="573" t="s">
        <v>1765</v>
      </c>
      <c r="AJ13" s="595" t="s">
        <v>1774</v>
      </c>
      <c r="AK13" s="573"/>
      <c r="AL13" s="573" t="s">
        <v>1765</v>
      </c>
      <c r="AM13" s="595" t="s">
        <v>1775</v>
      </c>
      <c r="AN13" s="577"/>
      <c r="AO13" s="573" t="s">
        <v>1765</v>
      </c>
      <c r="AP13" s="595" t="s">
        <v>1776</v>
      </c>
      <c r="AR13" s="573" t="s">
        <v>1765</v>
      </c>
      <c r="AS13" s="595" t="s">
        <v>1788</v>
      </c>
      <c r="AT13" s="796" t="s">
        <v>1759</v>
      </c>
      <c r="AU13" s="573" t="s">
        <v>1784</v>
      </c>
      <c r="AV13" s="573" t="s">
        <v>1784</v>
      </c>
      <c r="AX13" s="687" t="s">
        <v>1783</v>
      </c>
      <c r="AY13" s="687" t="s">
        <v>1785</v>
      </c>
      <c r="BE13" s="596" t="str">
        <f t="array" ref="BE13:BH13">TRANSPOSE($AZ$14:$AZ$17)</f>
        <v>England</v>
      </c>
      <c r="BF13" s="597" t="str">
        <v>Croatia</v>
      </c>
      <c r="BG13" s="597" t="str">
        <v>Ghana</v>
      </c>
      <c r="BH13" s="598" t="str">
        <v>Panama</v>
      </c>
      <c r="BJ13" s="687" t="s">
        <v>1778</v>
      </c>
      <c r="BL13" s="687" t="s">
        <v>1783</v>
      </c>
      <c r="BS13" s="596" t="str">
        <f t="array" ref="BS13:BV13">TRANSPOSE($BN$14:$BN$17)</f>
        <v/>
      </c>
      <c r="BT13" s="597" t="str">
        <v/>
      </c>
      <c r="BU13" s="597" t="str">
        <v/>
      </c>
      <c r="BV13" s="598" t="str">
        <v/>
      </c>
      <c r="BX13" s="687" t="s">
        <v>1783</v>
      </c>
      <c r="CE13" s="596" t="str">
        <f t="array" ref="CE13:CH13">TRANSPOSE($BZ$14:$BZ$17)</f>
        <v/>
      </c>
      <c r="CF13" s="597" t="str">
        <v/>
      </c>
      <c r="CG13" s="597" t="str">
        <v/>
      </c>
      <c r="CH13" s="598" t="str">
        <v/>
      </c>
    </row>
    <row r="14" spans="2:86" s="594" customFormat="1" ht="13.5" thickTop="1" thickBot="1">
      <c r="C14" s="593">
        <v>1</v>
      </c>
      <c r="D14" s="593" t="str">
        <f>$D5</f>
        <v>England</v>
      </c>
      <c r="E14" s="581">
        <f>RANK(F14,$F$14:$F$17,1)</f>
        <v>1</v>
      </c>
      <c r="F14" s="582">
        <f>G14+ROW()/1000+(D14="")*10</f>
        <v>5.0140000000000002</v>
      </c>
      <c r="G14" s="710">
        <f>AS14</f>
        <v>5</v>
      </c>
      <c r="H14" s="586"/>
      <c r="I14" s="585">
        <f>RANK($K5,$K$5:$K$8)</f>
        <v>1</v>
      </c>
      <c r="J14" s="691"/>
      <c r="K14" s="599">
        <f t="array" ref="K14">SUMPRODUCT($U$22:$U$27*($P$22:$P$27=$D14)*ISNUMBER(MATCH($Q$22:$Q$27,IF($I$14:$I$17=$I14,$D$14:$D$17,""),0)))+SUMPRODUCT($V$22:$V$27*($Q$22:$Q$27=$D14)*ISNUMBER(MATCH($P$22:$P$27,IF($I$14:$I$17=$I14,$D$14:$D$17,""),0)))</f>
        <v>0</v>
      </c>
      <c r="L14" s="600">
        <f>COUNTIFS($K$14:$K$17,"&gt;"&amp;$K14,$I$14:$I$17,"="&amp;$I14)</f>
        <v>0</v>
      </c>
      <c r="M14" s="588">
        <f t="shared" ref="M14:M17" si="10">I14+L14</f>
        <v>1</v>
      </c>
      <c r="N14" s="586"/>
      <c r="O14" s="599">
        <f t="array" ref="O14">SUMPRODUCT($W$22:$W$27*($P$22:$P$27=$D14)*ISNUMBER(MATCH($Q$22:$Q$27,IF($I$14:$I$17=$I14,$D$14:$D$17,""),0)))+SUMPRODUCT(-$W$22:$W$27*($Q$22:$Q$27=$D14)*ISNUMBER(MATCH($P$22:$P$27,IF($I$14:$I$17=$I14,$D$14:$D$17,""),0)))</f>
        <v>0</v>
      </c>
      <c r="P14" s="600">
        <f>COUNTIFS($O$14:$O$17,"&gt;"&amp;$O14,$M$14:$M$17,"="&amp;$M14)</f>
        <v>0</v>
      </c>
      <c r="Q14" s="588">
        <f t="shared" ref="Q14:Q17" si="11">M14+P14</f>
        <v>1</v>
      </c>
      <c r="R14" s="586"/>
      <c r="S14" s="599">
        <f t="array" ref="S14">SUMPRODUCT($X$22:$X$27*($P$22:$P$27=$D14)*ISNUMBER(MATCH($Q$22:$Q$27,IF($I$14:$I$17=$I14,$D$14:$D$17,""),0)))+SUMPRODUCT($Y$22:$Y$27*($Q$22:$Q$27=$D14)*ISNUMBER(MATCH($P$22:$P$27,IF($I$14:$I$17=$I14,$D$14:$D$17,""),0)))</f>
        <v>0</v>
      </c>
      <c r="T14" s="600">
        <f>COUNTIFS($S$14:$S$17,"&gt;"&amp;$S14,$Q$14:$Q$17,"="&amp;$Q14)</f>
        <v>0</v>
      </c>
      <c r="U14" s="588">
        <f t="shared" ref="U14:U17" si="12">Q14+T14</f>
        <v>1</v>
      </c>
      <c r="V14" s="691"/>
      <c r="W14" s="599">
        <f t="array" ref="W14">SUMPRODUCT($U$22:$U$27*($P$22:$P$27=$D14)*ISNUMBER(MATCH($Q$22:$Q$27,IF($U$14:$U$17=$U14,$D$14:$D$17,""),0)))+SUMPRODUCT($V$22:$V$27*($Q$22:$Q$27=$D14)*ISNUMBER(MATCH($P$22:$P$27,IF($U$14:$U$17=$U14,$D$14:$D$17,""),0)))</f>
        <v>0</v>
      </c>
      <c r="X14" s="600">
        <f>COUNTIFS($W$14:$W$17,"&gt;"&amp;$W14,$U$14:$U$17,"="&amp;$U14)</f>
        <v>0</v>
      </c>
      <c r="Y14" s="588">
        <f t="shared" ref="Y14:Y17" si="13">U14+X14</f>
        <v>1</v>
      </c>
      <c r="Z14" s="586"/>
      <c r="AA14" s="599">
        <f t="array" ref="AA14">SUMPRODUCT($W$22:$W$27*($P$22:$P$27=$D14)*ISNUMBER(MATCH($Q$22:$Q$27,IF($U$14:$U$17=$U14,$D$14:$D$17,""),0)))+SUMPRODUCT(-$W$22:$W$27*($Q$22:$Q$27=$D14)*ISNUMBER(MATCH($P$22:$P$27,IF($U$14:$U$17=$U14,$D$14:$D$17,""),0)))</f>
        <v>0</v>
      </c>
      <c r="AB14" s="600">
        <f>COUNTIFS($AA$14:$AA$17,"&gt;"&amp;$AA14,$Y$14:$Y$17,"="&amp;$Y14)</f>
        <v>0</v>
      </c>
      <c r="AC14" s="588">
        <f t="shared" ref="AC14:AC17" si="14">Y14+AB14</f>
        <v>1</v>
      </c>
      <c r="AD14" s="586"/>
      <c r="AE14" s="599">
        <f t="array" ref="AE14">SUMPRODUCT($X$22:$X$27*($P$22:$P$27=$D14)*ISNUMBER(MATCH($Q$22:$Q$27,IF($U$14:$U$17=$U14,$D$14:$D$17,""),0)))+SUMPRODUCT($Y$22:$Y$27*($Q$22:$Q$27=$D14)*ISNUMBER(MATCH($P$22:$P$27,IF($U$14:$U$17=$U14,$D$14:$D$17,""),0)))</f>
        <v>0</v>
      </c>
      <c r="AF14" s="600">
        <f>COUNTIFS($AE$14:$AE$17,"&gt;"&amp;$AE14,$AC$14:$AC$17,"="&amp;$AC14)</f>
        <v>0</v>
      </c>
      <c r="AG14" s="588">
        <f t="shared" ref="AG14:AG17" si="15">AC14+AF14</f>
        <v>1</v>
      </c>
      <c r="AH14" s="691"/>
      <c r="AI14" s="601">
        <f>COUNTIFS($J$5:$J$8,"&gt;"&amp;$J5,$AG$14:$AG$17,"="&amp;$AG14)</f>
        <v>0</v>
      </c>
      <c r="AJ14" s="602">
        <f>AG14+AI14</f>
        <v>1</v>
      </c>
      <c r="AK14" s="586"/>
      <c r="AL14" s="601">
        <f>COUNTIFS($H$5:$H$8,"&gt;"&amp;$H5,$AJ$14:$AJ$17,"="&amp;$AJ14)</f>
        <v>0</v>
      </c>
      <c r="AM14" s="602">
        <f>AJ14+AL14</f>
        <v>1</v>
      </c>
      <c r="AN14" s="586"/>
      <c r="AO14" s="601">
        <f>COUNTIFS($P$5:$P$8,"&gt;"&amp;$P5,$AM$14:$AM$17,"="&amp;$AM14)</f>
        <v>4</v>
      </c>
      <c r="AP14" s="602">
        <f t="shared" ref="AP14:AP17" si="16">AM14+AO14</f>
        <v>5</v>
      </c>
      <c r="AQ14" s="586"/>
      <c r="AR14" s="601">
        <f>COUNTIFS($R$5:$R$8,"&gt;"&amp;$R5,$AP$14:$AP$17,"="&amp;$AP14)</f>
        <v>0</v>
      </c>
      <c r="AS14" s="602">
        <f t="shared" ref="AS14:AS17" si="17">AP14+AR14</f>
        <v>5</v>
      </c>
      <c r="AT14" s="797" t="b">
        <f>AND($AV5,$AT5)</f>
        <v>0</v>
      </c>
      <c r="AU14" s="704" t="b">
        <f>OR($AV$14:$AV$17)</f>
        <v>0</v>
      </c>
      <c r="AV14" s="616" t="b">
        <f>AND($AU5,$AV5)</f>
        <v>0</v>
      </c>
      <c r="AX14" s="689">
        <f t="array" ref="AX14">IFERROR(SMALL(IF(COUNTIF($I$14:$I$17,$C$14:$C$17)&gt;1,$C$14:$C$17,""),1),"")</f>
        <v>1</v>
      </c>
      <c r="AY14" s="616">
        <f>IFERROR(INDEX($E$14:$E$17,IF($I14=$AX$14,$C14,99)),0)</f>
        <v>1</v>
      </c>
      <c r="AZ14" s="603" t="str">
        <f t="array" ref="AZ14:AZ17">IFERROR(VLOOKUP($BA$5:$BA$8,$C$14:$D$17,2,0),"")</f>
        <v>England</v>
      </c>
      <c r="BA14" s="606">
        <f t="array" ref="BA14:BA17">IFERROR(VLOOKUP($BA$5:$BA$8,$C$14:$K$17,9,0),"")</f>
        <v>0</v>
      </c>
      <c r="BB14" s="606">
        <f t="array" ref="BB14:BB17">IFERROR(VLOOKUP($BA$5:$BA$8,$C$14:$O$17,13,0),"")</f>
        <v>0</v>
      </c>
      <c r="BC14" s="608">
        <f t="array" ref="BC14:BC17">IFERROR(VLOOKUP($BA$5:$BA$8,$C$14:$S$17,17,0),"")</f>
        <v>0</v>
      </c>
      <c r="BE14" s="611" t="str">
        <f t="array" ref="BE14:BH17">IFERROR(VLOOKUP($AZ$14:$AZ$17&amp;$BE$13:$BH$13,$Z$22:$AA$33,2,0),"")</f>
        <v/>
      </c>
      <c r="BF14" s="612" t="str">
        <v/>
      </c>
      <c r="BG14" s="612" t="str">
        <v/>
      </c>
      <c r="BH14" s="613" t="str">
        <v/>
      </c>
      <c r="BI14" s="616"/>
      <c r="BJ14" s="686" t="b">
        <f>COUNTIF($I$14:$I$17,$BL$15)&lt;&gt;COUNTIF($U$14:$U$17,$BL$15)</f>
        <v>0</v>
      </c>
      <c r="BK14" s="584">
        <f t="array" ref="BK14:BK17">IF($I$14:$I$17=$AX$14,$U$14:$U$17,0)</f>
        <v>1</v>
      </c>
      <c r="BL14" s="690" t="str">
        <f>IF($BJ$14,$BL$15,"")</f>
        <v/>
      </c>
      <c r="BM14" s="621"/>
      <c r="BN14" s="603" t="str">
        <f t="array" ref="BN14:BN17">IFERROR(VLOOKUP($BO$5:$BO$8,$C$14:$D$17,2,0),"")</f>
        <v/>
      </c>
      <c r="BO14" s="606" t="str">
        <f t="array" ref="BO14:BO17">IFERROR(VLOOKUP($BO$5:$BO$8,$C$14:$W$17,21,0),"")</f>
        <v/>
      </c>
      <c r="BP14" s="606" t="str">
        <f t="array" ref="BP14:BP17">IFERROR(VLOOKUP($BO$5:$BO$8,$C$14:$AA$17,25,0),"")</f>
        <v/>
      </c>
      <c r="BQ14" s="608" t="str">
        <f t="array" ref="BQ14:BQ17">IFERROR(VLOOKUP($BO$5:$BO$8,$C$14:$AE$17,29,0),"")</f>
        <v/>
      </c>
      <c r="BS14" s="611" t="str">
        <f t="array" ref="BS14:BV17">IFERROR(VLOOKUP($BN$14:$BN$17&amp;$BS$13:$BV$13,$Z$22:$AA$33,2,0),"")</f>
        <v/>
      </c>
      <c r="BT14" s="612" t="str">
        <v/>
      </c>
      <c r="BU14" s="612" t="str">
        <v/>
      </c>
      <c r="BV14" s="613" t="str">
        <v/>
      </c>
      <c r="BX14" s="689" t="str">
        <f t="array" ref="BX14">IFERROR(SMALL(IF(COUNTIF($BK$14:$BK$17,$C$14:$C$17)&gt;1,$C$14:$C$17,""),2),"")</f>
        <v/>
      </c>
      <c r="BZ14" s="603" t="str">
        <f t="array" ref="BZ14:BZ17">IFERROR(VLOOKUP($CA$5:$CA$8,$C$14:$D$17,2,0),"")</f>
        <v/>
      </c>
      <c r="CA14" s="606" t="str">
        <f t="array" ref="CA14:CA17">IFERROR(VLOOKUP($CA$5:$CA$8,$C$14:$W$17,21,0),"")</f>
        <v/>
      </c>
      <c r="CB14" s="606" t="str">
        <f t="array" ref="CB14:CB17">IFERROR(VLOOKUP($CA$5:$CA$8,$C$14:$AA$17,25,0),"")</f>
        <v/>
      </c>
      <c r="CC14" s="608" t="str">
        <f t="array" ref="CC14:CC17">IFERROR(VLOOKUP($CA$5:$CA$8,$C$14:$AE$17,29,0),"")</f>
        <v/>
      </c>
      <c r="CE14" s="611" t="str">
        <f t="array" ref="CE14:CH17">IFERROR(VLOOKUP($BZ$14:$BZ$17&amp;$CE$13:$CH$13,$Z$22:$AA$33,2,0),"")</f>
        <v/>
      </c>
      <c r="CF14" s="612" t="str">
        <v/>
      </c>
      <c r="CG14" s="612" t="str">
        <v/>
      </c>
      <c r="CH14" s="613" t="str">
        <v/>
      </c>
    </row>
    <row r="15" spans="2:86" s="594" customFormat="1">
      <c r="C15" s="593">
        <v>2</v>
      </c>
      <c r="D15" s="593" t="str">
        <f t="shared" ref="D15:D17" si="18">$D6</f>
        <v>Croatia</v>
      </c>
      <c r="E15" s="589">
        <f t="shared" ref="E15:E17" si="19">RANK(F15,$F$14:$F$17,1)</f>
        <v>2</v>
      </c>
      <c r="F15" s="582">
        <f t="shared" ref="F15:F17" si="20">G15+ROW()/1000+(D15="")*10</f>
        <v>5.0149999999999997</v>
      </c>
      <c r="G15" s="710">
        <f t="shared" ref="G15:G17" si="21">AS15</f>
        <v>5</v>
      </c>
      <c r="H15" s="586"/>
      <c r="I15" s="591">
        <f t="shared" ref="I15:I17" si="22">RANK($K6,$K$5:$K$8)</f>
        <v>1</v>
      </c>
      <c r="J15" s="691"/>
      <c r="K15" s="574">
        <f t="array" ref="K15">SUMPRODUCT($U$22:$U$27*($P$22:$P$27=$D15)*ISNUMBER(MATCH($Q$22:$Q$27,IF($I$14:$I$17=$I15,$D$14:$D$17,""),0)))+SUMPRODUCT($V$22:$V$27*($Q$22:$Q$27=$D15)*ISNUMBER(MATCH($P$22:$P$27,IF($I$14:$I$17=$I15,$D$14:$D$17,""),0)))</f>
        <v>0</v>
      </c>
      <c r="L15" s="574">
        <f>COUNTIFS($K$14:$K$17,"&gt;"&amp;$K15,$I$14:$I$17,"="&amp;$I15)</f>
        <v>0</v>
      </c>
      <c r="M15" s="587">
        <f t="shared" si="10"/>
        <v>1</v>
      </c>
      <c r="N15" s="586"/>
      <c r="O15" s="574">
        <f t="array" ref="O15">SUMPRODUCT($W$22:$W$27*($P$22:$P$27=$D15)*ISNUMBER(MATCH($Q$22:$Q$27,IF($I$14:$I$17=$I15,$D$14:$D$17,""),0)))+SUMPRODUCT(-$W$22:$W$27*($Q$22:$Q$27=$D15)*ISNUMBER(MATCH($P$22:$P$27,IF($I$14:$I$17=$I15,$D$14:$D$17,""),0)))</f>
        <v>0</v>
      </c>
      <c r="P15" s="574">
        <f>COUNTIFS($O$14:$O$17,"&gt;"&amp;$O15,$M$14:$M$17,"="&amp;$M15)</f>
        <v>0</v>
      </c>
      <c r="Q15" s="587">
        <f t="shared" si="11"/>
        <v>1</v>
      </c>
      <c r="R15" s="586"/>
      <c r="S15" s="574">
        <f t="array" ref="S15">SUMPRODUCT($X$22:$X$27*($P$22:$P$27=$D15)*ISNUMBER(MATCH($Q$22:$Q$27,IF($I$14:$I$17=$I15,$D$14:$D$17,""),0)))+SUMPRODUCT($Y$22:$Y$27*($Q$22:$Q$27=$D15)*ISNUMBER(MATCH($P$22:$P$27,IF($I$14:$I$17=$I15,$D$14:$D$17,""),0)))</f>
        <v>0</v>
      </c>
      <c r="T15" s="574">
        <f>COUNTIFS($S$14:$S$17,"&gt;"&amp;$S15,$Q$14:$Q$17,"="&amp;$Q15)</f>
        <v>0</v>
      </c>
      <c r="U15" s="587">
        <f t="shared" si="12"/>
        <v>1</v>
      </c>
      <c r="V15" s="691"/>
      <c r="W15" s="574">
        <f t="array" ref="W15">SUMPRODUCT($U$22:$U$27*($P$22:$P$27=$D15)*ISNUMBER(MATCH($Q$22:$Q$27,IF($U$14:$U$17=$U15,$D$14:$D$17,""),0)))+SUMPRODUCT($V$22:$V$27*($Q$22:$Q$27=$D15)*ISNUMBER(MATCH($P$22:$P$27,IF($U$14:$U$17=$U15,$D$14:$D$17,""),0)))</f>
        <v>0</v>
      </c>
      <c r="X15" s="574">
        <f>COUNTIFS($W$14:$W$17,"&gt;"&amp;$W15,$U$14:$U$17,"="&amp;$U15)</f>
        <v>0</v>
      </c>
      <c r="Y15" s="587">
        <f t="shared" si="13"/>
        <v>1</v>
      </c>
      <c r="Z15" s="586"/>
      <c r="AA15" s="574">
        <f t="array" ref="AA15">SUMPRODUCT($W$22:$W$27*($P$22:$P$27=$D15)*ISNUMBER(MATCH($Q$22:$Q$27,IF($U$14:$U$17=$U15,$D$14:$D$17,""),0)))+SUMPRODUCT(-$W$22:$W$27*($Q$22:$Q$27=$D15)*ISNUMBER(MATCH($P$22:$P$27,IF($U$14:$U$17=$U15,$D$14:$D$17,""),0)))</f>
        <v>0</v>
      </c>
      <c r="AB15" s="574">
        <f>COUNTIFS($AA$14:$AA$17,"&gt;"&amp;$AA15,$Y$14:$Y$17,"="&amp;$Y15)</f>
        <v>0</v>
      </c>
      <c r="AC15" s="587">
        <f t="shared" si="14"/>
        <v>1</v>
      </c>
      <c r="AD15" s="586"/>
      <c r="AE15" s="574">
        <f t="array" ref="AE15">SUMPRODUCT($X$22:$X$27*($P$22:$P$27=$D15)*ISNUMBER(MATCH($Q$22:$Q$27,IF($U$14:$U$17=$U15,$D$14:$D$17,""),0)))+SUMPRODUCT($Y$22:$Y$27*($Q$22:$Q$27=$D15)*ISNUMBER(MATCH($P$22:$P$27,IF($U$14:$U$17=$U15,$D$14:$D$17,""),0)))</f>
        <v>0</v>
      </c>
      <c r="AF15" s="574">
        <f>COUNTIFS($AE$14:$AE$17,"&gt;"&amp;$AE15,$AC$14:$AC$17,"="&amp;$AC15)</f>
        <v>0</v>
      </c>
      <c r="AG15" s="587">
        <f t="shared" si="15"/>
        <v>1</v>
      </c>
      <c r="AH15" s="691"/>
      <c r="AI15" s="593">
        <f>COUNTIFS($J$5:$J$8,"&gt;"&amp;$J6,$AG$14:$AG$17,"="&amp;$AG15)</f>
        <v>0</v>
      </c>
      <c r="AJ15" s="587">
        <f t="shared" ref="AJ15:AJ17" si="23">AG15+AI15</f>
        <v>1</v>
      </c>
      <c r="AK15" s="586"/>
      <c r="AL15" s="593">
        <f>COUNTIFS($H$5:$H$8,"&gt;"&amp;$H6,$AJ$14:$AJ$17,"="&amp;$AJ15)</f>
        <v>0</v>
      </c>
      <c r="AM15" s="587">
        <f t="shared" ref="AM15:AM17" si="24">AJ15+AL15</f>
        <v>1</v>
      </c>
      <c r="AN15" s="586"/>
      <c r="AO15" s="593">
        <f>COUNTIFS($P$5:$P$8,"&gt;"&amp;$P6,$AM$14:$AM$17,"="&amp;$AM15)</f>
        <v>4</v>
      </c>
      <c r="AP15" s="587">
        <f t="shared" si="16"/>
        <v>5</v>
      </c>
      <c r="AQ15" s="586"/>
      <c r="AR15" s="593">
        <f t="shared" ref="AR15:AR17" si="25">COUNTIFS($R$5:$R$8,"&gt;"&amp;$R6,$AP$14:$AP$17,"="&amp;$AP15)</f>
        <v>0</v>
      </c>
      <c r="AS15" s="587">
        <f t="shared" si="17"/>
        <v>5</v>
      </c>
      <c r="AT15" s="797" t="b">
        <f t="shared" ref="AT15:AT17" si="26">AND($AV6,$AT6)</f>
        <v>0</v>
      </c>
      <c r="AV15" s="616" t="b">
        <f t="shared" ref="AV15:AV17" si="27">AND($AU6,$AV6)</f>
        <v>0</v>
      </c>
      <c r="AX15" s="685"/>
      <c r="AY15" s="616">
        <f t="shared" ref="AY15:AY17" si="28">IFERROR(INDEX($E$14:$E$17,IF($I15=$AX$14,$C15,99)),0)</f>
        <v>2</v>
      </c>
      <c r="AZ15" s="604" t="str">
        <v>Croatia</v>
      </c>
      <c r="BA15" s="593">
        <v>0</v>
      </c>
      <c r="BB15" s="593">
        <v>0</v>
      </c>
      <c r="BC15" s="609">
        <v>0</v>
      </c>
      <c r="BE15" s="614" t="str">
        <v/>
      </c>
      <c r="BF15" s="615" t="str">
        <v/>
      </c>
      <c r="BG15" s="616" t="str">
        <v/>
      </c>
      <c r="BH15" s="617" t="str">
        <v/>
      </c>
      <c r="BI15" s="616"/>
      <c r="BK15" s="590">
        <v>1</v>
      </c>
      <c r="BL15" s="693">
        <f t="array" ref="BL15">IFERROR(SMALL(IF(COUNTIF($BK$14:$BK$17,$C$14:$C$17)&gt;1,$C$14:$C$17,""),1),"")</f>
        <v>1</v>
      </c>
      <c r="BN15" s="604" t="str">
        <v/>
      </c>
      <c r="BO15" s="593" t="str">
        <v/>
      </c>
      <c r="BP15" s="593" t="str">
        <v/>
      </c>
      <c r="BQ15" s="609" t="str">
        <v/>
      </c>
      <c r="BS15" s="614" t="str">
        <v/>
      </c>
      <c r="BT15" s="615" t="str">
        <v/>
      </c>
      <c r="BU15" s="616" t="str">
        <v/>
      </c>
      <c r="BV15" s="617" t="str">
        <v/>
      </c>
      <c r="BZ15" s="604" t="str">
        <v/>
      </c>
      <c r="CA15" s="593" t="str">
        <v/>
      </c>
      <c r="CB15" s="593" t="str">
        <v/>
      </c>
      <c r="CC15" s="609" t="str">
        <v/>
      </c>
      <c r="CE15" s="614" t="str">
        <v/>
      </c>
      <c r="CF15" s="615" t="str">
        <v/>
      </c>
      <c r="CG15" s="616" t="str">
        <v/>
      </c>
      <c r="CH15" s="617" t="str">
        <v/>
      </c>
    </row>
    <row r="16" spans="2:86" s="594" customFormat="1">
      <c r="C16" s="593">
        <v>3</v>
      </c>
      <c r="D16" s="593" t="str">
        <f t="shared" si="18"/>
        <v>Ghana</v>
      </c>
      <c r="E16" s="589">
        <f t="shared" si="19"/>
        <v>3</v>
      </c>
      <c r="F16" s="582">
        <f t="shared" si="20"/>
        <v>5.016</v>
      </c>
      <c r="G16" s="710">
        <f t="shared" si="21"/>
        <v>5</v>
      </c>
      <c r="H16" s="586"/>
      <c r="I16" s="591">
        <f t="shared" si="22"/>
        <v>1</v>
      </c>
      <c r="J16" s="691"/>
      <c r="K16" s="574">
        <f t="array" ref="K16">SUMPRODUCT($U$22:$U$27*($P$22:$P$27=$D16)*ISNUMBER(MATCH($Q$22:$Q$27,IF($I$14:$I$17=$I16,$D$14:$D$17,""),0)))+SUMPRODUCT($V$22:$V$27*($Q$22:$Q$27=$D16)*ISNUMBER(MATCH($P$22:$P$27,IF($I$14:$I$17=$I16,$D$14:$D$17,""),0)))</f>
        <v>0</v>
      </c>
      <c r="L16" s="574">
        <f>COUNTIFS($K$14:$K$17,"&gt;"&amp;$K16,$I$14:$I$17,"="&amp;$I16)</f>
        <v>0</v>
      </c>
      <c r="M16" s="587">
        <f t="shared" si="10"/>
        <v>1</v>
      </c>
      <c r="N16" s="586"/>
      <c r="O16" s="574">
        <f t="array" ref="O16">SUMPRODUCT($W$22:$W$27*($P$22:$P$27=$D16)*ISNUMBER(MATCH($Q$22:$Q$27,IF($I$14:$I$17=$I16,$D$14:$D$17,""),0)))+SUMPRODUCT(-$W$22:$W$27*($Q$22:$Q$27=$D16)*ISNUMBER(MATCH($P$22:$P$27,IF($I$14:$I$17=$I16,$D$14:$D$17,""),0)))</f>
        <v>0</v>
      </c>
      <c r="P16" s="574">
        <f>COUNTIFS($O$14:$O$17,"&gt;"&amp;$O16,$M$14:$M$17,"="&amp;$M16)</f>
        <v>0</v>
      </c>
      <c r="Q16" s="587">
        <f t="shared" si="11"/>
        <v>1</v>
      </c>
      <c r="R16" s="586"/>
      <c r="S16" s="574">
        <f t="array" ref="S16">SUMPRODUCT($X$22:$X$27*($P$22:$P$27=$D16)*ISNUMBER(MATCH($Q$22:$Q$27,IF($I$14:$I$17=$I16,$D$14:$D$17,""),0)))+SUMPRODUCT($Y$22:$Y$27*($Q$22:$Q$27=$D16)*ISNUMBER(MATCH($P$22:$P$27,IF($I$14:$I$17=$I16,$D$14:$D$17,""),0)))</f>
        <v>0</v>
      </c>
      <c r="T16" s="574">
        <f>COUNTIFS($S$14:$S$17,"&gt;"&amp;$S16,$Q$14:$Q$17,"="&amp;$Q16)</f>
        <v>0</v>
      </c>
      <c r="U16" s="587">
        <f t="shared" si="12"/>
        <v>1</v>
      </c>
      <c r="V16" s="691"/>
      <c r="W16" s="574">
        <f t="array" ref="W16">SUMPRODUCT($U$22:$U$27*($P$22:$P$27=$D16)*ISNUMBER(MATCH($Q$22:$Q$27,IF($U$14:$U$17=$U16,$D$14:$D$17,""),0)))+SUMPRODUCT($V$22:$V$27*($Q$22:$Q$27=$D16)*ISNUMBER(MATCH($P$22:$P$27,IF($U$14:$U$17=$U16,$D$14:$D$17,""),0)))</f>
        <v>0</v>
      </c>
      <c r="X16" s="574">
        <f>COUNTIFS($W$14:$W$17,"&gt;"&amp;$W16,$U$14:$U$17,"="&amp;$U16)</f>
        <v>0</v>
      </c>
      <c r="Y16" s="587">
        <f t="shared" si="13"/>
        <v>1</v>
      </c>
      <c r="Z16" s="586"/>
      <c r="AA16" s="574">
        <f t="array" ref="AA16">SUMPRODUCT($W$22:$W$27*($P$22:$P$27=$D16)*ISNUMBER(MATCH($Q$22:$Q$27,IF($U$14:$U$17=$U16,$D$14:$D$17,""),0)))+SUMPRODUCT(-$W$22:$W$27*($Q$22:$Q$27=$D16)*ISNUMBER(MATCH($P$22:$P$27,IF($U$14:$U$17=$U16,$D$14:$D$17,""),0)))</f>
        <v>0</v>
      </c>
      <c r="AB16" s="574">
        <f>COUNTIFS($AA$14:$AA$17,"&gt;"&amp;$AA16,$Y$14:$Y$17,"="&amp;$Y16)</f>
        <v>0</v>
      </c>
      <c r="AC16" s="587">
        <f t="shared" si="14"/>
        <v>1</v>
      </c>
      <c r="AD16" s="586"/>
      <c r="AE16" s="574">
        <f t="array" ref="AE16">SUMPRODUCT($X$22:$X$27*($P$22:$P$27=$D16)*ISNUMBER(MATCH($Q$22:$Q$27,IF($U$14:$U$17=$U16,$D$14:$D$17,""),0)))+SUMPRODUCT($Y$22:$Y$27*($Q$22:$Q$27=$D16)*ISNUMBER(MATCH($P$22:$P$27,IF($U$14:$U$17=$U16,$D$14:$D$17,""),0)))</f>
        <v>0</v>
      </c>
      <c r="AF16" s="574">
        <f>COUNTIFS($AE$14:$AE$17,"&gt;"&amp;$AE16,$AC$14:$AC$17,"="&amp;$AC16)</f>
        <v>0</v>
      </c>
      <c r="AG16" s="587">
        <f t="shared" si="15"/>
        <v>1</v>
      </c>
      <c r="AH16" s="691"/>
      <c r="AI16" s="593">
        <f>COUNTIFS($J$5:$J$8,"&gt;"&amp;$J7,$AG$14:$AG$17,"="&amp;$AG16)</f>
        <v>0</v>
      </c>
      <c r="AJ16" s="587">
        <f t="shared" si="23"/>
        <v>1</v>
      </c>
      <c r="AK16" s="586"/>
      <c r="AL16" s="593">
        <f>COUNTIFS($H$5:$H$8,"&gt;"&amp;$H7,$AJ$14:$AJ$17,"="&amp;$AJ16)</f>
        <v>0</v>
      </c>
      <c r="AM16" s="587">
        <f t="shared" si="24"/>
        <v>1</v>
      </c>
      <c r="AN16" s="586"/>
      <c r="AO16" s="593">
        <f>COUNTIFS($P$5:$P$8,"&gt;"&amp;$P7,$AM$14:$AM$17,"="&amp;$AM16)</f>
        <v>4</v>
      </c>
      <c r="AP16" s="587">
        <f t="shared" si="16"/>
        <v>5</v>
      </c>
      <c r="AQ16" s="586"/>
      <c r="AR16" s="593">
        <f t="shared" si="25"/>
        <v>0</v>
      </c>
      <c r="AS16" s="587">
        <f t="shared" si="17"/>
        <v>5</v>
      </c>
      <c r="AT16" s="797" t="b">
        <f t="shared" si="26"/>
        <v>0</v>
      </c>
      <c r="AV16" s="616" t="b">
        <f t="shared" si="27"/>
        <v>0</v>
      </c>
      <c r="AX16" s="593"/>
      <c r="AY16" s="616">
        <f t="shared" si="28"/>
        <v>3</v>
      </c>
      <c r="AZ16" s="604" t="str">
        <v>Ghana</v>
      </c>
      <c r="BA16" s="593">
        <v>0</v>
      </c>
      <c r="BB16" s="593">
        <v>0</v>
      </c>
      <c r="BC16" s="609">
        <v>0</v>
      </c>
      <c r="BE16" s="614" t="str">
        <v/>
      </c>
      <c r="BF16" s="616" t="str">
        <v/>
      </c>
      <c r="BG16" s="615" t="str">
        <v/>
      </c>
      <c r="BH16" s="617" t="str">
        <v/>
      </c>
      <c r="BI16" s="616"/>
      <c r="BJ16" s="616"/>
      <c r="BK16" s="590">
        <v>1</v>
      </c>
      <c r="BL16" s="593"/>
      <c r="BN16" s="604" t="str">
        <v/>
      </c>
      <c r="BO16" s="593" t="str">
        <v/>
      </c>
      <c r="BP16" s="593" t="str">
        <v/>
      </c>
      <c r="BQ16" s="609" t="str">
        <v/>
      </c>
      <c r="BS16" s="614" t="str">
        <v/>
      </c>
      <c r="BT16" s="616" t="str">
        <v/>
      </c>
      <c r="BU16" s="615" t="str">
        <v/>
      </c>
      <c r="BV16" s="617" t="str">
        <v/>
      </c>
      <c r="BZ16" s="604" t="str">
        <v/>
      </c>
      <c r="CA16" s="593" t="str">
        <v/>
      </c>
      <c r="CB16" s="593" t="str">
        <v/>
      </c>
      <c r="CC16" s="609" t="str">
        <v/>
      </c>
      <c r="CE16" s="614" t="str">
        <v/>
      </c>
      <c r="CF16" s="616" t="str">
        <v/>
      </c>
      <c r="CG16" s="615" t="str">
        <v/>
      </c>
      <c r="CH16" s="617" t="str">
        <v/>
      </c>
    </row>
    <row r="17" spans="3:86" s="594" customFormat="1" ht="12.75" thickBot="1">
      <c r="C17" s="593">
        <v>4</v>
      </c>
      <c r="D17" s="593" t="str">
        <f t="shared" si="18"/>
        <v>Panama</v>
      </c>
      <c r="E17" s="592">
        <f t="shared" si="19"/>
        <v>4</v>
      </c>
      <c r="F17" s="582">
        <f t="shared" si="20"/>
        <v>5.0170000000000003</v>
      </c>
      <c r="G17" s="710">
        <f t="shared" si="21"/>
        <v>5</v>
      </c>
      <c r="H17" s="586"/>
      <c r="I17" s="591">
        <f t="shared" si="22"/>
        <v>1</v>
      </c>
      <c r="J17" s="691"/>
      <c r="K17" s="574">
        <f t="array" ref="K17">SUMPRODUCT($U$22:$U$27*($P$22:$P$27=$D17)*ISNUMBER(MATCH($Q$22:$Q$27,IF($I$14:$I$17=$I17,$D$14:$D$17,""),0)))+SUMPRODUCT($V$22:$V$27*($Q$22:$Q$27=$D17)*ISNUMBER(MATCH($P$22:$P$27,IF($I$14:$I$17=$I17,$D$14:$D$17,""),0)))</f>
        <v>0</v>
      </c>
      <c r="L17" s="574">
        <f>COUNTIFS($K$14:$K$17,"&gt;"&amp;$K17,$I$14:$I$17,"="&amp;$I17)</f>
        <v>0</v>
      </c>
      <c r="M17" s="587">
        <f t="shared" si="10"/>
        <v>1</v>
      </c>
      <c r="N17" s="586"/>
      <c r="O17" s="574">
        <f t="array" ref="O17">SUMPRODUCT($W$22:$W$27*($P$22:$P$27=$D17)*ISNUMBER(MATCH($Q$22:$Q$27,IF($I$14:$I$17=$I17,$D$14:$D$17,""),0)))+SUMPRODUCT(-$W$22:$W$27*($Q$22:$Q$27=$D17)*ISNUMBER(MATCH($P$22:$P$27,IF($I$14:$I$17=$I17,$D$14:$D$17,""),0)))</f>
        <v>0</v>
      </c>
      <c r="P17" s="574">
        <f>COUNTIFS($O$14:$O$17,"&gt;"&amp;$O17,$M$14:$M$17,"="&amp;$M17)</f>
        <v>0</v>
      </c>
      <c r="Q17" s="587">
        <f t="shared" si="11"/>
        <v>1</v>
      </c>
      <c r="R17" s="586"/>
      <c r="S17" s="574">
        <f t="array" ref="S17">SUMPRODUCT($X$22:$X$27*($P$22:$P$27=$D17)*ISNUMBER(MATCH($Q$22:$Q$27,IF($I$14:$I$17=$I17,$D$14:$D$17,""),0)))+SUMPRODUCT($Y$22:$Y$27*($Q$22:$Q$27=$D17)*ISNUMBER(MATCH($P$22:$P$27,IF($I$14:$I$17=$I17,$D$14:$D$17,""),0)))</f>
        <v>0</v>
      </c>
      <c r="T17" s="574">
        <f>COUNTIFS($S$14:$S$17,"&gt;"&amp;$S17,$Q$14:$Q$17,"="&amp;$Q17)</f>
        <v>0</v>
      </c>
      <c r="U17" s="587">
        <f t="shared" si="12"/>
        <v>1</v>
      </c>
      <c r="V17" s="691"/>
      <c r="W17" s="574">
        <f t="array" ref="W17">SUMPRODUCT($U$22:$U$27*($P$22:$P$27=$D17)*ISNUMBER(MATCH($Q$22:$Q$27,IF($U$14:$U$17=$U17,$D$14:$D$17,""),0)))+SUMPRODUCT($V$22:$V$27*($Q$22:$Q$27=$D17)*ISNUMBER(MATCH($P$22:$P$27,IF($U$14:$U$17=$U17,$D$14:$D$17,""),0)))</f>
        <v>0</v>
      </c>
      <c r="X17" s="574">
        <f>COUNTIFS($W$14:$W$17,"&gt;"&amp;$W17,$U$14:$U$17,"="&amp;$U17)</f>
        <v>0</v>
      </c>
      <c r="Y17" s="587">
        <f t="shared" si="13"/>
        <v>1</v>
      </c>
      <c r="Z17" s="586"/>
      <c r="AA17" s="574">
        <f t="array" ref="AA17">SUMPRODUCT($W$22:$W$27*($P$22:$P$27=$D17)*ISNUMBER(MATCH($Q$22:$Q$27,IF($U$14:$U$17=$U17,$D$14:$D$17,""),0)))+SUMPRODUCT(-$W$22:$W$27*($Q$22:$Q$27=$D17)*ISNUMBER(MATCH($P$22:$P$27,IF($U$14:$U$17=$U17,$D$14:$D$17,""),0)))</f>
        <v>0</v>
      </c>
      <c r="AB17" s="574">
        <f>COUNTIFS($AA$14:$AA$17,"&gt;"&amp;$AA17,$Y$14:$Y$17,"="&amp;$Y17)</f>
        <v>0</v>
      </c>
      <c r="AC17" s="587">
        <f t="shared" si="14"/>
        <v>1</v>
      </c>
      <c r="AD17" s="586"/>
      <c r="AE17" s="574">
        <f t="array" ref="AE17">SUMPRODUCT($X$22:$X$27*($P$22:$P$27=$D17)*ISNUMBER(MATCH($Q$22:$Q$27,IF($U$14:$U$17=$U17,$D$14:$D$17,""),0)))+SUMPRODUCT($Y$22:$Y$27*($Q$22:$Q$27=$D17)*ISNUMBER(MATCH($P$22:$P$27,IF($U$14:$U$17=$U17,$D$14:$D$17,""),0)))</f>
        <v>0</v>
      </c>
      <c r="AF17" s="574">
        <f>COUNTIFS($AE$14:$AE$17,"&gt;"&amp;$AE17,$AC$14:$AC$17,"="&amp;$AC17)</f>
        <v>0</v>
      </c>
      <c r="AG17" s="587">
        <f t="shared" si="15"/>
        <v>1</v>
      </c>
      <c r="AH17" s="691"/>
      <c r="AI17" s="593">
        <f>COUNTIFS($J$5:$J$8,"&gt;"&amp;$J8,$AG$14:$AG$17,"="&amp;$AG17)</f>
        <v>0</v>
      </c>
      <c r="AJ17" s="587">
        <f t="shared" si="23"/>
        <v>1</v>
      </c>
      <c r="AK17" s="586"/>
      <c r="AL17" s="593">
        <f>COUNTIFS($H$5:$H$8,"&gt;"&amp;$H8,$AJ$14:$AJ$17,"="&amp;$AJ17)</f>
        <v>0</v>
      </c>
      <c r="AM17" s="587">
        <f t="shared" si="24"/>
        <v>1</v>
      </c>
      <c r="AN17" s="586"/>
      <c r="AO17" s="593">
        <f>COUNTIFS($P$5:$P$8,"&gt;"&amp;$P8,$AM$14:$AM$17,"="&amp;$AM17)</f>
        <v>4</v>
      </c>
      <c r="AP17" s="587">
        <f t="shared" si="16"/>
        <v>5</v>
      </c>
      <c r="AQ17" s="586"/>
      <c r="AR17" s="593">
        <f t="shared" si="25"/>
        <v>0</v>
      </c>
      <c r="AS17" s="587">
        <f t="shared" si="17"/>
        <v>5</v>
      </c>
      <c r="AT17" s="797" t="b">
        <f t="shared" si="26"/>
        <v>0</v>
      </c>
      <c r="AV17" s="616" t="b">
        <f t="shared" si="27"/>
        <v>0</v>
      </c>
      <c r="AX17" s="593"/>
      <c r="AY17" s="616">
        <f t="shared" si="28"/>
        <v>4</v>
      </c>
      <c r="AZ17" s="605" t="str">
        <v>Panama</v>
      </c>
      <c r="BA17" s="607">
        <v>0</v>
      </c>
      <c r="BB17" s="607">
        <v>0</v>
      </c>
      <c r="BC17" s="610">
        <v>0</v>
      </c>
      <c r="BE17" s="618" t="str">
        <v/>
      </c>
      <c r="BF17" s="619" t="str">
        <v/>
      </c>
      <c r="BG17" s="619" t="str">
        <v/>
      </c>
      <c r="BH17" s="620" t="str">
        <v/>
      </c>
      <c r="BI17" s="616"/>
      <c r="BJ17" s="616"/>
      <c r="BK17" s="682">
        <v>1</v>
      </c>
      <c r="BL17" s="593"/>
      <c r="BN17" s="605" t="str">
        <v/>
      </c>
      <c r="BO17" s="607" t="str">
        <v/>
      </c>
      <c r="BP17" s="607" t="str">
        <v/>
      </c>
      <c r="BQ17" s="610" t="str">
        <v/>
      </c>
      <c r="BS17" s="618" t="str">
        <v/>
      </c>
      <c r="BT17" s="619" t="str">
        <v/>
      </c>
      <c r="BU17" s="619" t="str">
        <v/>
      </c>
      <c r="BV17" s="620" t="str">
        <v/>
      </c>
      <c r="BZ17" s="605" t="str">
        <v/>
      </c>
      <c r="CA17" s="607" t="str">
        <v/>
      </c>
      <c r="CB17" s="607" t="str">
        <v/>
      </c>
      <c r="CC17" s="610" t="str">
        <v/>
      </c>
      <c r="CE17" s="618" t="str">
        <v/>
      </c>
      <c r="CF17" s="619" t="str">
        <v/>
      </c>
      <c r="CG17" s="619" t="str">
        <v/>
      </c>
      <c r="CH17" s="620" t="str">
        <v/>
      </c>
    </row>
    <row r="18" spans="3:86" s="594" customFormat="1" ht="12.75" thickTop="1">
      <c r="P18" s="593"/>
      <c r="Q18" s="593"/>
      <c r="R18" s="593"/>
      <c r="S18" s="593"/>
      <c r="T18" s="593"/>
      <c r="U18" s="593"/>
      <c r="BK18" s="593"/>
      <c r="BL18" s="593"/>
    </row>
    <row r="19" spans="3:86" s="594" customFormat="1">
      <c r="BK19" s="593"/>
      <c r="BL19" s="593"/>
    </row>
    <row r="20" spans="3:86" s="572" customFormat="1">
      <c r="O20" s="622"/>
      <c r="W20" s="622"/>
      <c r="Y20" s="622"/>
      <c r="AZ20" s="688" t="s">
        <v>1780</v>
      </c>
      <c r="BK20" s="574"/>
      <c r="BL20" s="574"/>
    </row>
    <row r="21" spans="3:86" s="572" customFormat="1" ht="15.75" customHeight="1" thickBot="1">
      <c r="D21" s="623"/>
      <c r="E21" s="579" t="s">
        <v>1101</v>
      </c>
      <c r="F21" s="578" t="s">
        <v>1102</v>
      </c>
      <c r="G21" s="578" t="s">
        <v>1103</v>
      </c>
      <c r="H21" s="624" t="str">
        <f t="array" ref="H21:K21">TRANSPOSE($D$22:$D$25)</f>
        <v>England</v>
      </c>
      <c r="I21" s="625" t="str">
        <v>Croatia</v>
      </c>
      <c r="J21" s="625" t="str">
        <v>Ghana</v>
      </c>
      <c r="K21" s="626" t="str">
        <v>Panama</v>
      </c>
      <c r="L21" s="573" t="s">
        <v>1786</v>
      </c>
      <c r="M21" s="573" t="s">
        <v>1784</v>
      </c>
      <c r="N21" s="583" t="s">
        <v>1787</v>
      </c>
      <c r="T21" s="622" t="s">
        <v>169</v>
      </c>
      <c r="U21" s="975" t="s">
        <v>1101</v>
      </c>
      <c r="V21" s="975"/>
      <c r="W21" s="668" t="s">
        <v>190</v>
      </c>
      <c r="X21" s="668" t="s">
        <v>1102</v>
      </c>
      <c r="Y21" s="668" t="s">
        <v>1103</v>
      </c>
      <c r="AA21" s="627"/>
      <c r="AC21" s="573" t="s">
        <v>1759</v>
      </c>
      <c r="AE21" s="594"/>
      <c r="AF21" s="594"/>
      <c r="AH21" s="594"/>
      <c r="AI21" s="594"/>
      <c r="AJ21" s="594"/>
      <c r="AK21" s="594"/>
      <c r="AL21" s="594"/>
      <c r="AM21" s="594"/>
      <c r="AN21" s="594"/>
      <c r="AO21" s="594"/>
      <c r="AX21" s="687" t="s">
        <v>1783</v>
      </c>
      <c r="AY21" s="687" t="s">
        <v>1785</v>
      </c>
      <c r="AZ21" s="594"/>
      <c r="BA21" s="594"/>
      <c r="BB21" s="594"/>
      <c r="BC21" s="594"/>
      <c r="BD21" s="594"/>
      <c r="BE21" s="596" t="str">
        <f t="array" ref="BE21:BH21">TRANSPOSE($AZ$22:$AZ$25)</f>
        <v/>
      </c>
      <c r="BF21" s="597" t="str">
        <v/>
      </c>
      <c r="BG21" s="597" t="str">
        <v/>
      </c>
      <c r="BH21" s="598" t="str">
        <v/>
      </c>
      <c r="BI21" s="594"/>
      <c r="BJ21" s="594"/>
      <c r="BK21" s="593"/>
      <c r="BL21" s="593"/>
      <c r="BM21" s="594"/>
      <c r="BN21" s="594"/>
      <c r="BO21" s="594"/>
      <c r="BP21" s="594"/>
      <c r="BQ21" s="594"/>
      <c r="BR21" s="594"/>
      <c r="BS21" s="594"/>
      <c r="BT21" s="594"/>
      <c r="BU21" s="594"/>
      <c r="BV21" s="594"/>
    </row>
    <row r="22" spans="3:86" s="572" customFormat="1" ht="12.75" thickTop="1">
      <c r="C22" s="574"/>
      <c r="D22" s="628" t="str">
        <f>IF($L$9=0,$D5,INDEX($D$5:$D$8,MATCH($C5,$E$14:$E$17,0)))</f>
        <v>England</v>
      </c>
      <c r="E22" s="697">
        <f>VLOOKUP($D22,$D$5:$K$8,8,0)</f>
        <v>0</v>
      </c>
      <c r="F22" s="630">
        <f>VLOOKUP($D22,$D$5:$K$8,5,0)</f>
        <v>0</v>
      </c>
      <c r="G22" s="698">
        <f>VLOOKUP($D22,$D$5:$K$8,6,0)</f>
        <v>0</v>
      </c>
      <c r="H22" s="629" t="str">
        <f t="array" ref="H22:K25">IFERROR(VLOOKUP($D$22:$D$25&amp;$H$21:$K$21,$Z$22:$AA$33,2,0),"")</f>
        <v/>
      </c>
      <c r="I22" s="630" t="str">
        <v/>
      </c>
      <c r="J22" s="630" t="str">
        <v/>
      </c>
      <c r="K22" s="694" t="str">
        <v/>
      </c>
      <c r="L22" s="683" t="b">
        <f>OR($E22&gt;0,$G22&gt;0)</f>
        <v>0</v>
      </c>
      <c r="M22" s="683" t="b">
        <f t="array" ref="M22:M25">VLOOKUP($D$22:$D$25,$D$14:$AV$17,45,0)</f>
        <v>0</v>
      </c>
      <c r="N22" s="574">
        <f>VLOOKUP($D22,$D$5:$Q$8,14,0)</f>
        <v>4</v>
      </c>
      <c r="O22" s="635" t="s">
        <v>26</v>
      </c>
      <c r="P22" s="670" t="str">
        <f>INDEX('World Cup'!$B$13:$AJ$38,1,1+(CODE($B$1)-65)*3)</f>
        <v>England</v>
      </c>
      <c r="Q22" s="671" t="str">
        <f>INDEX('World Cup'!$B$13:$AJ$38,1,2+(CODE($B$1)-65)*3)</f>
        <v>Croatia</v>
      </c>
      <c r="R22" s="671" t="str">
        <f>IF(OR(INDEX('World Cup'!$B$14:$AJ$39,1,1+(CODE($B$1)-65)*3)="",INDEX('World Cup'!$B$14:$AJ$39,1,2+(CODE($B$1)-65)*3)=""),"",INDEX('World Cup'!$B$14:$AJ$39,1,1+(CODE($B$1)-65)*3))</f>
        <v/>
      </c>
      <c r="S22" s="672" t="str">
        <f>IF(OR(INDEX('World Cup'!$B$14:$AJ$39,1,1+(CODE($B$1)-65)*3)="",INDEX('World Cup'!$B$14:$AJ$39,1,2+(CODE($B$1)-65)*3)=""),"",INDEX('World Cup'!$B$14:$AJ$39,1,2+(CODE($B$1)-65)*3))</f>
        <v/>
      </c>
      <c r="T22" s="637">
        <f t="shared" ref="T22:T25" si="29">IF(AND(P22&lt;&gt;"",Q22&lt;&gt;"",P22&lt;&gt;Q22,R22&lt;&gt;"",S22&lt;&gt;""),1,0)</f>
        <v>0</v>
      </c>
      <c r="U22" s="638">
        <f t="shared" ref="U22:U25" si="30">IF($T22=0,0,IF($R22&gt;$S22,3,IF($R22=$S22,1,0)))</f>
        <v>0</v>
      </c>
      <c r="V22" s="639">
        <f t="shared" ref="V22:V25" si="31">IF($T22=0,0,IF($R22&lt;$S22,3,IF($R22=$S22,1,0)))</f>
        <v>0</v>
      </c>
      <c r="W22" s="640">
        <f t="shared" ref="W22:W25" si="32">IF(OR(R22="",S22=""),0,R22-S22)</f>
        <v>0</v>
      </c>
      <c r="X22" s="641">
        <f t="shared" ref="X22:X25" si="33">IF(OR(R22="",S22=""),0,R22)</f>
        <v>0</v>
      </c>
      <c r="Y22" s="642">
        <f t="shared" ref="Y22:Y25" si="34">IF(OR(R22="",S22=""),0,S22)</f>
        <v>0</v>
      </c>
      <c r="Z22" s="643" t="str">
        <f t="shared" ref="Z22:Z25" si="35">P22&amp;Q22</f>
        <v>EnglandCroatia</v>
      </c>
      <c r="AA22" s="644" t="str">
        <f>IF($T22,$X22&amp;Language!$E$197&amp;$Y22,"")</f>
        <v/>
      </c>
      <c r="AB22" s="683"/>
      <c r="AC22" s="683" t="b">
        <f t="array" ref="AC22:AC25">VLOOKUP($D$22:$D$25,$D$14:$AV$17,43,0)</f>
        <v>0</v>
      </c>
      <c r="AD22" s="683"/>
      <c r="AE22" s="574"/>
      <c r="AF22" s="684"/>
      <c r="AG22" s="684"/>
      <c r="AH22" s="684"/>
      <c r="AI22" s="683"/>
      <c r="AJ22" s="593"/>
      <c r="AK22" s="645"/>
      <c r="AL22" s="593"/>
      <c r="AN22" s="593"/>
      <c r="AO22" s="593"/>
      <c r="AX22" s="689" t="str">
        <f t="array" ref="AX22">IFERROR(SMALL(IF(COUNTIF($I$14:$I$17,$C$14:$C$17)&gt;1,$C$14:$C$17,""),2),"")</f>
        <v/>
      </c>
      <c r="AY22" s="616">
        <f>IFERROR(INDEX($E$14:$E$17,IF($I14=$AX$22,$C14,99)),0)</f>
        <v>0</v>
      </c>
      <c r="AZ22" s="603" t="str">
        <f t="array" ref="AZ22:AZ25">IFERROR(VLOOKUP($BB$5:$BB$8,$C$14:$D$17,2,0),"")</f>
        <v/>
      </c>
      <c r="BA22" s="606" t="str">
        <f t="array" ref="BA22:BA25">IFERROR(VLOOKUP($BB$5:$BB$8,$C$14:$K$17,9,0),"")</f>
        <v/>
      </c>
      <c r="BB22" s="606" t="str">
        <f t="array" ref="BB22:BB25">IFERROR(VLOOKUP($BB$5:$BB$8,$C$14:$O$17,13,0),"")</f>
        <v/>
      </c>
      <c r="BC22" s="608" t="str">
        <f t="array" ref="BC22:BC25">IFERROR(VLOOKUP($BB$5:$BB$8,$C$14:$S$17,17,0),"")</f>
        <v/>
      </c>
      <c r="BD22" s="594"/>
      <c r="BE22" s="611" t="str">
        <f t="array" ref="BE22:BH25">IFERROR(VLOOKUP($AZ$22:$AZ$25&amp;$BE$21:$BH$21,$Z$22:$AA$33,2,0),"")</f>
        <v/>
      </c>
      <c r="BF22" s="612" t="str">
        <v/>
      </c>
      <c r="BG22" s="612" t="str">
        <v/>
      </c>
      <c r="BH22" s="613" t="str">
        <v/>
      </c>
      <c r="BI22" s="616"/>
      <c r="BJ22" s="616"/>
      <c r="BK22" s="574"/>
      <c r="BL22" s="593"/>
      <c r="BM22" s="594"/>
      <c r="BN22" s="594"/>
      <c r="BO22" s="593"/>
      <c r="BP22" s="593"/>
      <c r="BQ22" s="593"/>
      <c r="BR22" s="594"/>
      <c r="BS22" s="616"/>
      <c r="BT22" s="616"/>
      <c r="BU22" s="616"/>
      <c r="BV22" s="616"/>
    </row>
    <row r="23" spans="3:86" s="572" customFormat="1">
      <c r="C23" s="574"/>
      <c r="D23" s="646" t="str">
        <f t="shared" ref="D23:D25" si="36">IF($L$9=0,$D6,INDEX($D$5:$D$8,MATCH($C6,$E$14:$E$17,0)))</f>
        <v>Croatia</v>
      </c>
      <c r="E23" s="692">
        <f t="shared" ref="E23:E25" si="37">VLOOKUP($D23,$D$5:$K$8,8,0)</f>
        <v>0</v>
      </c>
      <c r="F23" s="574">
        <f t="shared" ref="F23:F25" si="38">VLOOKUP($D23,$D$5:$K$8,5,0)</f>
        <v>0</v>
      </c>
      <c r="G23" s="699">
        <f t="shared" ref="G23:G25" si="39">VLOOKUP($D23,$D$5:$K$8,6,0)</f>
        <v>0</v>
      </c>
      <c r="H23" s="631" t="str">
        <v/>
      </c>
      <c r="I23" s="632" t="str">
        <v/>
      </c>
      <c r="J23" s="574" t="str">
        <v/>
      </c>
      <c r="K23" s="695" t="str">
        <v/>
      </c>
      <c r="L23" s="683" t="b">
        <f t="shared" ref="L23:L25" si="40">OR($E23&gt;0,$G23&gt;0)</f>
        <v>0</v>
      </c>
      <c r="M23" s="683" t="b">
        <v>0</v>
      </c>
      <c r="N23" s="574">
        <f t="shared" ref="N23:N25" si="41">VLOOKUP($D23,$D$5:$Q$8,14,0)</f>
        <v>11</v>
      </c>
      <c r="O23" s="647" t="s">
        <v>27</v>
      </c>
      <c r="P23" s="673" t="str">
        <f>INDEX('World Cup'!$B$13:$AJ$38,6,1+(CODE($B$1)-65)*3)</f>
        <v>Ghana</v>
      </c>
      <c r="Q23" s="674" t="str">
        <f>INDEX('World Cup'!$B$13:$AJ$38,6,2+(CODE($B$1)-65)*3)</f>
        <v>Panama</v>
      </c>
      <c r="R23" s="674" t="str">
        <f>IF(OR(INDEX('World Cup'!$B$14:$AJ$39,6,1+(CODE($B$1)-65)*3)="",INDEX('World Cup'!$B$14:$AJ$39,6,2+(CODE($B$1)-65)*3)=""),"",INDEX('World Cup'!$B$14:$AJ$39,6,1+(CODE($B$1)-65)*3))</f>
        <v/>
      </c>
      <c r="S23" s="675" t="str">
        <f>IF(OR(INDEX('World Cup'!$B$14:$AJ$39,6,1+(CODE($B$1)-65)*3)="",INDEX('World Cup'!$B$14:$AJ$39,6,2+(CODE($B$1)-65)*3)=""),"",INDEX('World Cup'!$B$14:$AJ$39,6,2+(CODE($B$1)-65)*3))</f>
        <v/>
      </c>
      <c r="T23" s="574">
        <f t="shared" si="29"/>
        <v>0</v>
      </c>
      <c r="U23" s="649">
        <f t="shared" si="30"/>
        <v>0</v>
      </c>
      <c r="V23" s="574">
        <f t="shared" si="31"/>
        <v>0</v>
      </c>
      <c r="W23" s="650">
        <f t="shared" si="32"/>
        <v>0</v>
      </c>
      <c r="X23" s="651">
        <f t="shared" si="33"/>
        <v>0</v>
      </c>
      <c r="Y23" s="652">
        <f t="shared" si="34"/>
        <v>0</v>
      </c>
      <c r="Z23" s="653" t="str">
        <f t="shared" si="35"/>
        <v>GhanaPanama</v>
      </c>
      <c r="AA23" s="654" t="str">
        <f>IF($T23,$X23&amp;Language!$E$197&amp;$Y23,"")</f>
        <v/>
      </c>
      <c r="AB23" s="683"/>
      <c r="AC23" s="683" t="b">
        <v>0</v>
      </c>
      <c r="AD23" s="683"/>
      <c r="AE23" s="574"/>
      <c r="AF23" s="684"/>
      <c r="AG23" s="684"/>
      <c r="AH23" s="684"/>
      <c r="AI23" s="684"/>
      <c r="AJ23" s="593"/>
      <c r="AK23" s="645"/>
      <c r="AL23" s="593"/>
      <c r="AN23" s="593"/>
      <c r="AO23" s="593"/>
      <c r="AY23" s="616">
        <f t="shared" ref="AY23:AY25" si="42">IFERROR(INDEX($E$14:$E$17,IF($I15=$AX$22,$C15,99)),0)</f>
        <v>0</v>
      </c>
      <c r="AZ23" s="604" t="str">
        <v/>
      </c>
      <c r="BA23" s="593" t="str">
        <v/>
      </c>
      <c r="BB23" s="593" t="str">
        <v/>
      </c>
      <c r="BC23" s="609" t="str">
        <v/>
      </c>
      <c r="BD23" s="594"/>
      <c r="BE23" s="614" t="str">
        <v/>
      </c>
      <c r="BF23" s="615" t="str">
        <v/>
      </c>
      <c r="BG23" s="616" t="str">
        <v/>
      </c>
      <c r="BH23" s="617" t="str">
        <v/>
      </c>
      <c r="BI23" s="616"/>
      <c r="BJ23" s="616"/>
      <c r="BK23" s="574"/>
      <c r="BL23" s="593"/>
      <c r="BM23" s="594"/>
      <c r="BN23" s="594"/>
      <c r="BO23" s="593"/>
      <c r="BP23" s="593"/>
      <c r="BQ23" s="593"/>
      <c r="BR23" s="594"/>
      <c r="BS23" s="616"/>
      <c r="BT23" s="616"/>
      <c r="BU23" s="616"/>
      <c r="BV23" s="616"/>
    </row>
    <row r="24" spans="3:86" s="572" customFormat="1">
      <c r="C24" s="574"/>
      <c r="D24" s="646" t="str">
        <f t="shared" si="36"/>
        <v>Ghana</v>
      </c>
      <c r="E24" s="692">
        <f t="shared" si="37"/>
        <v>0</v>
      </c>
      <c r="F24" s="574">
        <f t="shared" si="38"/>
        <v>0</v>
      </c>
      <c r="G24" s="699">
        <f t="shared" si="39"/>
        <v>0</v>
      </c>
      <c r="H24" s="631" t="str">
        <v/>
      </c>
      <c r="I24" s="574" t="str">
        <v/>
      </c>
      <c r="J24" s="632" t="str">
        <v/>
      </c>
      <c r="K24" s="695" t="str">
        <v/>
      </c>
      <c r="L24" s="683" t="b">
        <f t="shared" si="40"/>
        <v>0</v>
      </c>
      <c r="M24" s="683" t="b">
        <v>0</v>
      </c>
      <c r="N24" s="574">
        <f t="shared" si="41"/>
        <v>74</v>
      </c>
      <c r="O24" s="647" t="s">
        <v>28</v>
      </c>
      <c r="P24" s="673" t="str">
        <f>INDEX('World Cup'!$B$13:$AJ$38,11,1+(CODE($B$1)-65)*3)</f>
        <v>England</v>
      </c>
      <c r="Q24" s="674" t="str">
        <f>INDEX('World Cup'!$B$13:$AJ$38,11,2+(CODE($B$1)-65)*3)</f>
        <v>Ghana</v>
      </c>
      <c r="R24" s="674" t="str">
        <f>IF(OR(INDEX('World Cup'!$B$14:$AJ$39,11,1+(CODE($B$1)-65)*3)="",INDEX('World Cup'!$B$14:$AJ$39,11,2+(CODE($B$1)-65)*3)=""),"",INDEX('World Cup'!$B$14:$AJ$39,11,1+(CODE($B$1)-65)*3))</f>
        <v/>
      </c>
      <c r="S24" s="675" t="str">
        <f>IF(OR(INDEX('World Cup'!$B$14:$AJ$39,11,1+(CODE($B$1)-65)*3)="",INDEX('World Cup'!$B$14:$AJ$39,11,2+(CODE($B$1)-65)*3)=""),"",INDEX('World Cup'!$B$14:$AJ$39,11,2+(CODE($B$1)-65)*3))</f>
        <v/>
      </c>
      <c r="T24" s="574">
        <f t="shared" si="29"/>
        <v>0</v>
      </c>
      <c r="U24" s="649">
        <f t="shared" si="30"/>
        <v>0</v>
      </c>
      <c r="V24" s="574">
        <f t="shared" si="31"/>
        <v>0</v>
      </c>
      <c r="W24" s="650">
        <f t="shared" si="32"/>
        <v>0</v>
      </c>
      <c r="X24" s="651">
        <f t="shared" si="33"/>
        <v>0</v>
      </c>
      <c r="Y24" s="652">
        <f t="shared" si="34"/>
        <v>0</v>
      </c>
      <c r="Z24" s="653" t="str">
        <f t="shared" si="35"/>
        <v>EnglandGhana</v>
      </c>
      <c r="AA24" s="654" t="str">
        <f>IF($T24,$X24&amp;Language!$E$197&amp;$Y24,"")</f>
        <v/>
      </c>
      <c r="AB24" s="683"/>
      <c r="AC24" s="683" t="b">
        <v>0</v>
      </c>
      <c r="AD24" s="683"/>
      <c r="AE24" s="574"/>
      <c r="AF24" s="684"/>
      <c r="AG24" s="684"/>
      <c r="AH24" s="684"/>
      <c r="AI24" s="684"/>
      <c r="AJ24" s="593"/>
      <c r="AK24" s="645"/>
      <c r="AL24" s="593"/>
      <c r="AN24" s="593"/>
      <c r="AO24" s="593"/>
      <c r="AY24" s="616">
        <f t="shared" si="42"/>
        <v>0</v>
      </c>
      <c r="AZ24" s="604" t="str">
        <v/>
      </c>
      <c r="BA24" s="593" t="str">
        <v/>
      </c>
      <c r="BB24" s="593" t="str">
        <v/>
      </c>
      <c r="BC24" s="609" t="str">
        <v/>
      </c>
      <c r="BD24" s="594"/>
      <c r="BE24" s="614" t="str">
        <v/>
      </c>
      <c r="BF24" s="616" t="str">
        <v/>
      </c>
      <c r="BG24" s="615" t="str">
        <v/>
      </c>
      <c r="BH24" s="617" t="str">
        <v/>
      </c>
      <c r="BI24" s="616"/>
      <c r="BJ24" s="616"/>
      <c r="BK24" s="574"/>
      <c r="BL24" s="593"/>
      <c r="BM24" s="594"/>
      <c r="BN24" s="594"/>
      <c r="BO24" s="593"/>
      <c r="BP24" s="593"/>
      <c r="BQ24" s="593"/>
      <c r="BR24" s="594"/>
      <c r="BS24" s="616"/>
      <c r="BT24" s="616"/>
      <c r="BU24" s="616"/>
      <c r="BV24" s="616"/>
    </row>
    <row r="25" spans="3:86" s="572" customFormat="1">
      <c r="C25" s="574"/>
      <c r="D25" s="655" t="str">
        <f t="shared" si="36"/>
        <v>Panama</v>
      </c>
      <c r="E25" s="700">
        <f t="shared" si="37"/>
        <v>0</v>
      </c>
      <c r="F25" s="634">
        <f t="shared" si="38"/>
        <v>0</v>
      </c>
      <c r="G25" s="701">
        <f t="shared" si="39"/>
        <v>0</v>
      </c>
      <c r="H25" s="633" t="str">
        <v/>
      </c>
      <c r="I25" s="634" t="str">
        <v/>
      </c>
      <c r="J25" s="634" t="str">
        <v/>
      </c>
      <c r="K25" s="696" t="str">
        <v/>
      </c>
      <c r="L25" s="683" t="b">
        <f t="shared" si="40"/>
        <v>0</v>
      </c>
      <c r="M25" s="683" t="b">
        <v>0</v>
      </c>
      <c r="N25" s="574">
        <f t="shared" si="41"/>
        <v>33</v>
      </c>
      <c r="O25" s="647" t="s">
        <v>29</v>
      </c>
      <c r="P25" s="673" t="str">
        <f>INDEX('World Cup'!$B$13:$AJ$38,16,1+(CODE($B$1)-65)*3)</f>
        <v>Panama</v>
      </c>
      <c r="Q25" s="674" t="str">
        <f>INDEX('World Cup'!$B$13:$AJ$38,16,2+(CODE($B$1)-65)*3)</f>
        <v>Croatia</v>
      </c>
      <c r="R25" s="674" t="str">
        <f>IF(OR(INDEX('World Cup'!$B$14:$AJ$39,16,1+(CODE($B$1)-65)*3)="",INDEX('World Cup'!$B$14:$AJ$39,16,2+(CODE($B$1)-65)*3)=""),"",INDEX('World Cup'!$B$14:$AJ$39,16,1+(CODE($B$1)-65)*3))</f>
        <v/>
      </c>
      <c r="S25" s="675" t="str">
        <f>IF(OR(INDEX('World Cup'!$B$14:$AJ$39,16,1+(CODE($B$1)-65)*3)="",INDEX('World Cup'!$B$14:$AJ$39,16,2+(CODE($B$1)-65)*3)=""),"",INDEX('World Cup'!$B$14:$AJ$39,16,2+(CODE($B$1)-65)*3))</f>
        <v/>
      </c>
      <c r="T25" s="574">
        <f t="shared" si="29"/>
        <v>0</v>
      </c>
      <c r="U25" s="649">
        <f t="shared" si="30"/>
        <v>0</v>
      </c>
      <c r="V25" s="574">
        <f t="shared" si="31"/>
        <v>0</v>
      </c>
      <c r="W25" s="650">
        <f t="shared" si="32"/>
        <v>0</v>
      </c>
      <c r="X25" s="651">
        <f t="shared" si="33"/>
        <v>0</v>
      </c>
      <c r="Y25" s="652">
        <f t="shared" si="34"/>
        <v>0</v>
      </c>
      <c r="Z25" s="653" t="str">
        <f t="shared" si="35"/>
        <v>PanamaCroatia</v>
      </c>
      <c r="AA25" s="654" t="str">
        <f>IF($T25,$X25&amp;Language!$E$197&amp;$Y25,"")</f>
        <v/>
      </c>
      <c r="AB25" s="683"/>
      <c r="AC25" s="683" t="b">
        <v>0</v>
      </c>
      <c r="AD25" s="683"/>
      <c r="AE25" s="574"/>
      <c r="AF25" s="684"/>
      <c r="AG25" s="684"/>
      <c r="AH25" s="684"/>
      <c r="AI25" s="684"/>
      <c r="AJ25" s="593"/>
      <c r="AK25" s="645"/>
      <c r="AL25" s="593"/>
      <c r="AN25" s="593"/>
      <c r="AO25" s="593"/>
      <c r="AY25" s="616">
        <f t="shared" si="42"/>
        <v>0</v>
      </c>
      <c r="AZ25" s="605" t="str">
        <v/>
      </c>
      <c r="BA25" s="607" t="str">
        <v/>
      </c>
      <c r="BB25" s="607" t="str">
        <v/>
      </c>
      <c r="BC25" s="610" t="str">
        <v/>
      </c>
      <c r="BD25" s="594"/>
      <c r="BE25" s="618" t="str">
        <v/>
      </c>
      <c r="BF25" s="619" t="str">
        <v/>
      </c>
      <c r="BG25" s="619" t="str">
        <v/>
      </c>
      <c r="BH25" s="620" t="str">
        <v/>
      </c>
      <c r="BI25" s="616"/>
      <c r="BJ25" s="616"/>
      <c r="BK25" s="574"/>
      <c r="BL25" s="593"/>
      <c r="BM25" s="594"/>
      <c r="BN25" s="594"/>
      <c r="BO25" s="594"/>
      <c r="BP25" s="594"/>
      <c r="BQ25" s="594"/>
      <c r="BR25" s="594"/>
      <c r="BS25" s="616"/>
      <c r="BT25" s="616"/>
      <c r="BU25" s="616"/>
      <c r="BV25" s="616"/>
    </row>
    <row r="26" spans="3:86" s="572" customFormat="1">
      <c r="C26" s="574"/>
      <c r="D26" s="656"/>
      <c r="E26" s="656"/>
      <c r="F26" s="574"/>
      <c r="G26" s="574"/>
      <c r="H26" s="622"/>
      <c r="O26" s="647" t="s">
        <v>1105</v>
      </c>
      <c r="P26" s="673" t="str">
        <f>INDEX('World Cup'!$B$13:$AJ$38,21,1+(CODE($B$1)-65)*3)</f>
        <v>Panama</v>
      </c>
      <c r="Q26" s="674" t="str">
        <f>INDEX('World Cup'!$B$13:$AJ$38,21,2+(CODE($B$1)-65)*3)</f>
        <v>England</v>
      </c>
      <c r="R26" s="674" t="str">
        <f>IF(OR(INDEX('World Cup'!$B$14:$AJ$39,21,1+(CODE($B$1)-65)*3)="",INDEX('World Cup'!$B$14:$AJ$39,21,2+(CODE($B$1)-65)*3)=""),"",INDEX('World Cup'!$B$14:$AJ$39,21,1+(CODE($B$1)-65)*3))</f>
        <v/>
      </c>
      <c r="S26" s="675" t="str">
        <f>IF(OR(INDEX('World Cup'!$B$14:$AJ$39,21,1+(CODE($B$1)-65)*3)="",INDEX('World Cup'!$B$14:$AJ$39,21,2+(CODE($B$1)-65)*3)=""),"",INDEX('World Cup'!$B$14:$AJ$39,21,2+(CODE($B$1)-65)*3))</f>
        <v/>
      </c>
      <c r="T26" s="574">
        <f t="shared" ref="T26:T27" si="43">IF(AND(P26&lt;&gt;"",Q26&lt;&gt;"",P26&lt;&gt;Q26,R26&lt;&gt;"",S26&lt;&gt;""),1,0)</f>
        <v>0</v>
      </c>
      <c r="U26" s="649">
        <f t="shared" ref="U26:U27" si="44">IF($T26=0,0,IF($R26&gt;$S26,3,IF($R26=$S26,1,0)))</f>
        <v>0</v>
      </c>
      <c r="V26" s="574">
        <f t="shared" ref="V26:V27" si="45">IF($T26=0,0,IF($R26&lt;$S26,3,IF($R26=$S26,1,0)))</f>
        <v>0</v>
      </c>
      <c r="W26" s="650">
        <f t="shared" ref="W26:W27" si="46">IF(OR(R26="",S26=""),0,R26-S26)</f>
        <v>0</v>
      </c>
      <c r="X26" s="651">
        <f t="shared" ref="X26:X27" si="47">IF(OR(R26="",S26=""),0,R26)</f>
        <v>0</v>
      </c>
      <c r="Y26" s="652">
        <f t="shared" ref="Y26:Y27" si="48">IF(OR(R26="",S26=""),0,S26)</f>
        <v>0</v>
      </c>
      <c r="Z26" s="653" t="str">
        <f t="shared" ref="Z26:Z27" si="49">P26&amp;Q26</f>
        <v>PanamaEngland</v>
      </c>
      <c r="AA26" s="654" t="str">
        <f>IF($T26,$X26&amp;Language!$E$197&amp;$Y26,"")</f>
        <v/>
      </c>
      <c r="AE26" s="593"/>
      <c r="AF26" s="593"/>
      <c r="AG26" s="574"/>
      <c r="AH26" s="593"/>
      <c r="AI26" s="593"/>
      <c r="AJ26" s="593"/>
      <c r="AK26" s="645"/>
      <c r="AL26" s="593"/>
      <c r="AM26" s="593"/>
      <c r="AN26" s="593"/>
      <c r="AO26" s="593"/>
      <c r="AZ26" s="594"/>
      <c r="BA26" s="593"/>
      <c r="BB26" s="593"/>
      <c r="BC26" s="593"/>
      <c r="BD26" s="594"/>
      <c r="BE26" s="612"/>
      <c r="BF26" s="612"/>
      <c r="BG26" s="612"/>
      <c r="BH26" s="612"/>
      <c r="BI26" s="616"/>
      <c r="BJ26" s="616"/>
      <c r="BL26" s="594"/>
      <c r="BM26" s="594"/>
      <c r="BN26" s="594"/>
      <c r="BO26" s="594"/>
      <c r="BP26" s="594"/>
      <c r="BQ26" s="594"/>
      <c r="BR26" s="594"/>
      <c r="BS26" s="616"/>
      <c r="BT26" s="616"/>
      <c r="BU26" s="616"/>
      <c r="BV26" s="616"/>
    </row>
    <row r="27" spans="3:86" s="572" customFormat="1" ht="12.75" thickBot="1">
      <c r="C27" s="574"/>
      <c r="D27" s="656"/>
      <c r="E27" s="656"/>
      <c r="F27" s="574"/>
      <c r="G27" s="574"/>
      <c r="H27" s="622"/>
      <c r="O27" s="657" t="s">
        <v>1106</v>
      </c>
      <c r="P27" s="676" t="str">
        <f>INDEX('World Cup'!$B$13:$AJ$38,26,1+(CODE($B$1)-65)*3)</f>
        <v>Croatia</v>
      </c>
      <c r="Q27" s="677" t="str">
        <f>INDEX('World Cup'!$B$13:$AJ$38,26,2+(CODE($B$1)-65)*3)</f>
        <v>Ghana</v>
      </c>
      <c r="R27" s="677" t="str">
        <f>IF(OR(INDEX('World Cup'!$B$14:$AJ$39,26,1+(CODE($B$1)-65)*3)="",INDEX('World Cup'!$B$14:$AJ$39,26,2+(CODE($B$1)-65)*3)=""),"",INDEX('World Cup'!$B$14:$AJ$39,26,1+(CODE($B$1)-65)*3))</f>
        <v/>
      </c>
      <c r="S27" s="678" t="str">
        <f>IF(OR(INDEX('World Cup'!$B$14:$AJ$39,26,1+(CODE($B$1)-65)*3)="",INDEX('World Cup'!$B$14:$AJ$39,26,2+(CODE($B$1)-65)*3)=""),"",INDEX('World Cup'!$B$14:$AJ$39,26,2+(CODE($B$1)-65)*3))</f>
        <v/>
      </c>
      <c r="T27" s="659">
        <f t="shared" si="43"/>
        <v>0</v>
      </c>
      <c r="U27" s="660">
        <f t="shared" si="44"/>
        <v>0</v>
      </c>
      <c r="V27" s="659">
        <f t="shared" si="45"/>
        <v>0</v>
      </c>
      <c r="W27" s="661">
        <f t="shared" si="46"/>
        <v>0</v>
      </c>
      <c r="X27" s="662">
        <f t="shared" si="47"/>
        <v>0</v>
      </c>
      <c r="Y27" s="663">
        <f t="shared" si="48"/>
        <v>0</v>
      </c>
      <c r="Z27" s="664" t="str">
        <f t="shared" si="49"/>
        <v>CroatiaGhana</v>
      </c>
      <c r="AA27" s="665" t="str">
        <f>IF($T27,$X27&amp;Language!$E$197&amp;$Y27,"")</f>
        <v/>
      </c>
      <c r="AE27" s="593"/>
      <c r="AF27" s="593"/>
      <c r="AG27" s="574"/>
      <c r="AH27" s="593"/>
      <c r="AI27" s="593"/>
      <c r="AJ27" s="593"/>
      <c r="AK27" s="645"/>
      <c r="AL27" s="593"/>
      <c r="AM27" s="593"/>
      <c r="AN27" s="593"/>
      <c r="AO27" s="593"/>
      <c r="AZ27" s="594"/>
      <c r="BA27" s="593"/>
      <c r="BB27" s="593"/>
      <c r="BC27" s="593"/>
      <c r="BD27" s="594"/>
      <c r="BE27" s="616"/>
      <c r="BF27" s="616"/>
      <c r="BG27" s="616"/>
      <c r="BH27" s="616"/>
      <c r="BI27" s="616"/>
      <c r="BJ27" s="616"/>
      <c r="BL27" s="594"/>
      <c r="BM27" s="594"/>
      <c r="BN27" s="594"/>
      <c r="BO27" s="594"/>
      <c r="BP27" s="594"/>
      <c r="BQ27" s="594"/>
      <c r="BR27" s="594"/>
      <c r="BS27" s="616"/>
      <c r="BT27" s="616"/>
      <c r="BU27" s="616"/>
      <c r="BV27" s="616"/>
    </row>
    <row r="28" spans="3:86" s="572" customFormat="1" ht="12.75" thickTop="1">
      <c r="C28" s="574"/>
      <c r="D28" s="656"/>
      <c r="E28" s="656"/>
      <c r="F28" s="574"/>
      <c r="G28" s="574"/>
      <c r="H28" s="622"/>
      <c r="O28" s="635" t="s">
        <v>26</v>
      </c>
      <c r="P28" s="636"/>
      <c r="Q28" s="637"/>
      <c r="R28" s="637"/>
      <c r="S28" s="637"/>
      <c r="T28" s="637"/>
      <c r="U28" s="637"/>
      <c r="V28" s="637"/>
      <c r="W28" s="637"/>
      <c r="X28" s="637"/>
      <c r="Y28" s="666"/>
      <c r="Z28" s="653" t="str">
        <f t="shared" ref="Z28:Z33" si="50">Q22&amp;P22</f>
        <v>CroatiaEngland</v>
      </c>
      <c r="AA28" s="654" t="str">
        <f>IF($T22,$Y22&amp;Language!$E$197&amp;$X22,"")</f>
        <v/>
      </c>
      <c r="AE28" s="593"/>
      <c r="AF28" s="593"/>
      <c r="AG28" s="574"/>
      <c r="AH28" s="593"/>
      <c r="AI28" s="593"/>
      <c r="AJ28" s="593"/>
      <c r="AK28" s="645"/>
      <c r="AL28" s="593"/>
      <c r="AM28" s="593"/>
      <c r="AN28" s="593"/>
      <c r="AO28" s="593"/>
      <c r="AZ28" s="594"/>
      <c r="BA28" s="593"/>
      <c r="BB28" s="593"/>
      <c r="BC28" s="593"/>
      <c r="BD28" s="594"/>
      <c r="BE28" s="616"/>
      <c r="BF28" s="616"/>
      <c r="BG28" s="616"/>
      <c r="BH28" s="616"/>
      <c r="BI28" s="616"/>
      <c r="BJ28" s="616"/>
      <c r="BL28" s="594"/>
      <c r="BM28" s="594"/>
      <c r="BN28" s="594"/>
      <c r="BO28" s="594"/>
      <c r="BP28" s="594"/>
      <c r="BQ28" s="594"/>
      <c r="BR28" s="594"/>
      <c r="BS28" s="616"/>
      <c r="BT28" s="616"/>
      <c r="BU28" s="616"/>
      <c r="BV28" s="616"/>
    </row>
    <row r="29" spans="3:86" s="572" customFormat="1">
      <c r="C29" s="574"/>
      <c r="D29" s="656"/>
      <c r="E29" s="656"/>
      <c r="F29" s="574"/>
      <c r="G29" s="574"/>
      <c r="H29" s="622"/>
      <c r="O29" s="647" t="s">
        <v>27</v>
      </c>
      <c r="P29" s="648"/>
      <c r="Q29" s="574"/>
      <c r="R29" s="574"/>
      <c r="S29" s="574"/>
      <c r="T29" s="574"/>
      <c r="U29" s="574"/>
      <c r="V29" s="574"/>
      <c r="W29" s="574"/>
      <c r="X29" s="574"/>
      <c r="Y29" s="652"/>
      <c r="Z29" s="653" t="str">
        <f t="shared" si="50"/>
        <v>PanamaGhana</v>
      </c>
      <c r="AA29" s="654" t="str">
        <f>IF($T23,$Y23&amp;Language!$E$197&amp;$X23,"")</f>
        <v/>
      </c>
      <c r="AE29" s="593"/>
      <c r="AF29" s="593"/>
      <c r="AG29" s="574"/>
      <c r="AH29" s="593"/>
      <c r="AI29" s="593"/>
      <c r="AJ29" s="593"/>
      <c r="AK29" s="645"/>
      <c r="AL29" s="593"/>
      <c r="AM29" s="593"/>
      <c r="AN29" s="593"/>
      <c r="AO29" s="593"/>
      <c r="BI29" s="616"/>
      <c r="BJ29" s="616"/>
      <c r="BL29" s="594"/>
      <c r="BM29" s="594"/>
    </row>
    <row r="30" spans="3:86" s="572" customFormat="1">
      <c r="C30" s="574"/>
      <c r="D30" s="656"/>
      <c r="E30" s="656"/>
      <c r="F30" s="574"/>
      <c r="G30" s="574"/>
      <c r="H30" s="622"/>
      <c r="O30" s="647" t="s">
        <v>28</v>
      </c>
      <c r="P30" s="648"/>
      <c r="Q30" s="574"/>
      <c r="R30" s="574"/>
      <c r="S30" s="574"/>
      <c r="T30" s="574"/>
      <c r="U30" s="574"/>
      <c r="V30" s="574"/>
      <c r="W30" s="574"/>
      <c r="X30" s="574"/>
      <c r="Y30" s="652"/>
      <c r="Z30" s="653" t="str">
        <f t="shared" si="50"/>
        <v>GhanaEngland</v>
      </c>
      <c r="AA30" s="654" t="str">
        <f>IF($T24,$Y24&amp;Language!$E$197&amp;$X24,"")</f>
        <v/>
      </c>
      <c r="AE30" s="593"/>
      <c r="AF30" s="593"/>
      <c r="AG30" s="574"/>
      <c r="AH30" s="593"/>
      <c r="AI30" s="593"/>
      <c r="AJ30" s="593"/>
      <c r="AK30" s="645"/>
      <c r="AL30" s="593"/>
      <c r="AM30" s="593"/>
      <c r="AN30" s="593"/>
      <c r="AO30" s="593"/>
      <c r="BI30" s="616"/>
      <c r="BJ30" s="616"/>
      <c r="BL30" s="594"/>
      <c r="BM30" s="594"/>
    </row>
    <row r="31" spans="3:86" s="572" customFormat="1">
      <c r="D31" s="574"/>
      <c r="E31" s="574"/>
      <c r="F31" s="574"/>
      <c r="G31" s="574"/>
      <c r="H31" s="622"/>
      <c r="O31" s="647" t="s">
        <v>29</v>
      </c>
      <c r="P31" s="648"/>
      <c r="Q31" s="574"/>
      <c r="R31" s="574"/>
      <c r="S31" s="574"/>
      <c r="T31" s="574"/>
      <c r="U31" s="574"/>
      <c r="V31" s="574"/>
      <c r="W31" s="574"/>
      <c r="X31" s="574"/>
      <c r="Y31" s="652"/>
      <c r="Z31" s="653" t="str">
        <f t="shared" si="50"/>
        <v>CroatiaPanama</v>
      </c>
      <c r="AA31" s="654" t="str">
        <f>IF($T25,$Y25&amp;Language!$E$197&amp;$X25,"")</f>
        <v/>
      </c>
      <c r="AE31" s="594"/>
      <c r="AF31" s="594"/>
      <c r="AG31" s="574"/>
      <c r="AH31" s="594"/>
      <c r="AI31" s="594"/>
      <c r="AJ31" s="594"/>
      <c r="AK31" s="594"/>
      <c r="AL31" s="594"/>
      <c r="AM31" s="594"/>
      <c r="AN31" s="594"/>
      <c r="AO31" s="594"/>
    </row>
    <row r="32" spans="3:86" s="572" customFormat="1">
      <c r="D32" s="574"/>
      <c r="E32" s="574"/>
      <c r="F32" s="574"/>
      <c r="G32" s="574"/>
      <c r="H32" s="622"/>
      <c r="O32" s="647" t="s">
        <v>1105</v>
      </c>
      <c r="P32" s="648"/>
      <c r="Q32" s="574"/>
      <c r="R32" s="574"/>
      <c r="S32" s="574"/>
      <c r="T32" s="574"/>
      <c r="U32" s="574"/>
      <c r="V32" s="574"/>
      <c r="W32" s="574"/>
      <c r="X32" s="574"/>
      <c r="Y32" s="652"/>
      <c r="Z32" s="653" t="str">
        <f t="shared" si="50"/>
        <v>EnglandPanama</v>
      </c>
      <c r="AA32" s="654" t="str">
        <f>IF($T26,$Y26&amp;Language!$E$197&amp;$X26,"")</f>
        <v/>
      </c>
      <c r="AE32" s="594"/>
      <c r="AF32" s="594"/>
      <c r="AH32" s="594"/>
      <c r="AI32" s="594"/>
      <c r="AJ32" s="594"/>
      <c r="AK32" s="594"/>
      <c r="AL32" s="594"/>
      <c r="AM32" s="594"/>
      <c r="AN32" s="594"/>
      <c r="AO32" s="594"/>
    </row>
    <row r="33" spans="4:41" s="572" customFormat="1" ht="12.75" thickBot="1">
      <c r="D33" s="574"/>
      <c r="E33" s="574"/>
      <c r="F33" s="574"/>
      <c r="G33" s="574"/>
      <c r="H33" s="574"/>
      <c r="O33" s="657" t="s">
        <v>1106</v>
      </c>
      <c r="P33" s="658"/>
      <c r="Q33" s="659"/>
      <c r="R33" s="659"/>
      <c r="S33" s="659"/>
      <c r="T33" s="659"/>
      <c r="U33" s="659"/>
      <c r="V33" s="659"/>
      <c r="W33" s="659"/>
      <c r="X33" s="659"/>
      <c r="Y33" s="663"/>
      <c r="Z33" s="664" t="str">
        <f t="shared" si="50"/>
        <v>GhanaCroatia</v>
      </c>
      <c r="AA33" s="665" t="str">
        <f>IF($T27,$Y27&amp;Language!$E$197&amp;$X27,"")</f>
        <v/>
      </c>
      <c r="AE33" s="593"/>
      <c r="AF33" s="593"/>
      <c r="AH33" s="593"/>
      <c r="AI33" s="593"/>
      <c r="AJ33" s="593"/>
      <c r="AK33" s="645"/>
      <c r="AL33" s="593"/>
      <c r="AM33" s="593"/>
      <c r="AN33" s="593"/>
      <c r="AO33" s="593"/>
    </row>
    <row r="34" spans="4:41" ht="12.75" thickTop="1"/>
  </sheetData>
  <mergeCells count="1">
    <mergeCell ref="U21:V21"/>
  </mergeCells>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4931CB-D200-4F83-8430-DA901144E0F9}">
  <sheetPr codeName="Tabelle16"/>
  <dimension ref="A1:O149"/>
  <sheetViews>
    <sheetView showGridLines="0" showRowColHeaders="0" workbookViewId="0">
      <selection activeCell="J4" sqref="J4"/>
    </sheetView>
  </sheetViews>
  <sheetFormatPr defaultColWidth="0" defaultRowHeight="15" zeroHeight="1"/>
  <cols>
    <col min="1" max="1" width="11.42578125" customWidth="1"/>
    <col min="2" max="2" width="21.5703125" style="287" customWidth="1"/>
    <col min="3" max="3" width="10.28515625" customWidth="1"/>
    <col min="4" max="4" width="18" customWidth="1"/>
    <col min="5" max="5" width="19" customWidth="1"/>
    <col min="6" max="6" width="9.28515625" customWidth="1"/>
    <col min="7" max="7" width="8.7109375" style="22" customWidth="1"/>
    <col min="8" max="8" width="9.85546875" style="22" customWidth="1"/>
    <col min="9" max="9" width="22" style="22" customWidth="1"/>
    <col min="10" max="10" width="12.7109375" customWidth="1"/>
    <col min="11" max="12" width="11.42578125" customWidth="1"/>
    <col min="13" max="13" width="5.7109375" customWidth="1"/>
    <col min="14" max="14" width="19.28515625" customWidth="1"/>
    <col min="15" max="15" width="11.42578125" customWidth="1"/>
    <col min="16" max="16384" width="11.42578125" hidden="1"/>
  </cols>
  <sheetData>
    <row r="1" spans="1:14" ht="28.5">
      <c r="A1" s="85"/>
      <c r="B1" s="853" t="str">
        <f>Language!$E$250</f>
        <v>Daily schedule</v>
      </c>
      <c r="C1" s="853"/>
      <c r="D1" s="853"/>
      <c r="E1" s="853"/>
      <c r="F1" s="853"/>
      <c r="G1" s="853"/>
      <c r="H1" s="853"/>
      <c r="I1" s="539"/>
    </row>
    <row r="2" spans="1:14" ht="29.25" thickBot="1">
      <c r="A2" s="84"/>
      <c r="B2" s="48"/>
      <c r="C2" s="48"/>
      <c r="D2" s="48"/>
      <c r="E2" s="48"/>
      <c r="F2" s="48"/>
      <c r="G2" s="48"/>
      <c r="H2" s="48"/>
      <c r="I2" s="48"/>
      <c r="M2" s="854" t="str">
        <f>Language!$E$261</f>
        <v>Color favorites</v>
      </c>
      <c r="N2" s="854"/>
    </row>
    <row r="3" spans="1:14" ht="16.5" thickTop="1" thickBot="1">
      <c r="A3" s="84"/>
      <c r="B3" s="470" t="str">
        <f>Language!$E$260</f>
        <v>Date</v>
      </c>
      <c r="C3" s="471" t="str">
        <f>Language!$E$253</f>
        <v>Time</v>
      </c>
      <c r="D3" s="471" t="str">
        <f>Language!$E$254</f>
        <v>Team 1</v>
      </c>
      <c r="E3" s="550" t="str">
        <f>Language!$E$255</f>
        <v>Team 2</v>
      </c>
      <c r="F3" s="551" t="str">
        <f>Language!$E$251</f>
        <v>Match No.</v>
      </c>
      <c r="G3" s="855" t="str">
        <f>Language!$E$252</f>
        <v>Teams</v>
      </c>
      <c r="H3" s="855"/>
      <c r="I3" s="551" t="str">
        <f>Language!$E$185</f>
        <v>Venue</v>
      </c>
      <c r="J3" s="552" t="str">
        <f>Language!$E$184</f>
        <v>TV channel</v>
      </c>
      <c r="K3" s="540"/>
      <c r="M3" s="856" t="str">
        <f>Language!$E$262</f>
        <v>Enter the group code here</v>
      </c>
      <c r="N3" s="856"/>
    </row>
    <row r="4" spans="1:14">
      <c r="B4" s="472">
        <f>INDEX(Matches!$B$4:$J$113,MATCH($F4,Matches!$B$4:$B$113,0),5)</f>
        <v>46184.5</v>
      </c>
      <c r="C4" s="473">
        <f>INDEX(Matches!$B$4:$J$113,MATCH($F4,Matches!$B$4:$B$113,0),5)</f>
        <v>46184.5</v>
      </c>
      <c r="D4" s="474" t="str">
        <f>INDEX(Matches!$B$4:$J$113,MATCH($F4,Matches!$B$4:$B$113,0),8)</f>
        <v>Mexico</v>
      </c>
      <c r="E4" s="474" t="str">
        <f>INDEX(Matches!$B$4:$J$113,MATCH($F4,Matches!$B$4:$B$113,0),9)</f>
        <v>South Africa</v>
      </c>
      <c r="F4" s="475">
        <v>1</v>
      </c>
      <c r="G4" s="476" t="str">
        <f>INDEX(Matches!$B$4:$J$113,MATCH($F4,Matches!$B$4:$B$113,0),2)</f>
        <v>A1</v>
      </c>
      <c r="H4" s="476" t="str">
        <f>INDEX(Matches!$B$4:$J$113,MATCH($F4,Matches!$B$4:$B$113,0),3)</f>
        <v>A2</v>
      </c>
      <c r="I4" s="476" t="str">
        <f>IFERROR(VLOOKUP($F4,Matches!$B$4:$H$113,7,0),"")</f>
        <v>Mexico City</v>
      </c>
      <c r="J4" s="705"/>
      <c r="K4" s="706"/>
      <c r="M4" s="856"/>
      <c r="N4" s="856"/>
    </row>
    <row r="5" spans="1:14">
      <c r="B5" s="472">
        <f>INDEX(Matches!$B$4:$J$113,MATCH($F5,Matches!$B$4:$B$113,0),5)</f>
        <v>46184.791666666664</v>
      </c>
      <c r="C5" s="473">
        <f>INDEX(Matches!$B$4:$J$113,MATCH($F5,Matches!$B$4:$B$113,0),5)</f>
        <v>46184.791666666664</v>
      </c>
      <c r="D5" s="474" t="str">
        <f>INDEX(Matches!$B$4:$J$113,MATCH($F5,Matches!$B$4:$B$113,0),8)</f>
        <v>Rep. of Korea</v>
      </c>
      <c r="E5" s="474" t="str">
        <f>INDEX(Matches!$B$4:$J$113,MATCH($F5,Matches!$B$4:$B$113,0),9)</f>
        <v>Czech Rep.</v>
      </c>
      <c r="F5" s="477">
        <v>2</v>
      </c>
      <c r="G5" s="476" t="str">
        <f>INDEX(Matches!$B$4:$J$113,MATCH($F5,Matches!$B$4:$B$113,0),2)</f>
        <v>A3</v>
      </c>
      <c r="H5" s="476" t="str">
        <f>INDEX(Matches!$B$4:$J$113,MATCH($F5,Matches!$B$4:$B$113,0),3)</f>
        <v>A4</v>
      </c>
      <c r="I5" s="476" t="str">
        <f>IFERROR(VLOOKUP($F5,Matches!$B$4:$H$113,7,0),"")</f>
        <v>Guadalajara</v>
      </c>
      <c r="J5" s="705"/>
      <c r="K5" s="706"/>
      <c r="M5" s="856"/>
      <c r="N5" s="856"/>
    </row>
    <row r="6" spans="1:14" ht="15.75" thickBot="1">
      <c r="B6" s="478"/>
      <c r="C6" s="479"/>
      <c r="D6" s="480"/>
      <c r="E6" s="480"/>
      <c r="F6" s="481"/>
      <c r="G6" s="482"/>
      <c r="H6" s="482"/>
      <c r="I6" s="482"/>
      <c r="J6" s="482"/>
      <c r="K6" s="483"/>
      <c r="M6" s="484" t="s">
        <v>1638</v>
      </c>
    </row>
    <row r="7" spans="1:14">
      <c r="B7" s="472">
        <f>INDEX(Matches!$B$4:$J$113,MATCH($F7,Matches!$B$4:$B$113,0),5)</f>
        <v>46185.5</v>
      </c>
      <c r="C7" s="473">
        <f>INDEX(Matches!$B$4:$J$113,MATCH($F7,Matches!$B$4:$B$113,0),5)</f>
        <v>46185.5</v>
      </c>
      <c r="D7" s="474" t="str">
        <f>INDEX(Matches!$B$4:$J$113,MATCH($F7,Matches!$B$4:$B$113,0),8)</f>
        <v>Canada</v>
      </c>
      <c r="E7" s="474" t="str">
        <f>INDEX(Matches!$B$4:$J$113,MATCH($F7,Matches!$B$4:$B$113,0),9)</f>
        <v>Bosnia/Herzeg.</v>
      </c>
      <c r="F7" s="477">
        <v>3</v>
      </c>
      <c r="G7" s="476" t="str">
        <f>INDEX(Matches!$B$4:$J$113,MATCH($F7,Matches!$B$4:$B$113,0),2)</f>
        <v>B1</v>
      </c>
      <c r="H7" s="476" t="str">
        <f>INDEX(Matches!$B$4:$J$113,MATCH($F7,Matches!$B$4:$B$113,0),3)</f>
        <v>B2</v>
      </c>
      <c r="I7" s="476" t="str">
        <f>IFERROR(VLOOKUP($F7,Matches!$B$4:$H$113,7,0),"")</f>
        <v>Toronto</v>
      </c>
      <c r="J7" s="705"/>
      <c r="K7" s="706"/>
      <c r="M7" s="485"/>
      <c r="N7" s="486" t="str">
        <f>IFERROR(VLOOKUP(M7,Groups!$B$7:$D$65,3,0),"")</f>
        <v/>
      </c>
    </row>
    <row r="8" spans="1:14">
      <c r="B8" s="472">
        <f>INDEX(Matches!$B$4:$J$113,MATCH($F8,Matches!$B$4:$B$113,0),5)</f>
        <v>46185.75</v>
      </c>
      <c r="C8" s="473">
        <f>INDEX(Matches!$B$4:$J$113,MATCH($F8,Matches!$B$4:$B$113,0),5)</f>
        <v>46185.75</v>
      </c>
      <c r="D8" s="474" t="str">
        <f>INDEX(Matches!$B$4:$J$113,MATCH($F8,Matches!$B$4:$B$113,0),8)</f>
        <v>USA</v>
      </c>
      <c r="E8" s="474" t="str">
        <f>INDEX(Matches!$B$4:$J$113,MATCH($F8,Matches!$B$4:$B$113,0),9)</f>
        <v>Paraguay</v>
      </c>
      <c r="F8" s="477">
        <v>4</v>
      </c>
      <c r="G8" s="476" t="str">
        <f>INDEX(Matches!$B$4:$J$113,MATCH($F8,Matches!$B$4:$B$113,0),2)</f>
        <v>D1</v>
      </c>
      <c r="H8" s="476" t="str">
        <f>INDEX(Matches!$B$4:$J$113,MATCH($F8,Matches!$B$4:$B$113,0),3)</f>
        <v>D2</v>
      </c>
      <c r="I8" s="476" t="str">
        <f>IFERROR(VLOOKUP($F8,Matches!$B$4:$H$113,7,0),"")</f>
        <v>Los Angeles</v>
      </c>
      <c r="J8" s="705"/>
      <c r="K8" s="706"/>
      <c r="M8" s="487"/>
      <c r="N8" s="488" t="str">
        <f>IFERROR(VLOOKUP(M8,Groups!$B$7:$D$65,3,0),"")</f>
        <v/>
      </c>
    </row>
    <row r="9" spans="1:14">
      <c r="B9" s="478"/>
      <c r="C9" s="479"/>
      <c r="D9" s="480"/>
      <c r="E9" s="480"/>
      <c r="F9" s="481"/>
      <c r="G9" s="482"/>
      <c r="H9" s="482"/>
      <c r="I9" s="482"/>
      <c r="J9" s="482"/>
      <c r="K9" s="483"/>
      <c r="M9" s="487"/>
      <c r="N9" s="489" t="str">
        <f>IFERROR(VLOOKUP(M9,Groups!$B$7:$D$65,3,0),"")</f>
        <v/>
      </c>
    </row>
    <row r="10" spans="1:14">
      <c r="B10" s="478">
        <f>INDEX(Matches!$B$4:$J$113,MATCH($F10,Matches!$B$4:$B$113,0),5)</f>
        <v>46186.5</v>
      </c>
      <c r="C10" s="479">
        <f>INDEX(Matches!$B$4:$J$113,MATCH($F10,Matches!$B$4:$B$113,0),5)</f>
        <v>46186.5</v>
      </c>
      <c r="D10" s="774" t="str">
        <f>INDEX(Matches!$B$4:$J$113,MATCH($F10,Matches!$B$4:$B$113,0),8)</f>
        <v>Qatar</v>
      </c>
      <c r="E10" s="774" t="str">
        <f>INDEX(Matches!$B$4:$J$113,MATCH($F10,Matches!$B$4:$B$113,0),9)</f>
        <v>Switzerland</v>
      </c>
      <c r="F10" s="481">
        <v>8</v>
      </c>
      <c r="G10" s="482" t="str">
        <f>INDEX(Matches!$B$4:$J$113,MATCH($F10,Matches!$B$4:$B$113,0),2)</f>
        <v>B3</v>
      </c>
      <c r="H10" s="482" t="str">
        <f>INDEX(Matches!$B$4:$J$113,MATCH($F10,Matches!$B$4:$B$113,0),3)</f>
        <v>B4</v>
      </c>
      <c r="I10" s="482" t="str">
        <f>IFERROR(VLOOKUP($F10,Matches!$B$4:$H$113,7,0),"")</f>
        <v>San Francisco Bay Area</v>
      </c>
      <c r="J10" s="705"/>
      <c r="K10" s="706"/>
      <c r="M10" s="487"/>
      <c r="N10" s="491" t="str">
        <f>IFERROR(VLOOKUP(M10,Groups!$B$7:$D$65,3,0),"")</f>
        <v/>
      </c>
    </row>
    <row r="11" spans="1:14">
      <c r="B11" s="472">
        <f>INDEX(Matches!$B$4:$J$113,MATCH($F11,Matches!$B$4:$B$113,0),5)</f>
        <v>46186.625</v>
      </c>
      <c r="C11" s="473">
        <f>INDEX(Matches!$B$4:$J$113,MATCH($F11,Matches!$B$4:$B$113,0),5)</f>
        <v>46186.625</v>
      </c>
      <c r="D11" s="474" t="str">
        <f>INDEX(Matches!$B$4:$J$113,MATCH($F11,Matches!$B$4:$B$113,0),8)</f>
        <v>Brazil</v>
      </c>
      <c r="E11" s="474" t="str">
        <f>INDEX(Matches!$B$4:$J$113,MATCH($F11,Matches!$B$4:$B$113,0),9)</f>
        <v>Morocco</v>
      </c>
      <c r="F11" s="477">
        <v>7</v>
      </c>
      <c r="G11" s="476" t="str">
        <f>INDEX(Matches!$B$4:$J$113,MATCH($F11,Matches!$B$4:$B$113,0),2)</f>
        <v>C1</v>
      </c>
      <c r="H11" s="476" t="str">
        <f>INDEX(Matches!$B$4:$J$113,MATCH($F11,Matches!$B$4:$B$113,0),3)</f>
        <v>C2</v>
      </c>
      <c r="I11" s="476" t="str">
        <f>IFERROR(VLOOKUP($F11,Matches!$B$4:$H$113,7,0),"")</f>
        <v>New York/New Jersey</v>
      </c>
      <c r="J11" s="705"/>
      <c r="K11" s="706"/>
      <c r="M11" s="487"/>
      <c r="N11" s="792" t="str">
        <f>IFERROR(VLOOKUP(M11,Groups!$B$7:$D$65,3,0),"")</f>
        <v/>
      </c>
    </row>
    <row r="12" spans="1:14">
      <c r="B12" s="472">
        <f>INDEX(Matches!$B$4:$J$113,MATCH($F12,Matches!$B$4:$B$113,0),5)</f>
        <v>46186.75</v>
      </c>
      <c r="C12" s="473">
        <f>INDEX(Matches!$B$4:$J$113,MATCH($F12,Matches!$B$4:$B$113,0),5)</f>
        <v>46186.75</v>
      </c>
      <c r="D12" s="474" t="str">
        <f>INDEX(Matches!$B$4:$J$113,MATCH($F12,Matches!$B$4:$B$113,0),8)</f>
        <v>Haiti</v>
      </c>
      <c r="E12" s="474" t="str">
        <f>INDEX(Matches!$B$4:$J$113,MATCH($F12,Matches!$B$4:$B$113,0),9)</f>
        <v>Scotland</v>
      </c>
      <c r="F12" s="477">
        <v>5</v>
      </c>
      <c r="G12" s="476" t="str">
        <f>INDEX(Matches!$B$4:$J$113,MATCH($F12,Matches!$B$4:$B$113,0),2)</f>
        <v>C3</v>
      </c>
      <c r="H12" s="476" t="str">
        <f>INDEX(Matches!$B$4:$J$113,MATCH($F12,Matches!$B$4:$B$113,0),3)</f>
        <v>C4</v>
      </c>
      <c r="I12" s="476" t="str">
        <f>IFERROR(VLOOKUP($F12,Matches!$B$4:$H$113,7,0),"")</f>
        <v>Boston</v>
      </c>
      <c r="J12" s="705"/>
      <c r="K12" s="706"/>
      <c r="M12" s="487"/>
      <c r="N12" s="793" t="str">
        <f>IFERROR(VLOOKUP(M12,Groups!$B$7:$D$65,3,0),"")</f>
        <v/>
      </c>
    </row>
    <row r="13" spans="1:14">
      <c r="B13" s="472">
        <f>INDEX(Matches!$B$4:$J$113,MATCH($F13,Matches!$B$4:$B$113,0),5)</f>
        <v>46186.875</v>
      </c>
      <c r="C13" s="473">
        <f>INDEX(Matches!$B$4:$J$113,MATCH($F13,Matches!$B$4:$B$113,0),5)</f>
        <v>46186.875</v>
      </c>
      <c r="D13" s="474" t="str">
        <f>INDEX(Matches!$B$4:$J$113,MATCH($F13,Matches!$B$4:$B$113,0),8)</f>
        <v>Australia</v>
      </c>
      <c r="E13" s="474" t="str">
        <f>INDEX(Matches!$B$4:$J$113,MATCH($F13,Matches!$B$4:$B$113,0),9)</f>
        <v>Turkey</v>
      </c>
      <c r="F13" s="477">
        <v>6</v>
      </c>
      <c r="G13" s="476" t="str">
        <f>INDEX(Matches!$B$4:$J$113,MATCH($F13,Matches!$B$4:$B$113,0),2)</f>
        <v>D3</v>
      </c>
      <c r="H13" s="476" t="str">
        <f>INDEX(Matches!$B$4:$J$113,MATCH($F13,Matches!$B$4:$B$113,0),3)</f>
        <v>D4</v>
      </c>
      <c r="I13" s="476" t="str">
        <f>IFERROR(VLOOKUP($F13,Matches!$B$4:$H$113,7,0),"")</f>
        <v>Vancouver</v>
      </c>
      <c r="J13" s="705"/>
      <c r="K13" s="706"/>
      <c r="M13" s="487"/>
      <c r="N13" s="794" t="str">
        <f>IFERROR(VLOOKUP(M13,Groups!$B$7:$D$65,3,0),"")</f>
        <v/>
      </c>
    </row>
    <row r="14" spans="1:14" ht="15.75" thickBot="1">
      <c r="B14" s="478"/>
      <c r="C14" s="479"/>
      <c r="D14" s="480"/>
      <c r="E14" s="480"/>
      <c r="F14" s="481"/>
      <c r="G14" s="482"/>
      <c r="H14" s="482"/>
      <c r="I14" s="482"/>
      <c r="J14" s="482"/>
      <c r="K14" s="483"/>
      <c r="M14" s="490"/>
      <c r="N14" s="795" t="str">
        <f>IFERROR(VLOOKUP(M14,Groups!$B$7:$D$65,3,0),"")</f>
        <v/>
      </c>
    </row>
    <row r="15" spans="1:14">
      <c r="B15" s="472">
        <f>INDEX(Matches!$B$4:$J$113,MATCH($F15,Matches!$B$4:$B$113,0),5)</f>
        <v>46187.416666666664</v>
      </c>
      <c r="C15" s="473">
        <f>INDEX(Matches!$B$4:$J$113,MATCH($F15,Matches!$B$4:$B$113,0),5)</f>
        <v>46187.416666666664</v>
      </c>
      <c r="D15" s="474" t="str">
        <f>INDEX(Matches!$B$4:$J$113,MATCH($F15,Matches!$B$4:$B$113,0),8)</f>
        <v>Germany</v>
      </c>
      <c r="E15" s="474" t="str">
        <f>INDEX(Matches!$B$4:$J$113,MATCH($F15,Matches!$B$4:$B$113,0),9)</f>
        <v>Curaçao</v>
      </c>
      <c r="F15" s="477">
        <v>10</v>
      </c>
      <c r="G15" s="476" t="str">
        <f>INDEX(Matches!$B$4:$J$113,MATCH($F15,Matches!$B$4:$B$113,0),2)</f>
        <v>E1</v>
      </c>
      <c r="H15" s="476" t="str">
        <f>INDEX(Matches!$B$4:$J$113,MATCH($F15,Matches!$B$4:$B$113,0),3)</f>
        <v>E2</v>
      </c>
      <c r="I15" s="476" t="str">
        <f>IFERROR(VLOOKUP($F15,Matches!$B$4:$H$113,7,0),"")</f>
        <v>Houston</v>
      </c>
      <c r="J15" s="705"/>
      <c r="K15" s="706"/>
    </row>
    <row r="16" spans="1:14">
      <c r="B16" s="472">
        <f>INDEX(Matches!$B$4:$J$113,MATCH($F16,Matches!$B$4:$B$113,0),5)</f>
        <v>46187.541666666664</v>
      </c>
      <c r="C16" s="473">
        <f>INDEX(Matches!$B$4:$J$113,MATCH($F16,Matches!$B$4:$B$113,0),5)</f>
        <v>46187.541666666664</v>
      </c>
      <c r="D16" s="474" t="str">
        <f>INDEX(Matches!$B$4:$J$113,MATCH($F16,Matches!$B$4:$B$113,0),8)</f>
        <v>Netherlands</v>
      </c>
      <c r="E16" s="474" t="str">
        <f>INDEX(Matches!$B$4:$J$113,MATCH($F16,Matches!$B$4:$B$113,0),9)</f>
        <v>Japan</v>
      </c>
      <c r="F16" s="477">
        <v>11</v>
      </c>
      <c r="G16" s="476" t="str">
        <f>INDEX(Matches!$B$4:$J$113,MATCH($F16,Matches!$B$4:$B$113,0),2)</f>
        <v>F1</v>
      </c>
      <c r="H16" s="476" t="str">
        <f>INDEX(Matches!$B$4:$J$113,MATCH($F16,Matches!$B$4:$B$113,0),3)</f>
        <v>F2</v>
      </c>
      <c r="I16" s="476" t="str">
        <f>IFERROR(VLOOKUP($F16,Matches!$B$4:$H$113,7,0),"")</f>
        <v>Dallas</v>
      </c>
      <c r="J16" s="705"/>
      <c r="K16" s="706"/>
    </row>
    <row r="17" spans="2:11">
      <c r="B17" s="472">
        <f>INDEX(Matches!$B$4:$J$113,MATCH($F17,Matches!$B$4:$B$113,0),5)</f>
        <v>46187.666666666664</v>
      </c>
      <c r="C17" s="473">
        <f>INDEX(Matches!$B$4:$J$113,MATCH($F17,Matches!$B$4:$B$113,0),5)</f>
        <v>46187.666666666664</v>
      </c>
      <c r="D17" s="474" t="str">
        <f>INDEX(Matches!$B$4:$J$113,MATCH($F17,Matches!$B$4:$B$113,0),8)</f>
        <v>Ivory Coast</v>
      </c>
      <c r="E17" s="474" t="str">
        <f>INDEX(Matches!$B$4:$J$113,MATCH($F17,Matches!$B$4:$B$113,0),9)</f>
        <v>Ecuador</v>
      </c>
      <c r="F17" s="477">
        <v>9</v>
      </c>
      <c r="G17" s="476" t="str">
        <f>INDEX(Matches!$B$4:$J$113,MATCH($F17,Matches!$B$4:$B$113,0),2)</f>
        <v>E3</v>
      </c>
      <c r="H17" s="476" t="str">
        <f>INDEX(Matches!$B$4:$J$113,MATCH($F17,Matches!$B$4:$B$113,0),3)</f>
        <v>E4</v>
      </c>
      <c r="I17" s="476" t="str">
        <f>IFERROR(VLOOKUP($F17,Matches!$B$4:$H$113,7,0),"")</f>
        <v>Philadelphia</v>
      </c>
      <c r="J17" s="705"/>
      <c r="K17" s="706"/>
    </row>
    <row r="18" spans="2:11">
      <c r="B18" s="472">
        <f>INDEX(Matches!$B$4:$J$113,MATCH($F18,Matches!$B$4:$B$113,0),5)</f>
        <v>46187.791666666664</v>
      </c>
      <c r="C18" s="473">
        <f>INDEX(Matches!$B$4:$J$113,MATCH($F18,Matches!$B$4:$B$113,0),5)</f>
        <v>46187.791666666664</v>
      </c>
      <c r="D18" s="474" t="str">
        <f>INDEX(Matches!$B$4:$J$113,MATCH($F18,Matches!$B$4:$B$113,0),8)</f>
        <v>Sweden</v>
      </c>
      <c r="E18" s="474" t="str">
        <f>INDEX(Matches!$B$4:$J$113,MATCH($F18,Matches!$B$4:$B$113,0),9)</f>
        <v>Tunisia</v>
      </c>
      <c r="F18" s="477">
        <v>12</v>
      </c>
      <c r="G18" s="476" t="str">
        <f>INDEX(Matches!$B$4:$J$113,MATCH($F18,Matches!$B$4:$B$113,0),2)</f>
        <v>F3</v>
      </c>
      <c r="H18" s="476" t="str">
        <f>INDEX(Matches!$B$4:$J$113,MATCH($F18,Matches!$B$4:$B$113,0),3)</f>
        <v>F4</v>
      </c>
      <c r="I18" s="476" t="str">
        <f>IFERROR(VLOOKUP($F18,Matches!$B$4:$H$113,7,0),"")</f>
        <v>Monterrey</v>
      </c>
      <c r="J18" s="705"/>
      <c r="K18" s="706"/>
    </row>
    <row r="19" spans="2:11">
      <c r="B19" s="478"/>
      <c r="C19" s="479"/>
      <c r="D19" s="480"/>
      <c r="E19" s="480"/>
      <c r="F19" s="481"/>
      <c r="G19" s="482"/>
      <c r="H19" s="482"/>
      <c r="I19" s="482"/>
      <c r="J19" s="482"/>
      <c r="K19" s="483"/>
    </row>
    <row r="20" spans="2:11">
      <c r="B20" s="472">
        <f>INDEX(Matches!$B$4:$J$113,MATCH($F20,Matches!$B$4:$B$113,0),5)</f>
        <v>46188.375</v>
      </c>
      <c r="C20" s="473">
        <f>INDEX(Matches!$B$4:$J$113,MATCH($F20,Matches!$B$4:$B$113,0),5)</f>
        <v>46188.375</v>
      </c>
      <c r="D20" s="474" t="str">
        <f>INDEX(Matches!$B$4:$J$113,MATCH($F20,Matches!$B$4:$B$113,0),8)</f>
        <v>Spain</v>
      </c>
      <c r="E20" s="474" t="str">
        <f>INDEX(Matches!$B$4:$J$113,MATCH($F20,Matches!$B$4:$B$113,0),9)</f>
        <v>Cape Verde</v>
      </c>
      <c r="F20" s="477">
        <v>14</v>
      </c>
      <c r="G20" s="476" t="str">
        <f>INDEX(Matches!$B$4:$J$113,MATCH($F20,Matches!$B$4:$B$113,0),2)</f>
        <v>H1</v>
      </c>
      <c r="H20" s="476" t="str">
        <f>INDEX(Matches!$B$4:$J$113,MATCH($F20,Matches!$B$4:$B$113,0),3)</f>
        <v>H2</v>
      </c>
      <c r="I20" s="476" t="str">
        <f>IFERROR(VLOOKUP($F20,Matches!$B$4:$H$113,7,0),"")</f>
        <v>Atlanta</v>
      </c>
      <c r="J20" s="705"/>
      <c r="K20" s="706"/>
    </row>
    <row r="21" spans="2:11">
      <c r="B21" s="472">
        <f>INDEX(Matches!$B$4:$J$113,MATCH($F21,Matches!$B$4:$B$113,0),5)</f>
        <v>46188.5</v>
      </c>
      <c r="C21" s="473">
        <f>INDEX(Matches!$B$4:$J$113,MATCH($F21,Matches!$B$4:$B$113,0),5)</f>
        <v>46188.5</v>
      </c>
      <c r="D21" s="474" t="str">
        <f>INDEX(Matches!$B$4:$J$113,MATCH($F21,Matches!$B$4:$B$113,0),8)</f>
        <v>Belgium</v>
      </c>
      <c r="E21" s="474" t="str">
        <f>INDEX(Matches!$B$4:$J$113,MATCH($F21,Matches!$B$4:$B$113,0),9)</f>
        <v>Egypt</v>
      </c>
      <c r="F21" s="477">
        <v>16</v>
      </c>
      <c r="G21" s="476" t="str">
        <f>INDEX(Matches!$B$4:$J$113,MATCH($F21,Matches!$B$4:$B$113,0),2)</f>
        <v>G1</v>
      </c>
      <c r="H21" s="476" t="str">
        <f>INDEX(Matches!$B$4:$J$113,MATCH($F21,Matches!$B$4:$B$113,0),3)</f>
        <v>G2</v>
      </c>
      <c r="I21" s="476" t="str">
        <f>IFERROR(VLOOKUP($F21,Matches!$B$4:$H$113,7,0),"")</f>
        <v>Seattle</v>
      </c>
      <c r="J21" s="705"/>
      <c r="K21" s="706"/>
    </row>
    <row r="22" spans="2:11">
      <c r="B22" s="472">
        <f>INDEX(Matches!$B$4:$J$113,MATCH($F22,Matches!$B$4:$B$113,0),5)</f>
        <v>46188.625</v>
      </c>
      <c r="C22" s="473">
        <f>INDEX(Matches!$B$4:$J$113,MATCH($F22,Matches!$B$4:$B$113,0),5)</f>
        <v>46188.625</v>
      </c>
      <c r="D22" s="474" t="str">
        <f>INDEX(Matches!$B$4:$J$113,MATCH($F22,Matches!$B$4:$B$113,0),8)</f>
        <v>Saudi Arabia</v>
      </c>
      <c r="E22" s="474" t="str">
        <f>INDEX(Matches!$B$4:$J$113,MATCH($F22,Matches!$B$4:$B$113,0),9)</f>
        <v>Uruguay</v>
      </c>
      <c r="F22" s="477">
        <v>13</v>
      </c>
      <c r="G22" s="476" t="str">
        <f>INDEX(Matches!$B$4:$J$113,MATCH($F22,Matches!$B$4:$B$113,0),2)</f>
        <v>H3</v>
      </c>
      <c r="H22" s="476" t="str">
        <f>INDEX(Matches!$B$4:$J$113,MATCH($F22,Matches!$B$4:$B$113,0),3)</f>
        <v>H4</v>
      </c>
      <c r="I22" s="476" t="str">
        <f>IFERROR(VLOOKUP($F22,Matches!$B$4:$H$113,7,0),"")</f>
        <v>Miami</v>
      </c>
      <c r="J22" s="705"/>
      <c r="K22" s="706"/>
    </row>
    <row r="23" spans="2:11">
      <c r="B23" s="478">
        <f>INDEX(Matches!$B$4:$J$113,MATCH($F23,Matches!$B$4:$B$113,0),5)</f>
        <v>46188.75</v>
      </c>
      <c r="C23" s="479">
        <f>INDEX(Matches!$B$4:$J$113,MATCH($F23,Matches!$B$4:$B$113,0),5)</f>
        <v>46188.75</v>
      </c>
      <c r="D23" s="774" t="str">
        <f>INDEX(Matches!$B$4:$J$113,MATCH($F23,Matches!$B$4:$B$113,0),8)</f>
        <v>IR Iran</v>
      </c>
      <c r="E23" s="774" t="str">
        <f>INDEX(Matches!$B$4:$J$113,MATCH($F23,Matches!$B$4:$B$113,0),9)</f>
        <v>New Zealand</v>
      </c>
      <c r="F23" s="481">
        <v>15</v>
      </c>
      <c r="G23" s="482" t="str">
        <f>INDEX(Matches!$B$4:$J$113,MATCH($F23,Matches!$B$4:$B$113,0),2)</f>
        <v>G3</v>
      </c>
      <c r="H23" s="482" t="str">
        <f>INDEX(Matches!$B$4:$J$113,MATCH($F23,Matches!$B$4:$B$113,0),3)</f>
        <v>G4</v>
      </c>
      <c r="I23" s="482" t="str">
        <f>IFERROR(VLOOKUP($F23,Matches!$B$4:$H$113,7,0),"")</f>
        <v>Los Angeles</v>
      </c>
      <c r="J23" s="705"/>
      <c r="K23" s="706"/>
    </row>
    <row r="24" spans="2:11">
      <c r="B24" s="478"/>
      <c r="C24" s="479"/>
      <c r="D24" s="480"/>
      <c r="E24" s="480"/>
      <c r="F24" s="481"/>
      <c r="G24" s="482"/>
      <c r="H24" s="482"/>
      <c r="I24" s="482"/>
      <c r="J24" s="482"/>
      <c r="K24" s="483"/>
    </row>
    <row r="25" spans="2:11">
      <c r="B25" s="472">
        <f>INDEX(Matches!$B$4:$J$113,MATCH($F25,Matches!$B$4:$B$113,0),5)</f>
        <v>46189.5</v>
      </c>
      <c r="C25" s="473">
        <f>INDEX(Matches!$B$4:$J$113,MATCH($F25,Matches!$B$4:$B$113,0),5)</f>
        <v>46189.5</v>
      </c>
      <c r="D25" s="474" t="str">
        <f>INDEX(Matches!$B$4:$J$113,MATCH($F25,Matches!$B$4:$B$113,0),8)</f>
        <v>France</v>
      </c>
      <c r="E25" s="474" t="str">
        <f>INDEX(Matches!$B$4:$J$113,MATCH($F25,Matches!$B$4:$B$113,0),9)</f>
        <v>Senegal</v>
      </c>
      <c r="F25" s="477">
        <v>17</v>
      </c>
      <c r="G25" s="476" t="str">
        <f>INDEX(Matches!$B$4:$J$113,MATCH($F25,Matches!$B$4:$B$113,0),2)</f>
        <v>I1</v>
      </c>
      <c r="H25" s="476" t="str">
        <f>INDEX(Matches!$B$4:$J$113,MATCH($F25,Matches!$B$4:$B$113,0),3)</f>
        <v>I2</v>
      </c>
      <c r="I25" s="476" t="str">
        <f>IFERROR(VLOOKUP($F25,Matches!$B$4:$H$113,7,0),"")</f>
        <v>New York/New Jersey</v>
      </c>
      <c r="J25" s="705"/>
      <c r="K25" s="706"/>
    </row>
    <row r="26" spans="2:11">
      <c r="B26" s="472">
        <f>INDEX(Matches!$B$4:$J$113,MATCH($F26,Matches!$B$4:$B$113,0),5)</f>
        <v>46189.625</v>
      </c>
      <c r="C26" s="473">
        <f>INDEX(Matches!$B$4:$J$113,MATCH($F26,Matches!$B$4:$B$113,0),5)</f>
        <v>46189.625</v>
      </c>
      <c r="D26" s="474" t="str">
        <f>INDEX(Matches!$B$4:$J$113,MATCH($F26,Matches!$B$4:$B$113,0),8)</f>
        <v>Iraq</v>
      </c>
      <c r="E26" s="474" t="str">
        <f>INDEX(Matches!$B$4:$J$113,MATCH($F26,Matches!$B$4:$B$113,0),9)</f>
        <v>Norway</v>
      </c>
      <c r="F26" s="477">
        <v>18</v>
      </c>
      <c r="G26" s="476" t="str">
        <f>INDEX(Matches!$B$4:$J$113,MATCH($F26,Matches!$B$4:$B$113,0),2)</f>
        <v>I3</v>
      </c>
      <c r="H26" s="476" t="str">
        <f>INDEX(Matches!$B$4:$J$113,MATCH($F26,Matches!$B$4:$B$113,0),3)</f>
        <v>I4</v>
      </c>
      <c r="I26" s="476" t="str">
        <f>IFERROR(VLOOKUP($F26,Matches!$B$4:$H$113,7,0),"")</f>
        <v>Boston</v>
      </c>
      <c r="J26" s="705"/>
      <c r="K26" s="706"/>
    </row>
    <row r="27" spans="2:11">
      <c r="B27" s="472">
        <f>INDEX(Matches!$B$4:$J$113,MATCH($F27,Matches!$B$4:$B$113,0),5)</f>
        <v>46189.75</v>
      </c>
      <c r="C27" s="473">
        <f>INDEX(Matches!$B$4:$J$113,MATCH($F27,Matches!$B$4:$B$113,0),5)</f>
        <v>46189.75</v>
      </c>
      <c r="D27" s="474" t="str">
        <f>INDEX(Matches!$B$4:$J$113,MATCH($F27,Matches!$B$4:$B$113,0),8)</f>
        <v>Argentina</v>
      </c>
      <c r="E27" s="474" t="str">
        <f>INDEX(Matches!$B$4:$J$113,MATCH($F27,Matches!$B$4:$B$113,0),9)</f>
        <v>Algeria</v>
      </c>
      <c r="F27" s="477">
        <v>19</v>
      </c>
      <c r="G27" s="476" t="str">
        <f>INDEX(Matches!$B$4:$J$113,MATCH($F27,Matches!$B$4:$B$113,0),2)</f>
        <v>J1</v>
      </c>
      <c r="H27" s="476" t="str">
        <f>INDEX(Matches!$B$4:$J$113,MATCH($F27,Matches!$B$4:$B$113,0),3)</f>
        <v>J2</v>
      </c>
      <c r="I27" s="476" t="str">
        <f>IFERROR(VLOOKUP($F27,Matches!$B$4:$H$113,7,0),"")</f>
        <v>Kansas City</v>
      </c>
      <c r="J27" s="705"/>
      <c r="K27" s="706"/>
    </row>
    <row r="28" spans="2:11">
      <c r="B28" s="472">
        <f>INDEX(Matches!$B$4:$J$113,MATCH($F28,Matches!$B$4:$B$113,0),5)</f>
        <v>46189.875</v>
      </c>
      <c r="C28" s="473">
        <f>INDEX(Matches!$B$4:$J$113,MATCH($F28,Matches!$B$4:$B$113,0),5)</f>
        <v>46189.875</v>
      </c>
      <c r="D28" s="474" t="str">
        <f>INDEX(Matches!$B$4:$J$113,MATCH($F28,Matches!$B$4:$B$113,0),8)</f>
        <v>Austria</v>
      </c>
      <c r="E28" s="474" t="str">
        <f>INDEX(Matches!$B$4:$J$113,MATCH($F28,Matches!$B$4:$B$113,0),9)</f>
        <v>Jordan</v>
      </c>
      <c r="F28" s="477">
        <v>20</v>
      </c>
      <c r="G28" s="476" t="str">
        <f>INDEX(Matches!$B$4:$J$113,MATCH($F28,Matches!$B$4:$B$113,0),2)</f>
        <v>J3</v>
      </c>
      <c r="H28" s="476" t="str">
        <f>INDEX(Matches!$B$4:$J$113,MATCH($F28,Matches!$B$4:$B$113,0),3)</f>
        <v>J4</v>
      </c>
      <c r="I28" s="476" t="str">
        <f>IFERROR(VLOOKUP($F28,Matches!$B$4:$H$113,7,0),"")</f>
        <v>San Francisco Bay Area</v>
      </c>
      <c r="J28" s="705"/>
      <c r="K28" s="706"/>
    </row>
    <row r="29" spans="2:11">
      <c r="B29" s="478"/>
      <c r="C29" s="479"/>
      <c r="D29" s="480"/>
      <c r="E29" s="480"/>
      <c r="F29" s="481"/>
      <c r="G29" s="482"/>
      <c r="H29" s="482"/>
      <c r="I29" s="482"/>
      <c r="J29" s="482"/>
      <c r="K29" s="483"/>
    </row>
    <row r="30" spans="2:11">
      <c r="B30" s="472">
        <f>INDEX(Matches!$B$4:$J$113,MATCH($F30,Matches!$B$4:$B$113,0),5)</f>
        <v>46190.416666666664</v>
      </c>
      <c r="C30" s="473">
        <f>INDEX(Matches!$B$4:$J$113,MATCH($F30,Matches!$B$4:$B$113,0),5)</f>
        <v>46190.416666666664</v>
      </c>
      <c r="D30" s="474" t="str">
        <f>INDEX(Matches!$B$4:$J$113,MATCH($F30,Matches!$B$4:$B$113,0),8)</f>
        <v>Portugal</v>
      </c>
      <c r="E30" s="474" t="str">
        <f>INDEX(Matches!$B$4:$J$113,MATCH($F30,Matches!$B$4:$B$113,0),9)</f>
        <v>DR Congo</v>
      </c>
      <c r="F30" s="477">
        <v>23</v>
      </c>
      <c r="G30" s="476" t="str">
        <f>INDEX(Matches!$B$4:$J$113,MATCH($F30,Matches!$B$4:$B$113,0),2)</f>
        <v>K1</v>
      </c>
      <c r="H30" s="476" t="str">
        <f>INDEX(Matches!$B$4:$J$113,MATCH($F30,Matches!$B$4:$B$113,0),3)</f>
        <v>K2</v>
      </c>
      <c r="I30" s="476" t="str">
        <f>IFERROR(VLOOKUP($F30,Matches!$B$4:$H$113,7,0),"")</f>
        <v>Houston</v>
      </c>
      <c r="J30" s="705"/>
      <c r="K30" s="706"/>
    </row>
    <row r="31" spans="2:11">
      <c r="B31" s="472">
        <f>INDEX(Matches!$B$4:$J$113,MATCH($F31,Matches!$B$4:$B$113,0),5)</f>
        <v>46190.541666666664</v>
      </c>
      <c r="C31" s="473">
        <f>INDEX(Matches!$B$4:$J$113,MATCH($F31,Matches!$B$4:$B$113,0),5)</f>
        <v>46190.541666666664</v>
      </c>
      <c r="D31" s="474" t="str">
        <f>INDEX(Matches!$B$4:$J$113,MATCH($F31,Matches!$B$4:$B$113,0),8)</f>
        <v>England</v>
      </c>
      <c r="E31" s="474" t="str">
        <f>INDEX(Matches!$B$4:$J$113,MATCH($F31,Matches!$B$4:$B$113,0),9)</f>
        <v>Croatia</v>
      </c>
      <c r="F31" s="477">
        <v>22</v>
      </c>
      <c r="G31" s="476" t="str">
        <f>INDEX(Matches!$B$4:$J$113,MATCH($F31,Matches!$B$4:$B$113,0),2)</f>
        <v>L1</v>
      </c>
      <c r="H31" s="476" t="str">
        <f>INDEX(Matches!$B$4:$J$113,MATCH($F31,Matches!$B$4:$B$113,0),3)</f>
        <v>L2</v>
      </c>
      <c r="I31" s="476" t="str">
        <f>IFERROR(VLOOKUP($F31,Matches!$B$4:$H$113,7,0),"")</f>
        <v>Dallas</v>
      </c>
      <c r="J31" s="705"/>
      <c r="K31" s="706"/>
    </row>
    <row r="32" spans="2:11">
      <c r="B32" s="472">
        <f>INDEX(Matches!$B$4:$J$113,MATCH($F32,Matches!$B$4:$B$113,0),5)</f>
        <v>46190.666666666664</v>
      </c>
      <c r="C32" s="473">
        <f>INDEX(Matches!$B$4:$J$113,MATCH($F32,Matches!$B$4:$B$113,0),5)</f>
        <v>46190.666666666664</v>
      </c>
      <c r="D32" s="474" t="str">
        <f>INDEX(Matches!$B$4:$J$113,MATCH($F32,Matches!$B$4:$B$113,0),8)</f>
        <v>Ghana</v>
      </c>
      <c r="E32" s="474" t="str">
        <f>INDEX(Matches!$B$4:$J$113,MATCH($F32,Matches!$B$4:$B$113,0),9)</f>
        <v>Panama</v>
      </c>
      <c r="F32" s="477">
        <v>21</v>
      </c>
      <c r="G32" s="476" t="str">
        <f>INDEX(Matches!$B$4:$J$113,MATCH($F32,Matches!$B$4:$B$113,0),2)</f>
        <v>L3</v>
      </c>
      <c r="H32" s="476" t="str">
        <f>INDEX(Matches!$B$4:$J$113,MATCH($F32,Matches!$B$4:$B$113,0),3)</f>
        <v>L4</v>
      </c>
      <c r="I32" s="476" t="str">
        <f>IFERROR(VLOOKUP($F32,Matches!$B$4:$H$113,7,0),"")</f>
        <v>Toronto</v>
      </c>
      <c r="J32" s="705"/>
      <c r="K32" s="706"/>
    </row>
    <row r="33" spans="2:11">
      <c r="B33" s="472">
        <f>INDEX(Matches!$B$4:$J$113,MATCH($F33,Matches!$B$4:$B$113,0),5)</f>
        <v>46190.791666666664</v>
      </c>
      <c r="C33" s="473">
        <f>INDEX(Matches!$B$4:$J$113,MATCH($F33,Matches!$B$4:$B$113,0),5)</f>
        <v>46190.791666666664</v>
      </c>
      <c r="D33" s="474" t="str">
        <f>INDEX(Matches!$B$4:$J$113,MATCH($F33,Matches!$B$4:$B$113,0),8)</f>
        <v>Uzbekistan</v>
      </c>
      <c r="E33" s="474" t="str">
        <f>INDEX(Matches!$B$4:$J$113,MATCH($F33,Matches!$B$4:$B$113,0),9)</f>
        <v>Colombia</v>
      </c>
      <c r="F33" s="477">
        <v>24</v>
      </c>
      <c r="G33" s="476" t="str">
        <f>INDEX(Matches!$B$4:$J$113,MATCH($F33,Matches!$B$4:$B$113,0),2)</f>
        <v>K3</v>
      </c>
      <c r="H33" s="476" t="str">
        <f>INDEX(Matches!$B$4:$J$113,MATCH($F33,Matches!$B$4:$B$113,0),3)</f>
        <v>K4</v>
      </c>
      <c r="I33" s="476" t="str">
        <f>IFERROR(VLOOKUP($F33,Matches!$B$4:$H$113,7,0),"")</f>
        <v>Mexico City</v>
      </c>
      <c r="J33" s="705"/>
      <c r="K33" s="706"/>
    </row>
    <row r="34" spans="2:11">
      <c r="B34" s="478"/>
      <c r="C34" s="479"/>
      <c r="D34" s="480"/>
      <c r="E34" s="480"/>
      <c r="F34" s="481"/>
      <c r="G34" s="482"/>
      <c r="H34" s="482"/>
      <c r="I34" s="482"/>
      <c r="J34" s="482"/>
      <c r="K34" s="483"/>
    </row>
    <row r="35" spans="2:11">
      <c r="B35" s="472">
        <f>INDEX(Matches!$B$4:$J$113,MATCH($F35,Matches!$B$4:$B$113,0),5)</f>
        <v>46191.375</v>
      </c>
      <c r="C35" s="473">
        <f>INDEX(Matches!$B$4:$J$113,MATCH($F35,Matches!$B$4:$B$113,0),5)</f>
        <v>46191.375</v>
      </c>
      <c r="D35" s="474" t="str">
        <f>INDEX(Matches!$B$4:$J$113,MATCH($F35,Matches!$B$4:$B$113,0),8)</f>
        <v>Czech Rep.</v>
      </c>
      <c r="E35" s="474" t="str">
        <f>INDEX(Matches!$B$4:$J$113,MATCH($F35,Matches!$B$4:$B$113,0),9)</f>
        <v>South Africa</v>
      </c>
      <c r="F35" s="477">
        <v>25</v>
      </c>
      <c r="G35" s="476" t="str">
        <f>INDEX(Matches!$B$4:$J$113,MATCH($F35,Matches!$B$4:$B$113,0),2)</f>
        <v>A4</v>
      </c>
      <c r="H35" s="476" t="str">
        <f>INDEX(Matches!$B$4:$J$113,MATCH($F35,Matches!$B$4:$B$113,0),3)</f>
        <v>A2</v>
      </c>
      <c r="I35" s="476" t="str">
        <f>IFERROR(VLOOKUP($F35,Matches!$B$4:$H$113,7,0),"")</f>
        <v>Atlanta</v>
      </c>
      <c r="J35" s="705"/>
      <c r="K35" s="706"/>
    </row>
    <row r="36" spans="2:11">
      <c r="B36" s="472">
        <f>INDEX(Matches!$B$4:$J$113,MATCH($F36,Matches!$B$4:$B$113,0),5)</f>
        <v>46191.5</v>
      </c>
      <c r="C36" s="473">
        <f>INDEX(Matches!$B$4:$J$113,MATCH($F36,Matches!$B$4:$B$113,0),5)</f>
        <v>46191.5</v>
      </c>
      <c r="D36" s="474" t="str">
        <f>INDEX(Matches!$B$4:$J$113,MATCH($F36,Matches!$B$4:$B$113,0),8)</f>
        <v>Switzerland</v>
      </c>
      <c r="E36" s="474" t="str">
        <f>INDEX(Matches!$B$4:$J$113,MATCH($F36,Matches!$B$4:$B$113,0),9)</f>
        <v>Bosnia/Herzeg.</v>
      </c>
      <c r="F36" s="477">
        <v>26</v>
      </c>
      <c r="G36" s="476" t="str">
        <f>INDEX(Matches!$B$4:$J$113,MATCH($F36,Matches!$B$4:$B$113,0),2)</f>
        <v>B4</v>
      </c>
      <c r="H36" s="476" t="str">
        <f>INDEX(Matches!$B$4:$J$113,MATCH($F36,Matches!$B$4:$B$113,0),3)</f>
        <v>B2</v>
      </c>
      <c r="I36" s="476" t="str">
        <f>IFERROR(VLOOKUP($F36,Matches!$B$4:$H$113,7,0),"")</f>
        <v>Los Angeles</v>
      </c>
      <c r="J36" s="705"/>
      <c r="K36" s="706"/>
    </row>
    <row r="37" spans="2:11">
      <c r="B37" s="472">
        <f>INDEX(Matches!$B$4:$J$113,MATCH($F37,Matches!$B$4:$B$113,0),5)</f>
        <v>46191.625</v>
      </c>
      <c r="C37" s="473">
        <f>INDEX(Matches!$B$4:$J$113,MATCH($F37,Matches!$B$4:$B$113,0),5)</f>
        <v>46191.625</v>
      </c>
      <c r="D37" s="474" t="str">
        <f>INDEX(Matches!$B$4:$J$113,MATCH($F37,Matches!$B$4:$B$113,0),8)</f>
        <v>Canada</v>
      </c>
      <c r="E37" s="474" t="str">
        <f>INDEX(Matches!$B$4:$J$113,MATCH($F37,Matches!$B$4:$B$113,0),9)</f>
        <v>Qatar</v>
      </c>
      <c r="F37" s="477">
        <v>27</v>
      </c>
      <c r="G37" s="476" t="str">
        <f>INDEX(Matches!$B$4:$J$113,MATCH($F37,Matches!$B$4:$B$113,0),2)</f>
        <v>B1</v>
      </c>
      <c r="H37" s="476" t="str">
        <f>INDEX(Matches!$B$4:$J$113,MATCH($F37,Matches!$B$4:$B$113,0),3)</f>
        <v>B3</v>
      </c>
      <c r="I37" s="476" t="str">
        <f>IFERROR(VLOOKUP($F37,Matches!$B$4:$H$113,7,0),"")</f>
        <v>Vancouver</v>
      </c>
      <c r="J37" s="705"/>
      <c r="K37" s="706"/>
    </row>
    <row r="38" spans="2:11">
      <c r="B38" s="472">
        <f>INDEX(Matches!$B$4:$J$113,MATCH($F38,Matches!$B$4:$B$113,0),5)</f>
        <v>46191.75</v>
      </c>
      <c r="C38" s="473">
        <f>INDEX(Matches!$B$4:$J$113,MATCH($F38,Matches!$B$4:$B$113,0),5)</f>
        <v>46191.75</v>
      </c>
      <c r="D38" s="474" t="str">
        <f>INDEX(Matches!$B$4:$J$113,MATCH($F38,Matches!$B$4:$B$113,0),8)</f>
        <v>Mexico</v>
      </c>
      <c r="E38" s="474" t="str">
        <f>INDEX(Matches!$B$4:$J$113,MATCH($F38,Matches!$B$4:$B$113,0),9)</f>
        <v>Rep. of Korea</v>
      </c>
      <c r="F38" s="477">
        <v>28</v>
      </c>
      <c r="G38" s="476" t="str">
        <f>INDEX(Matches!$B$4:$J$113,MATCH($F38,Matches!$B$4:$B$113,0),2)</f>
        <v>A1</v>
      </c>
      <c r="H38" s="476" t="str">
        <f>INDEX(Matches!$B$4:$J$113,MATCH($F38,Matches!$B$4:$B$113,0),3)</f>
        <v>A3</v>
      </c>
      <c r="I38" s="476" t="str">
        <f>IFERROR(VLOOKUP($F38,Matches!$B$4:$H$113,7,0),"")</f>
        <v>Guadalajara</v>
      </c>
      <c r="J38" s="705"/>
      <c r="K38" s="706"/>
    </row>
    <row r="39" spans="2:11">
      <c r="B39" s="478"/>
      <c r="C39" s="479"/>
      <c r="D39" s="480"/>
      <c r="E39" s="480"/>
      <c r="F39" s="481"/>
      <c r="G39" s="482"/>
      <c r="H39" s="482"/>
      <c r="I39" s="482"/>
      <c r="J39" s="482"/>
      <c r="K39" s="483"/>
    </row>
    <row r="40" spans="2:11">
      <c r="B40" s="472">
        <f>INDEX(Matches!$B$4:$J$113,MATCH($F40,Matches!$B$4:$B$113,0),5)</f>
        <v>46192.5</v>
      </c>
      <c r="C40" s="473">
        <f>INDEX(Matches!$B$4:$J$113,MATCH($F40,Matches!$B$4:$B$113,0),5)</f>
        <v>46192.5</v>
      </c>
      <c r="D40" s="474" t="str">
        <f>INDEX(Matches!$B$4:$J$113,MATCH($F40,Matches!$B$4:$B$113,0),8)</f>
        <v>USA</v>
      </c>
      <c r="E40" s="474" t="str">
        <f>INDEX(Matches!$B$4:$J$113,MATCH($F40,Matches!$B$4:$B$113,0),9)</f>
        <v>Australia</v>
      </c>
      <c r="F40" s="477">
        <v>32</v>
      </c>
      <c r="G40" s="476" t="str">
        <f>INDEX(Matches!$B$4:$J$113,MATCH($F40,Matches!$B$4:$B$113,0),2)</f>
        <v>D1</v>
      </c>
      <c r="H40" s="476" t="str">
        <f>INDEX(Matches!$B$4:$J$113,MATCH($F40,Matches!$B$4:$B$113,0),3)</f>
        <v>D3</v>
      </c>
      <c r="I40" s="476" t="str">
        <f>IFERROR(VLOOKUP($F40,Matches!$B$4:$H$113,7,0),"")</f>
        <v>Seattle</v>
      </c>
      <c r="J40" s="705"/>
      <c r="K40" s="706"/>
    </row>
    <row r="41" spans="2:11">
      <c r="B41" s="472">
        <f>INDEX(Matches!$B$4:$J$113,MATCH($F41,Matches!$B$4:$B$113,0),5)</f>
        <v>46192.625</v>
      </c>
      <c r="C41" s="473">
        <f>INDEX(Matches!$B$4:$J$113,MATCH($F41,Matches!$B$4:$B$113,0),5)</f>
        <v>46192.625</v>
      </c>
      <c r="D41" s="474" t="str">
        <f>INDEX(Matches!$B$4:$J$113,MATCH($F41,Matches!$B$4:$B$113,0),8)</f>
        <v>Scotland</v>
      </c>
      <c r="E41" s="474" t="str">
        <f>INDEX(Matches!$B$4:$J$113,MATCH($F41,Matches!$B$4:$B$113,0),9)</f>
        <v>Morocco</v>
      </c>
      <c r="F41" s="477">
        <v>30</v>
      </c>
      <c r="G41" s="476" t="str">
        <f>INDEX(Matches!$B$4:$J$113,MATCH($F41,Matches!$B$4:$B$113,0),2)</f>
        <v>C4</v>
      </c>
      <c r="H41" s="476" t="str">
        <f>INDEX(Matches!$B$4:$J$113,MATCH($F41,Matches!$B$4:$B$113,0),3)</f>
        <v>C2</v>
      </c>
      <c r="I41" s="476" t="str">
        <f>IFERROR(VLOOKUP($F41,Matches!$B$4:$H$113,7,0),"")</f>
        <v>Boston</v>
      </c>
      <c r="J41" s="705"/>
      <c r="K41" s="706"/>
    </row>
    <row r="42" spans="2:11">
      <c r="B42" s="472">
        <f>INDEX(Matches!$B$4:$J$113,MATCH($F42,Matches!$B$4:$B$113,0),5)</f>
        <v>46192.729166666664</v>
      </c>
      <c r="C42" s="473">
        <f>INDEX(Matches!$B$4:$J$113,MATCH($F42,Matches!$B$4:$B$113,0),5)</f>
        <v>46192.729166666664</v>
      </c>
      <c r="D42" s="474" t="str">
        <f>INDEX(Matches!$B$4:$J$113,MATCH($F42,Matches!$B$4:$B$113,0),8)</f>
        <v>Brazil</v>
      </c>
      <c r="E42" s="474" t="str">
        <f>INDEX(Matches!$B$4:$J$113,MATCH($F42,Matches!$B$4:$B$113,0),9)</f>
        <v>Haiti</v>
      </c>
      <c r="F42" s="477">
        <v>29</v>
      </c>
      <c r="G42" s="476" t="str">
        <f>INDEX(Matches!$B$4:$J$113,MATCH($F42,Matches!$B$4:$B$113,0),2)</f>
        <v>C1</v>
      </c>
      <c r="H42" s="476" t="str">
        <f>INDEX(Matches!$B$4:$J$113,MATCH($F42,Matches!$B$4:$B$113,0),3)</f>
        <v>C3</v>
      </c>
      <c r="I42" s="476" t="str">
        <f>IFERROR(VLOOKUP($F42,Matches!$B$4:$H$113,7,0),"")</f>
        <v>Philadelphia</v>
      </c>
      <c r="J42" s="705"/>
      <c r="K42" s="706"/>
    </row>
    <row r="43" spans="2:11">
      <c r="B43" s="472">
        <f>INDEX(Matches!$B$4:$J$113,MATCH($F43,Matches!$B$4:$B$113,0),5)</f>
        <v>46192.833333333336</v>
      </c>
      <c r="C43" s="473">
        <f>INDEX(Matches!$B$4:$J$113,MATCH($F43,Matches!$B$4:$B$113,0),5)</f>
        <v>46192.833333333336</v>
      </c>
      <c r="D43" s="474" t="str">
        <f>INDEX(Matches!$B$4:$J$113,MATCH($F43,Matches!$B$4:$B$113,0),8)</f>
        <v>Turkey</v>
      </c>
      <c r="E43" s="474" t="str">
        <f>INDEX(Matches!$B$4:$J$113,MATCH($F43,Matches!$B$4:$B$113,0),9)</f>
        <v>Paraguay</v>
      </c>
      <c r="F43" s="477">
        <v>31</v>
      </c>
      <c r="G43" s="476" t="str">
        <f>INDEX(Matches!$B$4:$J$113,MATCH($F43,Matches!$B$4:$B$113,0),2)</f>
        <v>D4</v>
      </c>
      <c r="H43" s="476" t="str">
        <f>INDEX(Matches!$B$4:$J$113,MATCH($F43,Matches!$B$4:$B$113,0),3)</f>
        <v>D2</v>
      </c>
      <c r="I43" s="476" t="str">
        <f>IFERROR(VLOOKUP($F43,Matches!$B$4:$H$113,7,0),"")</f>
        <v>San Francisco Bay Area</v>
      </c>
      <c r="J43" s="705"/>
      <c r="K43" s="706"/>
    </row>
    <row r="44" spans="2:11">
      <c r="B44" s="478"/>
      <c r="C44" s="479"/>
      <c r="D44" s="480"/>
      <c r="E44" s="480"/>
      <c r="F44" s="481"/>
      <c r="G44" s="482"/>
      <c r="H44" s="482"/>
      <c r="I44" s="482"/>
      <c r="J44" s="482"/>
      <c r="K44" s="483"/>
    </row>
    <row r="45" spans="2:11">
      <c r="B45" s="472">
        <f>INDEX(Matches!$B$4:$J$113,MATCH($F45,Matches!$B$4:$B$113,0),5)</f>
        <v>46193.416666666664</v>
      </c>
      <c r="C45" s="473">
        <f>INDEX(Matches!$B$4:$J$113,MATCH($F45,Matches!$B$4:$B$113,0),5)</f>
        <v>46193.416666666664</v>
      </c>
      <c r="D45" s="474" t="str">
        <f>INDEX(Matches!$B$4:$J$113,MATCH($F45,Matches!$B$4:$B$113,0),8)</f>
        <v>Netherlands</v>
      </c>
      <c r="E45" s="474" t="str">
        <f>INDEX(Matches!$B$4:$J$113,MATCH($F45,Matches!$B$4:$B$113,0),9)</f>
        <v>Sweden</v>
      </c>
      <c r="F45" s="477">
        <v>35</v>
      </c>
      <c r="G45" s="476" t="str">
        <f>INDEX(Matches!$B$4:$J$113,MATCH($F45,Matches!$B$4:$B$113,0),2)</f>
        <v>F1</v>
      </c>
      <c r="H45" s="476" t="str">
        <f>INDEX(Matches!$B$4:$J$113,MATCH($F45,Matches!$B$4:$B$113,0),3)</f>
        <v>F3</v>
      </c>
      <c r="I45" s="476" t="str">
        <f>IFERROR(VLOOKUP($F45,Matches!$B$4:$H$113,7,0),"")</f>
        <v>Houston</v>
      </c>
      <c r="J45" s="705"/>
      <c r="K45" s="706"/>
    </row>
    <row r="46" spans="2:11">
      <c r="B46" s="472">
        <f>INDEX(Matches!$B$4:$J$113,MATCH($F46,Matches!$B$4:$B$113,0),5)</f>
        <v>46193.541666666664</v>
      </c>
      <c r="C46" s="473">
        <f>INDEX(Matches!$B$4:$J$113,MATCH($F46,Matches!$B$4:$B$113,0),5)</f>
        <v>46193.541666666664</v>
      </c>
      <c r="D46" s="474" t="str">
        <f>INDEX(Matches!$B$4:$J$113,MATCH($F46,Matches!$B$4:$B$113,0),8)</f>
        <v>Germany</v>
      </c>
      <c r="E46" s="474" t="str">
        <f>INDEX(Matches!$B$4:$J$113,MATCH($F46,Matches!$B$4:$B$113,0),9)</f>
        <v>Ivory Coast</v>
      </c>
      <c r="F46" s="477">
        <v>33</v>
      </c>
      <c r="G46" s="476" t="str">
        <f>INDEX(Matches!$B$4:$J$113,MATCH($F46,Matches!$B$4:$B$113,0),2)</f>
        <v>E1</v>
      </c>
      <c r="H46" s="476" t="str">
        <f>INDEX(Matches!$B$4:$J$113,MATCH($F46,Matches!$B$4:$B$113,0),3)</f>
        <v>E3</v>
      </c>
      <c r="I46" s="476" t="str">
        <f>IFERROR(VLOOKUP($F46,Matches!$B$4:$H$113,7,0),"")</f>
        <v>Toronto</v>
      </c>
      <c r="J46" s="705"/>
      <c r="K46" s="706"/>
    </row>
    <row r="47" spans="2:11">
      <c r="B47" s="472">
        <f>INDEX(Matches!$B$4:$J$113,MATCH($F47,Matches!$B$4:$B$113,0),5)</f>
        <v>46193.708333333336</v>
      </c>
      <c r="C47" s="473">
        <f>INDEX(Matches!$B$4:$J$113,MATCH($F47,Matches!$B$4:$B$113,0),5)</f>
        <v>46193.708333333336</v>
      </c>
      <c r="D47" s="474" t="str">
        <f>INDEX(Matches!$B$4:$J$113,MATCH($F47,Matches!$B$4:$B$113,0),8)</f>
        <v>Ecuador</v>
      </c>
      <c r="E47" s="474" t="str">
        <f>INDEX(Matches!$B$4:$J$113,MATCH($F47,Matches!$B$4:$B$113,0),9)</f>
        <v>Curaçao</v>
      </c>
      <c r="F47" s="477">
        <v>34</v>
      </c>
      <c r="G47" s="476" t="str">
        <f>INDEX(Matches!$B$4:$J$113,MATCH($F47,Matches!$B$4:$B$113,0),2)</f>
        <v>E4</v>
      </c>
      <c r="H47" s="476" t="str">
        <f>INDEX(Matches!$B$4:$J$113,MATCH($F47,Matches!$B$4:$B$113,0),3)</f>
        <v>E2</v>
      </c>
      <c r="I47" s="476" t="str">
        <f>IFERROR(VLOOKUP($F47,Matches!$B$4:$H$113,7,0),"")</f>
        <v>Kansas City</v>
      </c>
      <c r="J47" s="705"/>
      <c r="K47" s="706"/>
    </row>
    <row r="48" spans="2:11">
      <c r="B48" s="472">
        <f>INDEX(Matches!$B$4:$J$113,MATCH($F48,Matches!$B$4:$B$113,0),5)</f>
        <v>46193.875</v>
      </c>
      <c r="C48" s="473">
        <f>INDEX(Matches!$B$4:$J$113,MATCH($F48,Matches!$B$4:$B$113,0),5)</f>
        <v>46193.875</v>
      </c>
      <c r="D48" s="474" t="str">
        <f>INDEX(Matches!$B$4:$J$113,MATCH($F48,Matches!$B$4:$B$113,0),8)</f>
        <v>Tunisia</v>
      </c>
      <c r="E48" s="474" t="str">
        <f>INDEX(Matches!$B$4:$J$113,MATCH($F48,Matches!$B$4:$B$113,0),9)</f>
        <v>Japan</v>
      </c>
      <c r="F48" s="477">
        <v>36</v>
      </c>
      <c r="G48" s="476" t="str">
        <f>INDEX(Matches!$B$4:$J$113,MATCH($F48,Matches!$B$4:$B$113,0),2)</f>
        <v>F4</v>
      </c>
      <c r="H48" s="476" t="str">
        <f>INDEX(Matches!$B$4:$J$113,MATCH($F48,Matches!$B$4:$B$113,0),3)</f>
        <v>F2</v>
      </c>
      <c r="I48" s="476" t="str">
        <f>IFERROR(VLOOKUP($F48,Matches!$B$4:$H$113,7,0),"")</f>
        <v>Monterrey</v>
      </c>
      <c r="J48" s="705"/>
      <c r="K48" s="706"/>
    </row>
    <row r="49" spans="2:11">
      <c r="B49" s="478"/>
      <c r="C49" s="479"/>
      <c r="D49" s="480"/>
      <c r="E49" s="480"/>
      <c r="F49" s="481"/>
      <c r="G49" s="482"/>
      <c r="H49" s="482"/>
      <c r="I49" s="482"/>
      <c r="J49" s="482"/>
      <c r="K49" s="483"/>
    </row>
    <row r="50" spans="2:11">
      <c r="B50" s="472">
        <f>INDEX(Matches!$B$4:$J$113,MATCH($F50,Matches!$B$4:$B$113,0),5)</f>
        <v>46194.375</v>
      </c>
      <c r="C50" s="473">
        <f>INDEX(Matches!$B$4:$J$113,MATCH($F50,Matches!$B$4:$B$113,0),5)</f>
        <v>46194.375</v>
      </c>
      <c r="D50" s="474" t="str">
        <f>INDEX(Matches!$B$4:$J$113,MATCH($F50,Matches!$B$4:$B$113,0),8)</f>
        <v>Spain</v>
      </c>
      <c r="E50" s="474" t="str">
        <f>INDEX(Matches!$B$4:$J$113,MATCH($F50,Matches!$B$4:$B$113,0),9)</f>
        <v>Saudi Arabia</v>
      </c>
      <c r="F50" s="477">
        <v>38</v>
      </c>
      <c r="G50" s="476" t="str">
        <f>INDEX(Matches!$B$4:$J$113,MATCH($F50,Matches!$B$4:$B$113,0),2)</f>
        <v>H1</v>
      </c>
      <c r="H50" s="476" t="str">
        <f>INDEX(Matches!$B$4:$J$113,MATCH($F50,Matches!$B$4:$B$113,0),3)</f>
        <v>H3</v>
      </c>
      <c r="I50" s="476" t="str">
        <f>IFERROR(VLOOKUP($F50,Matches!$B$4:$H$113,7,0),"")</f>
        <v>Atlanta</v>
      </c>
      <c r="J50" s="705"/>
      <c r="K50" s="706"/>
    </row>
    <row r="51" spans="2:11">
      <c r="B51" s="472">
        <f>INDEX(Matches!$B$4:$J$113,MATCH($F51,Matches!$B$4:$B$113,0),5)</f>
        <v>46194.5</v>
      </c>
      <c r="C51" s="473">
        <f>INDEX(Matches!$B$4:$J$113,MATCH($F51,Matches!$B$4:$B$113,0),5)</f>
        <v>46194.5</v>
      </c>
      <c r="D51" s="474" t="str">
        <f>INDEX(Matches!$B$4:$J$113,MATCH($F51,Matches!$B$4:$B$113,0),8)</f>
        <v>Belgium</v>
      </c>
      <c r="E51" s="474" t="str">
        <f>INDEX(Matches!$B$4:$J$113,MATCH($F51,Matches!$B$4:$B$113,0),9)</f>
        <v>IR Iran</v>
      </c>
      <c r="F51" s="477">
        <v>39</v>
      </c>
      <c r="G51" s="476" t="str">
        <f>INDEX(Matches!$B$4:$J$113,MATCH($F51,Matches!$B$4:$B$113,0),2)</f>
        <v>G1</v>
      </c>
      <c r="H51" s="476" t="str">
        <f>INDEX(Matches!$B$4:$J$113,MATCH($F51,Matches!$B$4:$B$113,0),3)</f>
        <v>G3</v>
      </c>
      <c r="I51" s="476" t="str">
        <f>IFERROR(VLOOKUP($F51,Matches!$B$4:$H$113,7,0),"")</f>
        <v>Los Angeles</v>
      </c>
      <c r="J51" s="705"/>
      <c r="K51" s="706"/>
    </row>
    <row r="52" spans="2:11">
      <c r="B52" s="472">
        <f>INDEX(Matches!$B$4:$J$113,MATCH($F52,Matches!$B$4:$B$113,0),5)</f>
        <v>46194.625</v>
      </c>
      <c r="C52" s="473">
        <f>INDEX(Matches!$B$4:$J$113,MATCH($F52,Matches!$B$4:$B$113,0),5)</f>
        <v>46194.625</v>
      </c>
      <c r="D52" s="474" t="str">
        <f>INDEX(Matches!$B$4:$J$113,MATCH($F52,Matches!$B$4:$B$113,0),8)</f>
        <v>Uruguay</v>
      </c>
      <c r="E52" s="474" t="str">
        <f>INDEX(Matches!$B$4:$J$113,MATCH($F52,Matches!$B$4:$B$113,0),9)</f>
        <v>Cape Verde</v>
      </c>
      <c r="F52" s="477">
        <v>37</v>
      </c>
      <c r="G52" s="476" t="str">
        <f>INDEX(Matches!$B$4:$J$113,MATCH($F52,Matches!$B$4:$B$113,0),2)</f>
        <v>H4</v>
      </c>
      <c r="H52" s="476" t="str">
        <f>INDEX(Matches!$B$4:$J$113,MATCH($F52,Matches!$B$4:$B$113,0),3)</f>
        <v>H2</v>
      </c>
      <c r="I52" s="476" t="str">
        <f>IFERROR(VLOOKUP($F52,Matches!$B$4:$H$113,7,0),"")</f>
        <v>Miami</v>
      </c>
      <c r="J52" s="705"/>
      <c r="K52" s="706"/>
    </row>
    <row r="53" spans="2:11">
      <c r="B53" s="472">
        <f>INDEX(Matches!$B$4:$J$113,MATCH($F53,Matches!$B$4:$B$113,0),5)</f>
        <v>46194.75</v>
      </c>
      <c r="C53" s="473">
        <f>INDEX(Matches!$B$4:$J$113,MATCH($F53,Matches!$B$4:$B$113,0),5)</f>
        <v>46194.75</v>
      </c>
      <c r="D53" s="474" t="str">
        <f>INDEX(Matches!$B$4:$J$113,MATCH($F53,Matches!$B$4:$B$113,0),8)</f>
        <v>New Zealand</v>
      </c>
      <c r="E53" s="474" t="str">
        <f>INDEX(Matches!$B$4:$J$113,MATCH($F53,Matches!$B$4:$B$113,0),9)</f>
        <v>Egypt</v>
      </c>
      <c r="F53" s="477">
        <v>40</v>
      </c>
      <c r="G53" s="476" t="str">
        <f>INDEX(Matches!$B$4:$J$113,MATCH($F53,Matches!$B$4:$B$113,0),2)</f>
        <v>G4</v>
      </c>
      <c r="H53" s="476" t="str">
        <f>INDEX(Matches!$B$4:$J$113,MATCH($F53,Matches!$B$4:$B$113,0),3)</f>
        <v>G2</v>
      </c>
      <c r="I53" s="476" t="str">
        <f>IFERROR(VLOOKUP($F53,Matches!$B$4:$H$113,7,0),"")</f>
        <v>Vancouver</v>
      </c>
      <c r="J53" s="705"/>
      <c r="K53" s="706"/>
    </row>
    <row r="54" spans="2:11">
      <c r="B54" s="478"/>
      <c r="C54" s="479"/>
      <c r="D54" s="480"/>
      <c r="E54" s="480"/>
      <c r="F54" s="481"/>
      <c r="G54" s="482"/>
      <c r="H54" s="482"/>
      <c r="I54" s="482"/>
      <c r="J54" s="482"/>
      <c r="K54" s="483"/>
    </row>
    <row r="55" spans="2:11">
      <c r="B55" s="472">
        <f>INDEX(Matches!$B$4:$J$113,MATCH($F55,Matches!$B$4:$B$113,0),5)</f>
        <v>46195.416666666664</v>
      </c>
      <c r="C55" s="473">
        <f>INDEX(Matches!$B$4:$J$113,MATCH($F55,Matches!$B$4:$B$113,0),5)</f>
        <v>46195.416666666664</v>
      </c>
      <c r="D55" s="474" t="str">
        <f>INDEX(Matches!$B$4:$J$113,MATCH($F55,Matches!$B$4:$B$113,0),8)</f>
        <v>Argentina</v>
      </c>
      <c r="E55" s="474" t="str">
        <f>INDEX(Matches!$B$4:$J$113,MATCH($F55,Matches!$B$4:$B$113,0),9)</f>
        <v>Austria</v>
      </c>
      <c r="F55" s="477">
        <v>43</v>
      </c>
      <c r="G55" s="476" t="str">
        <f>INDEX(Matches!$B$4:$J$113,MATCH($F55,Matches!$B$4:$B$113,0),2)</f>
        <v>J1</v>
      </c>
      <c r="H55" s="476" t="str">
        <f>INDEX(Matches!$B$4:$J$113,MATCH($F55,Matches!$B$4:$B$113,0),3)</f>
        <v>J3</v>
      </c>
      <c r="I55" s="476" t="str">
        <f>IFERROR(VLOOKUP($F55,Matches!$B$4:$H$113,7,0),"")</f>
        <v>Dallas</v>
      </c>
      <c r="J55" s="705"/>
      <c r="K55" s="706"/>
    </row>
    <row r="56" spans="2:11">
      <c r="B56" s="472">
        <f>INDEX(Matches!$B$4:$J$113,MATCH($F56,Matches!$B$4:$B$113,0),5)</f>
        <v>46195.583333333336</v>
      </c>
      <c r="C56" s="473">
        <f>INDEX(Matches!$B$4:$J$113,MATCH($F56,Matches!$B$4:$B$113,0),5)</f>
        <v>46195.583333333336</v>
      </c>
      <c r="D56" s="474" t="str">
        <f>INDEX(Matches!$B$4:$J$113,MATCH($F56,Matches!$B$4:$B$113,0),8)</f>
        <v>France</v>
      </c>
      <c r="E56" s="474" t="str">
        <f>INDEX(Matches!$B$4:$J$113,MATCH($F56,Matches!$B$4:$B$113,0),9)</f>
        <v>Iraq</v>
      </c>
      <c r="F56" s="477">
        <v>42</v>
      </c>
      <c r="G56" s="476" t="str">
        <f>INDEX(Matches!$B$4:$J$113,MATCH($F56,Matches!$B$4:$B$113,0),2)</f>
        <v>I1</v>
      </c>
      <c r="H56" s="476" t="str">
        <f>INDEX(Matches!$B$4:$J$113,MATCH($F56,Matches!$B$4:$B$113,0),3)</f>
        <v>I3</v>
      </c>
      <c r="I56" s="476" t="str">
        <f>IFERROR(VLOOKUP($F56,Matches!$B$4:$H$113,7,0),"")</f>
        <v>Philadelphia</v>
      </c>
      <c r="J56" s="705"/>
      <c r="K56" s="706"/>
    </row>
    <row r="57" spans="2:11">
      <c r="B57" s="472">
        <f>INDEX(Matches!$B$4:$J$113,MATCH($F57,Matches!$B$4:$B$113,0),5)</f>
        <v>46195.708333333336</v>
      </c>
      <c r="C57" s="473">
        <f>INDEX(Matches!$B$4:$J$113,MATCH($F57,Matches!$B$4:$B$113,0),5)</f>
        <v>46195.708333333336</v>
      </c>
      <c r="D57" s="474" t="str">
        <f>INDEX(Matches!$B$4:$J$113,MATCH($F57,Matches!$B$4:$B$113,0),8)</f>
        <v>Norway</v>
      </c>
      <c r="E57" s="474" t="str">
        <f>INDEX(Matches!$B$4:$J$113,MATCH($F57,Matches!$B$4:$B$113,0),9)</f>
        <v>Senegal</v>
      </c>
      <c r="F57" s="477">
        <v>41</v>
      </c>
      <c r="G57" s="476" t="str">
        <f>INDEX(Matches!$B$4:$J$113,MATCH($F57,Matches!$B$4:$B$113,0),2)</f>
        <v>I4</v>
      </c>
      <c r="H57" s="476" t="str">
        <f>INDEX(Matches!$B$4:$J$113,MATCH($F57,Matches!$B$4:$B$113,0),3)</f>
        <v>I2</v>
      </c>
      <c r="I57" s="476" t="str">
        <f>IFERROR(VLOOKUP($F57,Matches!$B$4:$H$113,7,0),"")</f>
        <v>New York/New Jersey</v>
      </c>
      <c r="J57" s="705"/>
      <c r="K57" s="706"/>
    </row>
    <row r="58" spans="2:11">
      <c r="B58" s="472">
        <f>INDEX(Matches!$B$4:$J$113,MATCH($F58,Matches!$B$4:$B$113,0),5)</f>
        <v>46195.833333333336</v>
      </c>
      <c r="C58" s="473">
        <f>INDEX(Matches!$B$4:$J$113,MATCH($F58,Matches!$B$4:$B$113,0),5)</f>
        <v>46195.833333333336</v>
      </c>
      <c r="D58" s="474" t="str">
        <f>INDEX(Matches!$B$4:$J$113,MATCH($F58,Matches!$B$4:$B$113,0),8)</f>
        <v>Jordan</v>
      </c>
      <c r="E58" s="474" t="str">
        <f>INDEX(Matches!$B$4:$J$113,MATCH($F58,Matches!$B$4:$B$113,0),9)</f>
        <v>Algeria</v>
      </c>
      <c r="F58" s="477">
        <v>44</v>
      </c>
      <c r="G58" s="476" t="str">
        <f>INDEX(Matches!$B$4:$J$113,MATCH($F58,Matches!$B$4:$B$113,0),2)</f>
        <v>J4</v>
      </c>
      <c r="H58" s="476" t="str">
        <f>INDEX(Matches!$B$4:$J$113,MATCH($F58,Matches!$B$4:$B$113,0),3)</f>
        <v>J2</v>
      </c>
      <c r="I58" s="476" t="str">
        <f>IFERROR(VLOOKUP($F58,Matches!$B$4:$H$113,7,0),"")</f>
        <v>San Francisco Bay Area</v>
      </c>
      <c r="J58" s="705"/>
      <c r="K58" s="706"/>
    </row>
    <row r="59" spans="2:11">
      <c r="B59" s="478"/>
      <c r="C59" s="479"/>
      <c r="D59" s="480"/>
      <c r="E59" s="480"/>
      <c r="F59" s="481"/>
      <c r="G59" s="482"/>
      <c r="H59" s="482"/>
      <c r="I59" s="482"/>
      <c r="J59" s="482"/>
      <c r="K59" s="483"/>
    </row>
    <row r="60" spans="2:11">
      <c r="B60" s="472">
        <f>INDEX(Matches!$B$4:$J$113,MATCH($F60,Matches!$B$4:$B$113,0),5)</f>
        <v>46196.416666666664</v>
      </c>
      <c r="C60" s="473">
        <f>INDEX(Matches!$B$4:$J$113,MATCH($F60,Matches!$B$4:$B$113,0),5)</f>
        <v>46196.416666666664</v>
      </c>
      <c r="D60" s="474" t="str">
        <f>INDEX(Matches!$B$4:$J$113,MATCH($F60,Matches!$B$4:$B$113,0),8)</f>
        <v>Portugal</v>
      </c>
      <c r="E60" s="474" t="str">
        <f>INDEX(Matches!$B$4:$J$113,MATCH($F60,Matches!$B$4:$B$113,0),9)</f>
        <v>Uzbekistan</v>
      </c>
      <c r="F60" s="477">
        <v>47</v>
      </c>
      <c r="G60" s="476" t="str">
        <f>INDEX(Matches!$B$4:$J$113,MATCH($F60,Matches!$B$4:$B$113,0),2)</f>
        <v>K1</v>
      </c>
      <c r="H60" s="476" t="str">
        <f>INDEX(Matches!$B$4:$J$113,MATCH($F60,Matches!$B$4:$B$113,0),3)</f>
        <v>K3</v>
      </c>
      <c r="I60" s="476" t="str">
        <f>IFERROR(VLOOKUP($F60,Matches!$B$4:$H$113,7,0),"")</f>
        <v>Houston</v>
      </c>
      <c r="J60" s="705"/>
      <c r="K60" s="706"/>
    </row>
    <row r="61" spans="2:11">
      <c r="B61" s="472">
        <f>INDEX(Matches!$B$4:$J$113,MATCH($F61,Matches!$B$4:$B$113,0),5)</f>
        <v>46196.541666666664</v>
      </c>
      <c r="C61" s="473">
        <f>INDEX(Matches!$B$4:$J$113,MATCH($F61,Matches!$B$4:$B$113,0),5)</f>
        <v>46196.541666666664</v>
      </c>
      <c r="D61" s="474" t="str">
        <f>INDEX(Matches!$B$4:$J$113,MATCH($F61,Matches!$B$4:$B$113,0),8)</f>
        <v>England</v>
      </c>
      <c r="E61" s="474" t="str">
        <f>INDEX(Matches!$B$4:$J$113,MATCH($F61,Matches!$B$4:$B$113,0),9)</f>
        <v>Ghana</v>
      </c>
      <c r="F61" s="477">
        <v>45</v>
      </c>
      <c r="G61" s="476" t="str">
        <f>INDEX(Matches!$B$4:$J$113,MATCH($F61,Matches!$B$4:$B$113,0),2)</f>
        <v>L1</v>
      </c>
      <c r="H61" s="476" t="str">
        <f>INDEX(Matches!$B$4:$J$113,MATCH($F61,Matches!$B$4:$B$113,0),3)</f>
        <v>L3</v>
      </c>
      <c r="I61" s="476" t="str">
        <f>IFERROR(VLOOKUP($F61,Matches!$B$4:$H$113,7,0),"")</f>
        <v>Boston</v>
      </c>
      <c r="J61" s="705"/>
      <c r="K61" s="706"/>
    </row>
    <row r="62" spans="2:11">
      <c r="B62" s="472">
        <f>INDEX(Matches!$B$4:$J$113,MATCH($F62,Matches!$B$4:$B$113,0),5)</f>
        <v>46196.666666666664</v>
      </c>
      <c r="C62" s="473">
        <f>INDEX(Matches!$B$4:$J$113,MATCH($F62,Matches!$B$4:$B$113,0),5)</f>
        <v>46196.666666666664</v>
      </c>
      <c r="D62" s="474" t="str">
        <f>INDEX(Matches!$B$4:$J$113,MATCH($F62,Matches!$B$4:$B$113,0),8)</f>
        <v>Panama</v>
      </c>
      <c r="E62" s="474" t="str">
        <f>INDEX(Matches!$B$4:$J$113,MATCH($F62,Matches!$B$4:$B$113,0),9)</f>
        <v>Croatia</v>
      </c>
      <c r="F62" s="477">
        <v>46</v>
      </c>
      <c r="G62" s="476" t="str">
        <f>INDEX(Matches!$B$4:$J$113,MATCH($F62,Matches!$B$4:$B$113,0),2)</f>
        <v>L4</v>
      </c>
      <c r="H62" s="476" t="str">
        <f>INDEX(Matches!$B$4:$J$113,MATCH($F62,Matches!$B$4:$B$113,0),3)</f>
        <v>L2</v>
      </c>
      <c r="I62" s="476" t="str">
        <f>IFERROR(VLOOKUP($F62,Matches!$B$4:$H$113,7,0),"")</f>
        <v>Toronto</v>
      </c>
      <c r="J62" s="705"/>
      <c r="K62" s="706"/>
    </row>
    <row r="63" spans="2:11">
      <c r="B63" s="472">
        <f>INDEX(Matches!$B$4:$J$113,MATCH($F63,Matches!$B$4:$B$113,0),5)</f>
        <v>46196.791666666664</v>
      </c>
      <c r="C63" s="473">
        <f>INDEX(Matches!$B$4:$J$113,MATCH($F63,Matches!$B$4:$B$113,0),5)</f>
        <v>46196.791666666664</v>
      </c>
      <c r="D63" s="474" t="str">
        <f>INDEX(Matches!$B$4:$J$113,MATCH($F63,Matches!$B$4:$B$113,0),8)</f>
        <v>Colombia</v>
      </c>
      <c r="E63" s="474" t="str">
        <f>INDEX(Matches!$B$4:$J$113,MATCH($F63,Matches!$B$4:$B$113,0),9)</f>
        <v>DR Congo</v>
      </c>
      <c r="F63" s="477">
        <v>48</v>
      </c>
      <c r="G63" s="476" t="str">
        <f>INDEX(Matches!$B$4:$J$113,MATCH($F63,Matches!$B$4:$B$113,0),2)</f>
        <v>K4</v>
      </c>
      <c r="H63" s="476" t="str">
        <f>INDEX(Matches!$B$4:$J$113,MATCH($F63,Matches!$B$4:$B$113,0),3)</f>
        <v>K2</v>
      </c>
      <c r="I63" s="476" t="str">
        <f>IFERROR(VLOOKUP($F63,Matches!$B$4:$H$113,7,0),"")</f>
        <v>Guadalajara</v>
      </c>
      <c r="J63" s="705"/>
      <c r="K63" s="706"/>
    </row>
    <row r="64" spans="2:11">
      <c r="B64" s="478"/>
      <c r="C64" s="479"/>
      <c r="D64" s="480"/>
      <c r="E64" s="480"/>
      <c r="F64" s="481"/>
      <c r="G64" s="482"/>
      <c r="H64" s="482"/>
      <c r="I64" s="482"/>
      <c r="J64" s="482"/>
      <c r="K64" s="483"/>
    </row>
    <row r="65" spans="2:11">
      <c r="B65" s="472">
        <f>INDEX(Matches!$B$4:$J$113,MATCH($F65,Matches!$B$4:$B$113,0),5)</f>
        <v>46197.5</v>
      </c>
      <c r="C65" s="473">
        <f>INDEX(Matches!$B$4:$J$113,MATCH($F65,Matches!$B$4:$B$113,0),5)</f>
        <v>46197.5</v>
      </c>
      <c r="D65" s="474" t="str">
        <f>INDEX(Matches!$B$4:$J$113,MATCH($F65,Matches!$B$4:$B$113,0),8)</f>
        <v>Switzerland</v>
      </c>
      <c r="E65" s="474" t="str">
        <f>INDEX(Matches!$B$4:$J$113,MATCH($F65,Matches!$B$4:$B$113,0),9)</f>
        <v>Canada</v>
      </c>
      <c r="F65" s="477">
        <v>51</v>
      </c>
      <c r="G65" s="476" t="str">
        <f>INDEX(Matches!$B$4:$J$113,MATCH($F65,Matches!$B$4:$B$113,0),2)</f>
        <v>B4</v>
      </c>
      <c r="H65" s="476" t="str">
        <f>INDEX(Matches!$B$4:$J$113,MATCH($F65,Matches!$B$4:$B$113,0),3)</f>
        <v>B1</v>
      </c>
      <c r="I65" s="476" t="str">
        <f>IFERROR(VLOOKUP($F65,Matches!$B$4:$H$113,7,0),"")</f>
        <v>Vancouver</v>
      </c>
      <c r="J65" s="705"/>
      <c r="K65" s="706"/>
    </row>
    <row r="66" spans="2:11">
      <c r="B66" s="472">
        <f>INDEX(Matches!$B$4:$J$113,MATCH($F66,Matches!$B$4:$B$113,0),5)</f>
        <v>46197.5</v>
      </c>
      <c r="C66" s="473">
        <f>INDEX(Matches!$B$4:$J$113,MATCH($F66,Matches!$B$4:$B$113,0),5)</f>
        <v>46197.5</v>
      </c>
      <c r="D66" s="474" t="str">
        <f>INDEX(Matches!$B$4:$J$113,MATCH($F66,Matches!$B$4:$B$113,0),8)</f>
        <v>Bosnia/Herzeg.</v>
      </c>
      <c r="E66" s="474" t="str">
        <f>INDEX(Matches!$B$4:$J$113,MATCH($F66,Matches!$B$4:$B$113,0),9)</f>
        <v>Qatar</v>
      </c>
      <c r="F66" s="477">
        <v>52</v>
      </c>
      <c r="G66" s="476" t="str">
        <f>INDEX(Matches!$B$4:$J$113,MATCH($F66,Matches!$B$4:$B$113,0),2)</f>
        <v>B2</v>
      </c>
      <c r="H66" s="476" t="str">
        <f>INDEX(Matches!$B$4:$J$113,MATCH($F66,Matches!$B$4:$B$113,0),3)</f>
        <v>B3</v>
      </c>
      <c r="I66" s="476" t="str">
        <f>IFERROR(VLOOKUP($F66,Matches!$B$4:$H$113,7,0),"")</f>
        <v>Seattle</v>
      </c>
      <c r="J66" s="705"/>
      <c r="K66" s="706"/>
    </row>
    <row r="67" spans="2:11">
      <c r="B67" s="472">
        <f>INDEX(Matches!$B$4:$J$113,MATCH($F67,Matches!$B$4:$B$113,0),5)</f>
        <v>46197.625</v>
      </c>
      <c r="C67" s="473">
        <f>INDEX(Matches!$B$4:$J$113,MATCH($F67,Matches!$B$4:$B$113,0),5)</f>
        <v>46197.625</v>
      </c>
      <c r="D67" s="474" t="str">
        <f>INDEX(Matches!$B$4:$J$113,MATCH($F67,Matches!$B$4:$B$113,0),8)</f>
        <v>Scotland</v>
      </c>
      <c r="E67" s="474" t="str">
        <f>INDEX(Matches!$B$4:$J$113,MATCH($F67,Matches!$B$4:$B$113,0),9)</f>
        <v>Brazil</v>
      </c>
      <c r="F67" s="477">
        <v>49</v>
      </c>
      <c r="G67" s="476" t="str">
        <f>INDEX(Matches!$B$4:$J$113,MATCH($F67,Matches!$B$4:$B$113,0),2)</f>
        <v>C4</v>
      </c>
      <c r="H67" s="476" t="str">
        <f>INDEX(Matches!$B$4:$J$113,MATCH($F67,Matches!$B$4:$B$113,0),3)</f>
        <v>C1</v>
      </c>
      <c r="I67" s="476" t="str">
        <f>IFERROR(VLOOKUP($F67,Matches!$B$4:$H$113,7,0),"")</f>
        <v>Miami</v>
      </c>
      <c r="J67" s="705"/>
      <c r="K67" s="706"/>
    </row>
    <row r="68" spans="2:11">
      <c r="B68" s="472">
        <f>INDEX(Matches!$B$4:$J$113,MATCH($F68,Matches!$B$4:$B$113,0),5)</f>
        <v>46197.625</v>
      </c>
      <c r="C68" s="473">
        <f>INDEX(Matches!$B$4:$J$113,MATCH($F68,Matches!$B$4:$B$113,0),5)</f>
        <v>46197.625</v>
      </c>
      <c r="D68" s="474" t="str">
        <f>INDEX(Matches!$B$4:$J$113,MATCH($F68,Matches!$B$4:$B$113,0),8)</f>
        <v>Morocco</v>
      </c>
      <c r="E68" s="474" t="str">
        <f>INDEX(Matches!$B$4:$J$113,MATCH($F68,Matches!$B$4:$B$113,0),9)</f>
        <v>Haiti</v>
      </c>
      <c r="F68" s="477">
        <v>50</v>
      </c>
      <c r="G68" s="476" t="str">
        <f>INDEX(Matches!$B$4:$J$113,MATCH($F68,Matches!$B$4:$B$113,0),2)</f>
        <v>C2</v>
      </c>
      <c r="H68" s="476" t="str">
        <f>INDEX(Matches!$B$4:$J$113,MATCH($F68,Matches!$B$4:$B$113,0),3)</f>
        <v>C3</v>
      </c>
      <c r="I68" s="476" t="str">
        <f>IFERROR(VLOOKUP($F68,Matches!$B$4:$H$113,7,0),"")</f>
        <v>Atlanta</v>
      </c>
      <c r="J68" s="705"/>
      <c r="K68" s="706"/>
    </row>
    <row r="69" spans="2:11">
      <c r="B69" s="472">
        <f>INDEX(Matches!$B$4:$J$113,MATCH($F69,Matches!$B$4:$B$113,0),5)</f>
        <v>46197.75</v>
      </c>
      <c r="C69" s="473">
        <f>INDEX(Matches!$B$4:$J$113,MATCH($F69,Matches!$B$4:$B$113,0),5)</f>
        <v>46197.75</v>
      </c>
      <c r="D69" s="474" t="str">
        <f>INDEX(Matches!$B$4:$J$113,MATCH($F69,Matches!$B$4:$B$113,0),8)</f>
        <v>Czech Rep.</v>
      </c>
      <c r="E69" s="474" t="str">
        <f>INDEX(Matches!$B$4:$J$113,MATCH($F69,Matches!$B$4:$B$113,0),9)</f>
        <v>Mexico</v>
      </c>
      <c r="F69" s="477">
        <v>53</v>
      </c>
      <c r="G69" s="476" t="str">
        <f>INDEX(Matches!$B$4:$J$113,MATCH($F69,Matches!$B$4:$B$113,0),2)</f>
        <v>A4</v>
      </c>
      <c r="H69" s="476" t="str">
        <f>INDEX(Matches!$B$4:$J$113,MATCH($F69,Matches!$B$4:$B$113,0),3)</f>
        <v>A1</v>
      </c>
      <c r="I69" s="476" t="str">
        <f>IFERROR(VLOOKUP($F69,Matches!$B$4:$H$113,7,0),"")</f>
        <v>Mexico City</v>
      </c>
      <c r="J69" s="705"/>
      <c r="K69" s="706"/>
    </row>
    <row r="70" spans="2:11">
      <c r="B70" s="472">
        <f>INDEX(Matches!$B$4:$J$113,MATCH($F70,Matches!$B$4:$B$113,0),5)</f>
        <v>46197.75</v>
      </c>
      <c r="C70" s="473">
        <f>INDEX(Matches!$B$4:$J$113,MATCH($F70,Matches!$B$4:$B$113,0),5)</f>
        <v>46197.75</v>
      </c>
      <c r="D70" s="474" t="str">
        <f>INDEX(Matches!$B$4:$J$113,MATCH($F70,Matches!$B$4:$B$113,0),8)</f>
        <v>South Africa</v>
      </c>
      <c r="E70" s="474" t="str">
        <f>INDEX(Matches!$B$4:$J$113,MATCH($F70,Matches!$B$4:$B$113,0),9)</f>
        <v>Rep. of Korea</v>
      </c>
      <c r="F70" s="477">
        <v>54</v>
      </c>
      <c r="G70" s="476" t="str">
        <f>INDEX(Matches!$B$4:$J$113,MATCH($F70,Matches!$B$4:$B$113,0),2)</f>
        <v>A2</v>
      </c>
      <c r="H70" s="476" t="str">
        <f>INDEX(Matches!$B$4:$J$113,MATCH($F70,Matches!$B$4:$B$113,0),3)</f>
        <v>A3</v>
      </c>
      <c r="I70" s="476" t="str">
        <f>IFERROR(VLOOKUP($F70,Matches!$B$4:$H$113,7,0),"")</f>
        <v>Monterrey</v>
      </c>
      <c r="J70" s="705"/>
      <c r="K70" s="706"/>
    </row>
    <row r="71" spans="2:11">
      <c r="B71" s="478"/>
      <c r="C71" s="479"/>
      <c r="D71" s="480"/>
      <c r="E71" s="480"/>
      <c r="F71" s="481"/>
      <c r="G71" s="482"/>
      <c r="H71" s="482"/>
      <c r="I71" s="482"/>
      <c r="J71" s="482"/>
      <c r="K71" s="483"/>
    </row>
    <row r="72" spans="2:11">
      <c r="B72" s="472">
        <f>INDEX(Matches!$B$4:$J$113,MATCH($F72,Matches!$B$4:$B$113,0),5)</f>
        <v>46198.541666666664</v>
      </c>
      <c r="C72" s="473">
        <f>INDEX(Matches!$B$4:$J$113,MATCH($F72,Matches!$B$4:$B$113,0),5)</f>
        <v>46198.541666666664</v>
      </c>
      <c r="D72" s="474" t="str">
        <f>INDEX(Matches!$B$4:$J$113,MATCH($F72,Matches!$B$4:$B$113,0),8)</f>
        <v>Curaçao</v>
      </c>
      <c r="E72" s="474" t="str">
        <f>INDEX(Matches!$B$4:$J$113,MATCH($F72,Matches!$B$4:$B$113,0),9)</f>
        <v>Ivory Coast</v>
      </c>
      <c r="F72" s="477">
        <v>55</v>
      </c>
      <c r="G72" s="476" t="str">
        <f>INDEX(Matches!$B$4:$J$113,MATCH($F72,Matches!$B$4:$B$113,0),2)</f>
        <v>E2</v>
      </c>
      <c r="H72" s="476" t="str">
        <f>INDEX(Matches!$B$4:$J$113,MATCH($F72,Matches!$B$4:$B$113,0),3)</f>
        <v>E3</v>
      </c>
      <c r="I72" s="476" t="str">
        <f>IFERROR(VLOOKUP($F72,Matches!$B$4:$H$113,7,0),"")</f>
        <v>Philadelphia</v>
      </c>
      <c r="J72" s="705"/>
      <c r="K72" s="706"/>
    </row>
    <row r="73" spans="2:11">
      <c r="B73" s="472">
        <f>INDEX(Matches!$B$4:$J$113,MATCH($F73,Matches!$B$4:$B$113,0),5)</f>
        <v>46198.541666666664</v>
      </c>
      <c r="C73" s="473">
        <f>INDEX(Matches!$B$4:$J$113,MATCH($F73,Matches!$B$4:$B$113,0),5)</f>
        <v>46198.541666666664</v>
      </c>
      <c r="D73" s="474" t="str">
        <f>INDEX(Matches!$B$4:$J$113,MATCH($F73,Matches!$B$4:$B$113,0),8)</f>
        <v>Ecuador</v>
      </c>
      <c r="E73" s="474" t="str">
        <f>INDEX(Matches!$B$4:$J$113,MATCH($F73,Matches!$B$4:$B$113,0),9)</f>
        <v>Germany</v>
      </c>
      <c r="F73" s="477">
        <v>56</v>
      </c>
      <c r="G73" s="476" t="str">
        <f>INDEX(Matches!$B$4:$J$113,MATCH($F73,Matches!$B$4:$B$113,0),2)</f>
        <v>E4</v>
      </c>
      <c r="H73" s="476" t="str">
        <f>INDEX(Matches!$B$4:$J$113,MATCH($F73,Matches!$B$4:$B$113,0),3)</f>
        <v>E1</v>
      </c>
      <c r="I73" s="476" t="str">
        <f>IFERROR(VLOOKUP($F73,Matches!$B$4:$H$113,7,0),"")</f>
        <v>New York/New Jersey</v>
      </c>
      <c r="J73" s="705"/>
      <c r="K73" s="706"/>
    </row>
    <row r="74" spans="2:11">
      <c r="B74" s="472">
        <f>INDEX(Matches!$B$4:$J$113,MATCH($F74,Matches!$B$4:$B$113,0),5)</f>
        <v>46198.666666666664</v>
      </c>
      <c r="C74" s="473">
        <f>INDEX(Matches!$B$4:$J$113,MATCH($F74,Matches!$B$4:$B$113,0),5)</f>
        <v>46198.666666666664</v>
      </c>
      <c r="D74" s="474" t="str">
        <f>INDEX(Matches!$B$4:$J$113,MATCH($F74,Matches!$B$4:$B$113,0),8)</f>
        <v>Japan</v>
      </c>
      <c r="E74" s="474" t="str">
        <f>INDEX(Matches!$B$4:$J$113,MATCH($F74,Matches!$B$4:$B$113,0),9)</f>
        <v>Sweden</v>
      </c>
      <c r="F74" s="477">
        <v>57</v>
      </c>
      <c r="G74" s="476" t="str">
        <f>INDEX(Matches!$B$4:$J$113,MATCH($F74,Matches!$B$4:$B$113,0),2)</f>
        <v>F2</v>
      </c>
      <c r="H74" s="476" t="str">
        <f>INDEX(Matches!$B$4:$J$113,MATCH($F74,Matches!$B$4:$B$113,0),3)</f>
        <v>F3</v>
      </c>
      <c r="I74" s="476" t="str">
        <f>IFERROR(VLOOKUP($F74,Matches!$B$4:$H$113,7,0),"")</f>
        <v>Dallas</v>
      </c>
      <c r="J74" s="705"/>
      <c r="K74" s="706"/>
    </row>
    <row r="75" spans="2:11">
      <c r="B75" s="472">
        <f>INDEX(Matches!$B$4:$J$113,MATCH($F75,Matches!$B$4:$B$113,0),5)</f>
        <v>46198.666666666664</v>
      </c>
      <c r="C75" s="473">
        <f>INDEX(Matches!$B$4:$J$113,MATCH($F75,Matches!$B$4:$B$113,0),5)</f>
        <v>46198.666666666664</v>
      </c>
      <c r="D75" s="474" t="str">
        <f>INDEX(Matches!$B$4:$J$113,MATCH($F75,Matches!$B$4:$B$113,0),8)</f>
        <v>Tunisia</v>
      </c>
      <c r="E75" s="474" t="str">
        <f>INDEX(Matches!$B$4:$J$113,MATCH($F75,Matches!$B$4:$B$113,0),9)</f>
        <v>Netherlands</v>
      </c>
      <c r="F75" s="477">
        <v>58</v>
      </c>
      <c r="G75" s="476" t="str">
        <f>INDEX(Matches!$B$4:$J$113,MATCH($F75,Matches!$B$4:$B$113,0),2)</f>
        <v>F4</v>
      </c>
      <c r="H75" s="476" t="str">
        <f>INDEX(Matches!$B$4:$J$113,MATCH($F75,Matches!$B$4:$B$113,0),3)</f>
        <v>F1</v>
      </c>
      <c r="I75" s="476" t="str">
        <f>IFERROR(VLOOKUP($F75,Matches!$B$4:$H$113,7,0),"")</f>
        <v>Kansas City</v>
      </c>
      <c r="J75" s="705"/>
      <c r="K75" s="706"/>
    </row>
    <row r="76" spans="2:11">
      <c r="B76" s="472">
        <f>INDEX(Matches!$B$4:$J$113,MATCH($F76,Matches!$B$4:$B$113,0),5)</f>
        <v>46198.791666666664</v>
      </c>
      <c r="C76" s="473">
        <f>INDEX(Matches!$B$4:$J$113,MATCH($F76,Matches!$B$4:$B$113,0),5)</f>
        <v>46198.791666666664</v>
      </c>
      <c r="D76" s="474" t="str">
        <f>INDEX(Matches!$B$4:$J$113,MATCH($F76,Matches!$B$4:$B$113,0),8)</f>
        <v>Turkey</v>
      </c>
      <c r="E76" s="474" t="str">
        <f>INDEX(Matches!$B$4:$J$113,MATCH($F76,Matches!$B$4:$B$113,0),9)</f>
        <v>USA</v>
      </c>
      <c r="F76" s="477">
        <v>59</v>
      </c>
      <c r="G76" s="476" t="str">
        <f>INDEX(Matches!$B$4:$J$113,MATCH($F76,Matches!$B$4:$B$113,0),2)</f>
        <v>D4</v>
      </c>
      <c r="H76" s="476" t="str">
        <f>INDEX(Matches!$B$4:$J$113,MATCH($F76,Matches!$B$4:$B$113,0),3)</f>
        <v>D1</v>
      </c>
      <c r="I76" s="476" t="str">
        <f>IFERROR(VLOOKUP($F76,Matches!$B$4:$H$113,7,0),"")</f>
        <v>Los Angeles</v>
      </c>
      <c r="J76" s="705"/>
      <c r="K76" s="706"/>
    </row>
    <row r="77" spans="2:11">
      <c r="B77" s="472">
        <f>INDEX(Matches!$B$4:$J$113,MATCH($F77,Matches!$B$4:$B$113,0),5)</f>
        <v>46198.791666666664</v>
      </c>
      <c r="C77" s="473">
        <f>INDEX(Matches!$B$4:$J$113,MATCH($F77,Matches!$B$4:$B$113,0),5)</f>
        <v>46198.791666666664</v>
      </c>
      <c r="D77" s="474" t="str">
        <f>INDEX(Matches!$B$4:$J$113,MATCH($F77,Matches!$B$4:$B$113,0),8)</f>
        <v>Paraguay</v>
      </c>
      <c r="E77" s="474" t="str">
        <f>INDEX(Matches!$B$4:$J$113,MATCH($F77,Matches!$B$4:$B$113,0),9)</f>
        <v>Australia</v>
      </c>
      <c r="F77" s="477">
        <v>60</v>
      </c>
      <c r="G77" s="476" t="str">
        <f>INDEX(Matches!$B$4:$J$113,MATCH($F77,Matches!$B$4:$B$113,0),2)</f>
        <v>D2</v>
      </c>
      <c r="H77" s="476" t="str">
        <f>INDEX(Matches!$B$4:$J$113,MATCH($F77,Matches!$B$4:$B$113,0),3)</f>
        <v>D3</v>
      </c>
      <c r="I77" s="476" t="str">
        <f>IFERROR(VLOOKUP($F77,Matches!$B$4:$H$113,7,0),"")</f>
        <v>San Francisco Bay Area</v>
      </c>
      <c r="J77" s="705"/>
      <c r="K77" s="706"/>
    </row>
    <row r="78" spans="2:11">
      <c r="B78" s="478"/>
      <c r="C78" s="479"/>
      <c r="D78" s="480"/>
      <c r="E78" s="480"/>
      <c r="F78" s="481"/>
      <c r="G78" s="482"/>
      <c r="H78" s="482"/>
      <c r="I78" s="482"/>
      <c r="J78" s="482"/>
      <c r="K78" s="483"/>
    </row>
    <row r="79" spans="2:11">
      <c r="B79" s="472">
        <f>INDEX(Matches!$B$4:$J$113,MATCH($F79,Matches!$B$4:$B$113,0),5)</f>
        <v>46199.5</v>
      </c>
      <c r="C79" s="473">
        <f>INDEX(Matches!$B$4:$J$113,MATCH($F79,Matches!$B$4:$B$113,0),5)</f>
        <v>46199.5</v>
      </c>
      <c r="D79" s="474" t="str">
        <f>INDEX(Matches!$B$4:$J$113,MATCH($F79,Matches!$B$4:$B$113,0),8)</f>
        <v>Norway</v>
      </c>
      <c r="E79" s="474" t="str">
        <f>INDEX(Matches!$B$4:$J$113,MATCH($F79,Matches!$B$4:$B$113,0),9)</f>
        <v>France</v>
      </c>
      <c r="F79" s="477">
        <v>61</v>
      </c>
      <c r="G79" s="476" t="str">
        <f>INDEX(Matches!$B$4:$J$113,MATCH($F79,Matches!$B$4:$B$113,0),2)</f>
        <v>I4</v>
      </c>
      <c r="H79" s="476" t="str">
        <f>INDEX(Matches!$B$4:$J$113,MATCH($F79,Matches!$B$4:$B$113,0),3)</f>
        <v>I1</v>
      </c>
      <c r="I79" s="476" t="str">
        <f>IFERROR(VLOOKUP($F79,Matches!$B$4:$H$113,7,0),"")</f>
        <v>Boston</v>
      </c>
      <c r="J79" s="705"/>
      <c r="K79" s="706"/>
    </row>
    <row r="80" spans="2:11">
      <c r="B80" s="472">
        <f>INDEX(Matches!$B$4:$J$113,MATCH($F80,Matches!$B$4:$B$113,0),5)</f>
        <v>46199.5</v>
      </c>
      <c r="C80" s="473">
        <f>INDEX(Matches!$B$4:$J$113,MATCH($F80,Matches!$B$4:$B$113,0),5)</f>
        <v>46199.5</v>
      </c>
      <c r="D80" s="474" t="str">
        <f>INDEX(Matches!$B$4:$J$113,MATCH($F80,Matches!$B$4:$B$113,0),8)</f>
        <v>Senegal</v>
      </c>
      <c r="E80" s="474" t="str">
        <f>INDEX(Matches!$B$4:$J$113,MATCH($F80,Matches!$B$4:$B$113,0),9)</f>
        <v>Iraq</v>
      </c>
      <c r="F80" s="477">
        <v>62</v>
      </c>
      <c r="G80" s="476" t="str">
        <f>INDEX(Matches!$B$4:$J$113,MATCH($F80,Matches!$B$4:$B$113,0),2)</f>
        <v>I2</v>
      </c>
      <c r="H80" s="476" t="str">
        <f>INDEX(Matches!$B$4:$J$113,MATCH($F80,Matches!$B$4:$B$113,0),3)</f>
        <v>I3</v>
      </c>
      <c r="I80" s="476" t="str">
        <f>IFERROR(VLOOKUP($F80,Matches!$B$4:$H$113,7,0),"")</f>
        <v>Toronto</v>
      </c>
      <c r="J80" s="705"/>
      <c r="K80" s="706"/>
    </row>
    <row r="81" spans="2:11">
      <c r="B81" s="472">
        <f>INDEX(Matches!$B$4:$J$113,MATCH($F81,Matches!$B$4:$B$113,0),5)</f>
        <v>46199.708333333336</v>
      </c>
      <c r="C81" s="473">
        <f>INDEX(Matches!$B$4:$J$113,MATCH($F81,Matches!$B$4:$B$113,0),5)</f>
        <v>46199.708333333336</v>
      </c>
      <c r="D81" s="474" t="str">
        <f>INDEX(Matches!$B$4:$J$113,MATCH($F81,Matches!$B$4:$B$113,0),8)</f>
        <v>Cape Verde</v>
      </c>
      <c r="E81" s="474" t="str">
        <f>INDEX(Matches!$B$4:$J$113,MATCH($F81,Matches!$B$4:$B$113,0),9)</f>
        <v>Saudi Arabia</v>
      </c>
      <c r="F81" s="477">
        <v>65</v>
      </c>
      <c r="G81" s="476" t="str">
        <f>INDEX(Matches!$B$4:$J$113,MATCH($F81,Matches!$B$4:$B$113,0),2)</f>
        <v>H2</v>
      </c>
      <c r="H81" s="476" t="str">
        <f>INDEX(Matches!$B$4:$J$113,MATCH($F81,Matches!$B$4:$B$113,0),3)</f>
        <v>H3</v>
      </c>
      <c r="I81" s="476" t="str">
        <f>IFERROR(VLOOKUP($F81,Matches!$B$4:$H$113,7,0),"")</f>
        <v>Houston</v>
      </c>
      <c r="J81" s="705"/>
      <c r="K81" s="706"/>
    </row>
    <row r="82" spans="2:11">
      <c r="B82" s="472">
        <f>INDEX(Matches!$B$4:$J$113,MATCH($F82,Matches!$B$4:$B$113,0),5)</f>
        <v>46199.708333333336</v>
      </c>
      <c r="C82" s="473">
        <f>INDEX(Matches!$B$4:$J$113,MATCH($F82,Matches!$B$4:$B$113,0),5)</f>
        <v>46199.708333333336</v>
      </c>
      <c r="D82" s="474" t="str">
        <f>INDEX(Matches!$B$4:$J$113,MATCH($F82,Matches!$B$4:$B$113,0),8)</f>
        <v>Uruguay</v>
      </c>
      <c r="E82" s="474" t="str">
        <f>INDEX(Matches!$B$4:$J$113,MATCH($F82,Matches!$B$4:$B$113,0),9)</f>
        <v>Spain</v>
      </c>
      <c r="F82" s="477">
        <v>66</v>
      </c>
      <c r="G82" s="476" t="str">
        <f>INDEX(Matches!$B$4:$J$113,MATCH($F82,Matches!$B$4:$B$113,0),2)</f>
        <v>H4</v>
      </c>
      <c r="H82" s="476" t="str">
        <f>INDEX(Matches!$B$4:$J$113,MATCH($F82,Matches!$B$4:$B$113,0),3)</f>
        <v>H1</v>
      </c>
      <c r="I82" s="476" t="str">
        <f>IFERROR(VLOOKUP($F82,Matches!$B$4:$H$113,7,0),"")</f>
        <v>Guadalajara</v>
      </c>
      <c r="J82" s="705"/>
      <c r="K82" s="706"/>
    </row>
    <row r="83" spans="2:11">
      <c r="B83" s="472">
        <f>INDEX(Matches!$B$4:$J$113,MATCH($F83,Matches!$B$4:$B$113,0),5)</f>
        <v>46199.833333333336</v>
      </c>
      <c r="C83" s="473">
        <f>INDEX(Matches!$B$4:$J$113,MATCH($F83,Matches!$B$4:$B$113,0),5)</f>
        <v>46199.833333333336</v>
      </c>
      <c r="D83" s="474" t="str">
        <f>INDEX(Matches!$B$4:$J$113,MATCH($F83,Matches!$B$4:$B$113,0),8)</f>
        <v>Egypt</v>
      </c>
      <c r="E83" s="474" t="str">
        <f>INDEX(Matches!$B$4:$J$113,MATCH($F83,Matches!$B$4:$B$113,0),9)</f>
        <v>IR Iran</v>
      </c>
      <c r="F83" s="477">
        <v>63</v>
      </c>
      <c r="G83" s="476" t="str">
        <f>INDEX(Matches!$B$4:$J$113,MATCH($F83,Matches!$B$4:$B$113,0),2)</f>
        <v>G2</v>
      </c>
      <c r="H83" s="476" t="str">
        <f>INDEX(Matches!$B$4:$J$113,MATCH($F83,Matches!$B$4:$B$113,0),3)</f>
        <v>G3</v>
      </c>
      <c r="I83" s="476" t="str">
        <f>IFERROR(VLOOKUP($F83,Matches!$B$4:$H$113,7,0),"")</f>
        <v>Seattle</v>
      </c>
      <c r="J83" s="705"/>
      <c r="K83" s="706"/>
    </row>
    <row r="84" spans="2:11">
      <c r="B84" s="472">
        <f>INDEX(Matches!$B$4:$J$113,MATCH($F84,Matches!$B$4:$B$113,0),5)</f>
        <v>46199.833333333336</v>
      </c>
      <c r="C84" s="473">
        <f>INDEX(Matches!$B$4:$J$113,MATCH($F84,Matches!$B$4:$B$113,0),5)</f>
        <v>46199.833333333336</v>
      </c>
      <c r="D84" s="474" t="str">
        <f>INDEX(Matches!$B$4:$J$113,MATCH($F84,Matches!$B$4:$B$113,0),8)</f>
        <v>New Zealand</v>
      </c>
      <c r="E84" s="474" t="str">
        <f>INDEX(Matches!$B$4:$J$113,MATCH($F84,Matches!$B$4:$B$113,0),9)</f>
        <v>Belgium</v>
      </c>
      <c r="F84" s="477">
        <v>64</v>
      </c>
      <c r="G84" s="476" t="str">
        <f>INDEX(Matches!$B$4:$J$113,MATCH($F84,Matches!$B$4:$B$113,0),2)</f>
        <v>G4</v>
      </c>
      <c r="H84" s="476" t="str">
        <f>INDEX(Matches!$B$4:$J$113,MATCH($F84,Matches!$B$4:$B$113,0),3)</f>
        <v>G1</v>
      </c>
      <c r="I84" s="476" t="str">
        <f>IFERROR(VLOOKUP($F84,Matches!$B$4:$H$113,7,0),"")</f>
        <v>Vancouver</v>
      </c>
      <c r="J84" s="705"/>
      <c r="K84" s="706"/>
    </row>
    <row r="85" spans="2:11">
      <c r="B85" s="478"/>
      <c r="C85" s="479"/>
      <c r="D85" s="480"/>
      <c r="E85" s="480"/>
      <c r="F85" s="481"/>
      <c r="G85" s="482"/>
      <c r="H85" s="482"/>
      <c r="I85" s="482"/>
      <c r="J85" s="482"/>
      <c r="K85" s="483"/>
    </row>
    <row r="86" spans="2:11">
      <c r="B86" s="472">
        <f>INDEX(Matches!$B$4:$J$113,MATCH($F86,Matches!$B$4:$B$113,0),5)</f>
        <v>46200.583333333336</v>
      </c>
      <c r="C86" s="473">
        <f>INDEX(Matches!$B$4:$J$113,MATCH($F86,Matches!$B$4:$B$113,0),5)</f>
        <v>46200.583333333336</v>
      </c>
      <c r="D86" s="474" t="str">
        <f>INDEX(Matches!$B$4:$J$113,MATCH($F86,Matches!$B$4:$B$113,0),8)</f>
        <v>Panama</v>
      </c>
      <c r="E86" s="474" t="str">
        <f>INDEX(Matches!$B$4:$J$113,MATCH($F86,Matches!$B$4:$B$113,0),9)</f>
        <v>England</v>
      </c>
      <c r="F86" s="477">
        <v>67</v>
      </c>
      <c r="G86" s="476" t="str">
        <f>INDEX(Matches!$B$4:$J$113,MATCH($F86,Matches!$B$4:$B$113,0),2)</f>
        <v>L4</v>
      </c>
      <c r="H86" s="476" t="str">
        <f>INDEX(Matches!$B$4:$J$113,MATCH($F86,Matches!$B$4:$B$113,0),3)</f>
        <v>L1</v>
      </c>
      <c r="I86" s="476" t="str">
        <f>IFERROR(VLOOKUP($F86,Matches!$B$4:$H$113,7,0),"")</f>
        <v>New York/New Jersey</v>
      </c>
      <c r="J86" s="705"/>
      <c r="K86" s="706"/>
    </row>
    <row r="87" spans="2:11">
      <c r="B87" s="472">
        <f>INDEX(Matches!$B$4:$J$113,MATCH($F87,Matches!$B$4:$B$113,0),5)</f>
        <v>46200.583333333336</v>
      </c>
      <c r="C87" s="473">
        <f>INDEX(Matches!$B$4:$J$113,MATCH($F87,Matches!$B$4:$B$113,0),5)</f>
        <v>46200.583333333336</v>
      </c>
      <c r="D87" s="474" t="str">
        <f>INDEX(Matches!$B$4:$J$113,MATCH($F87,Matches!$B$4:$B$113,0),8)</f>
        <v>Croatia</v>
      </c>
      <c r="E87" s="474" t="str">
        <f>INDEX(Matches!$B$4:$J$113,MATCH($F87,Matches!$B$4:$B$113,0),9)</f>
        <v>Ghana</v>
      </c>
      <c r="F87" s="477">
        <v>68</v>
      </c>
      <c r="G87" s="476" t="str">
        <f>INDEX(Matches!$B$4:$J$113,MATCH($F87,Matches!$B$4:$B$113,0),2)</f>
        <v>L2</v>
      </c>
      <c r="H87" s="476" t="str">
        <f>INDEX(Matches!$B$4:$J$113,MATCH($F87,Matches!$B$4:$B$113,0),3)</f>
        <v>L3</v>
      </c>
      <c r="I87" s="476" t="str">
        <f>IFERROR(VLOOKUP($F87,Matches!$B$4:$H$113,7,0),"")</f>
        <v>Philadelphia</v>
      </c>
      <c r="J87" s="705"/>
      <c r="K87" s="706"/>
    </row>
    <row r="88" spans="2:11">
      <c r="B88" s="472">
        <f>INDEX(Matches!$B$4:$J$113,MATCH($F88,Matches!$B$4:$B$113,0),5)</f>
        <v>46200.6875</v>
      </c>
      <c r="C88" s="473">
        <f>INDEX(Matches!$B$4:$J$113,MATCH($F88,Matches!$B$4:$B$113,0),5)</f>
        <v>46200.6875</v>
      </c>
      <c r="D88" s="474" t="str">
        <f>INDEX(Matches!$B$4:$J$113,MATCH($F88,Matches!$B$4:$B$113,0),8)</f>
        <v>Colombia</v>
      </c>
      <c r="E88" s="474" t="str">
        <f>INDEX(Matches!$B$4:$J$113,MATCH($F88,Matches!$B$4:$B$113,0),9)</f>
        <v>Portugal</v>
      </c>
      <c r="F88" s="477">
        <v>71</v>
      </c>
      <c r="G88" s="476" t="str">
        <f>INDEX(Matches!$B$4:$J$113,MATCH($F88,Matches!$B$4:$B$113,0),2)</f>
        <v>K4</v>
      </c>
      <c r="H88" s="476" t="str">
        <f>INDEX(Matches!$B$4:$J$113,MATCH($F88,Matches!$B$4:$B$113,0),3)</f>
        <v>K1</v>
      </c>
      <c r="I88" s="476" t="str">
        <f>IFERROR(VLOOKUP($F88,Matches!$B$4:$H$113,7,0),"")</f>
        <v>Miami</v>
      </c>
      <c r="J88" s="705"/>
      <c r="K88" s="706"/>
    </row>
    <row r="89" spans="2:11">
      <c r="B89" s="472">
        <f>INDEX(Matches!$B$4:$J$113,MATCH($F89,Matches!$B$4:$B$113,0),5)</f>
        <v>46200.6875</v>
      </c>
      <c r="C89" s="473">
        <f>INDEX(Matches!$B$4:$J$113,MATCH($F89,Matches!$B$4:$B$113,0),5)</f>
        <v>46200.6875</v>
      </c>
      <c r="D89" s="474" t="str">
        <f>INDEX(Matches!$B$4:$J$113,MATCH($F89,Matches!$B$4:$B$113,0),8)</f>
        <v>DR Congo</v>
      </c>
      <c r="E89" s="474" t="str">
        <f>INDEX(Matches!$B$4:$J$113,MATCH($F89,Matches!$B$4:$B$113,0),9)</f>
        <v>Uzbekistan</v>
      </c>
      <c r="F89" s="477">
        <v>72</v>
      </c>
      <c r="G89" s="476" t="str">
        <f>INDEX(Matches!$B$4:$J$113,MATCH($F89,Matches!$B$4:$B$113,0),2)</f>
        <v>K2</v>
      </c>
      <c r="H89" s="476" t="str">
        <f>INDEX(Matches!$B$4:$J$113,MATCH($F89,Matches!$B$4:$B$113,0),3)</f>
        <v>K3</v>
      </c>
      <c r="I89" s="476" t="str">
        <f>IFERROR(VLOOKUP($F89,Matches!$B$4:$H$113,7,0),"")</f>
        <v>Atlanta</v>
      </c>
      <c r="J89" s="705"/>
      <c r="K89" s="706"/>
    </row>
    <row r="90" spans="2:11">
      <c r="B90" s="472">
        <f>INDEX(Matches!$B$4:$J$113,MATCH($F90,Matches!$B$4:$B$113,0),5)</f>
        <v>46200.791666666664</v>
      </c>
      <c r="C90" s="473">
        <f>INDEX(Matches!$B$4:$J$113,MATCH($F90,Matches!$B$4:$B$113,0),5)</f>
        <v>46200.791666666664</v>
      </c>
      <c r="D90" s="474" t="str">
        <f>INDEX(Matches!$B$4:$J$113,MATCH($F90,Matches!$B$4:$B$113,0),8)</f>
        <v>Algeria</v>
      </c>
      <c r="E90" s="474" t="str">
        <f>INDEX(Matches!$B$4:$J$113,MATCH($F90,Matches!$B$4:$B$113,0),9)</f>
        <v>Austria</v>
      </c>
      <c r="F90" s="477">
        <v>69</v>
      </c>
      <c r="G90" s="476" t="str">
        <f>INDEX(Matches!$B$4:$J$113,MATCH($F90,Matches!$B$4:$B$113,0),2)</f>
        <v>J2</v>
      </c>
      <c r="H90" s="476" t="str">
        <f>INDEX(Matches!$B$4:$J$113,MATCH($F90,Matches!$B$4:$B$113,0),3)</f>
        <v>J3</v>
      </c>
      <c r="I90" s="476" t="str">
        <f>IFERROR(VLOOKUP($F90,Matches!$B$4:$H$113,7,0),"")</f>
        <v>Kansas City</v>
      </c>
      <c r="J90" s="705"/>
      <c r="K90" s="706"/>
    </row>
    <row r="91" spans="2:11">
      <c r="B91" s="472">
        <f>INDEX(Matches!$B$4:$J$113,MATCH($F91,Matches!$B$4:$B$113,0),5)</f>
        <v>46200.791666666664</v>
      </c>
      <c r="C91" s="473">
        <f>INDEX(Matches!$B$4:$J$113,MATCH($F91,Matches!$B$4:$B$113,0),5)</f>
        <v>46200.791666666664</v>
      </c>
      <c r="D91" s="474" t="str">
        <f>INDEX(Matches!$B$4:$J$113,MATCH($F91,Matches!$B$4:$B$113,0),8)</f>
        <v>Jordan</v>
      </c>
      <c r="E91" s="474" t="str">
        <f>INDEX(Matches!$B$4:$J$113,MATCH($F91,Matches!$B$4:$B$113,0),9)</f>
        <v>Argentina</v>
      </c>
      <c r="F91" s="477">
        <v>70</v>
      </c>
      <c r="G91" s="476" t="str">
        <f>INDEX(Matches!$B$4:$J$113,MATCH($F91,Matches!$B$4:$B$113,0),2)</f>
        <v>J4</v>
      </c>
      <c r="H91" s="476" t="str">
        <f>INDEX(Matches!$B$4:$J$113,MATCH($F91,Matches!$B$4:$B$113,0),3)</f>
        <v>J1</v>
      </c>
      <c r="I91" s="476" t="str">
        <f>IFERROR(VLOOKUP($F91,Matches!$B$4:$H$113,7,0),"")</f>
        <v>Dallas</v>
      </c>
      <c r="J91" s="705"/>
      <c r="K91" s="706"/>
    </row>
    <row r="92" spans="2:11">
      <c r="B92" s="478"/>
      <c r="C92" s="479"/>
      <c r="D92" s="480"/>
      <c r="E92" s="480"/>
      <c r="F92" s="481"/>
      <c r="G92" s="482"/>
      <c r="H92" s="553"/>
      <c r="I92" s="553"/>
      <c r="J92" s="553"/>
      <c r="K92" s="554"/>
    </row>
    <row r="93" spans="2:11">
      <c r="B93" s="555" t="str">
        <f>Language!$E$256</f>
        <v>Round of 32</v>
      </c>
      <c r="C93" s="556"/>
      <c r="D93" s="557"/>
      <c r="E93" s="557"/>
      <c r="F93" s="558"/>
      <c r="G93" s="559"/>
      <c r="H93" s="560"/>
      <c r="I93" s="560"/>
      <c r="J93" s="561"/>
      <c r="K93" s="562"/>
    </row>
    <row r="94" spans="2:11">
      <c r="B94" s="472">
        <f>INDEX(Matches!$B$4:$J$113,MATCH($F94,Matches!$B$4:$B$113,0),5)</f>
        <v>46201.5</v>
      </c>
      <c r="C94" s="473">
        <f>INDEX(Matches!$B$4:$J$113,MATCH($F94,Matches!$B$4:$B$113,0),5)</f>
        <v>46201.5</v>
      </c>
      <c r="D94" s="474" t="str">
        <f>INDEX(Matches!$B$4:$J$113,MATCH($F94,Matches!$B$4:$B$113,0),8)</f>
        <v/>
      </c>
      <c r="E94" s="474" t="str">
        <f>INDEX(Matches!$B$4:$J$113,MATCH($F94,Matches!$B$4:$B$113,0),9)</f>
        <v/>
      </c>
      <c r="F94" s="477">
        <v>73</v>
      </c>
      <c r="G94" s="476" t="str">
        <f>INDEX(Matches!$B$4:$J$113,MATCH($F94,Matches!$B$4:$B$113,0),2)</f>
        <v>2A</v>
      </c>
      <c r="H94" s="476" t="str">
        <f>INDEX(Matches!$B$4:$J$113,MATCH($F94,Matches!$B$4:$B$113,0),3)</f>
        <v>2B</v>
      </c>
      <c r="I94" s="476" t="str">
        <f>IFERROR(VLOOKUP($F94,Matches!$B$4:$H$113,7,0),"")</f>
        <v>Los Angeles</v>
      </c>
      <c r="J94" s="705"/>
      <c r="K94" s="706"/>
    </row>
    <row r="95" spans="2:11">
      <c r="B95" s="472"/>
      <c r="C95" s="473"/>
      <c r="D95" s="775"/>
      <c r="E95" s="775"/>
      <c r="F95" s="477"/>
      <c r="G95" s="476"/>
      <c r="H95" s="476"/>
      <c r="I95" s="476"/>
      <c r="J95" s="475"/>
      <c r="K95" s="777"/>
    </row>
    <row r="96" spans="2:11">
      <c r="B96" s="472">
        <f>INDEX(Matches!$B$4:$J$113,MATCH($F96,Matches!$B$4:$B$113,0),5)</f>
        <v>46202.416666666664</v>
      </c>
      <c r="C96" s="473">
        <f>INDEX(Matches!$B$4:$J$113,MATCH($F96,Matches!$B$4:$B$113,0),5)</f>
        <v>46202.416666666664</v>
      </c>
      <c r="D96" s="474" t="str">
        <f>INDEX(Matches!$B$4:$J$113,MATCH($F96,Matches!$B$4:$B$113,0),8)</f>
        <v/>
      </c>
      <c r="E96" s="474" t="str">
        <f>INDEX(Matches!$B$4:$J$113,MATCH($F96,Matches!$B$4:$B$113,0),9)</f>
        <v/>
      </c>
      <c r="F96" s="477">
        <v>76</v>
      </c>
      <c r="G96" s="476" t="str">
        <f>INDEX(Matches!$B$4:$J$113,MATCH($F96,Matches!$B$4:$B$113,0),2)</f>
        <v>1C</v>
      </c>
      <c r="H96" s="476" t="str">
        <f>INDEX(Matches!$B$4:$J$113,MATCH($F96,Matches!$B$4:$B$113,0),3)</f>
        <v>2F</v>
      </c>
      <c r="I96" s="476" t="str">
        <f>IFERROR(VLOOKUP($F96,Matches!$B$4:$H$113,7,0),"")</f>
        <v>Houston</v>
      </c>
      <c r="J96" s="705"/>
      <c r="K96" s="706"/>
    </row>
    <row r="97" spans="2:11">
      <c r="B97" s="472">
        <f>INDEX(Matches!$B$4:$J$113,MATCH($F97,Matches!$B$4:$B$113,0),5)</f>
        <v>46202.5625</v>
      </c>
      <c r="C97" s="473">
        <f>INDEX(Matches!$B$4:$J$113,MATCH($F97,Matches!$B$4:$B$113,0),5)</f>
        <v>46202.5625</v>
      </c>
      <c r="D97" s="474" t="str">
        <f>INDEX(Matches!$B$4:$J$113,MATCH($F97,Matches!$B$4:$B$113,0),8)</f>
        <v/>
      </c>
      <c r="E97" s="474" t="str">
        <f>INDEX(Matches!$B$4:$J$113,MATCH($F97,Matches!$B$4:$B$113,0),9)</f>
        <v/>
      </c>
      <c r="F97" s="477">
        <v>74</v>
      </c>
      <c r="G97" s="476" t="str">
        <f>INDEX(Matches!$B$4:$J$113,MATCH($F97,Matches!$B$4:$B$113,0),2)</f>
        <v>1E</v>
      </c>
      <c r="H97" s="476" t="str">
        <f>INDEX(Matches!$B$4:$J$113,MATCH($F97,Matches!$B$4:$B$113,0),3)</f>
        <v>3-ABCDF</v>
      </c>
      <c r="I97" s="476" t="str">
        <f>IFERROR(VLOOKUP($F97,Matches!$B$4:$H$113,7,0),"")</f>
        <v>Boston</v>
      </c>
      <c r="J97" s="705"/>
      <c r="K97" s="706"/>
    </row>
    <row r="98" spans="2:11">
      <c r="B98" s="472">
        <f>INDEX(Matches!$B$4:$J$113,MATCH($F98,Matches!$B$4:$B$113,0),5)</f>
        <v>46202.75</v>
      </c>
      <c r="C98" s="473">
        <f>INDEX(Matches!$B$4:$J$113,MATCH($F98,Matches!$B$4:$B$113,0),5)</f>
        <v>46202.75</v>
      </c>
      <c r="D98" s="474" t="str">
        <f>INDEX(Matches!$B$4:$J$113,MATCH($F98,Matches!$B$4:$B$113,0),8)</f>
        <v/>
      </c>
      <c r="E98" s="474" t="str">
        <f>INDEX(Matches!$B$4:$J$113,MATCH($F98,Matches!$B$4:$B$113,0),9)</f>
        <v/>
      </c>
      <c r="F98" s="477">
        <v>75</v>
      </c>
      <c r="G98" s="476" t="str">
        <f>INDEX(Matches!$B$4:$J$113,MATCH($F98,Matches!$B$4:$B$113,0),2)</f>
        <v>1F</v>
      </c>
      <c r="H98" s="476" t="str">
        <f>INDEX(Matches!$B$4:$J$113,MATCH($F98,Matches!$B$4:$B$113,0),3)</f>
        <v>2C</v>
      </c>
      <c r="I98" s="476" t="str">
        <f>IFERROR(VLOOKUP($F98,Matches!$B$4:$H$113,7,0),"")</f>
        <v>Monterrey</v>
      </c>
      <c r="J98" s="705"/>
      <c r="K98" s="706"/>
    </row>
    <row r="99" spans="2:11">
      <c r="B99" s="478"/>
      <c r="C99" s="479"/>
      <c r="D99" s="480"/>
      <c r="E99" s="480"/>
      <c r="F99" s="481"/>
      <c r="G99" s="482"/>
      <c r="H99" s="482"/>
      <c r="I99" s="482"/>
      <c r="J99" s="482"/>
      <c r="K99" s="483"/>
    </row>
    <row r="100" spans="2:11">
      <c r="B100" s="472">
        <f>INDEX(Matches!$B$4:$J$113,MATCH($F100,Matches!$B$4:$B$113,0),5)</f>
        <v>46203.416666666664</v>
      </c>
      <c r="C100" s="473">
        <f>INDEX(Matches!$B$4:$J$113,MATCH($F100,Matches!$B$4:$B$113,0),5)</f>
        <v>46203.416666666664</v>
      </c>
      <c r="D100" s="474" t="str">
        <f>INDEX(Matches!$B$4:$J$113,MATCH($F100,Matches!$B$4:$B$113,0),8)</f>
        <v/>
      </c>
      <c r="E100" s="474" t="str">
        <f>INDEX(Matches!$B$4:$J$113,MATCH($F100,Matches!$B$4:$B$113,0),9)</f>
        <v/>
      </c>
      <c r="F100" s="477">
        <v>78</v>
      </c>
      <c r="G100" s="476" t="str">
        <f>INDEX(Matches!$B$4:$J$113,MATCH($F100,Matches!$B$4:$B$113,0),2)</f>
        <v>2E</v>
      </c>
      <c r="H100" s="476" t="str">
        <f>INDEX(Matches!$B$4:$J$113,MATCH($F100,Matches!$B$4:$B$113,0),3)</f>
        <v>2I</v>
      </c>
      <c r="I100" s="476" t="str">
        <f>IFERROR(VLOOKUP($F100,Matches!$B$4:$H$113,7,0),"")</f>
        <v>Dallas</v>
      </c>
      <c r="J100" s="705"/>
      <c r="K100" s="706"/>
    </row>
    <row r="101" spans="2:11">
      <c r="B101" s="472">
        <f>INDEX(Matches!$B$4:$J$113,MATCH($F101,Matches!$B$4:$B$113,0),5)</f>
        <v>46203.583333333336</v>
      </c>
      <c r="C101" s="473">
        <f>INDEX(Matches!$B$4:$J$113,MATCH($F101,Matches!$B$4:$B$113,0),5)</f>
        <v>46203.583333333336</v>
      </c>
      <c r="D101" s="474" t="str">
        <f>INDEX(Matches!$B$4:$J$113,MATCH($F101,Matches!$B$4:$B$113,0),8)</f>
        <v/>
      </c>
      <c r="E101" s="474" t="str">
        <f>INDEX(Matches!$B$4:$J$113,MATCH($F101,Matches!$B$4:$B$113,0),9)</f>
        <v/>
      </c>
      <c r="F101" s="477">
        <v>77</v>
      </c>
      <c r="G101" s="476" t="str">
        <f>INDEX(Matches!$B$4:$J$113,MATCH($F101,Matches!$B$4:$B$113,0),2)</f>
        <v>1I</v>
      </c>
      <c r="H101" s="476" t="str">
        <f>INDEX(Matches!$B$4:$J$113,MATCH($F101,Matches!$B$4:$B$113,0),3)</f>
        <v>3-CDFGH</v>
      </c>
      <c r="I101" s="476" t="str">
        <f>IFERROR(VLOOKUP($F101,Matches!$B$4:$H$113,7,0),"")</f>
        <v>New York/New Jersey</v>
      </c>
      <c r="J101" s="705"/>
      <c r="K101" s="706"/>
    </row>
    <row r="102" spans="2:11">
      <c r="B102" s="472">
        <f>INDEX(Matches!$B$4:$J$113,MATCH($F102,Matches!$B$4:$B$113,0),5)</f>
        <v>46203.75</v>
      </c>
      <c r="C102" s="473">
        <f>INDEX(Matches!$B$4:$J$113,MATCH($F102,Matches!$B$4:$B$113,0),5)</f>
        <v>46203.75</v>
      </c>
      <c r="D102" s="474" t="str">
        <f>INDEX(Matches!$B$4:$J$113,MATCH($F102,Matches!$B$4:$B$113,0),8)</f>
        <v/>
      </c>
      <c r="E102" s="474" t="str">
        <f>INDEX(Matches!$B$4:$J$113,MATCH($F102,Matches!$B$4:$B$113,0),9)</f>
        <v/>
      </c>
      <c r="F102" s="477">
        <v>79</v>
      </c>
      <c r="G102" s="476" t="str">
        <f>INDEX(Matches!$B$4:$J$113,MATCH($F102,Matches!$B$4:$B$113,0),2)</f>
        <v>1A</v>
      </c>
      <c r="H102" s="476" t="str">
        <f>INDEX(Matches!$B$4:$J$113,MATCH($F102,Matches!$B$4:$B$113,0),3)</f>
        <v>3-CEFHI</v>
      </c>
      <c r="I102" s="476" t="str">
        <f>IFERROR(VLOOKUP($F102,Matches!$B$4:$H$113,7,0),"")</f>
        <v>Mexico City</v>
      </c>
      <c r="J102" s="705"/>
      <c r="K102" s="706"/>
    </row>
    <row r="103" spans="2:11">
      <c r="B103" s="472"/>
      <c r="C103" s="473"/>
      <c r="D103" s="775"/>
      <c r="E103" s="775"/>
      <c r="F103" s="477"/>
      <c r="G103" s="476"/>
      <c r="H103" s="476"/>
      <c r="I103" s="476"/>
      <c r="J103" s="475"/>
      <c r="K103" s="777"/>
    </row>
    <row r="104" spans="2:11">
      <c r="B104" s="472">
        <f>INDEX(Matches!$B$4:$J$113,MATCH($F104,Matches!$B$4:$B$113,0),5)</f>
        <v>46204.375</v>
      </c>
      <c r="C104" s="473">
        <f>INDEX(Matches!$B$4:$J$113,MATCH($F104,Matches!$B$4:$B$113,0),5)</f>
        <v>46204.375</v>
      </c>
      <c r="D104" s="474" t="str">
        <f>INDEX(Matches!$B$4:$J$113,MATCH($F104,Matches!$B$4:$B$113,0),8)</f>
        <v/>
      </c>
      <c r="E104" s="474" t="str">
        <f>INDEX(Matches!$B$4:$J$113,MATCH($F104,Matches!$B$4:$B$113,0),9)</f>
        <v/>
      </c>
      <c r="F104" s="477">
        <v>80</v>
      </c>
      <c r="G104" s="476" t="str">
        <f>INDEX(Matches!$B$4:$J$113,MATCH($F104,Matches!$B$4:$B$113,0),2)</f>
        <v>1L</v>
      </c>
      <c r="H104" s="476" t="str">
        <f>INDEX(Matches!$B$4:$J$113,MATCH($F104,Matches!$B$4:$B$113,0),3)</f>
        <v>3-EHIJK</v>
      </c>
      <c r="I104" s="476" t="str">
        <f>IFERROR(VLOOKUP($F104,Matches!$B$4:$H$113,7,0),"")</f>
        <v>Atlanta</v>
      </c>
      <c r="J104" s="705"/>
      <c r="K104" s="706"/>
    </row>
    <row r="105" spans="2:11">
      <c r="B105" s="472">
        <f>INDEX(Matches!$B$4:$J$113,MATCH($F105,Matches!$B$4:$B$113,0),5)</f>
        <v>46204.541666666664</v>
      </c>
      <c r="C105" s="473">
        <f>INDEX(Matches!$B$4:$J$113,MATCH($F105,Matches!$B$4:$B$113,0),5)</f>
        <v>46204.541666666664</v>
      </c>
      <c r="D105" s="474" t="str">
        <f>INDEX(Matches!$B$4:$J$113,MATCH($F105,Matches!$B$4:$B$113,0),8)</f>
        <v/>
      </c>
      <c r="E105" s="474" t="str">
        <f>INDEX(Matches!$B$4:$J$113,MATCH($F105,Matches!$B$4:$B$113,0),9)</f>
        <v/>
      </c>
      <c r="F105" s="477">
        <v>82</v>
      </c>
      <c r="G105" s="476" t="str">
        <f>INDEX(Matches!$B$4:$J$113,MATCH($F105,Matches!$B$4:$B$113,0),2)</f>
        <v>1G</v>
      </c>
      <c r="H105" s="476" t="str">
        <f>INDEX(Matches!$B$4:$J$113,MATCH($F105,Matches!$B$4:$B$113,0),3)</f>
        <v>3-AEHIJ</v>
      </c>
      <c r="I105" s="476" t="str">
        <f>IFERROR(VLOOKUP($F105,Matches!$B$4:$H$113,7,0),"")</f>
        <v>Seattle</v>
      </c>
      <c r="J105" s="705"/>
      <c r="K105" s="706"/>
    </row>
    <row r="106" spans="2:11">
      <c r="B106" s="472">
        <f>INDEX(Matches!$B$4:$J$113,MATCH($F106,Matches!$B$4:$B$113,0),5)</f>
        <v>46204.708333333336</v>
      </c>
      <c r="C106" s="473">
        <f>INDEX(Matches!$B$4:$J$113,MATCH($F106,Matches!$B$4:$B$113,0),5)</f>
        <v>46204.708333333336</v>
      </c>
      <c r="D106" s="474" t="str">
        <f>INDEX(Matches!$B$4:$J$113,MATCH($F106,Matches!$B$4:$B$113,0),8)</f>
        <v/>
      </c>
      <c r="E106" s="474" t="str">
        <f>INDEX(Matches!$B$4:$J$113,MATCH($F106,Matches!$B$4:$B$113,0),9)</f>
        <v/>
      </c>
      <c r="F106" s="477">
        <v>81</v>
      </c>
      <c r="G106" s="476" t="str">
        <f>INDEX(Matches!$B$4:$J$113,MATCH($F106,Matches!$B$4:$B$113,0),2)</f>
        <v>1D</v>
      </c>
      <c r="H106" s="476" t="str">
        <f>INDEX(Matches!$B$4:$J$113,MATCH($F106,Matches!$B$4:$B$113,0),3)</f>
        <v>3-BEFIJ</v>
      </c>
      <c r="I106" s="476" t="str">
        <f>IFERROR(VLOOKUP($F106,Matches!$B$4:$H$113,7,0),"")</f>
        <v>San Francisco Bay Area</v>
      </c>
      <c r="J106" s="705"/>
      <c r="K106" s="706"/>
    </row>
    <row r="107" spans="2:11">
      <c r="B107" s="478"/>
      <c r="C107" s="479"/>
      <c r="D107" s="480"/>
      <c r="E107" s="480"/>
      <c r="F107" s="481"/>
      <c r="G107" s="482"/>
      <c r="H107" s="482"/>
      <c r="I107" s="482"/>
      <c r="J107" s="482"/>
      <c r="K107" s="483"/>
    </row>
    <row r="108" spans="2:11">
      <c r="B108" s="472">
        <f>INDEX(Matches!$B$4:$J$113,MATCH($F108,Matches!$B$4:$B$113,0),5)</f>
        <v>46205.5</v>
      </c>
      <c r="C108" s="473">
        <f>INDEX(Matches!$B$4:$J$113,MATCH($F108,Matches!$B$4:$B$113,0),5)</f>
        <v>46205.5</v>
      </c>
      <c r="D108" s="474" t="str">
        <f>INDEX(Matches!$B$4:$J$113,MATCH($F108,Matches!$B$4:$B$113,0),8)</f>
        <v/>
      </c>
      <c r="E108" s="474" t="str">
        <f>INDEX(Matches!$B$4:$J$113,MATCH($F108,Matches!$B$4:$B$113,0),9)</f>
        <v/>
      </c>
      <c r="F108" s="477">
        <v>84</v>
      </c>
      <c r="G108" s="476" t="str">
        <f>INDEX(Matches!$B$4:$J$113,MATCH($F108,Matches!$B$4:$B$113,0),2)</f>
        <v>1H</v>
      </c>
      <c r="H108" s="476" t="str">
        <f>INDEX(Matches!$B$4:$J$113,MATCH($F108,Matches!$B$4:$B$113,0),3)</f>
        <v>2J</v>
      </c>
      <c r="I108" s="476" t="str">
        <f>IFERROR(VLOOKUP($F108,Matches!$B$4:$H$113,7,0),"")</f>
        <v>Los Angeles</v>
      </c>
      <c r="J108" s="705"/>
      <c r="K108" s="706"/>
    </row>
    <row r="109" spans="2:11">
      <c r="B109" s="472">
        <f>INDEX(Matches!$B$4:$J$113,MATCH($F109,Matches!$B$4:$B$113,0),5)</f>
        <v>46205.666666666664</v>
      </c>
      <c r="C109" s="473">
        <f>INDEX(Matches!$B$4:$J$113,MATCH($F109,Matches!$B$4:$B$113,0),5)</f>
        <v>46205.666666666664</v>
      </c>
      <c r="D109" s="474" t="str">
        <f>INDEX(Matches!$B$4:$J$113,MATCH($F109,Matches!$B$4:$B$113,0),8)</f>
        <v/>
      </c>
      <c r="E109" s="474" t="str">
        <f>INDEX(Matches!$B$4:$J$113,MATCH($F109,Matches!$B$4:$B$113,0),9)</f>
        <v/>
      </c>
      <c r="F109" s="477">
        <v>83</v>
      </c>
      <c r="G109" s="476" t="str">
        <f>INDEX(Matches!$B$4:$J$113,MATCH($F109,Matches!$B$4:$B$113,0),2)</f>
        <v>2K</v>
      </c>
      <c r="H109" s="476" t="str">
        <f>INDEX(Matches!$B$4:$J$113,MATCH($F109,Matches!$B$4:$B$113,0),3)</f>
        <v>2L</v>
      </c>
      <c r="I109" s="476" t="str">
        <f>IFERROR(VLOOKUP($F109,Matches!$B$4:$H$113,7,0),"")</f>
        <v>Toronto</v>
      </c>
      <c r="J109" s="705"/>
      <c r="K109" s="706"/>
    </row>
    <row r="110" spans="2:11">
      <c r="B110" s="472">
        <f>INDEX(Matches!$B$4:$J$113,MATCH($F110,Matches!$B$4:$B$113,0),5)</f>
        <v>46205.833333333336</v>
      </c>
      <c r="C110" s="473">
        <f>INDEX(Matches!$B$4:$J$113,MATCH($F110,Matches!$B$4:$B$113,0),5)</f>
        <v>46205.833333333336</v>
      </c>
      <c r="D110" s="474" t="str">
        <f>INDEX(Matches!$B$4:$J$113,MATCH($F110,Matches!$B$4:$B$113,0),8)</f>
        <v/>
      </c>
      <c r="E110" s="474" t="str">
        <f>INDEX(Matches!$B$4:$J$113,MATCH($F110,Matches!$B$4:$B$113,0),9)</f>
        <v/>
      </c>
      <c r="F110" s="477">
        <v>85</v>
      </c>
      <c r="G110" s="476" t="str">
        <f>INDEX(Matches!$B$4:$J$113,MATCH($F110,Matches!$B$4:$B$113,0),2)</f>
        <v>1B</v>
      </c>
      <c r="H110" s="476" t="str">
        <f>INDEX(Matches!$B$4:$J$113,MATCH($F110,Matches!$B$4:$B$113,0),3)</f>
        <v>3-EFGIJ</v>
      </c>
      <c r="I110" s="476" t="str">
        <f>IFERROR(VLOOKUP($F110,Matches!$B$4:$H$113,7,0),"")</f>
        <v>Vancouver</v>
      </c>
      <c r="J110" s="705"/>
      <c r="K110" s="706"/>
    </row>
    <row r="111" spans="2:11">
      <c r="B111" s="472"/>
      <c r="C111" s="473"/>
      <c r="D111" s="775"/>
      <c r="E111" s="775"/>
      <c r="F111" s="477"/>
      <c r="G111" s="476"/>
      <c r="H111" s="476"/>
      <c r="I111" s="476"/>
      <c r="J111" s="475"/>
      <c r="K111" s="777"/>
    </row>
    <row r="112" spans="2:11">
      <c r="B112" s="472">
        <f>INDEX(Matches!$B$4:$J$113,MATCH($F112,Matches!$B$4:$B$113,0),5)</f>
        <v>46206.458333333336</v>
      </c>
      <c r="C112" s="473">
        <f>INDEX(Matches!$B$4:$J$113,MATCH($F112,Matches!$B$4:$B$113,0),5)</f>
        <v>46206.458333333336</v>
      </c>
      <c r="D112" s="474" t="str">
        <f>INDEX(Matches!$B$4:$J$113,MATCH($F112,Matches!$B$4:$B$113,0),8)</f>
        <v/>
      </c>
      <c r="E112" s="474" t="str">
        <f>INDEX(Matches!$B$4:$J$113,MATCH($F112,Matches!$B$4:$B$113,0),9)</f>
        <v/>
      </c>
      <c r="F112" s="477">
        <v>88</v>
      </c>
      <c r="G112" s="476" t="str">
        <f>INDEX(Matches!$B$4:$J$113,MATCH($F112,Matches!$B$4:$B$113,0),2)</f>
        <v>2D</v>
      </c>
      <c r="H112" s="476" t="str">
        <f>INDEX(Matches!$B$4:$J$113,MATCH($F112,Matches!$B$4:$B$113,0),3)</f>
        <v>2G</v>
      </c>
      <c r="I112" s="476" t="str">
        <f>IFERROR(VLOOKUP($F112,Matches!$B$4:$H$113,7,0),"")</f>
        <v>Dallas</v>
      </c>
      <c r="J112" s="705"/>
      <c r="K112" s="706"/>
    </row>
    <row r="113" spans="2:11">
      <c r="B113" s="472">
        <f>INDEX(Matches!$B$4:$J$113,MATCH($F113,Matches!$B$4:$B$113,0),5)</f>
        <v>46206.625</v>
      </c>
      <c r="C113" s="473">
        <f>INDEX(Matches!$B$4:$J$113,MATCH($F113,Matches!$B$4:$B$113,0),5)</f>
        <v>46206.625</v>
      </c>
      <c r="D113" s="474" t="str">
        <f>INDEX(Matches!$B$4:$J$113,MATCH($F113,Matches!$B$4:$B$113,0),8)</f>
        <v/>
      </c>
      <c r="E113" s="474" t="str">
        <f>INDEX(Matches!$B$4:$J$113,MATCH($F113,Matches!$B$4:$B$113,0),9)</f>
        <v/>
      </c>
      <c r="F113" s="477">
        <v>86</v>
      </c>
      <c r="G113" s="476" t="str">
        <f>INDEX(Matches!$B$4:$J$113,MATCH($F113,Matches!$B$4:$B$113,0),2)</f>
        <v>1J</v>
      </c>
      <c r="H113" s="476" t="str">
        <f>INDEX(Matches!$B$4:$J$113,MATCH($F113,Matches!$B$4:$B$113,0),3)</f>
        <v>2H</v>
      </c>
      <c r="I113" s="476" t="str">
        <f>IFERROR(VLOOKUP($F113,Matches!$B$4:$H$113,7,0),"")</f>
        <v>Miami</v>
      </c>
      <c r="J113" s="705"/>
      <c r="K113" s="706"/>
    </row>
    <row r="114" spans="2:11">
      <c r="B114" s="472">
        <f>INDEX(Matches!$B$4:$J$113,MATCH($F114,Matches!$B$4:$B$113,0),5)</f>
        <v>46206.770833333336</v>
      </c>
      <c r="C114" s="473">
        <f>INDEX(Matches!$B$4:$J$113,MATCH($F114,Matches!$B$4:$B$113,0),5)</f>
        <v>46206.770833333336</v>
      </c>
      <c r="D114" s="474" t="str">
        <f>INDEX(Matches!$B$4:$J$113,MATCH($F114,Matches!$B$4:$B$113,0),8)</f>
        <v/>
      </c>
      <c r="E114" s="474" t="str">
        <f>INDEX(Matches!$B$4:$J$113,MATCH($F114,Matches!$B$4:$B$113,0),9)</f>
        <v/>
      </c>
      <c r="F114" s="477">
        <v>87</v>
      </c>
      <c r="G114" s="476" t="str">
        <f>INDEX(Matches!$B$4:$J$113,MATCH($F114,Matches!$B$4:$B$113,0),2)</f>
        <v>1K</v>
      </c>
      <c r="H114" s="476" t="str">
        <f>INDEX(Matches!$B$4:$J$113,MATCH($F114,Matches!$B$4:$B$113,0),3)</f>
        <v>3-DEIJL</v>
      </c>
      <c r="I114" s="476" t="str">
        <f>IFERROR(VLOOKUP($F114,Matches!$B$4:$H$113,7,0),"")</f>
        <v>Kansas City</v>
      </c>
      <c r="J114" s="705"/>
      <c r="K114" s="706"/>
    </row>
    <row r="115" spans="2:11">
      <c r="B115" s="478"/>
      <c r="C115" s="479"/>
      <c r="D115" s="480"/>
      <c r="E115" s="480"/>
      <c r="F115" s="481"/>
      <c r="G115" s="482"/>
      <c r="H115" s="482"/>
      <c r="I115" s="482"/>
      <c r="J115" s="482"/>
      <c r="K115" s="483"/>
    </row>
    <row r="116" spans="2:11">
      <c r="B116" s="555" t="str">
        <f>Language!$E$257</f>
        <v>Round of 16</v>
      </c>
      <c r="C116" s="556"/>
      <c r="D116" s="557"/>
      <c r="E116" s="557"/>
      <c r="F116" s="558"/>
      <c r="G116" s="559"/>
      <c r="H116" s="560"/>
      <c r="I116" s="560"/>
      <c r="J116" s="561"/>
      <c r="K116" s="562"/>
    </row>
    <row r="117" spans="2:11">
      <c r="B117" s="472">
        <f>INDEX(Matches!$B$4:$J$113,MATCH($F117,Matches!$B$4:$B$113,0),5)</f>
        <v>46207.416666666664</v>
      </c>
      <c r="C117" s="473">
        <f>INDEX(Matches!$B$4:$J$113,MATCH($F117,Matches!$B$4:$B$113,0),5)</f>
        <v>46207.416666666664</v>
      </c>
      <c r="D117" s="534" t="str">
        <f>'World Cup'!$E$60</f>
        <v/>
      </c>
      <c r="E117" s="534" t="str">
        <f>'World Cup'!$F$60</f>
        <v/>
      </c>
      <c r="F117" s="477">
        <v>90</v>
      </c>
      <c r="G117" s="476" t="str">
        <f>INDEX(Matches!$B$4:$J$113,MATCH($F117,Matches!$B$4:$B$113,0),2)</f>
        <v>W73</v>
      </c>
      <c r="H117" s="476" t="str">
        <f>INDEX(Matches!$B$4:$J$113,MATCH($F117,Matches!$B$4:$B$113,0),3)</f>
        <v>W75</v>
      </c>
      <c r="I117" s="476" t="str">
        <f>IFERROR(VLOOKUP($F117,Matches!$B$4:$H$113,7,0),"")</f>
        <v>Houston</v>
      </c>
      <c r="J117" s="705"/>
      <c r="K117" s="706"/>
    </row>
    <row r="118" spans="2:11">
      <c r="B118" s="472">
        <f>INDEX(Matches!$B$4:$J$113,MATCH($F118,Matches!$B$4:$B$113,0),5)</f>
        <v>46207.583333333336</v>
      </c>
      <c r="C118" s="473">
        <f>INDEX(Matches!$B$4:$J$113,MATCH($F118,Matches!$B$4:$B$113,0),5)</f>
        <v>46207.583333333336</v>
      </c>
      <c r="D118" s="534" t="str">
        <f>'World Cup'!$B$60</f>
        <v/>
      </c>
      <c r="E118" s="534" t="str">
        <f>'World Cup'!$C$60</f>
        <v/>
      </c>
      <c r="F118" s="477">
        <v>89</v>
      </c>
      <c r="G118" s="476" t="str">
        <f>INDEX(Matches!$B$4:$J$113,MATCH($F118,Matches!$B$4:$B$113,0),2)</f>
        <v>W74</v>
      </c>
      <c r="H118" s="476" t="str">
        <f>INDEX(Matches!$B$4:$J$113,MATCH($F118,Matches!$B$4:$B$113,0),3)</f>
        <v>W77</v>
      </c>
      <c r="I118" s="476" t="str">
        <f>IFERROR(VLOOKUP($F118,Matches!$B$4:$H$113,7,0),"")</f>
        <v>Philadelphia</v>
      </c>
      <c r="J118" s="705"/>
      <c r="K118" s="706"/>
    </row>
    <row r="119" spans="2:11">
      <c r="B119" s="478"/>
      <c r="C119" s="479"/>
      <c r="D119" s="480"/>
      <c r="E119" s="480"/>
      <c r="F119" s="481"/>
      <c r="G119" s="482"/>
      <c r="H119" s="482"/>
      <c r="I119" s="482"/>
      <c r="J119" s="482"/>
      <c r="K119" s="483"/>
    </row>
    <row r="120" spans="2:11">
      <c r="B120" s="472">
        <f>INDEX(Matches!$B$4:$J$113,MATCH($F120,Matches!$B$4:$B$113,0),5)</f>
        <v>46208.541666666664</v>
      </c>
      <c r="C120" s="473">
        <f>INDEX(Matches!$B$4:$J$113,MATCH($F120,Matches!$B$4:$B$113,0),5)</f>
        <v>46208.541666666664</v>
      </c>
      <c r="D120" s="534" t="str">
        <f>'World Cup'!$N$60</f>
        <v/>
      </c>
      <c r="E120" s="534" t="str">
        <f>'World Cup'!$O$60</f>
        <v/>
      </c>
      <c r="F120" s="477">
        <v>91</v>
      </c>
      <c r="G120" s="476" t="str">
        <f>INDEX(Matches!$B$4:$J$113,MATCH($F120,Matches!$B$4:$B$113,0),2)</f>
        <v>W76</v>
      </c>
      <c r="H120" s="476" t="str">
        <f>INDEX(Matches!$B$4:$J$113,MATCH($F120,Matches!$B$4:$B$113,0),3)</f>
        <v>W78</v>
      </c>
      <c r="I120" s="476" t="str">
        <f>IFERROR(VLOOKUP($F120,Matches!$B$4:$H$113,7,0),"")</f>
        <v>New York/New Jersey</v>
      </c>
      <c r="J120" s="705"/>
      <c r="K120" s="706"/>
    </row>
    <row r="121" spans="2:11">
      <c r="B121" s="472">
        <f>INDEX(Matches!$B$4:$J$113,MATCH($F121,Matches!$B$4:$B$113,0),5)</f>
        <v>46208.708333333336</v>
      </c>
      <c r="C121" s="473">
        <f>INDEX(Matches!$B$4:$J$113,MATCH($F121,Matches!$B$4:$B$113,0),5)</f>
        <v>46208.708333333336</v>
      </c>
      <c r="D121" s="534" t="str">
        <f>'World Cup'!$Q$60</f>
        <v/>
      </c>
      <c r="E121" s="534" t="str">
        <f>'World Cup'!$R$60</f>
        <v/>
      </c>
      <c r="F121" s="477">
        <v>92</v>
      </c>
      <c r="G121" s="476" t="str">
        <f>INDEX(Matches!$B$4:$J$113,MATCH($F121,Matches!$B$4:$B$113,0),2)</f>
        <v>W79</v>
      </c>
      <c r="H121" s="476" t="str">
        <f>INDEX(Matches!$B$4:$J$113,MATCH($F121,Matches!$B$4:$B$113,0),3)</f>
        <v>W80</v>
      </c>
      <c r="I121" s="476" t="str">
        <f>IFERROR(VLOOKUP($F121,Matches!$B$4:$H$113,7,0),"")</f>
        <v>Mexico City</v>
      </c>
      <c r="J121" s="705"/>
      <c r="K121" s="706"/>
    </row>
    <row r="122" spans="2:11">
      <c r="B122" s="478"/>
      <c r="C122" s="479"/>
      <c r="D122" s="480"/>
      <c r="E122" s="480"/>
      <c r="F122" s="481"/>
      <c r="G122" s="482"/>
      <c r="H122" s="482"/>
      <c r="I122" s="482"/>
      <c r="J122" s="482"/>
      <c r="K122" s="483"/>
    </row>
    <row r="123" spans="2:11">
      <c r="B123" s="472">
        <f>INDEX(Matches!$B$4:$J$113,MATCH($F123,Matches!$B$4:$B$113,0),5)</f>
        <v>46209.5</v>
      </c>
      <c r="C123" s="473">
        <f>INDEX(Matches!$B$4:$J$113,MATCH($F123,Matches!$B$4:$B$113,0),5)</f>
        <v>46209.5</v>
      </c>
      <c r="D123" s="534" t="str">
        <f>'World Cup'!$H$60</f>
        <v/>
      </c>
      <c r="E123" s="534" t="str">
        <f>'World Cup'!$I$60</f>
        <v/>
      </c>
      <c r="F123" s="477">
        <v>93</v>
      </c>
      <c r="G123" s="476" t="str">
        <f>INDEX(Matches!$B$4:$J$113,MATCH($F123,Matches!$B$4:$B$113,0),2)</f>
        <v>W83</v>
      </c>
      <c r="H123" s="476" t="str">
        <f>INDEX(Matches!$B$4:$J$113,MATCH($F123,Matches!$B$4:$B$113,0),3)</f>
        <v>W84</v>
      </c>
      <c r="I123" s="476" t="str">
        <f>IFERROR(VLOOKUP($F123,Matches!$B$4:$H$113,7,0),"")</f>
        <v>Dallas</v>
      </c>
      <c r="J123" s="705"/>
      <c r="K123" s="706"/>
    </row>
    <row r="124" spans="2:11">
      <c r="B124" s="472">
        <f>INDEX(Matches!$B$4:$J$113,MATCH($F124,Matches!$B$4:$B$113,0),5)</f>
        <v>46209.708333333336</v>
      </c>
      <c r="C124" s="473">
        <f>INDEX(Matches!$B$4:$J$113,MATCH($F124,Matches!$B$4:$B$113,0),5)</f>
        <v>46209.708333333336</v>
      </c>
      <c r="D124" s="534" t="str">
        <f>'World Cup'!$K$60</f>
        <v/>
      </c>
      <c r="E124" s="534" t="str">
        <f>'World Cup'!$L$60</f>
        <v/>
      </c>
      <c r="F124" s="477">
        <v>94</v>
      </c>
      <c r="G124" s="476" t="str">
        <f>INDEX(Matches!$B$4:$J$113,MATCH($F124,Matches!$B$4:$B$113,0),2)</f>
        <v>W81</v>
      </c>
      <c r="H124" s="476" t="str">
        <f>INDEX(Matches!$B$4:$J$113,MATCH($F124,Matches!$B$4:$B$113,0),3)</f>
        <v>W82</v>
      </c>
      <c r="I124" s="476" t="str">
        <f>IFERROR(VLOOKUP($F124,Matches!$B$4:$H$113,7,0),"")</f>
        <v>Seattle</v>
      </c>
      <c r="J124" s="705"/>
      <c r="K124" s="706"/>
    </row>
    <row r="125" spans="2:11">
      <c r="B125" s="478"/>
      <c r="C125" s="479"/>
      <c r="D125" s="480"/>
      <c r="E125" s="480"/>
      <c r="F125" s="481"/>
      <c r="G125" s="482"/>
      <c r="H125" s="482"/>
      <c r="I125" s="482"/>
      <c r="J125" s="482"/>
      <c r="K125" s="483"/>
    </row>
    <row r="126" spans="2:11">
      <c r="B126" s="472">
        <f>INDEX(Matches!$B$4:$J$113,MATCH($F126,Matches!$B$4:$B$113,0),5)</f>
        <v>46210.375</v>
      </c>
      <c r="C126" s="473">
        <f>INDEX(Matches!$B$4:$J$113,MATCH($F126,Matches!$B$4:$B$113,0),5)</f>
        <v>46210.375</v>
      </c>
      <c r="D126" s="534" t="str">
        <f>'World Cup'!$T$60</f>
        <v/>
      </c>
      <c r="E126" s="534" t="str">
        <f>'World Cup'!$U$60</f>
        <v/>
      </c>
      <c r="F126" s="477">
        <v>95</v>
      </c>
      <c r="G126" s="476" t="str">
        <f>INDEX(Matches!$B$4:$J$113,MATCH($F126,Matches!$B$4:$B$113,0),2)</f>
        <v>W86</v>
      </c>
      <c r="H126" s="476" t="str">
        <f>INDEX(Matches!$B$4:$J$113,MATCH($F126,Matches!$B$4:$B$113,0),3)</f>
        <v>W88</v>
      </c>
      <c r="I126" s="476" t="str">
        <f>IFERROR(VLOOKUP($F126,Matches!$B$4:$H$113,7,0),"")</f>
        <v>Atlanta</v>
      </c>
      <c r="J126" s="705"/>
      <c r="K126" s="706"/>
    </row>
    <row r="127" spans="2:11">
      <c r="B127" s="472">
        <f>INDEX(Matches!$B$4:$J$113,MATCH($F127,Matches!$B$4:$B$113,0),5)</f>
        <v>46210.541666666664</v>
      </c>
      <c r="C127" s="473">
        <f>INDEX(Matches!$B$4:$J$113,MATCH($F127,Matches!$B$4:$B$113,0),5)</f>
        <v>46210.541666666664</v>
      </c>
      <c r="D127" s="534" t="str">
        <f>'World Cup'!$W$60</f>
        <v/>
      </c>
      <c r="E127" s="534" t="str">
        <f>'World Cup'!$X$60</f>
        <v/>
      </c>
      <c r="F127" s="477">
        <v>96</v>
      </c>
      <c r="G127" s="476" t="str">
        <f>INDEX(Matches!$B$4:$J$113,MATCH($F127,Matches!$B$4:$B$113,0),2)</f>
        <v>W85</v>
      </c>
      <c r="H127" s="476" t="str">
        <f>INDEX(Matches!$B$4:$J$113,MATCH($F127,Matches!$B$4:$B$113,0),3)</f>
        <v>W87</v>
      </c>
      <c r="I127" s="476" t="str">
        <f>IFERROR(VLOOKUP($F127,Matches!$B$4:$H$113,7,0),"")</f>
        <v>Vancouver</v>
      </c>
      <c r="J127" s="705"/>
      <c r="K127" s="706"/>
    </row>
    <row r="128" spans="2:11">
      <c r="B128" s="478"/>
      <c r="C128" s="479"/>
      <c r="D128" s="480"/>
      <c r="E128" s="480"/>
      <c r="F128" s="481"/>
      <c r="G128" s="482"/>
      <c r="H128" s="482"/>
      <c r="I128" s="482"/>
      <c r="J128" s="482"/>
      <c r="K128" s="483"/>
    </row>
    <row r="129" spans="2:11">
      <c r="B129" s="555" t="str">
        <f>Language!$E$258</f>
        <v>Quarter final</v>
      </c>
      <c r="C129" s="556"/>
      <c r="D129" s="557"/>
      <c r="E129" s="557"/>
      <c r="F129" s="558"/>
      <c r="G129" s="559"/>
      <c r="H129" s="560"/>
      <c r="I129" s="560"/>
      <c r="J129" s="561"/>
      <c r="K129" s="562"/>
    </row>
    <row r="130" spans="2:11">
      <c r="B130" s="472">
        <f>INDEX(Matches!$B$4:$J$113,MATCH($F130,Matches!$B$4:$B$113,0),5)</f>
        <v>46212.541666666664</v>
      </c>
      <c r="C130" s="473">
        <f>INDEX(Matches!$B$4:$J$113,MATCH($F130,Matches!$B$4:$B$113,0),5)</f>
        <v>46212.541666666664</v>
      </c>
      <c r="D130" s="534" t="str">
        <f>'World Cup'!$C$70</f>
        <v/>
      </c>
      <c r="E130" s="534" t="str">
        <f>'World Cup'!$E$70</f>
        <v/>
      </c>
      <c r="F130" s="477">
        <v>97</v>
      </c>
      <c r="G130" s="476" t="str">
        <f>INDEX(Matches!$B$4:$J$113,MATCH($F130,Matches!$B$4:$B$113,0),2)</f>
        <v>W89</v>
      </c>
      <c r="H130" s="476" t="str">
        <f>INDEX(Matches!$B$4:$J$113,MATCH($F130,Matches!$B$4:$B$113,0),3)</f>
        <v>W90</v>
      </c>
      <c r="I130" s="476" t="str">
        <f>IFERROR(VLOOKUP($F130,Matches!$B$4:$H$113,7,0),"")</f>
        <v>Boston</v>
      </c>
      <c r="J130" s="705"/>
      <c r="K130" s="706"/>
    </row>
    <row r="131" spans="2:11">
      <c r="B131" s="472"/>
      <c r="C131" s="473"/>
      <c r="D131" s="776"/>
      <c r="E131" s="776"/>
      <c r="F131" s="477"/>
      <c r="G131" s="476"/>
      <c r="H131" s="476"/>
      <c r="I131" s="476"/>
      <c r="J131" s="475"/>
      <c r="K131" s="777"/>
    </row>
    <row r="132" spans="2:11">
      <c r="B132" s="472">
        <f>INDEX(Matches!$B$4:$J$113,MATCH($F132,Matches!$B$4:$B$113,0),5)</f>
        <v>46213.5</v>
      </c>
      <c r="C132" s="473">
        <f>INDEX(Matches!$B$4:$J$113,MATCH($F132,Matches!$B$4:$B$113,0),5)</f>
        <v>46213.5</v>
      </c>
      <c r="D132" s="534" t="str">
        <f>'World Cup'!$I$70</f>
        <v/>
      </c>
      <c r="E132" s="534" t="str">
        <f>'World Cup'!$K$70</f>
        <v/>
      </c>
      <c r="F132" s="477">
        <v>98</v>
      </c>
      <c r="G132" s="476" t="str">
        <f>INDEX(Matches!$B$4:$J$113,MATCH($F132,Matches!$B$4:$B$113,0),2)</f>
        <v>W93</v>
      </c>
      <c r="H132" s="476" t="str">
        <f>INDEX(Matches!$B$4:$J$113,MATCH($F132,Matches!$B$4:$B$113,0),3)</f>
        <v>W94</v>
      </c>
      <c r="I132" s="476" t="str">
        <f>IFERROR(VLOOKUP($F132,Matches!$B$4:$H$113,7,0),"")</f>
        <v>Los Angeles</v>
      </c>
      <c r="J132" s="705"/>
      <c r="K132" s="706"/>
    </row>
    <row r="133" spans="2:11">
      <c r="B133" s="478"/>
      <c r="C133" s="479"/>
      <c r="D133" s="480"/>
      <c r="E133" s="480"/>
      <c r="F133" s="481"/>
      <c r="G133" s="482"/>
      <c r="H133" s="482"/>
      <c r="I133" s="482"/>
      <c r="J133" s="482"/>
      <c r="K133" s="483"/>
    </row>
    <row r="134" spans="2:11">
      <c r="B134" s="472">
        <f>INDEX(Matches!$B$4:$J$113,MATCH($F134,Matches!$B$4:$B$113,0),5)</f>
        <v>46214.583333333336</v>
      </c>
      <c r="C134" s="473">
        <f>INDEX(Matches!$B$4:$J$113,MATCH($F134,Matches!$B$4:$B$113,0),5)</f>
        <v>46214.583333333336</v>
      </c>
      <c r="D134" s="534" t="str">
        <f>'World Cup'!$O$70</f>
        <v/>
      </c>
      <c r="E134" s="534" t="str">
        <f>'World Cup'!$Q$70</f>
        <v/>
      </c>
      <c r="F134" s="477">
        <v>99</v>
      </c>
      <c r="G134" s="476" t="str">
        <f>INDEX(Matches!$B$4:$J$113,MATCH($F134,Matches!$B$4:$B$113,0),2)</f>
        <v>W91</v>
      </c>
      <c r="H134" s="476" t="str">
        <f>INDEX(Matches!$B$4:$J$113,MATCH($F134,Matches!$B$4:$B$113,0),3)</f>
        <v>W92</v>
      </c>
      <c r="I134" s="476" t="str">
        <f>IFERROR(VLOOKUP($F134,Matches!$B$4:$H$113,7,0),"")</f>
        <v>Miami</v>
      </c>
      <c r="J134" s="705"/>
      <c r="K134" s="706"/>
    </row>
    <row r="135" spans="2:11">
      <c r="B135" s="472">
        <f>INDEX(Matches!$B$4:$J$113,MATCH($F135,Matches!$B$4:$B$113,0),5)</f>
        <v>46214.75</v>
      </c>
      <c r="C135" s="473">
        <f>INDEX(Matches!$B$4:$J$113,MATCH($F135,Matches!$B$4:$B$113,0),5)</f>
        <v>46214.75</v>
      </c>
      <c r="D135" s="534" t="str">
        <f>'World Cup'!$U$70</f>
        <v/>
      </c>
      <c r="E135" s="534" t="str">
        <f>'World Cup'!$W$70</f>
        <v/>
      </c>
      <c r="F135" s="477">
        <v>100</v>
      </c>
      <c r="G135" s="476" t="str">
        <f>INDEX(Matches!$B$4:$J$113,MATCH($F135,Matches!$B$4:$B$113,0),2)</f>
        <v>W95</v>
      </c>
      <c r="H135" s="476" t="str">
        <f>INDEX(Matches!$B$4:$J$113,MATCH($F135,Matches!$B$4:$B$113,0),3)</f>
        <v>W96</v>
      </c>
      <c r="I135" s="476" t="str">
        <f>IFERROR(VLOOKUP($F135,Matches!$B$4:$H$113,7,0),"")</f>
        <v>Kansas City</v>
      </c>
      <c r="J135" s="705"/>
      <c r="K135" s="706"/>
    </row>
    <row r="136" spans="2:11">
      <c r="B136" s="478"/>
      <c r="C136" s="479"/>
      <c r="D136" s="480"/>
      <c r="E136" s="480"/>
      <c r="F136" s="481"/>
      <c r="G136" s="482"/>
      <c r="H136" s="482"/>
      <c r="I136" s="482"/>
      <c r="J136" s="482"/>
      <c r="K136" s="483"/>
    </row>
    <row r="137" spans="2:11">
      <c r="B137" s="555" t="str">
        <f>Language!$E$259</f>
        <v>Semi-Final</v>
      </c>
      <c r="C137" s="556"/>
      <c r="D137" s="557"/>
      <c r="E137" s="557"/>
      <c r="F137" s="558"/>
      <c r="G137" s="559"/>
      <c r="H137" s="560"/>
      <c r="I137" s="560"/>
      <c r="J137" s="561"/>
      <c r="K137" s="562"/>
    </row>
    <row r="138" spans="2:11">
      <c r="B138" s="472">
        <f>INDEX(Matches!$B$4:$J$113,MATCH($F138,Matches!$B$4:$B$113,0),5)</f>
        <v>46217.5</v>
      </c>
      <c r="C138" s="473">
        <f>INDEX(Matches!$B$4:$J$113,MATCH($F138,Matches!$B$4:$B$113,0),5)</f>
        <v>46217.5</v>
      </c>
      <c r="D138" s="534" t="str">
        <f>'World Cup'!$F$80</f>
        <v/>
      </c>
      <c r="E138" s="534" t="str">
        <f>'World Cup'!$H$80</f>
        <v/>
      </c>
      <c r="F138" s="477">
        <v>101</v>
      </c>
      <c r="G138" s="476" t="str">
        <f>INDEX(Matches!$B$4:$J$113,MATCH($F138,Matches!$B$4:$B$113,0),2)</f>
        <v>W97</v>
      </c>
      <c r="H138" s="476" t="str">
        <f>INDEX(Matches!$B$4:$J$113,MATCH($F138,Matches!$B$4:$B$113,0),3)</f>
        <v>W98</v>
      </c>
      <c r="I138" s="476" t="str">
        <f>IFERROR(VLOOKUP($F138,Matches!$B$4:$H$113,7,0),"")</f>
        <v>Dallas</v>
      </c>
      <c r="J138" s="705"/>
      <c r="K138" s="706"/>
    </row>
    <row r="139" spans="2:11">
      <c r="B139" s="478"/>
      <c r="C139" s="479"/>
      <c r="D139" s="480"/>
      <c r="E139" s="480"/>
      <c r="F139" s="481"/>
      <c r="G139" s="482"/>
      <c r="H139" s="482"/>
      <c r="I139" s="482"/>
      <c r="J139" s="482"/>
      <c r="K139" s="483"/>
    </row>
    <row r="140" spans="2:11">
      <c r="B140" s="492">
        <f>INDEX(Matches!$B$4:$J$113,MATCH($F140,Matches!$B$4:$B$113,0),5)</f>
        <v>46218.5</v>
      </c>
      <c r="C140" s="493">
        <f>INDEX(Matches!$B$4:$J$113,MATCH($F140,Matches!$B$4:$B$113,0),5)</f>
        <v>46218.5</v>
      </c>
      <c r="D140" s="535" t="str">
        <f>'World Cup'!$R$80</f>
        <v/>
      </c>
      <c r="E140" s="535" t="str">
        <f>'World Cup'!$T$80</f>
        <v/>
      </c>
      <c r="F140" s="477">
        <v>102</v>
      </c>
      <c r="G140" s="476" t="str">
        <f>INDEX(Matches!$B$4:$J$113,MATCH($F140,Matches!$B$4:$B$113,0),2)</f>
        <v>W99</v>
      </c>
      <c r="H140" s="476" t="str">
        <f>INDEX(Matches!$B$4:$J$113,MATCH($F140,Matches!$B$4:$B$113,0),3)</f>
        <v>W100</v>
      </c>
      <c r="I140" s="476" t="str">
        <f>IFERROR(VLOOKUP($F140,Matches!$B$4:$H$113,7,0),"")</f>
        <v>Atlanta</v>
      </c>
      <c r="J140" s="705"/>
      <c r="K140" s="706"/>
    </row>
    <row r="141" spans="2:11">
      <c r="B141" s="478"/>
      <c r="C141" s="479"/>
      <c r="D141" s="480"/>
      <c r="E141" s="480"/>
      <c r="F141" s="481"/>
      <c r="G141" s="482"/>
      <c r="H141" s="482"/>
      <c r="I141" s="482"/>
      <c r="J141" s="482"/>
      <c r="K141" s="483"/>
    </row>
    <row r="142" spans="2:11">
      <c r="B142" s="555" t="str">
        <f>Language!$E$172</f>
        <v>Third place</v>
      </c>
      <c r="C142" s="556"/>
      <c r="D142" s="557"/>
      <c r="E142" s="557"/>
      <c r="F142" s="558"/>
      <c r="G142" s="559"/>
      <c r="H142" s="560"/>
      <c r="I142" s="560"/>
      <c r="J142" s="561"/>
      <c r="K142" s="562"/>
    </row>
    <row r="143" spans="2:11">
      <c r="B143" s="472">
        <f>INDEX(Matches!$B$4:$J$113,MATCH($F143,Matches!$B$4:$B$113,0),5)</f>
        <v>46221.583333333336</v>
      </c>
      <c r="C143" s="473">
        <f>INDEX(Matches!$B$4:$J$113,MATCH($F143,Matches!$B$4:$B$113,0),5)</f>
        <v>46221.583333333336</v>
      </c>
      <c r="D143" s="534" t="str">
        <f>'World Cup'!$L$88</f>
        <v/>
      </c>
      <c r="E143" s="534" t="str">
        <f>'World Cup'!$N$88</f>
        <v/>
      </c>
      <c r="F143" s="477">
        <v>103</v>
      </c>
      <c r="G143" s="476" t="str">
        <f>INDEX(Matches!$B$4:$J$113,MATCH($F143,Matches!$B$4:$B$113,0),2)</f>
        <v>RU101</v>
      </c>
      <c r="H143" s="476" t="str">
        <f>INDEX(Matches!$B$4:$J$113,MATCH($F143,Matches!$B$4:$B$113,0),3)</f>
        <v>RU102</v>
      </c>
      <c r="I143" s="476" t="str">
        <f>IFERROR(VLOOKUP($F143,Matches!$B$4:$H$113,7,0),"")</f>
        <v>Miami</v>
      </c>
      <c r="J143" s="705"/>
      <c r="K143" s="706"/>
    </row>
    <row r="144" spans="2:11">
      <c r="B144" s="478"/>
      <c r="C144" s="479"/>
      <c r="D144" s="480"/>
      <c r="E144" s="480"/>
      <c r="F144" s="481"/>
      <c r="G144" s="482"/>
      <c r="H144" s="482"/>
      <c r="I144" s="482"/>
      <c r="J144" s="482"/>
      <c r="K144" s="483"/>
    </row>
    <row r="145" spans="2:11">
      <c r="B145" s="555" t="str">
        <f>Language!$E$173</f>
        <v>Final</v>
      </c>
      <c r="C145" s="556"/>
      <c r="D145" s="557"/>
      <c r="E145" s="557"/>
      <c r="F145" s="558"/>
      <c r="G145" s="559"/>
      <c r="H145" s="560"/>
      <c r="I145" s="560"/>
      <c r="J145" s="561"/>
      <c r="K145" s="562"/>
    </row>
    <row r="146" spans="2:11" ht="15.75" thickBot="1">
      <c r="B146" s="494">
        <f>INDEX(Matches!$B$4:$J$113,MATCH($F146,Matches!$B$4:$B$113,0),5)</f>
        <v>46222.5</v>
      </c>
      <c r="C146" s="495">
        <f>INDEX(Matches!$B$4:$J$113,MATCH($F146,Matches!$B$4:$B$113,0),5)</f>
        <v>46222.5</v>
      </c>
      <c r="D146" s="536" t="str">
        <f>'World Cup'!$L$98</f>
        <v/>
      </c>
      <c r="E146" s="536" t="str">
        <f>'World Cup'!$N$98</f>
        <v/>
      </c>
      <c r="F146" s="496">
        <v>104</v>
      </c>
      <c r="G146" s="497" t="str">
        <f>INDEX(Matches!$B$4:$J$113,MATCH($F146,Matches!$B$4:$B$113,0),2)</f>
        <v>W101</v>
      </c>
      <c r="H146" s="497" t="str">
        <f>INDEX(Matches!$B$4:$J$113,MATCH($F146,Matches!$B$4:$B$113,0),3)</f>
        <v>W102</v>
      </c>
      <c r="I146" s="497" t="str">
        <f>IFERROR(VLOOKUP($F146,Matches!$B$4:$H$113,7,0),"")</f>
        <v>New York/New Jersey</v>
      </c>
      <c r="J146" s="707"/>
      <c r="K146" s="708"/>
    </row>
    <row r="147" spans="2:11" ht="15.75" thickTop="1"/>
    <row r="148" spans="2:11"/>
    <row r="149" spans="2:11"/>
  </sheetData>
  <sheetProtection sheet="1" selectLockedCells="1"/>
  <mergeCells count="4">
    <mergeCell ref="B1:H1"/>
    <mergeCell ref="M2:N2"/>
    <mergeCell ref="G3:H3"/>
    <mergeCell ref="M3:N5"/>
  </mergeCells>
  <conditionalFormatting sqref="B4:B146">
    <cfRule type="expression" dxfId="958" priority="129">
      <formula>INT(B4)=TODAY()</formula>
    </cfRule>
  </conditionalFormatting>
  <conditionalFormatting sqref="D4:E146">
    <cfRule type="expression" dxfId="957" priority="1">
      <formula>AND(D4=$N$14,D4&lt;&gt;"")</formula>
    </cfRule>
    <cfRule type="expression" dxfId="956" priority="2">
      <formula>AND(D4=$N$13,D4&lt;&gt;"")</formula>
    </cfRule>
    <cfRule type="expression" dxfId="955" priority="3">
      <formula>AND(D4=$N$12,D4&lt;&gt;"")</formula>
    </cfRule>
    <cfRule type="expression" dxfId="954" priority="4">
      <formula>AND(D4=$N$11,D4&lt;&gt;"")</formula>
    </cfRule>
    <cfRule type="expression" dxfId="953" priority="130">
      <formula>AND(D4=$N$10,D4&lt;&gt;"")</formula>
    </cfRule>
    <cfRule type="expression" dxfId="952" priority="131">
      <formula>AND(D4=$N$9,D4&lt;&gt;"")</formula>
    </cfRule>
    <cfRule type="expression" dxfId="951" priority="132">
      <formula>AND(D4=$N$8,D4&lt;&gt;"")</formula>
    </cfRule>
    <cfRule type="expression" dxfId="950" priority="133">
      <formula>AND(D4=$N$7,D4&lt;&gt;"")</formula>
    </cfRule>
  </conditionalFormatting>
  <pageMargins left="0.7" right="0.7" top="0.78740157499999996" bottom="0.78740157499999996" header="0.3" footer="0.3"/>
  <pageSetup paperSize="9"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8E9D0-0F30-461F-A42F-3A02D75AE700}">
  <sheetPr codeName="Tabelle5"/>
  <dimension ref="A1:AY102"/>
  <sheetViews>
    <sheetView showGridLines="0" showRowColHeaders="0" zoomScaleNormal="100" workbookViewId="0">
      <selection activeCell="AY1" sqref="AY1:XFD1048576"/>
    </sheetView>
  </sheetViews>
  <sheetFormatPr defaultColWidth="0" defaultRowHeight="15" zeroHeight="1"/>
  <cols>
    <col min="1" max="1" width="2.7109375" customWidth="1"/>
    <col min="2" max="2" width="5.140625" customWidth="1"/>
    <col min="3" max="3" width="1.42578125" customWidth="1"/>
    <col min="4" max="4" width="14.28515625" customWidth="1"/>
    <col min="5" max="6" width="4.7109375" customWidth="1"/>
    <col min="7" max="7" width="3.7109375" customWidth="1"/>
    <col min="8" max="8" width="1.42578125" customWidth="1"/>
    <col min="9" max="9" width="3.7109375" customWidth="1"/>
    <col min="10" max="13" width="6.7109375" customWidth="1"/>
    <col min="14" max="14" width="2.7109375" customWidth="1"/>
    <col min="15" max="15" width="14.28515625" customWidth="1"/>
    <col min="16" max="17" width="4.7109375" customWidth="1"/>
    <col min="18" max="18" width="3.7109375" style="140" customWidth="1"/>
    <col min="19" max="19" width="1.42578125" customWidth="1"/>
    <col min="20" max="20" width="3.7109375" style="5" customWidth="1"/>
    <col min="21" max="24" width="6.7109375" customWidth="1"/>
    <col min="25" max="25" width="2.7109375" customWidth="1"/>
    <col min="26" max="26" width="14.28515625" customWidth="1"/>
    <col min="27" max="28" width="4.7109375" customWidth="1"/>
    <col min="29" max="29" width="3.7109375" customWidth="1"/>
    <col min="30" max="30" width="1.42578125" customWidth="1"/>
    <col min="31" max="31" width="3.7109375" customWidth="1"/>
    <col min="32" max="35" width="6.7109375" customWidth="1"/>
    <col min="36" max="36" width="2.7109375" customWidth="1"/>
    <col min="37" max="37" width="14.28515625" customWidth="1"/>
    <col min="38" max="39" width="4.7109375" customWidth="1"/>
    <col min="40" max="40" width="3.7109375" customWidth="1"/>
    <col min="41" max="41" width="1.42578125" customWidth="1"/>
    <col min="42" max="42" width="3.7109375" customWidth="1"/>
    <col min="43" max="46" width="6.7109375" customWidth="1"/>
    <col min="47" max="47" width="2.7109375" customWidth="1"/>
    <col min="48" max="49" width="5.7109375" customWidth="1"/>
    <col min="50" max="50" width="2.7109375" customWidth="1"/>
    <col min="51" max="51" width="0" hidden="1" customWidth="1"/>
    <col min="52" max="16384" width="11.42578125" hidden="1"/>
  </cols>
  <sheetData>
    <row r="1" spans="2:51" ht="34.5" customHeight="1">
      <c r="C1" s="718"/>
      <c r="D1" s="751" t="str">
        <f>Language!$E$122</f>
        <v>Head-to-head results</v>
      </c>
    </row>
    <row r="2" spans="2:51"/>
    <row r="3" spans="2:51" ht="18.75">
      <c r="D3" s="743" t="str">
        <f>Language!$E$140</f>
        <v>Overall table</v>
      </c>
      <c r="O3" s="743" t="str">
        <f>Language!$E$137</f>
        <v>head-to-head record 1</v>
      </c>
      <c r="Z3" s="743" t="str">
        <f>Language!$E$138</f>
        <v>head-to-head record 2</v>
      </c>
      <c r="AK3" s="743" t="str">
        <f>Language!$E$139</f>
        <v>head-to-head record 3</v>
      </c>
    </row>
    <row r="4" spans="2:51" ht="15.75" thickBot="1">
      <c r="D4" s="335">
        <v>7</v>
      </c>
      <c r="Z4" s="771" t="str">
        <f>IF(COUNTBLANK(CalcA!$BN$14:$BN$17)&lt;4,Language!$E$136,"")</f>
        <v/>
      </c>
      <c r="AK4" s="771" t="str">
        <f>IF(COUNTBLANK(CalcA!$BZ$14:$BZ$17)&lt;4,Language!$E$136,"")</f>
        <v/>
      </c>
    </row>
    <row r="5" spans="2:51" ht="24.75" thickTop="1">
      <c r="B5" s="747" t="s">
        <v>24</v>
      </c>
      <c r="C5" s="720"/>
      <c r="D5" s="731"/>
      <c r="E5" s="742" t="str">
        <f>Language!$E$131</f>
        <v>Pts.</v>
      </c>
      <c r="F5" s="742" t="str">
        <f>Language!$E$132</f>
        <v>GD</v>
      </c>
      <c r="G5" s="857" t="str">
        <f>Language!$E$133</f>
        <v>Goals</v>
      </c>
      <c r="H5" s="858"/>
      <c r="I5" s="858"/>
      <c r="J5" s="734" t="str">
        <f t="array" ref="J5:M5">LEFT(CalcA!$H$21:$K$21,$D$4)</f>
        <v>Mexico</v>
      </c>
      <c r="K5" s="732" t="str">
        <v>South A</v>
      </c>
      <c r="L5" s="732" t="str">
        <v>Rep. of</v>
      </c>
      <c r="M5" s="733" t="str">
        <v>Czech R</v>
      </c>
      <c r="O5" s="731"/>
      <c r="P5" s="742" t="str">
        <f>Language!$E$131</f>
        <v>Pts.</v>
      </c>
      <c r="Q5" s="742" t="str">
        <f>Language!$E$132</f>
        <v>GD</v>
      </c>
      <c r="R5" s="857" t="str">
        <f>Language!$E$133</f>
        <v>Goals</v>
      </c>
      <c r="S5" s="858"/>
      <c r="T5" s="858"/>
      <c r="U5" s="734" t="str">
        <f t="array" ref="U5:X5">LEFT(CalcA!$BE$13:$BH$13,$D$4)</f>
        <v>Mexico</v>
      </c>
      <c r="V5" s="732" t="str">
        <v>South A</v>
      </c>
      <c r="W5" s="732" t="str">
        <v>Rep. of</v>
      </c>
      <c r="X5" s="733" t="str">
        <v>Czech R</v>
      </c>
      <c r="Z5" s="731"/>
      <c r="AA5" s="742" t="str">
        <f>Language!$E$131</f>
        <v>Pts.</v>
      </c>
      <c r="AB5" s="742" t="str">
        <f>Language!$E$132</f>
        <v>GD</v>
      </c>
      <c r="AC5" s="857" t="str">
        <f>Language!$E$133</f>
        <v>Goals</v>
      </c>
      <c r="AD5" s="858"/>
      <c r="AE5" s="858"/>
      <c r="AF5" s="734" t="str">
        <f t="array" ref="AF5:AI5">IF(COUNTBLANK(CalcA!$AZ$22:$AZ$25)&lt;4,LEFT(CalcA!$BE$21:$BH$21,$D$4),LEFT(CalcA!$BS$13:$BV$13,$D$4))</f>
        <v/>
      </c>
      <c r="AG5" s="732" t="str">
        <v/>
      </c>
      <c r="AH5" s="732" t="str">
        <v/>
      </c>
      <c r="AI5" s="733" t="str">
        <v/>
      </c>
      <c r="AK5" s="731"/>
      <c r="AL5" s="742" t="str">
        <f>Language!$E$131</f>
        <v>Pts.</v>
      </c>
      <c r="AM5" s="742" t="str">
        <f>Language!$E$132</f>
        <v>GD</v>
      </c>
      <c r="AN5" s="857" t="str">
        <f>Language!$E$133</f>
        <v>Goals</v>
      </c>
      <c r="AO5" s="858"/>
      <c r="AP5" s="858"/>
      <c r="AQ5" s="734" t="str">
        <f t="array" ref="AQ5:AT5">LEFT(CalcA!$CE$13:$CH$13,$D$4)</f>
        <v/>
      </c>
      <c r="AR5" s="732" t="str">
        <v/>
      </c>
      <c r="AS5" s="732" t="str">
        <v/>
      </c>
      <c r="AT5" s="733" t="str">
        <v/>
      </c>
      <c r="AV5" s="753" t="str">
        <f>Language!$E$123</f>
        <v>Fair play</v>
      </c>
      <c r="AW5" s="754" t="str">
        <f>Language!$E$186</f>
        <v>FIFA Rank</v>
      </c>
      <c r="AY5" s="798" t="s">
        <v>1759</v>
      </c>
    </row>
    <row r="6" spans="2:51">
      <c r="B6" s="749" t="str">
        <f t="array" ref="B6:B9">IF(CalcA!$M$22:$M$25,"•","")</f>
        <v/>
      </c>
      <c r="D6" s="744" t="str">
        <f t="array" ref="D6:D9">CalcA!$D$22:$D$25</f>
        <v>Mexico</v>
      </c>
      <c r="E6" s="345">
        <f t="array" ref="E6:E9">CalcA!$E$22:$E$25</f>
        <v>0</v>
      </c>
      <c r="F6" s="345">
        <f>G6-I6</f>
        <v>0</v>
      </c>
      <c r="G6" s="729">
        <f t="array" ref="G6:G9">CalcA!$F$22:$F$25</f>
        <v>0</v>
      </c>
      <c r="H6" s="741" t="str">
        <f>Language!$E$197</f>
        <v xml:space="preserve"> - </v>
      </c>
      <c r="I6" s="738">
        <f t="array" ref="I6:I9">CalcA!$G$22:$G$25</f>
        <v>0</v>
      </c>
      <c r="J6" s="735" t="str">
        <f t="array" ref="J6:M9">CalcA!$H$22:$K$25</f>
        <v/>
      </c>
      <c r="K6" s="345" t="str">
        <v/>
      </c>
      <c r="L6" s="345" t="str">
        <v/>
      </c>
      <c r="M6" s="730" t="str">
        <v/>
      </c>
      <c r="O6" s="744" t="str">
        <f t="array" ref="O6:O9">CalcA!$AZ$14:$AZ$17</f>
        <v>Mexico</v>
      </c>
      <c r="P6" s="345">
        <f t="array" ref="P6:P9">CalcA!$BA$14:$BA$17</f>
        <v>0</v>
      </c>
      <c r="Q6" s="345">
        <f t="array" ref="Q6:Q9">CalcA!$BB$14:$BB$17</f>
        <v>0</v>
      </c>
      <c r="R6" s="729">
        <f t="array" ref="R6:R9">CalcA!$BC$14:$BC$17</f>
        <v>0</v>
      </c>
      <c r="S6" s="741" t="str">
        <f>Language!$E$197</f>
        <v xml:space="preserve"> - </v>
      </c>
      <c r="T6" s="738">
        <f>IF(O6="","",R6-Q6)</f>
        <v>0</v>
      </c>
      <c r="U6" s="735" t="str">
        <f t="array" ref="U6:X9">CalcA!$BE$14:$BH$17</f>
        <v/>
      </c>
      <c r="V6" s="345" t="str">
        <v/>
      </c>
      <c r="W6" s="345" t="str">
        <v/>
      </c>
      <c r="X6" s="730" t="str">
        <v/>
      </c>
      <c r="Z6" s="744" t="str">
        <f t="array" ref="Z6:Z9">IF(COUNTBLANK(CalcA!$AZ$22:$AZ$25)&lt;4,CalcA!$AZ$22:$AZ$25,CalcA!$BN$14:$BN$17)</f>
        <v/>
      </c>
      <c r="AA6" s="345" t="str">
        <f t="array" ref="AA6:AA9">IF(COUNTBLANK(CalcA!$AZ$22:$AZ$25)&lt;4,CalcA!$BA$22:$BA$25,CalcA!$BO$14:$BO$17)</f>
        <v/>
      </c>
      <c r="AB6" s="345" t="str">
        <f t="array" ref="AB6:AB9">IF(COUNTBLANK(CalcA!$AZ$22:$AZ$25)&lt;4,CalcA!$BB$22:$BB$25,CalcA!$BP$14:$BP$17)</f>
        <v/>
      </c>
      <c r="AC6" s="729" t="str">
        <f t="array" ref="AC6:AC9">IF(COUNTBLANK(CalcA!$AZ$22:$AZ$25)&lt;4,CalcA!$BC$22:$BC$25,CalcA!$BQ$14:$BQ$17)</f>
        <v/>
      </c>
      <c r="AD6" s="741" t="str">
        <f>Language!$E$197</f>
        <v xml:space="preserve"> - </v>
      </c>
      <c r="AE6" s="738" t="str">
        <f>IF(Z6="","",AC6-AB6)</f>
        <v/>
      </c>
      <c r="AF6" s="735" t="str">
        <f t="array" ref="AF6:AI9">IF(COUNTBLANK(CalcA!$AZ$22:$AZ$25)&lt;4,CalcA!$BE$22:$BH$25,CalcA!$BS$14:$BV$17)</f>
        <v/>
      </c>
      <c r="AG6" s="345" t="str">
        <v/>
      </c>
      <c r="AH6" s="345" t="str">
        <v/>
      </c>
      <c r="AI6" s="730" t="str">
        <v/>
      </c>
      <c r="AK6" s="744" t="str">
        <f t="array" ref="AK6:AK9">CalcA!$BZ$14:$BZ$17</f>
        <v/>
      </c>
      <c r="AL6" s="345" t="str">
        <f t="array" ref="AL6:AL9">CalcA!$CA$14:$CA$17</f>
        <v/>
      </c>
      <c r="AM6" s="345" t="str">
        <f t="array" ref="AM6:AM9">CalcA!$CB$14:$CB$17</f>
        <v/>
      </c>
      <c r="AN6" s="729" t="str">
        <f t="array" ref="AN6:AN9">CalcA!$CC$14:$CC$17</f>
        <v/>
      </c>
      <c r="AO6" s="741" t="str">
        <f>Language!$E$197</f>
        <v xml:space="preserve"> - </v>
      </c>
      <c r="AP6" s="738" t="str">
        <f t="shared" ref="AP6:AP9" si="0">IF(AK6="","",AN6-AM6)</f>
        <v/>
      </c>
      <c r="AQ6" s="735" t="str">
        <f t="array" ref="AQ6:AT9">CalcA!$CE$14:$CH$17</f>
        <v/>
      </c>
      <c r="AR6" s="345" t="str">
        <v/>
      </c>
      <c r="AS6" s="345" t="str">
        <v/>
      </c>
      <c r="AT6" s="730" t="str">
        <v/>
      </c>
      <c r="AV6" s="755" t="e">
        <f t="array" ref="AV6:AV9">VLOOKUP($D$6:$D$9,CalcA!$D$5:$P$8,13,0)</f>
        <v>#REF!</v>
      </c>
      <c r="AW6" s="730">
        <f t="array" ref="AW6:AW9">VLOOKUP($D$6:$D$9,CalcA!$D$5:$Q$8,14,0)</f>
        <v>15</v>
      </c>
      <c r="AY6" t="b">
        <f t="array" ref="AY6:AY9">CalcA!$AC$22:$AC$25</f>
        <v>0</v>
      </c>
    </row>
    <row r="7" spans="2:51">
      <c r="B7" s="749" t="str">
        <v/>
      </c>
      <c r="D7" s="745" t="str">
        <v>South Africa</v>
      </c>
      <c r="E7" s="188">
        <v>0</v>
      </c>
      <c r="F7" s="188">
        <f t="shared" ref="F7:F9" si="1">G7-I7</f>
        <v>0</v>
      </c>
      <c r="G7" s="725">
        <v>0</v>
      </c>
      <c r="H7" s="727" t="str">
        <f>Language!$E$197</f>
        <v xml:space="preserve"> - </v>
      </c>
      <c r="I7" s="739">
        <v>0</v>
      </c>
      <c r="J7" s="736" t="str">
        <v/>
      </c>
      <c r="K7" s="721" t="str">
        <v/>
      </c>
      <c r="L7" s="188" t="str">
        <v/>
      </c>
      <c r="M7" s="722" t="str">
        <v/>
      </c>
      <c r="O7" s="745" t="str">
        <v>South Africa</v>
      </c>
      <c r="P7" s="188">
        <v>0</v>
      </c>
      <c r="Q7" s="188">
        <v>0</v>
      </c>
      <c r="R7" s="725">
        <v>0</v>
      </c>
      <c r="S7" s="727" t="str">
        <f>Language!$E$197</f>
        <v xml:space="preserve"> - </v>
      </c>
      <c r="T7" s="739">
        <f t="shared" ref="T7:T9" si="2">IF(O7="","",R7-Q7)</f>
        <v>0</v>
      </c>
      <c r="U7" s="736" t="str">
        <v/>
      </c>
      <c r="V7" s="721" t="str">
        <v/>
      </c>
      <c r="W7" s="188" t="str">
        <v/>
      </c>
      <c r="X7" s="722" t="str">
        <v/>
      </c>
      <c r="Z7" s="745" t="str">
        <v/>
      </c>
      <c r="AA7" s="188" t="str">
        <v/>
      </c>
      <c r="AB7" s="188" t="str">
        <v/>
      </c>
      <c r="AC7" s="725" t="str">
        <v/>
      </c>
      <c r="AD7" s="727" t="str">
        <f>Language!$E$197</f>
        <v xml:space="preserve"> - </v>
      </c>
      <c r="AE7" s="739" t="str">
        <f t="shared" ref="AE7:AE9" si="3">IF(Z7="","",AC7-AB7)</f>
        <v/>
      </c>
      <c r="AF7" s="736" t="str">
        <v/>
      </c>
      <c r="AG7" s="721" t="str">
        <v/>
      </c>
      <c r="AH7" s="188" t="str">
        <v/>
      </c>
      <c r="AI7" s="722" t="str">
        <v/>
      </c>
      <c r="AK7" s="745" t="str">
        <v/>
      </c>
      <c r="AL7" s="188" t="str">
        <v/>
      </c>
      <c r="AM7" s="188" t="str">
        <v/>
      </c>
      <c r="AN7" s="725" t="str">
        <v/>
      </c>
      <c r="AO7" s="727" t="str">
        <f>Language!$E$197</f>
        <v xml:space="preserve"> - </v>
      </c>
      <c r="AP7" s="739" t="str">
        <f t="shared" si="0"/>
        <v/>
      </c>
      <c r="AQ7" s="736" t="str">
        <v/>
      </c>
      <c r="AR7" s="721" t="str">
        <v/>
      </c>
      <c r="AS7" s="188" t="str">
        <v/>
      </c>
      <c r="AT7" s="722" t="str">
        <v/>
      </c>
      <c r="AV7" s="756" t="e">
        <v>#REF!</v>
      </c>
      <c r="AW7" s="722">
        <v>60</v>
      </c>
      <c r="AY7" t="b">
        <v>0</v>
      </c>
    </row>
    <row r="8" spans="2:51">
      <c r="B8" s="749" t="str">
        <v/>
      </c>
      <c r="D8" s="745" t="str">
        <v>Rep. of Korea</v>
      </c>
      <c r="E8" s="188">
        <v>0</v>
      </c>
      <c r="F8" s="188">
        <f t="shared" si="1"/>
        <v>0</v>
      </c>
      <c r="G8" s="725">
        <v>0</v>
      </c>
      <c r="H8" s="727" t="str">
        <f>Language!$E$197</f>
        <v xml:space="preserve"> - </v>
      </c>
      <c r="I8" s="739">
        <v>0</v>
      </c>
      <c r="J8" s="736" t="str">
        <v/>
      </c>
      <c r="K8" s="188" t="str">
        <v/>
      </c>
      <c r="L8" s="721" t="str">
        <v/>
      </c>
      <c r="M8" s="722" t="str">
        <v/>
      </c>
      <c r="O8" s="745" t="str">
        <v>Rep. of Korea</v>
      </c>
      <c r="P8" s="188">
        <v>0</v>
      </c>
      <c r="Q8" s="188">
        <v>0</v>
      </c>
      <c r="R8" s="725">
        <v>0</v>
      </c>
      <c r="S8" s="727" t="str">
        <f>Language!$E$197</f>
        <v xml:space="preserve"> - </v>
      </c>
      <c r="T8" s="739">
        <f t="shared" si="2"/>
        <v>0</v>
      </c>
      <c r="U8" s="736" t="str">
        <v/>
      </c>
      <c r="V8" s="188" t="str">
        <v/>
      </c>
      <c r="W8" s="721" t="str">
        <v/>
      </c>
      <c r="X8" s="722" t="str">
        <v/>
      </c>
      <c r="Z8" s="745" t="str">
        <v/>
      </c>
      <c r="AA8" s="188" t="str">
        <v/>
      </c>
      <c r="AB8" s="188" t="str">
        <v/>
      </c>
      <c r="AC8" s="725" t="str">
        <v/>
      </c>
      <c r="AD8" s="727" t="str">
        <f>Language!$E$197</f>
        <v xml:space="preserve"> - </v>
      </c>
      <c r="AE8" s="739" t="str">
        <f t="shared" si="3"/>
        <v/>
      </c>
      <c r="AF8" s="736" t="str">
        <v/>
      </c>
      <c r="AG8" s="188" t="str">
        <v/>
      </c>
      <c r="AH8" s="721" t="str">
        <v/>
      </c>
      <c r="AI8" s="722" t="str">
        <v/>
      </c>
      <c r="AK8" s="745" t="str">
        <v/>
      </c>
      <c r="AL8" s="188" t="str">
        <v/>
      </c>
      <c r="AM8" s="188" t="str">
        <v/>
      </c>
      <c r="AN8" s="725" t="str">
        <v/>
      </c>
      <c r="AO8" s="727" t="str">
        <f>Language!$E$197</f>
        <v xml:space="preserve"> - </v>
      </c>
      <c r="AP8" s="739" t="str">
        <f t="shared" si="0"/>
        <v/>
      </c>
      <c r="AQ8" s="736" t="str">
        <v/>
      </c>
      <c r="AR8" s="188" t="str">
        <v/>
      </c>
      <c r="AS8" s="721" t="str">
        <v/>
      </c>
      <c r="AT8" s="722" t="str">
        <v/>
      </c>
      <c r="AV8" s="756" t="e">
        <v>#REF!</v>
      </c>
      <c r="AW8" s="722">
        <v>25</v>
      </c>
      <c r="AY8" t="b">
        <v>0</v>
      </c>
    </row>
    <row r="9" spans="2:51" ht="15.75" thickBot="1">
      <c r="B9" s="749" t="str">
        <v/>
      </c>
      <c r="D9" s="746" t="str">
        <v>Czech Rep.</v>
      </c>
      <c r="E9" s="723">
        <v>0</v>
      </c>
      <c r="F9" s="723">
        <f t="shared" si="1"/>
        <v>0</v>
      </c>
      <c r="G9" s="726">
        <v>0</v>
      </c>
      <c r="H9" s="728" t="str">
        <f>Language!$E$197</f>
        <v xml:space="preserve"> - </v>
      </c>
      <c r="I9" s="740">
        <v>0</v>
      </c>
      <c r="J9" s="737" t="str">
        <v/>
      </c>
      <c r="K9" s="723" t="str">
        <v/>
      </c>
      <c r="L9" s="723" t="str">
        <v/>
      </c>
      <c r="M9" s="724" t="str">
        <v/>
      </c>
      <c r="O9" s="746" t="str">
        <v>Czech Rep.</v>
      </c>
      <c r="P9" s="723">
        <v>0</v>
      </c>
      <c r="Q9" s="723">
        <v>0</v>
      </c>
      <c r="R9" s="726">
        <v>0</v>
      </c>
      <c r="S9" s="728" t="str">
        <f>Language!$E$197</f>
        <v xml:space="preserve"> - </v>
      </c>
      <c r="T9" s="740">
        <f t="shared" si="2"/>
        <v>0</v>
      </c>
      <c r="U9" s="737" t="str">
        <v/>
      </c>
      <c r="V9" s="723" t="str">
        <v/>
      </c>
      <c r="W9" s="723" t="str">
        <v/>
      </c>
      <c r="X9" s="724" t="str">
        <v/>
      </c>
      <c r="Z9" s="746" t="str">
        <v/>
      </c>
      <c r="AA9" s="723" t="str">
        <v/>
      </c>
      <c r="AB9" s="723" t="str">
        <v/>
      </c>
      <c r="AC9" s="726" t="str">
        <v/>
      </c>
      <c r="AD9" s="728" t="str">
        <f>Language!$E$197</f>
        <v xml:space="preserve"> - </v>
      </c>
      <c r="AE9" s="740" t="str">
        <f t="shared" si="3"/>
        <v/>
      </c>
      <c r="AF9" s="737" t="str">
        <v/>
      </c>
      <c r="AG9" s="723" t="str">
        <v/>
      </c>
      <c r="AH9" s="723" t="str">
        <v/>
      </c>
      <c r="AI9" s="724" t="str">
        <v/>
      </c>
      <c r="AK9" s="746" t="str">
        <v/>
      </c>
      <c r="AL9" s="723" t="str">
        <v/>
      </c>
      <c r="AM9" s="723" t="str">
        <v/>
      </c>
      <c r="AN9" s="726" t="str">
        <v/>
      </c>
      <c r="AO9" s="728" t="str">
        <f>Language!$E$197</f>
        <v xml:space="preserve"> - </v>
      </c>
      <c r="AP9" s="740" t="str">
        <f t="shared" si="0"/>
        <v/>
      </c>
      <c r="AQ9" s="737" t="str">
        <v/>
      </c>
      <c r="AR9" s="723" t="str">
        <v/>
      </c>
      <c r="AS9" s="723" t="str">
        <v/>
      </c>
      <c r="AT9" s="724" t="str">
        <v/>
      </c>
      <c r="AV9" s="757" t="e">
        <v>#REF!</v>
      </c>
      <c r="AW9" s="758">
        <v>41</v>
      </c>
      <c r="AY9" t="b">
        <v>0</v>
      </c>
    </row>
    <row r="10" spans="2:51" ht="15.75" thickTop="1"/>
    <row r="11" spans="2:51"/>
    <row r="12" spans="2:51" ht="15.75" thickBot="1">
      <c r="Z12" s="771" t="str">
        <f>IF(COUNTBLANK(CalcB!$BN$14:$BN$17)&lt;4,Language!$E$136,"")</f>
        <v/>
      </c>
      <c r="AK12" s="771" t="str">
        <f>IF(COUNTBLANK(CalcB!$BZ$14:$BZ$17)&lt;4,Language!$E$136,"")</f>
        <v/>
      </c>
    </row>
    <row r="13" spans="2:51" ht="24.75" thickTop="1">
      <c r="B13" s="747" t="s">
        <v>20</v>
      </c>
      <c r="C13" s="720"/>
      <c r="D13" s="731"/>
      <c r="E13" s="742" t="str">
        <f>Language!$E$131</f>
        <v>Pts.</v>
      </c>
      <c r="F13" s="742" t="str">
        <f>Language!$E$132</f>
        <v>GD</v>
      </c>
      <c r="G13" s="857" t="str">
        <f>Language!$E$133</f>
        <v>Goals</v>
      </c>
      <c r="H13" s="858"/>
      <c r="I13" s="858"/>
      <c r="J13" s="734" t="str">
        <f t="array" ref="J13:M13">LEFT(CalcB!$H$21:$K$21,$D$4)</f>
        <v>Canada</v>
      </c>
      <c r="K13" s="732" t="str">
        <v>Bosnia/</v>
      </c>
      <c r="L13" s="732" t="str">
        <v>Qatar</v>
      </c>
      <c r="M13" s="733" t="str">
        <v>Switzer</v>
      </c>
      <c r="O13" s="731"/>
      <c r="P13" s="742" t="str">
        <f>Language!$E$131</f>
        <v>Pts.</v>
      </c>
      <c r="Q13" s="742" t="str">
        <f>Language!$E$132</f>
        <v>GD</v>
      </c>
      <c r="R13" s="857" t="str">
        <f>Language!$E$133</f>
        <v>Goals</v>
      </c>
      <c r="S13" s="858"/>
      <c r="T13" s="858"/>
      <c r="U13" s="734" t="str">
        <f t="array" ref="U13:X13">LEFT(CalcB!$BE$13:$BH$13,$D$4)</f>
        <v>Canada</v>
      </c>
      <c r="V13" s="732" t="str">
        <v>Bosnia/</v>
      </c>
      <c r="W13" s="732" t="str">
        <v>Qatar</v>
      </c>
      <c r="X13" s="733" t="str">
        <v>Switzer</v>
      </c>
      <c r="Z13" s="731"/>
      <c r="AA13" s="742" t="str">
        <f>Language!$E$131</f>
        <v>Pts.</v>
      </c>
      <c r="AB13" s="742" t="str">
        <f>Language!$E$132</f>
        <v>GD</v>
      </c>
      <c r="AC13" s="857" t="str">
        <f>Language!$E$133</f>
        <v>Goals</v>
      </c>
      <c r="AD13" s="858"/>
      <c r="AE13" s="858"/>
      <c r="AF13" s="734" t="str">
        <f t="array" ref="AF13:AI13">IF(COUNTBLANK(CalcB!$AZ$22:$AZ$25)&lt;4,LEFT(CalcB!$BE$21:$BH$21,$D$4),LEFT(CalcB!$BS$13:$BV$13,$D$4))</f>
        <v/>
      </c>
      <c r="AG13" s="732" t="str">
        <v/>
      </c>
      <c r="AH13" s="732" t="str">
        <v/>
      </c>
      <c r="AI13" s="733" t="str">
        <v/>
      </c>
      <c r="AK13" s="731"/>
      <c r="AL13" s="742" t="str">
        <f>Language!$E$131</f>
        <v>Pts.</v>
      </c>
      <c r="AM13" s="742" t="str">
        <f>Language!$E$132</f>
        <v>GD</v>
      </c>
      <c r="AN13" s="857" t="str">
        <f>Language!$E$133</f>
        <v>Goals</v>
      </c>
      <c r="AO13" s="858"/>
      <c r="AP13" s="858"/>
      <c r="AQ13" s="734" t="str">
        <f t="array" ref="AQ13:AT13">LEFT(CalcB!$CE$13:$CH$13,$D$4)</f>
        <v/>
      </c>
      <c r="AR13" s="732" t="str">
        <v/>
      </c>
      <c r="AS13" s="732" t="str">
        <v/>
      </c>
      <c r="AT13" s="733" t="str">
        <v/>
      </c>
      <c r="AV13" s="753" t="str">
        <f>Language!$E$123</f>
        <v>Fair play</v>
      </c>
      <c r="AW13" s="754" t="str">
        <f>Language!$E$186</f>
        <v>FIFA Rank</v>
      </c>
      <c r="AY13" s="798" t="s">
        <v>1759</v>
      </c>
    </row>
    <row r="14" spans="2:51">
      <c r="B14" s="749" t="str">
        <f t="array" ref="B14:B17">IF(CalcB!$M$22:$M$25,"•","")</f>
        <v/>
      </c>
      <c r="D14" s="744" t="str">
        <f t="array" ref="D14:D17">CalcB!$D$22:$D$25</f>
        <v>Canada</v>
      </c>
      <c r="E14" s="345">
        <f t="array" ref="E14:E17">CalcB!$E$22:$E$25</f>
        <v>0</v>
      </c>
      <c r="F14" s="345">
        <f>G14-I14</f>
        <v>0</v>
      </c>
      <c r="G14" s="729">
        <f t="array" ref="G14:G17">CalcB!$F$22:$F$25</f>
        <v>0</v>
      </c>
      <c r="H14" s="741" t="str">
        <f>Language!$E$197</f>
        <v xml:space="preserve"> - </v>
      </c>
      <c r="I14" s="738">
        <f t="array" ref="I14:I17">CalcB!$G$22:$G$25</f>
        <v>0</v>
      </c>
      <c r="J14" s="735" t="str">
        <f t="array" ref="J14:M17">CalcB!$H$22:$K$25</f>
        <v/>
      </c>
      <c r="K14" s="345" t="str">
        <v/>
      </c>
      <c r="L14" s="345" t="str">
        <v/>
      </c>
      <c r="M14" s="730" t="str">
        <v/>
      </c>
      <c r="O14" s="744" t="str">
        <f t="array" ref="O14:O17">CalcB!$AZ$14:$AZ$17</f>
        <v>Canada</v>
      </c>
      <c r="P14" s="345">
        <f t="array" ref="P14:P17">CalcB!$BA$14:$BA$17</f>
        <v>0</v>
      </c>
      <c r="Q14" s="345">
        <f t="array" ref="Q14:Q17">CalcB!$BB$14:$BB$17</f>
        <v>0</v>
      </c>
      <c r="R14" s="729">
        <f t="array" ref="R14:R17">CalcB!$BC$14:$BC$17</f>
        <v>0</v>
      </c>
      <c r="S14" s="741" t="str">
        <f>Language!$E$197</f>
        <v xml:space="preserve"> - </v>
      </c>
      <c r="T14" s="738">
        <f t="shared" ref="T14:T17" si="4">IF(O14="","",R14-Q14)</f>
        <v>0</v>
      </c>
      <c r="U14" s="735" t="str">
        <f t="array" ref="U14:X17">CalcB!$BE$14:$BH$17</f>
        <v/>
      </c>
      <c r="V14" s="345" t="str">
        <v/>
      </c>
      <c r="W14" s="345" t="str">
        <v/>
      </c>
      <c r="X14" s="730" t="str">
        <v/>
      </c>
      <c r="Z14" s="744" t="str">
        <f t="array" ref="Z14:Z17">IF(COUNTBLANK(CalcB!$AZ$22:$AZ$25)&lt;4,CalcB!$AZ$22:$AZ$25,CalcB!$BN$14:$BN$17)</f>
        <v/>
      </c>
      <c r="AA14" s="345" t="str">
        <f t="array" ref="AA14:AA17">IF(COUNTBLANK(CalcB!$AZ$22:$AZ$25)&lt;4,CalcB!$BA$22:$BA$25,CalcB!$BO$14:$BO$17)</f>
        <v/>
      </c>
      <c r="AB14" s="345" t="str">
        <f t="array" ref="AB14:AB17">IF(COUNTBLANK(CalcB!$AZ$22:$AZ$25)&lt;4,CalcB!$BB$22:$BB$25,CalcB!$BP$14:$BP$17)</f>
        <v/>
      </c>
      <c r="AC14" s="729" t="str">
        <f t="array" ref="AC14:AC17">IF(COUNTBLANK(CalcB!$AZ$22:$AZ$25)&lt;4,CalcB!$BC$22:$BC$25,CalcB!$BQ$14:$BQ$17)</f>
        <v/>
      </c>
      <c r="AD14" s="741" t="str">
        <f>Language!$E$197</f>
        <v xml:space="preserve"> - </v>
      </c>
      <c r="AE14" s="738" t="str">
        <f t="shared" ref="AE14:AE17" si="5">IF(Z14="","",AC14-AB14)</f>
        <v/>
      </c>
      <c r="AF14" s="735" t="str">
        <f t="array" ref="AF14:AI17">IF(COUNTBLANK(CalcB!$AZ$22:$AZ$25)&lt;4,CalcB!$BE$22:$BH$25,CalcB!$BS$14:$BV$17)</f>
        <v/>
      </c>
      <c r="AG14" s="345" t="str">
        <v/>
      </c>
      <c r="AH14" s="345" t="str">
        <v/>
      </c>
      <c r="AI14" s="730" t="str">
        <v/>
      </c>
      <c r="AK14" s="744" t="str">
        <f t="array" ref="AK14:AK17">CalcB!$BZ$14:$BZ$17</f>
        <v/>
      </c>
      <c r="AL14" s="345" t="str">
        <f t="array" ref="AL14:AL17">CalcB!$CA$14:$CA$17</f>
        <v/>
      </c>
      <c r="AM14" s="345" t="str">
        <f t="array" ref="AM14:AM17">CalcB!$CB$14:$CB$17</f>
        <v/>
      </c>
      <c r="AN14" s="729" t="str">
        <f t="array" ref="AN14:AN17">CalcB!$CC$14:$CC$17</f>
        <v/>
      </c>
      <c r="AO14" s="741" t="str">
        <f>Language!$E$197</f>
        <v xml:space="preserve"> - </v>
      </c>
      <c r="AP14" s="738" t="str">
        <f t="shared" ref="AP14:AP17" si="6">IF(AK14="","",AN14-AM14)</f>
        <v/>
      </c>
      <c r="AQ14" s="735" t="str">
        <f t="array" ref="AQ14:AT17">CalcB!$CE$14:$CH$17</f>
        <v/>
      </c>
      <c r="AR14" s="345" t="str">
        <v/>
      </c>
      <c r="AS14" s="345" t="str">
        <v/>
      </c>
      <c r="AT14" s="730" t="str">
        <v/>
      </c>
      <c r="AV14" s="755" t="e">
        <f t="array" ref="AV14:AV17">VLOOKUP($D14:$D17,CalcB!$D$5:$P$8,13,0)</f>
        <v>#REF!</v>
      </c>
      <c r="AW14" s="730">
        <f t="array" ref="AW14:AW17">VLOOKUP($D14:$D17,CalcB!$D$5:$Q$8,14,0)</f>
        <v>30</v>
      </c>
      <c r="AY14" t="b">
        <f t="array" ref="AY14:AY17">CalcB!$AC$22:$AC$25</f>
        <v>0</v>
      </c>
    </row>
    <row r="15" spans="2:51">
      <c r="B15" s="749" t="str">
        <v/>
      </c>
      <c r="D15" s="745" t="str">
        <v>Bosnia/Herzeg.</v>
      </c>
      <c r="E15" s="188">
        <v>0</v>
      </c>
      <c r="F15" s="188">
        <f t="shared" ref="F15:F17" si="7">G15-I15</f>
        <v>0</v>
      </c>
      <c r="G15" s="725">
        <v>0</v>
      </c>
      <c r="H15" s="727" t="str">
        <f>Language!$E$197</f>
        <v xml:space="preserve"> - </v>
      </c>
      <c r="I15" s="739">
        <v>0</v>
      </c>
      <c r="J15" s="736" t="str">
        <v/>
      </c>
      <c r="K15" s="721" t="str">
        <v/>
      </c>
      <c r="L15" s="188" t="str">
        <v/>
      </c>
      <c r="M15" s="722" t="str">
        <v/>
      </c>
      <c r="O15" s="745" t="str">
        <v>Bosnia/Herzeg.</v>
      </c>
      <c r="P15" s="188">
        <v>0</v>
      </c>
      <c r="Q15" s="188">
        <v>0</v>
      </c>
      <c r="R15" s="725">
        <v>0</v>
      </c>
      <c r="S15" s="727" t="str">
        <f>Language!$E$197</f>
        <v xml:space="preserve"> - </v>
      </c>
      <c r="T15" s="739">
        <f t="shared" si="4"/>
        <v>0</v>
      </c>
      <c r="U15" s="736" t="str">
        <v/>
      </c>
      <c r="V15" s="721" t="str">
        <v/>
      </c>
      <c r="W15" s="188" t="str">
        <v/>
      </c>
      <c r="X15" s="722" t="str">
        <v/>
      </c>
      <c r="Z15" s="745" t="str">
        <v/>
      </c>
      <c r="AA15" s="188" t="str">
        <v/>
      </c>
      <c r="AB15" s="188" t="str">
        <v/>
      </c>
      <c r="AC15" s="725" t="str">
        <v/>
      </c>
      <c r="AD15" s="727" t="str">
        <f>Language!$E$197</f>
        <v xml:space="preserve"> - </v>
      </c>
      <c r="AE15" s="739" t="str">
        <f t="shared" si="5"/>
        <v/>
      </c>
      <c r="AF15" s="736" t="str">
        <v/>
      </c>
      <c r="AG15" s="721" t="str">
        <v/>
      </c>
      <c r="AH15" s="188" t="str">
        <v/>
      </c>
      <c r="AI15" s="722" t="str">
        <v/>
      </c>
      <c r="AK15" s="745" t="str">
        <v/>
      </c>
      <c r="AL15" s="188" t="str">
        <v/>
      </c>
      <c r="AM15" s="188" t="str">
        <v/>
      </c>
      <c r="AN15" s="725" t="str">
        <v/>
      </c>
      <c r="AO15" s="727" t="str">
        <f>Language!$E$197</f>
        <v xml:space="preserve"> - </v>
      </c>
      <c r="AP15" s="739" t="str">
        <f t="shared" si="6"/>
        <v/>
      </c>
      <c r="AQ15" s="736" t="str">
        <v/>
      </c>
      <c r="AR15" s="721" t="str">
        <v/>
      </c>
      <c r="AS15" s="188" t="str">
        <v/>
      </c>
      <c r="AT15" s="722" t="str">
        <v/>
      </c>
      <c r="AV15" s="756" t="e">
        <v>#REF!</v>
      </c>
      <c r="AW15" s="722">
        <v>65</v>
      </c>
      <c r="AY15" t="b">
        <v>0</v>
      </c>
    </row>
    <row r="16" spans="2:51">
      <c r="B16" s="749" t="str">
        <v/>
      </c>
      <c r="D16" s="745" t="str">
        <v>Qatar</v>
      </c>
      <c r="E16" s="188">
        <v>0</v>
      </c>
      <c r="F16" s="188">
        <f t="shared" si="7"/>
        <v>0</v>
      </c>
      <c r="G16" s="725">
        <v>0</v>
      </c>
      <c r="H16" s="727" t="str">
        <f>Language!$E$197</f>
        <v xml:space="preserve"> - </v>
      </c>
      <c r="I16" s="739">
        <v>0</v>
      </c>
      <c r="J16" s="736" t="str">
        <v/>
      </c>
      <c r="K16" s="188" t="str">
        <v/>
      </c>
      <c r="L16" s="721" t="str">
        <v/>
      </c>
      <c r="M16" s="722" t="str">
        <v/>
      </c>
      <c r="O16" s="745" t="str">
        <v>Qatar</v>
      </c>
      <c r="P16" s="188">
        <v>0</v>
      </c>
      <c r="Q16" s="188">
        <v>0</v>
      </c>
      <c r="R16" s="725">
        <v>0</v>
      </c>
      <c r="S16" s="727" t="str">
        <f>Language!$E$197</f>
        <v xml:space="preserve"> - </v>
      </c>
      <c r="T16" s="739">
        <f t="shared" si="4"/>
        <v>0</v>
      </c>
      <c r="U16" s="736" t="str">
        <v/>
      </c>
      <c r="V16" s="188" t="str">
        <v/>
      </c>
      <c r="W16" s="721" t="str">
        <v/>
      </c>
      <c r="X16" s="722" t="str">
        <v/>
      </c>
      <c r="Z16" s="745" t="str">
        <v/>
      </c>
      <c r="AA16" s="188" t="str">
        <v/>
      </c>
      <c r="AB16" s="188" t="str">
        <v/>
      </c>
      <c r="AC16" s="725" t="str">
        <v/>
      </c>
      <c r="AD16" s="727" t="str">
        <f>Language!$E$197</f>
        <v xml:space="preserve"> - </v>
      </c>
      <c r="AE16" s="739" t="str">
        <f t="shared" si="5"/>
        <v/>
      </c>
      <c r="AF16" s="736" t="str">
        <v/>
      </c>
      <c r="AG16" s="188" t="str">
        <v/>
      </c>
      <c r="AH16" s="721" t="str">
        <v/>
      </c>
      <c r="AI16" s="722" t="str">
        <v/>
      </c>
      <c r="AK16" s="745" t="str">
        <v/>
      </c>
      <c r="AL16" s="188" t="str">
        <v/>
      </c>
      <c r="AM16" s="188" t="str">
        <v/>
      </c>
      <c r="AN16" s="725" t="str">
        <v/>
      </c>
      <c r="AO16" s="727" t="str">
        <f>Language!$E$197</f>
        <v xml:space="preserve"> - </v>
      </c>
      <c r="AP16" s="739" t="str">
        <f t="shared" si="6"/>
        <v/>
      </c>
      <c r="AQ16" s="736" t="str">
        <v/>
      </c>
      <c r="AR16" s="188" t="str">
        <v/>
      </c>
      <c r="AS16" s="721" t="str">
        <v/>
      </c>
      <c r="AT16" s="722" t="str">
        <v/>
      </c>
      <c r="AV16" s="756" t="e">
        <v>#REF!</v>
      </c>
      <c r="AW16" s="722">
        <v>55</v>
      </c>
      <c r="AY16" t="b">
        <v>0</v>
      </c>
    </row>
    <row r="17" spans="2:51" ht="15.75" thickBot="1">
      <c r="B17" s="749" t="str">
        <v/>
      </c>
      <c r="D17" s="746" t="str">
        <v>Switzerland</v>
      </c>
      <c r="E17" s="723">
        <v>0</v>
      </c>
      <c r="F17" s="723">
        <f t="shared" si="7"/>
        <v>0</v>
      </c>
      <c r="G17" s="726">
        <v>0</v>
      </c>
      <c r="H17" s="728" t="str">
        <f>Language!$E$197</f>
        <v xml:space="preserve"> - </v>
      </c>
      <c r="I17" s="740">
        <v>0</v>
      </c>
      <c r="J17" s="737" t="str">
        <v/>
      </c>
      <c r="K17" s="723" t="str">
        <v/>
      </c>
      <c r="L17" s="723" t="str">
        <v/>
      </c>
      <c r="M17" s="724" t="str">
        <v/>
      </c>
      <c r="O17" s="746" t="str">
        <v>Switzerland</v>
      </c>
      <c r="P17" s="723">
        <v>0</v>
      </c>
      <c r="Q17" s="723">
        <v>0</v>
      </c>
      <c r="R17" s="726">
        <v>0</v>
      </c>
      <c r="S17" s="728" t="str">
        <f>Language!$E$197</f>
        <v xml:space="preserve"> - </v>
      </c>
      <c r="T17" s="740">
        <f t="shared" si="4"/>
        <v>0</v>
      </c>
      <c r="U17" s="737" t="str">
        <v/>
      </c>
      <c r="V17" s="723" t="str">
        <v/>
      </c>
      <c r="W17" s="723" t="str">
        <v/>
      </c>
      <c r="X17" s="724" t="str">
        <v/>
      </c>
      <c r="Z17" s="746" t="str">
        <v/>
      </c>
      <c r="AA17" s="723" t="str">
        <v/>
      </c>
      <c r="AB17" s="723" t="str">
        <v/>
      </c>
      <c r="AC17" s="726" t="str">
        <v/>
      </c>
      <c r="AD17" s="728" t="str">
        <f>Language!$E$197</f>
        <v xml:space="preserve"> - </v>
      </c>
      <c r="AE17" s="740" t="str">
        <f t="shared" si="5"/>
        <v/>
      </c>
      <c r="AF17" s="737" t="str">
        <v/>
      </c>
      <c r="AG17" s="723" t="str">
        <v/>
      </c>
      <c r="AH17" s="723" t="str">
        <v/>
      </c>
      <c r="AI17" s="724" t="str">
        <v/>
      </c>
      <c r="AK17" s="746" t="str">
        <v/>
      </c>
      <c r="AL17" s="723" t="str">
        <v/>
      </c>
      <c r="AM17" s="723" t="str">
        <v/>
      </c>
      <c r="AN17" s="726" t="str">
        <v/>
      </c>
      <c r="AO17" s="728" t="str">
        <f>Language!$E$197</f>
        <v xml:space="preserve"> - </v>
      </c>
      <c r="AP17" s="740" t="str">
        <f t="shared" si="6"/>
        <v/>
      </c>
      <c r="AQ17" s="737" t="str">
        <v/>
      </c>
      <c r="AR17" s="723" t="str">
        <v/>
      </c>
      <c r="AS17" s="723" t="str">
        <v/>
      </c>
      <c r="AT17" s="724" t="str">
        <v/>
      </c>
      <c r="AV17" s="757" t="e">
        <v>#REF!</v>
      </c>
      <c r="AW17" s="758">
        <v>19</v>
      </c>
      <c r="AY17" t="b">
        <v>0</v>
      </c>
    </row>
    <row r="18" spans="2:51" ht="15.75" thickTop="1"/>
    <row r="19" spans="2:51"/>
    <row r="20" spans="2:51" ht="15.75" thickBot="1">
      <c r="Z20" s="771" t="str">
        <f>IF(COUNTBLANK(CalcC!$BN$14:$BN$17)&lt;4,Language!$E$136,"")</f>
        <v/>
      </c>
      <c r="AK20" s="771" t="str">
        <f>IF(COUNTBLANK(CalcC!$BZ$14:$BZ$17)&lt;4,Language!$E$136,"")</f>
        <v/>
      </c>
    </row>
    <row r="21" spans="2:51" ht="24.75" thickTop="1">
      <c r="B21" s="747" t="s">
        <v>21</v>
      </c>
      <c r="C21" s="720"/>
      <c r="D21" s="731"/>
      <c r="E21" s="742" t="str">
        <f>Language!$E$131</f>
        <v>Pts.</v>
      </c>
      <c r="F21" s="742" t="str">
        <f>Language!$E$132</f>
        <v>GD</v>
      </c>
      <c r="G21" s="857" t="str">
        <f>Language!$E$133</f>
        <v>Goals</v>
      </c>
      <c r="H21" s="858"/>
      <c r="I21" s="858"/>
      <c r="J21" s="734" t="str">
        <f t="array" ref="J21:M21">LEFT(CalcC!$H$21:$K$21,$D$4)</f>
        <v>Brazil</v>
      </c>
      <c r="K21" s="732" t="str">
        <v>Morocco</v>
      </c>
      <c r="L21" s="732" t="str">
        <v>Haiti</v>
      </c>
      <c r="M21" s="733" t="str">
        <v>Scotlan</v>
      </c>
      <c r="O21" s="731"/>
      <c r="P21" s="742" t="str">
        <f>Language!$E$131</f>
        <v>Pts.</v>
      </c>
      <c r="Q21" s="742" t="str">
        <f>Language!$E$132</f>
        <v>GD</v>
      </c>
      <c r="R21" s="857" t="str">
        <f>Language!$E$133</f>
        <v>Goals</v>
      </c>
      <c r="S21" s="858"/>
      <c r="T21" s="858"/>
      <c r="U21" s="734" t="str">
        <f t="array" ref="U21:X21">LEFT(CalcC!$BE$13:$BH$13,$D$4)</f>
        <v>Brazil</v>
      </c>
      <c r="V21" s="732" t="str">
        <v>Morocco</v>
      </c>
      <c r="W21" s="732" t="str">
        <v>Haiti</v>
      </c>
      <c r="X21" s="733" t="str">
        <v>Scotlan</v>
      </c>
      <c r="Z21" s="731"/>
      <c r="AA21" s="742" t="str">
        <f>Language!$E$131</f>
        <v>Pts.</v>
      </c>
      <c r="AB21" s="742" t="str">
        <f>Language!$E$132</f>
        <v>GD</v>
      </c>
      <c r="AC21" s="857" t="str">
        <f>Language!$E$133</f>
        <v>Goals</v>
      </c>
      <c r="AD21" s="858"/>
      <c r="AE21" s="858"/>
      <c r="AF21" s="734" t="str">
        <f t="array" ref="AF21:AI21">IF(COUNTBLANK(CalcC!$AZ$22:$AZ$25)&lt;4,LEFT(CalcC!$BE$21:$BH$21,$D$4),LEFT(CalcC!$BS$13:$BV$13,$D$4))</f>
        <v/>
      </c>
      <c r="AG21" s="732" t="str">
        <v/>
      </c>
      <c r="AH21" s="732" t="str">
        <v/>
      </c>
      <c r="AI21" s="733" t="str">
        <v/>
      </c>
      <c r="AK21" s="731"/>
      <c r="AL21" s="742" t="str">
        <f>Language!$E$131</f>
        <v>Pts.</v>
      </c>
      <c r="AM21" s="742" t="str">
        <f>Language!$E$132</f>
        <v>GD</v>
      </c>
      <c r="AN21" s="857" t="str">
        <f>Language!$E$133</f>
        <v>Goals</v>
      </c>
      <c r="AO21" s="858"/>
      <c r="AP21" s="858"/>
      <c r="AQ21" s="734" t="str">
        <f t="array" ref="AQ21:AT21">LEFT(CalcC!$CE$13:$CH$13,$D$4)</f>
        <v/>
      </c>
      <c r="AR21" s="732" t="str">
        <v/>
      </c>
      <c r="AS21" s="732" t="str">
        <v/>
      </c>
      <c r="AT21" s="733" t="str">
        <v/>
      </c>
      <c r="AV21" s="753" t="str">
        <f>Language!$E$123</f>
        <v>Fair play</v>
      </c>
      <c r="AW21" s="754" t="str">
        <f>Language!$E$186</f>
        <v>FIFA Rank</v>
      </c>
      <c r="AY21" s="798" t="s">
        <v>1759</v>
      </c>
    </row>
    <row r="22" spans="2:51">
      <c r="B22" s="749" t="str">
        <f t="array" ref="B22:B25">IF(CalcC!$M$22:$M$25,"•","")</f>
        <v/>
      </c>
      <c r="D22" s="744" t="str">
        <f t="array" ref="D22:D25">CalcC!$D$22:$D$25</f>
        <v>Brazil</v>
      </c>
      <c r="E22" s="345">
        <f t="array" ref="E22:E25">CalcC!$E$22:$E$25</f>
        <v>0</v>
      </c>
      <c r="F22" s="345">
        <f>G22-I22</f>
        <v>0</v>
      </c>
      <c r="G22" s="729">
        <f t="array" ref="G22:G25">CalcC!$F$22:$F$25</f>
        <v>0</v>
      </c>
      <c r="H22" s="741" t="str">
        <f>Language!$E$197</f>
        <v xml:space="preserve"> - </v>
      </c>
      <c r="I22" s="738">
        <f t="array" ref="I22:I25">CalcC!$G$22:$G$25</f>
        <v>0</v>
      </c>
      <c r="J22" s="735" t="str">
        <f t="array" ref="J22:M25">CalcC!$H$22:$K$25</f>
        <v/>
      </c>
      <c r="K22" s="345" t="str">
        <v/>
      </c>
      <c r="L22" s="345" t="str">
        <v/>
      </c>
      <c r="M22" s="730" t="str">
        <v/>
      </c>
      <c r="O22" s="744" t="str">
        <f t="array" ref="O22:O25">CalcC!$AZ$14:$AZ$17</f>
        <v>Brazil</v>
      </c>
      <c r="P22" s="345">
        <f t="array" ref="P22:P25">CalcC!$BA$14:$BA$17</f>
        <v>0</v>
      </c>
      <c r="Q22" s="345">
        <f t="array" ref="Q22:Q25">CalcC!$BB$14:$BB$17</f>
        <v>0</v>
      </c>
      <c r="R22" s="729">
        <f t="array" ref="R22:R25">CalcC!$BC$14:$BC$17</f>
        <v>0</v>
      </c>
      <c r="S22" s="741" t="str">
        <f>Language!$E$197</f>
        <v xml:space="preserve"> - </v>
      </c>
      <c r="T22" s="738">
        <f t="shared" ref="T22:T25" si="8">IF(O22="","",R22-Q22)</f>
        <v>0</v>
      </c>
      <c r="U22" s="735" t="str">
        <f t="array" ref="U22:X25">CalcC!$BE$14:$BH$17</f>
        <v/>
      </c>
      <c r="V22" s="345" t="str">
        <v/>
      </c>
      <c r="W22" s="345" t="str">
        <v/>
      </c>
      <c r="X22" s="730" t="str">
        <v/>
      </c>
      <c r="Z22" s="744" t="str">
        <f t="array" ref="Z22:Z25">IF(COUNTBLANK(CalcC!$AZ$22:$AZ$25)&lt;4,CalcC!$AZ$22:$AZ$25,CalcC!$BN$14:$BN$17)</f>
        <v/>
      </c>
      <c r="AA22" s="345" t="str">
        <f t="array" ref="AA22:AA25">IF(COUNTBLANK(CalcC!$AZ$22:$AZ$25)&lt;4,CalcC!$BA$22:$BA$25,CalcC!$BO$14:$BO$17)</f>
        <v/>
      </c>
      <c r="AB22" s="345" t="str">
        <f t="array" ref="AB22:AB25">IF(COUNTBLANK(CalcC!$AZ$22:$AZ$25)&lt;4,CalcC!$BB$22:$BB$25,CalcC!$BP$14:$BP$17)</f>
        <v/>
      </c>
      <c r="AC22" s="729" t="str">
        <f t="array" ref="AC22:AC25">IF(COUNTBLANK(CalcC!$AZ$22:$AZ$25)&lt;4,CalcC!$BC$22:$BC$25,CalcC!$BQ$14:$BQ$17)</f>
        <v/>
      </c>
      <c r="AD22" s="741" t="str">
        <f>Language!$E$197</f>
        <v xml:space="preserve"> - </v>
      </c>
      <c r="AE22" s="738" t="str">
        <f t="shared" ref="AE22:AE25" si="9">IF(Z22="","",AC22-AB22)</f>
        <v/>
      </c>
      <c r="AF22" s="735" t="str">
        <f t="array" ref="AF22:AI25">IF(COUNTBLANK(CalcC!$AZ$22:$AZ$25)&lt;4,CalcC!$BE$22:$BH$25,CalcC!$BS$14:$BV$17)</f>
        <v/>
      </c>
      <c r="AG22" s="345" t="str">
        <v/>
      </c>
      <c r="AH22" s="345" t="str">
        <v/>
      </c>
      <c r="AI22" s="730" t="str">
        <v/>
      </c>
      <c r="AK22" s="744" t="str">
        <f t="array" ref="AK22:AK25">CalcC!$BZ$14:$BZ$17</f>
        <v/>
      </c>
      <c r="AL22" s="345" t="str">
        <f t="array" ref="AL22:AL25">CalcC!$CA$14:$CA$17</f>
        <v/>
      </c>
      <c r="AM22" s="345" t="str">
        <f t="array" ref="AM22:AM25">CalcC!$CB$14:$CB$17</f>
        <v/>
      </c>
      <c r="AN22" s="729" t="str">
        <f t="array" ref="AN22:AN25">CalcC!$CC$14:$CC$17</f>
        <v/>
      </c>
      <c r="AO22" s="741" t="str">
        <f>Language!$E$197</f>
        <v xml:space="preserve"> - </v>
      </c>
      <c r="AP22" s="738" t="str">
        <f t="shared" ref="AP22:AP25" si="10">IF(AK22="","",AN22-AM22)</f>
        <v/>
      </c>
      <c r="AQ22" s="735" t="str">
        <f t="array" ref="AQ22:AT25">CalcC!$CE$14:$CH$17</f>
        <v/>
      </c>
      <c r="AR22" s="345" t="str">
        <v/>
      </c>
      <c r="AS22" s="345" t="str">
        <v/>
      </c>
      <c r="AT22" s="730" t="str">
        <v/>
      </c>
      <c r="AV22" s="755" t="e">
        <f t="array" ref="AV22:AV25">VLOOKUP($D22:$D25,CalcC!$D$5:$P$8,13,0)</f>
        <v>#REF!</v>
      </c>
      <c r="AW22" s="730">
        <f t="array" ref="AW22:AW25">VLOOKUP($D22:$D25,CalcC!$D$5:$Q$8,14,0)</f>
        <v>6</v>
      </c>
      <c r="AY22" t="b">
        <f t="array" ref="AY22:AY25">CalcC!$AC$22:$AC$25</f>
        <v>0</v>
      </c>
    </row>
    <row r="23" spans="2:51">
      <c r="B23" s="749" t="str">
        <v/>
      </c>
      <c r="D23" s="745" t="str">
        <v>Morocco</v>
      </c>
      <c r="E23" s="188">
        <v>0</v>
      </c>
      <c r="F23" s="188">
        <f t="shared" ref="F23:F25" si="11">G23-I23</f>
        <v>0</v>
      </c>
      <c r="G23" s="725">
        <v>0</v>
      </c>
      <c r="H23" s="727" t="str">
        <f>Language!$E$197</f>
        <v xml:space="preserve"> - </v>
      </c>
      <c r="I23" s="739">
        <v>0</v>
      </c>
      <c r="J23" s="736" t="str">
        <v/>
      </c>
      <c r="K23" s="721" t="str">
        <v/>
      </c>
      <c r="L23" s="188" t="str">
        <v/>
      </c>
      <c r="M23" s="722" t="str">
        <v/>
      </c>
      <c r="O23" s="745" t="str">
        <v>Morocco</v>
      </c>
      <c r="P23" s="188">
        <v>0</v>
      </c>
      <c r="Q23" s="188">
        <v>0</v>
      </c>
      <c r="R23" s="725">
        <v>0</v>
      </c>
      <c r="S23" s="727" t="str">
        <f>Language!$E$197</f>
        <v xml:space="preserve"> - </v>
      </c>
      <c r="T23" s="739">
        <f t="shared" si="8"/>
        <v>0</v>
      </c>
      <c r="U23" s="736" t="str">
        <v/>
      </c>
      <c r="V23" s="721" t="str">
        <v/>
      </c>
      <c r="W23" s="188" t="str">
        <v/>
      </c>
      <c r="X23" s="722" t="str">
        <v/>
      </c>
      <c r="Z23" s="745" t="str">
        <v/>
      </c>
      <c r="AA23" s="188" t="str">
        <v/>
      </c>
      <c r="AB23" s="188" t="str">
        <v/>
      </c>
      <c r="AC23" s="725" t="str">
        <v/>
      </c>
      <c r="AD23" s="727" t="str">
        <f>Language!$E$197</f>
        <v xml:space="preserve"> - </v>
      </c>
      <c r="AE23" s="739" t="str">
        <f t="shared" si="9"/>
        <v/>
      </c>
      <c r="AF23" s="736" t="str">
        <v/>
      </c>
      <c r="AG23" s="721" t="str">
        <v/>
      </c>
      <c r="AH23" s="188" t="str">
        <v/>
      </c>
      <c r="AI23" s="722" t="str">
        <v/>
      </c>
      <c r="AK23" s="745" t="str">
        <v/>
      </c>
      <c r="AL23" s="188" t="str">
        <v/>
      </c>
      <c r="AM23" s="188" t="str">
        <v/>
      </c>
      <c r="AN23" s="725" t="str">
        <v/>
      </c>
      <c r="AO23" s="727" t="str">
        <f>Language!$E$197</f>
        <v xml:space="preserve"> - </v>
      </c>
      <c r="AP23" s="739" t="str">
        <f t="shared" si="10"/>
        <v/>
      </c>
      <c r="AQ23" s="736" t="str">
        <v/>
      </c>
      <c r="AR23" s="721" t="str">
        <v/>
      </c>
      <c r="AS23" s="188" t="str">
        <v/>
      </c>
      <c r="AT23" s="722" t="str">
        <v/>
      </c>
      <c r="AV23" s="756" t="e">
        <v>#REF!</v>
      </c>
      <c r="AW23" s="722">
        <v>8</v>
      </c>
      <c r="AY23" t="b">
        <v>0</v>
      </c>
    </row>
    <row r="24" spans="2:51">
      <c r="B24" s="749" t="str">
        <v/>
      </c>
      <c r="D24" s="745" t="str">
        <v>Haiti</v>
      </c>
      <c r="E24" s="188">
        <v>0</v>
      </c>
      <c r="F24" s="188">
        <f t="shared" si="11"/>
        <v>0</v>
      </c>
      <c r="G24" s="725">
        <v>0</v>
      </c>
      <c r="H24" s="727" t="str">
        <f>Language!$E$197</f>
        <v xml:space="preserve"> - </v>
      </c>
      <c r="I24" s="739">
        <v>0</v>
      </c>
      <c r="J24" s="736" t="str">
        <v/>
      </c>
      <c r="K24" s="188" t="str">
        <v/>
      </c>
      <c r="L24" s="721" t="str">
        <v/>
      </c>
      <c r="M24" s="722" t="str">
        <v/>
      </c>
      <c r="O24" s="745" t="str">
        <v>Haiti</v>
      </c>
      <c r="P24" s="188">
        <v>0</v>
      </c>
      <c r="Q24" s="188">
        <v>0</v>
      </c>
      <c r="R24" s="725">
        <v>0</v>
      </c>
      <c r="S24" s="727" t="str">
        <f>Language!$E$197</f>
        <v xml:space="preserve"> - </v>
      </c>
      <c r="T24" s="739">
        <f t="shared" si="8"/>
        <v>0</v>
      </c>
      <c r="U24" s="736" t="str">
        <v/>
      </c>
      <c r="V24" s="188" t="str">
        <v/>
      </c>
      <c r="W24" s="721" t="str">
        <v/>
      </c>
      <c r="X24" s="722" t="str">
        <v/>
      </c>
      <c r="Z24" s="745" t="str">
        <v/>
      </c>
      <c r="AA24" s="188" t="str">
        <v/>
      </c>
      <c r="AB24" s="188" t="str">
        <v/>
      </c>
      <c r="AC24" s="725" t="str">
        <v/>
      </c>
      <c r="AD24" s="727" t="str">
        <f>Language!$E$197</f>
        <v xml:space="preserve"> - </v>
      </c>
      <c r="AE24" s="739" t="str">
        <f t="shared" si="9"/>
        <v/>
      </c>
      <c r="AF24" s="736" t="str">
        <v/>
      </c>
      <c r="AG24" s="188" t="str">
        <v/>
      </c>
      <c r="AH24" s="721" t="str">
        <v/>
      </c>
      <c r="AI24" s="722" t="str">
        <v/>
      </c>
      <c r="AK24" s="745" t="str">
        <v/>
      </c>
      <c r="AL24" s="188" t="str">
        <v/>
      </c>
      <c r="AM24" s="188" t="str">
        <v/>
      </c>
      <c r="AN24" s="725" t="str">
        <v/>
      </c>
      <c r="AO24" s="727" t="str">
        <f>Language!$E$197</f>
        <v xml:space="preserve"> - </v>
      </c>
      <c r="AP24" s="739" t="str">
        <f t="shared" si="10"/>
        <v/>
      </c>
      <c r="AQ24" s="736" t="str">
        <v/>
      </c>
      <c r="AR24" s="188" t="str">
        <v/>
      </c>
      <c r="AS24" s="721" t="str">
        <v/>
      </c>
      <c r="AT24" s="722" t="str">
        <v/>
      </c>
      <c r="AV24" s="756" t="e">
        <v>#REF!</v>
      </c>
      <c r="AW24" s="722">
        <v>83</v>
      </c>
      <c r="AY24" t="b">
        <v>0</v>
      </c>
    </row>
    <row r="25" spans="2:51" ht="15.75" thickBot="1">
      <c r="B25" s="749" t="str">
        <v/>
      </c>
      <c r="D25" s="746" t="str">
        <v>Scotland</v>
      </c>
      <c r="E25" s="723">
        <v>0</v>
      </c>
      <c r="F25" s="723">
        <f t="shared" si="11"/>
        <v>0</v>
      </c>
      <c r="G25" s="726">
        <v>0</v>
      </c>
      <c r="H25" s="728" t="str">
        <f>Language!$E$197</f>
        <v xml:space="preserve"> - </v>
      </c>
      <c r="I25" s="740">
        <v>0</v>
      </c>
      <c r="J25" s="737" t="str">
        <v/>
      </c>
      <c r="K25" s="723" t="str">
        <v/>
      </c>
      <c r="L25" s="723" t="str">
        <v/>
      </c>
      <c r="M25" s="724" t="str">
        <v/>
      </c>
      <c r="O25" s="746" t="str">
        <v>Scotland</v>
      </c>
      <c r="P25" s="723">
        <v>0</v>
      </c>
      <c r="Q25" s="723">
        <v>0</v>
      </c>
      <c r="R25" s="726">
        <v>0</v>
      </c>
      <c r="S25" s="728" t="str">
        <f>Language!$E$197</f>
        <v xml:space="preserve"> - </v>
      </c>
      <c r="T25" s="740">
        <f t="shared" si="8"/>
        <v>0</v>
      </c>
      <c r="U25" s="737" t="str">
        <v/>
      </c>
      <c r="V25" s="723" t="str">
        <v/>
      </c>
      <c r="W25" s="723" t="str">
        <v/>
      </c>
      <c r="X25" s="724" t="str">
        <v/>
      </c>
      <c r="Z25" s="746" t="str">
        <v/>
      </c>
      <c r="AA25" s="723" t="str">
        <v/>
      </c>
      <c r="AB25" s="723" t="str">
        <v/>
      </c>
      <c r="AC25" s="726" t="str">
        <v/>
      </c>
      <c r="AD25" s="728" t="str">
        <f>Language!$E$197</f>
        <v xml:space="preserve"> - </v>
      </c>
      <c r="AE25" s="740" t="str">
        <f t="shared" si="9"/>
        <v/>
      </c>
      <c r="AF25" s="737" t="str">
        <v/>
      </c>
      <c r="AG25" s="723" t="str">
        <v/>
      </c>
      <c r="AH25" s="723" t="str">
        <v/>
      </c>
      <c r="AI25" s="724" t="str">
        <v/>
      </c>
      <c r="AK25" s="746" t="str">
        <v/>
      </c>
      <c r="AL25" s="723" t="str">
        <v/>
      </c>
      <c r="AM25" s="723" t="str">
        <v/>
      </c>
      <c r="AN25" s="726" t="str">
        <v/>
      </c>
      <c r="AO25" s="728" t="str">
        <f>Language!$E$197</f>
        <v xml:space="preserve"> - </v>
      </c>
      <c r="AP25" s="740" t="str">
        <f t="shared" si="10"/>
        <v/>
      </c>
      <c r="AQ25" s="737" t="str">
        <v/>
      </c>
      <c r="AR25" s="723" t="str">
        <v/>
      </c>
      <c r="AS25" s="723" t="str">
        <v/>
      </c>
      <c r="AT25" s="724" t="str">
        <v/>
      </c>
      <c r="AV25" s="757" t="e">
        <v>#REF!</v>
      </c>
      <c r="AW25" s="758">
        <v>43</v>
      </c>
      <c r="AY25" t="b">
        <v>0</v>
      </c>
    </row>
    <row r="26" spans="2:51" ht="15.75" thickTop="1"/>
    <row r="27" spans="2:51"/>
    <row r="28" spans="2:51" ht="15.75" thickBot="1">
      <c r="Z28" s="771" t="str">
        <f>IF(COUNTBLANK(CalcD!$BN$14:$BN$17)&lt;4,Language!$E$136,"")</f>
        <v/>
      </c>
      <c r="AK28" s="771" t="str">
        <f>IF(COUNTBLANK(CalcD!$BZ$14:$BZ$17)&lt;4,Language!$E$136,"")</f>
        <v/>
      </c>
    </row>
    <row r="29" spans="2:51" ht="24.75" thickTop="1">
      <c r="B29" s="747" t="s">
        <v>25</v>
      </c>
      <c r="C29" s="720"/>
      <c r="D29" s="731"/>
      <c r="E29" s="742" t="str">
        <f>Language!$E$131</f>
        <v>Pts.</v>
      </c>
      <c r="F29" s="742" t="str">
        <f>Language!$E$132</f>
        <v>GD</v>
      </c>
      <c r="G29" s="857" t="str">
        <f>Language!$E$133</f>
        <v>Goals</v>
      </c>
      <c r="H29" s="858"/>
      <c r="I29" s="858"/>
      <c r="J29" s="734" t="str">
        <f t="array" ref="J29:M29">LEFT(CalcD!$H$21:$K$21,$D$4)</f>
        <v>USA</v>
      </c>
      <c r="K29" s="732" t="str">
        <v>Paragua</v>
      </c>
      <c r="L29" s="732" t="str">
        <v>Austral</v>
      </c>
      <c r="M29" s="733" t="str">
        <v>Turkey</v>
      </c>
      <c r="O29" s="731"/>
      <c r="P29" s="742" t="str">
        <f>Language!$E$131</f>
        <v>Pts.</v>
      </c>
      <c r="Q29" s="742" t="str">
        <f>Language!$E$132</f>
        <v>GD</v>
      </c>
      <c r="R29" s="857" t="str">
        <f>Language!$E$133</f>
        <v>Goals</v>
      </c>
      <c r="S29" s="858"/>
      <c r="T29" s="858"/>
      <c r="U29" s="734" t="str">
        <f t="array" ref="U29:X29">LEFT(CalcD!$BE$13:$BH$13,$D$4)</f>
        <v>USA</v>
      </c>
      <c r="V29" s="732" t="str">
        <v>Paragua</v>
      </c>
      <c r="W29" s="732" t="str">
        <v>Austral</v>
      </c>
      <c r="X29" s="733" t="str">
        <v>Turkey</v>
      </c>
      <c r="Z29" s="731"/>
      <c r="AA29" s="742" t="str">
        <f>Language!$E$131</f>
        <v>Pts.</v>
      </c>
      <c r="AB29" s="742" t="str">
        <f>Language!$E$132</f>
        <v>GD</v>
      </c>
      <c r="AC29" s="857" t="str">
        <f>Language!$E$133</f>
        <v>Goals</v>
      </c>
      <c r="AD29" s="858"/>
      <c r="AE29" s="858"/>
      <c r="AF29" s="734" t="str">
        <f t="array" ref="AF29:AI29">IF(COUNTBLANK(CalcD!$AZ$22:$AZ$25)&lt;4,LEFT(CalcD!$BE$21:$BH$21,$D$4),LEFT(CalcD!$BS$13:$BV$13,$D$4))</f>
        <v/>
      </c>
      <c r="AG29" s="732" t="str">
        <v/>
      </c>
      <c r="AH29" s="732" t="str">
        <v/>
      </c>
      <c r="AI29" s="733" t="str">
        <v/>
      </c>
      <c r="AK29" s="731"/>
      <c r="AL29" s="742" t="str">
        <f>Language!$E$131</f>
        <v>Pts.</v>
      </c>
      <c r="AM29" s="742" t="str">
        <f>Language!$E$132</f>
        <v>GD</v>
      </c>
      <c r="AN29" s="857" t="str">
        <f>Language!$E$133</f>
        <v>Goals</v>
      </c>
      <c r="AO29" s="858"/>
      <c r="AP29" s="858"/>
      <c r="AQ29" s="734" t="str">
        <f t="array" ref="AQ29:AT29">LEFT(CalcD!$CE$13:$CH$13,$D$4)</f>
        <v/>
      </c>
      <c r="AR29" s="732" t="str">
        <v/>
      </c>
      <c r="AS29" s="732" t="str">
        <v/>
      </c>
      <c r="AT29" s="733" t="str">
        <v/>
      </c>
      <c r="AV29" s="753" t="str">
        <f>Language!$E$123</f>
        <v>Fair play</v>
      </c>
      <c r="AW29" s="754" t="str">
        <f>Language!$E$186</f>
        <v>FIFA Rank</v>
      </c>
      <c r="AY29" s="798" t="s">
        <v>1759</v>
      </c>
    </row>
    <row r="30" spans="2:51">
      <c r="B30" s="749" t="str">
        <f t="array" ref="B30:B33">IF(CalcD!$M$22:$M$25,"•","")</f>
        <v/>
      </c>
      <c r="D30" s="744" t="str">
        <f t="array" ref="D30:D33">CalcD!$D$22:$D$25</f>
        <v>USA</v>
      </c>
      <c r="E30" s="345">
        <f t="array" ref="E30:E33">CalcD!$E$22:$E$25</f>
        <v>0</v>
      </c>
      <c r="F30" s="345">
        <f>G30-I30</f>
        <v>0</v>
      </c>
      <c r="G30" s="729">
        <f t="array" ref="G30:G33">CalcD!$F$22:$F$25</f>
        <v>0</v>
      </c>
      <c r="H30" s="741" t="str">
        <f>Language!$E$197</f>
        <v xml:space="preserve"> - </v>
      </c>
      <c r="I30" s="738">
        <f t="array" ref="I30:I33">CalcD!$G$22:$G$25</f>
        <v>0</v>
      </c>
      <c r="J30" s="735" t="str">
        <f t="array" ref="J30:M33">CalcD!$H$22:$K$25</f>
        <v/>
      </c>
      <c r="K30" s="345" t="str">
        <v/>
      </c>
      <c r="L30" s="345" t="str">
        <v/>
      </c>
      <c r="M30" s="730" t="str">
        <v/>
      </c>
      <c r="O30" s="744" t="str">
        <f t="array" ref="O30:O33">CalcD!$AZ$14:$AZ$17</f>
        <v>USA</v>
      </c>
      <c r="P30" s="345">
        <f t="array" ref="P30:P33">CalcD!$BA$14:$BA$17</f>
        <v>0</v>
      </c>
      <c r="Q30" s="345">
        <f t="array" ref="Q30:Q33">CalcD!$BB$14:$BB$17</f>
        <v>0</v>
      </c>
      <c r="R30" s="729">
        <f t="array" ref="R30:R33">CalcD!$BC$14:$BC$17</f>
        <v>0</v>
      </c>
      <c r="S30" s="741" t="str">
        <f>Language!$E$197</f>
        <v xml:space="preserve"> - </v>
      </c>
      <c r="T30" s="738">
        <f t="shared" ref="T30:T33" si="12">IF(O30="","",R30-Q30)</f>
        <v>0</v>
      </c>
      <c r="U30" s="735" t="str">
        <f t="array" ref="U30:X33">CalcD!$BE$14:$BH$17</f>
        <v/>
      </c>
      <c r="V30" s="345" t="str">
        <v/>
      </c>
      <c r="W30" s="345" t="str">
        <v/>
      </c>
      <c r="X30" s="730" t="str">
        <v/>
      </c>
      <c r="Z30" s="744" t="str">
        <f t="array" ref="Z30:Z33">IF(COUNTBLANK(CalcD!$AZ$22:$AZ$25)&lt;4,CalcD!$AZ$22:$AZ$25,CalcD!$BN$14:$BN$17)</f>
        <v/>
      </c>
      <c r="AA30" s="345" t="str">
        <f t="array" ref="AA30:AA33">IF(COUNTBLANK(CalcD!$AZ$22:$AZ$25)&lt;4,CalcD!$BA$22:$BA$25,CalcD!$BO$14:$BO$17)</f>
        <v/>
      </c>
      <c r="AB30" s="345" t="str">
        <f t="array" ref="AB30:AB33">IF(COUNTBLANK(CalcD!$AZ$22:$AZ$25)&lt;4,CalcD!$BB$22:$BB$25,CalcD!$BP$14:$BP$17)</f>
        <v/>
      </c>
      <c r="AC30" s="729" t="str">
        <f t="array" ref="AC30:AC33">IF(COUNTBLANK(CalcD!$AZ$22:$AZ$25)&lt;4,CalcD!$BC$22:$BC$25,CalcD!$BQ$14:$BQ$17)</f>
        <v/>
      </c>
      <c r="AD30" s="741" t="str">
        <f>Language!$E$197</f>
        <v xml:space="preserve"> - </v>
      </c>
      <c r="AE30" s="738" t="str">
        <f t="shared" ref="AE30:AE33" si="13">IF(Z30="","",AC30-AB30)</f>
        <v/>
      </c>
      <c r="AF30" s="735" t="str">
        <f t="array" ref="AF30:AI33">IF(COUNTBLANK(CalcD!$AZ$22:$AZ$25)&lt;4,CalcD!$BE$22:$BH$25,CalcD!$BS$14:$BV$17)</f>
        <v/>
      </c>
      <c r="AG30" s="345" t="str">
        <v/>
      </c>
      <c r="AH30" s="345" t="str">
        <v/>
      </c>
      <c r="AI30" s="730" t="str">
        <v/>
      </c>
      <c r="AK30" s="744" t="str">
        <f t="array" ref="AK30:AK33">CalcD!$BZ$14:$BZ$17</f>
        <v/>
      </c>
      <c r="AL30" s="345" t="str">
        <f t="array" ref="AL30:AL33">CalcD!$CA$14:$CA$17</f>
        <v/>
      </c>
      <c r="AM30" s="345" t="str">
        <f t="array" ref="AM30:AM33">CalcD!$CB$14:$CB$17</f>
        <v/>
      </c>
      <c r="AN30" s="729" t="str">
        <f t="array" ref="AN30:AN33">CalcD!$CC$14:$CC$17</f>
        <v/>
      </c>
      <c r="AO30" s="741" t="str">
        <f>Language!$E$197</f>
        <v xml:space="preserve"> - </v>
      </c>
      <c r="AP30" s="738" t="str">
        <f t="shared" ref="AP30:AP33" si="14">IF(AK30="","",AN30-AM30)</f>
        <v/>
      </c>
      <c r="AQ30" s="735" t="str">
        <f t="array" ref="AQ30:AT33">CalcD!$CE$14:$CH$17</f>
        <v/>
      </c>
      <c r="AR30" s="345" t="str">
        <v/>
      </c>
      <c r="AS30" s="345" t="str">
        <v/>
      </c>
      <c r="AT30" s="730" t="str">
        <v/>
      </c>
      <c r="AV30" s="755" t="e">
        <f t="array" ref="AV30:AV33">VLOOKUP($D30:$D33,CalcD!$D$5:$P$8,13,0)</f>
        <v>#REF!</v>
      </c>
      <c r="AW30" s="730">
        <f t="array" ref="AW30:AW33">VLOOKUP($D30:$D33,CalcD!$D$5:$Q$8,14,0)</f>
        <v>16</v>
      </c>
      <c r="AY30" t="b">
        <f t="array" ref="AY30:AY33">CalcD!$AC$22:$AC$25</f>
        <v>0</v>
      </c>
    </row>
    <row r="31" spans="2:51">
      <c r="B31" s="749" t="str">
        <v/>
      </c>
      <c r="D31" s="745" t="str">
        <v>Paraguay</v>
      </c>
      <c r="E31" s="188">
        <v>0</v>
      </c>
      <c r="F31" s="188">
        <f t="shared" ref="F31:F33" si="15">G31-I31</f>
        <v>0</v>
      </c>
      <c r="G31" s="725">
        <v>0</v>
      </c>
      <c r="H31" s="727" t="str">
        <f>Language!$E$197</f>
        <v xml:space="preserve"> - </v>
      </c>
      <c r="I31" s="739">
        <v>0</v>
      </c>
      <c r="J31" s="736" t="str">
        <v/>
      </c>
      <c r="K31" s="721" t="str">
        <v/>
      </c>
      <c r="L31" s="188" t="str">
        <v/>
      </c>
      <c r="M31" s="722" t="str">
        <v/>
      </c>
      <c r="O31" s="745" t="str">
        <v>Paraguay</v>
      </c>
      <c r="P31" s="188">
        <v>0</v>
      </c>
      <c r="Q31" s="188">
        <v>0</v>
      </c>
      <c r="R31" s="725">
        <v>0</v>
      </c>
      <c r="S31" s="727" t="str">
        <f>Language!$E$197</f>
        <v xml:space="preserve"> - </v>
      </c>
      <c r="T31" s="739">
        <f t="shared" si="12"/>
        <v>0</v>
      </c>
      <c r="U31" s="736" t="str">
        <v/>
      </c>
      <c r="V31" s="721" t="str">
        <v/>
      </c>
      <c r="W31" s="188" t="str">
        <v/>
      </c>
      <c r="X31" s="722" t="str">
        <v/>
      </c>
      <c r="Z31" s="745" t="str">
        <v/>
      </c>
      <c r="AA31" s="188" t="str">
        <v/>
      </c>
      <c r="AB31" s="188" t="str">
        <v/>
      </c>
      <c r="AC31" s="725" t="str">
        <v/>
      </c>
      <c r="AD31" s="727" t="str">
        <f>Language!$E$197</f>
        <v xml:space="preserve"> - </v>
      </c>
      <c r="AE31" s="739" t="str">
        <f t="shared" si="13"/>
        <v/>
      </c>
      <c r="AF31" s="736" t="str">
        <v/>
      </c>
      <c r="AG31" s="721" t="str">
        <v/>
      </c>
      <c r="AH31" s="188" t="str">
        <v/>
      </c>
      <c r="AI31" s="722" t="str">
        <v/>
      </c>
      <c r="AK31" s="745" t="str">
        <v/>
      </c>
      <c r="AL31" s="188" t="str">
        <v/>
      </c>
      <c r="AM31" s="188" t="str">
        <v/>
      </c>
      <c r="AN31" s="725" t="str">
        <v/>
      </c>
      <c r="AO31" s="727" t="str">
        <f>Language!$E$197</f>
        <v xml:space="preserve"> - </v>
      </c>
      <c r="AP31" s="739" t="str">
        <f t="shared" si="14"/>
        <v/>
      </c>
      <c r="AQ31" s="736" t="str">
        <v/>
      </c>
      <c r="AR31" s="721" t="str">
        <v/>
      </c>
      <c r="AS31" s="188" t="str">
        <v/>
      </c>
      <c r="AT31" s="722" t="str">
        <v/>
      </c>
      <c r="AV31" s="756" t="e">
        <v>#REF!</v>
      </c>
      <c r="AW31" s="722">
        <v>40</v>
      </c>
      <c r="AY31" t="b">
        <v>0</v>
      </c>
    </row>
    <row r="32" spans="2:51">
      <c r="B32" s="749" t="str">
        <v/>
      </c>
      <c r="D32" s="745" t="str">
        <v>Australia</v>
      </c>
      <c r="E32" s="188">
        <v>0</v>
      </c>
      <c r="F32" s="188">
        <f t="shared" si="15"/>
        <v>0</v>
      </c>
      <c r="G32" s="725">
        <v>0</v>
      </c>
      <c r="H32" s="727" t="str">
        <f>Language!$E$197</f>
        <v xml:space="preserve"> - </v>
      </c>
      <c r="I32" s="739">
        <v>0</v>
      </c>
      <c r="J32" s="736" t="str">
        <v/>
      </c>
      <c r="K32" s="188" t="str">
        <v/>
      </c>
      <c r="L32" s="721" t="str">
        <v/>
      </c>
      <c r="M32" s="722" t="str">
        <v/>
      </c>
      <c r="O32" s="745" t="str">
        <v>Australia</v>
      </c>
      <c r="P32" s="188">
        <v>0</v>
      </c>
      <c r="Q32" s="188">
        <v>0</v>
      </c>
      <c r="R32" s="725">
        <v>0</v>
      </c>
      <c r="S32" s="727" t="str">
        <f>Language!$E$197</f>
        <v xml:space="preserve"> - </v>
      </c>
      <c r="T32" s="739">
        <f t="shared" si="12"/>
        <v>0</v>
      </c>
      <c r="U32" s="736" t="str">
        <v/>
      </c>
      <c r="V32" s="188" t="str">
        <v/>
      </c>
      <c r="W32" s="721" t="str">
        <v/>
      </c>
      <c r="X32" s="722" t="str">
        <v/>
      </c>
      <c r="Z32" s="745" t="str">
        <v/>
      </c>
      <c r="AA32" s="188" t="str">
        <v/>
      </c>
      <c r="AB32" s="188" t="str">
        <v/>
      </c>
      <c r="AC32" s="725" t="str">
        <v/>
      </c>
      <c r="AD32" s="727" t="str">
        <f>Language!$E$197</f>
        <v xml:space="preserve"> - </v>
      </c>
      <c r="AE32" s="739" t="str">
        <f t="shared" si="13"/>
        <v/>
      </c>
      <c r="AF32" s="736" t="str">
        <v/>
      </c>
      <c r="AG32" s="188" t="str">
        <v/>
      </c>
      <c r="AH32" s="721" t="str">
        <v/>
      </c>
      <c r="AI32" s="722" t="str">
        <v/>
      </c>
      <c r="AK32" s="745" t="str">
        <v/>
      </c>
      <c r="AL32" s="188" t="str">
        <v/>
      </c>
      <c r="AM32" s="188" t="str">
        <v/>
      </c>
      <c r="AN32" s="725" t="str">
        <v/>
      </c>
      <c r="AO32" s="727" t="str">
        <f>Language!$E$197</f>
        <v xml:space="preserve"> - </v>
      </c>
      <c r="AP32" s="739" t="str">
        <f t="shared" si="14"/>
        <v/>
      </c>
      <c r="AQ32" s="736" t="str">
        <v/>
      </c>
      <c r="AR32" s="188" t="str">
        <v/>
      </c>
      <c r="AS32" s="721" t="str">
        <v/>
      </c>
      <c r="AT32" s="722" t="str">
        <v/>
      </c>
      <c r="AV32" s="756" t="e">
        <v>#REF!</v>
      </c>
      <c r="AW32" s="722">
        <v>27</v>
      </c>
      <c r="AY32" t="b">
        <v>0</v>
      </c>
    </row>
    <row r="33" spans="2:51" ht="15.75" thickBot="1">
      <c r="B33" s="749" t="str">
        <v/>
      </c>
      <c r="D33" s="746" t="str">
        <v>Turkey</v>
      </c>
      <c r="E33" s="723">
        <v>0</v>
      </c>
      <c r="F33" s="723">
        <f t="shared" si="15"/>
        <v>0</v>
      </c>
      <c r="G33" s="726">
        <v>0</v>
      </c>
      <c r="H33" s="728" t="str">
        <f>Language!$E$197</f>
        <v xml:space="preserve"> - </v>
      </c>
      <c r="I33" s="740">
        <v>0</v>
      </c>
      <c r="J33" s="737" t="str">
        <v/>
      </c>
      <c r="K33" s="723" t="str">
        <v/>
      </c>
      <c r="L33" s="723" t="str">
        <v/>
      </c>
      <c r="M33" s="724" t="str">
        <v/>
      </c>
      <c r="O33" s="746" t="str">
        <v>Turkey</v>
      </c>
      <c r="P33" s="723">
        <v>0</v>
      </c>
      <c r="Q33" s="723">
        <v>0</v>
      </c>
      <c r="R33" s="726">
        <v>0</v>
      </c>
      <c r="S33" s="728" t="str">
        <f>Language!$E$197</f>
        <v xml:space="preserve"> - </v>
      </c>
      <c r="T33" s="740">
        <f t="shared" si="12"/>
        <v>0</v>
      </c>
      <c r="U33" s="737" t="str">
        <v/>
      </c>
      <c r="V33" s="723" t="str">
        <v/>
      </c>
      <c r="W33" s="723" t="str">
        <v/>
      </c>
      <c r="X33" s="724" t="str">
        <v/>
      </c>
      <c r="Z33" s="746" t="str">
        <v/>
      </c>
      <c r="AA33" s="723" t="str">
        <v/>
      </c>
      <c r="AB33" s="723" t="str">
        <v/>
      </c>
      <c r="AC33" s="726" t="str">
        <v/>
      </c>
      <c r="AD33" s="728" t="str">
        <f>Language!$E$197</f>
        <v xml:space="preserve"> - </v>
      </c>
      <c r="AE33" s="740" t="str">
        <f t="shared" si="13"/>
        <v/>
      </c>
      <c r="AF33" s="737" t="str">
        <v/>
      </c>
      <c r="AG33" s="723" t="str">
        <v/>
      </c>
      <c r="AH33" s="723" t="str">
        <v/>
      </c>
      <c r="AI33" s="724" t="str">
        <v/>
      </c>
      <c r="AK33" s="746" t="str">
        <v/>
      </c>
      <c r="AL33" s="723" t="str">
        <v/>
      </c>
      <c r="AM33" s="723" t="str">
        <v/>
      </c>
      <c r="AN33" s="726" t="str">
        <v/>
      </c>
      <c r="AO33" s="728" t="str">
        <f>Language!$E$197</f>
        <v xml:space="preserve"> - </v>
      </c>
      <c r="AP33" s="740" t="str">
        <f t="shared" si="14"/>
        <v/>
      </c>
      <c r="AQ33" s="737" t="str">
        <v/>
      </c>
      <c r="AR33" s="723" t="str">
        <v/>
      </c>
      <c r="AS33" s="723" t="str">
        <v/>
      </c>
      <c r="AT33" s="724" t="str">
        <v/>
      </c>
      <c r="AV33" s="757" t="e">
        <v>#REF!</v>
      </c>
      <c r="AW33" s="758">
        <v>22</v>
      </c>
      <c r="AY33" t="b">
        <v>0</v>
      </c>
    </row>
    <row r="34" spans="2:51" ht="15.75" thickTop="1"/>
    <row r="35" spans="2:51"/>
    <row r="36" spans="2:51" ht="15.75" thickBot="1">
      <c r="Z36" s="771" t="str">
        <f>IF(COUNTBLANK(CalcE!$BN$14:$BN$17)&lt;4,Language!$E$136,"")</f>
        <v/>
      </c>
      <c r="AK36" s="771" t="str">
        <f>IF(COUNTBLANK(CalcE!$BZ$14:$BZ$17)&lt;4,Language!$E$136,"")</f>
        <v/>
      </c>
    </row>
    <row r="37" spans="2:51" ht="24.75" thickTop="1">
      <c r="B37" s="747" t="s">
        <v>22</v>
      </c>
      <c r="C37" s="720"/>
      <c r="D37" s="731"/>
      <c r="E37" s="742" t="str">
        <f>Language!$E$131</f>
        <v>Pts.</v>
      </c>
      <c r="F37" s="742" t="str">
        <f>Language!$E$132</f>
        <v>GD</v>
      </c>
      <c r="G37" s="857" t="str">
        <f>Language!$E$133</f>
        <v>Goals</v>
      </c>
      <c r="H37" s="858"/>
      <c r="I37" s="858"/>
      <c r="J37" s="734" t="str">
        <f t="array" ref="J37:M37">LEFT(CalcE!$H$21:$K$21,$D$4)</f>
        <v>Germany</v>
      </c>
      <c r="K37" s="732" t="str">
        <v>Curaçao</v>
      </c>
      <c r="L37" s="732" t="str">
        <v>Ivory C</v>
      </c>
      <c r="M37" s="733" t="str">
        <v>Ecuador</v>
      </c>
      <c r="O37" s="731"/>
      <c r="P37" s="742" t="str">
        <f>Language!$E$131</f>
        <v>Pts.</v>
      </c>
      <c r="Q37" s="742" t="str">
        <f>Language!$E$132</f>
        <v>GD</v>
      </c>
      <c r="R37" s="857" t="str">
        <f>Language!$E$133</f>
        <v>Goals</v>
      </c>
      <c r="S37" s="858"/>
      <c r="T37" s="858"/>
      <c r="U37" s="734" t="str">
        <f t="array" ref="U37:X37">LEFT(CalcE!$BE$13:$BH$13,$D$4)</f>
        <v>Germany</v>
      </c>
      <c r="V37" s="732" t="str">
        <v>Curaçao</v>
      </c>
      <c r="W37" s="732" t="str">
        <v>Ivory C</v>
      </c>
      <c r="X37" s="733" t="str">
        <v>Ecuador</v>
      </c>
      <c r="Z37" s="731"/>
      <c r="AA37" s="742" t="str">
        <f>Language!$E$131</f>
        <v>Pts.</v>
      </c>
      <c r="AB37" s="742" t="str">
        <f>Language!$E$132</f>
        <v>GD</v>
      </c>
      <c r="AC37" s="857" t="str">
        <f>Language!$E$133</f>
        <v>Goals</v>
      </c>
      <c r="AD37" s="858"/>
      <c r="AE37" s="858"/>
      <c r="AF37" s="734" t="str">
        <f t="array" ref="AF37:AI37">IF(COUNTBLANK(CalcE!$AZ$22:$AZ$25)&lt;4,LEFT(CalcE!$BE$21:$BH$21,$D$4),LEFT(CalcE!$BS$13:$BV$13,$D$4))</f>
        <v/>
      </c>
      <c r="AG37" s="732" t="str">
        <v/>
      </c>
      <c r="AH37" s="732" t="str">
        <v/>
      </c>
      <c r="AI37" s="733" t="str">
        <v/>
      </c>
      <c r="AK37" s="731"/>
      <c r="AL37" s="742" t="str">
        <f>Language!$E$131</f>
        <v>Pts.</v>
      </c>
      <c r="AM37" s="742" t="str">
        <f>Language!$E$132</f>
        <v>GD</v>
      </c>
      <c r="AN37" s="857" t="str">
        <f>Language!$E$133</f>
        <v>Goals</v>
      </c>
      <c r="AO37" s="858"/>
      <c r="AP37" s="858"/>
      <c r="AQ37" s="734" t="str">
        <f t="array" ref="AQ37:AT37">LEFT(CalcE!$CE$13:$CH$13,$D$4)</f>
        <v/>
      </c>
      <c r="AR37" s="732" t="str">
        <v/>
      </c>
      <c r="AS37" s="732" t="str">
        <v/>
      </c>
      <c r="AT37" s="733" t="str">
        <v/>
      </c>
      <c r="AV37" s="753" t="str">
        <f>Language!$E$123</f>
        <v>Fair play</v>
      </c>
      <c r="AW37" s="754" t="str">
        <f>Language!$E$186</f>
        <v>FIFA Rank</v>
      </c>
      <c r="AY37" s="798" t="s">
        <v>1759</v>
      </c>
    </row>
    <row r="38" spans="2:51">
      <c r="B38" s="749" t="str">
        <f t="array" ref="B38:B41">IF(CalcE!$M$22:$M$25,"•","")</f>
        <v/>
      </c>
      <c r="D38" s="744" t="str">
        <f t="array" ref="D38:D41">CalcE!$D$22:$D$25</f>
        <v>Germany</v>
      </c>
      <c r="E38" s="345">
        <f t="array" ref="E38:E41">CalcE!$E$22:$E$25</f>
        <v>0</v>
      </c>
      <c r="F38" s="345">
        <f>G38-I38</f>
        <v>0</v>
      </c>
      <c r="G38" s="729">
        <f t="array" ref="G38:G41">CalcE!$F$22:$F$25</f>
        <v>0</v>
      </c>
      <c r="H38" s="741" t="str">
        <f>Language!$E$197</f>
        <v xml:space="preserve"> - </v>
      </c>
      <c r="I38" s="738">
        <f t="array" ref="I38:I41">CalcE!$G$22:$G$25</f>
        <v>0</v>
      </c>
      <c r="J38" s="735" t="str">
        <f t="array" ref="J38:M41">CalcE!$H$22:$K$25</f>
        <v/>
      </c>
      <c r="K38" s="345" t="str">
        <v/>
      </c>
      <c r="L38" s="345" t="str">
        <v/>
      </c>
      <c r="M38" s="730" t="str">
        <v/>
      </c>
      <c r="O38" s="744" t="str">
        <f t="array" ref="O38:O41">CalcE!$AZ$14:$AZ$17</f>
        <v>Germany</v>
      </c>
      <c r="P38" s="345">
        <f t="array" ref="P38:P41">CalcE!$BA$14:$BA$17</f>
        <v>0</v>
      </c>
      <c r="Q38" s="345">
        <f t="array" ref="Q38:Q41">CalcE!$BB$14:$BB$17</f>
        <v>0</v>
      </c>
      <c r="R38" s="729">
        <f t="array" ref="R38:R41">CalcE!$BC$14:$BC$17</f>
        <v>0</v>
      </c>
      <c r="S38" s="741" t="str">
        <f>Language!$E$197</f>
        <v xml:space="preserve"> - </v>
      </c>
      <c r="T38" s="738">
        <f t="shared" ref="T38:T41" si="16">IF(O38="","",R38-Q38)</f>
        <v>0</v>
      </c>
      <c r="U38" s="735" t="str">
        <f t="array" ref="U38:X41">CalcE!$BE$14:$BH$17</f>
        <v/>
      </c>
      <c r="V38" s="345" t="str">
        <v/>
      </c>
      <c r="W38" s="345" t="str">
        <v/>
      </c>
      <c r="X38" s="730" t="str">
        <v/>
      </c>
      <c r="Z38" s="744" t="str">
        <f t="array" ref="Z38:Z41">IF(COUNTBLANK(CalcE!$AZ$22:$AZ$25)&lt;4,CalcE!$AZ$22:$AZ$25,CalcE!$BN$14:$BN$17)</f>
        <v/>
      </c>
      <c r="AA38" s="345" t="str">
        <f t="array" ref="AA38:AA41">IF(COUNTBLANK(CalcE!$AZ$22:$AZ$25)&lt;4,CalcE!$BA$22:$BA$25,CalcE!$BO$14:$BO$17)</f>
        <v/>
      </c>
      <c r="AB38" s="345" t="str">
        <f t="array" ref="AB38:AB41">IF(COUNTBLANK(CalcE!$AZ$22:$AZ$25)&lt;4,CalcE!$BB$22:$BB$25,CalcE!$BP$14:$BP$17)</f>
        <v/>
      </c>
      <c r="AC38" s="729" t="str">
        <f t="array" ref="AC38:AC41">IF(COUNTBLANK(CalcE!$AZ$22:$AZ$25)&lt;4,CalcE!$BC$22:$BC$25,CalcE!$BQ$14:$BQ$17)</f>
        <v/>
      </c>
      <c r="AD38" s="741" t="str">
        <f>Language!$E$197</f>
        <v xml:space="preserve"> - </v>
      </c>
      <c r="AE38" s="738" t="str">
        <f t="shared" ref="AE38:AE41" si="17">IF(Z38="","",AC38-AB38)</f>
        <v/>
      </c>
      <c r="AF38" s="735" t="str">
        <f t="array" ref="AF38:AI41">IF(COUNTBLANK(CalcE!$AZ$22:$AZ$25)&lt;4,CalcE!$BE$22:$BH$25,CalcE!$BS$14:$BV$17)</f>
        <v/>
      </c>
      <c r="AG38" s="345" t="str">
        <v/>
      </c>
      <c r="AH38" s="345" t="str">
        <v/>
      </c>
      <c r="AI38" s="730" t="str">
        <v/>
      </c>
      <c r="AK38" s="744" t="str">
        <f t="array" ref="AK38:AK41">CalcE!$BZ$14:$BZ$17</f>
        <v/>
      </c>
      <c r="AL38" s="345" t="str">
        <f t="array" ref="AL38:AL41">CalcE!$CA$14:$CA$17</f>
        <v/>
      </c>
      <c r="AM38" s="345" t="str">
        <f t="array" ref="AM38:AM41">CalcE!$CB$14:$CB$17</f>
        <v/>
      </c>
      <c r="AN38" s="729" t="str">
        <f t="array" ref="AN38:AN41">CalcE!$CC$14:$CC$17</f>
        <v/>
      </c>
      <c r="AO38" s="741" t="str">
        <f>Language!$E$197</f>
        <v xml:space="preserve"> - </v>
      </c>
      <c r="AP38" s="738" t="str">
        <f t="shared" ref="AP38:AP41" si="18">IF(AK38="","",AN38-AM38)</f>
        <v/>
      </c>
      <c r="AQ38" s="735" t="str">
        <f t="array" ref="AQ38:AT41">CalcE!$CE$14:$CH$17</f>
        <v/>
      </c>
      <c r="AR38" s="345" t="str">
        <v/>
      </c>
      <c r="AS38" s="345" t="str">
        <v/>
      </c>
      <c r="AT38" s="730" t="str">
        <v/>
      </c>
      <c r="AV38" s="755" t="e">
        <f t="array" ref="AV38:AV41">VLOOKUP($D38:$D41,CalcE!$D$5:$P$8,13,0)</f>
        <v>#REF!</v>
      </c>
      <c r="AW38" s="730">
        <f t="array" ref="AW38:AW41">VLOOKUP($D38:$D41,CalcE!$D$5:$Q$8,14,0)</f>
        <v>10</v>
      </c>
      <c r="AY38" t="b">
        <f t="array" ref="AY38:AY41">CalcE!$AC$22:$AC$25</f>
        <v>0</v>
      </c>
    </row>
    <row r="39" spans="2:51">
      <c r="B39" s="749" t="str">
        <v/>
      </c>
      <c r="D39" s="745" t="str">
        <v>Curaçao</v>
      </c>
      <c r="E39" s="188">
        <v>0</v>
      </c>
      <c r="F39" s="188">
        <f t="shared" ref="F39:F41" si="19">G39-I39</f>
        <v>0</v>
      </c>
      <c r="G39" s="725">
        <v>0</v>
      </c>
      <c r="H39" s="727" t="str">
        <f>Language!$E$197</f>
        <v xml:space="preserve"> - </v>
      </c>
      <c r="I39" s="739">
        <v>0</v>
      </c>
      <c r="J39" s="736" t="str">
        <v/>
      </c>
      <c r="K39" s="721" t="str">
        <v/>
      </c>
      <c r="L39" s="188" t="str">
        <v/>
      </c>
      <c r="M39" s="722" t="str">
        <v/>
      </c>
      <c r="O39" s="745" t="str">
        <v>Curaçao</v>
      </c>
      <c r="P39" s="188">
        <v>0</v>
      </c>
      <c r="Q39" s="188">
        <v>0</v>
      </c>
      <c r="R39" s="725">
        <v>0</v>
      </c>
      <c r="S39" s="727" t="str">
        <f>Language!$E$197</f>
        <v xml:space="preserve"> - </v>
      </c>
      <c r="T39" s="739">
        <f t="shared" si="16"/>
        <v>0</v>
      </c>
      <c r="U39" s="736" t="str">
        <v/>
      </c>
      <c r="V39" s="721" t="str">
        <v/>
      </c>
      <c r="W39" s="188" t="str">
        <v/>
      </c>
      <c r="X39" s="722" t="str">
        <v/>
      </c>
      <c r="Z39" s="745" t="str">
        <v/>
      </c>
      <c r="AA39" s="188" t="str">
        <v/>
      </c>
      <c r="AB39" s="188" t="str">
        <v/>
      </c>
      <c r="AC39" s="725" t="str">
        <v/>
      </c>
      <c r="AD39" s="727" t="str">
        <f>Language!$E$197</f>
        <v xml:space="preserve"> - </v>
      </c>
      <c r="AE39" s="739" t="str">
        <f t="shared" si="17"/>
        <v/>
      </c>
      <c r="AF39" s="736" t="str">
        <v/>
      </c>
      <c r="AG39" s="721" t="str">
        <v/>
      </c>
      <c r="AH39" s="188" t="str">
        <v/>
      </c>
      <c r="AI39" s="722" t="str">
        <v/>
      </c>
      <c r="AK39" s="745" t="str">
        <v/>
      </c>
      <c r="AL39" s="188" t="str">
        <v/>
      </c>
      <c r="AM39" s="188" t="str">
        <v/>
      </c>
      <c r="AN39" s="725" t="str">
        <v/>
      </c>
      <c r="AO39" s="727" t="str">
        <f>Language!$E$197</f>
        <v xml:space="preserve"> - </v>
      </c>
      <c r="AP39" s="739" t="str">
        <f t="shared" si="18"/>
        <v/>
      </c>
      <c r="AQ39" s="736" t="str">
        <v/>
      </c>
      <c r="AR39" s="721" t="str">
        <v/>
      </c>
      <c r="AS39" s="188" t="str">
        <v/>
      </c>
      <c r="AT39" s="722" t="str">
        <v/>
      </c>
      <c r="AV39" s="756" t="e">
        <v>#REF!</v>
      </c>
      <c r="AW39" s="722">
        <v>82</v>
      </c>
      <c r="AY39" t="b">
        <v>0</v>
      </c>
    </row>
    <row r="40" spans="2:51">
      <c r="B40" s="749" t="str">
        <v/>
      </c>
      <c r="D40" s="745" t="str">
        <v>Ivory Coast</v>
      </c>
      <c r="E40" s="188">
        <v>0</v>
      </c>
      <c r="F40" s="188">
        <f t="shared" si="19"/>
        <v>0</v>
      </c>
      <c r="G40" s="725">
        <v>0</v>
      </c>
      <c r="H40" s="727" t="str">
        <f>Language!$E$197</f>
        <v xml:space="preserve"> - </v>
      </c>
      <c r="I40" s="739">
        <v>0</v>
      </c>
      <c r="J40" s="736" t="str">
        <v/>
      </c>
      <c r="K40" s="188" t="str">
        <v/>
      </c>
      <c r="L40" s="721" t="str">
        <v/>
      </c>
      <c r="M40" s="722" t="str">
        <v/>
      </c>
      <c r="O40" s="745" t="str">
        <v>Ivory Coast</v>
      </c>
      <c r="P40" s="188">
        <v>0</v>
      </c>
      <c r="Q40" s="188">
        <v>0</v>
      </c>
      <c r="R40" s="725">
        <v>0</v>
      </c>
      <c r="S40" s="727" t="str">
        <f>Language!$E$197</f>
        <v xml:space="preserve"> - </v>
      </c>
      <c r="T40" s="739">
        <f t="shared" si="16"/>
        <v>0</v>
      </c>
      <c r="U40" s="736" t="str">
        <v/>
      </c>
      <c r="V40" s="188" t="str">
        <v/>
      </c>
      <c r="W40" s="721" t="str">
        <v/>
      </c>
      <c r="X40" s="722" t="str">
        <v/>
      </c>
      <c r="Z40" s="745" t="str">
        <v/>
      </c>
      <c r="AA40" s="188" t="str">
        <v/>
      </c>
      <c r="AB40" s="188" t="str">
        <v/>
      </c>
      <c r="AC40" s="725" t="str">
        <v/>
      </c>
      <c r="AD40" s="727" t="str">
        <f>Language!$E$197</f>
        <v xml:space="preserve"> - </v>
      </c>
      <c r="AE40" s="739" t="str">
        <f t="shared" si="17"/>
        <v/>
      </c>
      <c r="AF40" s="736" t="str">
        <v/>
      </c>
      <c r="AG40" s="188" t="str">
        <v/>
      </c>
      <c r="AH40" s="721" t="str">
        <v/>
      </c>
      <c r="AI40" s="722" t="str">
        <v/>
      </c>
      <c r="AK40" s="745" t="str">
        <v/>
      </c>
      <c r="AL40" s="188" t="str">
        <v/>
      </c>
      <c r="AM40" s="188" t="str">
        <v/>
      </c>
      <c r="AN40" s="725" t="str">
        <v/>
      </c>
      <c r="AO40" s="727" t="str">
        <f>Language!$E$197</f>
        <v xml:space="preserve"> - </v>
      </c>
      <c r="AP40" s="739" t="str">
        <f t="shared" si="18"/>
        <v/>
      </c>
      <c r="AQ40" s="736" t="str">
        <v/>
      </c>
      <c r="AR40" s="188" t="str">
        <v/>
      </c>
      <c r="AS40" s="721" t="str">
        <v/>
      </c>
      <c r="AT40" s="722" t="str">
        <v/>
      </c>
      <c r="AV40" s="756" t="e">
        <v>#REF!</v>
      </c>
      <c r="AW40" s="722">
        <v>34</v>
      </c>
      <c r="AY40" t="b">
        <v>0</v>
      </c>
    </row>
    <row r="41" spans="2:51" ht="15.75" thickBot="1">
      <c r="B41" s="749" t="str">
        <v/>
      </c>
      <c r="D41" s="746" t="str">
        <v>Ecuador</v>
      </c>
      <c r="E41" s="723">
        <v>0</v>
      </c>
      <c r="F41" s="723">
        <f t="shared" si="19"/>
        <v>0</v>
      </c>
      <c r="G41" s="726">
        <v>0</v>
      </c>
      <c r="H41" s="728" t="str">
        <f>Language!$E$197</f>
        <v xml:space="preserve"> - </v>
      </c>
      <c r="I41" s="740">
        <v>0</v>
      </c>
      <c r="J41" s="737" t="str">
        <v/>
      </c>
      <c r="K41" s="723" t="str">
        <v/>
      </c>
      <c r="L41" s="723" t="str">
        <v/>
      </c>
      <c r="M41" s="724" t="str">
        <v/>
      </c>
      <c r="O41" s="746" t="str">
        <v>Ecuador</v>
      </c>
      <c r="P41" s="723">
        <v>0</v>
      </c>
      <c r="Q41" s="723">
        <v>0</v>
      </c>
      <c r="R41" s="726">
        <v>0</v>
      </c>
      <c r="S41" s="728" t="str">
        <f>Language!$E$197</f>
        <v xml:space="preserve"> - </v>
      </c>
      <c r="T41" s="740">
        <f t="shared" si="16"/>
        <v>0</v>
      </c>
      <c r="U41" s="737" t="str">
        <v/>
      </c>
      <c r="V41" s="723" t="str">
        <v/>
      </c>
      <c r="W41" s="723" t="str">
        <v/>
      </c>
      <c r="X41" s="724" t="str">
        <v/>
      </c>
      <c r="Z41" s="746" t="str">
        <v/>
      </c>
      <c r="AA41" s="723" t="str">
        <v/>
      </c>
      <c r="AB41" s="723" t="str">
        <v/>
      </c>
      <c r="AC41" s="726" t="str">
        <v/>
      </c>
      <c r="AD41" s="728" t="str">
        <f>Language!$E$197</f>
        <v xml:space="preserve"> - </v>
      </c>
      <c r="AE41" s="740" t="str">
        <f t="shared" si="17"/>
        <v/>
      </c>
      <c r="AF41" s="737" t="str">
        <v/>
      </c>
      <c r="AG41" s="723" t="str">
        <v/>
      </c>
      <c r="AH41" s="723" t="str">
        <v/>
      </c>
      <c r="AI41" s="724" t="str">
        <v/>
      </c>
      <c r="AK41" s="746" t="str">
        <v/>
      </c>
      <c r="AL41" s="723" t="str">
        <v/>
      </c>
      <c r="AM41" s="723" t="str">
        <v/>
      </c>
      <c r="AN41" s="726" t="str">
        <v/>
      </c>
      <c r="AO41" s="728" t="str">
        <f>Language!$E$197</f>
        <v xml:space="preserve"> - </v>
      </c>
      <c r="AP41" s="740" t="str">
        <f t="shared" si="18"/>
        <v/>
      </c>
      <c r="AQ41" s="737" t="str">
        <v/>
      </c>
      <c r="AR41" s="723" t="str">
        <v/>
      </c>
      <c r="AS41" s="723" t="str">
        <v/>
      </c>
      <c r="AT41" s="724" t="str">
        <v/>
      </c>
      <c r="AV41" s="757" t="e">
        <v>#REF!</v>
      </c>
      <c r="AW41" s="758">
        <v>23</v>
      </c>
      <c r="AY41" t="b">
        <v>0</v>
      </c>
    </row>
    <row r="42" spans="2:51" ht="15.75" thickTop="1"/>
    <row r="43" spans="2:51"/>
    <row r="44" spans="2:51" ht="15.75" thickBot="1">
      <c r="Z44" s="771" t="str">
        <f>IF(COUNTBLANK(CalcF!$BN$14:$BN$17)&lt;4,Language!$E$136,"")</f>
        <v/>
      </c>
      <c r="AK44" s="771" t="str">
        <f>IF(COUNTBLANK(CalcF!$BZ$14:$BZ$17)&lt;4,Language!$E$136,"")</f>
        <v/>
      </c>
    </row>
    <row r="45" spans="2:51" ht="24.75" thickTop="1">
      <c r="B45" s="747" t="s">
        <v>23</v>
      </c>
      <c r="C45" s="720"/>
      <c r="D45" s="731"/>
      <c r="E45" s="742" t="str">
        <f>Language!$E$131</f>
        <v>Pts.</v>
      </c>
      <c r="F45" s="742" t="str">
        <f>Language!$E$132</f>
        <v>GD</v>
      </c>
      <c r="G45" s="857" t="str">
        <f>Language!$E$133</f>
        <v>Goals</v>
      </c>
      <c r="H45" s="858"/>
      <c r="I45" s="858"/>
      <c r="J45" s="734" t="str">
        <f t="array" ref="J45:M45">LEFT(CalcF!$H$21:$K$21,$D$4)</f>
        <v>Netherl</v>
      </c>
      <c r="K45" s="732" t="str">
        <v>Japan</v>
      </c>
      <c r="L45" s="732" t="str">
        <v>Sweden</v>
      </c>
      <c r="M45" s="733" t="str">
        <v>Tunisia</v>
      </c>
      <c r="O45" s="731"/>
      <c r="P45" s="742" t="str">
        <f>Language!$E$131</f>
        <v>Pts.</v>
      </c>
      <c r="Q45" s="742" t="str">
        <f>Language!$E$132</f>
        <v>GD</v>
      </c>
      <c r="R45" s="857" t="str">
        <f>Language!$E$133</f>
        <v>Goals</v>
      </c>
      <c r="S45" s="858"/>
      <c r="T45" s="858"/>
      <c r="U45" s="734" t="str">
        <f t="array" ref="U45:X45">LEFT(CalcF!$BE$13:$BH$13,$D$4)</f>
        <v>Netherl</v>
      </c>
      <c r="V45" s="732" t="str">
        <v>Japan</v>
      </c>
      <c r="W45" s="732" t="str">
        <v>Sweden</v>
      </c>
      <c r="X45" s="733" t="str">
        <v>Tunisia</v>
      </c>
      <c r="Z45" s="731"/>
      <c r="AA45" s="742" t="str">
        <f>Language!$E$131</f>
        <v>Pts.</v>
      </c>
      <c r="AB45" s="742" t="str">
        <f>Language!$E$132</f>
        <v>GD</v>
      </c>
      <c r="AC45" s="857" t="str">
        <f>Language!$E$133</f>
        <v>Goals</v>
      </c>
      <c r="AD45" s="858"/>
      <c r="AE45" s="858"/>
      <c r="AF45" s="734" t="str">
        <f t="array" ref="AF45:AI45">IF(COUNTBLANK(CalcF!$AZ$22:$AZ$25)&lt;4,LEFT(CalcF!$BE$21:$BH$21,$D$4),LEFT(CalcF!$BS$13:$BV$13,$D$4))</f>
        <v/>
      </c>
      <c r="AG45" s="732" t="str">
        <v/>
      </c>
      <c r="AH45" s="732" t="str">
        <v/>
      </c>
      <c r="AI45" s="733" t="str">
        <v/>
      </c>
      <c r="AK45" s="731"/>
      <c r="AL45" s="742" t="str">
        <f>Language!$E$131</f>
        <v>Pts.</v>
      </c>
      <c r="AM45" s="742" t="str">
        <f>Language!$E$132</f>
        <v>GD</v>
      </c>
      <c r="AN45" s="857" t="str">
        <f>Language!$E$133</f>
        <v>Goals</v>
      </c>
      <c r="AO45" s="858"/>
      <c r="AP45" s="858"/>
      <c r="AQ45" s="734" t="str">
        <f t="array" ref="AQ45:AT45">LEFT(CalcF!$CE$13:$CH$13,$D$4)</f>
        <v/>
      </c>
      <c r="AR45" s="732" t="str">
        <v/>
      </c>
      <c r="AS45" s="732" t="str">
        <v/>
      </c>
      <c r="AT45" s="733" t="str">
        <v/>
      </c>
      <c r="AV45" s="753" t="str">
        <f>Language!$E$123</f>
        <v>Fair play</v>
      </c>
      <c r="AW45" s="754" t="str">
        <f>Language!$E$186</f>
        <v>FIFA Rank</v>
      </c>
      <c r="AY45" s="798" t="s">
        <v>1759</v>
      </c>
    </row>
    <row r="46" spans="2:51">
      <c r="B46" s="749" t="str">
        <f t="array" ref="B46:B49">IF(CalcF!$M$22:$M$25,"•","")</f>
        <v/>
      </c>
      <c r="D46" s="744" t="str">
        <f t="array" ref="D46:D49">CalcF!$D$22:$D$25</f>
        <v>Netherlands</v>
      </c>
      <c r="E46" s="345">
        <f t="array" ref="E46:E49">CalcF!$E$22:$E$25</f>
        <v>0</v>
      </c>
      <c r="F46" s="345">
        <f>G46-I46</f>
        <v>0</v>
      </c>
      <c r="G46" s="729">
        <f t="array" ref="G46:G49">CalcF!$F$22:$F$25</f>
        <v>0</v>
      </c>
      <c r="H46" s="741" t="str">
        <f>Language!$E$197</f>
        <v xml:space="preserve"> - </v>
      </c>
      <c r="I46" s="738">
        <f t="array" ref="I46:I49">CalcF!$G$22:$G$25</f>
        <v>0</v>
      </c>
      <c r="J46" s="735" t="str">
        <f t="array" ref="J46:M49">CalcF!$H$22:$K$25</f>
        <v/>
      </c>
      <c r="K46" s="345" t="str">
        <v/>
      </c>
      <c r="L46" s="345" t="str">
        <v/>
      </c>
      <c r="M46" s="730" t="str">
        <v/>
      </c>
      <c r="O46" s="744" t="str">
        <f t="array" ref="O46:O49">CalcF!$AZ$14:$AZ$17</f>
        <v>Netherlands</v>
      </c>
      <c r="P46" s="345">
        <f t="array" ref="P46:P49">CalcF!$BA$14:$BA$17</f>
        <v>0</v>
      </c>
      <c r="Q46" s="345">
        <f t="array" ref="Q46:Q49">CalcF!$BB$14:$BB$17</f>
        <v>0</v>
      </c>
      <c r="R46" s="729">
        <f t="array" ref="R46:R49">CalcF!$BC$14:$BC$17</f>
        <v>0</v>
      </c>
      <c r="S46" s="741" t="str">
        <f>Language!$E$197</f>
        <v xml:space="preserve"> - </v>
      </c>
      <c r="T46" s="738">
        <f t="shared" ref="T46:T49" si="20">IF(O46="","",R46-Q46)</f>
        <v>0</v>
      </c>
      <c r="U46" s="735" t="str">
        <f t="array" ref="U46:X49">CalcF!$BE$14:$BH$17</f>
        <v/>
      </c>
      <c r="V46" s="345" t="str">
        <v/>
      </c>
      <c r="W46" s="345" t="str">
        <v/>
      </c>
      <c r="X46" s="730" t="str">
        <v/>
      </c>
      <c r="Z46" s="744" t="str">
        <f t="array" ref="Z46:Z49">IF(COUNTBLANK(CalcF!$AZ$22:$AZ$25)&lt;4,CalcF!$AZ$22:$AZ$25,CalcF!$BN$14:$BN$17)</f>
        <v/>
      </c>
      <c r="AA46" s="345" t="str">
        <f t="array" ref="AA46:AA49">IF(COUNTBLANK(CalcF!$AZ$22:$AZ$25)&lt;4,CalcF!$BA$22:$BA$25,CalcF!$BO$14:$BO$17)</f>
        <v/>
      </c>
      <c r="AB46" s="345" t="str">
        <f t="array" ref="AB46:AB49">IF(COUNTBLANK(CalcF!$AZ$22:$AZ$25)&lt;4,CalcF!$BB$22:$BB$25,CalcF!$BP$14:$BP$17)</f>
        <v/>
      </c>
      <c r="AC46" s="729" t="str">
        <f t="array" ref="AC46:AC49">IF(COUNTBLANK(CalcF!$AZ$22:$AZ$25)&lt;4,CalcF!$BC$22:$BC$25,CalcF!$BQ$14:$BQ$17)</f>
        <v/>
      </c>
      <c r="AD46" s="741" t="str">
        <f>Language!$E$197</f>
        <v xml:space="preserve"> - </v>
      </c>
      <c r="AE46" s="738" t="str">
        <f t="shared" ref="AE46:AE49" si="21">IF(Z46="","",AC46-AB46)</f>
        <v/>
      </c>
      <c r="AF46" s="735" t="str">
        <f t="array" ref="AF46:AI49">IF(COUNTBLANK(CalcF!$AZ$22:$AZ$25)&lt;4,CalcF!$BE$22:$BH$25,CalcF!$BS$14:$BV$17)</f>
        <v/>
      </c>
      <c r="AG46" s="345" t="str">
        <v/>
      </c>
      <c r="AH46" s="345" t="str">
        <v/>
      </c>
      <c r="AI46" s="730" t="str">
        <v/>
      </c>
      <c r="AK46" s="744" t="str">
        <f t="array" ref="AK46:AK49">CalcF!$BZ$14:$BZ$17</f>
        <v/>
      </c>
      <c r="AL46" s="345" t="str">
        <f t="array" ref="AL46:AL49">CalcF!$CA$14:$CA$17</f>
        <v/>
      </c>
      <c r="AM46" s="345" t="str">
        <f t="array" ref="AM46:AM49">CalcF!$CB$14:$CB$17</f>
        <v/>
      </c>
      <c r="AN46" s="729" t="str">
        <f t="array" ref="AN46:AN49">CalcF!$CC$14:$CC$17</f>
        <v/>
      </c>
      <c r="AO46" s="741" t="str">
        <f>Language!$E$197</f>
        <v xml:space="preserve"> - </v>
      </c>
      <c r="AP46" s="738" t="str">
        <f t="shared" ref="AP46:AP49" si="22">IF(AK46="","",AN46-AM46)</f>
        <v/>
      </c>
      <c r="AQ46" s="735" t="str">
        <f t="array" ref="AQ46:AT49">CalcF!$CE$14:$CH$17</f>
        <v/>
      </c>
      <c r="AR46" s="345" t="str">
        <v/>
      </c>
      <c r="AS46" s="345" t="str">
        <v/>
      </c>
      <c r="AT46" s="730" t="str">
        <v/>
      </c>
      <c r="AV46" s="755" t="e">
        <f t="array" ref="AV46:AV49">VLOOKUP($D46:$D49,CalcF!$D$5:$P$8,13,0)</f>
        <v>#REF!</v>
      </c>
      <c r="AW46" s="730">
        <f t="array" ref="AW46:AW49">VLOOKUP($D46:$D49,CalcF!$D$5:$Q$8,14,0)</f>
        <v>7</v>
      </c>
      <c r="AY46" t="b">
        <f t="array" ref="AY46:AY49">CalcF!$AC$22:$AC$25</f>
        <v>0</v>
      </c>
    </row>
    <row r="47" spans="2:51">
      <c r="B47" s="749" t="str">
        <v/>
      </c>
      <c r="D47" s="745" t="str">
        <v>Japan</v>
      </c>
      <c r="E47" s="188">
        <v>0</v>
      </c>
      <c r="F47" s="188">
        <f t="shared" ref="F47:F49" si="23">G47-I47</f>
        <v>0</v>
      </c>
      <c r="G47" s="725">
        <v>0</v>
      </c>
      <c r="H47" s="727" t="str">
        <f>Language!$E$197</f>
        <v xml:space="preserve"> - </v>
      </c>
      <c r="I47" s="739">
        <v>0</v>
      </c>
      <c r="J47" s="736" t="str">
        <v/>
      </c>
      <c r="K47" s="721" t="str">
        <v/>
      </c>
      <c r="L47" s="188" t="str">
        <v/>
      </c>
      <c r="M47" s="722" t="str">
        <v/>
      </c>
      <c r="O47" s="745" t="str">
        <v>Japan</v>
      </c>
      <c r="P47" s="188">
        <v>0</v>
      </c>
      <c r="Q47" s="188">
        <v>0</v>
      </c>
      <c r="R47" s="725">
        <v>0</v>
      </c>
      <c r="S47" s="727" t="str">
        <f>Language!$E$197</f>
        <v xml:space="preserve"> - </v>
      </c>
      <c r="T47" s="739">
        <f t="shared" si="20"/>
        <v>0</v>
      </c>
      <c r="U47" s="736" t="str">
        <v/>
      </c>
      <c r="V47" s="721" t="str">
        <v/>
      </c>
      <c r="W47" s="188" t="str">
        <v/>
      </c>
      <c r="X47" s="722" t="str">
        <v/>
      </c>
      <c r="Z47" s="745" t="str">
        <v/>
      </c>
      <c r="AA47" s="188" t="str">
        <v/>
      </c>
      <c r="AB47" s="188" t="str">
        <v/>
      </c>
      <c r="AC47" s="725" t="str">
        <v/>
      </c>
      <c r="AD47" s="727" t="str">
        <f>Language!$E$197</f>
        <v xml:space="preserve"> - </v>
      </c>
      <c r="AE47" s="739" t="str">
        <f t="shared" si="21"/>
        <v/>
      </c>
      <c r="AF47" s="736" t="str">
        <v/>
      </c>
      <c r="AG47" s="721" t="str">
        <v/>
      </c>
      <c r="AH47" s="188" t="str">
        <v/>
      </c>
      <c r="AI47" s="722" t="str">
        <v/>
      </c>
      <c r="AK47" s="745" t="str">
        <v/>
      </c>
      <c r="AL47" s="188" t="str">
        <v/>
      </c>
      <c r="AM47" s="188" t="str">
        <v/>
      </c>
      <c r="AN47" s="725" t="str">
        <v/>
      </c>
      <c r="AO47" s="727" t="str">
        <f>Language!$E$197</f>
        <v xml:space="preserve"> - </v>
      </c>
      <c r="AP47" s="739" t="str">
        <f t="shared" si="22"/>
        <v/>
      </c>
      <c r="AQ47" s="736" t="str">
        <v/>
      </c>
      <c r="AR47" s="721" t="str">
        <v/>
      </c>
      <c r="AS47" s="188" t="str">
        <v/>
      </c>
      <c r="AT47" s="722" t="str">
        <v/>
      </c>
      <c r="AV47" s="756" t="e">
        <v>#REF!</v>
      </c>
      <c r="AW47" s="722">
        <v>18</v>
      </c>
      <c r="AY47" t="b">
        <v>0</v>
      </c>
    </row>
    <row r="48" spans="2:51">
      <c r="B48" s="749" t="str">
        <v/>
      </c>
      <c r="D48" s="745" t="str">
        <v>Sweden</v>
      </c>
      <c r="E48" s="188">
        <v>0</v>
      </c>
      <c r="F48" s="188">
        <f t="shared" si="23"/>
        <v>0</v>
      </c>
      <c r="G48" s="725">
        <v>0</v>
      </c>
      <c r="H48" s="727" t="str">
        <f>Language!$E$197</f>
        <v xml:space="preserve"> - </v>
      </c>
      <c r="I48" s="739">
        <v>0</v>
      </c>
      <c r="J48" s="736" t="str">
        <v/>
      </c>
      <c r="K48" s="188" t="str">
        <v/>
      </c>
      <c r="L48" s="721" t="str">
        <v/>
      </c>
      <c r="M48" s="722" t="str">
        <v/>
      </c>
      <c r="O48" s="745" t="str">
        <v>Sweden</v>
      </c>
      <c r="P48" s="188">
        <v>0</v>
      </c>
      <c r="Q48" s="188">
        <v>0</v>
      </c>
      <c r="R48" s="725">
        <v>0</v>
      </c>
      <c r="S48" s="727" t="str">
        <f>Language!$E$197</f>
        <v xml:space="preserve"> - </v>
      </c>
      <c r="T48" s="739">
        <f t="shared" si="20"/>
        <v>0</v>
      </c>
      <c r="U48" s="736" t="str">
        <v/>
      </c>
      <c r="V48" s="188" t="str">
        <v/>
      </c>
      <c r="W48" s="721" t="str">
        <v/>
      </c>
      <c r="X48" s="722" t="str">
        <v/>
      </c>
      <c r="Z48" s="745" t="str">
        <v/>
      </c>
      <c r="AA48" s="188" t="str">
        <v/>
      </c>
      <c r="AB48" s="188" t="str">
        <v/>
      </c>
      <c r="AC48" s="725" t="str">
        <v/>
      </c>
      <c r="AD48" s="727" t="str">
        <f>Language!$E$197</f>
        <v xml:space="preserve"> - </v>
      </c>
      <c r="AE48" s="739" t="str">
        <f t="shared" si="21"/>
        <v/>
      </c>
      <c r="AF48" s="736" t="str">
        <v/>
      </c>
      <c r="AG48" s="188" t="str">
        <v/>
      </c>
      <c r="AH48" s="721" t="str">
        <v/>
      </c>
      <c r="AI48" s="722" t="str">
        <v/>
      </c>
      <c r="AK48" s="745" t="str">
        <v/>
      </c>
      <c r="AL48" s="188" t="str">
        <v/>
      </c>
      <c r="AM48" s="188" t="str">
        <v/>
      </c>
      <c r="AN48" s="725" t="str">
        <v/>
      </c>
      <c r="AO48" s="727" t="str">
        <f>Language!$E$197</f>
        <v xml:space="preserve"> - </v>
      </c>
      <c r="AP48" s="739" t="str">
        <f t="shared" si="22"/>
        <v/>
      </c>
      <c r="AQ48" s="736" t="str">
        <v/>
      </c>
      <c r="AR48" s="188" t="str">
        <v/>
      </c>
      <c r="AS48" s="721" t="str">
        <v/>
      </c>
      <c r="AT48" s="722" t="str">
        <v/>
      </c>
      <c r="AV48" s="756" t="e">
        <v>#REF!</v>
      </c>
      <c r="AW48" s="722">
        <v>38</v>
      </c>
      <c r="AY48" t="b">
        <v>0</v>
      </c>
    </row>
    <row r="49" spans="2:51" ht="15.75" thickBot="1">
      <c r="B49" s="749" t="str">
        <v/>
      </c>
      <c r="D49" s="746" t="str">
        <v>Tunisia</v>
      </c>
      <c r="E49" s="723">
        <v>0</v>
      </c>
      <c r="F49" s="723">
        <f t="shared" si="23"/>
        <v>0</v>
      </c>
      <c r="G49" s="726">
        <v>0</v>
      </c>
      <c r="H49" s="728" t="str">
        <f>Language!$E$197</f>
        <v xml:space="preserve"> - </v>
      </c>
      <c r="I49" s="740">
        <v>0</v>
      </c>
      <c r="J49" s="737" t="str">
        <v/>
      </c>
      <c r="K49" s="723" t="str">
        <v/>
      </c>
      <c r="L49" s="723" t="str">
        <v/>
      </c>
      <c r="M49" s="724" t="str">
        <v/>
      </c>
      <c r="O49" s="746" t="str">
        <v>Tunisia</v>
      </c>
      <c r="P49" s="723">
        <v>0</v>
      </c>
      <c r="Q49" s="723">
        <v>0</v>
      </c>
      <c r="R49" s="726">
        <v>0</v>
      </c>
      <c r="S49" s="728" t="str">
        <f>Language!$E$197</f>
        <v xml:space="preserve"> - </v>
      </c>
      <c r="T49" s="740">
        <f t="shared" si="20"/>
        <v>0</v>
      </c>
      <c r="U49" s="737" t="str">
        <v/>
      </c>
      <c r="V49" s="723" t="str">
        <v/>
      </c>
      <c r="W49" s="723" t="str">
        <v/>
      </c>
      <c r="X49" s="724" t="str">
        <v/>
      </c>
      <c r="Z49" s="746" t="str">
        <v/>
      </c>
      <c r="AA49" s="723" t="str">
        <v/>
      </c>
      <c r="AB49" s="723" t="str">
        <v/>
      </c>
      <c r="AC49" s="726" t="str">
        <v/>
      </c>
      <c r="AD49" s="728" t="str">
        <f>Language!$E$197</f>
        <v xml:space="preserve"> - </v>
      </c>
      <c r="AE49" s="740" t="str">
        <f t="shared" si="21"/>
        <v/>
      </c>
      <c r="AF49" s="737" t="str">
        <v/>
      </c>
      <c r="AG49" s="723" t="str">
        <v/>
      </c>
      <c r="AH49" s="723" t="str">
        <v/>
      </c>
      <c r="AI49" s="724" t="str">
        <v/>
      </c>
      <c r="AK49" s="746" t="str">
        <v/>
      </c>
      <c r="AL49" s="723" t="str">
        <v/>
      </c>
      <c r="AM49" s="723" t="str">
        <v/>
      </c>
      <c r="AN49" s="726" t="str">
        <v/>
      </c>
      <c r="AO49" s="728" t="str">
        <f>Language!$E$197</f>
        <v xml:space="preserve"> - </v>
      </c>
      <c r="AP49" s="740" t="str">
        <f t="shared" si="22"/>
        <v/>
      </c>
      <c r="AQ49" s="737" t="str">
        <v/>
      </c>
      <c r="AR49" s="723" t="str">
        <v/>
      </c>
      <c r="AS49" s="723" t="str">
        <v/>
      </c>
      <c r="AT49" s="724" t="str">
        <v/>
      </c>
      <c r="AV49" s="757" t="e">
        <v>#REF!</v>
      </c>
      <c r="AW49" s="758">
        <v>44</v>
      </c>
      <c r="AY49" t="b">
        <v>0</v>
      </c>
    </row>
    <row r="50" spans="2:51" ht="15.75" thickTop="1"/>
    <row r="51" spans="2:51"/>
    <row r="52" spans="2:51" ht="15.75" thickBot="1">
      <c r="Z52" s="771" t="str">
        <f>IF(COUNTBLANK(CalcG!$BN$14:$BN$17)&lt;4,Language!$E$136,"")</f>
        <v/>
      </c>
      <c r="AK52" s="771" t="str">
        <f>IF(COUNTBLANK(CalcG!$BZ$14:$BZ$17)&lt;4,Language!$E$136,"")</f>
        <v/>
      </c>
    </row>
    <row r="53" spans="2:51" ht="24.75" thickTop="1">
      <c r="B53" s="747" t="s">
        <v>272</v>
      </c>
      <c r="C53" s="720"/>
      <c r="D53" s="731"/>
      <c r="E53" s="742" t="str">
        <f>Language!$E$131</f>
        <v>Pts.</v>
      </c>
      <c r="F53" s="742" t="str">
        <f>Language!$E$132</f>
        <v>GD</v>
      </c>
      <c r="G53" s="857" t="str">
        <f>Language!$E$133</f>
        <v>Goals</v>
      </c>
      <c r="H53" s="858"/>
      <c r="I53" s="858"/>
      <c r="J53" s="734" t="str">
        <f t="array" ref="J53:M53">LEFT(CalcG!$H$21:$K$21,$D$4)</f>
        <v>Belgium</v>
      </c>
      <c r="K53" s="732" t="str">
        <v>Egypt</v>
      </c>
      <c r="L53" s="732" t="str">
        <v>IR Iran</v>
      </c>
      <c r="M53" s="733" t="str">
        <v>New Zea</v>
      </c>
      <c r="O53" s="731"/>
      <c r="P53" s="742" t="str">
        <f>Language!$E$131</f>
        <v>Pts.</v>
      </c>
      <c r="Q53" s="742" t="str">
        <f>Language!$E$132</f>
        <v>GD</v>
      </c>
      <c r="R53" s="857" t="str">
        <f>Language!$E$133</f>
        <v>Goals</v>
      </c>
      <c r="S53" s="858"/>
      <c r="T53" s="858"/>
      <c r="U53" s="734" t="str">
        <f t="array" ref="U53:X53">LEFT(CalcG!$BE$13:$BH$13,$D$4)</f>
        <v>Belgium</v>
      </c>
      <c r="V53" s="732" t="str">
        <v>Egypt</v>
      </c>
      <c r="W53" s="732" t="str">
        <v>IR Iran</v>
      </c>
      <c r="X53" s="733" t="str">
        <v>New Zea</v>
      </c>
      <c r="Z53" s="731"/>
      <c r="AA53" s="742" t="str">
        <f>Language!$E$131</f>
        <v>Pts.</v>
      </c>
      <c r="AB53" s="742" t="str">
        <f>Language!$E$132</f>
        <v>GD</v>
      </c>
      <c r="AC53" s="857" t="str">
        <f>Language!$E$133</f>
        <v>Goals</v>
      </c>
      <c r="AD53" s="858"/>
      <c r="AE53" s="858"/>
      <c r="AF53" s="734" t="str">
        <f t="array" ref="AF53:AI53">IF(COUNTBLANK(CalcG!$AZ$22:$AZ$25)&lt;4,LEFT(CalcG!$BE$21:$BH$21,$D$4),LEFT(CalcG!$BS$13:$BV$13,$D$4))</f>
        <v/>
      </c>
      <c r="AG53" s="732" t="str">
        <v/>
      </c>
      <c r="AH53" s="732" t="str">
        <v/>
      </c>
      <c r="AI53" s="733" t="str">
        <v/>
      </c>
      <c r="AK53" s="731"/>
      <c r="AL53" s="742" t="str">
        <f>Language!$E$131</f>
        <v>Pts.</v>
      </c>
      <c r="AM53" s="742" t="str">
        <f>Language!$E$132</f>
        <v>GD</v>
      </c>
      <c r="AN53" s="857" t="str">
        <f>Language!$E$133</f>
        <v>Goals</v>
      </c>
      <c r="AO53" s="858"/>
      <c r="AP53" s="858"/>
      <c r="AQ53" s="734" t="str">
        <f t="array" ref="AQ53:AT53">LEFT(CalcG!$CE$13:$CH$13,$D$4)</f>
        <v/>
      </c>
      <c r="AR53" s="732" t="str">
        <v/>
      </c>
      <c r="AS53" s="732" t="str">
        <v/>
      </c>
      <c r="AT53" s="733" t="str">
        <v/>
      </c>
      <c r="AV53" s="753" t="str">
        <f>Language!$E$123</f>
        <v>Fair play</v>
      </c>
      <c r="AW53" s="754" t="str">
        <f>Language!$E$186</f>
        <v>FIFA Rank</v>
      </c>
      <c r="AY53" s="798" t="s">
        <v>1759</v>
      </c>
    </row>
    <row r="54" spans="2:51">
      <c r="B54" s="749" t="str">
        <f t="array" ref="B54:B57">IF(CalcG!$M$22:$M$25,"•","")</f>
        <v/>
      </c>
      <c r="D54" s="744" t="str">
        <f t="array" ref="D54:D57">CalcG!$D$22:$D$25</f>
        <v>Belgium</v>
      </c>
      <c r="E54" s="345">
        <f t="array" ref="E54:E57">CalcG!$E$22:$E$25</f>
        <v>0</v>
      </c>
      <c r="F54" s="345">
        <f>G54-I54</f>
        <v>0</v>
      </c>
      <c r="G54" s="729">
        <f t="array" ref="G54:G57">CalcG!$F$22:$F$25</f>
        <v>0</v>
      </c>
      <c r="H54" s="741" t="str">
        <f>Language!$E$197</f>
        <v xml:space="preserve"> - </v>
      </c>
      <c r="I54" s="738">
        <f t="array" ref="I54:I57">CalcG!$G$22:$G$25</f>
        <v>0</v>
      </c>
      <c r="J54" s="735" t="str">
        <f t="array" ref="J54:M57">CalcG!$H$22:$K$25</f>
        <v/>
      </c>
      <c r="K54" s="345" t="str">
        <v/>
      </c>
      <c r="L54" s="345" t="str">
        <v/>
      </c>
      <c r="M54" s="730" t="str">
        <v/>
      </c>
      <c r="O54" s="744" t="str">
        <f t="array" ref="O54:O57">CalcG!$AZ$14:$AZ$17</f>
        <v>Belgium</v>
      </c>
      <c r="P54" s="345">
        <f t="array" ref="P54:P57">CalcG!$BA$14:$BA$17</f>
        <v>0</v>
      </c>
      <c r="Q54" s="345">
        <f t="array" ref="Q54:Q57">CalcG!$BB$14:$BB$17</f>
        <v>0</v>
      </c>
      <c r="R54" s="729">
        <f t="array" ref="R54:R57">CalcG!$BC$14:$BC$17</f>
        <v>0</v>
      </c>
      <c r="S54" s="741" t="str">
        <f>Language!$E$197</f>
        <v xml:space="preserve"> - </v>
      </c>
      <c r="T54" s="738">
        <f t="shared" ref="T54:T57" si="24">IF(O54="","",R54-Q54)</f>
        <v>0</v>
      </c>
      <c r="U54" s="735" t="str">
        <f t="array" ref="U54:X57">CalcG!$BE$14:$BH$17</f>
        <v/>
      </c>
      <c r="V54" s="345" t="str">
        <v/>
      </c>
      <c r="W54" s="345" t="str">
        <v/>
      </c>
      <c r="X54" s="730" t="str">
        <v/>
      </c>
      <c r="Z54" s="744" t="str">
        <f t="array" ref="Z54:Z57">IF(COUNTBLANK(CalcG!$AZ$22:$AZ$25)&lt;4,CalcG!$AZ$22:$AZ$25,CalcG!$BN$14:$BN$17)</f>
        <v/>
      </c>
      <c r="AA54" s="345" t="str">
        <f t="array" ref="AA54:AA57">IF(COUNTBLANK(CalcG!$AZ$22:$AZ$25)&lt;4,CalcG!$BA$22:$BA$25,CalcG!$BO$14:$BO$17)</f>
        <v/>
      </c>
      <c r="AB54" s="345" t="str">
        <f t="array" ref="AB54:AB57">IF(COUNTBLANK(CalcG!$AZ$22:$AZ$25)&lt;4,CalcG!$BB$22:$BB$25,CalcG!$BP$14:$BP$17)</f>
        <v/>
      </c>
      <c r="AC54" s="729" t="str">
        <f t="array" ref="AC54:AC57">IF(COUNTBLANK(CalcG!$AZ$22:$AZ$25)&lt;4,CalcG!$BC$22:$BC$25,CalcG!$BQ$14:$BQ$17)</f>
        <v/>
      </c>
      <c r="AD54" s="741" t="str">
        <f>Language!$E$197</f>
        <v xml:space="preserve"> - </v>
      </c>
      <c r="AE54" s="738" t="str">
        <f t="shared" ref="AE54:AE57" si="25">IF(Z54="","",AC54-AB54)</f>
        <v/>
      </c>
      <c r="AF54" s="735" t="str">
        <f t="array" ref="AF54:AI57">IF(COUNTBLANK(CalcG!$AZ$22:$AZ$25)&lt;4,CalcG!$BE$22:$BH$25,CalcG!$BS$14:$BV$17)</f>
        <v/>
      </c>
      <c r="AG54" s="345" t="str">
        <v/>
      </c>
      <c r="AH54" s="345" t="str">
        <v/>
      </c>
      <c r="AI54" s="730" t="str">
        <v/>
      </c>
      <c r="AK54" s="744" t="str">
        <f t="array" ref="AK54:AK57">CalcG!$BZ$14:$BZ$17</f>
        <v/>
      </c>
      <c r="AL54" s="345" t="str">
        <f t="array" ref="AL54:AL57">CalcG!$CA$14:$CA$17</f>
        <v/>
      </c>
      <c r="AM54" s="345" t="str">
        <f t="array" ref="AM54:AM57">CalcG!$CB$14:$CB$17</f>
        <v/>
      </c>
      <c r="AN54" s="729" t="str">
        <f t="array" ref="AN54:AN57">CalcG!$CC$14:$CC$17</f>
        <v/>
      </c>
      <c r="AO54" s="741" t="str">
        <f>Language!$E$197</f>
        <v xml:space="preserve"> - </v>
      </c>
      <c r="AP54" s="738" t="str">
        <f t="shared" ref="AP54:AP57" si="26">IF(AK54="","",AN54-AM54)</f>
        <v/>
      </c>
      <c r="AQ54" s="735" t="str">
        <f t="array" ref="AQ54:AT57">CalcG!$CE$14:$CH$17</f>
        <v/>
      </c>
      <c r="AR54" s="345" t="str">
        <v/>
      </c>
      <c r="AS54" s="345" t="str">
        <v/>
      </c>
      <c r="AT54" s="730" t="str">
        <v/>
      </c>
      <c r="AV54" s="755" t="e">
        <f t="array" ref="AV54:AV57">VLOOKUP($D54:$D57,CalcG!$D$5:$P$8,13,0)</f>
        <v>#REF!</v>
      </c>
      <c r="AW54" s="730">
        <f t="array" ref="AW54:AW57">VLOOKUP($D54:$D57,CalcG!$D$5:$Q$8,14,0)</f>
        <v>9</v>
      </c>
      <c r="AY54" t="b">
        <f t="array" ref="AY54:AY57">CalcG!$AC$22:$AC$25</f>
        <v>0</v>
      </c>
    </row>
    <row r="55" spans="2:51">
      <c r="B55" s="749" t="str">
        <v/>
      </c>
      <c r="D55" s="745" t="str">
        <v>Egypt</v>
      </c>
      <c r="E55" s="188">
        <v>0</v>
      </c>
      <c r="F55" s="188">
        <f t="shared" ref="F55:F57" si="27">G55-I55</f>
        <v>0</v>
      </c>
      <c r="G55" s="725">
        <v>0</v>
      </c>
      <c r="H55" s="727" t="str">
        <f>Language!$E$197</f>
        <v xml:space="preserve"> - </v>
      </c>
      <c r="I55" s="739">
        <v>0</v>
      </c>
      <c r="J55" s="736" t="str">
        <v/>
      </c>
      <c r="K55" s="721" t="str">
        <v/>
      </c>
      <c r="L55" s="188" t="str">
        <v/>
      </c>
      <c r="M55" s="722" t="str">
        <v/>
      </c>
      <c r="O55" s="745" t="str">
        <v>Egypt</v>
      </c>
      <c r="P55" s="188">
        <v>0</v>
      </c>
      <c r="Q55" s="188">
        <v>0</v>
      </c>
      <c r="R55" s="725">
        <v>0</v>
      </c>
      <c r="S55" s="727" t="str">
        <f>Language!$E$197</f>
        <v xml:space="preserve"> - </v>
      </c>
      <c r="T55" s="739">
        <f t="shared" si="24"/>
        <v>0</v>
      </c>
      <c r="U55" s="736" t="str">
        <v/>
      </c>
      <c r="V55" s="721" t="str">
        <v/>
      </c>
      <c r="W55" s="188" t="str">
        <v/>
      </c>
      <c r="X55" s="722" t="str">
        <v/>
      </c>
      <c r="Z55" s="745" t="str">
        <v/>
      </c>
      <c r="AA55" s="188" t="str">
        <v/>
      </c>
      <c r="AB55" s="188" t="str">
        <v/>
      </c>
      <c r="AC55" s="725" t="str">
        <v/>
      </c>
      <c r="AD55" s="727" t="str">
        <f>Language!$E$197</f>
        <v xml:space="preserve"> - </v>
      </c>
      <c r="AE55" s="739" t="str">
        <f t="shared" si="25"/>
        <v/>
      </c>
      <c r="AF55" s="736" t="str">
        <v/>
      </c>
      <c r="AG55" s="721" t="str">
        <v/>
      </c>
      <c r="AH55" s="188" t="str">
        <v/>
      </c>
      <c r="AI55" s="722" t="str">
        <v/>
      </c>
      <c r="AK55" s="745" t="str">
        <v/>
      </c>
      <c r="AL55" s="188" t="str">
        <v/>
      </c>
      <c r="AM55" s="188" t="str">
        <v/>
      </c>
      <c r="AN55" s="725" t="str">
        <v/>
      </c>
      <c r="AO55" s="727" t="str">
        <f>Language!$E$197</f>
        <v xml:space="preserve"> - </v>
      </c>
      <c r="AP55" s="739" t="str">
        <f t="shared" si="26"/>
        <v/>
      </c>
      <c r="AQ55" s="736" t="str">
        <v/>
      </c>
      <c r="AR55" s="721" t="str">
        <v/>
      </c>
      <c r="AS55" s="188" t="str">
        <v/>
      </c>
      <c r="AT55" s="722" t="str">
        <v/>
      </c>
      <c r="AV55" s="756" t="e">
        <v>#REF!</v>
      </c>
      <c r="AW55" s="722">
        <v>29</v>
      </c>
      <c r="AY55" t="b">
        <v>0</v>
      </c>
    </row>
    <row r="56" spans="2:51">
      <c r="B56" s="749" t="str">
        <v/>
      </c>
      <c r="D56" s="745" t="str">
        <v>IR Iran</v>
      </c>
      <c r="E56" s="188">
        <v>0</v>
      </c>
      <c r="F56" s="188">
        <f t="shared" si="27"/>
        <v>0</v>
      </c>
      <c r="G56" s="725">
        <v>0</v>
      </c>
      <c r="H56" s="727" t="str">
        <f>Language!$E$197</f>
        <v xml:space="preserve"> - </v>
      </c>
      <c r="I56" s="739">
        <v>0</v>
      </c>
      <c r="J56" s="736" t="str">
        <v/>
      </c>
      <c r="K56" s="188" t="str">
        <v/>
      </c>
      <c r="L56" s="721" t="str">
        <v/>
      </c>
      <c r="M56" s="722" t="str">
        <v/>
      </c>
      <c r="O56" s="745" t="str">
        <v>IR Iran</v>
      </c>
      <c r="P56" s="188">
        <v>0</v>
      </c>
      <c r="Q56" s="188">
        <v>0</v>
      </c>
      <c r="R56" s="725">
        <v>0</v>
      </c>
      <c r="S56" s="727" t="str">
        <f>Language!$E$197</f>
        <v xml:space="preserve"> - </v>
      </c>
      <c r="T56" s="739">
        <f t="shared" si="24"/>
        <v>0</v>
      </c>
      <c r="U56" s="736" t="str">
        <v/>
      </c>
      <c r="V56" s="188" t="str">
        <v/>
      </c>
      <c r="W56" s="721" t="str">
        <v/>
      </c>
      <c r="X56" s="722" t="str">
        <v/>
      </c>
      <c r="Z56" s="745" t="str">
        <v/>
      </c>
      <c r="AA56" s="188" t="str">
        <v/>
      </c>
      <c r="AB56" s="188" t="str">
        <v/>
      </c>
      <c r="AC56" s="725" t="str">
        <v/>
      </c>
      <c r="AD56" s="727" t="str">
        <f>Language!$E$197</f>
        <v xml:space="preserve"> - </v>
      </c>
      <c r="AE56" s="739" t="str">
        <f t="shared" si="25"/>
        <v/>
      </c>
      <c r="AF56" s="736" t="str">
        <v/>
      </c>
      <c r="AG56" s="188" t="str">
        <v/>
      </c>
      <c r="AH56" s="721" t="str">
        <v/>
      </c>
      <c r="AI56" s="722" t="str">
        <v/>
      </c>
      <c r="AK56" s="745" t="str">
        <v/>
      </c>
      <c r="AL56" s="188" t="str">
        <v/>
      </c>
      <c r="AM56" s="188" t="str">
        <v/>
      </c>
      <c r="AN56" s="725" t="str">
        <v/>
      </c>
      <c r="AO56" s="727" t="str">
        <f>Language!$E$197</f>
        <v xml:space="preserve"> - </v>
      </c>
      <c r="AP56" s="739" t="str">
        <f t="shared" si="26"/>
        <v/>
      </c>
      <c r="AQ56" s="736" t="str">
        <v/>
      </c>
      <c r="AR56" s="188" t="str">
        <v/>
      </c>
      <c r="AS56" s="721" t="str">
        <v/>
      </c>
      <c r="AT56" s="722" t="str">
        <v/>
      </c>
      <c r="AV56" s="756" t="e">
        <v>#REF!</v>
      </c>
      <c r="AW56" s="722">
        <v>21</v>
      </c>
      <c r="AY56" t="b">
        <v>0</v>
      </c>
    </row>
    <row r="57" spans="2:51" ht="15.75" thickBot="1">
      <c r="B57" s="749" t="str">
        <v/>
      </c>
      <c r="D57" s="746" t="str">
        <v>New Zealand</v>
      </c>
      <c r="E57" s="723">
        <v>0</v>
      </c>
      <c r="F57" s="723">
        <f t="shared" si="27"/>
        <v>0</v>
      </c>
      <c r="G57" s="726">
        <v>0</v>
      </c>
      <c r="H57" s="728" t="str">
        <f>Language!$E$197</f>
        <v xml:space="preserve"> - </v>
      </c>
      <c r="I57" s="740">
        <v>0</v>
      </c>
      <c r="J57" s="737" t="str">
        <v/>
      </c>
      <c r="K57" s="723" t="str">
        <v/>
      </c>
      <c r="L57" s="723" t="str">
        <v/>
      </c>
      <c r="M57" s="724" t="str">
        <v/>
      </c>
      <c r="O57" s="746" t="str">
        <v>New Zealand</v>
      </c>
      <c r="P57" s="723">
        <v>0</v>
      </c>
      <c r="Q57" s="723">
        <v>0</v>
      </c>
      <c r="R57" s="726">
        <v>0</v>
      </c>
      <c r="S57" s="728" t="str">
        <f>Language!$E$197</f>
        <v xml:space="preserve"> - </v>
      </c>
      <c r="T57" s="740">
        <f t="shared" si="24"/>
        <v>0</v>
      </c>
      <c r="U57" s="737" t="str">
        <v/>
      </c>
      <c r="V57" s="723" t="str">
        <v/>
      </c>
      <c r="W57" s="723" t="str">
        <v/>
      </c>
      <c r="X57" s="724" t="str">
        <v/>
      </c>
      <c r="Z57" s="746" t="str">
        <v/>
      </c>
      <c r="AA57" s="723" t="str">
        <v/>
      </c>
      <c r="AB57" s="723" t="str">
        <v/>
      </c>
      <c r="AC57" s="726" t="str">
        <v/>
      </c>
      <c r="AD57" s="728" t="str">
        <f>Language!$E$197</f>
        <v xml:space="preserve"> - </v>
      </c>
      <c r="AE57" s="740" t="str">
        <f t="shared" si="25"/>
        <v/>
      </c>
      <c r="AF57" s="737" t="str">
        <v/>
      </c>
      <c r="AG57" s="723" t="str">
        <v/>
      </c>
      <c r="AH57" s="723" t="str">
        <v/>
      </c>
      <c r="AI57" s="724" t="str">
        <v/>
      </c>
      <c r="AK57" s="746" t="str">
        <v/>
      </c>
      <c r="AL57" s="723" t="str">
        <v/>
      </c>
      <c r="AM57" s="723" t="str">
        <v/>
      </c>
      <c r="AN57" s="726" t="str">
        <v/>
      </c>
      <c r="AO57" s="728" t="str">
        <f>Language!$E$197</f>
        <v xml:space="preserve"> - </v>
      </c>
      <c r="AP57" s="740" t="str">
        <f t="shared" si="26"/>
        <v/>
      </c>
      <c r="AQ57" s="737" t="str">
        <v/>
      </c>
      <c r="AR57" s="723" t="str">
        <v/>
      </c>
      <c r="AS57" s="723" t="str">
        <v/>
      </c>
      <c r="AT57" s="724" t="str">
        <v/>
      </c>
      <c r="AV57" s="757" t="e">
        <v>#REF!</v>
      </c>
      <c r="AW57" s="758">
        <v>85</v>
      </c>
      <c r="AY57" t="b">
        <v>0</v>
      </c>
    </row>
    <row r="58" spans="2:51" ht="15.75" thickTop="1"/>
    <row r="59" spans="2:51"/>
    <row r="60" spans="2:51" ht="15.75" thickBot="1">
      <c r="Z60" s="771" t="str">
        <f>IF(COUNTBLANK(CalcH!$BN$14:$BN$17)&lt;4,Language!$E$136,"")</f>
        <v/>
      </c>
      <c r="AK60" s="771" t="str">
        <f>IF(COUNTBLANK(CalcH!$BZ$14:$BZ$17)&lt;4,Language!$E$136,"")</f>
        <v/>
      </c>
    </row>
    <row r="61" spans="2:51" ht="24.75" thickTop="1">
      <c r="B61" s="747" t="s">
        <v>31</v>
      </c>
      <c r="C61" s="720"/>
      <c r="D61" s="731"/>
      <c r="E61" s="742" t="str">
        <f>Language!$E$131</f>
        <v>Pts.</v>
      </c>
      <c r="F61" s="742" t="str">
        <f>Language!$E$132</f>
        <v>GD</v>
      </c>
      <c r="G61" s="857" t="str">
        <f>Language!$E$133</f>
        <v>Goals</v>
      </c>
      <c r="H61" s="858"/>
      <c r="I61" s="858"/>
      <c r="J61" s="734" t="str">
        <f t="array" ref="J61:M61">LEFT(CalcH!$H$21:$K$21,$D$4)</f>
        <v>Spain</v>
      </c>
      <c r="K61" s="732" t="str">
        <v>Cape Ve</v>
      </c>
      <c r="L61" s="732" t="str">
        <v>Saudi A</v>
      </c>
      <c r="M61" s="733" t="str">
        <v>Uruguay</v>
      </c>
      <c r="O61" s="731"/>
      <c r="P61" s="742" t="str">
        <f>Language!$E$131</f>
        <v>Pts.</v>
      </c>
      <c r="Q61" s="742" t="str">
        <f>Language!$E$132</f>
        <v>GD</v>
      </c>
      <c r="R61" s="857" t="str">
        <f>Language!$E$133</f>
        <v>Goals</v>
      </c>
      <c r="S61" s="858"/>
      <c r="T61" s="858"/>
      <c r="U61" s="734" t="str">
        <f t="array" ref="U61:X61">LEFT(CalcH!$BE$13:$BH$13,$D$4)</f>
        <v>Spain</v>
      </c>
      <c r="V61" s="732" t="str">
        <v>Cape Ve</v>
      </c>
      <c r="W61" s="732" t="str">
        <v>Saudi A</v>
      </c>
      <c r="X61" s="733" t="str">
        <v>Uruguay</v>
      </c>
      <c r="Z61" s="731"/>
      <c r="AA61" s="742" t="str">
        <f>Language!$E$131</f>
        <v>Pts.</v>
      </c>
      <c r="AB61" s="742" t="str">
        <f>Language!$E$132</f>
        <v>GD</v>
      </c>
      <c r="AC61" s="857" t="str">
        <f>Language!$E$133</f>
        <v>Goals</v>
      </c>
      <c r="AD61" s="858"/>
      <c r="AE61" s="858"/>
      <c r="AF61" s="734" t="str">
        <f t="array" ref="AF61:AI61">IF(COUNTBLANK(CalcH!$AZ$22:$AZ$25)&lt;4,LEFT(CalcH!$BE$21:$BH$21,$D$4),LEFT(CalcH!$BS$13:$BV$13,$D$4))</f>
        <v/>
      </c>
      <c r="AG61" s="732" t="str">
        <v/>
      </c>
      <c r="AH61" s="732" t="str">
        <v/>
      </c>
      <c r="AI61" s="733" t="str">
        <v/>
      </c>
      <c r="AK61" s="731"/>
      <c r="AL61" s="742" t="str">
        <f>Language!$E$131</f>
        <v>Pts.</v>
      </c>
      <c r="AM61" s="742" t="str">
        <f>Language!$E$132</f>
        <v>GD</v>
      </c>
      <c r="AN61" s="857" t="str">
        <f>Language!$E$133</f>
        <v>Goals</v>
      </c>
      <c r="AO61" s="858"/>
      <c r="AP61" s="858"/>
      <c r="AQ61" s="734" t="str">
        <f t="array" ref="AQ61:AT61">LEFT(CalcH!$CE$13:$CH$13,$D$4)</f>
        <v/>
      </c>
      <c r="AR61" s="732" t="str">
        <v/>
      </c>
      <c r="AS61" s="732" t="str">
        <v/>
      </c>
      <c r="AT61" s="733" t="str">
        <v/>
      </c>
      <c r="AV61" s="753" t="str">
        <f>Language!$E$123</f>
        <v>Fair play</v>
      </c>
      <c r="AW61" s="754" t="str">
        <f>Language!$E$186</f>
        <v>FIFA Rank</v>
      </c>
      <c r="AY61" s="798" t="s">
        <v>1759</v>
      </c>
    </row>
    <row r="62" spans="2:51">
      <c r="B62" s="749" t="str">
        <f t="array" ref="B62:B65">IF(CalcH!$M$22:$M$25,"•","")</f>
        <v/>
      </c>
      <c r="D62" s="744" t="str">
        <f t="array" ref="D62:D65">CalcH!$D$22:$D$25</f>
        <v>Spain</v>
      </c>
      <c r="E62" s="345">
        <f t="array" ref="E62:E65">CalcH!$E$22:$E$25</f>
        <v>0</v>
      </c>
      <c r="F62" s="345">
        <f>G62-I62</f>
        <v>0</v>
      </c>
      <c r="G62" s="729">
        <f t="array" ref="G62:G65">CalcH!$F$22:$F$25</f>
        <v>0</v>
      </c>
      <c r="H62" s="741" t="str">
        <f>Language!$E$197</f>
        <v xml:space="preserve"> - </v>
      </c>
      <c r="I62" s="738">
        <f t="array" ref="I62:I65">CalcH!$G$22:$G$25</f>
        <v>0</v>
      </c>
      <c r="J62" s="735" t="str">
        <f t="array" ref="J62:M65">CalcH!$H$22:$K$25</f>
        <v/>
      </c>
      <c r="K62" s="345" t="str">
        <v/>
      </c>
      <c r="L62" s="345" t="str">
        <v/>
      </c>
      <c r="M62" s="730" t="str">
        <v/>
      </c>
      <c r="O62" s="744" t="str">
        <f t="array" ref="O62:O65">CalcH!$AZ$14:$AZ$17</f>
        <v>Spain</v>
      </c>
      <c r="P62" s="345">
        <f t="array" ref="P62:P65">CalcH!$BA$14:$BA$17</f>
        <v>0</v>
      </c>
      <c r="Q62" s="345">
        <f t="array" ref="Q62:Q65">CalcH!$BB$14:$BB$17</f>
        <v>0</v>
      </c>
      <c r="R62" s="729">
        <f t="array" ref="R62:R65">CalcH!$BC$14:$BC$17</f>
        <v>0</v>
      </c>
      <c r="S62" s="741" t="str">
        <f>Language!$E$197</f>
        <v xml:space="preserve"> - </v>
      </c>
      <c r="T62" s="738">
        <f t="shared" ref="T62:T65" si="28">IF(O62="","",R62-Q62)</f>
        <v>0</v>
      </c>
      <c r="U62" s="735" t="str">
        <f t="array" ref="U62:X65">CalcH!$BE$14:$BH$17</f>
        <v/>
      </c>
      <c r="V62" s="345" t="str">
        <v/>
      </c>
      <c r="W62" s="345" t="str">
        <v/>
      </c>
      <c r="X62" s="730" t="str">
        <v/>
      </c>
      <c r="Z62" s="744" t="str">
        <f t="array" ref="Z62:Z65">IF(COUNTBLANK(CalcH!$AZ$22:$AZ$25)&lt;4,CalcH!$AZ$22:$AZ$25,CalcH!$BN$14:$BN$17)</f>
        <v/>
      </c>
      <c r="AA62" s="345" t="str">
        <f t="array" ref="AA62:AA65">IF(COUNTBLANK(CalcH!$AZ$22:$AZ$25)&lt;4,CalcH!$BA$22:$BA$25,CalcH!$BO$14:$BO$17)</f>
        <v/>
      </c>
      <c r="AB62" s="345" t="str">
        <f t="array" ref="AB62:AB65">IF(COUNTBLANK(CalcH!$AZ$22:$AZ$25)&lt;4,CalcH!$BB$22:$BB$25,CalcH!$BP$14:$BP$17)</f>
        <v/>
      </c>
      <c r="AC62" s="729" t="str">
        <f t="array" ref="AC62:AC65">IF(COUNTBLANK(CalcH!$AZ$22:$AZ$25)&lt;4,CalcH!$BC$22:$BC$25,CalcH!$BQ$14:$BQ$17)</f>
        <v/>
      </c>
      <c r="AD62" s="741" t="str">
        <f>Language!$E$197</f>
        <v xml:space="preserve"> - </v>
      </c>
      <c r="AE62" s="738" t="str">
        <f t="shared" ref="AE62:AE65" si="29">IF(Z62="","",AC62-AB62)</f>
        <v/>
      </c>
      <c r="AF62" s="735" t="str">
        <f t="array" ref="AF62:AI65">IF(COUNTBLANK(CalcH!$AZ$22:$AZ$25)&lt;4,CalcH!$BE$22:$BH$25,CalcH!$BS$14:$BV$17)</f>
        <v/>
      </c>
      <c r="AG62" s="345" t="str">
        <v/>
      </c>
      <c r="AH62" s="345" t="str">
        <v/>
      </c>
      <c r="AI62" s="730" t="str">
        <v/>
      </c>
      <c r="AK62" s="744" t="str">
        <f t="array" ref="AK62:AK65">CalcH!$BZ$14:$BZ$17</f>
        <v/>
      </c>
      <c r="AL62" s="345" t="str">
        <f t="array" ref="AL62:AL65">CalcH!$CA$14:$CA$17</f>
        <v/>
      </c>
      <c r="AM62" s="345" t="str">
        <f t="array" ref="AM62:AM65">CalcH!$CB$14:$CB$17</f>
        <v/>
      </c>
      <c r="AN62" s="729" t="str">
        <f t="array" ref="AN62:AN65">CalcH!$CC$14:$CC$17</f>
        <v/>
      </c>
      <c r="AO62" s="741" t="str">
        <f>Language!$E$197</f>
        <v xml:space="preserve"> - </v>
      </c>
      <c r="AP62" s="738" t="str">
        <f t="shared" ref="AP62:AP65" si="30">IF(AK62="","",AN62-AM62)</f>
        <v/>
      </c>
      <c r="AQ62" s="735" t="str">
        <f t="array" ref="AQ62:AT65">CalcH!$CE$14:$CH$17</f>
        <v/>
      </c>
      <c r="AR62" s="345" t="str">
        <v/>
      </c>
      <c r="AS62" s="345" t="str">
        <v/>
      </c>
      <c r="AT62" s="730" t="str">
        <v/>
      </c>
      <c r="AV62" s="755" t="e">
        <f t="array" ref="AV62:AV65">VLOOKUP($D62:$D65,CalcH!$D$5:$P$8,13,0)</f>
        <v>#REF!</v>
      </c>
      <c r="AW62" s="730">
        <f t="array" ref="AW62:AW65">VLOOKUP($D62:$D65,CalcH!$D$5:$Q$8,14,0)</f>
        <v>2</v>
      </c>
      <c r="AY62" t="b">
        <f t="array" ref="AY62:AY65">CalcH!$AC$22:$AC$25</f>
        <v>0</v>
      </c>
    </row>
    <row r="63" spans="2:51">
      <c r="B63" s="749" t="str">
        <v/>
      </c>
      <c r="D63" s="745" t="str">
        <v>Cape Verde</v>
      </c>
      <c r="E63" s="188">
        <v>0</v>
      </c>
      <c r="F63" s="188">
        <f t="shared" ref="F63:F65" si="31">G63-I63</f>
        <v>0</v>
      </c>
      <c r="G63" s="725">
        <v>0</v>
      </c>
      <c r="H63" s="727" t="str">
        <f>Language!$E$197</f>
        <v xml:space="preserve"> - </v>
      </c>
      <c r="I63" s="739">
        <v>0</v>
      </c>
      <c r="J63" s="736" t="str">
        <v/>
      </c>
      <c r="K63" s="721" t="str">
        <v/>
      </c>
      <c r="L63" s="188" t="str">
        <v/>
      </c>
      <c r="M63" s="722" t="str">
        <v/>
      </c>
      <c r="O63" s="745" t="str">
        <v>Cape Verde</v>
      </c>
      <c r="P63" s="188">
        <v>0</v>
      </c>
      <c r="Q63" s="188">
        <v>0</v>
      </c>
      <c r="R63" s="725">
        <v>0</v>
      </c>
      <c r="S63" s="727" t="str">
        <f>Language!$E$197</f>
        <v xml:space="preserve"> - </v>
      </c>
      <c r="T63" s="739">
        <f t="shared" si="28"/>
        <v>0</v>
      </c>
      <c r="U63" s="736" t="str">
        <v/>
      </c>
      <c r="V63" s="721" t="str">
        <v/>
      </c>
      <c r="W63" s="188" t="str">
        <v/>
      </c>
      <c r="X63" s="722" t="str">
        <v/>
      </c>
      <c r="Z63" s="745" t="str">
        <v/>
      </c>
      <c r="AA63" s="188" t="str">
        <v/>
      </c>
      <c r="AB63" s="188" t="str">
        <v/>
      </c>
      <c r="AC63" s="725" t="str">
        <v/>
      </c>
      <c r="AD63" s="727" t="str">
        <f>Language!$E$197</f>
        <v xml:space="preserve"> - </v>
      </c>
      <c r="AE63" s="739" t="str">
        <f t="shared" si="29"/>
        <v/>
      </c>
      <c r="AF63" s="736" t="str">
        <v/>
      </c>
      <c r="AG63" s="721" t="str">
        <v/>
      </c>
      <c r="AH63" s="188" t="str">
        <v/>
      </c>
      <c r="AI63" s="722" t="str">
        <v/>
      </c>
      <c r="AK63" s="745" t="str">
        <v/>
      </c>
      <c r="AL63" s="188" t="str">
        <v/>
      </c>
      <c r="AM63" s="188" t="str">
        <v/>
      </c>
      <c r="AN63" s="725" t="str">
        <v/>
      </c>
      <c r="AO63" s="727" t="str">
        <f>Language!$E$197</f>
        <v xml:space="preserve"> - </v>
      </c>
      <c r="AP63" s="739" t="str">
        <f t="shared" si="30"/>
        <v/>
      </c>
      <c r="AQ63" s="736" t="str">
        <v/>
      </c>
      <c r="AR63" s="721" t="str">
        <v/>
      </c>
      <c r="AS63" s="188" t="str">
        <v/>
      </c>
      <c r="AT63" s="722" t="str">
        <v/>
      </c>
      <c r="AV63" s="756" t="e">
        <v>#REF!</v>
      </c>
      <c r="AW63" s="722">
        <v>69</v>
      </c>
      <c r="AY63" t="b">
        <v>0</v>
      </c>
    </row>
    <row r="64" spans="2:51">
      <c r="B64" s="749" t="str">
        <v/>
      </c>
      <c r="D64" s="745" t="str">
        <v>Saudi Arabia</v>
      </c>
      <c r="E64" s="188">
        <v>0</v>
      </c>
      <c r="F64" s="188">
        <f t="shared" si="31"/>
        <v>0</v>
      </c>
      <c r="G64" s="725">
        <v>0</v>
      </c>
      <c r="H64" s="727" t="str">
        <f>Language!$E$197</f>
        <v xml:space="preserve"> - </v>
      </c>
      <c r="I64" s="739">
        <v>0</v>
      </c>
      <c r="J64" s="736" t="str">
        <v/>
      </c>
      <c r="K64" s="188" t="str">
        <v/>
      </c>
      <c r="L64" s="721" t="str">
        <v/>
      </c>
      <c r="M64" s="722" t="str">
        <v/>
      </c>
      <c r="O64" s="745" t="str">
        <v>Saudi Arabia</v>
      </c>
      <c r="P64" s="188">
        <v>0</v>
      </c>
      <c r="Q64" s="188">
        <v>0</v>
      </c>
      <c r="R64" s="725">
        <v>0</v>
      </c>
      <c r="S64" s="727" t="str">
        <f>Language!$E$197</f>
        <v xml:space="preserve"> - </v>
      </c>
      <c r="T64" s="739">
        <f t="shared" si="28"/>
        <v>0</v>
      </c>
      <c r="U64" s="736" t="str">
        <v/>
      </c>
      <c r="V64" s="188" t="str">
        <v/>
      </c>
      <c r="W64" s="721" t="str">
        <v/>
      </c>
      <c r="X64" s="722" t="str">
        <v/>
      </c>
      <c r="Z64" s="745" t="str">
        <v/>
      </c>
      <c r="AA64" s="188" t="str">
        <v/>
      </c>
      <c r="AB64" s="188" t="str">
        <v/>
      </c>
      <c r="AC64" s="725" t="str">
        <v/>
      </c>
      <c r="AD64" s="727" t="str">
        <f>Language!$E$197</f>
        <v xml:space="preserve"> - </v>
      </c>
      <c r="AE64" s="739" t="str">
        <f t="shared" si="29"/>
        <v/>
      </c>
      <c r="AF64" s="736" t="str">
        <v/>
      </c>
      <c r="AG64" s="188" t="str">
        <v/>
      </c>
      <c r="AH64" s="721" t="str">
        <v/>
      </c>
      <c r="AI64" s="722" t="str">
        <v/>
      </c>
      <c r="AK64" s="745" t="str">
        <v/>
      </c>
      <c r="AL64" s="188" t="str">
        <v/>
      </c>
      <c r="AM64" s="188" t="str">
        <v/>
      </c>
      <c r="AN64" s="725" t="str">
        <v/>
      </c>
      <c r="AO64" s="727" t="str">
        <f>Language!$E$197</f>
        <v xml:space="preserve"> - </v>
      </c>
      <c r="AP64" s="739" t="str">
        <f t="shared" si="30"/>
        <v/>
      </c>
      <c r="AQ64" s="736" t="str">
        <v/>
      </c>
      <c r="AR64" s="188" t="str">
        <v/>
      </c>
      <c r="AS64" s="721" t="str">
        <v/>
      </c>
      <c r="AT64" s="722" t="str">
        <v/>
      </c>
      <c r="AV64" s="756" t="e">
        <v>#REF!</v>
      </c>
      <c r="AW64" s="722">
        <v>61</v>
      </c>
      <c r="AY64" t="b">
        <v>0</v>
      </c>
    </row>
    <row r="65" spans="2:51" ht="15.75" thickBot="1">
      <c r="B65" s="749" t="str">
        <v/>
      </c>
      <c r="D65" s="746" t="str">
        <v>Uruguay</v>
      </c>
      <c r="E65" s="723">
        <v>0</v>
      </c>
      <c r="F65" s="723">
        <f t="shared" si="31"/>
        <v>0</v>
      </c>
      <c r="G65" s="726">
        <v>0</v>
      </c>
      <c r="H65" s="728" t="str">
        <f>Language!$E$197</f>
        <v xml:space="preserve"> - </v>
      </c>
      <c r="I65" s="740">
        <v>0</v>
      </c>
      <c r="J65" s="737" t="str">
        <v/>
      </c>
      <c r="K65" s="723" t="str">
        <v/>
      </c>
      <c r="L65" s="723" t="str">
        <v/>
      </c>
      <c r="M65" s="724" t="str">
        <v/>
      </c>
      <c r="O65" s="746" t="str">
        <v>Uruguay</v>
      </c>
      <c r="P65" s="723">
        <v>0</v>
      </c>
      <c r="Q65" s="723">
        <v>0</v>
      </c>
      <c r="R65" s="726">
        <v>0</v>
      </c>
      <c r="S65" s="728" t="str">
        <f>Language!$E$197</f>
        <v xml:space="preserve"> - </v>
      </c>
      <c r="T65" s="740">
        <f t="shared" si="28"/>
        <v>0</v>
      </c>
      <c r="U65" s="737" t="str">
        <v/>
      </c>
      <c r="V65" s="723" t="str">
        <v/>
      </c>
      <c r="W65" s="723" t="str">
        <v/>
      </c>
      <c r="X65" s="724" t="str">
        <v/>
      </c>
      <c r="Z65" s="746" t="str">
        <v/>
      </c>
      <c r="AA65" s="723" t="str">
        <v/>
      </c>
      <c r="AB65" s="723" t="str">
        <v/>
      </c>
      <c r="AC65" s="726" t="str">
        <v/>
      </c>
      <c r="AD65" s="728" t="str">
        <f>Language!$E$197</f>
        <v xml:space="preserve"> - </v>
      </c>
      <c r="AE65" s="740" t="str">
        <f t="shared" si="29"/>
        <v/>
      </c>
      <c r="AF65" s="737" t="str">
        <v/>
      </c>
      <c r="AG65" s="723" t="str">
        <v/>
      </c>
      <c r="AH65" s="723" t="str">
        <v/>
      </c>
      <c r="AI65" s="724" t="str">
        <v/>
      </c>
      <c r="AK65" s="746" t="str">
        <v/>
      </c>
      <c r="AL65" s="723" t="str">
        <v/>
      </c>
      <c r="AM65" s="723" t="str">
        <v/>
      </c>
      <c r="AN65" s="726" t="str">
        <v/>
      </c>
      <c r="AO65" s="728" t="str">
        <f>Language!$E$197</f>
        <v xml:space="preserve"> - </v>
      </c>
      <c r="AP65" s="740" t="str">
        <f t="shared" si="30"/>
        <v/>
      </c>
      <c r="AQ65" s="737" t="str">
        <v/>
      </c>
      <c r="AR65" s="723" t="str">
        <v/>
      </c>
      <c r="AS65" s="723" t="str">
        <v/>
      </c>
      <c r="AT65" s="724" t="str">
        <v/>
      </c>
      <c r="AV65" s="757" t="e">
        <v>#REF!</v>
      </c>
      <c r="AW65" s="758">
        <v>17</v>
      </c>
      <c r="AY65" t="b">
        <v>0</v>
      </c>
    </row>
    <row r="66" spans="2:51" ht="15.75" thickTop="1"/>
    <row r="67" spans="2:51"/>
    <row r="68" spans="2:51" ht="15.75" thickBot="1">
      <c r="Z68" s="771" t="str">
        <f>IF(COUNTBLANK(CalcI!$BN$14:$BN$17)&lt;4,Language!$E$136,"")</f>
        <v/>
      </c>
      <c r="AK68" s="771" t="str">
        <f>IF(COUNTBLANK(CalcI!$BZ$14:$BZ$17)&lt;4,Language!$E$136,"")</f>
        <v/>
      </c>
    </row>
    <row r="69" spans="2:51" ht="24.75" thickTop="1">
      <c r="B69" s="747" t="s">
        <v>32</v>
      </c>
      <c r="C69" s="720"/>
      <c r="D69" s="731"/>
      <c r="E69" s="742" t="str">
        <f>Language!$E$131</f>
        <v>Pts.</v>
      </c>
      <c r="F69" s="742" t="str">
        <f>Language!$E$132</f>
        <v>GD</v>
      </c>
      <c r="G69" s="857" t="str">
        <f>Language!$E$133</f>
        <v>Goals</v>
      </c>
      <c r="H69" s="858"/>
      <c r="I69" s="858"/>
      <c r="J69" s="734" t="str">
        <f t="array" ref="J69:M69">LEFT(CalcI!$H$21:$K$21,$D$4)</f>
        <v>France</v>
      </c>
      <c r="K69" s="732" t="str">
        <v>Senegal</v>
      </c>
      <c r="L69" s="732" t="str">
        <v>Iraq</v>
      </c>
      <c r="M69" s="733" t="str">
        <v>Norway</v>
      </c>
      <c r="O69" s="731"/>
      <c r="P69" s="742" t="str">
        <f>Language!$E$131</f>
        <v>Pts.</v>
      </c>
      <c r="Q69" s="742" t="str">
        <f>Language!$E$132</f>
        <v>GD</v>
      </c>
      <c r="R69" s="857" t="str">
        <f>Language!$E$133</f>
        <v>Goals</v>
      </c>
      <c r="S69" s="858"/>
      <c r="T69" s="858"/>
      <c r="U69" s="734" t="str">
        <f t="array" ref="U69:X69">LEFT(CalcI!$BE$13:$BH$13,$D$4)</f>
        <v>France</v>
      </c>
      <c r="V69" s="732" t="str">
        <v>Senegal</v>
      </c>
      <c r="W69" s="732" t="str">
        <v>Iraq</v>
      </c>
      <c r="X69" s="733" t="str">
        <v>Norway</v>
      </c>
      <c r="Z69" s="731"/>
      <c r="AA69" s="742" t="str">
        <f>Language!$E$131</f>
        <v>Pts.</v>
      </c>
      <c r="AB69" s="742" t="str">
        <f>Language!$E$132</f>
        <v>GD</v>
      </c>
      <c r="AC69" s="857" t="str">
        <f>Language!$E$133</f>
        <v>Goals</v>
      </c>
      <c r="AD69" s="858"/>
      <c r="AE69" s="858"/>
      <c r="AF69" s="734" t="str">
        <f t="array" ref="AF69:AI69">IF(COUNTBLANK(CalcI!$AZ$22:$AZ$25)&lt;4,LEFT(CalcI!$BE$21:$BH$21,$D$4),LEFT(CalcI!$BS$13:$BV$13,$D$4))</f>
        <v/>
      </c>
      <c r="AG69" s="732" t="str">
        <v/>
      </c>
      <c r="AH69" s="732" t="str">
        <v/>
      </c>
      <c r="AI69" s="733" t="str">
        <v/>
      </c>
      <c r="AK69" s="731"/>
      <c r="AL69" s="742" t="str">
        <f>Language!$E$131</f>
        <v>Pts.</v>
      </c>
      <c r="AM69" s="742" t="str">
        <f>Language!$E$132</f>
        <v>GD</v>
      </c>
      <c r="AN69" s="857" t="str">
        <f>Language!$E$133</f>
        <v>Goals</v>
      </c>
      <c r="AO69" s="858"/>
      <c r="AP69" s="858"/>
      <c r="AQ69" s="734" t="str">
        <f t="array" ref="AQ69:AT69">LEFT(CalcI!$CE$13:$CH$13,$D$4)</f>
        <v/>
      </c>
      <c r="AR69" s="732" t="str">
        <v/>
      </c>
      <c r="AS69" s="732" t="str">
        <v/>
      </c>
      <c r="AT69" s="733" t="str">
        <v/>
      </c>
      <c r="AV69" s="753" t="str">
        <f>Language!$E$123</f>
        <v>Fair play</v>
      </c>
      <c r="AW69" s="754" t="str">
        <f>Language!$E$186</f>
        <v>FIFA Rank</v>
      </c>
      <c r="AY69" s="798" t="s">
        <v>1759</v>
      </c>
    </row>
    <row r="70" spans="2:51">
      <c r="B70" s="749" t="str">
        <f t="array" ref="B70:B73">IF(CalcI!$M$22:$M$25,"•","")</f>
        <v/>
      </c>
      <c r="D70" s="744" t="str">
        <f t="array" ref="D70:D73">CalcI!$D$22:$D$25</f>
        <v>France</v>
      </c>
      <c r="E70" s="345">
        <f t="array" ref="E70:E73">CalcI!$E$22:$E$25</f>
        <v>0</v>
      </c>
      <c r="F70" s="345">
        <f>G70-I70</f>
        <v>0</v>
      </c>
      <c r="G70" s="729">
        <f t="array" ref="G70:G73">CalcI!$F$22:$F$25</f>
        <v>0</v>
      </c>
      <c r="H70" s="741" t="str">
        <f>Language!$E$197</f>
        <v xml:space="preserve"> - </v>
      </c>
      <c r="I70" s="738">
        <f t="array" ref="I70:I73">CalcI!$G$22:$G$25</f>
        <v>0</v>
      </c>
      <c r="J70" s="735" t="str">
        <f t="array" ref="J70:M73">CalcI!$H$22:$K$25</f>
        <v/>
      </c>
      <c r="K70" s="345" t="str">
        <v/>
      </c>
      <c r="L70" s="345" t="str">
        <v/>
      </c>
      <c r="M70" s="730" t="str">
        <v/>
      </c>
      <c r="O70" s="744" t="str">
        <f t="array" ref="O70:O73">CalcI!$AZ$14:$AZ$17</f>
        <v>France</v>
      </c>
      <c r="P70" s="345">
        <f t="array" ref="P70:P73">CalcI!$BA$14:$BA$17</f>
        <v>0</v>
      </c>
      <c r="Q70" s="345">
        <f t="array" ref="Q70:Q73">CalcI!$BB$14:$BB$17</f>
        <v>0</v>
      </c>
      <c r="R70" s="729">
        <f t="array" ref="R70:R73">CalcI!$BC$14:$BC$17</f>
        <v>0</v>
      </c>
      <c r="S70" s="741" t="str">
        <f>Language!$E$197</f>
        <v xml:space="preserve"> - </v>
      </c>
      <c r="T70" s="738">
        <f t="shared" ref="T70:T73" si="32">IF(O70="","",R70-Q70)</f>
        <v>0</v>
      </c>
      <c r="U70" s="735" t="str">
        <f t="array" ref="U70:X73">CalcI!$BE$14:$BH$17</f>
        <v/>
      </c>
      <c r="V70" s="345" t="str">
        <v/>
      </c>
      <c r="W70" s="345" t="str">
        <v/>
      </c>
      <c r="X70" s="730" t="str">
        <v/>
      </c>
      <c r="Z70" s="744" t="str">
        <f t="array" ref="Z70:Z73">IF(COUNTBLANK(CalcI!$AZ$22:$AZ$25)&lt;4,CalcI!$AZ$22:$AZ$25,CalcI!$BN$14:$BN$17)</f>
        <v/>
      </c>
      <c r="AA70" s="345" t="str">
        <f t="array" ref="AA70:AA73">IF(COUNTBLANK(CalcI!$AZ$22:$AZ$25)&lt;4,CalcI!$BA$22:$BA$25,CalcI!$BO$14:$BO$17)</f>
        <v/>
      </c>
      <c r="AB70" s="345" t="str">
        <f t="array" ref="AB70:AB73">IF(COUNTBLANK(CalcI!$AZ$22:$AZ$25)&lt;4,CalcI!$BB$22:$BB$25,CalcI!$BP$14:$BP$17)</f>
        <v/>
      </c>
      <c r="AC70" s="729" t="str">
        <f t="array" ref="AC70:AC73">IF(COUNTBLANK(CalcI!$AZ$22:$AZ$25)&lt;4,CalcI!$BC$22:$BC$25,CalcI!$BQ$14:$BQ$17)</f>
        <v/>
      </c>
      <c r="AD70" s="741" t="str">
        <f>Language!$E$197</f>
        <v xml:space="preserve"> - </v>
      </c>
      <c r="AE70" s="738" t="str">
        <f t="shared" ref="AE70:AE73" si="33">IF(Z70="","",AC70-AB70)</f>
        <v/>
      </c>
      <c r="AF70" s="735" t="str">
        <f t="array" ref="AF70:AI73">IF(COUNTBLANK(CalcI!$AZ$22:$AZ$25)&lt;4,CalcI!$BE$22:$BH$25,CalcI!$BS$14:$BV$17)</f>
        <v/>
      </c>
      <c r="AG70" s="345" t="str">
        <v/>
      </c>
      <c r="AH70" s="345" t="str">
        <v/>
      </c>
      <c r="AI70" s="730" t="str">
        <v/>
      </c>
      <c r="AK70" s="744" t="str">
        <f t="array" ref="AK70:AK73">CalcI!$BZ$14:$BZ$17</f>
        <v/>
      </c>
      <c r="AL70" s="345" t="str">
        <f t="array" ref="AL70:AL73">CalcI!$CA$14:$CA$17</f>
        <v/>
      </c>
      <c r="AM70" s="345" t="str">
        <f t="array" ref="AM70:AM73">CalcI!$CB$14:$CB$17</f>
        <v/>
      </c>
      <c r="AN70" s="729" t="str">
        <f t="array" ref="AN70:AN73">CalcI!$CC$14:$CC$17</f>
        <v/>
      </c>
      <c r="AO70" s="741" t="str">
        <f>Language!$E$197</f>
        <v xml:space="preserve"> - </v>
      </c>
      <c r="AP70" s="738" t="str">
        <f t="shared" ref="AP70:AP73" si="34">IF(AK70="","",AN70-AM70)</f>
        <v/>
      </c>
      <c r="AQ70" s="735" t="str">
        <f t="array" ref="AQ70:AT73">CalcI!$CE$14:$CH$17</f>
        <v/>
      </c>
      <c r="AR70" s="345" t="str">
        <v/>
      </c>
      <c r="AS70" s="345" t="str">
        <v/>
      </c>
      <c r="AT70" s="730" t="str">
        <v/>
      </c>
      <c r="AV70" s="755" t="e">
        <f t="array" ref="AV70:AV73">VLOOKUP($D70:$D73,CalcI!$D$5:$P$8,13,0)</f>
        <v>#REF!</v>
      </c>
      <c r="AW70" s="730">
        <f t="array" ref="AW70:AW73">VLOOKUP($D70:$D73,CalcI!$D$5:$Q$8,14,0)</f>
        <v>1</v>
      </c>
      <c r="AY70" t="b">
        <f t="array" ref="AY70:AY73">CalcI!$AC$22:$AC$25</f>
        <v>0</v>
      </c>
    </row>
    <row r="71" spans="2:51">
      <c r="B71" s="749" t="str">
        <v/>
      </c>
      <c r="D71" s="745" t="str">
        <v>Senegal</v>
      </c>
      <c r="E71" s="188">
        <v>0</v>
      </c>
      <c r="F71" s="188">
        <f t="shared" ref="F71:F73" si="35">G71-I71</f>
        <v>0</v>
      </c>
      <c r="G71" s="725">
        <v>0</v>
      </c>
      <c r="H71" s="727" t="str">
        <f>Language!$E$197</f>
        <v xml:space="preserve"> - </v>
      </c>
      <c r="I71" s="739">
        <v>0</v>
      </c>
      <c r="J71" s="736" t="str">
        <v/>
      </c>
      <c r="K71" s="721" t="str">
        <v/>
      </c>
      <c r="L71" s="188" t="str">
        <v/>
      </c>
      <c r="M71" s="722" t="str">
        <v/>
      </c>
      <c r="O71" s="745" t="str">
        <v>Senegal</v>
      </c>
      <c r="P71" s="188">
        <v>0</v>
      </c>
      <c r="Q71" s="188">
        <v>0</v>
      </c>
      <c r="R71" s="725">
        <v>0</v>
      </c>
      <c r="S71" s="727" t="str">
        <f>Language!$E$197</f>
        <v xml:space="preserve"> - </v>
      </c>
      <c r="T71" s="739">
        <f t="shared" si="32"/>
        <v>0</v>
      </c>
      <c r="U71" s="736" t="str">
        <v/>
      </c>
      <c r="V71" s="721" t="str">
        <v/>
      </c>
      <c r="W71" s="188" t="str">
        <v/>
      </c>
      <c r="X71" s="722" t="str">
        <v/>
      </c>
      <c r="Z71" s="745" t="str">
        <v/>
      </c>
      <c r="AA71" s="188" t="str">
        <v/>
      </c>
      <c r="AB71" s="188" t="str">
        <v/>
      </c>
      <c r="AC71" s="725" t="str">
        <v/>
      </c>
      <c r="AD71" s="727" t="str">
        <f>Language!$E$197</f>
        <v xml:space="preserve"> - </v>
      </c>
      <c r="AE71" s="739" t="str">
        <f t="shared" si="33"/>
        <v/>
      </c>
      <c r="AF71" s="736" t="str">
        <v/>
      </c>
      <c r="AG71" s="721" t="str">
        <v/>
      </c>
      <c r="AH71" s="188" t="str">
        <v/>
      </c>
      <c r="AI71" s="722" t="str">
        <v/>
      </c>
      <c r="AK71" s="745" t="str">
        <v/>
      </c>
      <c r="AL71" s="188" t="str">
        <v/>
      </c>
      <c r="AM71" s="188" t="str">
        <v/>
      </c>
      <c r="AN71" s="725" t="str">
        <v/>
      </c>
      <c r="AO71" s="727" t="str">
        <f>Language!$E$197</f>
        <v xml:space="preserve"> - </v>
      </c>
      <c r="AP71" s="739" t="str">
        <f t="shared" si="34"/>
        <v/>
      </c>
      <c r="AQ71" s="736" t="str">
        <v/>
      </c>
      <c r="AR71" s="721" t="str">
        <v/>
      </c>
      <c r="AS71" s="188" t="str">
        <v/>
      </c>
      <c r="AT71" s="722" t="str">
        <v/>
      </c>
      <c r="AV71" s="756" t="e">
        <v>#REF!</v>
      </c>
      <c r="AW71" s="722">
        <v>14</v>
      </c>
      <c r="AY71" t="b">
        <v>0</v>
      </c>
    </row>
    <row r="72" spans="2:51">
      <c r="B72" s="749" t="str">
        <v/>
      </c>
      <c r="D72" s="745" t="str">
        <v>Iraq</v>
      </c>
      <c r="E72" s="188">
        <v>0</v>
      </c>
      <c r="F72" s="188">
        <f t="shared" si="35"/>
        <v>0</v>
      </c>
      <c r="G72" s="725">
        <v>0</v>
      </c>
      <c r="H72" s="727" t="str">
        <f>Language!$E$197</f>
        <v xml:space="preserve"> - </v>
      </c>
      <c r="I72" s="739">
        <v>0</v>
      </c>
      <c r="J72" s="736" t="str">
        <v/>
      </c>
      <c r="K72" s="188" t="str">
        <v/>
      </c>
      <c r="L72" s="721" t="str">
        <v/>
      </c>
      <c r="M72" s="722" t="str">
        <v/>
      </c>
      <c r="O72" s="745" t="str">
        <v>Iraq</v>
      </c>
      <c r="P72" s="188">
        <v>0</v>
      </c>
      <c r="Q72" s="188">
        <v>0</v>
      </c>
      <c r="R72" s="725">
        <v>0</v>
      </c>
      <c r="S72" s="727" t="str">
        <f>Language!$E$197</f>
        <v xml:space="preserve"> - </v>
      </c>
      <c r="T72" s="739">
        <f t="shared" si="32"/>
        <v>0</v>
      </c>
      <c r="U72" s="736" t="str">
        <v/>
      </c>
      <c r="V72" s="188" t="str">
        <v/>
      </c>
      <c r="W72" s="721" t="str">
        <v/>
      </c>
      <c r="X72" s="722" t="str">
        <v/>
      </c>
      <c r="Z72" s="745" t="str">
        <v/>
      </c>
      <c r="AA72" s="188" t="str">
        <v/>
      </c>
      <c r="AB72" s="188" t="str">
        <v/>
      </c>
      <c r="AC72" s="725" t="str">
        <v/>
      </c>
      <c r="AD72" s="727" t="str">
        <f>Language!$E$197</f>
        <v xml:space="preserve"> - </v>
      </c>
      <c r="AE72" s="739" t="str">
        <f t="shared" si="33"/>
        <v/>
      </c>
      <c r="AF72" s="736" t="str">
        <v/>
      </c>
      <c r="AG72" s="188" t="str">
        <v/>
      </c>
      <c r="AH72" s="721" t="str">
        <v/>
      </c>
      <c r="AI72" s="722" t="str">
        <v/>
      </c>
      <c r="AK72" s="745" t="str">
        <v/>
      </c>
      <c r="AL72" s="188" t="str">
        <v/>
      </c>
      <c r="AM72" s="188" t="str">
        <v/>
      </c>
      <c r="AN72" s="725" t="str">
        <v/>
      </c>
      <c r="AO72" s="727" t="str">
        <f>Language!$E$197</f>
        <v xml:space="preserve"> - </v>
      </c>
      <c r="AP72" s="739" t="str">
        <f t="shared" si="34"/>
        <v/>
      </c>
      <c r="AQ72" s="736" t="str">
        <v/>
      </c>
      <c r="AR72" s="188" t="str">
        <v/>
      </c>
      <c r="AS72" s="721" t="str">
        <v/>
      </c>
      <c r="AT72" s="722" t="str">
        <v/>
      </c>
      <c r="AV72" s="756" t="e">
        <v>#REF!</v>
      </c>
      <c r="AW72" s="722">
        <v>57</v>
      </c>
      <c r="AY72" t="b">
        <v>0</v>
      </c>
    </row>
    <row r="73" spans="2:51" ht="15.75" thickBot="1">
      <c r="B73" s="749" t="str">
        <v/>
      </c>
      <c r="D73" s="746" t="str">
        <v>Norway</v>
      </c>
      <c r="E73" s="723">
        <v>0</v>
      </c>
      <c r="F73" s="723">
        <f t="shared" si="35"/>
        <v>0</v>
      </c>
      <c r="G73" s="726">
        <v>0</v>
      </c>
      <c r="H73" s="728" t="str">
        <f>Language!$E$197</f>
        <v xml:space="preserve"> - </v>
      </c>
      <c r="I73" s="740">
        <v>0</v>
      </c>
      <c r="J73" s="737" t="str">
        <v/>
      </c>
      <c r="K73" s="723" t="str">
        <v/>
      </c>
      <c r="L73" s="723" t="str">
        <v/>
      </c>
      <c r="M73" s="724" t="str">
        <v/>
      </c>
      <c r="O73" s="746" t="str">
        <v>Norway</v>
      </c>
      <c r="P73" s="723">
        <v>0</v>
      </c>
      <c r="Q73" s="723">
        <v>0</v>
      </c>
      <c r="R73" s="726">
        <v>0</v>
      </c>
      <c r="S73" s="728" t="str">
        <f>Language!$E$197</f>
        <v xml:space="preserve"> - </v>
      </c>
      <c r="T73" s="740">
        <f t="shared" si="32"/>
        <v>0</v>
      </c>
      <c r="U73" s="737" t="str">
        <v/>
      </c>
      <c r="V73" s="723" t="str">
        <v/>
      </c>
      <c r="W73" s="723" t="str">
        <v/>
      </c>
      <c r="X73" s="724" t="str">
        <v/>
      </c>
      <c r="Z73" s="746" t="str">
        <v/>
      </c>
      <c r="AA73" s="723" t="str">
        <v/>
      </c>
      <c r="AB73" s="723" t="str">
        <v/>
      </c>
      <c r="AC73" s="726" t="str">
        <v/>
      </c>
      <c r="AD73" s="728" t="str">
        <f>Language!$E$197</f>
        <v xml:space="preserve"> - </v>
      </c>
      <c r="AE73" s="740" t="str">
        <f t="shared" si="33"/>
        <v/>
      </c>
      <c r="AF73" s="737" t="str">
        <v/>
      </c>
      <c r="AG73" s="723" t="str">
        <v/>
      </c>
      <c r="AH73" s="723" t="str">
        <v/>
      </c>
      <c r="AI73" s="724" t="str">
        <v/>
      </c>
      <c r="AK73" s="746" t="str">
        <v/>
      </c>
      <c r="AL73" s="723" t="str">
        <v/>
      </c>
      <c r="AM73" s="723" t="str">
        <v/>
      </c>
      <c r="AN73" s="726" t="str">
        <v/>
      </c>
      <c r="AO73" s="728" t="str">
        <f>Language!$E$197</f>
        <v xml:space="preserve"> - </v>
      </c>
      <c r="AP73" s="740" t="str">
        <f t="shared" si="34"/>
        <v/>
      </c>
      <c r="AQ73" s="737" t="str">
        <v/>
      </c>
      <c r="AR73" s="723" t="str">
        <v/>
      </c>
      <c r="AS73" s="723" t="str">
        <v/>
      </c>
      <c r="AT73" s="724" t="str">
        <v/>
      </c>
      <c r="AV73" s="757" t="e">
        <v>#REF!</v>
      </c>
      <c r="AW73" s="758">
        <v>31</v>
      </c>
      <c r="AY73" t="b">
        <v>0</v>
      </c>
    </row>
    <row r="74" spans="2:51" ht="15.75" thickTop="1"/>
    <row r="75" spans="2:51"/>
    <row r="76" spans="2:51" ht="15.75" thickBot="1">
      <c r="Z76" s="771" t="str">
        <f>IF(COUNTBLANK(CalcJ!$BN$14:$BN$17)&lt;4,Language!$E$136,"")</f>
        <v/>
      </c>
      <c r="AK76" s="771" t="str">
        <f>IF(COUNTBLANK(CalcJ!$BZ$14:$BZ$17)&lt;4,Language!$E$136,"")</f>
        <v/>
      </c>
    </row>
    <row r="77" spans="2:51" ht="24.75" thickTop="1">
      <c r="B77" s="747" t="s">
        <v>835</v>
      </c>
      <c r="C77" s="720"/>
      <c r="D77" s="731"/>
      <c r="E77" s="742" t="str">
        <f>Language!$E$131</f>
        <v>Pts.</v>
      </c>
      <c r="F77" s="742" t="str">
        <f>Language!$E$132</f>
        <v>GD</v>
      </c>
      <c r="G77" s="857" t="str">
        <f>Language!$E$133</f>
        <v>Goals</v>
      </c>
      <c r="H77" s="858"/>
      <c r="I77" s="858"/>
      <c r="J77" s="734" t="str">
        <f t="array" ref="J77:M77">LEFT(CalcJ!$H$21:$K$21,$D$4)</f>
        <v>Argenti</v>
      </c>
      <c r="K77" s="732" t="str">
        <v>Algeria</v>
      </c>
      <c r="L77" s="732" t="str">
        <v>Austria</v>
      </c>
      <c r="M77" s="733" t="str">
        <v>Jordan</v>
      </c>
      <c r="O77" s="731"/>
      <c r="P77" s="742" t="str">
        <f>Language!$E$131</f>
        <v>Pts.</v>
      </c>
      <c r="Q77" s="742" t="str">
        <f>Language!$E$132</f>
        <v>GD</v>
      </c>
      <c r="R77" s="857" t="str">
        <f>Language!$E$133</f>
        <v>Goals</v>
      </c>
      <c r="S77" s="858"/>
      <c r="T77" s="858"/>
      <c r="U77" s="734" t="str">
        <f t="array" ref="U77:X77">LEFT(CalcJ!$BE$13:$BH$13,$D$4)</f>
        <v>Argenti</v>
      </c>
      <c r="V77" s="732" t="str">
        <v>Algeria</v>
      </c>
      <c r="W77" s="732" t="str">
        <v>Austria</v>
      </c>
      <c r="X77" s="733" t="str">
        <v>Jordan</v>
      </c>
      <c r="Z77" s="731"/>
      <c r="AA77" s="742" t="str">
        <f>Language!$E$131</f>
        <v>Pts.</v>
      </c>
      <c r="AB77" s="742" t="str">
        <f>Language!$E$132</f>
        <v>GD</v>
      </c>
      <c r="AC77" s="857" t="str">
        <f>Language!$E$133</f>
        <v>Goals</v>
      </c>
      <c r="AD77" s="858"/>
      <c r="AE77" s="858"/>
      <c r="AF77" s="734" t="str">
        <f t="array" ref="AF77:AI77">IF(COUNTBLANK(CalcJ!$AZ$22:$AZ$25)&lt;4,LEFT(CalcJ!$BE$21:$BH$21,$D$4),LEFT(CalcJ!$BS$13:$BV$13,$D$4))</f>
        <v/>
      </c>
      <c r="AG77" s="732" t="str">
        <v/>
      </c>
      <c r="AH77" s="732" t="str">
        <v/>
      </c>
      <c r="AI77" s="733" t="str">
        <v/>
      </c>
      <c r="AK77" s="731"/>
      <c r="AL77" s="742" t="str">
        <f>Language!$E$131</f>
        <v>Pts.</v>
      </c>
      <c r="AM77" s="742" t="str">
        <f>Language!$E$132</f>
        <v>GD</v>
      </c>
      <c r="AN77" s="857" t="str">
        <f>Language!$E$133</f>
        <v>Goals</v>
      </c>
      <c r="AO77" s="858"/>
      <c r="AP77" s="858"/>
      <c r="AQ77" s="734" t="str">
        <f t="array" ref="AQ77:AT77">LEFT(CalcJ!$CE$13:$CH$13,$D$4)</f>
        <v/>
      </c>
      <c r="AR77" s="732" t="str">
        <v/>
      </c>
      <c r="AS77" s="732" t="str">
        <v/>
      </c>
      <c r="AT77" s="733" t="str">
        <v/>
      </c>
      <c r="AV77" s="753" t="str">
        <f>Language!$E$123</f>
        <v>Fair play</v>
      </c>
      <c r="AW77" s="754" t="str">
        <f>Language!$E$186</f>
        <v>FIFA Rank</v>
      </c>
      <c r="AY77" s="798" t="s">
        <v>1759</v>
      </c>
    </row>
    <row r="78" spans="2:51">
      <c r="B78" s="749" t="str">
        <f t="array" ref="B78:B81">IF(CalcJ!$M$22:$M$25,"•","")</f>
        <v/>
      </c>
      <c r="D78" s="744" t="str">
        <f t="array" ref="D78:D81">CalcJ!$D$22:$D$25</f>
        <v>Argentina</v>
      </c>
      <c r="E78" s="345">
        <f t="array" ref="E78:E81">CalcJ!$E$22:$E$25</f>
        <v>0</v>
      </c>
      <c r="F78" s="345">
        <f>G78-I78</f>
        <v>0</v>
      </c>
      <c r="G78" s="729">
        <f t="array" ref="G78:G81">CalcJ!$F$22:$F$25</f>
        <v>0</v>
      </c>
      <c r="H78" s="741" t="str">
        <f>Language!$E$197</f>
        <v xml:space="preserve"> - </v>
      </c>
      <c r="I78" s="738">
        <f t="array" ref="I78:I81">CalcJ!$G$22:$G$25</f>
        <v>0</v>
      </c>
      <c r="J78" s="735" t="str">
        <f t="array" ref="J78:M81">CalcJ!$H$22:$K$25</f>
        <v/>
      </c>
      <c r="K78" s="345" t="str">
        <v/>
      </c>
      <c r="L78" s="345" t="str">
        <v/>
      </c>
      <c r="M78" s="730" t="str">
        <v/>
      </c>
      <c r="O78" s="744" t="str">
        <f t="array" ref="O78:O81">CalcJ!$AZ$14:$AZ$17</f>
        <v>Argentina</v>
      </c>
      <c r="P78" s="345">
        <f t="array" ref="P78:P81">CalcJ!$BA$14:$BA$17</f>
        <v>0</v>
      </c>
      <c r="Q78" s="345">
        <f t="array" ref="Q78:Q81">CalcJ!$BB$14:$BB$17</f>
        <v>0</v>
      </c>
      <c r="R78" s="729">
        <f t="array" ref="R78:R81">CalcJ!$BC$14:$BC$17</f>
        <v>0</v>
      </c>
      <c r="S78" s="741" t="str">
        <f>Language!$E$197</f>
        <v xml:space="preserve"> - </v>
      </c>
      <c r="T78" s="738">
        <f t="shared" ref="T78:T81" si="36">IF(O78="","",R78-Q78)</f>
        <v>0</v>
      </c>
      <c r="U78" s="735" t="str">
        <f t="array" ref="U78:X81">CalcJ!$BE$14:$BH$17</f>
        <v/>
      </c>
      <c r="V78" s="345" t="str">
        <v/>
      </c>
      <c r="W78" s="345" t="str">
        <v/>
      </c>
      <c r="X78" s="730" t="str">
        <v/>
      </c>
      <c r="Z78" s="744" t="str">
        <f t="array" ref="Z78:Z81">IF(COUNTBLANK(CalcJ!$AZ$22:$AZ$25)&lt;4,CalcJ!$AZ$22:$AZ$25,CalcJ!$BN$14:$BN$17)</f>
        <v/>
      </c>
      <c r="AA78" s="345" t="str">
        <f t="array" ref="AA78:AA81">IF(COUNTBLANK(CalcJ!$AZ$22:$AZ$25)&lt;4,CalcJ!$BA$22:$BA$25,CalcJ!$BO$14:$BO$17)</f>
        <v/>
      </c>
      <c r="AB78" s="345" t="str">
        <f t="array" ref="AB78:AB81">IF(COUNTBLANK(CalcJ!$AZ$22:$AZ$25)&lt;4,CalcJ!$BB$22:$BB$25,CalcJ!$BP$14:$BP$17)</f>
        <v/>
      </c>
      <c r="AC78" s="729" t="str">
        <f t="array" ref="AC78:AC81">IF(COUNTBLANK(CalcJ!$AZ$22:$AZ$25)&lt;4,CalcJ!$BC$22:$BC$25,CalcJ!$BQ$14:$BQ$17)</f>
        <v/>
      </c>
      <c r="AD78" s="741" t="str">
        <f>Language!$E$197</f>
        <v xml:space="preserve"> - </v>
      </c>
      <c r="AE78" s="738" t="str">
        <f t="shared" ref="AE78:AE81" si="37">IF(Z78="","",AC78-AB78)</f>
        <v/>
      </c>
      <c r="AF78" s="735" t="str">
        <f t="array" ref="AF78:AI81">IF(COUNTBLANK(CalcJ!$AZ$22:$AZ$25)&lt;4,CalcJ!$BE$22:$BH$25,CalcJ!$BS$14:$BV$17)</f>
        <v/>
      </c>
      <c r="AG78" s="345" t="str">
        <v/>
      </c>
      <c r="AH78" s="345" t="str">
        <v/>
      </c>
      <c r="AI78" s="730" t="str">
        <v/>
      </c>
      <c r="AK78" s="744" t="str">
        <f t="array" ref="AK78:AK81">CalcJ!$BZ$14:$BZ$17</f>
        <v/>
      </c>
      <c r="AL78" s="345" t="str">
        <f t="array" ref="AL78:AL81">CalcJ!$CA$14:$CA$17</f>
        <v/>
      </c>
      <c r="AM78" s="345" t="str">
        <f t="array" ref="AM78:AM81">CalcJ!$CB$14:$CB$17</f>
        <v/>
      </c>
      <c r="AN78" s="729" t="str">
        <f t="array" ref="AN78:AN81">CalcJ!$CC$14:$CC$17</f>
        <v/>
      </c>
      <c r="AO78" s="741" t="str">
        <f>Language!$E$197</f>
        <v xml:space="preserve"> - </v>
      </c>
      <c r="AP78" s="738" t="str">
        <f t="shared" ref="AP78:AP81" si="38">IF(AK78="","",AN78-AM78)</f>
        <v/>
      </c>
      <c r="AQ78" s="735" t="str">
        <f t="array" ref="AQ78:AT81">CalcJ!$CE$14:$CH$17</f>
        <v/>
      </c>
      <c r="AR78" s="345" t="str">
        <v/>
      </c>
      <c r="AS78" s="345" t="str">
        <v/>
      </c>
      <c r="AT78" s="730" t="str">
        <v/>
      </c>
      <c r="AV78" s="755" t="e">
        <f t="array" ref="AV78:AV81">VLOOKUP($D78:$D81,CalcJ!$D$5:$P$8,13,0)</f>
        <v>#REF!</v>
      </c>
      <c r="AW78" s="730">
        <f t="array" ref="AW78:AW81">VLOOKUP($D78:$D81,CalcJ!$D$5:$Q$8,14,0)</f>
        <v>3</v>
      </c>
      <c r="AY78" t="b">
        <f t="array" ref="AY78:AY81">CalcJ!$AC$22:$AC$25</f>
        <v>0</v>
      </c>
    </row>
    <row r="79" spans="2:51">
      <c r="B79" s="749" t="str">
        <v/>
      </c>
      <c r="D79" s="745" t="str">
        <v>Algeria</v>
      </c>
      <c r="E79" s="188">
        <v>0</v>
      </c>
      <c r="F79" s="188">
        <f t="shared" ref="F79:F81" si="39">G79-I79</f>
        <v>0</v>
      </c>
      <c r="G79" s="725">
        <v>0</v>
      </c>
      <c r="H79" s="727" t="str">
        <f>Language!$E$197</f>
        <v xml:space="preserve"> - </v>
      </c>
      <c r="I79" s="739">
        <v>0</v>
      </c>
      <c r="J79" s="736" t="str">
        <v/>
      </c>
      <c r="K79" s="721" t="str">
        <v/>
      </c>
      <c r="L79" s="188" t="str">
        <v/>
      </c>
      <c r="M79" s="722" t="str">
        <v/>
      </c>
      <c r="O79" s="745" t="str">
        <v>Algeria</v>
      </c>
      <c r="P79" s="188">
        <v>0</v>
      </c>
      <c r="Q79" s="188">
        <v>0</v>
      </c>
      <c r="R79" s="725">
        <v>0</v>
      </c>
      <c r="S79" s="727" t="str">
        <f>Language!$E$197</f>
        <v xml:space="preserve"> - </v>
      </c>
      <c r="T79" s="739">
        <f t="shared" si="36"/>
        <v>0</v>
      </c>
      <c r="U79" s="736" t="str">
        <v/>
      </c>
      <c r="V79" s="721" t="str">
        <v/>
      </c>
      <c r="W79" s="188" t="str">
        <v/>
      </c>
      <c r="X79" s="722" t="str">
        <v/>
      </c>
      <c r="Z79" s="745" t="str">
        <v/>
      </c>
      <c r="AA79" s="188" t="str">
        <v/>
      </c>
      <c r="AB79" s="188" t="str">
        <v/>
      </c>
      <c r="AC79" s="725" t="str">
        <v/>
      </c>
      <c r="AD79" s="727" t="str">
        <f>Language!$E$197</f>
        <v xml:space="preserve"> - </v>
      </c>
      <c r="AE79" s="739" t="str">
        <f t="shared" si="37"/>
        <v/>
      </c>
      <c r="AF79" s="736" t="str">
        <v/>
      </c>
      <c r="AG79" s="721" t="str">
        <v/>
      </c>
      <c r="AH79" s="188" t="str">
        <v/>
      </c>
      <c r="AI79" s="722" t="str">
        <v/>
      </c>
      <c r="AK79" s="745" t="str">
        <v/>
      </c>
      <c r="AL79" s="188" t="str">
        <v/>
      </c>
      <c r="AM79" s="188" t="str">
        <v/>
      </c>
      <c r="AN79" s="725" t="str">
        <v/>
      </c>
      <c r="AO79" s="727" t="str">
        <f>Language!$E$197</f>
        <v xml:space="preserve"> - </v>
      </c>
      <c r="AP79" s="739" t="str">
        <f t="shared" si="38"/>
        <v/>
      </c>
      <c r="AQ79" s="736" t="str">
        <v/>
      </c>
      <c r="AR79" s="721" t="str">
        <v/>
      </c>
      <c r="AS79" s="188" t="str">
        <v/>
      </c>
      <c r="AT79" s="722" t="str">
        <v/>
      </c>
      <c r="AV79" s="756" t="e">
        <v>#REF!</v>
      </c>
      <c r="AW79" s="722">
        <v>28</v>
      </c>
      <c r="AY79" t="b">
        <v>0</v>
      </c>
    </row>
    <row r="80" spans="2:51">
      <c r="B80" s="749" t="str">
        <v/>
      </c>
      <c r="D80" s="745" t="str">
        <v>Austria</v>
      </c>
      <c r="E80" s="188">
        <v>0</v>
      </c>
      <c r="F80" s="188">
        <f t="shared" si="39"/>
        <v>0</v>
      </c>
      <c r="G80" s="725">
        <v>0</v>
      </c>
      <c r="H80" s="727" t="str">
        <f>Language!$E$197</f>
        <v xml:space="preserve"> - </v>
      </c>
      <c r="I80" s="739">
        <v>0</v>
      </c>
      <c r="J80" s="736" t="str">
        <v/>
      </c>
      <c r="K80" s="188" t="str">
        <v/>
      </c>
      <c r="L80" s="721" t="str">
        <v/>
      </c>
      <c r="M80" s="722" t="str">
        <v/>
      </c>
      <c r="O80" s="745" t="str">
        <v>Austria</v>
      </c>
      <c r="P80" s="188">
        <v>0</v>
      </c>
      <c r="Q80" s="188">
        <v>0</v>
      </c>
      <c r="R80" s="725">
        <v>0</v>
      </c>
      <c r="S80" s="727" t="str">
        <f>Language!$E$197</f>
        <v xml:space="preserve"> - </v>
      </c>
      <c r="T80" s="739">
        <f t="shared" si="36"/>
        <v>0</v>
      </c>
      <c r="U80" s="736" t="str">
        <v/>
      </c>
      <c r="V80" s="188" t="str">
        <v/>
      </c>
      <c r="W80" s="721" t="str">
        <v/>
      </c>
      <c r="X80" s="722" t="str">
        <v/>
      </c>
      <c r="Z80" s="745" t="str">
        <v/>
      </c>
      <c r="AA80" s="188" t="str">
        <v/>
      </c>
      <c r="AB80" s="188" t="str">
        <v/>
      </c>
      <c r="AC80" s="725" t="str">
        <v/>
      </c>
      <c r="AD80" s="727" t="str">
        <f>Language!$E$197</f>
        <v xml:space="preserve"> - </v>
      </c>
      <c r="AE80" s="739" t="str">
        <f t="shared" si="37"/>
        <v/>
      </c>
      <c r="AF80" s="736" t="str">
        <v/>
      </c>
      <c r="AG80" s="188" t="str">
        <v/>
      </c>
      <c r="AH80" s="721" t="str">
        <v/>
      </c>
      <c r="AI80" s="722" t="str">
        <v/>
      </c>
      <c r="AK80" s="745" t="str">
        <v/>
      </c>
      <c r="AL80" s="188" t="str">
        <v/>
      </c>
      <c r="AM80" s="188" t="str">
        <v/>
      </c>
      <c r="AN80" s="725" t="str">
        <v/>
      </c>
      <c r="AO80" s="727" t="str">
        <f>Language!$E$197</f>
        <v xml:space="preserve"> - </v>
      </c>
      <c r="AP80" s="739" t="str">
        <f t="shared" si="38"/>
        <v/>
      </c>
      <c r="AQ80" s="736" t="str">
        <v/>
      </c>
      <c r="AR80" s="188" t="str">
        <v/>
      </c>
      <c r="AS80" s="721" t="str">
        <v/>
      </c>
      <c r="AT80" s="722" t="str">
        <v/>
      </c>
      <c r="AV80" s="756" t="e">
        <v>#REF!</v>
      </c>
      <c r="AW80" s="722">
        <v>24</v>
      </c>
      <c r="AY80" t="b">
        <v>0</v>
      </c>
    </row>
    <row r="81" spans="2:51" ht="15.75" thickBot="1">
      <c r="B81" s="749" t="str">
        <v/>
      </c>
      <c r="D81" s="746" t="str">
        <v>Jordan</v>
      </c>
      <c r="E81" s="723">
        <v>0</v>
      </c>
      <c r="F81" s="723">
        <f t="shared" si="39"/>
        <v>0</v>
      </c>
      <c r="G81" s="726">
        <v>0</v>
      </c>
      <c r="H81" s="728" t="str">
        <f>Language!$E$197</f>
        <v xml:space="preserve"> - </v>
      </c>
      <c r="I81" s="740">
        <v>0</v>
      </c>
      <c r="J81" s="737" t="str">
        <v/>
      </c>
      <c r="K81" s="723" t="str">
        <v/>
      </c>
      <c r="L81" s="723" t="str">
        <v/>
      </c>
      <c r="M81" s="724" t="str">
        <v/>
      </c>
      <c r="O81" s="746" t="str">
        <v>Jordan</v>
      </c>
      <c r="P81" s="723">
        <v>0</v>
      </c>
      <c r="Q81" s="723">
        <v>0</v>
      </c>
      <c r="R81" s="726">
        <v>0</v>
      </c>
      <c r="S81" s="728" t="str">
        <f>Language!$E$197</f>
        <v xml:space="preserve"> - </v>
      </c>
      <c r="T81" s="740">
        <f t="shared" si="36"/>
        <v>0</v>
      </c>
      <c r="U81" s="737" t="str">
        <v/>
      </c>
      <c r="V81" s="723" t="str">
        <v/>
      </c>
      <c r="W81" s="723" t="str">
        <v/>
      </c>
      <c r="X81" s="724" t="str">
        <v/>
      </c>
      <c r="Z81" s="746" t="str">
        <v/>
      </c>
      <c r="AA81" s="723" t="str">
        <v/>
      </c>
      <c r="AB81" s="723" t="str">
        <v/>
      </c>
      <c r="AC81" s="726" t="str">
        <v/>
      </c>
      <c r="AD81" s="728" t="str">
        <f>Language!$E$197</f>
        <v xml:space="preserve"> - </v>
      </c>
      <c r="AE81" s="740" t="str">
        <f t="shared" si="37"/>
        <v/>
      </c>
      <c r="AF81" s="737" t="str">
        <v/>
      </c>
      <c r="AG81" s="723" t="str">
        <v/>
      </c>
      <c r="AH81" s="723" t="str">
        <v/>
      </c>
      <c r="AI81" s="724" t="str">
        <v/>
      </c>
      <c r="AK81" s="746" t="str">
        <v/>
      </c>
      <c r="AL81" s="723" t="str">
        <v/>
      </c>
      <c r="AM81" s="723" t="str">
        <v/>
      </c>
      <c r="AN81" s="726" t="str">
        <v/>
      </c>
      <c r="AO81" s="728" t="str">
        <f>Language!$E$197</f>
        <v xml:space="preserve"> - </v>
      </c>
      <c r="AP81" s="740" t="str">
        <f t="shared" si="38"/>
        <v/>
      </c>
      <c r="AQ81" s="737" t="str">
        <v/>
      </c>
      <c r="AR81" s="723" t="str">
        <v/>
      </c>
      <c r="AS81" s="723" t="str">
        <v/>
      </c>
      <c r="AT81" s="724" t="str">
        <v/>
      </c>
      <c r="AV81" s="757" t="e">
        <v>#REF!</v>
      </c>
      <c r="AW81" s="758">
        <v>63</v>
      </c>
      <c r="AY81" t="b">
        <v>0</v>
      </c>
    </row>
    <row r="82" spans="2:51" ht="15.75" thickTop="1"/>
    <row r="83" spans="2:51"/>
    <row r="84" spans="2:51" ht="15.75" thickBot="1">
      <c r="Z84" s="771" t="str">
        <f>IF(COUNTBLANK(CalcK!$BN$14:$BN$17)&lt;4,Language!$E$136,"")</f>
        <v/>
      </c>
      <c r="AK84" s="771" t="str">
        <f>IF(COUNTBLANK(CalcK!$BZ$14:$BZ$17)&lt;4,Language!$E$136,"")</f>
        <v/>
      </c>
    </row>
    <row r="85" spans="2:51" ht="24.75" thickTop="1">
      <c r="B85" s="747" t="s">
        <v>33</v>
      </c>
      <c r="C85" s="720"/>
      <c r="D85" s="731"/>
      <c r="E85" s="742" t="str">
        <f>Language!$E$131</f>
        <v>Pts.</v>
      </c>
      <c r="F85" s="742" t="str">
        <f>Language!$E$132</f>
        <v>GD</v>
      </c>
      <c r="G85" s="857" t="str">
        <f>Language!$E$133</f>
        <v>Goals</v>
      </c>
      <c r="H85" s="858"/>
      <c r="I85" s="858"/>
      <c r="J85" s="734" t="str">
        <f t="array" ref="J85:M85">LEFT(CalcK!$H$21:$K$21,$D$4)</f>
        <v>Portuga</v>
      </c>
      <c r="K85" s="732" t="str">
        <v>DR Cong</v>
      </c>
      <c r="L85" s="732" t="str">
        <v>Uzbekis</v>
      </c>
      <c r="M85" s="733" t="str">
        <v>Colombi</v>
      </c>
      <c r="O85" s="731"/>
      <c r="P85" s="742" t="str">
        <f>Language!$E$131</f>
        <v>Pts.</v>
      </c>
      <c r="Q85" s="742" t="str">
        <f>Language!$E$132</f>
        <v>GD</v>
      </c>
      <c r="R85" s="857" t="str">
        <f>Language!$E$133</f>
        <v>Goals</v>
      </c>
      <c r="S85" s="858"/>
      <c r="T85" s="858"/>
      <c r="U85" s="734" t="str">
        <f t="array" ref="U85:X85">LEFT(CalcK!$BE$13:$BH$13,$D$4)</f>
        <v>Portuga</v>
      </c>
      <c r="V85" s="732" t="str">
        <v>DR Cong</v>
      </c>
      <c r="W85" s="732" t="str">
        <v>Uzbekis</v>
      </c>
      <c r="X85" s="733" t="str">
        <v>Colombi</v>
      </c>
      <c r="Z85" s="731"/>
      <c r="AA85" s="742" t="str">
        <f>Language!$E$131</f>
        <v>Pts.</v>
      </c>
      <c r="AB85" s="742" t="str">
        <f>Language!$E$132</f>
        <v>GD</v>
      </c>
      <c r="AC85" s="857" t="str">
        <f>Language!$E$133</f>
        <v>Goals</v>
      </c>
      <c r="AD85" s="858"/>
      <c r="AE85" s="858"/>
      <c r="AF85" s="734" t="str">
        <f t="array" ref="AF85:AI85">IF(COUNTBLANK(CalcK!$AZ$22:$AZ$25)&lt;4,LEFT(CalcK!$BE$21:$BH$21,$D$4),LEFT(CalcK!$BS$13:$BV$13,$D$4))</f>
        <v/>
      </c>
      <c r="AG85" s="732" t="str">
        <v/>
      </c>
      <c r="AH85" s="732" t="str">
        <v/>
      </c>
      <c r="AI85" s="733" t="str">
        <v/>
      </c>
      <c r="AK85" s="731"/>
      <c r="AL85" s="742" t="str">
        <f>Language!$E$131</f>
        <v>Pts.</v>
      </c>
      <c r="AM85" s="742" t="str">
        <f>Language!$E$132</f>
        <v>GD</v>
      </c>
      <c r="AN85" s="857" t="str">
        <f>Language!$E$133</f>
        <v>Goals</v>
      </c>
      <c r="AO85" s="858"/>
      <c r="AP85" s="858"/>
      <c r="AQ85" s="734" t="str">
        <f t="array" ref="AQ85:AT85">LEFT(CalcK!$CE$13:$CH$13,$D$4)</f>
        <v/>
      </c>
      <c r="AR85" s="732" t="str">
        <v/>
      </c>
      <c r="AS85" s="732" t="str">
        <v/>
      </c>
      <c r="AT85" s="733" t="str">
        <v/>
      </c>
      <c r="AV85" s="753" t="str">
        <f>Language!$E$123</f>
        <v>Fair play</v>
      </c>
      <c r="AW85" s="754" t="str">
        <f>Language!$E$186</f>
        <v>FIFA Rank</v>
      </c>
      <c r="AY85" s="798" t="s">
        <v>1759</v>
      </c>
    </row>
    <row r="86" spans="2:51">
      <c r="B86" s="749" t="str">
        <f t="array" ref="B86:B89">IF(CalcK!$M$22:$M$25,"•","")</f>
        <v/>
      </c>
      <c r="D86" s="744" t="str">
        <f t="array" ref="D86:D89">CalcK!$D$22:$D$25</f>
        <v>Portugal</v>
      </c>
      <c r="E86" s="345">
        <f t="array" ref="E86:E89">CalcK!$E$22:$E$25</f>
        <v>0</v>
      </c>
      <c r="F86" s="345">
        <f>G86-I86</f>
        <v>0</v>
      </c>
      <c r="G86" s="729">
        <f t="array" ref="G86:G89">CalcK!$F$22:$F$25</f>
        <v>0</v>
      </c>
      <c r="H86" s="741" t="str">
        <f>Language!$E$197</f>
        <v xml:space="preserve"> - </v>
      </c>
      <c r="I86" s="738">
        <f t="array" ref="I86:I89">CalcK!$G$22:$G$25</f>
        <v>0</v>
      </c>
      <c r="J86" s="735" t="str">
        <f t="array" ref="J86:M89">CalcK!$H$22:$K$25</f>
        <v/>
      </c>
      <c r="K86" s="345" t="str">
        <v/>
      </c>
      <c r="L86" s="345" t="str">
        <v/>
      </c>
      <c r="M86" s="730" t="str">
        <v/>
      </c>
      <c r="O86" s="744" t="str">
        <f t="array" ref="O86:O89">CalcK!$AZ$14:$AZ$17</f>
        <v>Portugal</v>
      </c>
      <c r="P86" s="345">
        <f t="array" ref="P86:P89">CalcK!$BA$14:$BA$17</f>
        <v>0</v>
      </c>
      <c r="Q86" s="345">
        <f t="array" ref="Q86:Q89">CalcK!$BB$14:$BB$17</f>
        <v>0</v>
      </c>
      <c r="R86" s="729">
        <f t="array" ref="R86:R89">CalcK!$BC$14:$BC$17</f>
        <v>0</v>
      </c>
      <c r="S86" s="741" t="str">
        <f>Language!$E$197</f>
        <v xml:space="preserve"> - </v>
      </c>
      <c r="T86" s="738">
        <f t="shared" ref="T86:T89" si="40">IF(O86="","",R86-Q86)</f>
        <v>0</v>
      </c>
      <c r="U86" s="735" t="str">
        <f t="array" ref="U86:X89">CalcK!$BE$14:$BH$17</f>
        <v/>
      </c>
      <c r="V86" s="345" t="str">
        <v/>
      </c>
      <c r="W86" s="345" t="str">
        <v/>
      </c>
      <c r="X86" s="730" t="str">
        <v/>
      </c>
      <c r="Z86" s="744" t="str">
        <f t="array" ref="Z86:Z89">IF(COUNTBLANK(CalcK!$AZ$22:$AZ$25)&lt;4,CalcK!$AZ$22:$AZ$25,CalcK!$BN$14:$BN$17)</f>
        <v/>
      </c>
      <c r="AA86" s="345" t="str">
        <f t="array" ref="AA86:AA89">IF(COUNTBLANK(CalcK!$AZ$22:$AZ$25)&lt;4,CalcK!$BA$22:$BA$25,CalcK!$BO$14:$BO$17)</f>
        <v/>
      </c>
      <c r="AB86" s="345" t="str">
        <f t="array" ref="AB86:AB89">IF(COUNTBLANK(CalcK!$AZ$22:$AZ$25)&lt;4,CalcK!$BB$22:$BB$25,CalcK!$BP$14:$BP$17)</f>
        <v/>
      </c>
      <c r="AC86" s="729" t="str">
        <f t="array" ref="AC86:AC89">IF(COUNTBLANK(CalcK!$AZ$22:$AZ$25)&lt;4,CalcK!$BC$22:$BC$25,CalcK!$BQ$14:$BQ$17)</f>
        <v/>
      </c>
      <c r="AD86" s="741" t="str">
        <f>Language!$E$197</f>
        <v xml:space="preserve"> - </v>
      </c>
      <c r="AE86" s="738" t="str">
        <f t="shared" ref="AE86:AE89" si="41">IF(Z86="","",AC86-AB86)</f>
        <v/>
      </c>
      <c r="AF86" s="735" t="str">
        <f t="array" ref="AF86:AI89">IF(COUNTBLANK(CalcK!$AZ$22:$AZ$25)&lt;4,CalcK!$BE$22:$BH$25,CalcK!$BS$14:$BV$17)</f>
        <v/>
      </c>
      <c r="AG86" s="345" t="str">
        <v/>
      </c>
      <c r="AH86" s="345" t="str">
        <v/>
      </c>
      <c r="AI86" s="730" t="str">
        <v/>
      </c>
      <c r="AK86" s="744" t="str">
        <f t="array" ref="AK86:AK89">CalcK!$BZ$14:$BZ$17</f>
        <v/>
      </c>
      <c r="AL86" s="345" t="str">
        <f t="array" ref="AL86:AL89">CalcK!$CA$14:$CA$17</f>
        <v/>
      </c>
      <c r="AM86" s="345" t="str">
        <f t="array" ref="AM86:AM89">CalcK!$CB$14:$CB$17</f>
        <v/>
      </c>
      <c r="AN86" s="729" t="str">
        <f t="array" ref="AN86:AN89">CalcK!$CC$14:$CC$17</f>
        <v/>
      </c>
      <c r="AO86" s="741" t="str">
        <f>Language!$E$197</f>
        <v xml:space="preserve"> - </v>
      </c>
      <c r="AP86" s="738" t="str">
        <f t="shared" ref="AP86:AP89" si="42">IF(AK86="","",AN86-AM86)</f>
        <v/>
      </c>
      <c r="AQ86" s="735" t="str">
        <f t="array" ref="AQ86:AT89">CalcK!$CE$14:$CH$17</f>
        <v/>
      </c>
      <c r="AR86" s="345" t="str">
        <v/>
      </c>
      <c r="AS86" s="345" t="str">
        <v/>
      </c>
      <c r="AT86" s="730" t="str">
        <v/>
      </c>
      <c r="AV86" s="755" t="e">
        <f t="array" ref="AV86:AV89">VLOOKUP($D86:$D89,CalcK!$D$5:$P$8,13,0)</f>
        <v>#REF!</v>
      </c>
      <c r="AW86" s="730">
        <f t="array" ref="AW86:AW89">VLOOKUP($D86:$D89,CalcK!$D$5:$Q$8,14,0)</f>
        <v>5</v>
      </c>
      <c r="AY86" t="b">
        <f t="array" ref="AY86:AY89">CalcK!$AC$22:$AC$25</f>
        <v>0</v>
      </c>
    </row>
    <row r="87" spans="2:51">
      <c r="B87" s="749" t="str">
        <v/>
      </c>
      <c r="D87" s="745" t="str">
        <v>DR Congo</v>
      </c>
      <c r="E87" s="188">
        <v>0</v>
      </c>
      <c r="F87" s="188">
        <f t="shared" ref="F87:F89" si="43">G87-I87</f>
        <v>0</v>
      </c>
      <c r="G87" s="725">
        <v>0</v>
      </c>
      <c r="H87" s="727" t="str">
        <f>Language!$E$197</f>
        <v xml:space="preserve"> - </v>
      </c>
      <c r="I87" s="739">
        <v>0</v>
      </c>
      <c r="J87" s="736" t="str">
        <v/>
      </c>
      <c r="K87" s="721" t="str">
        <v/>
      </c>
      <c r="L87" s="188" t="str">
        <v/>
      </c>
      <c r="M87" s="722" t="str">
        <v/>
      </c>
      <c r="O87" s="745" t="str">
        <v>DR Congo</v>
      </c>
      <c r="P87" s="188">
        <v>0</v>
      </c>
      <c r="Q87" s="188">
        <v>0</v>
      </c>
      <c r="R87" s="725">
        <v>0</v>
      </c>
      <c r="S87" s="727" t="str">
        <f>Language!$E$197</f>
        <v xml:space="preserve"> - </v>
      </c>
      <c r="T87" s="739">
        <f t="shared" si="40"/>
        <v>0</v>
      </c>
      <c r="U87" s="736" t="str">
        <v/>
      </c>
      <c r="V87" s="721" t="str">
        <v/>
      </c>
      <c r="W87" s="188" t="str">
        <v/>
      </c>
      <c r="X87" s="722" t="str">
        <v/>
      </c>
      <c r="Z87" s="745" t="str">
        <v/>
      </c>
      <c r="AA87" s="188" t="str">
        <v/>
      </c>
      <c r="AB87" s="188" t="str">
        <v/>
      </c>
      <c r="AC87" s="725" t="str">
        <v/>
      </c>
      <c r="AD87" s="727" t="str">
        <f>Language!$E$197</f>
        <v xml:space="preserve"> - </v>
      </c>
      <c r="AE87" s="739" t="str">
        <f t="shared" si="41"/>
        <v/>
      </c>
      <c r="AF87" s="736" t="str">
        <v/>
      </c>
      <c r="AG87" s="721" t="str">
        <v/>
      </c>
      <c r="AH87" s="188" t="str">
        <v/>
      </c>
      <c r="AI87" s="722" t="str">
        <v/>
      </c>
      <c r="AK87" s="745" t="str">
        <v/>
      </c>
      <c r="AL87" s="188" t="str">
        <v/>
      </c>
      <c r="AM87" s="188" t="str">
        <v/>
      </c>
      <c r="AN87" s="725" t="str">
        <v/>
      </c>
      <c r="AO87" s="727" t="str">
        <f>Language!$E$197</f>
        <v xml:space="preserve"> - </v>
      </c>
      <c r="AP87" s="739" t="str">
        <f t="shared" si="42"/>
        <v/>
      </c>
      <c r="AQ87" s="736" t="str">
        <v/>
      </c>
      <c r="AR87" s="721" t="str">
        <v/>
      </c>
      <c r="AS87" s="188" t="str">
        <v/>
      </c>
      <c r="AT87" s="722" t="str">
        <v/>
      </c>
      <c r="AV87" s="756" t="e">
        <v>#REF!</v>
      </c>
      <c r="AW87" s="722">
        <v>46</v>
      </c>
      <c r="AY87" t="b">
        <v>0</v>
      </c>
    </row>
    <row r="88" spans="2:51">
      <c r="B88" s="749" t="str">
        <v/>
      </c>
      <c r="D88" s="745" t="str">
        <v>Uzbekistan</v>
      </c>
      <c r="E88" s="188">
        <v>0</v>
      </c>
      <c r="F88" s="188">
        <f t="shared" si="43"/>
        <v>0</v>
      </c>
      <c r="G88" s="725">
        <v>0</v>
      </c>
      <c r="H88" s="727" t="str">
        <f>Language!$E$197</f>
        <v xml:space="preserve"> - </v>
      </c>
      <c r="I88" s="739">
        <v>0</v>
      </c>
      <c r="J88" s="736" t="str">
        <v/>
      </c>
      <c r="K88" s="188" t="str">
        <v/>
      </c>
      <c r="L88" s="721" t="str">
        <v/>
      </c>
      <c r="M88" s="722" t="str">
        <v/>
      </c>
      <c r="O88" s="745" t="str">
        <v>Uzbekistan</v>
      </c>
      <c r="P88" s="188">
        <v>0</v>
      </c>
      <c r="Q88" s="188">
        <v>0</v>
      </c>
      <c r="R88" s="725">
        <v>0</v>
      </c>
      <c r="S88" s="727" t="str">
        <f>Language!$E$197</f>
        <v xml:space="preserve"> - </v>
      </c>
      <c r="T88" s="739">
        <f t="shared" si="40"/>
        <v>0</v>
      </c>
      <c r="U88" s="736" t="str">
        <v/>
      </c>
      <c r="V88" s="188" t="str">
        <v/>
      </c>
      <c r="W88" s="721" t="str">
        <v/>
      </c>
      <c r="X88" s="722" t="str">
        <v/>
      </c>
      <c r="Z88" s="745" t="str">
        <v/>
      </c>
      <c r="AA88" s="188" t="str">
        <v/>
      </c>
      <c r="AB88" s="188" t="str">
        <v/>
      </c>
      <c r="AC88" s="725" t="str">
        <v/>
      </c>
      <c r="AD88" s="727" t="str">
        <f>Language!$E$197</f>
        <v xml:space="preserve"> - </v>
      </c>
      <c r="AE88" s="739" t="str">
        <f t="shared" si="41"/>
        <v/>
      </c>
      <c r="AF88" s="736" t="str">
        <v/>
      </c>
      <c r="AG88" s="188" t="str">
        <v/>
      </c>
      <c r="AH88" s="721" t="str">
        <v/>
      </c>
      <c r="AI88" s="722" t="str">
        <v/>
      </c>
      <c r="AK88" s="745" t="str">
        <v/>
      </c>
      <c r="AL88" s="188" t="str">
        <v/>
      </c>
      <c r="AM88" s="188" t="str">
        <v/>
      </c>
      <c r="AN88" s="725" t="str">
        <v/>
      </c>
      <c r="AO88" s="727" t="str">
        <f>Language!$E$197</f>
        <v xml:space="preserve"> - </v>
      </c>
      <c r="AP88" s="739" t="str">
        <f t="shared" si="42"/>
        <v/>
      </c>
      <c r="AQ88" s="736" t="str">
        <v/>
      </c>
      <c r="AR88" s="188" t="str">
        <v/>
      </c>
      <c r="AS88" s="721" t="str">
        <v/>
      </c>
      <c r="AT88" s="722" t="str">
        <v/>
      </c>
      <c r="AV88" s="756" t="e">
        <v>#REF!</v>
      </c>
      <c r="AW88" s="722">
        <v>50</v>
      </c>
      <c r="AY88" t="b">
        <v>0</v>
      </c>
    </row>
    <row r="89" spans="2:51" ht="15.75" thickBot="1">
      <c r="B89" s="749" t="str">
        <v/>
      </c>
      <c r="D89" s="746" t="str">
        <v>Colombia</v>
      </c>
      <c r="E89" s="723">
        <v>0</v>
      </c>
      <c r="F89" s="723">
        <f t="shared" si="43"/>
        <v>0</v>
      </c>
      <c r="G89" s="726">
        <v>0</v>
      </c>
      <c r="H89" s="728" t="str">
        <f>Language!$E$197</f>
        <v xml:space="preserve"> - </v>
      </c>
      <c r="I89" s="740">
        <v>0</v>
      </c>
      <c r="J89" s="737" t="str">
        <v/>
      </c>
      <c r="K89" s="723" t="str">
        <v/>
      </c>
      <c r="L89" s="723" t="str">
        <v/>
      </c>
      <c r="M89" s="724" t="str">
        <v/>
      </c>
      <c r="O89" s="746" t="str">
        <v>Colombia</v>
      </c>
      <c r="P89" s="723">
        <v>0</v>
      </c>
      <c r="Q89" s="723">
        <v>0</v>
      </c>
      <c r="R89" s="726">
        <v>0</v>
      </c>
      <c r="S89" s="728" t="str">
        <f>Language!$E$197</f>
        <v xml:space="preserve"> - </v>
      </c>
      <c r="T89" s="740">
        <f t="shared" si="40"/>
        <v>0</v>
      </c>
      <c r="U89" s="737" t="str">
        <v/>
      </c>
      <c r="V89" s="723" t="str">
        <v/>
      </c>
      <c r="W89" s="723" t="str">
        <v/>
      </c>
      <c r="X89" s="724" t="str">
        <v/>
      </c>
      <c r="Z89" s="746" t="str">
        <v/>
      </c>
      <c r="AA89" s="723" t="str">
        <v/>
      </c>
      <c r="AB89" s="723" t="str">
        <v/>
      </c>
      <c r="AC89" s="726" t="str">
        <v/>
      </c>
      <c r="AD89" s="728" t="str">
        <f>Language!$E$197</f>
        <v xml:space="preserve"> - </v>
      </c>
      <c r="AE89" s="740" t="str">
        <f t="shared" si="41"/>
        <v/>
      </c>
      <c r="AF89" s="737" t="str">
        <v/>
      </c>
      <c r="AG89" s="723" t="str">
        <v/>
      </c>
      <c r="AH89" s="723" t="str">
        <v/>
      </c>
      <c r="AI89" s="724" t="str">
        <v/>
      </c>
      <c r="AK89" s="746" t="str">
        <v/>
      </c>
      <c r="AL89" s="723" t="str">
        <v/>
      </c>
      <c r="AM89" s="723" t="str">
        <v/>
      </c>
      <c r="AN89" s="726" t="str">
        <v/>
      </c>
      <c r="AO89" s="728" t="str">
        <f>Language!$E$197</f>
        <v xml:space="preserve"> - </v>
      </c>
      <c r="AP89" s="740" t="str">
        <f t="shared" si="42"/>
        <v/>
      </c>
      <c r="AQ89" s="737" t="str">
        <v/>
      </c>
      <c r="AR89" s="723" t="str">
        <v/>
      </c>
      <c r="AS89" s="723" t="str">
        <v/>
      </c>
      <c r="AT89" s="724" t="str">
        <v/>
      </c>
      <c r="AV89" s="757" t="e">
        <v>#REF!</v>
      </c>
      <c r="AW89" s="758">
        <v>13</v>
      </c>
      <c r="AY89" t="b">
        <v>0</v>
      </c>
    </row>
    <row r="90" spans="2:51" ht="15.75" thickTop="1"/>
    <row r="91" spans="2:51"/>
    <row r="92" spans="2:51" ht="15.75" thickBot="1">
      <c r="Z92" s="771" t="str">
        <f>IF(COUNTBLANK(CalcL!$BN$14:$BN$17)&lt;4,Language!$E$136,"")</f>
        <v/>
      </c>
      <c r="AK92" s="771" t="str">
        <f>IF(COUNTBLANK(CalcL!$BZ$14:$BZ$17)&lt;4,Language!$E$136,"")</f>
        <v/>
      </c>
    </row>
    <row r="93" spans="2:51" ht="24.75" thickTop="1">
      <c r="B93" s="747" t="s">
        <v>34</v>
      </c>
      <c r="C93" s="720"/>
      <c r="D93" s="731"/>
      <c r="E93" s="742" t="str">
        <f>Language!$E$131</f>
        <v>Pts.</v>
      </c>
      <c r="F93" s="742" t="str">
        <f>Language!$E$132</f>
        <v>GD</v>
      </c>
      <c r="G93" s="857" t="str">
        <f>Language!$E$133</f>
        <v>Goals</v>
      </c>
      <c r="H93" s="858"/>
      <c r="I93" s="858"/>
      <c r="J93" s="734" t="str">
        <f t="array" ref="J93:M93">LEFT(CalcL!$H$21:$K$21,$D$4)</f>
        <v>England</v>
      </c>
      <c r="K93" s="732" t="str">
        <v>Croatia</v>
      </c>
      <c r="L93" s="732" t="str">
        <v>Ghana</v>
      </c>
      <c r="M93" s="733" t="str">
        <v>Panama</v>
      </c>
      <c r="O93" s="731"/>
      <c r="P93" s="742" t="str">
        <f>Language!$E$131</f>
        <v>Pts.</v>
      </c>
      <c r="Q93" s="742" t="str">
        <f>Language!$E$132</f>
        <v>GD</v>
      </c>
      <c r="R93" s="857" t="str">
        <f>Language!$E$133</f>
        <v>Goals</v>
      </c>
      <c r="S93" s="858"/>
      <c r="T93" s="858"/>
      <c r="U93" s="734" t="str">
        <f t="array" ref="U93:X93">LEFT(CalcL!$BE$13:$BH$13,$D$4)</f>
        <v>England</v>
      </c>
      <c r="V93" s="732" t="str">
        <v>Croatia</v>
      </c>
      <c r="W93" s="732" t="str">
        <v>Ghana</v>
      </c>
      <c r="X93" s="733" t="str">
        <v>Panama</v>
      </c>
      <c r="Z93" s="731"/>
      <c r="AA93" s="742" t="str">
        <f>Language!$E$131</f>
        <v>Pts.</v>
      </c>
      <c r="AB93" s="742" t="str">
        <f>Language!$E$132</f>
        <v>GD</v>
      </c>
      <c r="AC93" s="857" t="str">
        <f>Language!$E$133</f>
        <v>Goals</v>
      </c>
      <c r="AD93" s="858"/>
      <c r="AE93" s="858"/>
      <c r="AF93" s="734" t="str">
        <f t="array" ref="AF93:AI93">IF(COUNTBLANK(CalcL!$AZ$22:$AZ$25)&lt;4,LEFT(CalcL!$BE$21:$BH$21,$D$4),LEFT(CalcL!$BS$13:$BV$13,$D$4))</f>
        <v/>
      </c>
      <c r="AG93" s="732" t="str">
        <v/>
      </c>
      <c r="AH93" s="732" t="str">
        <v/>
      </c>
      <c r="AI93" s="733" t="str">
        <v/>
      </c>
      <c r="AK93" s="731"/>
      <c r="AL93" s="742" t="str">
        <f>Language!$E$131</f>
        <v>Pts.</v>
      </c>
      <c r="AM93" s="742" t="str">
        <f>Language!$E$132</f>
        <v>GD</v>
      </c>
      <c r="AN93" s="857" t="str">
        <f>Language!$E$133</f>
        <v>Goals</v>
      </c>
      <c r="AO93" s="858"/>
      <c r="AP93" s="858"/>
      <c r="AQ93" s="734" t="str">
        <f t="array" ref="AQ93:AT93">LEFT(CalcL!$CE$13:$CH$13,$D$4)</f>
        <v/>
      </c>
      <c r="AR93" s="732" t="str">
        <v/>
      </c>
      <c r="AS93" s="732" t="str">
        <v/>
      </c>
      <c r="AT93" s="733" t="str">
        <v/>
      </c>
      <c r="AV93" s="753" t="str">
        <f>Language!$E$123</f>
        <v>Fair play</v>
      </c>
      <c r="AW93" s="754" t="str">
        <f>Language!$E$186</f>
        <v>FIFA Rank</v>
      </c>
      <c r="AY93" s="798" t="s">
        <v>1759</v>
      </c>
    </row>
    <row r="94" spans="2:51">
      <c r="B94" s="749" t="str">
        <f t="array" ref="B94:B97">IF(CalcL!$M$22:$M$25,"•","")</f>
        <v/>
      </c>
      <c r="D94" s="744" t="str">
        <f t="array" ref="D94:D97">CalcL!$D$22:$D$25</f>
        <v>England</v>
      </c>
      <c r="E94" s="345">
        <f t="array" ref="E94:E97">CalcL!$E$22:$E$25</f>
        <v>0</v>
      </c>
      <c r="F94" s="345">
        <f>G94-I94</f>
        <v>0</v>
      </c>
      <c r="G94" s="729">
        <f t="array" ref="G94:G97">CalcL!$F$22:$F$25</f>
        <v>0</v>
      </c>
      <c r="H94" s="741" t="str">
        <f>Language!$E$197</f>
        <v xml:space="preserve"> - </v>
      </c>
      <c r="I94" s="738">
        <f t="array" ref="I94:I97">CalcL!$G$22:$G$25</f>
        <v>0</v>
      </c>
      <c r="J94" s="735" t="str">
        <f t="array" ref="J94:M97">CalcL!$H$22:$K$25</f>
        <v/>
      </c>
      <c r="K94" s="345" t="str">
        <v/>
      </c>
      <c r="L94" s="345" t="str">
        <v/>
      </c>
      <c r="M94" s="730" t="str">
        <v/>
      </c>
      <c r="O94" s="744" t="str">
        <f t="array" ref="O94:O97">CalcL!$AZ$14:$AZ$17</f>
        <v>England</v>
      </c>
      <c r="P94" s="345">
        <f t="array" ref="P94:P97">CalcL!$BA$14:$BA$17</f>
        <v>0</v>
      </c>
      <c r="Q94" s="345">
        <f t="array" ref="Q94:Q97">CalcL!$BB$14:$BB$17</f>
        <v>0</v>
      </c>
      <c r="R94" s="729">
        <f t="array" ref="R94:R97">CalcL!$BC$14:$BC$17</f>
        <v>0</v>
      </c>
      <c r="S94" s="741" t="str">
        <f>Language!$E$197</f>
        <v xml:space="preserve"> - </v>
      </c>
      <c r="T94" s="738">
        <f t="shared" ref="T94:T97" si="44">IF(O94="","",R94-Q94)</f>
        <v>0</v>
      </c>
      <c r="U94" s="735" t="str">
        <f t="array" ref="U94:X97">CalcL!$BE$14:$BH$17</f>
        <v/>
      </c>
      <c r="V94" s="345" t="str">
        <v/>
      </c>
      <c r="W94" s="345" t="str">
        <v/>
      </c>
      <c r="X94" s="730" t="str">
        <v/>
      </c>
      <c r="Z94" s="744" t="str">
        <f t="array" ref="Z94:Z97">IF(COUNTBLANK(CalcL!$AZ$22:$AZ$25)&lt;4,CalcL!$AZ$22:$AZ$25,CalcL!$BN$14:$BN$17)</f>
        <v/>
      </c>
      <c r="AA94" s="345" t="str">
        <f t="array" ref="AA94:AA97">IF(COUNTBLANK(CalcL!$AZ$22:$AZ$25)&lt;4,CalcL!$BA$22:$BA$25,CalcL!$BO$14:$BO$17)</f>
        <v/>
      </c>
      <c r="AB94" s="345" t="str">
        <f t="array" ref="AB94:AB97">IF(COUNTBLANK(CalcL!$AZ$22:$AZ$25)&lt;4,CalcL!$BB$22:$BB$25,CalcL!$BP$14:$BP$17)</f>
        <v/>
      </c>
      <c r="AC94" s="729" t="str">
        <f t="array" ref="AC94:AC97">IF(COUNTBLANK(CalcL!$AZ$22:$AZ$25)&lt;4,CalcL!$BC$22:$BC$25,CalcL!$BQ$14:$BQ$17)</f>
        <v/>
      </c>
      <c r="AD94" s="741" t="str">
        <f>Language!$E$197</f>
        <v xml:space="preserve"> - </v>
      </c>
      <c r="AE94" s="738" t="str">
        <f t="shared" ref="AE94:AE97" si="45">IF(Z94="","",AC94-AB94)</f>
        <v/>
      </c>
      <c r="AF94" s="735" t="str">
        <f t="array" ref="AF94:AI97">IF(COUNTBLANK(CalcL!$AZ$22:$AZ$25)&lt;4,CalcL!$BE$22:$BH$25,CalcL!$BS$14:$BV$17)</f>
        <v/>
      </c>
      <c r="AG94" s="345" t="str">
        <v/>
      </c>
      <c r="AH94" s="345" t="str">
        <v/>
      </c>
      <c r="AI94" s="730" t="str">
        <v/>
      </c>
      <c r="AK94" s="744" t="str">
        <f t="array" ref="AK94:AK97">CalcL!$BZ$14:$BZ$17</f>
        <v/>
      </c>
      <c r="AL94" s="345" t="str">
        <f t="array" ref="AL94:AL97">CalcL!$CA$14:$CA$17</f>
        <v/>
      </c>
      <c r="AM94" s="345" t="str">
        <f t="array" ref="AM94:AM97">CalcL!$CB$14:$CB$17</f>
        <v/>
      </c>
      <c r="AN94" s="729" t="str">
        <f t="array" ref="AN94:AN97">CalcL!$CC$14:$CC$17</f>
        <v/>
      </c>
      <c r="AO94" s="741" t="str">
        <f>Language!$E$197</f>
        <v xml:space="preserve"> - </v>
      </c>
      <c r="AP94" s="738" t="str">
        <f t="shared" ref="AP94:AP97" si="46">IF(AK94="","",AN94-AM94)</f>
        <v/>
      </c>
      <c r="AQ94" s="735" t="str">
        <f t="array" ref="AQ94:AT97">CalcL!$CE$14:$CH$17</f>
        <v/>
      </c>
      <c r="AR94" s="345" t="str">
        <v/>
      </c>
      <c r="AS94" s="345" t="str">
        <v/>
      </c>
      <c r="AT94" s="730" t="str">
        <v/>
      </c>
      <c r="AV94" s="755" t="e">
        <f t="array" ref="AV94:AV97">VLOOKUP($D94:$D97,CalcL!$D$5:$P$8,13,0)</f>
        <v>#REF!</v>
      </c>
      <c r="AW94" s="730">
        <f t="array" ref="AW94:AW97">VLOOKUP($D94:$D97,CalcL!$D$5:$Q$8,14,0)</f>
        <v>4</v>
      </c>
      <c r="AY94" t="b">
        <f t="array" ref="AY94:AY97">CalcL!$AC$22:$AC$25</f>
        <v>0</v>
      </c>
    </row>
    <row r="95" spans="2:51">
      <c r="B95" s="749" t="str">
        <v/>
      </c>
      <c r="D95" s="745" t="str">
        <v>Croatia</v>
      </c>
      <c r="E95" s="188">
        <v>0</v>
      </c>
      <c r="F95" s="188">
        <f t="shared" ref="F95:F97" si="47">G95-I95</f>
        <v>0</v>
      </c>
      <c r="G95" s="725">
        <v>0</v>
      </c>
      <c r="H95" s="727" t="str">
        <f>Language!$E$197</f>
        <v xml:space="preserve"> - </v>
      </c>
      <c r="I95" s="739">
        <v>0</v>
      </c>
      <c r="J95" s="736" t="str">
        <v/>
      </c>
      <c r="K95" s="721" t="str">
        <v/>
      </c>
      <c r="L95" s="188" t="str">
        <v/>
      </c>
      <c r="M95" s="722" t="str">
        <v/>
      </c>
      <c r="O95" s="745" t="str">
        <v>Croatia</v>
      </c>
      <c r="P95" s="188">
        <v>0</v>
      </c>
      <c r="Q95" s="188">
        <v>0</v>
      </c>
      <c r="R95" s="725">
        <v>0</v>
      </c>
      <c r="S95" s="727" t="str">
        <f>Language!$E$197</f>
        <v xml:space="preserve"> - </v>
      </c>
      <c r="T95" s="739">
        <f t="shared" si="44"/>
        <v>0</v>
      </c>
      <c r="U95" s="736" t="str">
        <v/>
      </c>
      <c r="V95" s="721" t="str">
        <v/>
      </c>
      <c r="W95" s="188" t="str">
        <v/>
      </c>
      <c r="X95" s="722" t="str">
        <v/>
      </c>
      <c r="Z95" s="745" t="str">
        <v/>
      </c>
      <c r="AA95" s="188" t="str">
        <v/>
      </c>
      <c r="AB95" s="188" t="str">
        <v/>
      </c>
      <c r="AC95" s="725" t="str">
        <v/>
      </c>
      <c r="AD95" s="727" t="str">
        <f>Language!$E$197</f>
        <v xml:space="preserve"> - </v>
      </c>
      <c r="AE95" s="739" t="str">
        <f t="shared" si="45"/>
        <v/>
      </c>
      <c r="AF95" s="736" t="str">
        <v/>
      </c>
      <c r="AG95" s="721" t="str">
        <v/>
      </c>
      <c r="AH95" s="188" t="str">
        <v/>
      </c>
      <c r="AI95" s="722" t="str">
        <v/>
      </c>
      <c r="AK95" s="745" t="str">
        <v/>
      </c>
      <c r="AL95" s="188" t="str">
        <v/>
      </c>
      <c r="AM95" s="188" t="str">
        <v/>
      </c>
      <c r="AN95" s="725" t="str">
        <v/>
      </c>
      <c r="AO95" s="727" t="str">
        <f>Language!$E$197</f>
        <v xml:space="preserve"> - </v>
      </c>
      <c r="AP95" s="739" t="str">
        <f t="shared" si="46"/>
        <v/>
      </c>
      <c r="AQ95" s="736" t="str">
        <v/>
      </c>
      <c r="AR95" s="721" t="str">
        <v/>
      </c>
      <c r="AS95" s="188" t="str">
        <v/>
      </c>
      <c r="AT95" s="722" t="str">
        <v/>
      </c>
      <c r="AV95" s="756" t="e">
        <v>#REF!</v>
      </c>
      <c r="AW95" s="722">
        <v>11</v>
      </c>
      <c r="AY95" t="b">
        <v>0</v>
      </c>
    </row>
    <row r="96" spans="2:51">
      <c r="B96" s="749" t="str">
        <v/>
      </c>
      <c r="D96" s="745" t="str">
        <v>Ghana</v>
      </c>
      <c r="E96" s="188">
        <v>0</v>
      </c>
      <c r="F96" s="188">
        <f t="shared" si="47"/>
        <v>0</v>
      </c>
      <c r="G96" s="725">
        <v>0</v>
      </c>
      <c r="H96" s="727" t="str">
        <f>Language!$E$197</f>
        <v xml:space="preserve"> - </v>
      </c>
      <c r="I96" s="739">
        <v>0</v>
      </c>
      <c r="J96" s="736" t="str">
        <v/>
      </c>
      <c r="K96" s="188" t="str">
        <v/>
      </c>
      <c r="L96" s="721" t="str">
        <v/>
      </c>
      <c r="M96" s="722" t="str">
        <v/>
      </c>
      <c r="O96" s="745" t="str">
        <v>Ghana</v>
      </c>
      <c r="P96" s="188">
        <v>0</v>
      </c>
      <c r="Q96" s="188">
        <v>0</v>
      </c>
      <c r="R96" s="725">
        <v>0</v>
      </c>
      <c r="S96" s="727" t="str">
        <f>Language!$E$197</f>
        <v xml:space="preserve"> - </v>
      </c>
      <c r="T96" s="739">
        <f t="shared" si="44"/>
        <v>0</v>
      </c>
      <c r="U96" s="736" t="str">
        <v/>
      </c>
      <c r="V96" s="188" t="str">
        <v/>
      </c>
      <c r="W96" s="721" t="str">
        <v/>
      </c>
      <c r="X96" s="722" t="str">
        <v/>
      </c>
      <c r="Z96" s="745" t="str">
        <v/>
      </c>
      <c r="AA96" s="188" t="str">
        <v/>
      </c>
      <c r="AB96" s="188" t="str">
        <v/>
      </c>
      <c r="AC96" s="725" t="str">
        <v/>
      </c>
      <c r="AD96" s="727" t="str">
        <f>Language!$E$197</f>
        <v xml:space="preserve"> - </v>
      </c>
      <c r="AE96" s="739" t="str">
        <f t="shared" si="45"/>
        <v/>
      </c>
      <c r="AF96" s="736" t="str">
        <v/>
      </c>
      <c r="AG96" s="188" t="str">
        <v/>
      </c>
      <c r="AH96" s="721" t="str">
        <v/>
      </c>
      <c r="AI96" s="722" t="str">
        <v/>
      </c>
      <c r="AK96" s="745" t="str">
        <v/>
      </c>
      <c r="AL96" s="188" t="str">
        <v/>
      </c>
      <c r="AM96" s="188" t="str">
        <v/>
      </c>
      <c r="AN96" s="725" t="str">
        <v/>
      </c>
      <c r="AO96" s="727" t="str">
        <f>Language!$E$197</f>
        <v xml:space="preserve"> - </v>
      </c>
      <c r="AP96" s="739" t="str">
        <f t="shared" si="46"/>
        <v/>
      </c>
      <c r="AQ96" s="736" t="str">
        <v/>
      </c>
      <c r="AR96" s="188" t="str">
        <v/>
      </c>
      <c r="AS96" s="721" t="str">
        <v/>
      </c>
      <c r="AT96" s="722" t="str">
        <v/>
      </c>
      <c r="AV96" s="756" t="e">
        <v>#REF!</v>
      </c>
      <c r="AW96" s="722">
        <v>74</v>
      </c>
      <c r="AY96" t="b">
        <v>0</v>
      </c>
    </row>
    <row r="97" spans="2:51" ht="15.75" thickBot="1">
      <c r="B97" s="749" t="str">
        <v/>
      </c>
      <c r="D97" s="746" t="str">
        <v>Panama</v>
      </c>
      <c r="E97" s="723">
        <v>0</v>
      </c>
      <c r="F97" s="723">
        <f t="shared" si="47"/>
        <v>0</v>
      </c>
      <c r="G97" s="726">
        <v>0</v>
      </c>
      <c r="H97" s="728" t="str">
        <f>Language!$E$197</f>
        <v xml:space="preserve"> - </v>
      </c>
      <c r="I97" s="740">
        <v>0</v>
      </c>
      <c r="J97" s="737" t="str">
        <v/>
      </c>
      <c r="K97" s="723" t="str">
        <v/>
      </c>
      <c r="L97" s="723" t="str">
        <v/>
      </c>
      <c r="M97" s="724" t="str">
        <v/>
      </c>
      <c r="O97" s="746" t="str">
        <v>Panama</v>
      </c>
      <c r="P97" s="723">
        <v>0</v>
      </c>
      <c r="Q97" s="723">
        <v>0</v>
      </c>
      <c r="R97" s="726">
        <v>0</v>
      </c>
      <c r="S97" s="728" t="str">
        <f>Language!$E$197</f>
        <v xml:space="preserve"> - </v>
      </c>
      <c r="T97" s="740">
        <f t="shared" si="44"/>
        <v>0</v>
      </c>
      <c r="U97" s="737" t="str">
        <v/>
      </c>
      <c r="V97" s="723" t="str">
        <v/>
      </c>
      <c r="W97" s="723" t="str">
        <v/>
      </c>
      <c r="X97" s="724" t="str">
        <v/>
      </c>
      <c r="Z97" s="746" t="str">
        <v/>
      </c>
      <c r="AA97" s="723" t="str">
        <v/>
      </c>
      <c r="AB97" s="723" t="str">
        <v/>
      </c>
      <c r="AC97" s="726" t="str">
        <v/>
      </c>
      <c r="AD97" s="728" t="str">
        <f>Language!$E$197</f>
        <v xml:space="preserve"> - </v>
      </c>
      <c r="AE97" s="740" t="str">
        <f t="shared" si="45"/>
        <v/>
      </c>
      <c r="AF97" s="737" t="str">
        <v/>
      </c>
      <c r="AG97" s="723" t="str">
        <v/>
      </c>
      <c r="AH97" s="723" t="str">
        <v/>
      </c>
      <c r="AI97" s="724" t="str">
        <v/>
      </c>
      <c r="AK97" s="746" t="str">
        <v/>
      </c>
      <c r="AL97" s="723" t="str">
        <v/>
      </c>
      <c r="AM97" s="723" t="str">
        <v/>
      </c>
      <c r="AN97" s="726" t="str">
        <v/>
      </c>
      <c r="AO97" s="728" t="str">
        <f>Language!$E$197</f>
        <v xml:space="preserve"> - </v>
      </c>
      <c r="AP97" s="740" t="str">
        <f t="shared" si="46"/>
        <v/>
      </c>
      <c r="AQ97" s="737" t="str">
        <v/>
      </c>
      <c r="AR97" s="723" t="str">
        <v/>
      </c>
      <c r="AS97" s="723" t="str">
        <v/>
      </c>
      <c r="AT97" s="724" t="str">
        <v/>
      </c>
      <c r="AV97" s="757" t="e">
        <v>#REF!</v>
      </c>
      <c r="AW97" s="758">
        <v>33</v>
      </c>
      <c r="AY97" t="b">
        <v>0</v>
      </c>
    </row>
    <row r="98" spans="2:51" ht="15.75" thickTop="1"/>
    <row r="99" spans="2:51">
      <c r="C99" s="748" t="s">
        <v>1817</v>
      </c>
      <c r="D99" s="859" t="str">
        <f>Language!$E$199</f>
        <v>A red dot means that the fair play rating or the FIFA world ranking will determine this team's placement</v>
      </c>
      <c r="E99" s="859"/>
      <c r="F99" s="859"/>
      <c r="G99" s="859"/>
      <c r="H99" s="859"/>
      <c r="I99" s="859"/>
      <c r="J99" s="859"/>
      <c r="K99" s="859"/>
      <c r="L99" s="859"/>
      <c r="M99" s="859"/>
    </row>
    <row r="100" spans="2:51">
      <c r="D100" s="859"/>
      <c r="E100" s="859"/>
      <c r="F100" s="859"/>
      <c r="G100" s="859"/>
      <c r="H100" s="859"/>
      <c r="I100" s="859"/>
      <c r="J100" s="859"/>
      <c r="K100" s="859"/>
      <c r="L100" s="859"/>
      <c r="M100" s="859"/>
    </row>
    <row r="101" spans="2:51" ht="15" customHeight="1">
      <c r="D101" s="859"/>
      <c r="E101" s="859"/>
      <c r="F101" s="859"/>
      <c r="G101" s="859"/>
      <c r="H101" s="859"/>
      <c r="I101" s="859"/>
      <c r="J101" s="859"/>
      <c r="K101" s="859"/>
      <c r="L101" s="859"/>
      <c r="M101" s="859"/>
    </row>
    <row r="102" spans="2:51"/>
  </sheetData>
  <sheetProtection sheet="1" selectLockedCells="1"/>
  <mergeCells count="49">
    <mergeCell ref="G5:I5"/>
    <mergeCell ref="R5:T5"/>
    <mergeCell ref="AC5:AE5"/>
    <mergeCell ref="AN5:AP5"/>
    <mergeCell ref="D99:M101"/>
    <mergeCell ref="G13:I13"/>
    <mergeCell ref="R13:T13"/>
    <mergeCell ref="AC13:AE13"/>
    <mergeCell ref="AN13:AP13"/>
    <mergeCell ref="G21:I21"/>
    <mergeCell ref="R21:T21"/>
    <mergeCell ref="AC21:AE21"/>
    <mergeCell ref="AN21:AP21"/>
    <mergeCell ref="G29:I29"/>
    <mergeCell ref="R29:T29"/>
    <mergeCell ref="AC29:AE29"/>
    <mergeCell ref="AN29:AP29"/>
    <mergeCell ref="G37:I37"/>
    <mergeCell ref="R37:T37"/>
    <mergeCell ref="AC37:AE37"/>
    <mergeCell ref="AN37:AP37"/>
    <mergeCell ref="G45:I45"/>
    <mergeCell ref="R45:T45"/>
    <mergeCell ref="AC45:AE45"/>
    <mergeCell ref="AN45:AP45"/>
    <mergeCell ref="G53:I53"/>
    <mergeCell ref="R53:T53"/>
    <mergeCell ref="AC53:AE53"/>
    <mergeCell ref="AN53:AP53"/>
    <mergeCell ref="G61:I61"/>
    <mergeCell ref="R61:T61"/>
    <mergeCell ref="AC61:AE61"/>
    <mergeCell ref="AN61:AP61"/>
    <mergeCell ref="G69:I69"/>
    <mergeCell ref="R69:T69"/>
    <mergeCell ref="AC69:AE69"/>
    <mergeCell ref="AN69:AP69"/>
    <mergeCell ref="G93:I93"/>
    <mergeCell ref="R93:T93"/>
    <mergeCell ref="AC93:AE93"/>
    <mergeCell ref="AN93:AP93"/>
    <mergeCell ref="G77:I77"/>
    <mergeCell ref="R77:T77"/>
    <mergeCell ref="AC77:AE77"/>
    <mergeCell ref="AN77:AP77"/>
    <mergeCell ref="G85:I85"/>
    <mergeCell ref="R85:T85"/>
    <mergeCell ref="AC85:AE85"/>
    <mergeCell ref="AN85:AP85"/>
  </mergeCells>
  <conditionalFormatting sqref="AV6:AV97">
    <cfRule type="expression" dxfId="949" priority="2">
      <formula>NOT($AY6)</formula>
    </cfRule>
  </conditionalFormatting>
  <conditionalFormatting sqref="AW6:AW97">
    <cfRule type="expression" dxfId="948" priority="1">
      <formula>$B6=""</formula>
    </cfRule>
  </conditionalFormatting>
  <pageMargins left="0.7" right="0.7" top="0.78740157499999996" bottom="0.78740157499999996" header="0.3" footer="0.3"/>
  <pageSetup paperSize="9" orientation="portrait" horizontalDpi="4294967293"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0764A-E7D2-4100-9EEB-718B954E5D07}">
  <sheetPr codeName="Tabelle2"/>
  <dimension ref="A1:MG150"/>
  <sheetViews>
    <sheetView showGridLines="0" showRowColHeaders="0" zoomScaleNormal="100" workbookViewId="0">
      <selection activeCell="M6" sqref="M6"/>
    </sheetView>
  </sheetViews>
  <sheetFormatPr defaultColWidth="11.42578125" defaultRowHeight="15.75" zeroHeight="1"/>
  <cols>
    <col min="1" max="1" width="3.28515625" style="183" customWidth="1"/>
    <col min="2" max="2" width="4.7109375" style="183" customWidth="1"/>
    <col min="3" max="3" width="15.7109375" customWidth="1"/>
    <col min="4" max="4" width="4.7109375" customWidth="1"/>
    <col min="5" max="5" width="15.7109375" customWidth="1"/>
    <col min="6" max="7" width="4.7109375" style="19" customWidth="1"/>
    <col min="8" max="8" width="9.85546875" style="22" customWidth="1"/>
    <col min="9" max="9" width="4.7109375" style="22" customWidth="1"/>
    <col min="10" max="10" width="15.7109375" style="22" customWidth="1"/>
    <col min="11" max="11" width="4.7109375" style="22" customWidth="1"/>
    <col min="12" max="12" width="15.7109375" style="22" customWidth="1"/>
    <col min="13" max="14" width="4.7109375" style="22" customWidth="1"/>
    <col min="15" max="20" width="3.7109375" style="22" customWidth="1"/>
    <col min="22" max="22" width="4.7109375" style="22" customWidth="1"/>
    <col min="23" max="23" width="15.7109375" style="22" customWidth="1"/>
    <col min="24" max="24" width="4.7109375" style="22" customWidth="1"/>
    <col min="25" max="25" width="15.7109375" style="22" customWidth="1"/>
    <col min="26" max="27" width="4.7109375" style="22" customWidth="1"/>
    <col min="28" max="33" width="3.7109375" style="22" customWidth="1"/>
    <col min="35" max="35" width="4.7109375" style="22" customWidth="1"/>
    <col min="36" max="36" width="15.7109375" style="22" customWidth="1"/>
    <col min="37" max="37" width="4.7109375" style="22" customWidth="1"/>
    <col min="38" max="38" width="15.7109375" style="22" customWidth="1"/>
    <col min="39" max="40" width="4.7109375" style="22" customWidth="1"/>
    <col min="41" max="46" width="3.7109375" style="22" customWidth="1"/>
    <col min="48" max="48" width="4.7109375" style="22" customWidth="1"/>
    <col min="49" max="49" width="15.7109375" style="22" customWidth="1"/>
    <col min="50" max="50" width="4.7109375" style="22" customWidth="1"/>
    <col min="51" max="51" width="15.7109375" style="22" customWidth="1"/>
    <col min="52" max="53" width="4.7109375" style="22" customWidth="1"/>
    <col min="54" max="59" width="3.7109375" style="22" customWidth="1"/>
    <col min="61" max="61" width="4.7109375" style="22" customWidth="1"/>
    <col min="62" max="62" width="15.7109375" style="22" customWidth="1"/>
    <col min="63" max="63" width="4.7109375" style="22" customWidth="1"/>
    <col min="64" max="64" width="15.7109375" style="22" customWidth="1"/>
    <col min="65" max="66" width="4.7109375" style="22" customWidth="1"/>
    <col min="67" max="72" width="3.7109375" style="22" customWidth="1"/>
    <col min="74" max="74" width="4.7109375" style="22" customWidth="1"/>
    <col min="75" max="75" width="15.7109375" style="22" customWidth="1"/>
    <col min="76" max="76" width="4.7109375" style="22" customWidth="1"/>
    <col min="77" max="77" width="15.7109375" style="22" customWidth="1"/>
    <col min="78" max="79" width="4.7109375" style="22" customWidth="1"/>
    <col min="80" max="85" width="3.7109375" style="22" customWidth="1"/>
    <col min="87" max="87" width="4.7109375" style="22" customWidth="1"/>
    <col min="88" max="88" width="15.7109375" style="22" customWidth="1"/>
    <col min="89" max="89" width="4.7109375" style="22" customWidth="1"/>
    <col min="90" max="90" width="15.7109375" style="22" customWidth="1"/>
    <col min="91" max="92" width="4.7109375" style="22" customWidth="1"/>
    <col min="93" max="98" width="3.7109375" style="22" customWidth="1"/>
    <col min="100" max="100" width="4.7109375" style="22" customWidth="1"/>
    <col min="101" max="101" width="15.7109375" style="22" customWidth="1"/>
    <col min="102" max="102" width="4.7109375" style="22" customWidth="1"/>
    <col min="103" max="103" width="15.7109375" style="22" customWidth="1"/>
    <col min="104" max="105" width="4.7109375" style="22" customWidth="1"/>
    <col min="106" max="111" width="3.7109375" style="22" customWidth="1"/>
    <col min="113" max="113" width="4.7109375" style="22" customWidth="1"/>
    <col min="114" max="114" width="15.7109375" style="22" customWidth="1"/>
    <col min="115" max="115" width="4.7109375" style="22" customWidth="1"/>
    <col min="116" max="116" width="15.7109375" style="22" customWidth="1"/>
    <col min="117" max="118" width="4.7109375" style="22" customWidth="1"/>
    <col min="119" max="124" width="3.7109375" style="22" customWidth="1"/>
    <col min="126" max="126" width="4.7109375" style="22" customWidth="1"/>
    <col min="127" max="127" width="15.7109375" style="22" customWidth="1"/>
    <col min="128" max="128" width="4.7109375" style="22" customWidth="1"/>
    <col min="129" max="129" width="15.7109375" style="22" customWidth="1"/>
    <col min="130" max="131" width="4.7109375" style="22" customWidth="1"/>
    <col min="132" max="137" width="3.7109375" style="22" customWidth="1"/>
    <col min="139" max="139" width="4.7109375" style="22" customWidth="1"/>
    <col min="140" max="140" width="15.7109375" style="22" customWidth="1"/>
    <col min="141" max="141" width="4.7109375" style="22" customWidth="1"/>
    <col min="142" max="142" width="15.7109375" style="22" customWidth="1"/>
    <col min="143" max="144" width="4.7109375" style="22" customWidth="1"/>
    <col min="145" max="150" width="3.7109375" style="22" customWidth="1"/>
    <col min="152" max="152" width="4.7109375" style="22" customWidth="1"/>
    <col min="153" max="153" width="15.7109375" style="22" customWidth="1"/>
    <col min="154" max="154" width="4.7109375" style="22" customWidth="1"/>
    <col min="155" max="155" width="15.7109375" style="22" customWidth="1"/>
    <col min="156" max="157" width="4.7109375" style="22" customWidth="1"/>
    <col min="158" max="163" width="3.7109375" style="22" customWidth="1"/>
    <col min="165" max="165" width="4.7109375" style="22" customWidth="1"/>
    <col min="166" max="166" width="15.7109375" style="22" customWidth="1"/>
    <col min="167" max="167" width="4.7109375" style="22" customWidth="1"/>
    <col min="168" max="168" width="15.7109375" style="22" customWidth="1"/>
    <col min="169" max="170" width="4.7109375" style="22" customWidth="1"/>
    <col min="171" max="176" width="3.7109375" style="22" customWidth="1"/>
    <col min="178" max="178" width="4.7109375" style="22" customWidth="1"/>
    <col min="179" max="179" width="15.7109375" style="22" customWidth="1"/>
    <col min="180" max="180" width="4.7109375" style="22" customWidth="1"/>
    <col min="181" max="181" width="15.7109375" style="22" customWidth="1"/>
    <col min="182" max="183" width="4.7109375" style="22" customWidth="1"/>
    <col min="184" max="189" width="3.7109375" style="22" customWidth="1"/>
    <col min="191" max="191" width="4.7109375" style="22" customWidth="1"/>
    <col min="192" max="192" width="15.7109375" style="22" customWidth="1"/>
    <col min="193" max="193" width="4.7109375" style="22" customWidth="1"/>
    <col min="194" max="194" width="15.7109375" style="22" customWidth="1"/>
    <col min="195" max="196" width="4.7109375" style="22" customWidth="1"/>
    <col min="197" max="202" width="3.7109375" style="22" customWidth="1"/>
    <col min="204" max="204" width="4.7109375" style="22" customWidth="1"/>
    <col min="205" max="205" width="15.7109375" style="22" customWidth="1"/>
    <col min="206" max="206" width="4.7109375" style="22" customWidth="1"/>
    <col min="207" max="207" width="15.7109375" style="22" customWidth="1"/>
    <col min="208" max="209" width="4.7109375" style="22" customWidth="1"/>
    <col min="210" max="215" width="3.7109375" style="22" customWidth="1"/>
    <col min="217" max="217" width="4.7109375" style="22" customWidth="1"/>
    <col min="218" max="218" width="15.7109375" style="22" customWidth="1"/>
    <col min="219" max="219" width="4.7109375" style="22" customWidth="1"/>
    <col min="220" max="220" width="15.7109375" style="22" customWidth="1"/>
    <col min="221" max="222" width="4.7109375" style="22" customWidth="1"/>
    <col min="223" max="228" width="3.7109375" style="22" customWidth="1"/>
    <col min="230" max="230" width="4.7109375" style="22" customWidth="1"/>
    <col min="231" max="231" width="15.7109375" style="22" customWidth="1"/>
    <col min="232" max="232" width="4.7109375" style="22" customWidth="1"/>
    <col min="233" max="233" width="15.7109375" style="22" customWidth="1"/>
    <col min="234" max="235" width="4.7109375" style="22" customWidth="1"/>
    <col min="236" max="241" width="3.7109375" style="22" customWidth="1"/>
    <col min="243" max="243" width="4.7109375" style="22" customWidth="1"/>
    <col min="244" max="244" width="15.7109375" style="22" customWidth="1"/>
    <col min="245" max="245" width="4.7109375" style="22" customWidth="1"/>
    <col min="246" max="246" width="15.7109375" style="22" customWidth="1"/>
    <col min="247" max="248" width="4.7109375" style="22" customWidth="1"/>
    <col min="249" max="254" width="3.7109375" style="22" customWidth="1"/>
    <col min="256" max="256" width="4.7109375" style="22" customWidth="1"/>
    <col min="257" max="257" width="15.7109375" style="22" customWidth="1"/>
    <col min="258" max="258" width="4.7109375" style="22" customWidth="1"/>
    <col min="259" max="259" width="15.7109375" style="22" customWidth="1"/>
    <col min="260" max="261" width="4.7109375" style="22" customWidth="1"/>
    <col min="262" max="267" width="3.7109375" style="22" customWidth="1"/>
    <col min="269" max="269" width="4.7109375" style="22" customWidth="1"/>
    <col min="270" max="270" width="15.7109375" style="22" customWidth="1"/>
    <col min="271" max="271" width="4.7109375" style="22" customWidth="1"/>
    <col min="272" max="272" width="15.7109375" style="22" customWidth="1"/>
    <col min="273" max="274" width="4.7109375" style="22" customWidth="1"/>
    <col min="275" max="280" width="3.7109375" style="22" customWidth="1"/>
    <col min="282" max="282" width="4.7109375" style="22" customWidth="1"/>
    <col min="283" max="283" width="15.7109375" style="22" customWidth="1"/>
    <col min="284" max="284" width="4.7109375" style="22" customWidth="1"/>
    <col min="285" max="285" width="15.7109375" style="22" customWidth="1"/>
    <col min="286" max="287" width="4.7109375" style="22" customWidth="1"/>
    <col min="288" max="293" width="3.7109375" style="22" customWidth="1"/>
    <col min="295" max="295" width="4.7109375" style="22" customWidth="1"/>
    <col min="296" max="296" width="15.7109375" style="22" customWidth="1"/>
    <col min="297" max="297" width="4.7109375" style="22" customWidth="1"/>
    <col min="298" max="298" width="15.7109375" style="22" customWidth="1"/>
    <col min="299" max="300" width="4.7109375" style="22" customWidth="1"/>
    <col min="301" max="306" width="3.7109375" style="22" customWidth="1"/>
    <col min="308" max="308" width="4.7109375" style="22" customWidth="1"/>
    <col min="309" max="309" width="15.7109375" style="22" customWidth="1"/>
    <col min="310" max="310" width="4.7109375" style="22" customWidth="1"/>
    <col min="311" max="311" width="15.7109375" style="22" customWidth="1"/>
    <col min="312" max="313" width="4.7109375" style="22" customWidth="1"/>
    <col min="314" max="319" width="3.7109375" style="22" customWidth="1"/>
    <col min="321" max="321" width="4.7109375" style="22" customWidth="1"/>
    <col min="322" max="322" width="15.7109375" style="22" customWidth="1"/>
    <col min="323" max="323" width="4.7109375" style="22" customWidth="1"/>
    <col min="324" max="324" width="15.7109375" style="22" customWidth="1"/>
    <col min="325" max="326" width="4.7109375" style="22" customWidth="1"/>
    <col min="327" max="332" width="3.7109375" style="22" customWidth="1"/>
    <col min="334" max="334" width="4.7109375" style="22" customWidth="1"/>
    <col min="335" max="335" width="15.7109375" style="22" customWidth="1"/>
    <col min="336" max="336" width="4.7109375" style="22" customWidth="1"/>
    <col min="337" max="337" width="15.7109375" style="22" customWidth="1"/>
    <col min="338" max="339" width="4.7109375" style="22" customWidth="1"/>
    <col min="340" max="345" width="3.7109375" style="22" customWidth="1"/>
  </cols>
  <sheetData>
    <row r="1" spans="1:345" ht="28.5">
      <c r="B1" s="869" t="str">
        <f>Language!$E$204</f>
        <v>Predictions</v>
      </c>
      <c r="C1" s="869"/>
      <c r="D1" s="869"/>
      <c r="E1" s="869"/>
      <c r="F1" s="869"/>
      <c r="G1" s="869"/>
    </row>
    <row r="2" spans="1:345" ht="18.75" customHeight="1">
      <c r="A2" s="184"/>
      <c r="B2" s="184"/>
      <c r="C2" s="48"/>
      <c r="D2" s="48"/>
      <c r="E2" s="48"/>
      <c r="I2" s="877">
        <f>O132</f>
        <v>0</v>
      </c>
      <c r="J2" s="877"/>
      <c r="K2" s="877"/>
      <c r="L2" s="877"/>
      <c r="M2" s="877"/>
      <c r="N2" s="877"/>
      <c r="O2" s="877"/>
      <c r="P2" s="877"/>
      <c r="Q2" s="877"/>
      <c r="R2" s="877"/>
      <c r="S2" s="877"/>
      <c r="T2" s="877"/>
      <c r="V2" s="877">
        <f>AB132</f>
        <v>0</v>
      </c>
      <c r="W2" s="877"/>
      <c r="X2" s="877"/>
      <c r="Y2" s="877"/>
      <c r="Z2" s="877"/>
      <c r="AA2" s="877"/>
      <c r="AB2" s="877"/>
      <c r="AC2" s="877"/>
      <c r="AD2" s="877"/>
      <c r="AE2" s="877"/>
      <c r="AF2" s="877"/>
      <c r="AG2" s="877"/>
      <c r="AI2" s="877">
        <f>AO132</f>
        <v>0</v>
      </c>
      <c r="AJ2" s="877"/>
      <c r="AK2" s="877"/>
      <c r="AL2" s="877"/>
      <c r="AM2" s="877"/>
      <c r="AN2" s="877"/>
      <c r="AO2" s="877"/>
      <c r="AP2" s="877"/>
      <c r="AQ2" s="877"/>
      <c r="AR2" s="877"/>
      <c r="AS2" s="877"/>
      <c r="AT2" s="877"/>
      <c r="AV2" s="877">
        <f>BB132</f>
        <v>0</v>
      </c>
      <c r="AW2" s="877"/>
      <c r="AX2" s="877"/>
      <c r="AY2" s="877"/>
      <c r="AZ2" s="877"/>
      <c r="BA2" s="877"/>
      <c r="BB2" s="877"/>
      <c r="BC2" s="877"/>
      <c r="BD2" s="877"/>
      <c r="BE2" s="877"/>
      <c r="BF2" s="877"/>
      <c r="BG2" s="877"/>
      <c r="BI2" s="877">
        <f>BO132</f>
        <v>0</v>
      </c>
      <c r="BJ2" s="877"/>
      <c r="BK2" s="877"/>
      <c r="BL2" s="877"/>
      <c r="BM2" s="877"/>
      <c r="BN2" s="877"/>
      <c r="BO2" s="877"/>
      <c r="BP2" s="877"/>
      <c r="BQ2" s="877"/>
      <c r="BR2" s="877"/>
      <c r="BS2" s="877"/>
      <c r="BT2" s="877"/>
      <c r="BV2" s="877">
        <f>CB132</f>
        <v>0</v>
      </c>
      <c r="BW2" s="877"/>
      <c r="BX2" s="877"/>
      <c r="BY2" s="877"/>
      <c r="BZ2" s="877"/>
      <c r="CA2" s="877"/>
      <c r="CB2" s="877"/>
      <c r="CC2" s="877"/>
      <c r="CD2" s="877"/>
      <c r="CE2" s="877"/>
      <c r="CF2" s="877"/>
      <c r="CG2" s="877"/>
      <c r="CI2" s="877">
        <f>CO132</f>
        <v>0</v>
      </c>
      <c r="CJ2" s="877"/>
      <c r="CK2" s="877"/>
      <c r="CL2" s="877"/>
      <c r="CM2" s="877"/>
      <c r="CN2" s="877"/>
      <c r="CO2" s="877"/>
      <c r="CP2" s="877"/>
      <c r="CQ2" s="877"/>
      <c r="CR2" s="877"/>
      <c r="CS2" s="877"/>
      <c r="CT2" s="877"/>
      <c r="CV2" s="877">
        <f>DB132</f>
        <v>0</v>
      </c>
      <c r="CW2" s="877"/>
      <c r="CX2" s="877"/>
      <c r="CY2" s="877"/>
      <c r="CZ2" s="877"/>
      <c r="DA2" s="877"/>
      <c r="DB2" s="877"/>
      <c r="DC2" s="877"/>
      <c r="DD2" s="877"/>
      <c r="DE2" s="877"/>
      <c r="DF2" s="877"/>
      <c r="DG2" s="877"/>
      <c r="DI2" s="877">
        <f>DO132</f>
        <v>0</v>
      </c>
      <c r="DJ2" s="877"/>
      <c r="DK2" s="877"/>
      <c r="DL2" s="877"/>
      <c r="DM2" s="877"/>
      <c r="DN2" s="877"/>
      <c r="DO2" s="877"/>
      <c r="DP2" s="877"/>
      <c r="DQ2" s="877"/>
      <c r="DR2" s="877"/>
      <c r="DS2" s="877"/>
      <c r="DT2" s="877"/>
      <c r="DV2" s="877">
        <f>EB132</f>
        <v>0</v>
      </c>
      <c r="DW2" s="877"/>
      <c r="DX2" s="877"/>
      <c r="DY2" s="877"/>
      <c r="DZ2" s="877"/>
      <c r="EA2" s="877"/>
      <c r="EB2" s="877"/>
      <c r="EC2" s="877"/>
      <c r="ED2" s="877"/>
      <c r="EE2" s="877"/>
      <c r="EF2" s="877"/>
      <c r="EG2" s="877"/>
      <c r="EI2" s="877">
        <f>EO132</f>
        <v>0</v>
      </c>
      <c r="EJ2" s="877"/>
      <c r="EK2" s="877"/>
      <c r="EL2" s="877"/>
      <c r="EM2" s="877"/>
      <c r="EN2" s="877"/>
      <c r="EO2" s="877"/>
      <c r="EP2" s="877"/>
      <c r="EQ2" s="877"/>
      <c r="ER2" s="877"/>
      <c r="ES2" s="877"/>
      <c r="ET2" s="877"/>
      <c r="EV2" s="877">
        <f>FB132</f>
        <v>0</v>
      </c>
      <c r="EW2" s="877"/>
      <c r="EX2" s="877"/>
      <c r="EY2" s="877"/>
      <c r="EZ2" s="877"/>
      <c r="FA2" s="877"/>
      <c r="FB2" s="877"/>
      <c r="FC2" s="877"/>
      <c r="FD2" s="877"/>
      <c r="FE2" s="877"/>
      <c r="FF2" s="877"/>
      <c r="FG2" s="877"/>
      <c r="FI2" s="877">
        <f>FO132</f>
        <v>0</v>
      </c>
      <c r="FJ2" s="877"/>
      <c r="FK2" s="877"/>
      <c r="FL2" s="877"/>
      <c r="FM2" s="877"/>
      <c r="FN2" s="877"/>
      <c r="FO2" s="877"/>
      <c r="FP2" s="877"/>
      <c r="FQ2" s="877"/>
      <c r="FR2" s="877"/>
      <c r="FS2" s="877"/>
      <c r="FT2" s="877"/>
      <c r="FV2" s="877">
        <f>GB132</f>
        <v>0</v>
      </c>
      <c r="FW2" s="877"/>
      <c r="FX2" s="877"/>
      <c r="FY2" s="877"/>
      <c r="FZ2" s="877"/>
      <c r="GA2" s="877"/>
      <c r="GB2" s="877"/>
      <c r="GC2" s="877"/>
      <c r="GD2" s="877"/>
      <c r="GE2" s="877"/>
      <c r="GF2" s="877"/>
      <c r="GG2" s="877"/>
      <c r="GI2" s="877">
        <f>GO132</f>
        <v>0</v>
      </c>
      <c r="GJ2" s="877"/>
      <c r="GK2" s="877"/>
      <c r="GL2" s="877"/>
      <c r="GM2" s="877"/>
      <c r="GN2" s="877"/>
      <c r="GO2" s="877"/>
      <c r="GP2" s="877"/>
      <c r="GQ2" s="877"/>
      <c r="GR2" s="877"/>
      <c r="GS2" s="877"/>
      <c r="GT2" s="877"/>
      <c r="GV2" s="877">
        <f>HB132</f>
        <v>0</v>
      </c>
      <c r="GW2" s="877"/>
      <c r="GX2" s="877"/>
      <c r="GY2" s="877"/>
      <c r="GZ2" s="877"/>
      <c r="HA2" s="877"/>
      <c r="HB2" s="877"/>
      <c r="HC2" s="877"/>
      <c r="HD2" s="877"/>
      <c r="HE2" s="877"/>
      <c r="HF2" s="877"/>
      <c r="HG2" s="877"/>
      <c r="HI2" s="877">
        <f>HO132</f>
        <v>0</v>
      </c>
      <c r="HJ2" s="877"/>
      <c r="HK2" s="877"/>
      <c r="HL2" s="877"/>
      <c r="HM2" s="877"/>
      <c r="HN2" s="877"/>
      <c r="HO2" s="877"/>
      <c r="HP2" s="877"/>
      <c r="HQ2" s="877"/>
      <c r="HR2" s="877"/>
      <c r="HS2" s="877"/>
      <c r="HT2" s="877"/>
      <c r="HV2" s="877">
        <f>IB132</f>
        <v>0</v>
      </c>
      <c r="HW2" s="877"/>
      <c r="HX2" s="877"/>
      <c r="HY2" s="877"/>
      <c r="HZ2" s="877"/>
      <c r="IA2" s="877"/>
      <c r="IB2" s="877"/>
      <c r="IC2" s="877"/>
      <c r="ID2" s="877"/>
      <c r="IE2" s="877"/>
      <c r="IF2" s="877"/>
      <c r="IG2" s="877"/>
      <c r="II2" s="877">
        <f>IO132</f>
        <v>0</v>
      </c>
      <c r="IJ2" s="877"/>
      <c r="IK2" s="877"/>
      <c r="IL2" s="877"/>
      <c r="IM2" s="877"/>
      <c r="IN2" s="877"/>
      <c r="IO2" s="877"/>
      <c r="IP2" s="877"/>
      <c r="IQ2" s="877"/>
      <c r="IR2" s="877"/>
      <c r="IS2" s="877"/>
      <c r="IT2" s="877"/>
      <c r="IV2" s="877">
        <f>JB132</f>
        <v>0</v>
      </c>
      <c r="IW2" s="877"/>
      <c r="IX2" s="877"/>
      <c r="IY2" s="877"/>
      <c r="IZ2" s="877"/>
      <c r="JA2" s="877"/>
      <c r="JB2" s="877"/>
      <c r="JC2" s="877"/>
      <c r="JD2" s="877"/>
      <c r="JE2" s="877"/>
      <c r="JF2" s="877"/>
      <c r="JG2" s="877"/>
      <c r="JI2" s="877">
        <f>JO132</f>
        <v>0</v>
      </c>
      <c r="JJ2" s="877"/>
      <c r="JK2" s="877"/>
      <c r="JL2" s="877"/>
      <c r="JM2" s="877"/>
      <c r="JN2" s="877"/>
      <c r="JO2" s="877"/>
      <c r="JP2" s="877"/>
      <c r="JQ2" s="877"/>
      <c r="JR2" s="877"/>
      <c r="JS2" s="877"/>
      <c r="JT2" s="877"/>
      <c r="JV2" s="877">
        <f>KB132</f>
        <v>0</v>
      </c>
      <c r="JW2" s="877"/>
      <c r="JX2" s="877"/>
      <c r="JY2" s="877"/>
      <c r="JZ2" s="877"/>
      <c r="KA2" s="877"/>
      <c r="KB2" s="877"/>
      <c r="KC2" s="877"/>
      <c r="KD2" s="877"/>
      <c r="KE2" s="877"/>
      <c r="KF2" s="877"/>
      <c r="KG2" s="877"/>
      <c r="KI2" s="877">
        <f>KO132</f>
        <v>0</v>
      </c>
      <c r="KJ2" s="877"/>
      <c r="KK2" s="877"/>
      <c r="KL2" s="877"/>
      <c r="KM2" s="877"/>
      <c r="KN2" s="877"/>
      <c r="KO2" s="877"/>
      <c r="KP2" s="877"/>
      <c r="KQ2" s="877"/>
      <c r="KR2" s="877"/>
      <c r="KS2" s="877"/>
      <c r="KT2" s="877"/>
      <c r="KV2" s="877">
        <f>LB132</f>
        <v>0</v>
      </c>
      <c r="KW2" s="877"/>
      <c r="KX2" s="877"/>
      <c r="KY2" s="877"/>
      <c r="KZ2" s="877"/>
      <c r="LA2" s="877"/>
      <c r="LB2" s="877"/>
      <c r="LC2" s="877"/>
      <c r="LD2" s="877"/>
      <c r="LE2" s="877"/>
      <c r="LF2" s="877"/>
      <c r="LG2" s="877"/>
      <c r="LI2" s="877">
        <f>LO132</f>
        <v>0</v>
      </c>
      <c r="LJ2" s="877"/>
      <c r="LK2" s="877"/>
      <c r="LL2" s="877"/>
      <c r="LM2" s="877"/>
      <c r="LN2" s="877"/>
      <c r="LO2" s="877"/>
      <c r="LP2" s="877"/>
      <c r="LQ2" s="877"/>
      <c r="LR2" s="877"/>
      <c r="LS2" s="877"/>
      <c r="LT2" s="877"/>
      <c r="LV2" s="877">
        <f>MB132</f>
        <v>0</v>
      </c>
      <c r="LW2" s="877"/>
      <c r="LX2" s="877"/>
      <c r="LY2" s="877"/>
      <c r="LZ2" s="877"/>
      <c r="MA2" s="877"/>
      <c r="MB2" s="877"/>
      <c r="MC2" s="877"/>
      <c r="MD2" s="877"/>
      <c r="ME2" s="877"/>
      <c r="MF2" s="877"/>
      <c r="MG2" s="877"/>
    </row>
    <row r="3" spans="1:345" ht="24.75" customHeight="1" thickBot="1">
      <c r="A3" s="184"/>
      <c r="B3" s="871" t="str">
        <f>Language!$E$205</f>
        <v>Correct Results</v>
      </c>
      <c r="C3" s="872"/>
      <c r="D3" s="872"/>
      <c r="E3" s="872"/>
      <c r="F3" s="872"/>
      <c r="G3" s="873"/>
      <c r="I3" s="878" t="s">
        <v>555</v>
      </c>
      <c r="J3" s="879"/>
      <c r="K3" s="879"/>
      <c r="L3" s="879"/>
      <c r="M3" s="879"/>
      <c r="N3" s="879"/>
      <c r="O3" s="879"/>
      <c r="P3" s="879"/>
      <c r="Q3" s="879"/>
      <c r="R3" s="879"/>
      <c r="S3" s="879"/>
      <c r="T3" s="880"/>
      <c r="V3" s="878" t="s">
        <v>1637</v>
      </c>
      <c r="W3" s="879"/>
      <c r="X3" s="879"/>
      <c r="Y3" s="879"/>
      <c r="Z3" s="879"/>
      <c r="AA3" s="879"/>
      <c r="AB3" s="879"/>
      <c r="AC3" s="879"/>
      <c r="AD3" s="879"/>
      <c r="AE3" s="879"/>
      <c r="AF3" s="879"/>
      <c r="AG3" s="880"/>
      <c r="AI3" s="878"/>
      <c r="AJ3" s="879"/>
      <c r="AK3" s="879"/>
      <c r="AL3" s="879"/>
      <c r="AM3" s="879"/>
      <c r="AN3" s="879"/>
      <c r="AO3" s="879"/>
      <c r="AP3" s="879"/>
      <c r="AQ3" s="879"/>
      <c r="AR3" s="879"/>
      <c r="AS3" s="879"/>
      <c r="AT3" s="880"/>
      <c r="AV3" s="878"/>
      <c r="AW3" s="879"/>
      <c r="AX3" s="879"/>
      <c r="AY3" s="879"/>
      <c r="AZ3" s="879"/>
      <c r="BA3" s="879"/>
      <c r="BB3" s="879"/>
      <c r="BC3" s="879"/>
      <c r="BD3" s="879"/>
      <c r="BE3" s="879"/>
      <c r="BF3" s="879"/>
      <c r="BG3" s="880"/>
      <c r="BI3" s="878"/>
      <c r="BJ3" s="879"/>
      <c r="BK3" s="879"/>
      <c r="BL3" s="879"/>
      <c r="BM3" s="879"/>
      <c r="BN3" s="879"/>
      <c r="BO3" s="879"/>
      <c r="BP3" s="879"/>
      <c r="BQ3" s="879"/>
      <c r="BR3" s="879"/>
      <c r="BS3" s="879"/>
      <c r="BT3" s="880"/>
      <c r="BV3" s="878"/>
      <c r="BW3" s="879"/>
      <c r="BX3" s="879"/>
      <c r="BY3" s="879"/>
      <c r="BZ3" s="879"/>
      <c r="CA3" s="879"/>
      <c r="CB3" s="879"/>
      <c r="CC3" s="879"/>
      <c r="CD3" s="879"/>
      <c r="CE3" s="879"/>
      <c r="CF3" s="879"/>
      <c r="CG3" s="880"/>
      <c r="CI3" s="878"/>
      <c r="CJ3" s="879"/>
      <c r="CK3" s="879"/>
      <c r="CL3" s="879"/>
      <c r="CM3" s="879"/>
      <c r="CN3" s="879"/>
      <c r="CO3" s="879"/>
      <c r="CP3" s="879"/>
      <c r="CQ3" s="879"/>
      <c r="CR3" s="879"/>
      <c r="CS3" s="879"/>
      <c r="CT3" s="880"/>
      <c r="CV3" s="878"/>
      <c r="CW3" s="879"/>
      <c r="CX3" s="879"/>
      <c r="CY3" s="879"/>
      <c r="CZ3" s="879"/>
      <c r="DA3" s="879"/>
      <c r="DB3" s="879"/>
      <c r="DC3" s="879"/>
      <c r="DD3" s="879"/>
      <c r="DE3" s="879"/>
      <c r="DF3" s="879"/>
      <c r="DG3" s="880"/>
      <c r="DI3" s="878"/>
      <c r="DJ3" s="879"/>
      <c r="DK3" s="879"/>
      <c r="DL3" s="879"/>
      <c r="DM3" s="879"/>
      <c r="DN3" s="879"/>
      <c r="DO3" s="879"/>
      <c r="DP3" s="879"/>
      <c r="DQ3" s="879"/>
      <c r="DR3" s="879"/>
      <c r="DS3" s="879"/>
      <c r="DT3" s="880"/>
      <c r="DV3" s="878"/>
      <c r="DW3" s="879"/>
      <c r="DX3" s="879"/>
      <c r="DY3" s="879"/>
      <c r="DZ3" s="879"/>
      <c r="EA3" s="879"/>
      <c r="EB3" s="879"/>
      <c r="EC3" s="879"/>
      <c r="ED3" s="879"/>
      <c r="EE3" s="879"/>
      <c r="EF3" s="879"/>
      <c r="EG3" s="880"/>
      <c r="EI3" s="878"/>
      <c r="EJ3" s="879"/>
      <c r="EK3" s="879"/>
      <c r="EL3" s="879"/>
      <c r="EM3" s="879"/>
      <c r="EN3" s="879"/>
      <c r="EO3" s="879"/>
      <c r="EP3" s="879"/>
      <c r="EQ3" s="879"/>
      <c r="ER3" s="879"/>
      <c r="ES3" s="879"/>
      <c r="ET3" s="880"/>
      <c r="EV3" s="878"/>
      <c r="EW3" s="879"/>
      <c r="EX3" s="879"/>
      <c r="EY3" s="879"/>
      <c r="EZ3" s="879"/>
      <c r="FA3" s="879"/>
      <c r="FB3" s="879"/>
      <c r="FC3" s="879"/>
      <c r="FD3" s="879"/>
      <c r="FE3" s="879"/>
      <c r="FF3" s="879"/>
      <c r="FG3" s="880"/>
      <c r="FI3" s="878"/>
      <c r="FJ3" s="879"/>
      <c r="FK3" s="879"/>
      <c r="FL3" s="879"/>
      <c r="FM3" s="879"/>
      <c r="FN3" s="879"/>
      <c r="FO3" s="879"/>
      <c r="FP3" s="879"/>
      <c r="FQ3" s="879"/>
      <c r="FR3" s="879"/>
      <c r="FS3" s="879"/>
      <c r="FT3" s="880"/>
      <c r="FV3" s="878"/>
      <c r="FW3" s="879"/>
      <c r="FX3" s="879"/>
      <c r="FY3" s="879"/>
      <c r="FZ3" s="879"/>
      <c r="GA3" s="879"/>
      <c r="GB3" s="879"/>
      <c r="GC3" s="879"/>
      <c r="GD3" s="879"/>
      <c r="GE3" s="879"/>
      <c r="GF3" s="879"/>
      <c r="GG3" s="880"/>
      <c r="GI3" s="878"/>
      <c r="GJ3" s="879"/>
      <c r="GK3" s="879"/>
      <c r="GL3" s="879"/>
      <c r="GM3" s="879"/>
      <c r="GN3" s="879"/>
      <c r="GO3" s="879"/>
      <c r="GP3" s="879"/>
      <c r="GQ3" s="879"/>
      <c r="GR3" s="879"/>
      <c r="GS3" s="879"/>
      <c r="GT3" s="880"/>
      <c r="GV3" s="878"/>
      <c r="GW3" s="879"/>
      <c r="GX3" s="879"/>
      <c r="GY3" s="879"/>
      <c r="GZ3" s="879"/>
      <c r="HA3" s="879"/>
      <c r="HB3" s="879"/>
      <c r="HC3" s="879"/>
      <c r="HD3" s="879"/>
      <c r="HE3" s="879"/>
      <c r="HF3" s="879"/>
      <c r="HG3" s="880"/>
      <c r="HI3" s="878"/>
      <c r="HJ3" s="879"/>
      <c r="HK3" s="879"/>
      <c r="HL3" s="879"/>
      <c r="HM3" s="879"/>
      <c r="HN3" s="879"/>
      <c r="HO3" s="879"/>
      <c r="HP3" s="879"/>
      <c r="HQ3" s="879"/>
      <c r="HR3" s="879"/>
      <c r="HS3" s="879"/>
      <c r="HT3" s="880"/>
      <c r="HV3" s="878"/>
      <c r="HW3" s="879"/>
      <c r="HX3" s="879"/>
      <c r="HY3" s="879"/>
      <c r="HZ3" s="879"/>
      <c r="IA3" s="879"/>
      <c r="IB3" s="879"/>
      <c r="IC3" s="879"/>
      <c r="ID3" s="879"/>
      <c r="IE3" s="879"/>
      <c r="IF3" s="879"/>
      <c r="IG3" s="880"/>
      <c r="II3" s="878"/>
      <c r="IJ3" s="879"/>
      <c r="IK3" s="879"/>
      <c r="IL3" s="879"/>
      <c r="IM3" s="879"/>
      <c r="IN3" s="879"/>
      <c r="IO3" s="879"/>
      <c r="IP3" s="879"/>
      <c r="IQ3" s="879"/>
      <c r="IR3" s="879"/>
      <c r="IS3" s="879"/>
      <c r="IT3" s="880"/>
      <c r="IV3" s="878"/>
      <c r="IW3" s="879"/>
      <c r="IX3" s="879"/>
      <c r="IY3" s="879"/>
      <c r="IZ3" s="879"/>
      <c r="JA3" s="879"/>
      <c r="JB3" s="879"/>
      <c r="JC3" s="879"/>
      <c r="JD3" s="879"/>
      <c r="JE3" s="879"/>
      <c r="JF3" s="879"/>
      <c r="JG3" s="880"/>
      <c r="JI3" s="878"/>
      <c r="JJ3" s="879"/>
      <c r="JK3" s="879"/>
      <c r="JL3" s="879"/>
      <c r="JM3" s="879"/>
      <c r="JN3" s="879"/>
      <c r="JO3" s="879"/>
      <c r="JP3" s="879"/>
      <c r="JQ3" s="879"/>
      <c r="JR3" s="879"/>
      <c r="JS3" s="879"/>
      <c r="JT3" s="880"/>
      <c r="JV3" s="878"/>
      <c r="JW3" s="879"/>
      <c r="JX3" s="879"/>
      <c r="JY3" s="879"/>
      <c r="JZ3" s="879"/>
      <c r="KA3" s="879"/>
      <c r="KB3" s="879"/>
      <c r="KC3" s="879"/>
      <c r="KD3" s="879"/>
      <c r="KE3" s="879"/>
      <c r="KF3" s="879"/>
      <c r="KG3" s="880"/>
      <c r="KI3" s="878"/>
      <c r="KJ3" s="879"/>
      <c r="KK3" s="879"/>
      <c r="KL3" s="879"/>
      <c r="KM3" s="879"/>
      <c r="KN3" s="879"/>
      <c r="KO3" s="879"/>
      <c r="KP3" s="879"/>
      <c r="KQ3" s="879"/>
      <c r="KR3" s="879"/>
      <c r="KS3" s="879"/>
      <c r="KT3" s="880"/>
      <c r="KV3" s="878"/>
      <c r="KW3" s="879"/>
      <c r="KX3" s="879"/>
      <c r="KY3" s="879"/>
      <c r="KZ3" s="879"/>
      <c r="LA3" s="879"/>
      <c r="LB3" s="879"/>
      <c r="LC3" s="879"/>
      <c r="LD3" s="879"/>
      <c r="LE3" s="879"/>
      <c r="LF3" s="879"/>
      <c r="LG3" s="880"/>
      <c r="LI3" s="878"/>
      <c r="LJ3" s="879"/>
      <c r="LK3" s="879"/>
      <c r="LL3" s="879"/>
      <c r="LM3" s="879"/>
      <c r="LN3" s="879"/>
      <c r="LO3" s="879"/>
      <c r="LP3" s="879"/>
      <c r="LQ3" s="879"/>
      <c r="LR3" s="879"/>
      <c r="LS3" s="879"/>
      <c r="LT3" s="880"/>
      <c r="LV3" s="878"/>
      <c r="LW3" s="879"/>
      <c r="LX3" s="879"/>
      <c r="LY3" s="879"/>
      <c r="LZ3" s="879"/>
      <c r="MA3" s="879"/>
      <c r="MB3" s="879"/>
      <c r="MC3" s="879"/>
      <c r="MD3" s="879"/>
      <c r="ME3" s="879"/>
      <c r="MF3" s="879"/>
      <c r="MG3" s="880"/>
    </row>
    <row r="4" spans="1:345" ht="40.5" customHeight="1" thickTop="1">
      <c r="A4" s="184"/>
      <c r="B4" s="204"/>
      <c r="C4" s="205"/>
      <c r="D4" s="205"/>
      <c r="E4" s="206"/>
      <c r="F4" s="874" t="str">
        <f>Language!$E$206</f>
        <v>Result</v>
      </c>
      <c r="G4" s="875"/>
      <c r="I4" s="212"/>
      <c r="J4" s="205"/>
      <c r="K4" s="205"/>
      <c r="L4" s="206"/>
      <c r="M4" s="870" t="str">
        <f>Language!$E$209</f>
        <v>Result</v>
      </c>
      <c r="N4" s="870"/>
      <c r="O4" s="207" t="str">
        <f>Language!$E$219</f>
        <v>Final</v>
      </c>
      <c r="P4" s="207" t="str">
        <f>Language!$E$210</f>
        <v>W/D/L</v>
      </c>
      <c r="Q4" s="207" t="str">
        <f>Language!$E$211</f>
        <v>GD</v>
      </c>
      <c r="R4" s="207" t="str">
        <f>Language!$E$212</f>
        <v>exact</v>
      </c>
      <c r="S4" s="207" t="str">
        <f>Language!$E$224</f>
        <v>many g.</v>
      </c>
      <c r="T4" s="208" t="str">
        <f>Language!$E$213</f>
        <v>teams</v>
      </c>
      <c r="V4" s="212"/>
      <c r="W4" s="205"/>
      <c r="X4" s="205"/>
      <c r="Y4" s="206"/>
      <c r="Z4" s="870" t="str">
        <f>Language!$E$209</f>
        <v>Result</v>
      </c>
      <c r="AA4" s="870"/>
      <c r="AB4" s="207" t="str">
        <f>Language!$E$219</f>
        <v>Final</v>
      </c>
      <c r="AC4" s="207" t="str">
        <f>Language!$E$210</f>
        <v>W/D/L</v>
      </c>
      <c r="AD4" s="207" t="str">
        <f>Language!$E$211</f>
        <v>GD</v>
      </c>
      <c r="AE4" s="207" t="str">
        <f>Language!$E$212</f>
        <v>exact</v>
      </c>
      <c r="AF4" s="207" t="str">
        <f>Language!$E$224</f>
        <v>many g.</v>
      </c>
      <c r="AG4" s="208" t="str">
        <f>Language!$E$213</f>
        <v>teams</v>
      </c>
      <c r="AI4" s="212"/>
      <c r="AJ4" s="205"/>
      <c r="AK4" s="205"/>
      <c r="AL4" s="206"/>
      <c r="AM4" s="870" t="str">
        <f>Language!$E$209</f>
        <v>Result</v>
      </c>
      <c r="AN4" s="870"/>
      <c r="AO4" s="207" t="str">
        <f>Language!$E$219</f>
        <v>Final</v>
      </c>
      <c r="AP4" s="207" t="str">
        <f>Language!$E$210</f>
        <v>W/D/L</v>
      </c>
      <c r="AQ4" s="207" t="str">
        <f>Language!$E$211</f>
        <v>GD</v>
      </c>
      <c r="AR4" s="207" t="str">
        <f>Language!$E$212</f>
        <v>exact</v>
      </c>
      <c r="AS4" s="207" t="str">
        <f>Language!$E$224</f>
        <v>many g.</v>
      </c>
      <c r="AT4" s="208" t="str">
        <f>Language!$E$213</f>
        <v>teams</v>
      </c>
      <c r="AV4" s="212"/>
      <c r="AW4" s="205"/>
      <c r="AX4" s="205"/>
      <c r="AY4" s="206"/>
      <c r="AZ4" s="870" t="str">
        <f>Language!$E$209</f>
        <v>Result</v>
      </c>
      <c r="BA4" s="870"/>
      <c r="BB4" s="207" t="str">
        <f>Language!$E$219</f>
        <v>Final</v>
      </c>
      <c r="BC4" s="207" t="str">
        <f>Language!$E$210</f>
        <v>W/D/L</v>
      </c>
      <c r="BD4" s="207" t="str">
        <f>Language!$E$211</f>
        <v>GD</v>
      </c>
      <c r="BE4" s="207" t="str">
        <f>Language!$E$212</f>
        <v>exact</v>
      </c>
      <c r="BF4" s="207" t="str">
        <f>Language!$E$224</f>
        <v>many g.</v>
      </c>
      <c r="BG4" s="208" t="str">
        <f>Language!$E$213</f>
        <v>teams</v>
      </c>
      <c r="BI4" s="212"/>
      <c r="BJ4" s="205"/>
      <c r="BK4" s="205"/>
      <c r="BL4" s="206"/>
      <c r="BM4" s="870" t="str">
        <f>Language!$E$209</f>
        <v>Result</v>
      </c>
      <c r="BN4" s="870"/>
      <c r="BO4" s="207" t="str">
        <f>Language!$E$219</f>
        <v>Final</v>
      </c>
      <c r="BP4" s="207" t="str">
        <f>Language!$E$210</f>
        <v>W/D/L</v>
      </c>
      <c r="BQ4" s="207" t="str">
        <f>Language!$E$211</f>
        <v>GD</v>
      </c>
      <c r="BR4" s="207" t="str">
        <f>Language!$E$212</f>
        <v>exact</v>
      </c>
      <c r="BS4" s="207" t="str">
        <f>Language!$E$224</f>
        <v>many g.</v>
      </c>
      <c r="BT4" s="208" t="str">
        <f>Language!$E$213</f>
        <v>teams</v>
      </c>
      <c r="BV4" s="212"/>
      <c r="BW4" s="205"/>
      <c r="BX4" s="205"/>
      <c r="BY4" s="206"/>
      <c r="BZ4" s="870" t="str">
        <f>Language!$E$209</f>
        <v>Result</v>
      </c>
      <c r="CA4" s="870"/>
      <c r="CB4" s="207" t="str">
        <f>Language!$E$219</f>
        <v>Final</v>
      </c>
      <c r="CC4" s="207" t="str">
        <f>Language!$E$210</f>
        <v>W/D/L</v>
      </c>
      <c r="CD4" s="207" t="str">
        <f>Language!$E$211</f>
        <v>GD</v>
      </c>
      <c r="CE4" s="207" t="str">
        <f>Language!$E$212</f>
        <v>exact</v>
      </c>
      <c r="CF4" s="207" t="str">
        <f>Language!$E$224</f>
        <v>many g.</v>
      </c>
      <c r="CG4" s="208" t="str">
        <f>Language!$E$213</f>
        <v>teams</v>
      </c>
      <c r="CI4" s="212"/>
      <c r="CJ4" s="205"/>
      <c r="CK4" s="205"/>
      <c r="CL4" s="206"/>
      <c r="CM4" s="870" t="str">
        <f>Language!$E$209</f>
        <v>Result</v>
      </c>
      <c r="CN4" s="870"/>
      <c r="CO4" s="207" t="str">
        <f>Language!$E$219</f>
        <v>Final</v>
      </c>
      <c r="CP4" s="207" t="str">
        <f>Language!$E$210</f>
        <v>W/D/L</v>
      </c>
      <c r="CQ4" s="207" t="str">
        <f>Language!$E$211</f>
        <v>GD</v>
      </c>
      <c r="CR4" s="207" t="str">
        <f>Language!$E$212</f>
        <v>exact</v>
      </c>
      <c r="CS4" s="207" t="str">
        <f>Language!$E$224</f>
        <v>many g.</v>
      </c>
      <c r="CT4" s="208" t="str">
        <f>Language!$E$213</f>
        <v>teams</v>
      </c>
      <c r="CV4" s="212"/>
      <c r="CW4" s="205"/>
      <c r="CX4" s="205"/>
      <c r="CY4" s="206"/>
      <c r="CZ4" s="870" t="str">
        <f>Language!$E$209</f>
        <v>Result</v>
      </c>
      <c r="DA4" s="870"/>
      <c r="DB4" s="207" t="str">
        <f>Language!$E$219</f>
        <v>Final</v>
      </c>
      <c r="DC4" s="207" t="str">
        <f>Language!$E$210</f>
        <v>W/D/L</v>
      </c>
      <c r="DD4" s="207" t="str">
        <f>Language!$E$211</f>
        <v>GD</v>
      </c>
      <c r="DE4" s="207" t="str">
        <f>Language!$E$212</f>
        <v>exact</v>
      </c>
      <c r="DF4" s="207" t="str">
        <f>Language!$E$224</f>
        <v>many g.</v>
      </c>
      <c r="DG4" s="208" t="str">
        <f>Language!$E$213</f>
        <v>teams</v>
      </c>
      <c r="DI4" s="212"/>
      <c r="DJ4" s="205"/>
      <c r="DK4" s="205"/>
      <c r="DL4" s="206"/>
      <c r="DM4" s="870" t="str">
        <f>Language!$E$209</f>
        <v>Result</v>
      </c>
      <c r="DN4" s="870"/>
      <c r="DO4" s="207" t="str">
        <f>Language!$E$219</f>
        <v>Final</v>
      </c>
      <c r="DP4" s="207" t="str">
        <f>Language!$E$210</f>
        <v>W/D/L</v>
      </c>
      <c r="DQ4" s="207" t="str">
        <f>Language!$E$211</f>
        <v>GD</v>
      </c>
      <c r="DR4" s="207" t="str">
        <f>Language!$E$212</f>
        <v>exact</v>
      </c>
      <c r="DS4" s="207" t="str">
        <f>Language!$E$224</f>
        <v>many g.</v>
      </c>
      <c r="DT4" s="208" t="str">
        <f>Language!$E$213</f>
        <v>teams</v>
      </c>
      <c r="DV4" s="212"/>
      <c r="DW4" s="205"/>
      <c r="DX4" s="205"/>
      <c r="DY4" s="206"/>
      <c r="DZ4" s="870" t="str">
        <f>Language!$E$209</f>
        <v>Result</v>
      </c>
      <c r="EA4" s="870"/>
      <c r="EB4" s="207" t="str">
        <f>Language!$E$219</f>
        <v>Final</v>
      </c>
      <c r="EC4" s="207" t="str">
        <f>Language!$E$210</f>
        <v>W/D/L</v>
      </c>
      <c r="ED4" s="207" t="str">
        <f>Language!$E$211</f>
        <v>GD</v>
      </c>
      <c r="EE4" s="207" t="str">
        <f>Language!$E$212</f>
        <v>exact</v>
      </c>
      <c r="EF4" s="207" t="str">
        <f>Language!$E$224</f>
        <v>many g.</v>
      </c>
      <c r="EG4" s="208" t="str">
        <f>Language!$E$213</f>
        <v>teams</v>
      </c>
      <c r="EI4" s="212"/>
      <c r="EJ4" s="205"/>
      <c r="EK4" s="205"/>
      <c r="EL4" s="206"/>
      <c r="EM4" s="870" t="str">
        <f>Language!$E$209</f>
        <v>Result</v>
      </c>
      <c r="EN4" s="870"/>
      <c r="EO4" s="207" t="str">
        <f>Language!$E$219</f>
        <v>Final</v>
      </c>
      <c r="EP4" s="207" t="str">
        <f>Language!$E$210</f>
        <v>W/D/L</v>
      </c>
      <c r="EQ4" s="207" t="str">
        <f>Language!$E$211</f>
        <v>GD</v>
      </c>
      <c r="ER4" s="207" t="str">
        <f>Language!$E$212</f>
        <v>exact</v>
      </c>
      <c r="ES4" s="207" t="str">
        <f>Language!$E$224</f>
        <v>many g.</v>
      </c>
      <c r="ET4" s="208" t="str">
        <f>Language!$E$213</f>
        <v>teams</v>
      </c>
      <c r="EV4" s="212"/>
      <c r="EW4" s="205"/>
      <c r="EX4" s="205"/>
      <c r="EY4" s="206"/>
      <c r="EZ4" s="870" t="str">
        <f>Language!$E$209</f>
        <v>Result</v>
      </c>
      <c r="FA4" s="870"/>
      <c r="FB4" s="207" t="str">
        <f>Language!$E$219</f>
        <v>Final</v>
      </c>
      <c r="FC4" s="207" t="str">
        <f>Language!$E$210</f>
        <v>W/D/L</v>
      </c>
      <c r="FD4" s="207" t="str">
        <f>Language!$E$211</f>
        <v>GD</v>
      </c>
      <c r="FE4" s="207" t="str">
        <f>Language!$E$212</f>
        <v>exact</v>
      </c>
      <c r="FF4" s="207" t="str">
        <f>Language!$E$224</f>
        <v>many g.</v>
      </c>
      <c r="FG4" s="208" t="str">
        <f>Language!$E$213</f>
        <v>teams</v>
      </c>
      <c r="FI4" s="212"/>
      <c r="FJ4" s="205"/>
      <c r="FK4" s="205"/>
      <c r="FL4" s="206"/>
      <c r="FM4" s="870" t="str">
        <f>Language!$E$209</f>
        <v>Result</v>
      </c>
      <c r="FN4" s="870"/>
      <c r="FO4" s="207" t="str">
        <f>Language!$E$219</f>
        <v>Final</v>
      </c>
      <c r="FP4" s="207" t="str">
        <f>Language!$E$210</f>
        <v>W/D/L</v>
      </c>
      <c r="FQ4" s="207" t="str">
        <f>Language!$E$211</f>
        <v>GD</v>
      </c>
      <c r="FR4" s="207" t="str">
        <f>Language!$E$212</f>
        <v>exact</v>
      </c>
      <c r="FS4" s="207" t="str">
        <f>Language!$E$224</f>
        <v>many g.</v>
      </c>
      <c r="FT4" s="208" t="str">
        <f>Language!$E$213</f>
        <v>teams</v>
      </c>
      <c r="FV4" s="212"/>
      <c r="FW4" s="205"/>
      <c r="FX4" s="205"/>
      <c r="FY4" s="206"/>
      <c r="FZ4" s="870" t="str">
        <f>Language!$E$209</f>
        <v>Result</v>
      </c>
      <c r="GA4" s="870"/>
      <c r="GB4" s="207" t="str">
        <f>Language!$E$219</f>
        <v>Final</v>
      </c>
      <c r="GC4" s="207" t="str">
        <f>Language!$E$210</f>
        <v>W/D/L</v>
      </c>
      <c r="GD4" s="207" t="str">
        <f>Language!$E$211</f>
        <v>GD</v>
      </c>
      <c r="GE4" s="207" t="str">
        <f>Language!$E$212</f>
        <v>exact</v>
      </c>
      <c r="GF4" s="207" t="str">
        <f>Language!$E$224</f>
        <v>many g.</v>
      </c>
      <c r="GG4" s="208" t="str">
        <f>Language!$E$213</f>
        <v>teams</v>
      </c>
      <c r="GI4" s="212"/>
      <c r="GJ4" s="205"/>
      <c r="GK4" s="205"/>
      <c r="GL4" s="206"/>
      <c r="GM4" s="870" t="str">
        <f>Language!$E$209</f>
        <v>Result</v>
      </c>
      <c r="GN4" s="870"/>
      <c r="GO4" s="207" t="str">
        <f>Language!$E$219</f>
        <v>Final</v>
      </c>
      <c r="GP4" s="207" t="str">
        <f>Language!$E$210</f>
        <v>W/D/L</v>
      </c>
      <c r="GQ4" s="207" t="str">
        <f>Language!$E$211</f>
        <v>GD</v>
      </c>
      <c r="GR4" s="207" t="str">
        <f>Language!$E$212</f>
        <v>exact</v>
      </c>
      <c r="GS4" s="207" t="str">
        <f>Language!$E$224</f>
        <v>many g.</v>
      </c>
      <c r="GT4" s="208" t="str">
        <f>Language!$E$213</f>
        <v>teams</v>
      </c>
      <c r="GV4" s="212"/>
      <c r="GW4" s="205"/>
      <c r="GX4" s="205"/>
      <c r="GY4" s="206"/>
      <c r="GZ4" s="870" t="str">
        <f>Language!$E$209</f>
        <v>Result</v>
      </c>
      <c r="HA4" s="870"/>
      <c r="HB4" s="207" t="str">
        <f>Language!$E$219</f>
        <v>Final</v>
      </c>
      <c r="HC4" s="207" t="str">
        <f>Language!$E$210</f>
        <v>W/D/L</v>
      </c>
      <c r="HD4" s="207" t="str">
        <f>Language!$E$211</f>
        <v>GD</v>
      </c>
      <c r="HE4" s="207" t="str">
        <f>Language!$E$212</f>
        <v>exact</v>
      </c>
      <c r="HF4" s="207" t="str">
        <f>Language!$E$224</f>
        <v>many g.</v>
      </c>
      <c r="HG4" s="208" t="str">
        <f>Language!$E$213</f>
        <v>teams</v>
      </c>
      <c r="HI4" s="212"/>
      <c r="HJ4" s="205"/>
      <c r="HK4" s="205"/>
      <c r="HL4" s="206"/>
      <c r="HM4" s="870" t="str">
        <f>Language!$E$209</f>
        <v>Result</v>
      </c>
      <c r="HN4" s="870"/>
      <c r="HO4" s="207" t="str">
        <f>Language!$E$219</f>
        <v>Final</v>
      </c>
      <c r="HP4" s="207" t="str">
        <f>Language!$E$210</f>
        <v>W/D/L</v>
      </c>
      <c r="HQ4" s="207" t="str">
        <f>Language!$E$211</f>
        <v>GD</v>
      </c>
      <c r="HR4" s="207" t="str">
        <f>Language!$E$212</f>
        <v>exact</v>
      </c>
      <c r="HS4" s="207" t="str">
        <f>Language!$E$224</f>
        <v>many g.</v>
      </c>
      <c r="HT4" s="208" t="str">
        <f>Language!$E$213</f>
        <v>teams</v>
      </c>
      <c r="HV4" s="212"/>
      <c r="HW4" s="205"/>
      <c r="HX4" s="205"/>
      <c r="HY4" s="206"/>
      <c r="HZ4" s="870" t="str">
        <f>Language!$E$209</f>
        <v>Result</v>
      </c>
      <c r="IA4" s="870"/>
      <c r="IB4" s="207" t="str">
        <f>Language!$E$219</f>
        <v>Final</v>
      </c>
      <c r="IC4" s="207" t="str">
        <f>Language!$E$210</f>
        <v>W/D/L</v>
      </c>
      <c r="ID4" s="207" t="str">
        <f>Language!$E$211</f>
        <v>GD</v>
      </c>
      <c r="IE4" s="207" t="str">
        <f>Language!$E$212</f>
        <v>exact</v>
      </c>
      <c r="IF4" s="207" t="str">
        <f>Language!$E$224</f>
        <v>many g.</v>
      </c>
      <c r="IG4" s="208" t="str">
        <f>Language!$E$213</f>
        <v>teams</v>
      </c>
      <c r="II4" s="212"/>
      <c r="IJ4" s="205"/>
      <c r="IK4" s="205"/>
      <c r="IL4" s="206"/>
      <c r="IM4" s="870" t="str">
        <f>Language!$E$209</f>
        <v>Result</v>
      </c>
      <c r="IN4" s="870"/>
      <c r="IO4" s="207" t="str">
        <f>Language!$E$219</f>
        <v>Final</v>
      </c>
      <c r="IP4" s="207" t="str">
        <f>Language!$E$210</f>
        <v>W/D/L</v>
      </c>
      <c r="IQ4" s="207" t="str">
        <f>Language!$E$211</f>
        <v>GD</v>
      </c>
      <c r="IR4" s="207" t="str">
        <f>Language!$E$212</f>
        <v>exact</v>
      </c>
      <c r="IS4" s="207" t="str">
        <f>Language!$E$224</f>
        <v>many g.</v>
      </c>
      <c r="IT4" s="208" t="str">
        <f>Language!$E$213</f>
        <v>teams</v>
      </c>
      <c r="IV4" s="212"/>
      <c r="IW4" s="205"/>
      <c r="IX4" s="205"/>
      <c r="IY4" s="206"/>
      <c r="IZ4" s="870" t="str">
        <f>Language!$E$209</f>
        <v>Result</v>
      </c>
      <c r="JA4" s="870"/>
      <c r="JB4" s="207" t="str">
        <f>Language!$E$219</f>
        <v>Final</v>
      </c>
      <c r="JC4" s="207" t="str">
        <f>Language!$E$210</f>
        <v>W/D/L</v>
      </c>
      <c r="JD4" s="207" t="str">
        <f>Language!$E$211</f>
        <v>GD</v>
      </c>
      <c r="JE4" s="207" t="str">
        <f>Language!$E$212</f>
        <v>exact</v>
      </c>
      <c r="JF4" s="207" t="str">
        <f>Language!$E$224</f>
        <v>many g.</v>
      </c>
      <c r="JG4" s="208" t="str">
        <f>Language!$E$213</f>
        <v>teams</v>
      </c>
      <c r="JI4" s="212"/>
      <c r="JJ4" s="205"/>
      <c r="JK4" s="205"/>
      <c r="JL4" s="206"/>
      <c r="JM4" s="870" t="str">
        <f>Language!$E$209</f>
        <v>Result</v>
      </c>
      <c r="JN4" s="870"/>
      <c r="JO4" s="207" t="str">
        <f>Language!$E$219</f>
        <v>Final</v>
      </c>
      <c r="JP4" s="207" t="str">
        <f>Language!$E$210</f>
        <v>W/D/L</v>
      </c>
      <c r="JQ4" s="207" t="str">
        <f>Language!$E$211</f>
        <v>GD</v>
      </c>
      <c r="JR4" s="207" t="str">
        <f>Language!$E$212</f>
        <v>exact</v>
      </c>
      <c r="JS4" s="207" t="str">
        <f>Language!$E$224</f>
        <v>many g.</v>
      </c>
      <c r="JT4" s="208" t="str">
        <f>Language!$E$213</f>
        <v>teams</v>
      </c>
      <c r="JV4" s="212"/>
      <c r="JW4" s="205"/>
      <c r="JX4" s="205"/>
      <c r="JY4" s="206"/>
      <c r="JZ4" s="870" t="str">
        <f>Language!$E$209</f>
        <v>Result</v>
      </c>
      <c r="KA4" s="870"/>
      <c r="KB4" s="207" t="str">
        <f>Language!$E$219</f>
        <v>Final</v>
      </c>
      <c r="KC4" s="207" t="str">
        <f>Language!$E$210</f>
        <v>W/D/L</v>
      </c>
      <c r="KD4" s="207" t="str">
        <f>Language!$E$211</f>
        <v>GD</v>
      </c>
      <c r="KE4" s="207" t="str">
        <f>Language!$E$212</f>
        <v>exact</v>
      </c>
      <c r="KF4" s="207" t="str">
        <f>Language!$E$224</f>
        <v>many g.</v>
      </c>
      <c r="KG4" s="208" t="str">
        <f>Language!$E$213</f>
        <v>teams</v>
      </c>
      <c r="KI4" s="212"/>
      <c r="KJ4" s="205"/>
      <c r="KK4" s="205"/>
      <c r="KL4" s="206"/>
      <c r="KM4" s="870" t="str">
        <f>Language!$E$209</f>
        <v>Result</v>
      </c>
      <c r="KN4" s="870"/>
      <c r="KO4" s="207" t="str">
        <f>Language!$E$219</f>
        <v>Final</v>
      </c>
      <c r="KP4" s="207" t="str">
        <f>Language!$E$210</f>
        <v>W/D/L</v>
      </c>
      <c r="KQ4" s="207" t="str">
        <f>Language!$E$211</f>
        <v>GD</v>
      </c>
      <c r="KR4" s="207" t="str">
        <f>Language!$E$212</f>
        <v>exact</v>
      </c>
      <c r="KS4" s="207" t="str">
        <f>Language!$E$224</f>
        <v>many g.</v>
      </c>
      <c r="KT4" s="208" t="str">
        <f>Language!$E$213</f>
        <v>teams</v>
      </c>
      <c r="KV4" s="212"/>
      <c r="KW4" s="205"/>
      <c r="KX4" s="205"/>
      <c r="KY4" s="206"/>
      <c r="KZ4" s="870" t="str">
        <f>Language!$E$209</f>
        <v>Result</v>
      </c>
      <c r="LA4" s="870"/>
      <c r="LB4" s="207" t="str">
        <f>Language!$E$219</f>
        <v>Final</v>
      </c>
      <c r="LC4" s="207" t="str">
        <f>Language!$E$210</f>
        <v>W/D/L</v>
      </c>
      <c r="LD4" s="207" t="str">
        <f>Language!$E$211</f>
        <v>GD</v>
      </c>
      <c r="LE4" s="207" t="str">
        <f>Language!$E$212</f>
        <v>exact</v>
      </c>
      <c r="LF4" s="207" t="str">
        <f>Language!$E$224</f>
        <v>many g.</v>
      </c>
      <c r="LG4" s="208" t="str">
        <f>Language!$E$213</f>
        <v>teams</v>
      </c>
      <c r="LI4" s="212"/>
      <c r="LJ4" s="205"/>
      <c r="LK4" s="205"/>
      <c r="LL4" s="206"/>
      <c r="LM4" s="870" t="str">
        <f>Language!$E$209</f>
        <v>Result</v>
      </c>
      <c r="LN4" s="870"/>
      <c r="LO4" s="207" t="str">
        <f>Language!$E$219</f>
        <v>Final</v>
      </c>
      <c r="LP4" s="207" t="str">
        <f>Language!$E$210</f>
        <v>W/D/L</v>
      </c>
      <c r="LQ4" s="207" t="str">
        <f>Language!$E$211</f>
        <v>GD</v>
      </c>
      <c r="LR4" s="207" t="str">
        <f>Language!$E$212</f>
        <v>exact</v>
      </c>
      <c r="LS4" s="207" t="str">
        <f>Language!$E$224</f>
        <v>many g.</v>
      </c>
      <c r="LT4" s="208" t="str">
        <f>Language!$E$213</f>
        <v>teams</v>
      </c>
      <c r="LV4" s="212"/>
      <c r="LW4" s="205"/>
      <c r="LX4" s="205"/>
      <c r="LY4" s="206"/>
      <c r="LZ4" s="870" t="str">
        <f>Language!$E$209</f>
        <v>Result</v>
      </c>
      <c r="MA4" s="870"/>
      <c r="MB4" s="207" t="str">
        <f>Language!$E$219</f>
        <v>Final</v>
      </c>
      <c r="MC4" s="207" t="str">
        <f>Language!$E$210</f>
        <v>W/D/L</v>
      </c>
      <c r="MD4" s="207" t="str">
        <f>Language!$E$211</f>
        <v>GD</v>
      </c>
      <c r="ME4" s="207" t="str">
        <f>Language!$E$212</f>
        <v>exact</v>
      </c>
      <c r="MF4" s="207" t="str">
        <f>Language!$E$224</f>
        <v>many g.</v>
      </c>
      <c r="MG4" s="208" t="str">
        <f>Language!$E$213</f>
        <v>teams</v>
      </c>
    </row>
    <row r="5" spans="1:345" ht="24" customHeight="1">
      <c r="A5" s="185"/>
      <c r="B5" s="195" t="str">
        <f>Language!$E$130&amp;" A"</f>
        <v>Group A</v>
      </c>
      <c r="C5" s="196"/>
      <c r="D5" s="197"/>
      <c r="E5" s="198"/>
      <c r="F5" s="199"/>
      <c r="G5" s="200"/>
      <c r="I5" s="195" t="str">
        <f t="shared" ref="I5:I33" si="0">$B5</f>
        <v>Group A</v>
      </c>
      <c r="J5" s="197"/>
      <c r="K5" s="197"/>
      <c r="L5" s="198"/>
      <c r="M5" s="226"/>
      <c r="N5" s="227"/>
      <c r="O5" s="199"/>
      <c r="P5" s="210"/>
      <c r="Q5" s="198"/>
      <c r="R5" s="198"/>
      <c r="S5" s="198"/>
      <c r="T5" s="211"/>
      <c r="V5" s="195" t="str">
        <f t="shared" ref="V5:V68" si="1">$B5</f>
        <v>Group A</v>
      </c>
      <c r="W5" s="197"/>
      <c r="X5" s="197"/>
      <c r="Y5" s="198"/>
      <c r="Z5" s="226"/>
      <c r="AA5" s="227"/>
      <c r="AB5" s="199"/>
      <c r="AC5" s="210"/>
      <c r="AD5" s="198"/>
      <c r="AE5" s="198"/>
      <c r="AF5" s="198"/>
      <c r="AG5" s="211"/>
      <c r="AI5" s="195" t="str">
        <f t="shared" ref="AI5:AI68" si="2">$B5</f>
        <v>Group A</v>
      </c>
      <c r="AJ5" s="197"/>
      <c r="AK5" s="197"/>
      <c r="AL5" s="198"/>
      <c r="AM5" s="226"/>
      <c r="AN5" s="227"/>
      <c r="AO5" s="199"/>
      <c r="AP5" s="210"/>
      <c r="AQ5" s="198"/>
      <c r="AR5" s="198"/>
      <c r="AS5" s="198"/>
      <c r="AT5" s="211"/>
      <c r="AV5" s="195" t="str">
        <f t="shared" ref="AV5:AV68" si="3">$B5</f>
        <v>Group A</v>
      </c>
      <c r="AW5" s="197"/>
      <c r="AX5" s="197"/>
      <c r="AY5" s="198"/>
      <c r="AZ5" s="226"/>
      <c r="BA5" s="227"/>
      <c r="BB5" s="199"/>
      <c r="BC5" s="210"/>
      <c r="BD5" s="198"/>
      <c r="BE5" s="198"/>
      <c r="BF5" s="198"/>
      <c r="BG5" s="211"/>
      <c r="BI5" s="195" t="str">
        <f t="shared" ref="BI5:BI68" si="4">$B5</f>
        <v>Group A</v>
      </c>
      <c r="BJ5" s="197"/>
      <c r="BK5" s="197"/>
      <c r="BL5" s="198"/>
      <c r="BM5" s="226"/>
      <c r="BN5" s="227"/>
      <c r="BO5" s="199"/>
      <c r="BP5" s="210"/>
      <c r="BQ5" s="198"/>
      <c r="BR5" s="198"/>
      <c r="BS5" s="198"/>
      <c r="BT5" s="211"/>
      <c r="BV5" s="195" t="str">
        <f t="shared" ref="BV5:BV68" si="5">$B5</f>
        <v>Group A</v>
      </c>
      <c r="BW5" s="197"/>
      <c r="BX5" s="197"/>
      <c r="BY5" s="198"/>
      <c r="BZ5" s="226"/>
      <c r="CA5" s="227"/>
      <c r="CB5" s="199"/>
      <c r="CC5" s="210"/>
      <c r="CD5" s="198"/>
      <c r="CE5" s="198"/>
      <c r="CF5" s="198"/>
      <c r="CG5" s="211"/>
      <c r="CI5" s="195" t="str">
        <f t="shared" ref="CI5:CI68" si="6">$B5</f>
        <v>Group A</v>
      </c>
      <c r="CJ5" s="197"/>
      <c r="CK5" s="197"/>
      <c r="CL5" s="198"/>
      <c r="CM5" s="226"/>
      <c r="CN5" s="227"/>
      <c r="CO5" s="199"/>
      <c r="CP5" s="210"/>
      <c r="CQ5" s="198"/>
      <c r="CR5" s="198"/>
      <c r="CS5" s="198"/>
      <c r="CT5" s="211"/>
      <c r="CV5" s="195" t="str">
        <f t="shared" ref="CV5:CV68" si="7">$B5</f>
        <v>Group A</v>
      </c>
      <c r="CW5" s="197"/>
      <c r="CX5" s="197"/>
      <c r="CY5" s="198"/>
      <c r="CZ5" s="226"/>
      <c r="DA5" s="227"/>
      <c r="DB5" s="199"/>
      <c r="DC5" s="210"/>
      <c r="DD5" s="198"/>
      <c r="DE5" s="198"/>
      <c r="DF5" s="198"/>
      <c r="DG5" s="211"/>
      <c r="DI5" s="195" t="str">
        <f t="shared" ref="DI5:DI68" si="8">$B5</f>
        <v>Group A</v>
      </c>
      <c r="DJ5" s="197"/>
      <c r="DK5" s="197"/>
      <c r="DL5" s="198"/>
      <c r="DM5" s="226"/>
      <c r="DN5" s="227"/>
      <c r="DO5" s="199"/>
      <c r="DP5" s="210"/>
      <c r="DQ5" s="198"/>
      <c r="DR5" s="198"/>
      <c r="DS5" s="198"/>
      <c r="DT5" s="211"/>
      <c r="DV5" s="195" t="str">
        <f t="shared" ref="DV5:DV68" si="9">$B5</f>
        <v>Group A</v>
      </c>
      <c r="DW5" s="197"/>
      <c r="DX5" s="197"/>
      <c r="DY5" s="198"/>
      <c r="DZ5" s="226"/>
      <c r="EA5" s="227"/>
      <c r="EB5" s="199"/>
      <c r="EC5" s="210"/>
      <c r="ED5" s="198"/>
      <c r="EE5" s="198"/>
      <c r="EF5" s="198"/>
      <c r="EG5" s="211"/>
      <c r="EI5" s="195" t="str">
        <f t="shared" ref="EI5:EI68" si="10">$B5</f>
        <v>Group A</v>
      </c>
      <c r="EJ5" s="197"/>
      <c r="EK5" s="197"/>
      <c r="EL5" s="198"/>
      <c r="EM5" s="226"/>
      <c r="EN5" s="227"/>
      <c r="EO5" s="199"/>
      <c r="EP5" s="210"/>
      <c r="EQ5" s="198"/>
      <c r="ER5" s="198"/>
      <c r="ES5" s="198"/>
      <c r="ET5" s="211"/>
      <c r="EV5" s="195" t="str">
        <f t="shared" ref="EV5:EV68" si="11">$B5</f>
        <v>Group A</v>
      </c>
      <c r="EW5" s="197"/>
      <c r="EX5" s="197"/>
      <c r="EY5" s="198"/>
      <c r="EZ5" s="226"/>
      <c r="FA5" s="227"/>
      <c r="FB5" s="199"/>
      <c r="FC5" s="210"/>
      <c r="FD5" s="198"/>
      <c r="FE5" s="198"/>
      <c r="FF5" s="198"/>
      <c r="FG5" s="211"/>
      <c r="FI5" s="195" t="str">
        <f t="shared" ref="FI5:FI68" si="12">$B5</f>
        <v>Group A</v>
      </c>
      <c r="FJ5" s="197"/>
      <c r="FK5" s="197"/>
      <c r="FL5" s="198"/>
      <c r="FM5" s="226"/>
      <c r="FN5" s="227"/>
      <c r="FO5" s="199"/>
      <c r="FP5" s="210"/>
      <c r="FQ5" s="198"/>
      <c r="FR5" s="198"/>
      <c r="FS5" s="198"/>
      <c r="FT5" s="211"/>
      <c r="FV5" s="195" t="str">
        <f t="shared" ref="FV5:FV68" si="13">$B5</f>
        <v>Group A</v>
      </c>
      <c r="FW5" s="197"/>
      <c r="FX5" s="197"/>
      <c r="FY5" s="198"/>
      <c r="FZ5" s="226"/>
      <c r="GA5" s="227"/>
      <c r="GB5" s="199"/>
      <c r="GC5" s="210"/>
      <c r="GD5" s="198"/>
      <c r="GE5" s="198"/>
      <c r="GF5" s="198"/>
      <c r="GG5" s="211"/>
      <c r="GI5" s="195" t="str">
        <f t="shared" ref="GI5:GI68" si="14">$B5</f>
        <v>Group A</v>
      </c>
      <c r="GJ5" s="197"/>
      <c r="GK5" s="197"/>
      <c r="GL5" s="198"/>
      <c r="GM5" s="226"/>
      <c r="GN5" s="227"/>
      <c r="GO5" s="199"/>
      <c r="GP5" s="210"/>
      <c r="GQ5" s="198"/>
      <c r="GR5" s="198"/>
      <c r="GS5" s="198"/>
      <c r="GT5" s="211"/>
      <c r="GV5" s="195" t="str">
        <f t="shared" ref="GV5:GV68" si="15">$B5</f>
        <v>Group A</v>
      </c>
      <c r="GW5" s="197"/>
      <c r="GX5" s="197"/>
      <c r="GY5" s="198"/>
      <c r="GZ5" s="226"/>
      <c r="HA5" s="227"/>
      <c r="HB5" s="199"/>
      <c r="HC5" s="210"/>
      <c r="HD5" s="198"/>
      <c r="HE5" s="198"/>
      <c r="HF5" s="198"/>
      <c r="HG5" s="211"/>
      <c r="HI5" s="195" t="str">
        <f t="shared" ref="HI5:HI68" si="16">$B5</f>
        <v>Group A</v>
      </c>
      <c r="HJ5" s="197"/>
      <c r="HK5" s="197"/>
      <c r="HL5" s="198"/>
      <c r="HM5" s="226"/>
      <c r="HN5" s="227"/>
      <c r="HO5" s="199"/>
      <c r="HP5" s="210"/>
      <c r="HQ5" s="198"/>
      <c r="HR5" s="198"/>
      <c r="HS5" s="198"/>
      <c r="HT5" s="211"/>
      <c r="HV5" s="195" t="str">
        <f t="shared" ref="HV5:HV68" si="17">$B5</f>
        <v>Group A</v>
      </c>
      <c r="HW5" s="197"/>
      <c r="HX5" s="197"/>
      <c r="HY5" s="198"/>
      <c r="HZ5" s="226"/>
      <c r="IA5" s="227"/>
      <c r="IB5" s="199"/>
      <c r="IC5" s="210"/>
      <c r="ID5" s="198"/>
      <c r="IE5" s="198"/>
      <c r="IF5" s="198"/>
      <c r="IG5" s="211"/>
      <c r="II5" s="195" t="str">
        <f t="shared" ref="II5:II68" si="18">$B5</f>
        <v>Group A</v>
      </c>
      <c r="IJ5" s="197"/>
      <c r="IK5" s="197"/>
      <c r="IL5" s="198"/>
      <c r="IM5" s="226"/>
      <c r="IN5" s="227"/>
      <c r="IO5" s="199"/>
      <c r="IP5" s="210"/>
      <c r="IQ5" s="198"/>
      <c r="IR5" s="198"/>
      <c r="IS5" s="198"/>
      <c r="IT5" s="211"/>
      <c r="IV5" s="195" t="str">
        <f t="shared" ref="IV5:IV68" si="19">$B5</f>
        <v>Group A</v>
      </c>
      <c r="IW5" s="197"/>
      <c r="IX5" s="197"/>
      <c r="IY5" s="198"/>
      <c r="IZ5" s="226"/>
      <c r="JA5" s="227"/>
      <c r="JB5" s="199"/>
      <c r="JC5" s="210"/>
      <c r="JD5" s="198"/>
      <c r="JE5" s="198"/>
      <c r="JF5" s="198"/>
      <c r="JG5" s="211"/>
      <c r="JI5" s="195" t="str">
        <f t="shared" ref="JI5:JI68" si="20">$B5</f>
        <v>Group A</v>
      </c>
      <c r="JJ5" s="197"/>
      <c r="JK5" s="197"/>
      <c r="JL5" s="198"/>
      <c r="JM5" s="226"/>
      <c r="JN5" s="227"/>
      <c r="JO5" s="199"/>
      <c r="JP5" s="210"/>
      <c r="JQ5" s="198"/>
      <c r="JR5" s="198"/>
      <c r="JS5" s="198"/>
      <c r="JT5" s="211"/>
      <c r="JV5" s="195" t="str">
        <f t="shared" ref="JV5:JV68" si="21">$B5</f>
        <v>Group A</v>
      </c>
      <c r="JW5" s="197"/>
      <c r="JX5" s="197"/>
      <c r="JY5" s="198"/>
      <c r="JZ5" s="226"/>
      <c r="KA5" s="227"/>
      <c r="KB5" s="199"/>
      <c r="KC5" s="210"/>
      <c r="KD5" s="198"/>
      <c r="KE5" s="198"/>
      <c r="KF5" s="198"/>
      <c r="KG5" s="211"/>
      <c r="KI5" s="195" t="str">
        <f t="shared" ref="KI5:KI68" si="22">$B5</f>
        <v>Group A</v>
      </c>
      <c r="KJ5" s="197"/>
      <c r="KK5" s="197"/>
      <c r="KL5" s="198"/>
      <c r="KM5" s="226"/>
      <c r="KN5" s="227"/>
      <c r="KO5" s="199"/>
      <c r="KP5" s="210"/>
      <c r="KQ5" s="198"/>
      <c r="KR5" s="198"/>
      <c r="KS5" s="198"/>
      <c r="KT5" s="211"/>
      <c r="KV5" s="195" t="str">
        <f t="shared" ref="KV5:KV68" si="23">$B5</f>
        <v>Group A</v>
      </c>
      <c r="KW5" s="197"/>
      <c r="KX5" s="197"/>
      <c r="KY5" s="198"/>
      <c r="KZ5" s="226"/>
      <c r="LA5" s="227"/>
      <c r="LB5" s="199"/>
      <c r="LC5" s="210"/>
      <c r="LD5" s="198"/>
      <c r="LE5" s="198"/>
      <c r="LF5" s="198"/>
      <c r="LG5" s="211"/>
      <c r="LI5" s="195" t="str">
        <f t="shared" ref="LI5:LI68" si="24">$B5</f>
        <v>Group A</v>
      </c>
      <c r="LJ5" s="197"/>
      <c r="LK5" s="197"/>
      <c r="LL5" s="198"/>
      <c r="LM5" s="226"/>
      <c r="LN5" s="227"/>
      <c r="LO5" s="199"/>
      <c r="LP5" s="210"/>
      <c r="LQ5" s="198"/>
      <c r="LR5" s="198"/>
      <c r="LS5" s="198"/>
      <c r="LT5" s="211"/>
      <c r="LV5" s="195" t="str">
        <f t="shared" ref="LV5:LV68" si="25">$B5</f>
        <v>Group A</v>
      </c>
      <c r="LW5" s="197"/>
      <c r="LX5" s="197"/>
      <c r="LY5" s="198"/>
      <c r="LZ5" s="226"/>
      <c r="MA5" s="227"/>
      <c r="MB5" s="199"/>
      <c r="MC5" s="210"/>
      <c r="MD5" s="198"/>
      <c r="ME5" s="198"/>
      <c r="MF5" s="198"/>
      <c r="MG5" s="211"/>
    </row>
    <row r="6" spans="1:345">
      <c r="B6" s="186">
        <f>INDEX(Groups!$C$7:$C$65,MATCH(C6,Groups!$D$7:$D$65,0))</f>
        <v>15</v>
      </c>
      <c r="C6" s="187" t="str">
        <f>CalcA!$P$22</f>
        <v>Mexico</v>
      </c>
      <c r="D6" s="188">
        <f>INDEX(Groups!$C$7:$C$65,MATCH(E6,Groups!$D$7:$D$65,0))</f>
        <v>60</v>
      </c>
      <c r="E6" s="187" t="str">
        <f>CalcA!$Q$22</f>
        <v>South Africa</v>
      </c>
      <c r="F6" s="189" t="str">
        <f>CalcA!$R$22</f>
        <v/>
      </c>
      <c r="G6" s="190" t="str">
        <f>CalcA!$S$22</f>
        <v/>
      </c>
      <c r="I6" s="186">
        <f t="shared" si="0"/>
        <v>15</v>
      </c>
      <c r="J6" s="187" t="str">
        <f>$C6</f>
        <v>Mexico</v>
      </c>
      <c r="K6" s="188">
        <f t="shared" ref="K6:K69" si="26">$D6</f>
        <v>60</v>
      </c>
      <c r="L6" s="187" t="str">
        <f>$E6</f>
        <v>South Africa</v>
      </c>
      <c r="M6" s="222"/>
      <c r="N6" s="222"/>
      <c r="O6" s="217"/>
      <c r="P6" s="188" t="str">
        <f t="shared" ref="P6:P11" si="27">IF(($F6&lt;&gt;"")*($G6&lt;&gt;"")*(M6&lt;&gt;"")*(N6&lt;&gt;""),($F6&gt;$G6)*(M6&gt;N6)+($F6=$G6)*(M6=N6)+($F6&lt;$G6)*(M6&lt;N6),"")</f>
        <v/>
      </c>
      <c r="Q6" s="188" t="str">
        <f>IF((P6&lt;&gt;""),IF(OR($F6&lt;&gt;$G6,PrSettings!$M$4="●"),(($F6-$G6)=(M6-N6))*1,0),"")</f>
        <v/>
      </c>
      <c r="R6" s="188" t="str">
        <f t="shared" ref="R6:R11" si="28">IF((P6&lt;&gt;""),($F6=M6)*($G6=N6),"")</f>
        <v/>
      </c>
      <c r="S6" s="188" t="str">
        <f>IF(P6&lt;&gt;"",IF(ABS($F6-$G6)&gt;=PrSettings!$M$7,(ABS($F6-$G6-M6+N6)&lt;=1)*1,IF(AND(P6,$F6=$G6,$F6&gt;=PrSettings!$M$6),(ABS(M6-$F6)&lt;=1)*1,IF(AND(P6,$F6+$G6&gt;=PrSettings!$M$8),(ABS(M6-$F6)+ABS(N6-$G6)&lt;=1)*1,""))),"")</f>
        <v/>
      </c>
      <c r="T6" s="219"/>
      <c r="V6" s="186">
        <f t="shared" si="1"/>
        <v>15</v>
      </c>
      <c r="W6" s="187" t="str">
        <f>$C6</f>
        <v>Mexico</v>
      </c>
      <c r="X6" s="188">
        <f t="shared" ref="X6:X69" si="29">$D6</f>
        <v>60</v>
      </c>
      <c r="Y6" s="187" t="str">
        <f>$E6</f>
        <v>South Africa</v>
      </c>
      <c r="Z6" s="222"/>
      <c r="AA6" s="222"/>
      <c r="AB6" s="217"/>
      <c r="AC6" s="188" t="str">
        <f t="shared" ref="AC6:AC11" si="30">IF(($F6&lt;&gt;"")*($G6&lt;&gt;"")*(Z6&lt;&gt;"")*(AA6&lt;&gt;""),($F6&gt;$G6)*(Z6&gt;AA6)+($F6=$G6)*(Z6=AA6)+($F6&lt;$G6)*(Z6&lt;AA6),"")</f>
        <v/>
      </c>
      <c r="AD6" s="188" t="str">
        <f>IF((AC6&lt;&gt;""),IF(OR($F6&lt;&gt;$G6,PrSettings!$M$4="●"),(($F6-$G6)=(Z6-AA6))*1,0),"")</f>
        <v/>
      </c>
      <c r="AE6" s="188" t="str">
        <f t="shared" ref="AE6:AE11" si="31">IF((AC6&lt;&gt;""),($F6=Z6)*($G6=AA6),"")</f>
        <v/>
      </c>
      <c r="AF6" s="188" t="str">
        <f>IF(AC6&lt;&gt;"",IF(ABS($F6-$G6)&gt;=PrSettings!$M$7,(ABS($F6-$G6-Z6+AA6)&lt;=1)*1,IF(AND(AC6,$F6=$G6,$F6&gt;=PrSettings!$M$6),(ABS(Z6-$F6)&lt;=1)*1,IF(AND(AC6,$F6+$G6&gt;=PrSettings!$M$8),(ABS(Z6-$F6)+ABS(AA6-$G6)&lt;=1)*1,""))),"")</f>
        <v/>
      </c>
      <c r="AG6" s="219"/>
      <c r="AI6" s="186">
        <f t="shared" si="2"/>
        <v>15</v>
      </c>
      <c r="AJ6" s="187" t="str">
        <f>$C6</f>
        <v>Mexico</v>
      </c>
      <c r="AK6" s="188">
        <f t="shared" ref="AK6:AK69" si="32">$D6</f>
        <v>60</v>
      </c>
      <c r="AL6" s="187" t="str">
        <f>$E6</f>
        <v>South Africa</v>
      </c>
      <c r="AM6" s="222"/>
      <c r="AN6" s="222"/>
      <c r="AO6" s="217"/>
      <c r="AP6" s="188" t="str">
        <f t="shared" ref="AP6:AP11" si="33">IF(($F6&lt;&gt;"")*($G6&lt;&gt;"")*(AM6&lt;&gt;"")*(AN6&lt;&gt;""),($F6&gt;$G6)*(AM6&gt;AN6)+($F6=$G6)*(AM6=AN6)+($F6&lt;$G6)*(AM6&lt;AN6),"")</f>
        <v/>
      </c>
      <c r="AQ6" s="188" t="str">
        <f>IF((AP6&lt;&gt;""),IF(OR($F6&lt;&gt;$G6,PrSettings!$M$4="●"),(($F6-$G6)=(AM6-AN6))*1,0),"")</f>
        <v/>
      </c>
      <c r="AR6" s="188" t="str">
        <f t="shared" ref="AR6:AR11" si="34">IF((AP6&lt;&gt;""),($F6=AM6)*($G6=AN6),"")</f>
        <v/>
      </c>
      <c r="AS6" s="188" t="str">
        <f>IF(AP6&lt;&gt;"",IF(ABS($F6-$G6)&gt;=PrSettings!$M$7,(ABS($F6-$G6-AM6+AN6)&lt;=1)*1,IF(AND(AP6,$F6=$G6,$F6&gt;=PrSettings!$M$6),(ABS(AM6-$F6)&lt;=1)*1,IF(AND(AP6,$F6+$G6&gt;=PrSettings!$M$8),(ABS(AM6-$F6)+ABS(AN6-$G6)&lt;=1)*1,""))),"")</f>
        <v/>
      </c>
      <c r="AT6" s="219"/>
      <c r="AV6" s="186">
        <f t="shared" si="3"/>
        <v>15</v>
      </c>
      <c r="AW6" s="187" t="str">
        <f>$C6</f>
        <v>Mexico</v>
      </c>
      <c r="AX6" s="188">
        <f t="shared" ref="AX6:AX69" si="35">$D6</f>
        <v>60</v>
      </c>
      <c r="AY6" s="187" t="str">
        <f>$E6</f>
        <v>South Africa</v>
      </c>
      <c r="AZ6" s="222"/>
      <c r="BA6" s="222"/>
      <c r="BB6" s="217"/>
      <c r="BC6" s="188" t="str">
        <f t="shared" ref="BC6:BC11" si="36">IF(($F6&lt;&gt;"")*($G6&lt;&gt;"")*(AZ6&lt;&gt;"")*(BA6&lt;&gt;""),($F6&gt;$G6)*(AZ6&gt;BA6)+($F6=$G6)*(AZ6=BA6)+($F6&lt;$G6)*(AZ6&lt;BA6),"")</f>
        <v/>
      </c>
      <c r="BD6" s="188" t="str">
        <f>IF((BC6&lt;&gt;""),IF(OR($F6&lt;&gt;$G6,PrSettings!$M$4="●"),(($F6-$G6)=(AZ6-BA6))*1,0),"")</f>
        <v/>
      </c>
      <c r="BE6" s="188" t="str">
        <f t="shared" ref="BE6:BE11" si="37">IF((BC6&lt;&gt;""),($F6=AZ6)*($G6=BA6),"")</f>
        <v/>
      </c>
      <c r="BF6" s="188" t="str">
        <f>IF(BC6&lt;&gt;"",IF(ABS($F6-$G6)&gt;=PrSettings!$M$7,(ABS($F6-$G6-AZ6+BA6)&lt;=1)*1,IF(AND(BC6,$F6=$G6,$F6&gt;=PrSettings!$M$6),(ABS(AZ6-$F6)&lt;=1)*1,IF(AND(BC6,$F6+$G6&gt;=PrSettings!$M$8),(ABS(AZ6-$F6)+ABS(BA6-$G6)&lt;=1)*1,""))),"")</f>
        <v/>
      </c>
      <c r="BG6" s="219"/>
      <c r="BI6" s="186">
        <f t="shared" si="4"/>
        <v>15</v>
      </c>
      <c r="BJ6" s="187" t="str">
        <f>$C6</f>
        <v>Mexico</v>
      </c>
      <c r="BK6" s="188">
        <f t="shared" ref="BK6:BK69" si="38">$D6</f>
        <v>60</v>
      </c>
      <c r="BL6" s="187" t="str">
        <f>$E6</f>
        <v>South Africa</v>
      </c>
      <c r="BM6" s="222"/>
      <c r="BN6" s="222"/>
      <c r="BO6" s="217"/>
      <c r="BP6" s="188" t="str">
        <f t="shared" ref="BP6:BP11" si="39">IF(($F6&lt;&gt;"")*($G6&lt;&gt;"")*(BM6&lt;&gt;"")*(BN6&lt;&gt;""),($F6&gt;$G6)*(BM6&gt;BN6)+($F6=$G6)*(BM6=BN6)+($F6&lt;$G6)*(BM6&lt;BN6),"")</f>
        <v/>
      </c>
      <c r="BQ6" s="188" t="str">
        <f>IF((BP6&lt;&gt;""),IF(OR($F6&lt;&gt;$G6,PrSettings!$M$4="●"),(($F6-$G6)=(BM6-BN6))*1,0),"")</f>
        <v/>
      </c>
      <c r="BR6" s="188" t="str">
        <f t="shared" ref="BR6:BR11" si="40">IF((BP6&lt;&gt;""),($F6=BM6)*($G6=BN6),"")</f>
        <v/>
      </c>
      <c r="BS6" s="188" t="str">
        <f>IF(BP6&lt;&gt;"",IF(ABS($F6-$G6)&gt;=PrSettings!$M$7,(ABS($F6-$G6-BM6+BN6)&lt;=1)*1,IF(AND(BP6,$F6=$G6,$F6&gt;=PrSettings!$M$6),(ABS(BM6-$F6)&lt;=1)*1,IF(AND(BP6,$F6+$G6&gt;=PrSettings!$M$8),(ABS(BM6-$F6)+ABS(BN6-$G6)&lt;=1)*1,""))),"")</f>
        <v/>
      </c>
      <c r="BT6" s="219"/>
      <c r="BV6" s="186">
        <f t="shared" si="5"/>
        <v>15</v>
      </c>
      <c r="BW6" s="187" t="str">
        <f>$C6</f>
        <v>Mexico</v>
      </c>
      <c r="BX6" s="188">
        <f t="shared" ref="BX6:BX69" si="41">$D6</f>
        <v>60</v>
      </c>
      <c r="BY6" s="187" t="str">
        <f>$E6</f>
        <v>South Africa</v>
      </c>
      <c r="BZ6" s="222"/>
      <c r="CA6" s="222"/>
      <c r="CB6" s="217"/>
      <c r="CC6" s="188" t="str">
        <f t="shared" ref="CC6:CC11" si="42">IF(($F6&lt;&gt;"")*($G6&lt;&gt;"")*(BZ6&lt;&gt;"")*(CA6&lt;&gt;""),($F6&gt;$G6)*(BZ6&gt;CA6)+($F6=$G6)*(BZ6=CA6)+($F6&lt;$G6)*(BZ6&lt;CA6),"")</f>
        <v/>
      </c>
      <c r="CD6" s="188" t="str">
        <f>IF((CC6&lt;&gt;""),IF(OR($F6&lt;&gt;$G6,PrSettings!$M$4="●"),(($F6-$G6)=(BZ6-CA6))*1,0),"")</f>
        <v/>
      </c>
      <c r="CE6" s="188" t="str">
        <f t="shared" ref="CE6:CE11" si="43">IF((CC6&lt;&gt;""),($F6=BZ6)*($G6=CA6),"")</f>
        <v/>
      </c>
      <c r="CF6" s="188" t="str">
        <f>IF(CC6&lt;&gt;"",IF(ABS($F6-$G6)&gt;=PrSettings!$M$7,(ABS($F6-$G6-BZ6+CA6)&lt;=1)*1,IF(AND(CC6,$F6=$G6,$F6&gt;=PrSettings!$M$6),(ABS(BZ6-$F6)&lt;=1)*1,IF(AND(CC6,$F6+$G6&gt;=PrSettings!$M$8),(ABS(BZ6-$F6)+ABS(CA6-$G6)&lt;=1)*1,""))),"")</f>
        <v/>
      </c>
      <c r="CG6" s="219"/>
      <c r="CI6" s="186">
        <f t="shared" si="6"/>
        <v>15</v>
      </c>
      <c r="CJ6" s="187" t="str">
        <f>$C6</f>
        <v>Mexico</v>
      </c>
      <c r="CK6" s="188">
        <f t="shared" ref="CK6:CK69" si="44">$D6</f>
        <v>60</v>
      </c>
      <c r="CL6" s="187" t="str">
        <f>$E6</f>
        <v>South Africa</v>
      </c>
      <c r="CM6" s="222"/>
      <c r="CN6" s="222"/>
      <c r="CO6" s="217"/>
      <c r="CP6" s="188" t="str">
        <f t="shared" ref="CP6:CP11" si="45">IF(($F6&lt;&gt;"")*($G6&lt;&gt;"")*(CM6&lt;&gt;"")*(CN6&lt;&gt;""),($F6&gt;$G6)*(CM6&gt;CN6)+($F6=$G6)*(CM6=CN6)+($F6&lt;$G6)*(CM6&lt;CN6),"")</f>
        <v/>
      </c>
      <c r="CQ6" s="188" t="str">
        <f>IF((CP6&lt;&gt;""),IF(OR($F6&lt;&gt;$G6,PrSettings!$M$4="●"),(($F6-$G6)=(CM6-CN6))*1,0),"")</f>
        <v/>
      </c>
      <c r="CR6" s="188" t="str">
        <f t="shared" ref="CR6:CR11" si="46">IF((CP6&lt;&gt;""),($F6=CM6)*($G6=CN6),"")</f>
        <v/>
      </c>
      <c r="CS6" s="188" t="str">
        <f>IF(CP6&lt;&gt;"",IF(ABS($F6-$G6)&gt;=PrSettings!$M$7,(ABS($F6-$G6-CM6+CN6)&lt;=1)*1,IF(AND(CP6,$F6=$G6,$F6&gt;=PrSettings!$M$6),(ABS(CM6-$F6)&lt;=1)*1,IF(AND(CP6,$F6+$G6&gt;=PrSettings!$M$8),(ABS(CM6-$F6)+ABS(CN6-$G6)&lt;=1)*1,""))),"")</f>
        <v/>
      </c>
      <c r="CT6" s="219"/>
      <c r="CV6" s="186">
        <f t="shared" si="7"/>
        <v>15</v>
      </c>
      <c r="CW6" s="187" t="str">
        <f>$C6</f>
        <v>Mexico</v>
      </c>
      <c r="CX6" s="188">
        <f t="shared" ref="CX6:CX69" si="47">$D6</f>
        <v>60</v>
      </c>
      <c r="CY6" s="187" t="str">
        <f>$E6</f>
        <v>South Africa</v>
      </c>
      <c r="CZ6" s="222"/>
      <c r="DA6" s="222"/>
      <c r="DB6" s="217"/>
      <c r="DC6" s="188" t="str">
        <f t="shared" ref="DC6:DC11" si="48">IF(($F6&lt;&gt;"")*($G6&lt;&gt;"")*(CZ6&lt;&gt;"")*(DA6&lt;&gt;""),($F6&gt;$G6)*(CZ6&gt;DA6)+($F6=$G6)*(CZ6=DA6)+($F6&lt;$G6)*(CZ6&lt;DA6),"")</f>
        <v/>
      </c>
      <c r="DD6" s="188" t="str">
        <f>IF((DC6&lt;&gt;""),IF(OR($F6&lt;&gt;$G6,PrSettings!$M$4="●"),(($F6-$G6)=(CZ6-DA6))*1,0),"")</f>
        <v/>
      </c>
      <c r="DE6" s="188" t="str">
        <f t="shared" ref="DE6:DE11" si="49">IF((DC6&lt;&gt;""),($F6=CZ6)*($G6=DA6),"")</f>
        <v/>
      </c>
      <c r="DF6" s="188" t="str">
        <f>IF(DC6&lt;&gt;"",IF(ABS($F6-$G6)&gt;=PrSettings!$M$7,(ABS($F6-$G6-CZ6+DA6)&lt;=1)*1,IF(AND(DC6,$F6=$G6,$F6&gt;=PrSettings!$M$6),(ABS(CZ6-$F6)&lt;=1)*1,IF(AND(DC6,$F6+$G6&gt;=PrSettings!$M$8),(ABS(CZ6-$F6)+ABS(DA6-$G6)&lt;=1)*1,""))),"")</f>
        <v/>
      </c>
      <c r="DG6" s="219"/>
      <c r="DI6" s="186">
        <f t="shared" si="8"/>
        <v>15</v>
      </c>
      <c r="DJ6" s="187" t="str">
        <f>$C6</f>
        <v>Mexico</v>
      </c>
      <c r="DK6" s="188">
        <f t="shared" ref="DK6:DK69" si="50">$D6</f>
        <v>60</v>
      </c>
      <c r="DL6" s="187" t="str">
        <f>$E6</f>
        <v>South Africa</v>
      </c>
      <c r="DM6" s="222"/>
      <c r="DN6" s="222"/>
      <c r="DO6" s="217"/>
      <c r="DP6" s="188" t="str">
        <f t="shared" ref="DP6:DP11" si="51">IF(($F6&lt;&gt;"")*($G6&lt;&gt;"")*(DM6&lt;&gt;"")*(DN6&lt;&gt;""),($F6&gt;$G6)*(DM6&gt;DN6)+($F6=$G6)*(DM6=DN6)+($F6&lt;$G6)*(DM6&lt;DN6),"")</f>
        <v/>
      </c>
      <c r="DQ6" s="188" t="str">
        <f>IF((DP6&lt;&gt;""),IF(OR($F6&lt;&gt;$G6,PrSettings!$M$4="●"),(($F6-$G6)=(DM6-DN6))*1,0),"")</f>
        <v/>
      </c>
      <c r="DR6" s="188" t="str">
        <f t="shared" ref="DR6:DR11" si="52">IF((DP6&lt;&gt;""),($F6=DM6)*($G6=DN6),"")</f>
        <v/>
      </c>
      <c r="DS6" s="188" t="str">
        <f>IF(DP6&lt;&gt;"",IF(ABS($F6-$G6)&gt;=PrSettings!$M$7,(ABS($F6-$G6-DM6+DN6)&lt;=1)*1,IF(AND(DP6,$F6=$G6,$F6&gt;=PrSettings!$M$6),(ABS(DM6-$F6)&lt;=1)*1,IF(AND(DP6,$F6+$G6&gt;=PrSettings!$M$8),(ABS(DM6-$F6)+ABS(DN6-$G6)&lt;=1)*1,""))),"")</f>
        <v/>
      </c>
      <c r="DT6" s="219"/>
      <c r="DV6" s="186">
        <f t="shared" si="9"/>
        <v>15</v>
      </c>
      <c r="DW6" s="187" t="str">
        <f>$C6</f>
        <v>Mexico</v>
      </c>
      <c r="DX6" s="188">
        <f t="shared" ref="DX6:DX69" si="53">$D6</f>
        <v>60</v>
      </c>
      <c r="DY6" s="187" t="str">
        <f>$E6</f>
        <v>South Africa</v>
      </c>
      <c r="DZ6" s="222"/>
      <c r="EA6" s="222"/>
      <c r="EB6" s="217"/>
      <c r="EC6" s="188" t="str">
        <f t="shared" ref="EC6:EC11" si="54">IF(($F6&lt;&gt;"")*($G6&lt;&gt;"")*(DZ6&lt;&gt;"")*(EA6&lt;&gt;""),($F6&gt;$G6)*(DZ6&gt;EA6)+($F6=$G6)*(DZ6=EA6)+($F6&lt;$G6)*(DZ6&lt;EA6),"")</f>
        <v/>
      </c>
      <c r="ED6" s="188" t="str">
        <f>IF((EC6&lt;&gt;""),IF(OR($F6&lt;&gt;$G6,PrSettings!$M$4="●"),(($F6-$G6)=(DZ6-EA6))*1,0),"")</f>
        <v/>
      </c>
      <c r="EE6" s="188" t="str">
        <f t="shared" ref="EE6:EE11" si="55">IF((EC6&lt;&gt;""),($F6=DZ6)*($G6=EA6),"")</f>
        <v/>
      </c>
      <c r="EF6" s="188" t="str">
        <f>IF(EC6&lt;&gt;"",IF(ABS($F6-$G6)&gt;=PrSettings!$M$7,(ABS($F6-$G6-DZ6+EA6)&lt;=1)*1,IF(AND(EC6,$F6=$G6,$F6&gt;=PrSettings!$M$6),(ABS(DZ6-$F6)&lt;=1)*1,IF(AND(EC6,$F6+$G6&gt;=PrSettings!$M$8),(ABS(DZ6-$F6)+ABS(EA6-$G6)&lt;=1)*1,""))),"")</f>
        <v/>
      </c>
      <c r="EG6" s="219"/>
      <c r="EI6" s="186">
        <f t="shared" si="10"/>
        <v>15</v>
      </c>
      <c r="EJ6" s="187" t="str">
        <f>$C6</f>
        <v>Mexico</v>
      </c>
      <c r="EK6" s="188">
        <f t="shared" ref="EK6:EK69" si="56">$D6</f>
        <v>60</v>
      </c>
      <c r="EL6" s="187" t="str">
        <f>$E6</f>
        <v>South Africa</v>
      </c>
      <c r="EM6" s="222"/>
      <c r="EN6" s="222"/>
      <c r="EO6" s="217"/>
      <c r="EP6" s="188" t="str">
        <f t="shared" ref="EP6:EP11" si="57">IF(($F6&lt;&gt;"")*($G6&lt;&gt;"")*(EM6&lt;&gt;"")*(EN6&lt;&gt;""),($F6&gt;$G6)*(EM6&gt;EN6)+($F6=$G6)*(EM6=EN6)+($F6&lt;$G6)*(EM6&lt;EN6),"")</f>
        <v/>
      </c>
      <c r="EQ6" s="188" t="str">
        <f>IF((EP6&lt;&gt;""),IF(OR($F6&lt;&gt;$G6,PrSettings!$M$4="●"),(($F6-$G6)=(EM6-EN6))*1,0),"")</f>
        <v/>
      </c>
      <c r="ER6" s="188" t="str">
        <f t="shared" ref="ER6:ER11" si="58">IF((EP6&lt;&gt;""),($F6=EM6)*($G6=EN6),"")</f>
        <v/>
      </c>
      <c r="ES6" s="188" t="str">
        <f>IF(EP6&lt;&gt;"",IF(ABS($F6-$G6)&gt;=PrSettings!$M$7,(ABS($F6-$G6-EM6+EN6)&lt;=1)*1,IF(AND(EP6,$F6=$G6,$F6&gt;=PrSettings!$M$6),(ABS(EM6-$F6)&lt;=1)*1,IF(AND(EP6,$F6+$G6&gt;=PrSettings!$M$8),(ABS(EM6-$F6)+ABS(EN6-$G6)&lt;=1)*1,""))),"")</f>
        <v/>
      </c>
      <c r="ET6" s="219"/>
      <c r="EV6" s="186">
        <f t="shared" si="11"/>
        <v>15</v>
      </c>
      <c r="EW6" s="187" t="str">
        <f>$C6</f>
        <v>Mexico</v>
      </c>
      <c r="EX6" s="188">
        <f t="shared" ref="EX6:EX69" si="59">$D6</f>
        <v>60</v>
      </c>
      <c r="EY6" s="187" t="str">
        <f>$E6</f>
        <v>South Africa</v>
      </c>
      <c r="EZ6" s="222"/>
      <c r="FA6" s="222"/>
      <c r="FB6" s="217"/>
      <c r="FC6" s="188" t="str">
        <f t="shared" ref="FC6:FC11" si="60">IF(($F6&lt;&gt;"")*($G6&lt;&gt;"")*(EZ6&lt;&gt;"")*(FA6&lt;&gt;""),($F6&gt;$G6)*(EZ6&gt;FA6)+($F6=$G6)*(EZ6=FA6)+($F6&lt;$G6)*(EZ6&lt;FA6),"")</f>
        <v/>
      </c>
      <c r="FD6" s="188" t="str">
        <f>IF((FC6&lt;&gt;""),IF(OR($F6&lt;&gt;$G6,PrSettings!$M$4="●"),(($F6-$G6)=(EZ6-FA6))*1,0),"")</f>
        <v/>
      </c>
      <c r="FE6" s="188" t="str">
        <f t="shared" ref="FE6:FE11" si="61">IF((FC6&lt;&gt;""),($F6=EZ6)*($G6=FA6),"")</f>
        <v/>
      </c>
      <c r="FF6" s="188" t="str">
        <f>IF(FC6&lt;&gt;"",IF(ABS($F6-$G6)&gt;=PrSettings!$M$7,(ABS($F6-$G6-EZ6+FA6)&lt;=1)*1,IF(AND(FC6,$F6=$G6,$F6&gt;=PrSettings!$M$6),(ABS(EZ6-$F6)&lt;=1)*1,IF(AND(FC6,$F6+$G6&gt;=PrSettings!$M$8),(ABS(EZ6-$F6)+ABS(FA6-$G6)&lt;=1)*1,""))),"")</f>
        <v/>
      </c>
      <c r="FG6" s="219"/>
      <c r="FI6" s="186">
        <f t="shared" si="12"/>
        <v>15</v>
      </c>
      <c r="FJ6" s="187" t="str">
        <f>$C6</f>
        <v>Mexico</v>
      </c>
      <c r="FK6" s="188">
        <f t="shared" ref="FK6:FK69" si="62">$D6</f>
        <v>60</v>
      </c>
      <c r="FL6" s="187" t="str">
        <f>$E6</f>
        <v>South Africa</v>
      </c>
      <c r="FM6" s="222"/>
      <c r="FN6" s="222"/>
      <c r="FO6" s="217"/>
      <c r="FP6" s="188" t="str">
        <f t="shared" ref="FP6:FP11" si="63">IF(($F6&lt;&gt;"")*($G6&lt;&gt;"")*(FM6&lt;&gt;"")*(FN6&lt;&gt;""),($F6&gt;$G6)*(FM6&gt;FN6)+($F6=$G6)*(FM6=FN6)+($F6&lt;$G6)*(FM6&lt;FN6),"")</f>
        <v/>
      </c>
      <c r="FQ6" s="188" t="str">
        <f>IF((FP6&lt;&gt;""),IF(OR($F6&lt;&gt;$G6,PrSettings!$M$4="●"),(($F6-$G6)=(FM6-FN6))*1,0),"")</f>
        <v/>
      </c>
      <c r="FR6" s="188" t="str">
        <f t="shared" ref="FR6:FR11" si="64">IF((FP6&lt;&gt;""),($F6=FM6)*($G6=FN6),"")</f>
        <v/>
      </c>
      <c r="FS6" s="188" t="str">
        <f>IF(FP6&lt;&gt;"",IF(ABS($F6-$G6)&gt;=PrSettings!$M$7,(ABS($F6-$G6-FM6+FN6)&lt;=1)*1,IF(AND(FP6,$F6=$G6,$F6&gt;=PrSettings!$M$6),(ABS(FM6-$F6)&lt;=1)*1,IF(AND(FP6,$F6+$G6&gt;=PrSettings!$M$8),(ABS(FM6-$F6)+ABS(FN6-$G6)&lt;=1)*1,""))),"")</f>
        <v/>
      </c>
      <c r="FT6" s="219"/>
      <c r="FV6" s="186">
        <f t="shared" si="13"/>
        <v>15</v>
      </c>
      <c r="FW6" s="187" t="str">
        <f>$C6</f>
        <v>Mexico</v>
      </c>
      <c r="FX6" s="188">
        <f t="shared" ref="FX6:FX69" si="65">$D6</f>
        <v>60</v>
      </c>
      <c r="FY6" s="187" t="str">
        <f>$E6</f>
        <v>South Africa</v>
      </c>
      <c r="FZ6" s="222"/>
      <c r="GA6" s="222"/>
      <c r="GB6" s="217"/>
      <c r="GC6" s="188" t="str">
        <f t="shared" ref="GC6:GC11" si="66">IF(($F6&lt;&gt;"")*($G6&lt;&gt;"")*(FZ6&lt;&gt;"")*(GA6&lt;&gt;""),($F6&gt;$G6)*(FZ6&gt;GA6)+($F6=$G6)*(FZ6=GA6)+($F6&lt;$G6)*(FZ6&lt;GA6),"")</f>
        <v/>
      </c>
      <c r="GD6" s="188" t="str">
        <f>IF((GC6&lt;&gt;""),IF(OR($F6&lt;&gt;$G6,PrSettings!$M$4="●"),(($F6-$G6)=(FZ6-GA6))*1,0),"")</f>
        <v/>
      </c>
      <c r="GE6" s="188" t="str">
        <f t="shared" ref="GE6:GE11" si="67">IF((GC6&lt;&gt;""),($F6=FZ6)*($G6=GA6),"")</f>
        <v/>
      </c>
      <c r="GF6" s="188" t="str">
        <f>IF(GC6&lt;&gt;"",IF(ABS($F6-$G6)&gt;=PrSettings!$M$7,(ABS($F6-$G6-FZ6+GA6)&lt;=1)*1,IF(AND(GC6,$F6=$G6,$F6&gt;=PrSettings!$M$6),(ABS(FZ6-$F6)&lt;=1)*1,IF(AND(GC6,$F6+$G6&gt;=PrSettings!$M$8),(ABS(FZ6-$F6)+ABS(GA6-$G6)&lt;=1)*1,""))),"")</f>
        <v/>
      </c>
      <c r="GG6" s="219"/>
      <c r="GI6" s="186">
        <f t="shared" si="14"/>
        <v>15</v>
      </c>
      <c r="GJ6" s="187" t="str">
        <f>$C6</f>
        <v>Mexico</v>
      </c>
      <c r="GK6" s="188">
        <f t="shared" ref="GK6:GK69" si="68">$D6</f>
        <v>60</v>
      </c>
      <c r="GL6" s="187" t="str">
        <f>$E6</f>
        <v>South Africa</v>
      </c>
      <c r="GM6" s="222"/>
      <c r="GN6" s="222"/>
      <c r="GO6" s="217"/>
      <c r="GP6" s="188" t="str">
        <f t="shared" ref="GP6:GP11" si="69">IF(($F6&lt;&gt;"")*($G6&lt;&gt;"")*(GM6&lt;&gt;"")*(GN6&lt;&gt;""),($F6&gt;$G6)*(GM6&gt;GN6)+($F6=$G6)*(GM6=GN6)+($F6&lt;$G6)*(GM6&lt;GN6),"")</f>
        <v/>
      </c>
      <c r="GQ6" s="188" t="str">
        <f>IF((GP6&lt;&gt;""),IF(OR($F6&lt;&gt;$G6,PrSettings!$M$4="●"),(($F6-$G6)=(GM6-GN6))*1,0),"")</f>
        <v/>
      </c>
      <c r="GR6" s="188" t="str">
        <f t="shared" ref="GR6:GR11" si="70">IF((GP6&lt;&gt;""),($F6=GM6)*($G6=GN6),"")</f>
        <v/>
      </c>
      <c r="GS6" s="188" t="str">
        <f>IF(GP6&lt;&gt;"",IF(ABS($F6-$G6)&gt;=PrSettings!$M$7,(ABS($F6-$G6-GM6+GN6)&lt;=1)*1,IF(AND(GP6,$F6=$G6,$F6&gt;=PrSettings!$M$6),(ABS(GM6-$F6)&lt;=1)*1,IF(AND(GP6,$F6+$G6&gt;=PrSettings!$M$8),(ABS(GM6-$F6)+ABS(GN6-$G6)&lt;=1)*1,""))),"")</f>
        <v/>
      </c>
      <c r="GT6" s="219"/>
      <c r="GV6" s="186">
        <f t="shared" si="15"/>
        <v>15</v>
      </c>
      <c r="GW6" s="187" t="str">
        <f>$C6</f>
        <v>Mexico</v>
      </c>
      <c r="GX6" s="188">
        <f t="shared" ref="GX6:GX69" si="71">$D6</f>
        <v>60</v>
      </c>
      <c r="GY6" s="187" t="str">
        <f>$E6</f>
        <v>South Africa</v>
      </c>
      <c r="GZ6" s="222"/>
      <c r="HA6" s="222"/>
      <c r="HB6" s="217"/>
      <c r="HC6" s="188" t="str">
        <f t="shared" ref="HC6:HC11" si="72">IF(($F6&lt;&gt;"")*($G6&lt;&gt;"")*(GZ6&lt;&gt;"")*(HA6&lt;&gt;""),($F6&gt;$G6)*(GZ6&gt;HA6)+($F6=$G6)*(GZ6=HA6)+($F6&lt;$G6)*(GZ6&lt;HA6),"")</f>
        <v/>
      </c>
      <c r="HD6" s="188" t="str">
        <f>IF((HC6&lt;&gt;""),IF(OR($F6&lt;&gt;$G6,PrSettings!$M$4="●"),(($F6-$G6)=(GZ6-HA6))*1,0),"")</f>
        <v/>
      </c>
      <c r="HE6" s="188" t="str">
        <f t="shared" ref="HE6:HE11" si="73">IF((HC6&lt;&gt;""),($F6=GZ6)*($G6=HA6),"")</f>
        <v/>
      </c>
      <c r="HF6" s="188" t="str">
        <f>IF(HC6&lt;&gt;"",IF(ABS($F6-$G6)&gt;=PrSettings!$M$7,(ABS($F6-$G6-GZ6+HA6)&lt;=1)*1,IF(AND(HC6,$F6=$G6,$F6&gt;=PrSettings!$M$6),(ABS(GZ6-$F6)&lt;=1)*1,IF(AND(HC6,$F6+$G6&gt;=PrSettings!$M$8),(ABS(GZ6-$F6)+ABS(HA6-$G6)&lt;=1)*1,""))),"")</f>
        <v/>
      </c>
      <c r="HG6" s="219"/>
      <c r="HI6" s="186">
        <f t="shared" si="16"/>
        <v>15</v>
      </c>
      <c r="HJ6" s="187" t="str">
        <f>$C6</f>
        <v>Mexico</v>
      </c>
      <c r="HK6" s="188">
        <f t="shared" ref="HK6:HK69" si="74">$D6</f>
        <v>60</v>
      </c>
      <c r="HL6" s="187" t="str">
        <f>$E6</f>
        <v>South Africa</v>
      </c>
      <c r="HM6" s="222"/>
      <c r="HN6" s="222"/>
      <c r="HO6" s="217"/>
      <c r="HP6" s="188" t="str">
        <f t="shared" ref="HP6:HP11" si="75">IF(($F6&lt;&gt;"")*($G6&lt;&gt;"")*(HM6&lt;&gt;"")*(HN6&lt;&gt;""),($F6&gt;$G6)*(HM6&gt;HN6)+($F6=$G6)*(HM6=HN6)+($F6&lt;$G6)*(HM6&lt;HN6),"")</f>
        <v/>
      </c>
      <c r="HQ6" s="188" t="str">
        <f>IF((HP6&lt;&gt;""),IF(OR($F6&lt;&gt;$G6,PrSettings!$M$4="●"),(($F6-$G6)=(HM6-HN6))*1,0),"")</f>
        <v/>
      </c>
      <c r="HR6" s="188" t="str">
        <f t="shared" ref="HR6:HR11" si="76">IF((HP6&lt;&gt;""),($F6=HM6)*($G6=HN6),"")</f>
        <v/>
      </c>
      <c r="HS6" s="188" t="str">
        <f>IF(HP6&lt;&gt;"",IF(ABS($F6-$G6)&gt;=PrSettings!$M$7,(ABS($F6-$G6-HM6+HN6)&lt;=1)*1,IF(AND(HP6,$F6=$G6,$F6&gt;=PrSettings!$M$6),(ABS(HM6-$F6)&lt;=1)*1,IF(AND(HP6,$F6+$G6&gt;=PrSettings!$M$8),(ABS(HM6-$F6)+ABS(HN6-$G6)&lt;=1)*1,""))),"")</f>
        <v/>
      </c>
      <c r="HT6" s="219"/>
      <c r="HV6" s="186">
        <f t="shared" si="17"/>
        <v>15</v>
      </c>
      <c r="HW6" s="187" t="str">
        <f>$C6</f>
        <v>Mexico</v>
      </c>
      <c r="HX6" s="188">
        <f t="shared" ref="HX6:HX69" si="77">$D6</f>
        <v>60</v>
      </c>
      <c r="HY6" s="187" t="str">
        <f>$E6</f>
        <v>South Africa</v>
      </c>
      <c r="HZ6" s="222"/>
      <c r="IA6" s="222"/>
      <c r="IB6" s="217"/>
      <c r="IC6" s="188" t="str">
        <f t="shared" ref="IC6:IC11" si="78">IF(($F6&lt;&gt;"")*($G6&lt;&gt;"")*(HZ6&lt;&gt;"")*(IA6&lt;&gt;""),($F6&gt;$G6)*(HZ6&gt;IA6)+($F6=$G6)*(HZ6=IA6)+($F6&lt;$G6)*(HZ6&lt;IA6),"")</f>
        <v/>
      </c>
      <c r="ID6" s="188" t="str">
        <f>IF((IC6&lt;&gt;""),IF(OR($F6&lt;&gt;$G6,PrSettings!$M$4="●"),(($F6-$G6)=(HZ6-IA6))*1,0),"")</f>
        <v/>
      </c>
      <c r="IE6" s="188" t="str">
        <f t="shared" ref="IE6:IE11" si="79">IF((IC6&lt;&gt;""),($F6=HZ6)*($G6=IA6),"")</f>
        <v/>
      </c>
      <c r="IF6" s="188" t="str">
        <f>IF(IC6&lt;&gt;"",IF(ABS($F6-$G6)&gt;=PrSettings!$M$7,(ABS($F6-$G6-HZ6+IA6)&lt;=1)*1,IF(AND(IC6,$F6=$G6,$F6&gt;=PrSettings!$M$6),(ABS(HZ6-$F6)&lt;=1)*1,IF(AND(IC6,$F6+$G6&gt;=PrSettings!$M$8),(ABS(HZ6-$F6)+ABS(IA6-$G6)&lt;=1)*1,""))),"")</f>
        <v/>
      </c>
      <c r="IG6" s="219"/>
      <c r="II6" s="186">
        <f t="shared" si="18"/>
        <v>15</v>
      </c>
      <c r="IJ6" s="187" t="str">
        <f>$C6</f>
        <v>Mexico</v>
      </c>
      <c r="IK6" s="188">
        <f t="shared" ref="IK6:IK69" si="80">$D6</f>
        <v>60</v>
      </c>
      <c r="IL6" s="187" t="str">
        <f>$E6</f>
        <v>South Africa</v>
      </c>
      <c r="IM6" s="222"/>
      <c r="IN6" s="222"/>
      <c r="IO6" s="217"/>
      <c r="IP6" s="188" t="str">
        <f t="shared" ref="IP6:IP11" si="81">IF(($F6&lt;&gt;"")*($G6&lt;&gt;"")*(IM6&lt;&gt;"")*(IN6&lt;&gt;""),($F6&gt;$G6)*(IM6&gt;IN6)+($F6=$G6)*(IM6=IN6)+($F6&lt;$G6)*(IM6&lt;IN6),"")</f>
        <v/>
      </c>
      <c r="IQ6" s="188" t="str">
        <f>IF((IP6&lt;&gt;""),IF(OR($F6&lt;&gt;$G6,PrSettings!$M$4="●"),(($F6-$G6)=(IM6-IN6))*1,0),"")</f>
        <v/>
      </c>
      <c r="IR6" s="188" t="str">
        <f t="shared" ref="IR6:IR11" si="82">IF((IP6&lt;&gt;""),($F6=IM6)*($G6=IN6),"")</f>
        <v/>
      </c>
      <c r="IS6" s="188" t="str">
        <f>IF(IP6&lt;&gt;"",IF(ABS($F6-$G6)&gt;=PrSettings!$M$7,(ABS($F6-$G6-IM6+IN6)&lt;=1)*1,IF(AND(IP6,$F6=$G6,$F6&gt;=PrSettings!$M$6),(ABS(IM6-$F6)&lt;=1)*1,IF(AND(IP6,$F6+$G6&gt;=PrSettings!$M$8),(ABS(IM6-$F6)+ABS(IN6-$G6)&lt;=1)*1,""))),"")</f>
        <v/>
      </c>
      <c r="IT6" s="219"/>
      <c r="IV6" s="186">
        <f t="shared" si="19"/>
        <v>15</v>
      </c>
      <c r="IW6" s="187" t="str">
        <f>$C6</f>
        <v>Mexico</v>
      </c>
      <c r="IX6" s="188">
        <f t="shared" ref="IX6:IX69" si="83">$D6</f>
        <v>60</v>
      </c>
      <c r="IY6" s="187" t="str">
        <f>$E6</f>
        <v>South Africa</v>
      </c>
      <c r="IZ6" s="222"/>
      <c r="JA6" s="222"/>
      <c r="JB6" s="217"/>
      <c r="JC6" s="188" t="str">
        <f t="shared" ref="JC6:JC11" si="84">IF(($F6&lt;&gt;"")*($G6&lt;&gt;"")*(IZ6&lt;&gt;"")*(JA6&lt;&gt;""),($F6&gt;$G6)*(IZ6&gt;JA6)+($F6=$G6)*(IZ6=JA6)+($F6&lt;$G6)*(IZ6&lt;JA6),"")</f>
        <v/>
      </c>
      <c r="JD6" s="188" t="str">
        <f>IF((JC6&lt;&gt;""),IF(OR($F6&lt;&gt;$G6,PrSettings!$M$4="●"),(($F6-$G6)=(IZ6-JA6))*1,0),"")</f>
        <v/>
      </c>
      <c r="JE6" s="188" t="str">
        <f t="shared" ref="JE6:JE11" si="85">IF((JC6&lt;&gt;""),($F6=IZ6)*($G6=JA6),"")</f>
        <v/>
      </c>
      <c r="JF6" s="188" t="str">
        <f>IF(JC6&lt;&gt;"",IF(ABS($F6-$G6)&gt;=PrSettings!$M$7,(ABS($F6-$G6-IZ6+JA6)&lt;=1)*1,IF(AND(JC6,$F6=$G6,$F6&gt;=PrSettings!$M$6),(ABS(IZ6-$F6)&lt;=1)*1,IF(AND(JC6,$F6+$G6&gt;=PrSettings!$M$8),(ABS(IZ6-$F6)+ABS(JA6-$G6)&lt;=1)*1,""))),"")</f>
        <v/>
      </c>
      <c r="JG6" s="219"/>
      <c r="JI6" s="186">
        <f t="shared" si="20"/>
        <v>15</v>
      </c>
      <c r="JJ6" s="187" t="str">
        <f>$C6</f>
        <v>Mexico</v>
      </c>
      <c r="JK6" s="188">
        <f t="shared" ref="JK6:JK69" si="86">$D6</f>
        <v>60</v>
      </c>
      <c r="JL6" s="187" t="str">
        <f>$E6</f>
        <v>South Africa</v>
      </c>
      <c r="JM6" s="222"/>
      <c r="JN6" s="222"/>
      <c r="JO6" s="217"/>
      <c r="JP6" s="188" t="str">
        <f t="shared" ref="JP6:JP11" si="87">IF(($F6&lt;&gt;"")*($G6&lt;&gt;"")*(JM6&lt;&gt;"")*(JN6&lt;&gt;""),($F6&gt;$G6)*(JM6&gt;JN6)+($F6=$G6)*(JM6=JN6)+($F6&lt;$G6)*(JM6&lt;JN6),"")</f>
        <v/>
      </c>
      <c r="JQ6" s="188" t="str">
        <f>IF((JP6&lt;&gt;""),IF(OR($F6&lt;&gt;$G6,PrSettings!$M$4="●"),(($F6-$G6)=(JM6-JN6))*1,0),"")</f>
        <v/>
      </c>
      <c r="JR6" s="188" t="str">
        <f t="shared" ref="JR6:JR11" si="88">IF((JP6&lt;&gt;""),($F6=JM6)*($G6=JN6),"")</f>
        <v/>
      </c>
      <c r="JS6" s="188" t="str">
        <f>IF(JP6&lt;&gt;"",IF(ABS($F6-$G6)&gt;=PrSettings!$M$7,(ABS($F6-$G6-JM6+JN6)&lt;=1)*1,IF(AND(JP6,$F6=$G6,$F6&gt;=PrSettings!$M$6),(ABS(JM6-$F6)&lt;=1)*1,IF(AND(JP6,$F6+$G6&gt;=PrSettings!$M$8),(ABS(JM6-$F6)+ABS(JN6-$G6)&lt;=1)*1,""))),"")</f>
        <v/>
      </c>
      <c r="JT6" s="219"/>
      <c r="JV6" s="186">
        <f t="shared" si="21"/>
        <v>15</v>
      </c>
      <c r="JW6" s="187" t="str">
        <f>$C6</f>
        <v>Mexico</v>
      </c>
      <c r="JX6" s="188">
        <f t="shared" ref="JX6:JX69" si="89">$D6</f>
        <v>60</v>
      </c>
      <c r="JY6" s="187" t="str">
        <f>$E6</f>
        <v>South Africa</v>
      </c>
      <c r="JZ6" s="222"/>
      <c r="KA6" s="222"/>
      <c r="KB6" s="217"/>
      <c r="KC6" s="188" t="str">
        <f t="shared" ref="KC6:KC11" si="90">IF(($F6&lt;&gt;"")*($G6&lt;&gt;"")*(JZ6&lt;&gt;"")*(KA6&lt;&gt;""),($F6&gt;$G6)*(JZ6&gt;KA6)+($F6=$G6)*(JZ6=KA6)+($F6&lt;$G6)*(JZ6&lt;KA6),"")</f>
        <v/>
      </c>
      <c r="KD6" s="188" t="str">
        <f>IF((KC6&lt;&gt;""),IF(OR($F6&lt;&gt;$G6,PrSettings!$M$4="●"),(($F6-$G6)=(JZ6-KA6))*1,0),"")</f>
        <v/>
      </c>
      <c r="KE6" s="188" t="str">
        <f t="shared" ref="KE6:KE11" si="91">IF((KC6&lt;&gt;""),($F6=JZ6)*($G6=KA6),"")</f>
        <v/>
      </c>
      <c r="KF6" s="188" t="str">
        <f>IF(KC6&lt;&gt;"",IF(ABS($F6-$G6)&gt;=PrSettings!$M$7,(ABS($F6-$G6-JZ6+KA6)&lt;=1)*1,IF(AND(KC6,$F6=$G6,$F6&gt;=PrSettings!$M$6),(ABS(JZ6-$F6)&lt;=1)*1,IF(AND(KC6,$F6+$G6&gt;=PrSettings!$M$8),(ABS(JZ6-$F6)+ABS(KA6-$G6)&lt;=1)*1,""))),"")</f>
        <v/>
      </c>
      <c r="KG6" s="219"/>
      <c r="KI6" s="186">
        <f t="shared" si="22"/>
        <v>15</v>
      </c>
      <c r="KJ6" s="187" t="str">
        <f>$C6</f>
        <v>Mexico</v>
      </c>
      <c r="KK6" s="188">
        <f t="shared" ref="KK6:KK69" si="92">$D6</f>
        <v>60</v>
      </c>
      <c r="KL6" s="187" t="str">
        <f>$E6</f>
        <v>South Africa</v>
      </c>
      <c r="KM6" s="222"/>
      <c r="KN6" s="222"/>
      <c r="KO6" s="217"/>
      <c r="KP6" s="188" t="str">
        <f t="shared" ref="KP6:KP11" si="93">IF(($F6&lt;&gt;"")*($G6&lt;&gt;"")*(KM6&lt;&gt;"")*(KN6&lt;&gt;""),($F6&gt;$G6)*(KM6&gt;KN6)+($F6=$G6)*(KM6=KN6)+($F6&lt;$G6)*(KM6&lt;KN6),"")</f>
        <v/>
      </c>
      <c r="KQ6" s="188" t="str">
        <f>IF((KP6&lt;&gt;""),IF(OR($F6&lt;&gt;$G6,PrSettings!$M$4="●"),(($F6-$G6)=(KM6-KN6))*1,0),"")</f>
        <v/>
      </c>
      <c r="KR6" s="188" t="str">
        <f t="shared" ref="KR6:KR11" si="94">IF((KP6&lt;&gt;""),($F6=KM6)*($G6=KN6),"")</f>
        <v/>
      </c>
      <c r="KS6" s="188" t="str">
        <f>IF(KP6&lt;&gt;"",IF(ABS($F6-$G6)&gt;=PrSettings!$M$7,(ABS($F6-$G6-KM6+KN6)&lt;=1)*1,IF(AND(KP6,$F6=$G6,$F6&gt;=PrSettings!$M$6),(ABS(KM6-$F6)&lt;=1)*1,IF(AND(KP6,$F6+$G6&gt;=PrSettings!$M$8),(ABS(KM6-$F6)+ABS(KN6-$G6)&lt;=1)*1,""))),"")</f>
        <v/>
      </c>
      <c r="KT6" s="219"/>
      <c r="KV6" s="186">
        <f t="shared" si="23"/>
        <v>15</v>
      </c>
      <c r="KW6" s="187" t="str">
        <f>$C6</f>
        <v>Mexico</v>
      </c>
      <c r="KX6" s="188">
        <f t="shared" ref="KX6:KX69" si="95">$D6</f>
        <v>60</v>
      </c>
      <c r="KY6" s="187" t="str">
        <f>$E6</f>
        <v>South Africa</v>
      </c>
      <c r="KZ6" s="222"/>
      <c r="LA6" s="222"/>
      <c r="LB6" s="217"/>
      <c r="LC6" s="188" t="str">
        <f t="shared" ref="LC6:LC11" si="96">IF(($F6&lt;&gt;"")*($G6&lt;&gt;"")*(KZ6&lt;&gt;"")*(LA6&lt;&gt;""),($F6&gt;$G6)*(KZ6&gt;LA6)+($F6=$G6)*(KZ6=LA6)+($F6&lt;$G6)*(KZ6&lt;LA6),"")</f>
        <v/>
      </c>
      <c r="LD6" s="188" t="str">
        <f>IF((LC6&lt;&gt;""),IF(OR($F6&lt;&gt;$G6,PrSettings!$M$4="●"),(($F6-$G6)=(KZ6-LA6))*1,0),"")</f>
        <v/>
      </c>
      <c r="LE6" s="188" t="str">
        <f t="shared" ref="LE6:LE11" si="97">IF((LC6&lt;&gt;""),($F6=KZ6)*($G6=LA6),"")</f>
        <v/>
      </c>
      <c r="LF6" s="188" t="str">
        <f>IF(LC6&lt;&gt;"",IF(ABS($F6-$G6)&gt;=PrSettings!$M$7,(ABS($F6-$G6-KZ6+LA6)&lt;=1)*1,IF(AND(LC6,$F6=$G6,$F6&gt;=PrSettings!$M$6),(ABS(KZ6-$F6)&lt;=1)*1,IF(AND(LC6,$F6+$G6&gt;=PrSettings!$M$8),(ABS(KZ6-$F6)+ABS(LA6-$G6)&lt;=1)*1,""))),"")</f>
        <v/>
      </c>
      <c r="LG6" s="219"/>
      <c r="LI6" s="186">
        <f t="shared" si="24"/>
        <v>15</v>
      </c>
      <c r="LJ6" s="187" t="str">
        <f>$C6</f>
        <v>Mexico</v>
      </c>
      <c r="LK6" s="188">
        <f t="shared" ref="LK6:LK69" si="98">$D6</f>
        <v>60</v>
      </c>
      <c r="LL6" s="187" t="str">
        <f>$E6</f>
        <v>South Africa</v>
      </c>
      <c r="LM6" s="222"/>
      <c r="LN6" s="222"/>
      <c r="LO6" s="217"/>
      <c r="LP6" s="188" t="str">
        <f t="shared" ref="LP6:LP11" si="99">IF(($F6&lt;&gt;"")*($G6&lt;&gt;"")*(LM6&lt;&gt;"")*(LN6&lt;&gt;""),($F6&gt;$G6)*(LM6&gt;LN6)+($F6=$G6)*(LM6=LN6)+($F6&lt;$G6)*(LM6&lt;LN6),"")</f>
        <v/>
      </c>
      <c r="LQ6" s="188" t="str">
        <f>IF((LP6&lt;&gt;""),IF(OR($F6&lt;&gt;$G6,PrSettings!$M$4="●"),(($F6-$G6)=(LM6-LN6))*1,0),"")</f>
        <v/>
      </c>
      <c r="LR6" s="188" t="str">
        <f t="shared" ref="LR6:LR11" si="100">IF((LP6&lt;&gt;""),($F6=LM6)*($G6=LN6),"")</f>
        <v/>
      </c>
      <c r="LS6" s="188" t="str">
        <f>IF(LP6&lt;&gt;"",IF(ABS($F6-$G6)&gt;=PrSettings!$M$7,(ABS($F6-$G6-LM6+LN6)&lt;=1)*1,IF(AND(LP6,$F6=$G6,$F6&gt;=PrSettings!$M$6),(ABS(LM6-$F6)&lt;=1)*1,IF(AND(LP6,$F6+$G6&gt;=PrSettings!$M$8),(ABS(LM6-$F6)+ABS(LN6-$G6)&lt;=1)*1,""))),"")</f>
        <v/>
      </c>
      <c r="LT6" s="219"/>
      <c r="LV6" s="186">
        <f t="shared" si="25"/>
        <v>15</v>
      </c>
      <c r="LW6" s="187" t="str">
        <f>$C6</f>
        <v>Mexico</v>
      </c>
      <c r="LX6" s="188">
        <f t="shared" ref="LX6:LX69" si="101">$D6</f>
        <v>60</v>
      </c>
      <c r="LY6" s="187" t="str">
        <f>$E6</f>
        <v>South Africa</v>
      </c>
      <c r="LZ6" s="222"/>
      <c r="MA6" s="222"/>
      <c r="MB6" s="217"/>
      <c r="MC6" s="188" t="str">
        <f t="shared" ref="MC6:MC11" si="102">IF(($F6&lt;&gt;"")*($G6&lt;&gt;"")*(LZ6&lt;&gt;"")*(MA6&lt;&gt;""),($F6&gt;$G6)*(LZ6&gt;MA6)+($F6=$G6)*(LZ6=MA6)+($F6&lt;$G6)*(LZ6&lt;MA6),"")</f>
        <v/>
      </c>
      <c r="MD6" s="188" t="str">
        <f>IF((MC6&lt;&gt;""),IF(OR($F6&lt;&gt;$G6,PrSettings!$M$4="●"),(($F6-$G6)=(LZ6-MA6))*1,0),"")</f>
        <v/>
      </c>
      <c r="ME6" s="188" t="str">
        <f t="shared" ref="ME6:ME11" si="103">IF((MC6&lt;&gt;""),($F6=LZ6)*($G6=MA6),"")</f>
        <v/>
      </c>
      <c r="MF6" s="188" t="str">
        <f>IF(MC6&lt;&gt;"",IF(ABS($F6-$G6)&gt;=PrSettings!$M$7,(ABS($F6-$G6-LZ6+MA6)&lt;=1)*1,IF(AND(MC6,$F6=$G6,$F6&gt;=PrSettings!$M$6),(ABS(LZ6-$F6)&lt;=1)*1,IF(AND(MC6,$F6+$G6&gt;=PrSettings!$M$8),(ABS(LZ6-$F6)+ABS(MA6-$G6)&lt;=1)*1,""))),"")</f>
        <v/>
      </c>
      <c r="MG6" s="219"/>
    </row>
    <row r="7" spans="1:345">
      <c r="B7" s="186">
        <f>INDEX(Groups!$C$7:$C$65,MATCH(C7,Groups!$D$7:$D$65,0))</f>
        <v>25</v>
      </c>
      <c r="C7" s="187" t="str">
        <f>CalcA!$P$23</f>
        <v>Rep. of Korea</v>
      </c>
      <c r="D7" s="188">
        <f>INDEX(Groups!$C$7:$C$65,MATCH(E7,Groups!$D$7:$D$65,0))</f>
        <v>41</v>
      </c>
      <c r="E7" s="187" t="str">
        <f>CalcA!$Q$23</f>
        <v>Czech Rep.</v>
      </c>
      <c r="F7" s="717" t="str">
        <f>CalcA!$R$23</f>
        <v/>
      </c>
      <c r="G7" s="190" t="str">
        <f>CalcA!$S$23</f>
        <v/>
      </c>
      <c r="I7" s="186">
        <f t="shared" si="0"/>
        <v>25</v>
      </c>
      <c r="J7" s="187" t="str">
        <f t="shared" ref="J7:J11" si="104">$C7</f>
        <v>Rep. of Korea</v>
      </c>
      <c r="K7" s="188">
        <f t="shared" si="26"/>
        <v>41</v>
      </c>
      <c r="L7" s="187" t="str">
        <f t="shared" ref="L7:L11" si="105">$E7</f>
        <v>Czech Rep.</v>
      </c>
      <c r="M7" s="222"/>
      <c r="N7" s="222"/>
      <c r="O7" s="218"/>
      <c r="P7" s="188" t="str">
        <f t="shared" si="27"/>
        <v/>
      </c>
      <c r="Q7" s="188" t="str">
        <f>IF((P7&lt;&gt;""),IF(OR($F7&lt;&gt;$G7,PrSettings!$M$4="●"),(($F7-$G7)=(M7-N7))*1,0),"")</f>
        <v/>
      </c>
      <c r="R7" s="188" t="str">
        <f t="shared" si="28"/>
        <v/>
      </c>
      <c r="S7" s="188" t="str">
        <f>IF(P7&lt;&gt;"",IF(ABS($F7-$G7)&gt;=PrSettings!$M$7,(ABS($F7-$G7-M7+N7)&lt;=1)*1,IF(AND(P7,$F7=$G7,$F7&gt;=PrSettings!$M$6),(ABS(M7-$F7)&lt;=1)*1,IF(AND(P7,$F7+$G7&gt;=PrSettings!$M$8),(ABS(M7-$F7)+ABS(N7-$G7)&lt;=1)*1,""))),"")</f>
        <v/>
      </c>
      <c r="T7" s="220"/>
      <c r="V7" s="186">
        <f t="shared" si="1"/>
        <v>25</v>
      </c>
      <c r="W7" s="187" t="str">
        <f t="shared" ref="W7:W11" si="106">$C7</f>
        <v>Rep. of Korea</v>
      </c>
      <c r="X7" s="188">
        <f t="shared" si="29"/>
        <v>41</v>
      </c>
      <c r="Y7" s="187" t="str">
        <f t="shared" ref="Y7:Y11" si="107">$E7</f>
        <v>Czech Rep.</v>
      </c>
      <c r="Z7" s="222"/>
      <c r="AA7" s="222"/>
      <c r="AB7" s="218"/>
      <c r="AC7" s="188" t="str">
        <f t="shared" si="30"/>
        <v/>
      </c>
      <c r="AD7" s="188" t="str">
        <f>IF((AC7&lt;&gt;""),IF(OR($F7&lt;&gt;$G7,PrSettings!$M$4="●"),(($F7-$G7)=(Z7-AA7))*1,0),"")</f>
        <v/>
      </c>
      <c r="AE7" s="188" t="str">
        <f t="shared" si="31"/>
        <v/>
      </c>
      <c r="AF7" s="188" t="str">
        <f>IF(AC7&lt;&gt;"",IF(ABS($F7-$G7)&gt;=PrSettings!$M$7,(ABS($F7-$G7-Z7+AA7)&lt;=1)*1,IF(AND(AC7,$F7=$G7,$F7&gt;=PrSettings!$M$6),(ABS(Z7-$F7)&lt;=1)*1,IF(AND(AC7,$F7+$G7&gt;=PrSettings!$M$8),(ABS(Z7-$F7)+ABS(AA7-$G7)&lt;=1)*1,""))),"")</f>
        <v/>
      </c>
      <c r="AG7" s="220"/>
      <c r="AI7" s="186">
        <f t="shared" si="2"/>
        <v>25</v>
      </c>
      <c r="AJ7" s="187" t="str">
        <f t="shared" ref="AJ7:AJ11" si="108">$C7</f>
        <v>Rep. of Korea</v>
      </c>
      <c r="AK7" s="188">
        <f t="shared" si="32"/>
        <v>41</v>
      </c>
      <c r="AL7" s="187" t="str">
        <f t="shared" ref="AL7:AL11" si="109">$E7</f>
        <v>Czech Rep.</v>
      </c>
      <c r="AM7" s="222"/>
      <c r="AN7" s="222"/>
      <c r="AO7" s="218"/>
      <c r="AP7" s="188" t="str">
        <f t="shared" si="33"/>
        <v/>
      </c>
      <c r="AQ7" s="188" t="str">
        <f>IF((AP7&lt;&gt;""),IF(OR($F7&lt;&gt;$G7,PrSettings!$M$4="●"),(($F7-$G7)=(AM7-AN7))*1,0),"")</f>
        <v/>
      </c>
      <c r="AR7" s="188" t="str">
        <f t="shared" si="34"/>
        <v/>
      </c>
      <c r="AS7" s="188" t="str">
        <f>IF(AP7&lt;&gt;"",IF(ABS($F7-$G7)&gt;=PrSettings!$M$7,(ABS($F7-$G7-AM7+AN7)&lt;=1)*1,IF(AND(AP7,$F7=$G7,$F7&gt;=PrSettings!$M$6),(ABS(AM7-$F7)&lt;=1)*1,IF(AND(AP7,$F7+$G7&gt;=PrSettings!$M$8),(ABS(AM7-$F7)+ABS(AN7-$G7)&lt;=1)*1,""))),"")</f>
        <v/>
      </c>
      <c r="AT7" s="220"/>
      <c r="AV7" s="186">
        <f t="shared" si="3"/>
        <v>25</v>
      </c>
      <c r="AW7" s="187" t="str">
        <f t="shared" ref="AW7:AW11" si="110">$C7</f>
        <v>Rep. of Korea</v>
      </c>
      <c r="AX7" s="188">
        <f t="shared" si="35"/>
        <v>41</v>
      </c>
      <c r="AY7" s="187" t="str">
        <f t="shared" ref="AY7:AY11" si="111">$E7</f>
        <v>Czech Rep.</v>
      </c>
      <c r="AZ7" s="222"/>
      <c r="BA7" s="222"/>
      <c r="BB7" s="218"/>
      <c r="BC7" s="188" t="str">
        <f t="shared" si="36"/>
        <v/>
      </c>
      <c r="BD7" s="188" t="str">
        <f>IF((BC7&lt;&gt;""),IF(OR($F7&lt;&gt;$G7,PrSettings!$M$4="●"),(($F7-$G7)=(AZ7-BA7))*1,0),"")</f>
        <v/>
      </c>
      <c r="BE7" s="188" t="str">
        <f t="shared" si="37"/>
        <v/>
      </c>
      <c r="BF7" s="188" t="str">
        <f>IF(BC7&lt;&gt;"",IF(ABS($F7-$G7)&gt;=PrSettings!$M$7,(ABS($F7-$G7-AZ7+BA7)&lt;=1)*1,IF(AND(BC7,$F7=$G7,$F7&gt;=PrSettings!$M$6),(ABS(AZ7-$F7)&lt;=1)*1,IF(AND(BC7,$F7+$G7&gt;=PrSettings!$M$8),(ABS(AZ7-$F7)+ABS(BA7-$G7)&lt;=1)*1,""))),"")</f>
        <v/>
      </c>
      <c r="BG7" s="220"/>
      <c r="BI7" s="186">
        <f t="shared" si="4"/>
        <v>25</v>
      </c>
      <c r="BJ7" s="187" t="str">
        <f t="shared" ref="BJ7:BJ11" si="112">$C7</f>
        <v>Rep. of Korea</v>
      </c>
      <c r="BK7" s="188">
        <f t="shared" si="38"/>
        <v>41</v>
      </c>
      <c r="BL7" s="187" t="str">
        <f t="shared" ref="BL7:BL11" si="113">$E7</f>
        <v>Czech Rep.</v>
      </c>
      <c r="BM7" s="222"/>
      <c r="BN7" s="222"/>
      <c r="BO7" s="218"/>
      <c r="BP7" s="188" t="str">
        <f t="shared" si="39"/>
        <v/>
      </c>
      <c r="BQ7" s="188" t="str">
        <f>IF((BP7&lt;&gt;""),IF(OR($F7&lt;&gt;$G7,PrSettings!$M$4="●"),(($F7-$G7)=(BM7-BN7))*1,0),"")</f>
        <v/>
      </c>
      <c r="BR7" s="188" t="str">
        <f t="shared" si="40"/>
        <v/>
      </c>
      <c r="BS7" s="188" t="str">
        <f>IF(BP7&lt;&gt;"",IF(ABS($F7-$G7)&gt;=PrSettings!$M$7,(ABS($F7-$G7-BM7+BN7)&lt;=1)*1,IF(AND(BP7,$F7=$G7,$F7&gt;=PrSettings!$M$6),(ABS(BM7-$F7)&lt;=1)*1,IF(AND(BP7,$F7+$G7&gt;=PrSettings!$M$8),(ABS(BM7-$F7)+ABS(BN7-$G7)&lt;=1)*1,""))),"")</f>
        <v/>
      </c>
      <c r="BT7" s="220"/>
      <c r="BV7" s="186">
        <f t="shared" si="5"/>
        <v>25</v>
      </c>
      <c r="BW7" s="187" t="str">
        <f t="shared" ref="BW7:BW11" si="114">$C7</f>
        <v>Rep. of Korea</v>
      </c>
      <c r="BX7" s="188">
        <f t="shared" si="41"/>
        <v>41</v>
      </c>
      <c r="BY7" s="187" t="str">
        <f t="shared" ref="BY7:BY11" si="115">$E7</f>
        <v>Czech Rep.</v>
      </c>
      <c r="BZ7" s="222"/>
      <c r="CA7" s="222"/>
      <c r="CB7" s="218"/>
      <c r="CC7" s="188" t="str">
        <f t="shared" si="42"/>
        <v/>
      </c>
      <c r="CD7" s="188" t="str">
        <f>IF((CC7&lt;&gt;""),IF(OR($F7&lt;&gt;$G7,PrSettings!$M$4="●"),(($F7-$G7)=(BZ7-CA7))*1,0),"")</f>
        <v/>
      </c>
      <c r="CE7" s="188" t="str">
        <f t="shared" si="43"/>
        <v/>
      </c>
      <c r="CF7" s="188" t="str">
        <f>IF(CC7&lt;&gt;"",IF(ABS($F7-$G7)&gt;=PrSettings!$M$7,(ABS($F7-$G7-BZ7+CA7)&lt;=1)*1,IF(AND(CC7,$F7=$G7,$F7&gt;=PrSettings!$M$6),(ABS(BZ7-$F7)&lt;=1)*1,IF(AND(CC7,$F7+$G7&gt;=PrSettings!$M$8),(ABS(BZ7-$F7)+ABS(CA7-$G7)&lt;=1)*1,""))),"")</f>
        <v/>
      </c>
      <c r="CG7" s="220"/>
      <c r="CI7" s="186">
        <f t="shared" si="6"/>
        <v>25</v>
      </c>
      <c r="CJ7" s="187" t="str">
        <f t="shared" ref="CJ7:CJ11" si="116">$C7</f>
        <v>Rep. of Korea</v>
      </c>
      <c r="CK7" s="188">
        <f t="shared" si="44"/>
        <v>41</v>
      </c>
      <c r="CL7" s="187" t="str">
        <f t="shared" ref="CL7:CL11" si="117">$E7</f>
        <v>Czech Rep.</v>
      </c>
      <c r="CM7" s="222"/>
      <c r="CN7" s="222"/>
      <c r="CO7" s="218"/>
      <c r="CP7" s="188" t="str">
        <f t="shared" si="45"/>
        <v/>
      </c>
      <c r="CQ7" s="188" t="str">
        <f>IF((CP7&lt;&gt;""),IF(OR($F7&lt;&gt;$G7,PrSettings!$M$4="●"),(($F7-$G7)=(CM7-CN7))*1,0),"")</f>
        <v/>
      </c>
      <c r="CR7" s="188" t="str">
        <f t="shared" si="46"/>
        <v/>
      </c>
      <c r="CS7" s="188" t="str">
        <f>IF(CP7&lt;&gt;"",IF(ABS($F7-$G7)&gt;=PrSettings!$M$7,(ABS($F7-$G7-CM7+CN7)&lt;=1)*1,IF(AND(CP7,$F7=$G7,$F7&gt;=PrSettings!$M$6),(ABS(CM7-$F7)&lt;=1)*1,IF(AND(CP7,$F7+$G7&gt;=PrSettings!$M$8),(ABS(CM7-$F7)+ABS(CN7-$G7)&lt;=1)*1,""))),"")</f>
        <v/>
      </c>
      <c r="CT7" s="220"/>
      <c r="CV7" s="186">
        <f t="shared" si="7"/>
        <v>25</v>
      </c>
      <c r="CW7" s="187" t="str">
        <f t="shared" ref="CW7:CW11" si="118">$C7</f>
        <v>Rep. of Korea</v>
      </c>
      <c r="CX7" s="188">
        <f t="shared" si="47"/>
        <v>41</v>
      </c>
      <c r="CY7" s="187" t="str">
        <f t="shared" ref="CY7:CY11" si="119">$E7</f>
        <v>Czech Rep.</v>
      </c>
      <c r="CZ7" s="222"/>
      <c r="DA7" s="222"/>
      <c r="DB7" s="218"/>
      <c r="DC7" s="188" t="str">
        <f t="shared" si="48"/>
        <v/>
      </c>
      <c r="DD7" s="188" t="str">
        <f>IF((DC7&lt;&gt;""),IF(OR($F7&lt;&gt;$G7,PrSettings!$M$4="●"),(($F7-$G7)=(CZ7-DA7))*1,0),"")</f>
        <v/>
      </c>
      <c r="DE7" s="188" t="str">
        <f t="shared" si="49"/>
        <v/>
      </c>
      <c r="DF7" s="188" t="str">
        <f>IF(DC7&lt;&gt;"",IF(ABS($F7-$G7)&gt;=PrSettings!$M$7,(ABS($F7-$G7-CZ7+DA7)&lt;=1)*1,IF(AND(DC7,$F7=$G7,$F7&gt;=PrSettings!$M$6),(ABS(CZ7-$F7)&lt;=1)*1,IF(AND(DC7,$F7+$G7&gt;=PrSettings!$M$8),(ABS(CZ7-$F7)+ABS(DA7-$G7)&lt;=1)*1,""))),"")</f>
        <v/>
      </c>
      <c r="DG7" s="220"/>
      <c r="DI7" s="186">
        <f t="shared" si="8"/>
        <v>25</v>
      </c>
      <c r="DJ7" s="187" t="str">
        <f t="shared" ref="DJ7:DJ11" si="120">$C7</f>
        <v>Rep. of Korea</v>
      </c>
      <c r="DK7" s="188">
        <f t="shared" si="50"/>
        <v>41</v>
      </c>
      <c r="DL7" s="187" t="str">
        <f t="shared" ref="DL7:DL11" si="121">$E7</f>
        <v>Czech Rep.</v>
      </c>
      <c r="DM7" s="222"/>
      <c r="DN7" s="222"/>
      <c r="DO7" s="218"/>
      <c r="DP7" s="188" t="str">
        <f t="shared" si="51"/>
        <v/>
      </c>
      <c r="DQ7" s="188" t="str">
        <f>IF((DP7&lt;&gt;""),IF(OR($F7&lt;&gt;$G7,PrSettings!$M$4="●"),(($F7-$G7)=(DM7-DN7))*1,0),"")</f>
        <v/>
      </c>
      <c r="DR7" s="188" t="str">
        <f t="shared" si="52"/>
        <v/>
      </c>
      <c r="DS7" s="188" t="str">
        <f>IF(DP7&lt;&gt;"",IF(ABS($F7-$G7)&gt;=PrSettings!$M$7,(ABS($F7-$G7-DM7+DN7)&lt;=1)*1,IF(AND(DP7,$F7=$G7,$F7&gt;=PrSettings!$M$6),(ABS(DM7-$F7)&lt;=1)*1,IF(AND(DP7,$F7+$G7&gt;=PrSettings!$M$8),(ABS(DM7-$F7)+ABS(DN7-$G7)&lt;=1)*1,""))),"")</f>
        <v/>
      </c>
      <c r="DT7" s="220"/>
      <c r="DV7" s="186">
        <f t="shared" si="9"/>
        <v>25</v>
      </c>
      <c r="DW7" s="187" t="str">
        <f t="shared" ref="DW7:DW11" si="122">$C7</f>
        <v>Rep. of Korea</v>
      </c>
      <c r="DX7" s="188">
        <f t="shared" si="53"/>
        <v>41</v>
      </c>
      <c r="DY7" s="187" t="str">
        <f t="shared" ref="DY7:DY11" si="123">$E7</f>
        <v>Czech Rep.</v>
      </c>
      <c r="DZ7" s="222"/>
      <c r="EA7" s="222"/>
      <c r="EB7" s="218"/>
      <c r="EC7" s="188" t="str">
        <f t="shared" si="54"/>
        <v/>
      </c>
      <c r="ED7" s="188" t="str">
        <f>IF((EC7&lt;&gt;""),IF(OR($F7&lt;&gt;$G7,PrSettings!$M$4="●"),(($F7-$G7)=(DZ7-EA7))*1,0),"")</f>
        <v/>
      </c>
      <c r="EE7" s="188" t="str">
        <f t="shared" si="55"/>
        <v/>
      </c>
      <c r="EF7" s="188" t="str">
        <f>IF(EC7&lt;&gt;"",IF(ABS($F7-$G7)&gt;=PrSettings!$M$7,(ABS($F7-$G7-DZ7+EA7)&lt;=1)*1,IF(AND(EC7,$F7=$G7,$F7&gt;=PrSettings!$M$6),(ABS(DZ7-$F7)&lt;=1)*1,IF(AND(EC7,$F7+$G7&gt;=PrSettings!$M$8),(ABS(DZ7-$F7)+ABS(EA7-$G7)&lt;=1)*1,""))),"")</f>
        <v/>
      </c>
      <c r="EG7" s="220"/>
      <c r="EI7" s="186">
        <f t="shared" si="10"/>
        <v>25</v>
      </c>
      <c r="EJ7" s="187" t="str">
        <f t="shared" ref="EJ7:EJ11" si="124">$C7</f>
        <v>Rep. of Korea</v>
      </c>
      <c r="EK7" s="188">
        <f t="shared" si="56"/>
        <v>41</v>
      </c>
      <c r="EL7" s="187" t="str">
        <f t="shared" ref="EL7:EL11" si="125">$E7</f>
        <v>Czech Rep.</v>
      </c>
      <c r="EM7" s="222"/>
      <c r="EN7" s="222"/>
      <c r="EO7" s="218"/>
      <c r="EP7" s="188" t="str">
        <f t="shared" si="57"/>
        <v/>
      </c>
      <c r="EQ7" s="188" t="str">
        <f>IF((EP7&lt;&gt;""),IF(OR($F7&lt;&gt;$G7,PrSettings!$M$4="●"),(($F7-$G7)=(EM7-EN7))*1,0),"")</f>
        <v/>
      </c>
      <c r="ER7" s="188" t="str">
        <f t="shared" si="58"/>
        <v/>
      </c>
      <c r="ES7" s="188" t="str">
        <f>IF(EP7&lt;&gt;"",IF(ABS($F7-$G7)&gt;=PrSettings!$M$7,(ABS($F7-$G7-EM7+EN7)&lt;=1)*1,IF(AND(EP7,$F7=$G7,$F7&gt;=PrSettings!$M$6),(ABS(EM7-$F7)&lt;=1)*1,IF(AND(EP7,$F7+$G7&gt;=PrSettings!$M$8),(ABS(EM7-$F7)+ABS(EN7-$G7)&lt;=1)*1,""))),"")</f>
        <v/>
      </c>
      <c r="ET7" s="220"/>
      <c r="EV7" s="186">
        <f t="shared" si="11"/>
        <v>25</v>
      </c>
      <c r="EW7" s="187" t="str">
        <f t="shared" ref="EW7:EW11" si="126">$C7</f>
        <v>Rep. of Korea</v>
      </c>
      <c r="EX7" s="188">
        <f t="shared" si="59"/>
        <v>41</v>
      </c>
      <c r="EY7" s="187" t="str">
        <f t="shared" ref="EY7:EY11" si="127">$E7</f>
        <v>Czech Rep.</v>
      </c>
      <c r="EZ7" s="222"/>
      <c r="FA7" s="222"/>
      <c r="FB7" s="218"/>
      <c r="FC7" s="188" t="str">
        <f t="shared" si="60"/>
        <v/>
      </c>
      <c r="FD7" s="188" t="str">
        <f>IF((FC7&lt;&gt;""),IF(OR($F7&lt;&gt;$G7,PrSettings!$M$4="●"),(($F7-$G7)=(EZ7-FA7))*1,0),"")</f>
        <v/>
      </c>
      <c r="FE7" s="188" t="str">
        <f t="shared" si="61"/>
        <v/>
      </c>
      <c r="FF7" s="188" t="str">
        <f>IF(FC7&lt;&gt;"",IF(ABS($F7-$G7)&gt;=PrSettings!$M$7,(ABS($F7-$G7-EZ7+FA7)&lt;=1)*1,IF(AND(FC7,$F7=$G7,$F7&gt;=PrSettings!$M$6),(ABS(EZ7-$F7)&lt;=1)*1,IF(AND(FC7,$F7+$G7&gt;=PrSettings!$M$8),(ABS(EZ7-$F7)+ABS(FA7-$G7)&lt;=1)*1,""))),"")</f>
        <v/>
      </c>
      <c r="FG7" s="220"/>
      <c r="FI7" s="186">
        <f t="shared" si="12"/>
        <v>25</v>
      </c>
      <c r="FJ7" s="187" t="str">
        <f t="shared" ref="FJ7:FJ11" si="128">$C7</f>
        <v>Rep. of Korea</v>
      </c>
      <c r="FK7" s="188">
        <f t="shared" si="62"/>
        <v>41</v>
      </c>
      <c r="FL7" s="187" t="str">
        <f t="shared" ref="FL7:FL11" si="129">$E7</f>
        <v>Czech Rep.</v>
      </c>
      <c r="FM7" s="222"/>
      <c r="FN7" s="222"/>
      <c r="FO7" s="218"/>
      <c r="FP7" s="188" t="str">
        <f t="shared" si="63"/>
        <v/>
      </c>
      <c r="FQ7" s="188" t="str">
        <f>IF((FP7&lt;&gt;""),IF(OR($F7&lt;&gt;$G7,PrSettings!$M$4="●"),(($F7-$G7)=(FM7-FN7))*1,0),"")</f>
        <v/>
      </c>
      <c r="FR7" s="188" t="str">
        <f t="shared" si="64"/>
        <v/>
      </c>
      <c r="FS7" s="188" t="str">
        <f>IF(FP7&lt;&gt;"",IF(ABS($F7-$G7)&gt;=PrSettings!$M$7,(ABS($F7-$G7-FM7+FN7)&lt;=1)*1,IF(AND(FP7,$F7=$G7,$F7&gt;=PrSettings!$M$6),(ABS(FM7-$F7)&lt;=1)*1,IF(AND(FP7,$F7+$G7&gt;=PrSettings!$M$8),(ABS(FM7-$F7)+ABS(FN7-$G7)&lt;=1)*1,""))),"")</f>
        <v/>
      </c>
      <c r="FT7" s="220"/>
      <c r="FV7" s="186">
        <f t="shared" si="13"/>
        <v>25</v>
      </c>
      <c r="FW7" s="187" t="str">
        <f t="shared" ref="FW7:FW11" si="130">$C7</f>
        <v>Rep. of Korea</v>
      </c>
      <c r="FX7" s="188">
        <f t="shared" si="65"/>
        <v>41</v>
      </c>
      <c r="FY7" s="187" t="str">
        <f t="shared" ref="FY7:FY11" si="131">$E7</f>
        <v>Czech Rep.</v>
      </c>
      <c r="FZ7" s="222"/>
      <c r="GA7" s="222"/>
      <c r="GB7" s="218"/>
      <c r="GC7" s="188" t="str">
        <f t="shared" si="66"/>
        <v/>
      </c>
      <c r="GD7" s="188" t="str">
        <f>IF((GC7&lt;&gt;""),IF(OR($F7&lt;&gt;$G7,PrSettings!$M$4="●"),(($F7-$G7)=(FZ7-GA7))*1,0),"")</f>
        <v/>
      </c>
      <c r="GE7" s="188" t="str">
        <f t="shared" si="67"/>
        <v/>
      </c>
      <c r="GF7" s="188" t="str">
        <f>IF(GC7&lt;&gt;"",IF(ABS($F7-$G7)&gt;=PrSettings!$M$7,(ABS($F7-$G7-FZ7+GA7)&lt;=1)*1,IF(AND(GC7,$F7=$G7,$F7&gt;=PrSettings!$M$6),(ABS(FZ7-$F7)&lt;=1)*1,IF(AND(GC7,$F7+$G7&gt;=PrSettings!$M$8),(ABS(FZ7-$F7)+ABS(GA7-$G7)&lt;=1)*1,""))),"")</f>
        <v/>
      </c>
      <c r="GG7" s="220"/>
      <c r="GI7" s="186">
        <f t="shared" si="14"/>
        <v>25</v>
      </c>
      <c r="GJ7" s="187" t="str">
        <f t="shared" ref="GJ7:GJ11" si="132">$C7</f>
        <v>Rep. of Korea</v>
      </c>
      <c r="GK7" s="188">
        <f t="shared" si="68"/>
        <v>41</v>
      </c>
      <c r="GL7" s="187" t="str">
        <f t="shared" ref="GL7:GL11" si="133">$E7</f>
        <v>Czech Rep.</v>
      </c>
      <c r="GM7" s="222"/>
      <c r="GN7" s="222"/>
      <c r="GO7" s="218"/>
      <c r="GP7" s="188" t="str">
        <f t="shared" si="69"/>
        <v/>
      </c>
      <c r="GQ7" s="188" t="str">
        <f>IF((GP7&lt;&gt;""),IF(OR($F7&lt;&gt;$G7,PrSettings!$M$4="●"),(($F7-$G7)=(GM7-GN7))*1,0),"")</f>
        <v/>
      </c>
      <c r="GR7" s="188" t="str">
        <f t="shared" si="70"/>
        <v/>
      </c>
      <c r="GS7" s="188" t="str">
        <f>IF(GP7&lt;&gt;"",IF(ABS($F7-$G7)&gt;=PrSettings!$M$7,(ABS($F7-$G7-GM7+GN7)&lt;=1)*1,IF(AND(GP7,$F7=$G7,$F7&gt;=PrSettings!$M$6),(ABS(GM7-$F7)&lt;=1)*1,IF(AND(GP7,$F7+$G7&gt;=PrSettings!$M$8),(ABS(GM7-$F7)+ABS(GN7-$G7)&lt;=1)*1,""))),"")</f>
        <v/>
      </c>
      <c r="GT7" s="220"/>
      <c r="GV7" s="186">
        <f t="shared" si="15"/>
        <v>25</v>
      </c>
      <c r="GW7" s="187" t="str">
        <f t="shared" ref="GW7:GW11" si="134">$C7</f>
        <v>Rep. of Korea</v>
      </c>
      <c r="GX7" s="188">
        <f t="shared" si="71"/>
        <v>41</v>
      </c>
      <c r="GY7" s="187" t="str">
        <f t="shared" ref="GY7:GY11" si="135">$E7</f>
        <v>Czech Rep.</v>
      </c>
      <c r="GZ7" s="222"/>
      <c r="HA7" s="222"/>
      <c r="HB7" s="218"/>
      <c r="HC7" s="188" t="str">
        <f t="shared" si="72"/>
        <v/>
      </c>
      <c r="HD7" s="188" t="str">
        <f>IF((HC7&lt;&gt;""),IF(OR($F7&lt;&gt;$G7,PrSettings!$M$4="●"),(($F7-$G7)=(GZ7-HA7))*1,0),"")</f>
        <v/>
      </c>
      <c r="HE7" s="188" t="str">
        <f t="shared" si="73"/>
        <v/>
      </c>
      <c r="HF7" s="188" t="str">
        <f>IF(HC7&lt;&gt;"",IF(ABS($F7-$G7)&gt;=PrSettings!$M$7,(ABS($F7-$G7-GZ7+HA7)&lt;=1)*1,IF(AND(HC7,$F7=$G7,$F7&gt;=PrSettings!$M$6),(ABS(GZ7-$F7)&lt;=1)*1,IF(AND(HC7,$F7+$G7&gt;=PrSettings!$M$8),(ABS(GZ7-$F7)+ABS(HA7-$G7)&lt;=1)*1,""))),"")</f>
        <v/>
      </c>
      <c r="HG7" s="220"/>
      <c r="HI7" s="186">
        <f t="shared" si="16"/>
        <v>25</v>
      </c>
      <c r="HJ7" s="187" t="str">
        <f t="shared" ref="HJ7:HJ11" si="136">$C7</f>
        <v>Rep. of Korea</v>
      </c>
      <c r="HK7" s="188">
        <f t="shared" si="74"/>
        <v>41</v>
      </c>
      <c r="HL7" s="187" t="str">
        <f t="shared" ref="HL7:HL11" si="137">$E7</f>
        <v>Czech Rep.</v>
      </c>
      <c r="HM7" s="222"/>
      <c r="HN7" s="222"/>
      <c r="HO7" s="218"/>
      <c r="HP7" s="188" t="str">
        <f t="shared" si="75"/>
        <v/>
      </c>
      <c r="HQ7" s="188" t="str">
        <f>IF((HP7&lt;&gt;""),IF(OR($F7&lt;&gt;$G7,PrSettings!$M$4="●"),(($F7-$G7)=(HM7-HN7))*1,0),"")</f>
        <v/>
      </c>
      <c r="HR7" s="188" t="str">
        <f t="shared" si="76"/>
        <v/>
      </c>
      <c r="HS7" s="188" t="str">
        <f>IF(HP7&lt;&gt;"",IF(ABS($F7-$G7)&gt;=PrSettings!$M$7,(ABS($F7-$G7-HM7+HN7)&lt;=1)*1,IF(AND(HP7,$F7=$G7,$F7&gt;=PrSettings!$M$6),(ABS(HM7-$F7)&lt;=1)*1,IF(AND(HP7,$F7+$G7&gt;=PrSettings!$M$8),(ABS(HM7-$F7)+ABS(HN7-$G7)&lt;=1)*1,""))),"")</f>
        <v/>
      </c>
      <c r="HT7" s="220"/>
      <c r="HV7" s="186">
        <f t="shared" si="17"/>
        <v>25</v>
      </c>
      <c r="HW7" s="187" t="str">
        <f t="shared" ref="HW7:HW11" si="138">$C7</f>
        <v>Rep. of Korea</v>
      </c>
      <c r="HX7" s="188">
        <f t="shared" si="77"/>
        <v>41</v>
      </c>
      <c r="HY7" s="187" t="str">
        <f t="shared" ref="HY7:HY11" si="139">$E7</f>
        <v>Czech Rep.</v>
      </c>
      <c r="HZ7" s="222"/>
      <c r="IA7" s="222"/>
      <c r="IB7" s="218"/>
      <c r="IC7" s="188" t="str">
        <f t="shared" si="78"/>
        <v/>
      </c>
      <c r="ID7" s="188" t="str">
        <f>IF((IC7&lt;&gt;""),IF(OR($F7&lt;&gt;$G7,PrSettings!$M$4="●"),(($F7-$G7)=(HZ7-IA7))*1,0),"")</f>
        <v/>
      </c>
      <c r="IE7" s="188" t="str">
        <f t="shared" si="79"/>
        <v/>
      </c>
      <c r="IF7" s="188" t="str">
        <f>IF(IC7&lt;&gt;"",IF(ABS($F7-$G7)&gt;=PrSettings!$M$7,(ABS($F7-$G7-HZ7+IA7)&lt;=1)*1,IF(AND(IC7,$F7=$G7,$F7&gt;=PrSettings!$M$6),(ABS(HZ7-$F7)&lt;=1)*1,IF(AND(IC7,$F7+$G7&gt;=PrSettings!$M$8),(ABS(HZ7-$F7)+ABS(IA7-$G7)&lt;=1)*1,""))),"")</f>
        <v/>
      </c>
      <c r="IG7" s="220"/>
      <c r="II7" s="186">
        <f t="shared" si="18"/>
        <v>25</v>
      </c>
      <c r="IJ7" s="187" t="str">
        <f t="shared" ref="IJ7:IJ11" si="140">$C7</f>
        <v>Rep. of Korea</v>
      </c>
      <c r="IK7" s="188">
        <f t="shared" si="80"/>
        <v>41</v>
      </c>
      <c r="IL7" s="187" t="str">
        <f t="shared" ref="IL7:IL11" si="141">$E7</f>
        <v>Czech Rep.</v>
      </c>
      <c r="IM7" s="222"/>
      <c r="IN7" s="222"/>
      <c r="IO7" s="218"/>
      <c r="IP7" s="188" t="str">
        <f t="shared" si="81"/>
        <v/>
      </c>
      <c r="IQ7" s="188" t="str">
        <f>IF((IP7&lt;&gt;""),IF(OR($F7&lt;&gt;$G7,PrSettings!$M$4="●"),(($F7-$G7)=(IM7-IN7))*1,0),"")</f>
        <v/>
      </c>
      <c r="IR7" s="188" t="str">
        <f t="shared" si="82"/>
        <v/>
      </c>
      <c r="IS7" s="188" t="str">
        <f>IF(IP7&lt;&gt;"",IF(ABS($F7-$G7)&gt;=PrSettings!$M$7,(ABS($F7-$G7-IM7+IN7)&lt;=1)*1,IF(AND(IP7,$F7=$G7,$F7&gt;=PrSettings!$M$6),(ABS(IM7-$F7)&lt;=1)*1,IF(AND(IP7,$F7+$G7&gt;=PrSettings!$M$8),(ABS(IM7-$F7)+ABS(IN7-$G7)&lt;=1)*1,""))),"")</f>
        <v/>
      </c>
      <c r="IT7" s="220"/>
      <c r="IV7" s="186">
        <f t="shared" si="19"/>
        <v>25</v>
      </c>
      <c r="IW7" s="187" t="str">
        <f t="shared" ref="IW7:IW11" si="142">$C7</f>
        <v>Rep. of Korea</v>
      </c>
      <c r="IX7" s="188">
        <f t="shared" si="83"/>
        <v>41</v>
      </c>
      <c r="IY7" s="187" t="str">
        <f t="shared" ref="IY7:IY11" si="143">$E7</f>
        <v>Czech Rep.</v>
      </c>
      <c r="IZ7" s="222"/>
      <c r="JA7" s="222"/>
      <c r="JB7" s="218"/>
      <c r="JC7" s="188" t="str">
        <f t="shared" si="84"/>
        <v/>
      </c>
      <c r="JD7" s="188" t="str">
        <f>IF((JC7&lt;&gt;""),IF(OR($F7&lt;&gt;$G7,PrSettings!$M$4="●"),(($F7-$G7)=(IZ7-JA7))*1,0),"")</f>
        <v/>
      </c>
      <c r="JE7" s="188" t="str">
        <f t="shared" si="85"/>
        <v/>
      </c>
      <c r="JF7" s="188" t="str">
        <f>IF(JC7&lt;&gt;"",IF(ABS($F7-$G7)&gt;=PrSettings!$M$7,(ABS($F7-$G7-IZ7+JA7)&lt;=1)*1,IF(AND(JC7,$F7=$G7,$F7&gt;=PrSettings!$M$6),(ABS(IZ7-$F7)&lt;=1)*1,IF(AND(JC7,$F7+$G7&gt;=PrSettings!$M$8),(ABS(IZ7-$F7)+ABS(JA7-$G7)&lt;=1)*1,""))),"")</f>
        <v/>
      </c>
      <c r="JG7" s="220"/>
      <c r="JI7" s="186">
        <f t="shared" si="20"/>
        <v>25</v>
      </c>
      <c r="JJ7" s="187" t="str">
        <f t="shared" ref="JJ7:JJ11" si="144">$C7</f>
        <v>Rep. of Korea</v>
      </c>
      <c r="JK7" s="188">
        <f t="shared" si="86"/>
        <v>41</v>
      </c>
      <c r="JL7" s="187" t="str">
        <f t="shared" ref="JL7:JL11" si="145">$E7</f>
        <v>Czech Rep.</v>
      </c>
      <c r="JM7" s="222"/>
      <c r="JN7" s="222"/>
      <c r="JO7" s="218"/>
      <c r="JP7" s="188" t="str">
        <f t="shared" si="87"/>
        <v/>
      </c>
      <c r="JQ7" s="188" t="str">
        <f>IF((JP7&lt;&gt;""),IF(OR($F7&lt;&gt;$G7,PrSettings!$M$4="●"),(($F7-$G7)=(JM7-JN7))*1,0),"")</f>
        <v/>
      </c>
      <c r="JR7" s="188" t="str">
        <f t="shared" si="88"/>
        <v/>
      </c>
      <c r="JS7" s="188" t="str">
        <f>IF(JP7&lt;&gt;"",IF(ABS($F7-$G7)&gt;=PrSettings!$M$7,(ABS($F7-$G7-JM7+JN7)&lt;=1)*1,IF(AND(JP7,$F7=$G7,$F7&gt;=PrSettings!$M$6),(ABS(JM7-$F7)&lt;=1)*1,IF(AND(JP7,$F7+$G7&gt;=PrSettings!$M$8),(ABS(JM7-$F7)+ABS(JN7-$G7)&lt;=1)*1,""))),"")</f>
        <v/>
      </c>
      <c r="JT7" s="220"/>
      <c r="JV7" s="186">
        <f t="shared" si="21"/>
        <v>25</v>
      </c>
      <c r="JW7" s="187" t="str">
        <f t="shared" ref="JW7:JW11" si="146">$C7</f>
        <v>Rep. of Korea</v>
      </c>
      <c r="JX7" s="188">
        <f t="shared" si="89"/>
        <v>41</v>
      </c>
      <c r="JY7" s="187" t="str">
        <f t="shared" ref="JY7:JY11" si="147">$E7</f>
        <v>Czech Rep.</v>
      </c>
      <c r="JZ7" s="222"/>
      <c r="KA7" s="222"/>
      <c r="KB7" s="218"/>
      <c r="KC7" s="188" t="str">
        <f t="shared" si="90"/>
        <v/>
      </c>
      <c r="KD7" s="188" t="str">
        <f>IF((KC7&lt;&gt;""),IF(OR($F7&lt;&gt;$G7,PrSettings!$M$4="●"),(($F7-$G7)=(JZ7-KA7))*1,0),"")</f>
        <v/>
      </c>
      <c r="KE7" s="188" t="str">
        <f t="shared" si="91"/>
        <v/>
      </c>
      <c r="KF7" s="188" t="str">
        <f>IF(KC7&lt;&gt;"",IF(ABS($F7-$G7)&gt;=PrSettings!$M$7,(ABS($F7-$G7-JZ7+KA7)&lt;=1)*1,IF(AND(KC7,$F7=$G7,$F7&gt;=PrSettings!$M$6),(ABS(JZ7-$F7)&lt;=1)*1,IF(AND(KC7,$F7+$G7&gt;=PrSettings!$M$8),(ABS(JZ7-$F7)+ABS(KA7-$G7)&lt;=1)*1,""))),"")</f>
        <v/>
      </c>
      <c r="KG7" s="220"/>
      <c r="KI7" s="186">
        <f t="shared" si="22"/>
        <v>25</v>
      </c>
      <c r="KJ7" s="187" t="str">
        <f t="shared" ref="KJ7:KJ11" si="148">$C7</f>
        <v>Rep. of Korea</v>
      </c>
      <c r="KK7" s="188">
        <f t="shared" si="92"/>
        <v>41</v>
      </c>
      <c r="KL7" s="187" t="str">
        <f t="shared" ref="KL7:KL11" si="149">$E7</f>
        <v>Czech Rep.</v>
      </c>
      <c r="KM7" s="222"/>
      <c r="KN7" s="222"/>
      <c r="KO7" s="218"/>
      <c r="KP7" s="188" t="str">
        <f t="shared" si="93"/>
        <v/>
      </c>
      <c r="KQ7" s="188" t="str">
        <f>IF((KP7&lt;&gt;""),IF(OR($F7&lt;&gt;$G7,PrSettings!$M$4="●"),(($F7-$G7)=(KM7-KN7))*1,0),"")</f>
        <v/>
      </c>
      <c r="KR7" s="188" t="str">
        <f t="shared" si="94"/>
        <v/>
      </c>
      <c r="KS7" s="188" t="str">
        <f>IF(KP7&lt;&gt;"",IF(ABS($F7-$G7)&gt;=PrSettings!$M$7,(ABS($F7-$G7-KM7+KN7)&lt;=1)*1,IF(AND(KP7,$F7=$G7,$F7&gt;=PrSettings!$M$6),(ABS(KM7-$F7)&lt;=1)*1,IF(AND(KP7,$F7+$G7&gt;=PrSettings!$M$8),(ABS(KM7-$F7)+ABS(KN7-$G7)&lt;=1)*1,""))),"")</f>
        <v/>
      </c>
      <c r="KT7" s="220"/>
      <c r="KV7" s="186">
        <f t="shared" si="23"/>
        <v>25</v>
      </c>
      <c r="KW7" s="187" t="str">
        <f t="shared" ref="KW7:KW11" si="150">$C7</f>
        <v>Rep. of Korea</v>
      </c>
      <c r="KX7" s="188">
        <f t="shared" si="95"/>
        <v>41</v>
      </c>
      <c r="KY7" s="187" t="str">
        <f t="shared" ref="KY7:KY11" si="151">$E7</f>
        <v>Czech Rep.</v>
      </c>
      <c r="KZ7" s="222"/>
      <c r="LA7" s="222"/>
      <c r="LB7" s="218"/>
      <c r="LC7" s="188" t="str">
        <f t="shared" si="96"/>
        <v/>
      </c>
      <c r="LD7" s="188" t="str">
        <f>IF((LC7&lt;&gt;""),IF(OR($F7&lt;&gt;$G7,PrSettings!$M$4="●"),(($F7-$G7)=(KZ7-LA7))*1,0),"")</f>
        <v/>
      </c>
      <c r="LE7" s="188" t="str">
        <f t="shared" si="97"/>
        <v/>
      </c>
      <c r="LF7" s="188" t="str">
        <f>IF(LC7&lt;&gt;"",IF(ABS($F7-$G7)&gt;=PrSettings!$M$7,(ABS($F7-$G7-KZ7+LA7)&lt;=1)*1,IF(AND(LC7,$F7=$G7,$F7&gt;=PrSettings!$M$6),(ABS(KZ7-$F7)&lt;=1)*1,IF(AND(LC7,$F7+$G7&gt;=PrSettings!$M$8),(ABS(KZ7-$F7)+ABS(LA7-$G7)&lt;=1)*1,""))),"")</f>
        <v/>
      </c>
      <c r="LG7" s="220"/>
      <c r="LI7" s="186">
        <f t="shared" si="24"/>
        <v>25</v>
      </c>
      <c r="LJ7" s="187" t="str">
        <f t="shared" ref="LJ7:LJ11" si="152">$C7</f>
        <v>Rep. of Korea</v>
      </c>
      <c r="LK7" s="188">
        <f t="shared" si="98"/>
        <v>41</v>
      </c>
      <c r="LL7" s="187" t="str">
        <f t="shared" ref="LL7:LL11" si="153">$E7</f>
        <v>Czech Rep.</v>
      </c>
      <c r="LM7" s="222"/>
      <c r="LN7" s="222"/>
      <c r="LO7" s="218"/>
      <c r="LP7" s="188" t="str">
        <f t="shared" si="99"/>
        <v/>
      </c>
      <c r="LQ7" s="188" t="str">
        <f>IF((LP7&lt;&gt;""),IF(OR($F7&lt;&gt;$G7,PrSettings!$M$4="●"),(($F7-$G7)=(LM7-LN7))*1,0),"")</f>
        <v/>
      </c>
      <c r="LR7" s="188" t="str">
        <f t="shared" si="100"/>
        <v/>
      </c>
      <c r="LS7" s="188" t="str">
        <f>IF(LP7&lt;&gt;"",IF(ABS($F7-$G7)&gt;=PrSettings!$M$7,(ABS($F7-$G7-LM7+LN7)&lt;=1)*1,IF(AND(LP7,$F7=$G7,$F7&gt;=PrSettings!$M$6),(ABS(LM7-$F7)&lt;=1)*1,IF(AND(LP7,$F7+$G7&gt;=PrSettings!$M$8),(ABS(LM7-$F7)+ABS(LN7-$G7)&lt;=1)*1,""))),"")</f>
        <v/>
      </c>
      <c r="LT7" s="220"/>
      <c r="LV7" s="186">
        <f t="shared" si="25"/>
        <v>25</v>
      </c>
      <c r="LW7" s="187" t="str">
        <f t="shared" ref="LW7:LW11" si="154">$C7</f>
        <v>Rep. of Korea</v>
      </c>
      <c r="LX7" s="188">
        <f t="shared" si="101"/>
        <v>41</v>
      </c>
      <c r="LY7" s="187" t="str">
        <f t="shared" ref="LY7:LY11" si="155">$E7</f>
        <v>Czech Rep.</v>
      </c>
      <c r="LZ7" s="222"/>
      <c r="MA7" s="222"/>
      <c r="MB7" s="218"/>
      <c r="MC7" s="188" t="str">
        <f t="shared" si="102"/>
        <v/>
      </c>
      <c r="MD7" s="188" t="str">
        <f>IF((MC7&lt;&gt;""),IF(OR($F7&lt;&gt;$G7,PrSettings!$M$4="●"),(($F7-$G7)=(LZ7-MA7))*1,0),"")</f>
        <v/>
      </c>
      <c r="ME7" s="188" t="str">
        <f t="shared" si="103"/>
        <v/>
      </c>
      <c r="MF7" s="188" t="str">
        <f>IF(MC7&lt;&gt;"",IF(ABS($F7-$G7)&gt;=PrSettings!$M$7,(ABS($F7-$G7-LZ7+MA7)&lt;=1)*1,IF(AND(MC7,$F7=$G7,$F7&gt;=PrSettings!$M$6),(ABS(LZ7-$F7)&lt;=1)*1,IF(AND(MC7,$F7+$G7&gt;=PrSettings!$M$8),(ABS(LZ7-$F7)+ABS(MA7-$G7)&lt;=1)*1,""))),"")</f>
        <v/>
      </c>
      <c r="MG7" s="220"/>
    </row>
    <row r="8" spans="1:345">
      <c r="B8" s="186">
        <f>INDEX(Groups!$C$7:$C$65,MATCH(C8,Groups!$D$7:$D$65,0))</f>
        <v>41</v>
      </c>
      <c r="C8" s="187" t="str">
        <f>CalcA!$P$24</f>
        <v>Czech Rep.</v>
      </c>
      <c r="D8" s="188">
        <f>INDEX(Groups!$C$7:$C$65,MATCH(E8,Groups!$D$7:$D$65,0))</f>
        <v>60</v>
      </c>
      <c r="E8" s="187" t="str">
        <f>CalcA!$Q$24</f>
        <v>South Africa</v>
      </c>
      <c r="F8" s="189" t="str">
        <f>CalcA!$R$24</f>
        <v/>
      </c>
      <c r="G8" s="190" t="str">
        <f>CalcA!$S$24</f>
        <v/>
      </c>
      <c r="I8" s="186">
        <f t="shared" si="0"/>
        <v>41</v>
      </c>
      <c r="J8" s="187" t="str">
        <f t="shared" si="104"/>
        <v>Czech Rep.</v>
      </c>
      <c r="K8" s="188">
        <f t="shared" si="26"/>
        <v>60</v>
      </c>
      <c r="L8" s="187" t="str">
        <f t="shared" si="105"/>
        <v>South Africa</v>
      </c>
      <c r="M8" s="222"/>
      <c r="N8" s="222"/>
      <c r="O8" s="218"/>
      <c r="P8" s="188" t="str">
        <f t="shared" si="27"/>
        <v/>
      </c>
      <c r="Q8" s="188" t="str">
        <f>IF((P8&lt;&gt;""),IF(OR($F8&lt;&gt;$G8,PrSettings!$M$4="●"),(($F8-$G8)=(M8-N8))*1,0),"")</f>
        <v/>
      </c>
      <c r="R8" s="188" t="str">
        <f t="shared" si="28"/>
        <v/>
      </c>
      <c r="S8" s="188" t="str">
        <f>IF(P8&lt;&gt;"",IF(ABS($F8-$G8)&gt;=PrSettings!$M$7,(ABS($F8-$G8-M8+N8)&lt;=1)*1,IF(AND(P8,$F8=$G8,$F8&gt;=PrSettings!$M$6),(ABS(M8-$F8)&lt;=1)*1,IF(AND(P8,$F8+$G8&gt;=PrSettings!$M$8),(ABS(M8-$F8)+ABS(N8-$G8)&lt;=1)*1,""))),"")</f>
        <v/>
      </c>
      <c r="T8" s="220"/>
      <c r="V8" s="186">
        <f t="shared" si="1"/>
        <v>41</v>
      </c>
      <c r="W8" s="187" t="str">
        <f t="shared" si="106"/>
        <v>Czech Rep.</v>
      </c>
      <c r="X8" s="188">
        <f t="shared" si="29"/>
        <v>60</v>
      </c>
      <c r="Y8" s="187" t="str">
        <f t="shared" si="107"/>
        <v>South Africa</v>
      </c>
      <c r="Z8" s="222"/>
      <c r="AA8" s="222"/>
      <c r="AB8" s="218"/>
      <c r="AC8" s="188" t="str">
        <f t="shared" si="30"/>
        <v/>
      </c>
      <c r="AD8" s="188" t="str">
        <f>IF((AC8&lt;&gt;""),IF(OR($F8&lt;&gt;$G8,PrSettings!$M$4="●"),(($F8-$G8)=(Z8-AA8))*1,0),"")</f>
        <v/>
      </c>
      <c r="AE8" s="188" t="str">
        <f t="shared" si="31"/>
        <v/>
      </c>
      <c r="AF8" s="188" t="str">
        <f>IF(AC8&lt;&gt;"",IF(ABS($F8-$G8)&gt;=PrSettings!$M$7,(ABS($F8-$G8-Z8+AA8)&lt;=1)*1,IF(AND(AC8,$F8=$G8,$F8&gt;=PrSettings!$M$6),(ABS(Z8-$F8)&lt;=1)*1,IF(AND(AC8,$F8+$G8&gt;=PrSettings!$M$8),(ABS(Z8-$F8)+ABS(AA8-$G8)&lt;=1)*1,""))),"")</f>
        <v/>
      </c>
      <c r="AG8" s="220"/>
      <c r="AI8" s="186">
        <f t="shared" si="2"/>
        <v>41</v>
      </c>
      <c r="AJ8" s="187" t="str">
        <f t="shared" si="108"/>
        <v>Czech Rep.</v>
      </c>
      <c r="AK8" s="188">
        <f t="shared" si="32"/>
        <v>60</v>
      </c>
      <c r="AL8" s="187" t="str">
        <f t="shared" si="109"/>
        <v>South Africa</v>
      </c>
      <c r="AM8" s="222"/>
      <c r="AN8" s="222"/>
      <c r="AO8" s="218"/>
      <c r="AP8" s="188" t="str">
        <f t="shared" si="33"/>
        <v/>
      </c>
      <c r="AQ8" s="188" t="str">
        <f>IF((AP8&lt;&gt;""),IF(OR($F8&lt;&gt;$G8,PrSettings!$M$4="●"),(($F8-$G8)=(AM8-AN8))*1,0),"")</f>
        <v/>
      </c>
      <c r="AR8" s="188" t="str">
        <f t="shared" si="34"/>
        <v/>
      </c>
      <c r="AS8" s="188" t="str">
        <f>IF(AP8&lt;&gt;"",IF(ABS($F8-$G8)&gt;=PrSettings!$M$7,(ABS($F8-$G8-AM8+AN8)&lt;=1)*1,IF(AND(AP8,$F8=$G8,$F8&gt;=PrSettings!$M$6),(ABS(AM8-$F8)&lt;=1)*1,IF(AND(AP8,$F8+$G8&gt;=PrSettings!$M$8),(ABS(AM8-$F8)+ABS(AN8-$G8)&lt;=1)*1,""))),"")</f>
        <v/>
      </c>
      <c r="AT8" s="220"/>
      <c r="AV8" s="186">
        <f t="shared" si="3"/>
        <v>41</v>
      </c>
      <c r="AW8" s="187" t="str">
        <f t="shared" si="110"/>
        <v>Czech Rep.</v>
      </c>
      <c r="AX8" s="188">
        <f t="shared" si="35"/>
        <v>60</v>
      </c>
      <c r="AY8" s="187" t="str">
        <f t="shared" si="111"/>
        <v>South Africa</v>
      </c>
      <c r="AZ8" s="222"/>
      <c r="BA8" s="222"/>
      <c r="BB8" s="218"/>
      <c r="BC8" s="188" t="str">
        <f t="shared" si="36"/>
        <v/>
      </c>
      <c r="BD8" s="188" t="str">
        <f>IF((BC8&lt;&gt;""),IF(OR($F8&lt;&gt;$G8,PrSettings!$M$4="●"),(($F8-$G8)=(AZ8-BA8))*1,0),"")</f>
        <v/>
      </c>
      <c r="BE8" s="188" t="str">
        <f t="shared" si="37"/>
        <v/>
      </c>
      <c r="BF8" s="188" t="str">
        <f>IF(BC8&lt;&gt;"",IF(ABS($F8-$G8)&gt;=PrSettings!$M$7,(ABS($F8-$G8-AZ8+BA8)&lt;=1)*1,IF(AND(BC8,$F8=$G8,$F8&gt;=PrSettings!$M$6),(ABS(AZ8-$F8)&lt;=1)*1,IF(AND(BC8,$F8+$G8&gt;=PrSettings!$M$8),(ABS(AZ8-$F8)+ABS(BA8-$G8)&lt;=1)*1,""))),"")</f>
        <v/>
      </c>
      <c r="BG8" s="220"/>
      <c r="BI8" s="186">
        <f t="shared" si="4"/>
        <v>41</v>
      </c>
      <c r="BJ8" s="187" t="str">
        <f t="shared" si="112"/>
        <v>Czech Rep.</v>
      </c>
      <c r="BK8" s="188">
        <f t="shared" si="38"/>
        <v>60</v>
      </c>
      <c r="BL8" s="187" t="str">
        <f t="shared" si="113"/>
        <v>South Africa</v>
      </c>
      <c r="BM8" s="222"/>
      <c r="BN8" s="222"/>
      <c r="BO8" s="218"/>
      <c r="BP8" s="188" t="str">
        <f t="shared" si="39"/>
        <v/>
      </c>
      <c r="BQ8" s="188" t="str">
        <f>IF((BP8&lt;&gt;""),IF(OR($F8&lt;&gt;$G8,PrSettings!$M$4="●"),(($F8-$G8)=(BM8-BN8))*1,0),"")</f>
        <v/>
      </c>
      <c r="BR8" s="188" t="str">
        <f t="shared" si="40"/>
        <v/>
      </c>
      <c r="BS8" s="188" t="str">
        <f>IF(BP8&lt;&gt;"",IF(ABS($F8-$G8)&gt;=PrSettings!$M$7,(ABS($F8-$G8-BM8+BN8)&lt;=1)*1,IF(AND(BP8,$F8=$G8,$F8&gt;=PrSettings!$M$6),(ABS(BM8-$F8)&lt;=1)*1,IF(AND(BP8,$F8+$G8&gt;=PrSettings!$M$8),(ABS(BM8-$F8)+ABS(BN8-$G8)&lt;=1)*1,""))),"")</f>
        <v/>
      </c>
      <c r="BT8" s="220"/>
      <c r="BV8" s="186">
        <f t="shared" si="5"/>
        <v>41</v>
      </c>
      <c r="BW8" s="187" t="str">
        <f t="shared" si="114"/>
        <v>Czech Rep.</v>
      </c>
      <c r="BX8" s="188">
        <f t="shared" si="41"/>
        <v>60</v>
      </c>
      <c r="BY8" s="187" t="str">
        <f t="shared" si="115"/>
        <v>South Africa</v>
      </c>
      <c r="BZ8" s="222"/>
      <c r="CA8" s="222"/>
      <c r="CB8" s="218"/>
      <c r="CC8" s="188" t="str">
        <f t="shared" si="42"/>
        <v/>
      </c>
      <c r="CD8" s="188" t="str">
        <f>IF((CC8&lt;&gt;""),IF(OR($F8&lt;&gt;$G8,PrSettings!$M$4="●"),(($F8-$G8)=(BZ8-CA8))*1,0),"")</f>
        <v/>
      </c>
      <c r="CE8" s="188" t="str">
        <f t="shared" si="43"/>
        <v/>
      </c>
      <c r="CF8" s="188" t="str">
        <f>IF(CC8&lt;&gt;"",IF(ABS($F8-$G8)&gt;=PrSettings!$M$7,(ABS($F8-$G8-BZ8+CA8)&lt;=1)*1,IF(AND(CC8,$F8=$G8,$F8&gt;=PrSettings!$M$6),(ABS(BZ8-$F8)&lt;=1)*1,IF(AND(CC8,$F8+$G8&gt;=PrSettings!$M$8),(ABS(BZ8-$F8)+ABS(CA8-$G8)&lt;=1)*1,""))),"")</f>
        <v/>
      </c>
      <c r="CG8" s="220"/>
      <c r="CI8" s="186">
        <f t="shared" si="6"/>
        <v>41</v>
      </c>
      <c r="CJ8" s="187" t="str">
        <f t="shared" si="116"/>
        <v>Czech Rep.</v>
      </c>
      <c r="CK8" s="188">
        <f t="shared" si="44"/>
        <v>60</v>
      </c>
      <c r="CL8" s="187" t="str">
        <f t="shared" si="117"/>
        <v>South Africa</v>
      </c>
      <c r="CM8" s="222"/>
      <c r="CN8" s="222"/>
      <c r="CO8" s="218"/>
      <c r="CP8" s="188" t="str">
        <f t="shared" si="45"/>
        <v/>
      </c>
      <c r="CQ8" s="188" t="str">
        <f>IF((CP8&lt;&gt;""),IF(OR($F8&lt;&gt;$G8,PrSettings!$M$4="●"),(($F8-$G8)=(CM8-CN8))*1,0),"")</f>
        <v/>
      </c>
      <c r="CR8" s="188" t="str">
        <f t="shared" si="46"/>
        <v/>
      </c>
      <c r="CS8" s="188" t="str">
        <f>IF(CP8&lt;&gt;"",IF(ABS($F8-$G8)&gt;=PrSettings!$M$7,(ABS($F8-$G8-CM8+CN8)&lt;=1)*1,IF(AND(CP8,$F8=$G8,$F8&gt;=PrSettings!$M$6),(ABS(CM8-$F8)&lt;=1)*1,IF(AND(CP8,$F8+$G8&gt;=PrSettings!$M$8),(ABS(CM8-$F8)+ABS(CN8-$G8)&lt;=1)*1,""))),"")</f>
        <v/>
      </c>
      <c r="CT8" s="220"/>
      <c r="CV8" s="186">
        <f t="shared" si="7"/>
        <v>41</v>
      </c>
      <c r="CW8" s="187" t="str">
        <f t="shared" si="118"/>
        <v>Czech Rep.</v>
      </c>
      <c r="CX8" s="188">
        <f t="shared" si="47"/>
        <v>60</v>
      </c>
      <c r="CY8" s="187" t="str">
        <f t="shared" si="119"/>
        <v>South Africa</v>
      </c>
      <c r="CZ8" s="222"/>
      <c r="DA8" s="222"/>
      <c r="DB8" s="218"/>
      <c r="DC8" s="188" t="str">
        <f t="shared" si="48"/>
        <v/>
      </c>
      <c r="DD8" s="188" t="str">
        <f>IF((DC8&lt;&gt;""),IF(OR($F8&lt;&gt;$G8,PrSettings!$M$4="●"),(($F8-$G8)=(CZ8-DA8))*1,0),"")</f>
        <v/>
      </c>
      <c r="DE8" s="188" t="str">
        <f t="shared" si="49"/>
        <v/>
      </c>
      <c r="DF8" s="188" t="str">
        <f>IF(DC8&lt;&gt;"",IF(ABS($F8-$G8)&gt;=PrSettings!$M$7,(ABS($F8-$G8-CZ8+DA8)&lt;=1)*1,IF(AND(DC8,$F8=$G8,$F8&gt;=PrSettings!$M$6),(ABS(CZ8-$F8)&lt;=1)*1,IF(AND(DC8,$F8+$G8&gt;=PrSettings!$M$8),(ABS(CZ8-$F8)+ABS(DA8-$G8)&lt;=1)*1,""))),"")</f>
        <v/>
      </c>
      <c r="DG8" s="220"/>
      <c r="DI8" s="186">
        <f t="shared" si="8"/>
        <v>41</v>
      </c>
      <c r="DJ8" s="187" t="str">
        <f t="shared" si="120"/>
        <v>Czech Rep.</v>
      </c>
      <c r="DK8" s="188">
        <f t="shared" si="50"/>
        <v>60</v>
      </c>
      <c r="DL8" s="187" t="str">
        <f t="shared" si="121"/>
        <v>South Africa</v>
      </c>
      <c r="DM8" s="222"/>
      <c r="DN8" s="222"/>
      <c r="DO8" s="218"/>
      <c r="DP8" s="188" t="str">
        <f t="shared" si="51"/>
        <v/>
      </c>
      <c r="DQ8" s="188" t="str">
        <f>IF((DP8&lt;&gt;""),IF(OR($F8&lt;&gt;$G8,PrSettings!$M$4="●"),(($F8-$G8)=(DM8-DN8))*1,0),"")</f>
        <v/>
      </c>
      <c r="DR8" s="188" t="str">
        <f t="shared" si="52"/>
        <v/>
      </c>
      <c r="DS8" s="188" t="str">
        <f>IF(DP8&lt;&gt;"",IF(ABS($F8-$G8)&gt;=PrSettings!$M$7,(ABS($F8-$G8-DM8+DN8)&lt;=1)*1,IF(AND(DP8,$F8=$G8,$F8&gt;=PrSettings!$M$6),(ABS(DM8-$F8)&lt;=1)*1,IF(AND(DP8,$F8+$G8&gt;=PrSettings!$M$8),(ABS(DM8-$F8)+ABS(DN8-$G8)&lt;=1)*1,""))),"")</f>
        <v/>
      </c>
      <c r="DT8" s="220"/>
      <c r="DV8" s="186">
        <f t="shared" si="9"/>
        <v>41</v>
      </c>
      <c r="DW8" s="187" t="str">
        <f t="shared" si="122"/>
        <v>Czech Rep.</v>
      </c>
      <c r="DX8" s="188">
        <f t="shared" si="53"/>
        <v>60</v>
      </c>
      <c r="DY8" s="187" t="str">
        <f t="shared" si="123"/>
        <v>South Africa</v>
      </c>
      <c r="DZ8" s="222"/>
      <c r="EA8" s="222"/>
      <c r="EB8" s="218"/>
      <c r="EC8" s="188" t="str">
        <f t="shared" si="54"/>
        <v/>
      </c>
      <c r="ED8" s="188" t="str">
        <f>IF((EC8&lt;&gt;""),IF(OR($F8&lt;&gt;$G8,PrSettings!$M$4="●"),(($F8-$G8)=(DZ8-EA8))*1,0),"")</f>
        <v/>
      </c>
      <c r="EE8" s="188" t="str">
        <f t="shared" si="55"/>
        <v/>
      </c>
      <c r="EF8" s="188" t="str">
        <f>IF(EC8&lt;&gt;"",IF(ABS($F8-$G8)&gt;=PrSettings!$M$7,(ABS($F8-$G8-DZ8+EA8)&lt;=1)*1,IF(AND(EC8,$F8=$G8,$F8&gt;=PrSettings!$M$6),(ABS(DZ8-$F8)&lt;=1)*1,IF(AND(EC8,$F8+$G8&gt;=PrSettings!$M$8),(ABS(DZ8-$F8)+ABS(EA8-$G8)&lt;=1)*1,""))),"")</f>
        <v/>
      </c>
      <c r="EG8" s="220"/>
      <c r="EI8" s="186">
        <f t="shared" si="10"/>
        <v>41</v>
      </c>
      <c r="EJ8" s="187" t="str">
        <f t="shared" si="124"/>
        <v>Czech Rep.</v>
      </c>
      <c r="EK8" s="188">
        <f t="shared" si="56"/>
        <v>60</v>
      </c>
      <c r="EL8" s="187" t="str">
        <f t="shared" si="125"/>
        <v>South Africa</v>
      </c>
      <c r="EM8" s="222"/>
      <c r="EN8" s="222"/>
      <c r="EO8" s="218"/>
      <c r="EP8" s="188" t="str">
        <f t="shared" si="57"/>
        <v/>
      </c>
      <c r="EQ8" s="188" t="str">
        <f>IF((EP8&lt;&gt;""),IF(OR($F8&lt;&gt;$G8,PrSettings!$M$4="●"),(($F8-$G8)=(EM8-EN8))*1,0),"")</f>
        <v/>
      </c>
      <c r="ER8" s="188" t="str">
        <f t="shared" si="58"/>
        <v/>
      </c>
      <c r="ES8" s="188" t="str">
        <f>IF(EP8&lt;&gt;"",IF(ABS($F8-$G8)&gt;=PrSettings!$M$7,(ABS($F8-$G8-EM8+EN8)&lt;=1)*1,IF(AND(EP8,$F8=$G8,$F8&gt;=PrSettings!$M$6),(ABS(EM8-$F8)&lt;=1)*1,IF(AND(EP8,$F8+$G8&gt;=PrSettings!$M$8),(ABS(EM8-$F8)+ABS(EN8-$G8)&lt;=1)*1,""))),"")</f>
        <v/>
      </c>
      <c r="ET8" s="220"/>
      <c r="EV8" s="186">
        <f t="shared" si="11"/>
        <v>41</v>
      </c>
      <c r="EW8" s="187" t="str">
        <f t="shared" si="126"/>
        <v>Czech Rep.</v>
      </c>
      <c r="EX8" s="188">
        <f t="shared" si="59"/>
        <v>60</v>
      </c>
      <c r="EY8" s="187" t="str">
        <f t="shared" si="127"/>
        <v>South Africa</v>
      </c>
      <c r="EZ8" s="222"/>
      <c r="FA8" s="222"/>
      <c r="FB8" s="218"/>
      <c r="FC8" s="188" t="str">
        <f t="shared" si="60"/>
        <v/>
      </c>
      <c r="FD8" s="188" t="str">
        <f>IF((FC8&lt;&gt;""),IF(OR($F8&lt;&gt;$G8,PrSettings!$M$4="●"),(($F8-$G8)=(EZ8-FA8))*1,0),"")</f>
        <v/>
      </c>
      <c r="FE8" s="188" t="str">
        <f t="shared" si="61"/>
        <v/>
      </c>
      <c r="FF8" s="188" t="str">
        <f>IF(FC8&lt;&gt;"",IF(ABS($F8-$G8)&gt;=PrSettings!$M$7,(ABS($F8-$G8-EZ8+FA8)&lt;=1)*1,IF(AND(FC8,$F8=$G8,$F8&gt;=PrSettings!$M$6),(ABS(EZ8-$F8)&lt;=1)*1,IF(AND(FC8,$F8+$G8&gt;=PrSettings!$M$8),(ABS(EZ8-$F8)+ABS(FA8-$G8)&lt;=1)*1,""))),"")</f>
        <v/>
      </c>
      <c r="FG8" s="220"/>
      <c r="FI8" s="186">
        <f t="shared" si="12"/>
        <v>41</v>
      </c>
      <c r="FJ8" s="187" t="str">
        <f t="shared" si="128"/>
        <v>Czech Rep.</v>
      </c>
      <c r="FK8" s="188">
        <f t="shared" si="62"/>
        <v>60</v>
      </c>
      <c r="FL8" s="187" t="str">
        <f t="shared" si="129"/>
        <v>South Africa</v>
      </c>
      <c r="FM8" s="222"/>
      <c r="FN8" s="222"/>
      <c r="FO8" s="218"/>
      <c r="FP8" s="188" t="str">
        <f t="shared" si="63"/>
        <v/>
      </c>
      <c r="FQ8" s="188" t="str">
        <f>IF((FP8&lt;&gt;""),IF(OR($F8&lt;&gt;$G8,PrSettings!$M$4="●"),(($F8-$G8)=(FM8-FN8))*1,0),"")</f>
        <v/>
      </c>
      <c r="FR8" s="188" t="str">
        <f t="shared" si="64"/>
        <v/>
      </c>
      <c r="FS8" s="188" t="str">
        <f>IF(FP8&lt;&gt;"",IF(ABS($F8-$G8)&gt;=PrSettings!$M$7,(ABS($F8-$G8-FM8+FN8)&lt;=1)*1,IF(AND(FP8,$F8=$G8,$F8&gt;=PrSettings!$M$6),(ABS(FM8-$F8)&lt;=1)*1,IF(AND(FP8,$F8+$G8&gt;=PrSettings!$M$8),(ABS(FM8-$F8)+ABS(FN8-$G8)&lt;=1)*1,""))),"")</f>
        <v/>
      </c>
      <c r="FT8" s="220"/>
      <c r="FV8" s="186">
        <f t="shared" si="13"/>
        <v>41</v>
      </c>
      <c r="FW8" s="187" t="str">
        <f t="shared" si="130"/>
        <v>Czech Rep.</v>
      </c>
      <c r="FX8" s="188">
        <f t="shared" si="65"/>
        <v>60</v>
      </c>
      <c r="FY8" s="187" t="str">
        <f t="shared" si="131"/>
        <v>South Africa</v>
      </c>
      <c r="FZ8" s="222"/>
      <c r="GA8" s="222"/>
      <c r="GB8" s="218"/>
      <c r="GC8" s="188" t="str">
        <f t="shared" si="66"/>
        <v/>
      </c>
      <c r="GD8" s="188" t="str">
        <f>IF((GC8&lt;&gt;""),IF(OR($F8&lt;&gt;$G8,PrSettings!$M$4="●"),(($F8-$G8)=(FZ8-GA8))*1,0),"")</f>
        <v/>
      </c>
      <c r="GE8" s="188" t="str">
        <f t="shared" si="67"/>
        <v/>
      </c>
      <c r="GF8" s="188" t="str">
        <f>IF(GC8&lt;&gt;"",IF(ABS($F8-$G8)&gt;=PrSettings!$M$7,(ABS($F8-$G8-FZ8+GA8)&lt;=1)*1,IF(AND(GC8,$F8=$G8,$F8&gt;=PrSettings!$M$6),(ABS(FZ8-$F8)&lt;=1)*1,IF(AND(GC8,$F8+$G8&gt;=PrSettings!$M$8),(ABS(FZ8-$F8)+ABS(GA8-$G8)&lt;=1)*1,""))),"")</f>
        <v/>
      </c>
      <c r="GG8" s="220"/>
      <c r="GI8" s="186">
        <f t="shared" si="14"/>
        <v>41</v>
      </c>
      <c r="GJ8" s="187" t="str">
        <f t="shared" si="132"/>
        <v>Czech Rep.</v>
      </c>
      <c r="GK8" s="188">
        <f t="shared" si="68"/>
        <v>60</v>
      </c>
      <c r="GL8" s="187" t="str">
        <f t="shared" si="133"/>
        <v>South Africa</v>
      </c>
      <c r="GM8" s="222"/>
      <c r="GN8" s="222"/>
      <c r="GO8" s="218"/>
      <c r="GP8" s="188" t="str">
        <f t="shared" si="69"/>
        <v/>
      </c>
      <c r="GQ8" s="188" t="str">
        <f>IF((GP8&lt;&gt;""),IF(OR($F8&lt;&gt;$G8,PrSettings!$M$4="●"),(($F8-$G8)=(GM8-GN8))*1,0),"")</f>
        <v/>
      </c>
      <c r="GR8" s="188" t="str">
        <f t="shared" si="70"/>
        <v/>
      </c>
      <c r="GS8" s="188" t="str">
        <f>IF(GP8&lt;&gt;"",IF(ABS($F8-$G8)&gt;=PrSettings!$M$7,(ABS($F8-$G8-GM8+GN8)&lt;=1)*1,IF(AND(GP8,$F8=$G8,$F8&gt;=PrSettings!$M$6),(ABS(GM8-$F8)&lt;=1)*1,IF(AND(GP8,$F8+$G8&gt;=PrSettings!$M$8),(ABS(GM8-$F8)+ABS(GN8-$G8)&lt;=1)*1,""))),"")</f>
        <v/>
      </c>
      <c r="GT8" s="220"/>
      <c r="GV8" s="186">
        <f t="shared" si="15"/>
        <v>41</v>
      </c>
      <c r="GW8" s="187" t="str">
        <f t="shared" si="134"/>
        <v>Czech Rep.</v>
      </c>
      <c r="GX8" s="188">
        <f t="shared" si="71"/>
        <v>60</v>
      </c>
      <c r="GY8" s="187" t="str">
        <f t="shared" si="135"/>
        <v>South Africa</v>
      </c>
      <c r="GZ8" s="222"/>
      <c r="HA8" s="222"/>
      <c r="HB8" s="218"/>
      <c r="HC8" s="188" t="str">
        <f t="shared" si="72"/>
        <v/>
      </c>
      <c r="HD8" s="188" t="str">
        <f>IF((HC8&lt;&gt;""),IF(OR($F8&lt;&gt;$G8,PrSettings!$M$4="●"),(($F8-$G8)=(GZ8-HA8))*1,0),"")</f>
        <v/>
      </c>
      <c r="HE8" s="188" t="str">
        <f t="shared" si="73"/>
        <v/>
      </c>
      <c r="HF8" s="188" t="str">
        <f>IF(HC8&lt;&gt;"",IF(ABS($F8-$G8)&gt;=PrSettings!$M$7,(ABS($F8-$G8-GZ8+HA8)&lt;=1)*1,IF(AND(HC8,$F8=$G8,$F8&gt;=PrSettings!$M$6),(ABS(GZ8-$F8)&lt;=1)*1,IF(AND(HC8,$F8+$G8&gt;=PrSettings!$M$8),(ABS(GZ8-$F8)+ABS(HA8-$G8)&lt;=1)*1,""))),"")</f>
        <v/>
      </c>
      <c r="HG8" s="220"/>
      <c r="HI8" s="186">
        <f t="shared" si="16"/>
        <v>41</v>
      </c>
      <c r="HJ8" s="187" t="str">
        <f t="shared" si="136"/>
        <v>Czech Rep.</v>
      </c>
      <c r="HK8" s="188">
        <f t="shared" si="74"/>
        <v>60</v>
      </c>
      <c r="HL8" s="187" t="str">
        <f t="shared" si="137"/>
        <v>South Africa</v>
      </c>
      <c r="HM8" s="222"/>
      <c r="HN8" s="222"/>
      <c r="HO8" s="218"/>
      <c r="HP8" s="188" t="str">
        <f t="shared" si="75"/>
        <v/>
      </c>
      <c r="HQ8" s="188" t="str">
        <f>IF((HP8&lt;&gt;""),IF(OR($F8&lt;&gt;$G8,PrSettings!$M$4="●"),(($F8-$G8)=(HM8-HN8))*1,0),"")</f>
        <v/>
      </c>
      <c r="HR8" s="188" t="str">
        <f t="shared" si="76"/>
        <v/>
      </c>
      <c r="HS8" s="188" t="str">
        <f>IF(HP8&lt;&gt;"",IF(ABS($F8-$G8)&gt;=PrSettings!$M$7,(ABS($F8-$G8-HM8+HN8)&lt;=1)*1,IF(AND(HP8,$F8=$G8,$F8&gt;=PrSettings!$M$6),(ABS(HM8-$F8)&lt;=1)*1,IF(AND(HP8,$F8+$G8&gt;=PrSettings!$M$8),(ABS(HM8-$F8)+ABS(HN8-$G8)&lt;=1)*1,""))),"")</f>
        <v/>
      </c>
      <c r="HT8" s="220"/>
      <c r="HV8" s="186">
        <f t="shared" si="17"/>
        <v>41</v>
      </c>
      <c r="HW8" s="187" t="str">
        <f t="shared" si="138"/>
        <v>Czech Rep.</v>
      </c>
      <c r="HX8" s="188">
        <f t="shared" si="77"/>
        <v>60</v>
      </c>
      <c r="HY8" s="187" t="str">
        <f t="shared" si="139"/>
        <v>South Africa</v>
      </c>
      <c r="HZ8" s="222"/>
      <c r="IA8" s="222"/>
      <c r="IB8" s="218"/>
      <c r="IC8" s="188" t="str">
        <f t="shared" si="78"/>
        <v/>
      </c>
      <c r="ID8" s="188" t="str">
        <f>IF((IC8&lt;&gt;""),IF(OR($F8&lt;&gt;$G8,PrSettings!$M$4="●"),(($F8-$G8)=(HZ8-IA8))*1,0),"")</f>
        <v/>
      </c>
      <c r="IE8" s="188" t="str">
        <f t="shared" si="79"/>
        <v/>
      </c>
      <c r="IF8" s="188" t="str">
        <f>IF(IC8&lt;&gt;"",IF(ABS($F8-$G8)&gt;=PrSettings!$M$7,(ABS($F8-$G8-HZ8+IA8)&lt;=1)*1,IF(AND(IC8,$F8=$G8,$F8&gt;=PrSettings!$M$6),(ABS(HZ8-$F8)&lt;=1)*1,IF(AND(IC8,$F8+$G8&gt;=PrSettings!$M$8),(ABS(HZ8-$F8)+ABS(IA8-$G8)&lt;=1)*1,""))),"")</f>
        <v/>
      </c>
      <c r="IG8" s="220"/>
      <c r="II8" s="186">
        <f t="shared" si="18"/>
        <v>41</v>
      </c>
      <c r="IJ8" s="187" t="str">
        <f t="shared" si="140"/>
        <v>Czech Rep.</v>
      </c>
      <c r="IK8" s="188">
        <f t="shared" si="80"/>
        <v>60</v>
      </c>
      <c r="IL8" s="187" t="str">
        <f t="shared" si="141"/>
        <v>South Africa</v>
      </c>
      <c r="IM8" s="222"/>
      <c r="IN8" s="222"/>
      <c r="IO8" s="218"/>
      <c r="IP8" s="188" t="str">
        <f t="shared" si="81"/>
        <v/>
      </c>
      <c r="IQ8" s="188" t="str">
        <f>IF((IP8&lt;&gt;""),IF(OR($F8&lt;&gt;$G8,PrSettings!$M$4="●"),(($F8-$G8)=(IM8-IN8))*1,0),"")</f>
        <v/>
      </c>
      <c r="IR8" s="188" t="str">
        <f t="shared" si="82"/>
        <v/>
      </c>
      <c r="IS8" s="188" t="str">
        <f>IF(IP8&lt;&gt;"",IF(ABS($F8-$G8)&gt;=PrSettings!$M$7,(ABS($F8-$G8-IM8+IN8)&lt;=1)*1,IF(AND(IP8,$F8=$G8,$F8&gt;=PrSettings!$M$6),(ABS(IM8-$F8)&lt;=1)*1,IF(AND(IP8,$F8+$G8&gt;=PrSettings!$M$8),(ABS(IM8-$F8)+ABS(IN8-$G8)&lt;=1)*1,""))),"")</f>
        <v/>
      </c>
      <c r="IT8" s="220"/>
      <c r="IV8" s="186">
        <f t="shared" si="19"/>
        <v>41</v>
      </c>
      <c r="IW8" s="187" t="str">
        <f t="shared" si="142"/>
        <v>Czech Rep.</v>
      </c>
      <c r="IX8" s="188">
        <f t="shared" si="83"/>
        <v>60</v>
      </c>
      <c r="IY8" s="187" t="str">
        <f t="shared" si="143"/>
        <v>South Africa</v>
      </c>
      <c r="IZ8" s="222"/>
      <c r="JA8" s="222"/>
      <c r="JB8" s="218"/>
      <c r="JC8" s="188" t="str">
        <f t="shared" si="84"/>
        <v/>
      </c>
      <c r="JD8" s="188" t="str">
        <f>IF((JC8&lt;&gt;""),IF(OR($F8&lt;&gt;$G8,PrSettings!$M$4="●"),(($F8-$G8)=(IZ8-JA8))*1,0),"")</f>
        <v/>
      </c>
      <c r="JE8" s="188" t="str">
        <f t="shared" si="85"/>
        <v/>
      </c>
      <c r="JF8" s="188" t="str">
        <f>IF(JC8&lt;&gt;"",IF(ABS($F8-$G8)&gt;=PrSettings!$M$7,(ABS($F8-$G8-IZ8+JA8)&lt;=1)*1,IF(AND(JC8,$F8=$G8,$F8&gt;=PrSettings!$M$6),(ABS(IZ8-$F8)&lt;=1)*1,IF(AND(JC8,$F8+$G8&gt;=PrSettings!$M$8),(ABS(IZ8-$F8)+ABS(JA8-$G8)&lt;=1)*1,""))),"")</f>
        <v/>
      </c>
      <c r="JG8" s="220"/>
      <c r="JI8" s="186">
        <f t="shared" si="20"/>
        <v>41</v>
      </c>
      <c r="JJ8" s="187" t="str">
        <f t="shared" si="144"/>
        <v>Czech Rep.</v>
      </c>
      <c r="JK8" s="188">
        <f t="shared" si="86"/>
        <v>60</v>
      </c>
      <c r="JL8" s="187" t="str">
        <f t="shared" si="145"/>
        <v>South Africa</v>
      </c>
      <c r="JM8" s="222"/>
      <c r="JN8" s="222"/>
      <c r="JO8" s="218"/>
      <c r="JP8" s="188" t="str">
        <f t="shared" si="87"/>
        <v/>
      </c>
      <c r="JQ8" s="188" t="str">
        <f>IF((JP8&lt;&gt;""),IF(OR($F8&lt;&gt;$G8,PrSettings!$M$4="●"),(($F8-$G8)=(JM8-JN8))*1,0),"")</f>
        <v/>
      </c>
      <c r="JR8" s="188" t="str">
        <f t="shared" si="88"/>
        <v/>
      </c>
      <c r="JS8" s="188" t="str">
        <f>IF(JP8&lt;&gt;"",IF(ABS($F8-$G8)&gt;=PrSettings!$M$7,(ABS($F8-$G8-JM8+JN8)&lt;=1)*1,IF(AND(JP8,$F8=$G8,$F8&gt;=PrSettings!$M$6),(ABS(JM8-$F8)&lt;=1)*1,IF(AND(JP8,$F8+$G8&gt;=PrSettings!$M$8),(ABS(JM8-$F8)+ABS(JN8-$G8)&lt;=1)*1,""))),"")</f>
        <v/>
      </c>
      <c r="JT8" s="220"/>
      <c r="JV8" s="186">
        <f t="shared" si="21"/>
        <v>41</v>
      </c>
      <c r="JW8" s="187" t="str">
        <f t="shared" si="146"/>
        <v>Czech Rep.</v>
      </c>
      <c r="JX8" s="188">
        <f t="shared" si="89"/>
        <v>60</v>
      </c>
      <c r="JY8" s="187" t="str">
        <f t="shared" si="147"/>
        <v>South Africa</v>
      </c>
      <c r="JZ8" s="222"/>
      <c r="KA8" s="222"/>
      <c r="KB8" s="218"/>
      <c r="KC8" s="188" t="str">
        <f t="shared" si="90"/>
        <v/>
      </c>
      <c r="KD8" s="188" t="str">
        <f>IF((KC8&lt;&gt;""),IF(OR($F8&lt;&gt;$G8,PrSettings!$M$4="●"),(($F8-$G8)=(JZ8-KA8))*1,0),"")</f>
        <v/>
      </c>
      <c r="KE8" s="188" t="str">
        <f t="shared" si="91"/>
        <v/>
      </c>
      <c r="KF8" s="188" t="str">
        <f>IF(KC8&lt;&gt;"",IF(ABS($F8-$G8)&gt;=PrSettings!$M$7,(ABS($F8-$G8-JZ8+KA8)&lt;=1)*1,IF(AND(KC8,$F8=$G8,$F8&gt;=PrSettings!$M$6),(ABS(JZ8-$F8)&lt;=1)*1,IF(AND(KC8,$F8+$G8&gt;=PrSettings!$M$8),(ABS(JZ8-$F8)+ABS(KA8-$G8)&lt;=1)*1,""))),"")</f>
        <v/>
      </c>
      <c r="KG8" s="220"/>
      <c r="KI8" s="186">
        <f t="shared" si="22"/>
        <v>41</v>
      </c>
      <c r="KJ8" s="187" t="str">
        <f t="shared" si="148"/>
        <v>Czech Rep.</v>
      </c>
      <c r="KK8" s="188">
        <f t="shared" si="92"/>
        <v>60</v>
      </c>
      <c r="KL8" s="187" t="str">
        <f t="shared" si="149"/>
        <v>South Africa</v>
      </c>
      <c r="KM8" s="222"/>
      <c r="KN8" s="222"/>
      <c r="KO8" s="218"/>
      <c r="KP8" s="188" t="str">
        <f t="shared" si="93"/>
        <v/>
      </c>
      <c r="KQ8" s="188" t="str">
        <f>IF((KP8&lt;&gt;""),IF(OR($F8&lt;&gt;$G8,PrSettings!$M$4="●"),(($F8-$G8)=(KM8-KN8))*1,0),"")</f>
        <v/>
      </c>
      <c r="KR8" s="188" t="str">
        <f t="shared" si="94"/>
        <v/>
      </c>
      <c r="KS8" s="188" t="str">
        <f>IF(KP8&lt;&gt;"",IF(ABS($F8-$G8)&gt;=PrSettings!$M$7,(ABS($F8-$G8-KM8+KN8)&lt;=1)*1,IF(AND(KP8,$F8=$G8,$F8&gt;=PrSettings!$M$6),(ABS(KM8-$F8)&lt;=1)*1,IF(AND(KP8,$F8+$G8&gt;=PrSettings!$M$8),(ABS(KM8-$F8)+ABS(KN8-$G8)&lt;=1)*1,""))),"")</f>
        <v/>
      </c>
      <c r="KT8" s="220"/>
      <c r="KV8" s="186">
        <f t="shared" si="23"/>
        <v>41</v>
      </c>
      <c r="KW8" s="187" t="str">
        <f t="shared" si="150"/>
        <v>Czech Rep.</v>
      </c>
      <c r="KX8" s="188">
        <f t="shared" si="95"/>
        <v>60</v>
      </c>
      <c r="KY8" s="187" t="str">
        <f t="shared" si="151"/>
        <v>South Africa</v>
      </c>
      <c r="KZ8" s="222"/>
      <c r="LA8" s="222"/>
      <c r="LB8" s="218"/>
      <c r="LC8" s="188" t="str">
        <f t="shared" si="96"/>
        <v/>
      </c>
      <c r="LD8" s="188" t="str">
        <f>IF((LC8&lt;&gt;""),IF(OR($F8&lt;&gt;$G8,PrSettings!$M$4="●"),(($F8-$G8)=(KZ8-LA8))*1,0),"")</f>
        <v/>
      </c>
      <c r="LE8" s="188" t="str">
        <f t="shared" si="97"/>
        <v/>
      </c>
      <c r="LF8" s="188" t="str">
        <f>IF(LC8&lt;&gt;"",IF(ABS($F8-$G8)&gt;=PrSettings!$M$7,(ABS($F8-$G8-KZ8+LA8)&lt;=1)*1,IF(AND(LC8,$F8=$G8,$F8&gt;=PrSettings!$M$6),(ABS(KZ8-$F8)&lt;=1)*1,IF(AND(LC8,$F8+$G8&gt;=PrSettings!$M$8),(ABS(KZ8-$F8)+ABS(LA8-$G8)&lt;=1)*1,""))),"")</f>
        <v/>
      </c>
      <c r="LG8" s="220"/>
      <c r="LI8" s="186">
        <f t="shared" si="24"/>
        <v>41</v>
      </c>
      <c r="LJ8" s="187" t="str">
        <f t="shared" si="152"/>
        <v>Czech Rep.</v>
      </c>
      <c r="LK8" s="188">
        <f t="shared" si="98"/>
        <v>60</v>
      </c>
      <c r="LL8" s="187" t="str">
        <f t="shared" si="153"/>
        <v>South Africa</v>
      </c>
      <c r="LM8" s="222"/>
      <c r="LN8" s="222"/>
      <c r="LO8" s="218"/>
      <c r="LP8" s="188" t="str">
        <f t="shared" si="99"/>
        <v/>
      </c>
      <c r="LQ8" s="188" t="str">
        <f>IF((LP8&lt;&gt;""),IF(OR($F8&lt;&gt;$G8,PrSettings!$M$4="●"),(($F8-$G8)=(LM8-LN8))*1,0),"")</f>
        <v/>
      </c>
      <c r="LR8" s="188" t="str">
        <f t="shared" si="100"/>
        <v/>
      </c>
      <c r="LS8" s="188" t="str">
        <f>IF(LP8&lt;&gt;"",IF(ABS($F8-$G8)&gt;=PrSettings!$M$7,(ABS($F8-$G8-LM8+LN8)&lt;=1)*1,IF(AND(LP8,$F8=$G8,$F8&gt;=PrSettings!$M$6),(ABS(LM8-$F8)&lt;=1)*1,IF(AND(LP8,$F8+$G8&gt;=PrSettings!$M$8),(ABS(LM8-$F8)+ABS(LN8-$G8)&lt;=1)*1,""))),"")</f>
        <v/>
      </c>
      <c r="LT8" s="220"/>
      <c r="LV8" s="186">
        <f t="shared" si="25"/>
        <v>41</v>
      </c>
      <c r="LW8" s="187" t="str">
        <f t="shared" si="154"/>
        <v>Czech Rep.</v>
      </c>
      <c r="LX8" s="188">
        <f t="shared" si="101"/>
        <v>60</v>
      </c>
      <c r="LY8" s="187" t="str">
        <f t="shared" si="155"/>
        <v>South Africa</v>
      </c>
      <c r="LZ8" s="222"/>
      <c r="MA8" s="222"/>
      <c r="MB8" s="218"/>
      <c r="MC8" s="188" t="str">
        <f t="shared" si="102"/>
        <v/>
      </c>
      <c r="MD8" s="188" t="str">
        <f>IF((MC8&lt;&gt;""),IF(OR($F8&lt;&gt;$G8,PrSettings!$M$4="●"),(($F8-$G8)=(LZ8-MA8))*1,0),"")</f>
        <v/>
      </c>
      <c r="ME8" s="188" t="str">
        <f t="shared" si="103"/>
        <v/>
      </c>
      <c r="MF8" s="188" t="str">
        <f>IF(MC8&lt;&gt;"",IF(ABS($F8-$G8)&gt;=PrSettings!$M$7,(ABS($F8-$G8-LZ8+MA8)&lt;=1)*1,IF(AND(MC8,$F8=$G8,$F8&gt;=PrSettings!$M$6),(ABS(LZ8-$F8)&lt;=1)*1,IF(AND(MC8,$F8+$G8&gt;=PrSettings!$M$8),(ABS(LZ8-$F8)+ABS(MA8-$G8)&lt;=1)*1,""))),"")</f>
        <v/>
      </c>
      <c r="MG8" s="220"/>
    </row>
    <row r="9" spans="1:345">
      <c r="B9" s="186">
        <f>INDEX(Groups!$C$7:$C$65,MATCH(C9,Groups!$D$7:$D$65,0))</f>
        <v>15</v>
      </c>
      <c r="C9" s="187" t="str">
        <f>CalcA!$P$25</f>
        <v>Mexico</v>
      </c>
      <c r="D9" s="188">
        <f>INDEX(Groups!$C$7:$C$65,MATCH(E9,Groups!$D$7:$D$65,0))</f>
        <v>25</v>
      </c>
      <c r="E9" s="187" t="str">
        <f>CalcA!$Q$25</f>
        <v>Rep. of Korea</v>
      </c>
      <c r="F9" s="189" t="str">
        <f>CalcA!$R$25</f>
        <v/>
      </c>
      <c r="G9" s="190" t="str">
        <f>CalcA!$S$25</f>
        <v/>
      </c>
      <c r="I9" s="186">
        <f t="shared" si="0"/>
        <v>15</v>
      </c>
      <c r="J9" s="187" t="str">
        <f t="shared" si="104"/>
        <v>Mexico</v>
      </c>
      <c r="K9" s="188">
        <f t="shared" si="26"/>
        <v>25</v>
      </c>
      <c r="L9" s="187" t="str">
        <f t="shared" si="105"/>
        <v>Rep. of Korea</v>
      </c>
      <c r="M9" s="222"/>
      <c r="N9" s="222"/>
      <c r="O9" s="218"/>
      <c r="P9" s="188" t="str">
        <f t="shared" si="27"/>
        <v/>
      </c>
      <c r="Q9" s="188" t="str">
        <f>IF((P9&lt;&gt;""),IF(OR($F9&lt;&gt;$G9,PrSettings!$M$4="●"),(($F9-$G9)=(M9-N9))*1,0),"")</f>
        <v/>
      </c>
      <c r="R9" s="188" t="str">
        <f t="shared" si="28"/>
        <v/>
      </c>
      <c r="S9" s="188" t="str">
        <f>IF(P9&lt;&gt;"",IF(ABS($F9-$G9)&gt;=PrSettings!$M$7,(ABS($F9-$G9-M9+N9)&lt;=1)*1,IF(AND(P9,$F9=$G9,$F9&gt;=PrSettings!$M$6),(ABS(M9-$F9)&lt;=1)*1,IF(AND(P9,$F9+$G9&gt;=PrSettings!$M$8),(ABS(M9-$F9)+ABS(N9-$G9)&lt;=1)*1,""))),"")</f>
        <v/>
      </c>
      <c r="T9" s="220"/>
      <c r="V9" s="186">
        <f t="shared" si="1"/>
        <v>15</v>
      </c>
      <c r="W9" s="187" t="str">
        <f t="shared" si="106"/>
        <v>Mexico</v>
      </c>
      <c r="X9" s="188">
        <f t="shared" si="29"/>
        <v>25</v>
      </c>
      <c r="Y9" s="187" t="str">
        <f t="shared" si="107"/>
        <v>Rep. of Korea</v>
      </c>
      <c r="Z9" s="222"/>
      <c r="AA9" s="222"/>
      <c r="AB9" s="218"/>
      <c r="AC9" s="188" t="str">
        <f t="shared" si="30"/>
        <v/>
      </c>
      <c r="AD9" s="188" t="str">
        <f>IF((AC9&lt;&gt;""),IF(OR($F9&lt;&gt;$G9,PrSettings!$M$4="●"),(($F9-$G9)=(Z9-AA9))*1,0),"")</f>
        <v/>
      </c>
      <c r="AE9" s="188" t="str">
        <f t="shared" si="31"/>
        <v/>
      </c>
      <c r="AF9" s="188" t="str">
        <f>IF(AC9&lt;&gt;"",IF(ABS($F9-$G9)&gt;=PrSettings!$M$7,(ABS($F9-$G9-Z9+AA9)&lt;=1)*1,IF(AND(AC9,$F9=$G9,$F9&gt;=PrSettings!$M$6),(ABS(Z9-$F9)&lt;=1)*1,IF(AND(AC9,$F9+$G9&gt;=PrSettings!$M$8),(ABS(Z9-$F9)+ABS(AA9-$G9)&lt;=1)*1,""))),"")</f>
        <v/>
      </c>
      <c r="AG9" s="220"/>
      <c r="AI9" s="186">
        <f t="shared" si="2"/>
        <v>15</v>
      </c>
      <c r="AJ9" s="187" t="str">
        <f t="shared" si="108"/>
        <v>Mexico</v>
      </c>
      <c r="AK9" s="188">
        <f t="shared" si="32"/>
        <v>25</v>
      </c>
      <c r="AL9" s="187" t="str">
        <f t="shared" si="109"/>
        <v>Rep. of Korea</v>
      </c>
      <c r="AM9" s="222"/>
      <c r="AN9" s="222"/>
      <c r="AO9" s="218"/>
      <c r="AP9" s="188" t="str">
        <f t="shared" si="33"/>
        <v/>
      </c>
      <c r="AQ9" s="188" t="str">
        <f>IF((AP9&lt;&gt;""),IF(OR($F9&lt;&gt;$G9,PrSettings!$M$4="●"),(($F9-$G9)=(AM9-AN9))*1,0),"")</f>
        <v/>
      </c>
      <c r="AR9" s="188" t="str">
        <f t="shared" si="34"/>
        <v/>
      </c>
      <c r="AS9" s="188" t="str">
        <f>IF(AP9&lt;&gt;"",IF(ABS($F9-$G9)&gt;=PrSettings!$M$7,(ABS($F9-$G9-AM9+AN9)&lt;=1)*1,IF(AND(AP9,$F9=$G9,$F9&gt;=PrSettings!$M$6),(ABS(AM9-$F9)&lt;=1)*1,IF(AND(AP9,$F9+$G9&gt;=PrSettings!$M$8),(ABS(AM9-$F9)+ABS(AN9-$G9)&lt;=1)*1,""))),"")</f>
        <v/>
      </c>
      <c r="AT9" s="220"/>
      <c r="AV9" s="186">
        <f t="shared" si="3"/>
        <v>15</v>
      </c>
      <c r="AW9" s="187" t="str">
        <f t="shared" si="110"/>
        <v>Mexico</v>
      </c>
      <c r="AX9" s="188">
        <f t="shared" si="35"/>
        <v>25</v>
      </c>
      <c r="AY9" s="187" t="str">
        <f t="shared" si="111"/>
        <v>Rep. of Korea</v>
      </c>
      <c r="AZ9" s="222"/>
      <c r="BA9" s="222"/>
      <c r="BB9" s="218"/>
      <c r="BC9" s="188" t="str">
        <f t="shared" si="36"/>
        <v/>
      </c>
      <c r="BD9" s="188" t="str">
        <f>IF((BC9&lt;&gt;""),IF(OR($F9&lt;&gt;$G9,PrSettings!$M$4="●"),(($F9-$G9)=(AZ9-BA9))*1,0),"")</f>
        <v/>
      </c>
      <c r="BE9" s="188" t="str">
        <f t="shared" si="37"/>
        <v/>
      </c>
      <c r="BF9" s="188" t="str">
        <f>IF(BC9&lt;&gt;"",IF(ABS($F9-$G9)&gt;=PrSettings!$M$7,(ABS($F9-$G9-AZ9+BA9)&lt;=1)*1,IF(AND(BC9,$F9=$G9,$F9&gt;=PrSettings!$M$6),(ABS(AZ9-$F9)&lt;=1)*1,IF(AND(BC9,$F9+$G9&gt;=PrSettings!$M$8),(ABS(AZ9-$F9)+ABS(BA9-$G9)&lt;=1)*1,""))),"")</f>
        <v/>
      </c>
      <c r="BG9" s="220"/>
      <c r="BI9" s="186">
        <f t="shared" si="4"/>
        <v>15</v>
      </c>
      <c r="BJ9" s="187" t="str">
        <f t="shared" si="112"/>
        <v>Mexico</v>
      </c>
      <c r="BK9" s="188">
        <f t="shared" si="38"/>
        <v>25</v>
      </c>
      <c r="BL9" s="187" t="str">
        <f t="shared" si="113"/>
        <v>Rep. of Korea</v>
      </c>
      <c r="BM9" s="222"/>
      <c r="BN9" s="222"/>
      <c r="BO9" s="218"/>
      <c r="BP9" s="188" t="str">
        <f t="shared" si="39"/>
        <v/>
      </c>
      <c r="BQ9" s="188" t="str">
        <f>IF((BP9&lt;&gt;""),IF(OR($F9&lt;&gt;$G9,PrSettings!$M$4="●"),(($F9-$G9)=(BM9-BN9))*1,0),"")</f>
        <v/>
      </c>
      <c r="BR9" s="188" t="str">
        <f t="shared" si="40"/>
        <v/>
      </c>
      <c r="BS9" s="188" t="str">
        <f>IF(BP9&lt;&gt;"",IF(ABS($F9-$G9)&gt;=PrSettings!$M$7,(ABS($F9-$G9-BM9+BN9)&lt;=1)*1,IF(AND(BP9,$F9=$G9,$F9&gt;=PrSettings!$M$6),(ABS(BM9-$F9)&lt;=1)*1,IF(AND(BP9,$F9+$G9&gt;=PrSettings!$M$8),(ABS(BM9-$F9)+ABS(BN9-$G9)&lt;=1)*1,""))),"")</f>
        <v/>
      </c>
      <c r="BT9" s="220"/>
      <c r="BV9" s="186">
        <f t="shared" si="5"/>
        <v>15</v>
      </c>
      <c r="BW9" s="187" t="str">
        <f t="shared" si="114"/>
        <v>Mexico</v>
      </c>
      <c r="BX9" s="188">
        <f t="shared" si="41"/>
        <v>25</v>
      </c>
      <c r="BY9" s="187" t="str">
        <f t="shared" si="115"/>
        <v>Rep. of Korea</v>
      </c>
      <c r="BZ9" s="222"/>
      <c r="CA9" s="222"/>
      <c r="CB9" s="218"/>
      <c r="CC9" s="188" t="str">
        <f t="shared" si="42"/>
        <v/>
      </c>
      <c r="CD9" s="188" t="str">
        <f>IF((CC9&lt;&gt;""),IF(OR($F9&lt;&gt;$G9,PrSettings!$M$4="●"),(($F9-$G9)=(BZ9-CA9))*1,0),"")</f>
        <v/>
      </c>
      <c r="CE9" s="188" t="str">
        <f t="shared" si="43"/>
        <v/>
      </c>
      <c r="CF9" s="188" t="str">
        <f>IF(CC9&lt;&gt;"",IF(ABS($F9-$G9)&gt;=PrSettings!$M$7,(ABS($F9-$G9-BZ9+CA9)&lt;=1)*1,IF(AND(CC9,$F9=$G9,$F9&gt;=PrSettings!$M$6),(ABS(BZ9-$F9)&lt;=1)*1,IF(AND(CC9,$F9+$G9&gt;=PrSettings!$M$8),(ABS(BZ9-$F9)+ABS(CA9-$G9)&lt;=1)*1,""))),"")</f>
        <v/>
      </c>
      <c r="CG9" s="220"/>
      <c r="CI9" s="186">
        <f t="shared" si="6"/>
        <v>15</v>
      </c>
      <c r="CJ9" s="187" t="str">
        <f t="shared" si="116"/>
        <v>Mexico</v>
      </c>
      <c r="CK9" s="188">
        <f t="shared" si="44"/>
        <v>25</v>
      </c>
      <c r="CL9" s="187" t="str">
        <f t="shared" si="117"/>
        <v>Rep. of Korea</v>
      </c>
      <c r="CM9" s="222"/>
      <c r="CN9" s="222"/>
      <c r="CO9" s="218"/>
      <c r="CP9" s="188" t="str">
        <f t="shared" si="45"/>
        <v/>
      </c>
      <c r="CQ9" s="188" t="str">
        <f>IF((CP9&lt;&gt;""),IF(OR($F9&lt;&gt;$G9,PrSettings!$M$4="●"),(($F9-$G9)=(CM9-CN9))*1,0),"")</f>
        <v/>
      </c>
      <c r="CR9" s="188" t="str">
        <f t="shared" si="46"/>
        <v/>
      </c>
      <c r="CS9" s="188" t="str">
        <f>IF(CP9&lt;&gt;"",IF(ABS($F9-$G9)&gt;=PrSettings!$M$7,(ABS($F9-$G9-CM9+CN9)&lt;=1)*1,IF(AND(CP9,$F9=$G9,$F9&gt;=PrSettings!$M$6),(ABS(CM9-$F9)&lt;=1)*1,IF(AND(CP9,$F9+$G9&gt;=PrSettings!$M$8),(ABS(CM9-$F9)+ABS(CN9-$G9)&lt;=1)*1,""))),"")</f>
        <v/>
      </c>
      <c r="CT9" s="220"/>
      <c r="CV9" s="186">
        <f t="shared" si="7"/>
        <v>15</v>
      </c>
      <c r="CW9" s="187" t="str">
        <f t="shared" si="118"/>
        <v>Mexico</v>
      </c>
      <c r="CX9" s="188">
        <f t="shared" si="47"/>
        <v>25</v>
      </c>
      <c r="CY9" s="187" t="str">
        <f t="shared" si="119"/>
        <v>Rep. of Korea</v>
      </c>
      <c r="CZ9" s="222"/>
      <c r="DA9" s="222"/>
      <c r="DB9" s="218"/>
      <c r="DC9" s="188" t="str">
        <f t="shared" si="48"/>
        <v/>
      </c>
      <c r="DD9" s="188" t="str">
        <f>IF((DC9&lt;&gt;""),IF(OR($F9&lt;&gt;$G9,PrSettings!$M$4="●"),(($F9-$G9)=(CZ9-DA9))*1,0),"")</f>
        <v/>
      </c>
      <c r="DE9" s="188" t="str">
        <f t="shared" si="49"/>
        <v/>
      </c>
      <c r="DF9" s="188" t="str">
        <f>IF(DC9&lt;&gt;"",IF(ABS($F9-$G9)&gt;=PrSettings!$M$7,(ABS($F9-$G9-CZ9+DA9)&lt;=1)*1,IF(AND(DC9,$F9=$G9,$F9&gt;=PrSettings!$M$6),(ABS(CZ9-$F9)&lt;=1)*1,IF(AND(DC9,$F9+$G9&gt;=PrSettings!$M$8),(ABS(CZ9-$F9)+ABS(DA9-$G9)&lt;=1)*1,""))),"")</f>
        <v/>
      </c>
      <c r="DG9" s="220"/>
      <c r="DI9" s="186">
        <f t="shared" si="8"/>
        <v>15</v>
      </c>
      <c r="DJ9" s="187" t="str">
        <f t="shared" si="120"/>
        <v>Mexico</v>
      </c>
      <c r="DK9" s="188">
        <f t="shared" si="50"/>
        <v>25</v>
      </c>
      <c r="DL9" s="187" t="str">
        <f t="shared" si="121"/>
        <v>Rep. of Korea</v>
      </c>
      <c r="DM9" s="222"/>
      <c r="DN9" s="222"/>
      <c r="DO9" s="218"/>
      <c r="DP9" s="188" t="str">
        <f t="shared" si="51"/>
        <v/>
      </c>
      <c r="DQ9" s="188" t="str">
        <f>IF((DP9&lt;&gt;""),IF(OR($F9&lt;&gt;$G9,PrSettings!$M$4="●"),(($F9-$G9)=(DM9-DN9))*1,0),"")</f>
        <v/>
      </c>
      <c r="DR9" s="188" t="str">
        <f t="shared" si="52"/>
        <v/>
      </c>
      <c r="DS9" s="188" t="str">
        <f>IF(DP9&lt;&gt;"",IF(ABS($F9-$G9)&gt;=PrSettings!$M$7,(ABS($F9-$G9-DM9+DN9)&lt;=1)*1,IF(AND(DP9,$F9=$G9,$F9&gt;=PrSettings!$M$6),(ABS(DM9-$F9)&lt;=1)*1,IF(AND(DP9,$F9+$G9&gt;=PrSettings!$M$8),(ABS(DM9-$F9)+ABS(DN9-$G9)&lt;=1)*1,""))),"")</f>
        <v/>
      </c>
      <c r="DT9" s="220"/>
      <c r="DV9" s="186">
        <f t="shared" si="9"/>
        <v>15</v>
      </c>
      <c r="DW9" s="187" t="str">
        <f t="shared" si="122"/>
        <v>Mexico</v>
      </c>
      <c r="DX9" s="188">
        <f t="shared" si="53"/>
        <v>25</v>
      </c>
      <c r="DY9" s="187" t="str">
        <f t="shared" si="123"/>
        <v>Rep. of Korea</v>
      </c>
      <c r="DZ9" s="222"/>
      <c r="EA9" s="222"/>
      <c r="EB9" s="218"/>
      <c r="EC9" s="188" t="str">
        <f t="shared" si="54"/>
        <v/>
      </c>
      <c r="ED9" s="188" t="str">
        <f>IF((EC9&lt;&gt;""),IF(OR($F9&lt;&gt;$G9,PrSettings!$M$4="●"),(($F9-$G9)=(DZ9-EA9))*1,0),"")</f>
        <v/>
      </c>
      <c r="EE9" s="188" t="str">
        <f t="shared" si="55"/>
        <v/>
      </c>
      <c r="EF9" s="188" t="str">
        <f>IF(EC9&lt;&gt;"",IF(ABS($F9-$G9)&gt;=PrSettings!$M$7,(ABS($F9-$G9-DZ9+EA9)&lt;=1)*1,IF(AND(EC9,$F9=$G9,$F9&gt;=PrSettings!$M$6),(ABS(DZ9-$F9)&lt;=1)*1,IF(AND(EC9,$F9+$G9&gt;=PrSettings!$M$8),(ABS(DZ9-$F9)+ABS(EA9-$G9)&lt;=1)*1,""))),"")</f>
        <v/>
      </c>
      <c r="EG9" s="220"/>
      <c r="EI9" s="186">
        <f t="shared" si="10"/>
        <v>15</v>
      </c>
      <c r="EJ9" s="187" t="str">
        <f t="shared" si="124"/>
        <v>Mexico</v>
      </c>
      <c r="EK9" s="188">
        <f t="shared" si="56"/>
        <v>25</v>
      </c>
      <c r="EL9" s="187" t="str">
        <f t="shared" si="125"/>
        <v>Rep. of Korea</v>
      </c>
      <c r="EM9" s="222"/>
      <c r="EN9" s="222"/>
      <c r="EO9" s="218"/>
      <c r="EP9" s="188" t="str">
        <f t="shared" si="57"/>
        <v/>
      </c>
      <c r="EQ9" s="188" t="str">
        <f>IF((EP9&lt;&gt;""),IF(OR($F9&lt;&gt;$G9,PrSettings!$M$4="●"),(($F9-$G9)=(EM9-EN9))*1,0),"")</f>
        <v/>
      </c>
      <c r="ER9" s="188" t="str">
        <f t="shared" si="58"/>
        <v/>
      </c>
      <c r="ES9" s="188" t="str">
        <f>IF(EP9&lt;&gt;"",IF(ABS($F9-$G9)&gt;=PrSettings!$M$7,(ABS($F9-$G9-EM9+EN9)&lt;=1)*1,IF(AND(EP9,$F9=$G9,$F9&gt;=PrSettings!$M$6),(ABS(EM9-$F9)&lt;=1)*1,IF(AND(EP9,$F9+$G9&gt;=PrSettings!$M$8),(ABS(EM9-$F9)+ABS(EN9-$G9)&lt;=1)*1,""))),"")</f>
        <v/>
      </c>
      <c r="ET9" s="220"/>
      <c r="EV9" s="186">
        <f t="shared" si="11"/>
        <v>15</v>
      </c>
      <c r="EW9" s="187" t="str">
        <f t="shared" si="126"/>
        <v>Mexico</v>
      </c>
      <c r="EX9" s="188">
        <f t="shared" si="59"/>
        <v>25</v>
      </c>
      <c r="EY9" s="187" t="str">
        <f t="shared" si="127"/>
        <v>Rep. of Korea</v>
      </c>
      <c r="EZ9" s="222"/>
      <c r="FA9" s="222"/>
      <c r="FB9" s="218"/>
      <c r="FC9" s="188" t="str">
        <f t="shared" si="60"/>
        <v/>
      </c>
      <c r="FD9" s="188" t="str">
        <f>IF((FC9&lt;&gt;""),IF(OR($F9&lt;&gt;$G9,PrSettings!$M$4="●"),(($F9-$G9)=(EZ9-FA9))*1,0),"")</f>
        <v/>
      </c>
      <c r="FE9" s="188" t="str">
        <f t="shared" si="61"/>
        <v/>
      </c>
      <c r="FF9" s="188" t="str">
        <f>IF(FC9&lt;&gt;"",IF(ABS($F9-$G9)&gt;=PrSettings!$M$7,(ABS($F9-$G9-EZ9+FA9)&lt;=1)*1,IF(AND(FC9,$F9=$G9,$F9&gt;=PrSettings!$M$6),(ABS(EZ9-$F9)&lt;=1)*1,IF(AND(FC9,$F9+$G9&gt;=PrSettings!$M$8),(ABS(EZ9-$F9)+ABS(FA9-$G9)&lt;=1)*1,""))),"")</f>
        <v/>
      </c>
      <c r="FG9" s="220"/>
      <c r="FI9" s="186">
        <f t="shared" si="12"/>
        <v>15</v>
      </c>
      <c r="FJ9" s="187" t="str">
        <f t="shared" si="128"/>
        <v>Mexico</v>
      </c>
      <c r="FK9" s="188">
        <f t="shared" si="62"/>
        <v>25</v>
      </c>
      <c r="FL9" s="187" t="str">
        <f t="shared" si="129"/>
        <v>Rep. of Korea</v>
      </c>
      <c r="FM9" s="222"/>
      <c r="FN9" s="222"/>
      <c r="FO9" s="218"/>
      <c r="FP9" s="188" t="str">
        <f t="shared" si="63"/>
        <v/>
      </c>
      <c r="FQ9" s="188" t="str">
        <f>IF((FP9&lt;&gt;""),IF(OR($F9&lt;&gt;$G9,PrSettings!$M$4="●"),(($F9-$G9)=(FM9-FN9))*1,0),"")</f>
        <v/>
      </c>
      <c r="FR9" s="188" t="str">
        <f t="shared" si="64"/>
        <v/>
      </c>
      <c r="FS9" s="188" t="str">
        <f>IF(FP9&lt;&gt;"",IF(ABS($F9-$G9)&gt;=PrSettings!$M$7,(ABS($F9-$G9-FM9+FN9)&lt;=1)*1,IF(AND(FP9,$F9=$G9,$F9&gt;=PrSettings!$M$6),(ABS(FM9-$F9)&lt;=1)*1,IF(AND(FP9,$F9+$G9&gt;=PrSettings!$M$8),(ABS(FM9-$F9)+ABS(FN9-$G9)&lt;=1)*1,""))),"")</f>
        <v/>
      </c>
      <c r="FT9" s="220"/>
      <c r="FV9" s="186">
        <f t="shared" si="13"/>
        <v>15</v>
      </c>
      <c r="FW9" s="187" t="str">
        <f t="shared" si="130"/>
        <v>Mexico</v>
      </c>
      <c r="FX9" s="188">
        <f t="shared" si="65"/>
        <v>25</v>
      </c>
      <c r="FY9" s="187" t="str">
        <f t="shared" si="131"/>
        <v>Rep. of Korea</v>
      </c>
      <c r="FZ9" s="222"/>
      <c r="GA9" s="222"/>
      <c r="GB9" s="218"/>
      <c r="GC9" s="188" t="str">
        <f t="shared" si="66"/>
        <v/>
      </c>
      <c r="GD9" s="188" t="str">
        <f>IF((GC9&lt;&gt;""),IF(OR($F9&lt;&gt;$G9,PrSettings!$M$4="●"),(($F9-$G9)=(FZ9-GA9))*1,0),"")</f>
        <v/>
      </c>
      <c r="GE9" s="188" t="str">
        <f t="shared" si="67"/>
        <v/>
      </c>
      <c r="GF9" s="188" t="str">
        <f>IF(GC9&lt;&gt;"",IF(ABS($F9-$G9)&gt;=PrSettings!$M$7,(ABS($F9-$G9-FZ9+GA9)&lt;=1)*1,IF(AND(GC9,$F9=$G9,$F9&gt;=PrSettings!$M$6),(ABS(FZ9-$F9)&lt;=1)*1,IF(AND(GC9,$F9+$G9&gt;=PrSettings!$M$8),(ABS(FZ9-$F9)+ABS(GA9-$G9)&lt;=1)*1,""))),"")</f>
        <v/>
      </c>
      <c r="GG9" s="220"/>
      <c r="GI9" s="186">
        <f t="shared" si="14"/>
        <v>15</v>
      </c>
      <c r="GJ9" s="187" t="str">
        <f t="shared" si="132"/>
        <v>Mexico</v>
      </c>
      <c r="GK9" s="188">
        <f t="shared" si="68"/>
        <v>25</v>
      </c>
      <c r="GL9" s="187" t="str">
        <f t="shared" si="133"/>
        <v>Rep. of Korea</v>
      </c>
      <c r="GM9" s="222"/>
      <c r="GN9" s="222"/>
      <c r="GO9" s="218"/>
      <c r="GP9" s="188" t="str">
        <f t="shared" si="69"/>
        <v/>
      </c>
      <c r="GQ9" s="188" t="str">
        <f>IF((GP9&lt;&gt;""),IF(OR($F9&lt;&gt;$G9,PrSettings!$M$4="●"),(($F9-$G9)=(GM9-GN9))*1,0),"")</f>
        <v/>
      </c>
      <c r="GR9" s="188" t="str">
        <f t="shared" si="70"/>
        <v/>
      </c>
      <c r="GS9" s="188" t="str">
        <f>IF(GP9&lt;&gt;"",IF(ABS($F9-$G9)&gt;=PrSettings!$M$7,(ABS($F9-$G9-GM9+GN9)&lt;=1)*1,IF(AND(GP9,$F9=$G9,$F9&gt;=PrSettings!$M$6),(ABS(GM9-$F9)&lt;=1)*1,IF(AND(GP9,$F9+$G9&gt;=PrSettings!$M$8),(ABS(GM9-$F9)+ABS(GN9-$G9)&lt;=1)*1,""))),"")</f>
        <v/>
      </c>
      <c r="GT9" s="220"/>
      <c r="GV9" s="186">
        <f t="shared" si="15"/>
        <v>15</v>
      </c>
      <c r="GW9" s="187" t="str">
        <f t="shared" si="134"/>
        <v>Mexico</v>
      </c>
      <c r="GX9" s="188">
        <f t="shared" si="71"/>
        <v>25</v>
      </c>
      <c r="GY9" s="187" t="str">
        <f t="shared" si="135"/>
        <v>Rep. of Korea</v>
      </c>
      <c r="GZ9" s="222"/>
      <c r="HA9" s="222"/>
      <c r="HB9" s="218"/>
      <c r="HC9" s="188" t="str">
        <f t="shared" si="72"/>
        <v/>
      </c>
      <c r="HD9" s="188" t="str">
        <f>IF((HC9&lt;&gt;""),IF(OR($F9&lt;&gt;$G9,PrSettings!$M$4="●"),(($F9-$G9)=(GZ9-HA9))*1,0),"")</f>
        <v/>
      </c>
      <c r="HE9" s="188" t="str">
        <f t="shared" si="73"/>
        <v/>
      </c>
      <c r="HF9" s="188" t="str">
        <f>IF(HC9&lt;&gt;"",IF(ABS($F9-$G9)&gt;=PrSettings!$M$7,(ABS($F9-$G9-GZ9+HA9)&lt;=1)*1,IF(AND(HC9,$F9=$G9,$F9&gt;=PrSettings!$M$6),(ABS(GZ9-$F9)&lt;=1)*1,IF(AND(HC9,$F9+$G9&gt;=PrSettings!$M$8),(ABS(GZ9-$F9)+ABS(HA9-$G9)&lt;=1)*1,""))),"")</f>
        <v/>
      </c>
      <c r="HG9" s="220"/>
      <c r="HI9" s="186">
        <f t="shared" si="16"/>
        <v>15</v>
      </c>
      <c r="HJ9" s="187" t="str">
        <f t="shared" si="136"/>
        <v>Mexico</v>
      </c>
      <c r="HK9" s="188">
        <f t="shared" si="74"/>
        <v>25</v>
      </c>
      <c r="HL9" s="187" t="str">
        <f t="shared" si="137"/>
        <v>Rep. of Korea</v>
      </c>
      <c r="HM9" s="222"/>
      <c r="HN9" s="222"/>
      <c r="HO9" s="218"/>
      <c r="HP9" s="188" t="str">
        <f t="shared" si="75"/>
        <v/>
      </c>
      <c r="HQ9" s="188" t="str">
        <f>IF((HP9&lt;&gt;""),IF(OR($F9&lt;&gt;$G9,PrSettings!$M$4="●"),(($F9-$G9)=(HM9-HN9))*1,0),"")</f>
        <v/>
      </c>
      <c r="HR9" s="188" t="str">
        <f t="shared" si="76"/>
        <v/>
      </c>
      <c r="HS9" s="188" t="str">
        <f>IF(HP9&lt;&gt;"",IF(ABS($F9-$G9)&gt;=PrSettings!$M$7,(ABS($F9-$G9-HM9+HN9)&lt;=1)*1,IF(AND(HP9,$F9=$G9,$F9&gt;=PrSettings!$M$6),(ABS(HM9-$F9)&lt;=1)*1,IF(AND(HP9,$F9+$G9&gt;=PrSettings!$M$8),(ABS(HM9-$F9)+ABS(HN9-$G9)&lt;=1)*1,""))),"")</f>
        <v/>
      </c>
      <c r="HT9" s="220"/>
      <c r="HV9" s="186">
        <f t="shared" si="17"/>
        <v>15</v>
      </c>
      <c r="HW9" s="187" t="str">
        <f t="shared" si="138"/>
        <v>Mexico</v>
      </c>
      <c r="HX9" s="188">
        <f t="shared" si="77"/>
        <v>25</v>
      </c>
      <c r="HY9" s="187" t="str">
        <f t="shared" si="139"/>
        <v>Rep. of Korea</v>
      </c>
      <c r="HZ9" s="222"/>
      <c r="IA9" s="222"/>
      <c r="IB9" s="218"/>
      <c r="IC9" s="188" t="str">
        <f t="shared" si="78"/>
        <v/>
      </c>
      <c r="ID9" s="188" t="str">
        <f>IF((IC9&lt;&gt;""),IF(OR($F9&lt;&gt;$G9,PrSettings!$M$4="●"),(($F9-$G9)=(HZ9-IA9))*1,0),"")</f>
        <v/>
      </c>
      <c r="IE9" s="188" t="str">
        <f t="shared" si="79"/>
        <v/>
      </c>
      <c r="IF9" s="188" t="str">
        <f>IF(IC9&lt;&gt;"",IF(ABS($F9-$G9)&gt;=PrSettings!$M$7,(ABS($F9-$G9-HZ9+IA9)&lt;=1)*1,IF(AND(IC9,$F9=$G9,$F9&gt;=PrSettings!$M$6),(ABS(HZ9-$F9)&lt;=1)*1,IF(AND(IC9,$F9+$G9&gt;=PrSettings!$M$8),(ABS(HZ9-$F9)+ABS(IA9-$G9)&lt;=1)*1,""))),"")</f>
        <v/>
      </c>
      <c r="IG9" s="220"/>
      <c r="II9" s="186">
        <f t="shared" si="18"/>
        <v>15</v>
      </c>
      <c r="IJ9" s="187" t="str">
        <f t="shared" si="140"/>
        <v>Mexico</v>
      </c>
      <c r="IK9" s="188">
        <f t="shared" si="80"/>
        <v>25</v>
      </c>
      <c r="IL9" s="187" t="str">
        <f t="shared" si="141"/>
        <v>Rep. of Korea</v>
      </c>
      <c r="IM9" s="222"/>
      <c r="IN9" s="222"/>
      <c r="IO9" s="218"/>
      <c r="IP9" s="188" t="str">
        <f t="shared" si="81"/>
        <v/>
      </c>
      <c r="IQ9" s="188" t="str">
        <f>IF((IP9&lt;&gt;""),IF(OR($F9&lt;&gt;$G9,PrSettings!$M$4="●"),(($F9-$G9)=(IM9-IN9))*1,0),"")</f>
        <v/>
      </c>
      <c r="IR9" s="188" t="str">
        <f t="shared" si="82"/>
        <v/>
      </c>
      <c r="IS9" s="188" t="str">
        <f>IF(IP9&lt;&gt;"",IF(ABS($F9-$G9)&gt;=PrSettings!$M$7,(ABS($F9-$G9-IM9+IN9)&lt;=1)*1,IF(AND(IP9,$F9=$G9,$F9&gt;=PrSettings!$M$6),(ABS(IM9-$F9)&lt;=1)*1,IF(AND(IP9,$F9+$G9&gt;=PrSettings!$M$8),(ABS(IM9-$F9)+ABS(IN9-$G9)&lt;=1)*1,""))),"")</f>
        <v/>
      </c>
      <c r="IT9" s="220"/>
      <c r="IV9" s="186">
        <f t="shared" si="19"/>
        <v>15</v>
      </c>
      <c r="IW9" s="187" t="str">
        <f t="shared" si="142"/>
        <v>Mexico</v>
      </c>
      <c r="IX9" s="188">
        <f t="shared" si="83"/>
        <v>25</v>
      </c>
      <c r="IY9" s="187" t="str">
        <f t="shared" si="143"/>
        <v>Rep. of Korea</v>
      </c>
      <c r="IZ9" s="222"/>
      <c r="JA9" s="222"/>
      <c r="JB9" s="218"/>
      <c r="JC9" s="188" t="str">
        <f t="shared" si="84"/>
        <v/>
      </c>
      <c r="JD9" s="188" t="str">
        <f>IF((JC9&lt;&gt;""),IF(OR($F9&lt;&gt;$G9,PrSettings!$M$4="●"),(($F9-$G9)=(IZ9-JA9))*1,0),"")</f>
        <v/>
      </c>
      <c r="JE9" s="188" t="str">
        <f t="shared" si="85"/>
        <v/>
      </c>
      <c r="JF9" s="188" t="str">
        <f>IF(JC9&lt;&gt;"",IF(ABS($F9-$G9)&gt;=PrSettings!$M$7,(ABS($F9-$G9-IZ9+JA9)&lt;=1)*1,IF(AND(JC9,$F9=$G9,$F9&gt;=PrSettings!$M$6),(ABS(IZ9-$F9)&lt;=1)*1,IF(AND(JC9,$F9+$G9&gt;=PrSettings!$M$8),(ABS(IZ9-$F9)+ABS(JA9-$G9)&lt;=1)*1,""))),"")</f>
        <v/>
      </c>
      <c r="JG9" s="220"/>
      <c r="JI9" s="186">
        <f t="shared" si="20"/>
        <v>15</v>
      </c>
      <c r="JJ9" s="187" t="str">
        <f t="shared" si="144"/>
        <v>Mexico</v>
      </c>
      <c r="JK9" s="188">
        <f t="shared" si="86"/>
        <v>25</v>
      </c>
      <c r="JL9" s="187" t="str">
        <f t="shared" si="145"/>
        <v>Rep. of Korea</v>
      </c>
      <c r="JM9" s="222"/>
      <c r="JN9" s="222"/>
      <c r="JO9" s="218"/>
      <c r="JP9" s="188" t="str">
        <f t="shared" si="87"/>
        <v/>
      </c>
      <c r="JQ9" s="188" t="str">
        <f>IF((JP9&lt;&gt;""),IF(OR($F9&lt;&gt;$G9,PrSettings!$M$4="●"),(($F9-$G9)=(JM9-JN9))*1,0),"")</f>
        <v/>
      </c>
      <c r="JR9" s="188" t="str">
        <f t="shared" si="88"/>
        <v/>
      </c>
      <c r="JS9" s="188" t="str">
        <f>IF(JP9&lt;&gt;"",IF(ABS($F9-$G9)&gt;=PrSettings!$M$7,(ABS($F9-$G9-JM9+JN9)&lt;=1)*1,IF(AND(JP9,$F9=$G9,$F9&gt;=PrSettings!$M$6),(ABS(JM9-$F9)&lt;=1)*1,IF(AND(JP9,$F9+$G9&gt;=PrSettings!$M$8),(ABS(JM9-$F9)+ABS(JN9-$G9)&lt;=1)*1,""))),"")</f>
        <v/>
      </c>
      <c r="JT9" s="220"/>
      <c r="JV9" s="186">
        <f t="shared" si="21"/>
        <v>15</v>
      </c>
      <c r="JW9" s="187" t="str">
        <f t="shared" si="146"/>
        <v>Mexico</v>
      </c>
      <c r="JX9" s="188">
        <f t="shared" si="89"/>
        <v>25</v>
      </c>
      <c r="JY9" s="187" t="str">
        <f t="shared" si="147"/>
        <v>Rep. of Korea</v>
      </c>
      <c r="JZ9" s="222"/>
      <c r="KA9" s="222"/>
      <c r="KB9" s="218"/>
      <c r="KC9" s="188" t="str">
        <f t="shared" si="90"/>
        <v/>
      </c>
      <c r="KD9" s="188" t="str">
        <f>IF((KC9&lt;&gt;""),IF(OR($F9&lt;&gt;$G9,PrSettings!$M$4="●"),(($F9-$G9)=(JZ9-KA9))*1,0),"")</f>
        <v/>
      </c>
      <c r="KE9" s="188" t="str">
        <f t="shared" si="91"/>
        <v/>
      </c>
      <c r="KF9" s="188" t="str">
        <f>IF(KC9&lt;&gt;"",IF(ABS($F9-$G9)&gt;=PrSettings!$M$7,(ABS($F9-$G9-JZ9+KA9)&lt;=1)*1,IF(AND(KC9,$F9=$G9,$F9&gt;=PrSettings!$M$6),(ABS(JZ9-$F9)&lt;=1)*1,IF(AND(KC9,$F9+$G9&gt;=PrSettings!$M$8),(ABS(JZ9-$F9)+ABS(KA9-$G9)&lt;=1)*1,""))),"")</f>
        <v/>
      </c>
      <c r="KG9" s="220"/>
      <c r="KI9" s="186">
        <f t="shared" si="22"/>
        <v>15</v>
      </c>
      <c r="KJ9" s="187" t="str">
        <f t="shared" si="148"/>
        <v>Mexico</v>
      </c>
      <c r="KK9" s="188">
        <f t="shared" si="92"/>
        <v>25</v>
      </c>
      <c r="KL9" s="187" t="str">
        <f t="shared" si="149"/>
        <v>Rep. of Korea</v>
      </c>
      <c r="KM9" s="222"/>
      <c r="KN9" s="222"/>
      <c r="KO9" s="218"/>
      <c r="KP9" s="188" t="str">
        <f t="shared" si="93"/>
        <v/>
      </c>
      <c r="KQ9" s="188" t="str">
        <f>IF((KP9&lt;&gt;""),IF(OR($F9&lt;&gt;$G9,PrSettings!$M$4="●"),(($F9-$G9)=(KM9-KN9))*1,0),"")</f>
        <v/>
      </c>
      <c r="KR9" s="188" t="str">
        <f t="shared" si="94"/>
        <v/>
      </c>
      <c r="KS9" s="188" t="str">
        <f>IF(KP9&lt;&gt;"",IF(ABS($F9-$G9)&gt;=PrSettings!$M$7,(ABS($F9-$G9-KM9+KN9)&lt;=1)*1,IF(AND(KP9,$F9=$G9,$F9&gt;=PrSettings!$M$6),(ABS(KM9-$F9)&lt;=1)*1,IF(AND(KP9,$F9+$G9&gt;=PrSettings!$M$8),(ABS(KM9-$F9)+ABS(KN9-$G9)&lt;=1)*1,""))),"")</f>
        <v/>
      </c>
      <c r="KT9" s="220"/>
      <c r="KV9" s="186">
        <f t="shared" si="23"/>
        <v>15</v>
      </c>
      <c r="KW9" s="187" t="str">
        <f t="shared" si="150"/>
        <v>Mexico</v>
      </c>
      <c r="KX9" s="188">
        <f t="shared" si="95"/>
        <v>25</v>
      </c>
      <c r="KY9" s="187" t="str">
        <f t="shared" si="151"/>
        <v>Rep. of Korea</v>
      </c>
      <c r="KZ9" s="222"/>
      <c r="LA9" s="222"/>
      <c r="LB9" s="218"/>
      <c r="LC9" s="188" t="str">
        <f t="shared" si="96"/>
        <v/>
      </c>
      <c r="LD9" s="188" t="str">
        <f>IF((LC9&lt;&gt;""),IF(OR($F9&lt;&gt;$G9,PrSettings!$M$4="●"),(($F9-$G9)=(KZ9-LA9))*1,0),"")</f>
        <v/>
      </c>
      <c r="LE9" s="188" t="str">
        <f t="shared" si="97"/>
        <v/>
      </c>
      <c r="LF9" s="188" t="str">
        <f>IF(LC9&lt;&gt;"",IF(ABS($F9-$G9)&gt;=PrSettings!$M$7,(ABS($F9-$G9-KZ9+LA9)&lt;=1)*1,IF(AND(LC9,$F9=$G9,$F9&gt;=PrSettings!$M$6),(ABS(KZ9-$F9)&lt;=1)*1,IF(AND(LC9,$F9+$G9&gt;=PrSettings!$M$8),(ABS(KZ9-$F9)+ABS(LA9-$G9)&lt;=1)*1,""))),"")</f>
        <v/>
      </c>
      <c r="LG9" s="220"/>
      <c r="LI9" s="186">
        <f t="shared" si="24"/>
        <v>15</v>
      </c>
      <c r="LJ9" s="187" t="str">
        <f t="shared" si="152"/>
        <v>Mexico</v>
      </c>
      <c r="LK9" s="188">
        <f t="shared" si="98"/>
        <v>25</v>
      </c>
      <c r="LL9" s="187" t="str">
        <f t="shared" si="153"/>
        <v>Rep. of Korea</v>
      </c>
      <c r="LM9" s="222"/>
      <c r="LN9" s="222"/>
      <c r="LO9" s="218"/>
      <c r="LP9" s="188" t="str">
        <f t="shared" si="99"/>
        <v/>
      </c>
      <c r="LQ9" s="188" t="str">
        <f>IF((LP9&lt;&gt;""),IF(OR($F9&lt;&gt;$G9,PrSettings!$M$4="●"),(($F9-$G9)=(LM9-LN9))*1,0),"")</f>
        <v/>
      </c>
      <c r="LR9" s="188" t="str">
        <f t="shared" si="100"/>
        <v/>
      </c>
      <c r="LS9" s="188" t="str">
        <f>IF(LP9&lt;&gt;"",IF(ABS($F9-$G9)&gt;=PrSettings!$M$7,(ABS($F9-$G9-LM9+LN9)&lt;=1)*1,IF(AND(LP9,$F9=$G9,$F9&gt;=PrSettings!$M$6),(ABS(LM9-$F9)&lt;=1)*1,IF(AND(LP9,$F9+$G9&gt;=PrSettings!$M$8),(ABS(LM9-$F9)+ABS(LN9-$G9)&lt;=1)*1,""))),"")</f>
        <v/>
      </c>
      <c r="LT9" s="220"/>
      <c r="LV9" s="186">
        <f t="shared" si="25"/>
        <v>15</v>
      </c>
      <c r="LW9" s="187" t="str">
        <f t="shared" si="154"/>
        <v>Mexico</v>
      </c>
      <c r="LX9" s="188">
        <f t="shared" si="101"/>
        <v>25</v>
      </c>
      <c r="LY9" s="187" t="str">
        <f t="shared" si="155"/>
        <v>Rep. of Korea</v>
      </c>
      <c r="LZ9" s="222"/>
      <c r="MA9" s="222"/>
      <c r="MB9" s="218"/>
      <c r="MC9" s="188" t="str">
        <f t="shared" si="102"/>
        <v/>
      </c>
      <c r="MD9" s="188" t="str">
        <f>IF((MC9&lt;&gt;""),IF(OR($F9&lt;&gt;$G9,PrSettings!$M$4="●"),(($F9-$G9)=(LZ9-MA9))*1,0),"")</f>
        <v/>
      </c>
      <c r="ME9" s="188" t="str">
        <f t="shared" si="103"/>
        <v/>
      </c>
      <c r="MF9" s="188" t="str">
        <f>IF(MC9&lt;&gt;"",IF(ABS($F9-$G9)&gt;=PrSettings!$M$7,(ABS($F9-$G9-LZ9+MA9)&lt;=1)*1,IF(AND(MC9,$F9=$G9,$F9&gt;=PrSettings!$M$6),(ABS(LZ9-$F9)&lt;=1)*1,IF(AND(MC9,$F9+$G9&gt;=PrSettings!$M$8),(ABS(LZ9-$F9)+ABS(MA9-$G9)&lt;=1)*1,""))),"")</f>
        <v/>
      </c>
      <c r="MG9" s="220"/>
    </row>
    <row r="10" spans="1:345">
      <c r="B10" s="186">
        <f>INDEX(Groups!$C$7:$C$65,MATCH(C10,Groups!$D$7:$D$65,0))</f>
        <v>41</v>
      </c>
      <c r="C10" s="187" t="str">
        <f>CalcA!$P$26</f>
        <v>Czech Rep.</v>
      </c>
      <c r="D10" s="188">
        <f>INDEX(Groups!$C$7:$C$65,MATCH(E10,Groups!$D$7:$D$65,0))</f>
        <v>15</v>
      </c>
      <c r="E10" s="187" t="str">
        <f>CalcA!$Q$26</f>
        <v>Mexico</v>
      </c>
      <c r="F10" s="189" t="str">
        <f>CalcA!$R$26</f>
        <v/>
      </c>
      <c r="G10" s="190" t="str">
        <f>CalcA!$S$26</f>
        <v/>
      </c>
      <c r="I10" s="186">
        <f t="shared" si="0"/>
        <v>41</v>
      </c>
      <c r="J10" s="187" t="str">
        <f t="shared" si="104"/>
        <v>Czech Rep.</v>
      </c>
      <c r="K10" s="188">
        <f t="shared" si="26"/>
        <v>15</v>
      </c>
      <c r="L10" s="187" t="str">
        <f t="shared" si="105"/>
        <v>Mexico</v>
      </c>
      <c r="M10" s="222"/>
      <c r="N10" s="222"/>
      <c r="O10" s="218"/>
      <c r="P10" s="188" t="str">
        <f t="shared" si="27"/>
        <v/>
      </c>
      <c r="Q10" s="188" t="str">
        <f>IF((P10&lt;&gt;""),IF(OR($F10&lt;&gt;$G10,PrSettings!$M$4="●"),(($F10-$G10)=(M10-N10))*1,0),"")</f>
        <v/>
      </c>
      <c r="R10" s="188" t="str">
        <f t="shared" si="28"/>
        <v/>
      </c>
      <c r="S10" s="188" t="str">
        <f>IF(P10&lt;&gt;"",IF(ABS($F10-$G10)&gt;=PrSettings!$M$7,(ABS($F10-$G10-M10+N10)&lt;=1)*1,IF(AND(P10,$F10=$G10,$F10&gt;=PrSettings!$M$6),(ABS(M10-$F10)&lt;=1)*1,IF(AND(P10,$F10+$G10&gt;=PrSettings!$M$8),(ABS(M10-$F10)+ABS(N10-$G10)&lt;=1)*1,""))),"")</f>
        <v/>
      </c>
      <c r="T10" s="220"/>
      <c r="V10" s="186">
        <f t="shared" si="1"/>
        <v>41</v>
      </c>
      <c r="W10" s="187" t="str">
        <f t="shared" si="106"/>
        <v>Czech Rep.</v>
      </c>
      <c r="X10" s="188">
        <f t="shared" si="29"/>
        <v>15</v>
      </c>
      <c r="Y10" s="187" t="str">
        <f t="shared" si="107"/>
        <v>Mexico</v>
      </c>
      <c r="Z10" s="222"/>
      <c r="AA10" s="222"/>
      <c r="AB10" s="218"/>
      <c r="AC10" s="188" t="str">
        <f t="shared" si="30"/>
        <v/>
      </c>
      <c r="AD10" s="188" t="str">
        <f>IF((AC10&lt;&gt;""),IF(OR($F10&lt;&gt;$G10,PrSettings!$M$4="●"),(($F10-$G10)=(Z10-AA10))*1,0),"")</f>
        <v/>
      </c>
      <c r="AE10" s="188" t="str">
        <f t="shared" si="31"/>
        <v/>
      </c>
      <c r="AF10" s="188" t="str">
        <f>IF(AC10&lt;&gt;"",IF(ABS($F10-$G10)&gt;=PrSettings!$M$7,(ABS($F10-$G10-Z10+AA10)&lt;=1)*1,IF(AND(AC10,$F10=$G10,$F10&gt;=PrSettings!$M$6),(ABS(Z10-$F10)&lt;=1)*1,IF(AND(AC10,$F10+$G10&gt;=PrSettings!$M$8),(ABS(Z10-$F10)+ABS(AA10-$G10)&lt;=1)*1,""))),"")</f>
        <v/>
      </c>
      <c r="AG10" s="220"/>
      <c r="AI10" s="186">
        <f t="shared" si="2"/>
        <v>41</v>
      </c>
      <c r="AJ10" s="187" t="str">
        <f t="shared" si="108"/>
        <v>Czech Rep.</v>
      </c>
      <c r="AK10" s="188">
        <f t="shared" si="32"/>
        <v>15</v>
      </c>
      <c r="AL10" s="187" t="str">
        <f t="shared" si="109"/>
        <v>Mexico</v>
      </c>
      <c r="AM10" s="222"/>
      <c r="AN10" s="222"/>
      <c r="AO10" s="218"/>
      <c r="AP10" s="188" t="str">
        <f t="shared" si="33"/>
        <v/>
      </c>
      <c r="AQ10" s="188" t="str">
        <f>IF((AP10&lt;&gt;""),IF(OR($F10&lt;&gt;$G10,PrSettings!$M$4="●"),(($F10-$G10)=(AM10-AN10))*1,0),"")</f>
        <v/>
      </c>
      <c r="AR10" s="188" t="str">
        <f t="shared" si="34"/>
        <v/>
      </c>
      <c r="AS10" s="188" t="str">
        <f>IF(AP10&lt;&gt;"",IF(ABS($F10-$G10)&gt;=PrSettings!$M$7,(ABS($F10-$G10-AM10+AN10)&lt;=1)*1,IF(AND(AP10,$F10=$G10,$F10&gt;=PrSettings!$M$6),(ABS(AM10-$F10)&lt;=1)*1,IF(AND(AP10,$F10+$G10&gt;=PrSettings!$M$8),(ABS(AM10-$F10)+ABS(AN10-$G10)&lt;=1)*1,""))),"")</f>
        <v/>
      </c>
      <c r="AT10" s="220"/>
      <c r="AV10" s="186">
        <f t="shared" si="3"/>
        <v>41</v>
      </c>
      <c r="AW10" s="187" t="str">
        <f t="shared" si="110"/>
        <v>Czech Rep.</v>
      </c>
      <c r="AX10" s="188">
        <f t="shared" si="35"/>
        <v>15</v>
      </c>
      <c r="AY10" s="187" t="str">
        <f t="shared" si="111"/>
        <v>Mexico</v>
      </c>
      <c r="AZ10" s="222"/>
      <c r="BA10" s="222"/>
      <c r="BB10" s="218"/>
      <c r="BC10" s="188" t="str">
        <f t="shared" si="36"/>
        <v/>
      </c>
      <c r="BD10" s="188" t="str">
        <f>IF((BC10&lt;&gt;""),IF(OR($F10&lt;&gt;$G10,PrSettings!$M$4="●"),(($F10-$G10)=(AZ10-BA10))*1,0),"")</f>
        <v/>
      </c>
      <c r="BE10" s="188" t="str">
        <f t="shared" si="37"/>
        <v/>
      </c>
      <c r="BF10" s="188" t="str">
        <f>IF(BC10&lt;&gt;"",IF(ABS($F10-$G10)&gt;=PrSettings!$M$7,(ABS($F10-$G10-AZ10+BA10)&lt;=1)*1,IF(AND(BC10,$F10=$G10,$F10&gt;=PrSettings!$M$6),(ABS(AZ10-$F10)&lt;=1)*1,IF(AND(BC10,$F10+$G10&gt;=PrSettings!$M$8),(ABS(AZ10-$F10)+ABS(BA10-$G10)&lt;=1)*1,""))),"")</f>
        <v/>
      </c>
      <c r="BG10" s="220"/>
      <c r="BI10" s="186">
        <f t="shared" si="4"/>
        <v>41</v>
      </c>
      <c r="BJ10" s="187" t="str">
        <f t="shared" si="112"/>
        <v>Czech Rep.</v>
      </c>
      <c r="BK10" s="188">
        <f t="shared" si="38"/>
        <v>15</v>
      </c>
      <c r="BL10" s="187" t="str">
        <f t="shared" si="113"/>
        <v>Mexico</v>
      </c>
      <c r="BM10" s="222"/>
      <c r="BN10" s="222"/>
      <c r="BO10" s="218"/>
      <c r="BP10" s="188" t="str">
        <f t="shared" si="39"/>
        <v/>
      </c>
      <c r="BQ10" s="188" t="str">
        <f>IF((BP10&lt;&gt;""),IF(OR($F10&lt;&gt;$G10,PrSettings!$M$4="●"),(($F10-$G10)=(BM10-BN10))*1,0),"")</f>
        <v/>
      </c>
      <c r="BR10" s="188" t="str">
        <f t="shared" si="40"/>
        <v/>
      </c>
      <c r="BS10" s="188" t="str">
        <f>IF(BP10&lt;&gt;"",IF(ABS($F10-$G10)&gt;=PrSettings!$M$7,(ABS($F10-$G10-BM10+BN10)&lt;=1)*1,IF(AND(BP10,$F10=$G10,$F10&gt;=PrSettings!$M$6),(ABS(BM10-$F10)&lt;=1)*1,IF(AND(BP10,$F10+$G10&gt;=PrSettings!$M$8),(ABS(BM10-$F10)+ABS(BN10-$G10)&lt;=1)*1,""))),"")</f>
        <v/>
      </c>
      <c r="BT10" s="220"/>
      <c r="BV10" s="186">
        <f t="shared" si="5"/>
        <v>41</v>
      </c>
      <c r="BW10" s="187" t="str">
        <f t="shared" si="114"/>
        <v>Czech Rep.</v>
      </c>
      <c r="BX10" s="188">
        <f t="shared" si="41"/>
        <v>15</v>
      </c>
      <c r="BY10" s="187" t="str">
        <f t="shared" si="115"/>
        <v>Mexico</v>
      </c>
      <c r="BZ10" s="222"/>
      <c r="CA10" s="222"/>
      <c r="CB10" s="218"/>
      <c r="CC10" s="188" t="str">
        <f t="shared" si="42"/>
        <v/>
      </c>
      <c r="CD10" s="188" t="str">
        <f>IF((CC10&lt;&gt;""),IF(OR($F10&lt;&gt;$G10,PrSettings!$M$4="●"),(($F10-$G10)=(BZ10-CA10))*1,0),"")</f>
        <v/>
      </c>
      <c r="CE10" s="188" t="str">
        <f t="shared" si="43"/>
        <v/>
      </c>
      <c r="CF10" s="188" t="str">
        <f>IF(CC10&lt;&gt;"",IF(ABS($F10-$G10)&gt;=PrSettings!$M$7,(ABS($F10-$G10-BZ10+CA10)&lt;=1)*1,IF(AND(CC10,$F10=$G10,$F10&gt;=PrSettings!$M$6),(ABS(BZ10-$F10)&lt;=1)*1,IF(AND(CC10,$F10+$G10&gt;=PrSettings!$M$8),(ABS(BZ10-$F10)+ABS(CA10-$G10)&lt;=1)*1,""))),"")</f>
        <v/>
      </c>
      <c r="CG10" s="220"/>
      <c r="CI10" s="186">
        <f t="shared" si="6"/>
        <v>41</v>
      </c>
      <c r="CJ10" s="187" t="str">
        <f t="shared" si="116"/>
        <v>Czech Rep.</v>
      </c>
      <c r="CK10" s="188">
        <f t="shared" si="44"/>
        <v>15</v>
      </c>
      <c r="CL10" s="187" t="str">
        <f t="shared" si="117"/>
        <v>Mexico</v>
      </c>
      <c r="CM10" s="222"/>
      <c r="CN10" s="222"/>
      <c r="CO10" s="218"/>
      <c r="CP10" s="188" t="str">
        <f t="shared" si="45"/>
        <v/>
      </c>
      <c r="CQ10" s="188" t="str">
        <f>IF((CP10&lt;&gt;""),IF(OR($F10&lt;&gt;$G10,PrSettings!$M$4="●"),(($F10-$G10)=(CM10-CN10))*1,0),"")</f>
        <v/>
      </c>
      <c r="CR10" s="188" t="str">
        <f t="shared" si="46"/>
        <v/>
      </c>
      <c r="CS10" s="188" t="str">
        <f>IF(CP10&lt;&gt;"",IF(ABS($F10-$G10)&gt;=PrSettings!$M$7,(ABS($F10-$G10-CM10+CN10)&lt;=1)*1,IF(AND(CP10,$F10=$G10,$F10&gt;=PrSettings!$M$6),(ABS(CM10-$F10)&lt;=1)*1,IF(AND(CP10,$F10+$G10&gt;=PrSettings!$M$8),(ABS(CM10-$F10)+ABS(CN10-$G10)&lt;=1)*1,""))),"")</f>
        <v/>
      </c>
      <c r="CT10" s="220"/>
      <c r="CV10" s="186">
        <f t="shared" si="7"/>
        <v>41</v>
      </c>
      <c r="CW10" s="187" t="str">
        <f t="shared" si="118"/>
        <v>Czech Rep.</v>
      </c>
      <c r="CX10" s="188">
        <f t="shared" si="47"/>
        <v>15</v>
      </c>
      <c r="CY10" s="187" t="str">
        <f t="shared" si="119"/>
        <v>Mexico</v>
      </c>
      <c r="CZ10" s="222"/>
      <c r="DA10" s="222"/>
      <c r="DB10" s="218"/>
      <c r="DC10" s="188" t="str">
        <f t="shared" si="48"/>
        <v/>
      </c>
      <c r="DD10" s="188" t="str">
        <f>IF((DC10&lt;&gt;""),IF(OR($F10&lt;&gt;$G10,PrSettings!$M$4="●"),(($F10-$G10)=(CZ10-DA10))*1,0),"")</f>
        <v/>
      </c>
      <c r="DE10" s="188" t="str">
        <f t="shared" si="49"/>
        <v/>
      </c>
      <c r="DF10" s="188" t="str">
        <f>IF(DC10&lt;&gt;"",IF(ABS($F10-$G10)&gt;=PrSettings!$M$7,(ABS($F10-$G10-CZ10+DA10)&lt;=1)*1,IF(AND(DC10,$F10=$G10,$F10&gt;=PrSettings!$M$6),(ABS(CZ10-$F10)&lt;=1)*1,IF(AND(DC10,$F10+$G10&gt;=PrSettings!$M$8),(ABS(CZ10-$F10)+ABS(DA10-$G10)&lt;=1)*1,""))),"")</f>
        <v/>
      </c>
      <c r="DG10" s="220"/>
      <c r="DI10" s="186">
        <f t="shared" si="8"/>
        <v>41</v>
      </c>
      <c r="DJ10" s="187" t="str">
        <f t="shared" si="120"/>
        <v>Czech Rep.</v>
      </c>
      <c r="DK10" s="188">
        <f t="shared" si="50"/>
        <v>15</v>
      </c>
      <c r="DL10" s="187" t="str">
        <f t="shared" si="121"/>
        <v>Mexico</v>
      </c>
      <c r="DM10" s="222"/>
      <c r="DN10" s="222"/>
      <c r="DO10" s="218"/>
      <c r="DP10" s="188" t="str">
        <f t="shared" si="51"/>
        <v/>
      </c>
      <c r="DQ10" s="188" t="str">
        <f>IF((DP10&lt;&gt;""),IF(OR($F10&lt;&gt;$G10,PrSettings!$M$4="●"),(($F10-$G10)=(DM10-DN10))*1,0),"")</f>
        <v/>
      </c>
      <c r="DR10" s="188" t="str">
        <f t="shared" si="52"/>
        <v/>
      </c>
      <c r="DS10" s="188" t="str">
        <f>IF(DP10&lt;&gt;"",IF(ABS($F10-$G10)&gt;=PrSettings!$M$7,(ABS($F10-$G10-DM10+DN10)&lt;=1)*1,IF(AND(DP10,$F10=$G10,$F10&gt;=PrSettings!$M$6),(ABS(DM10-$F10)&lt;=1)*1,IF(AND(DP10,$F10+$G10&gt;=PrSettings!$M$8),(ABS(DM10-$F10)+ABS(DN10-$G10)&lt;=1)*1,""))),"")</f>
        <v/>
      </c>
      <c r="DT10" s="220"/>
      <c r="DV10" s="186">
        <f t="shared" si="9"/>
        <v>41</v>
      </c>
      <c r="DW10" s="187" t="str">
        <f t="shared" si="122"/>
        <v>Czech Rep.</v>
      </c>
      <c r="DX10" s="188">
        <f t="shared" si="53"/>
        <v>15</v>
      </c>
      <c r="DY10" s="187" t="str">
        <f t="shared" si="123"/>
        <v>Mexico</v>
      </c>
      <c r="DZ10" s="222"/>
      <c r="EA10" s="222"/>
      <c r="EB10" s="218"/>
      <c r="EC10" s="188" t="str">
        <f t="shared" si="54"/>
        <v/>
      </c>
      <c r="ED10" s="188" t="str">
        <f>IF((EC10&lt;&gt;""),IF(OR($F10&lt;&gt;$G10,PrSettings!$M$4="●"),(($F10-$G10)=(DZ10-EA10))*1,0),"")</f>
        <v/>
      </c>
      <c r="EE10" s="188" t="str">
        <f t="shared" si="55"/>
        <v/>
      </c>
      <c r="EF10" s="188" t="str">
        <f>IF(EC10&lt;&gt;"",IF(ABS($F10-$G10)&gt;=PrSettings!$M$7,(ABS($F10-$G10-DZ10+EA10)&lt;=1)*1,IF(AND(EC10,$F10=$G10,$F10&gt;=PrSettings!$M$6),(ABS(DZ10-$F10)&lt;=1)*1,IF(AND(EC10,$F10+$G10&gt;=PrSettings!$M$8),(ABS(DZ10-$F10)+ABS(EA10-$G10)&lt;=1)*1,""))),"")</f>
        <v/>
      </c>
      <c r="EG10" s="220"/>
      <c r="EI10" s="186">
        <f t="shared" si="10"/>
        <v>41</v>
      </c>
      <c r="EJ10" s="187" t="str">
        <f t="shared" si="124"/>
        <v>Czech Rep.</v>
      </c>
      <c r="EK10" s="188">
        <f t="shared" si="56"/>
        <v>15</v>
      </c>
      <c r="EL10" s="187" t="str">
        <f t="shared" si="125"/>
        <v>Mexico</v>
      </c>
      <c r="EM10" s="222"/>
      <c r="EN10" s="222"/>
      <c r="EO10" s="218"/>
      <c r="EP10" s="188" t="str">
        <f t="shared" si="57"/>
        <v/>
      </c>
      <c r="EQ10" s="188" t="str">
        <f>IF((EP10&lt;&gt;""),IF(OR($F10&lt;&gt;$G10,PrSettings!$M$4="●"),(($F10-$G10)=(EM10-EN10))*1,0),"")</f>
        <v/>
      </c>
      <c r="ER10" s="188" t="str">
        <f t="shared" si="58"/>
        <v/>
      </c>
      <c r="ES10" s="188" t="str">
        <f>IF(EP10&lt;&gt;"",IF(ABS($F10-$G10)&gt;=PrSettings!$M$7,(ABS($F10-$G10-EM10+EN10)&lt;=1)*1,IF(AND(EP10,$F10=$G10,$F10&gt;=PrSettings!$M$6),(ABS(EM10-$F10)&lt;=1)*1,IF(AND(EP10,$F10+$G10&gt;=PrSettings!$M$8),(ABS(EM10-$F10)+ABS(EN10-$G10)&lt;=1)*1,""))),"")</f>
        <v/>
      </c>
      <c r="ET10" s="220"/>
      <c r="EV10" s="186">
        <f t="shared" si="11"/>
        <v>41</v>
      </c>
      <c r="EW10" s="187" t="str">
        <f t="shared" si="126"/>
        <v>Czech Rep.</v>
      </c>
      <c r="EX10" s="188">
        <f t="shared" si="59"/>
        <v>15</v>
      </c>
      <c r="EY10" s="187" t="str">
        <f t="shared" si="127"/>
        <v>Mexico</v>
      </c>
      <c r="EZ10" s="222"/>
      <c r="FA10" s="222"/>
      <c r="FB10" s="218"/>
      <c r="FC10" s="188" t="str">
        <f t="shared" si="60"/>
        <v/>
      </c>
      <c r="FD10" s="188" t="str">
        <f>IF((FC10&lt;&gt;""),IF(OR($F10&lt;&gt;$G10,PrSettings!$M$4="●"),(($F10-$G10)=(EZ10-FA10))*1,0),"")</f>
        <v/>
      </c>
      <c r="FE10" s="188" t="str">
        <f t="shared" si="61"/>
        <v/>
      </c>
      <c r="FF10" s="188" t="str">
        <f>IF(FC10&lt;&gt;"",IF(ABS($F10-$G10)&gt;=PrSettings!$M$7,(ABS($F10-$G10-EZ10+FA10)&lt;=1)*1,IF(AND(FC10,$F10=$G10,$F10&gt;=PrSettings!$M$6),(ABS(EZ10-$F10)&lt;=1)*1,IF(AND(FC10,$F10+$G10&gt;=PrSettings!$M$8),(ABS(EZ10-$F10)+ABS(FA10-$G10)&lt;=1)*1,""))),"")</f>
        <v/>
      </c>
      <c r="FG10" s="220"/>
      <c r="FI10" s="186">
        <f t="shared" si="12"/>
        <v>41</v>
      </c>
      <c r="FJ10" s="187" t="str">
        <f t="shared" si="128"/>
        <v>Czech Rep.</v>
      </c>
      <c r="FK10" s="188">
        <f t="shared" si="62"/>
        <v>15</v>
      </c>
      <c r="FL10" s="187" t="str">
        <f t="shared" si="129"/>
        <v>Mexico</v>
      </c>
      <c r="FM10" s="222"/>
      <c r="FN10" s="222"/>
      <c r="FO10" s="218"/>
      <c r="FP10" s="188" t="str">
        <f t="shared" si="63"/>
        <v/>
      </c>
      <c r="FQ10" s="188" t="str">
        <f>IF((FP10&lt;&gt;""),IF(OR($F10&lt;&gt;$G10,PrSettings!$M$4="●"),(($F10-$G10)=(FM10-FN10))*1,0),"")</f>
        <v/>
      </c>
      <c r="FR10" s="188" t="str">
        <f t="shared" si="64"/>
        <v/>
      </c>
      <c r="FS10" s="188" t="str">
        <f>IF(FP10&lt;&gt;"",IF(ABS($F10-$G10)&gt;=PrSettings!$M$7,(ABS($F10-$G10-FM10+FN10)&lt;=1)*1,IF(AND(FP10,$F10=$G10,$F10&gt;=PrSettings!$M$6),(ABS(FM10-$F10)&lt;=1)*1,IF(AND(FP10,$F10+$G10&gt;=PrSettings!$M$8),(ABS(FM10-$F10)+ABS(FN10-$G10)&lt;=1)*1,""))),"")</f>
        <v/>
      </c>
      <c r="FT10" s="220"/>
      <c r="FV10" s="186">
        <f t="shared" si="13"/>
        <v>41</v>
      </c>
      <c r="FW10" s="187" t="str">
        <f t="shared" si="130"/>
        <v>Czech Rep.</v>
      </c>
      <c r="FX10" s="188">
        <f t="shared" si="65"/>
        <v>15</v>
      </c>
      <c r="FY10" s="187" t="str">
        <f t="shared" si="131"/>
        <v>Mexico</v>
      </c>
      <c r="FZ10" s="222"/>
      <c r="GA10" s="222"/>
      <c r="GB10" s="218"/>
      <c r="GC10" s="188" t="str">
        <f t="shared" si="66"/>
        <v/>
      </c>
      <c r="GD10" s="188" t="str">
        <f>IF((GC10&lt;&gt;""),IF(OR($F10&lt;&gt;$G10,PrSettings!$M$4="●"),(($F10-$G10)=(FZ10-GA10))*1,0),"")</f>
        <v/>
      </c>
      <c r="GE10" s="188" t="str">
        <f t="shared" si="67"/>
        <v/>
      </c>
      <c r="GF10" s="188" t="str">
        <f>IF(GC10&lt;&gt;"",IF(ABS($F10-$G10)&gt;=PrSettings!$M$7,(ABS($F10-$G10-FZ10+GA10)&lt;=1)*1,IF(AND(GC10,$F10=$G10,$F10&gt;=PrSettings!$M$6),(ABS(FZ10-$F10)&lt;=1)*1,IF(AND(GC10,$F10+$G10&gt;=PrSettings!$M$8),(ABS(FZ10-$F10)+ABS(GA10-$G10)&lt;=1)*1,""))),"")</f>
        <v/>
      </c>
      <c r="GG10" s="220"/>
      <c r="GI10" s="186">
        <f t="shared" si="14"/>
        <v>41</v>
      </c>
      <c r="GJ10" s="187" t="str">
        <f t="shared" si="132"/>
        <v>Czech Rep.</v>
      </c>
      <c r="GK10" s="188">
        <f t="shared" si="68"/>
        <v>15</v>
      </c>
      <c r="GL10" s="187" t="str">
        <f t="shared" si="133"/>
        <v>Mexico</v>
      </c>
      <c r="GM10" s="222"/>
      <c r="GN10" s="222"/>
      <c r="GO10" s="218"/>
      <c r="GP10" s="188" t="str">
        <f t="shared" si="69"/>
        <v/>
      </c>
      <c r="GQ10" s="188" t="str">
        <f>IF((GP10&lt;&gt;""),IF(OR($F10&lt;&gt;$G10,PrSettings!$M$4="●"),(($F10-$G10)=(GM10-GN10))*1,0),"")</f>
        <v/>
      </c>
      <c r="GR10" s="188" t="str">
        <f t="shared" si="70"/>
        <v/>
      </c>
      <c r="GS10" s="188" t="str">
        <f>IF(GP10&lt;&gt;"",IF(ABS($F10-$G10)&gt;=PrSettings!$M$7,(ABS($F10-$G10-GM10+GN10)&lt;=1)*1,IF(AND(GP10,$F10=$G10,$F10&gt;=PrSettings!$M$6),(ABS(GM10-$F10)&lt;=1)*1,IF(AND(GP10,$F10+$G10&gt;=PrSettings!$M$8),(ABS(GM10-$F10)+ABS(GN10-$G10)&lt;=1)*1,""))),"")</f>
        <v/>
      </c>
      <c r="GT10" s="220"/>
      <c r="GV10" s="186">
        <f t="shared" si="15"/>
        <v>41</v>
      </c>
      <c r="GW10" s="187" t="str">
        <f t="shared" si="134"/>
        <v>Czech Rep.</v>
      </c>
      <c r="GX10" s="188">
        <f t="shared" si="71"/>
        <v>15</v>
      </c>
      <c r="GY10" s="187" t="str">
        <f t="shared" si="135"/>
        <v>Mexico</v>
      </c>
      <c r="GZ10" s="222"/>
      <c r="HA10" s="222"/>
      <c r="HB10" s="218"/>
      <c r="HC10" s="188" t="str">
        <f t="shared" si="72"/>
        <v/>
      </c>
      <c r="HD10" s="188" t="str">
        <f>IF((HC10&lt;&gt;""),IF(OR($F10&lt;&gt;$G10,PrSettings!$M$4="●"),(($F10-$G10)=(GZ10-HA10))*1,0),"")</f>
        <v/>
      </c>
      <c r="HE10" s="188" t="str">
        <f t="shared" si="73"/>
        <v/>
      </c>
      <c r="HF10" s="188" t="str">
        <f>IF(HC10&lt;&gt;"",IF(ABS($F10-$G10)&gt;=PrSettings!$M$7,(ABS($F10-$G10-GZ10+HA10)&lt;=1)*1,IF(AND(HC10,$F10=$G10,$F10&gt;=PrSettings!$M$6),(ABS(GZ10-$F10)&lt;=1)*1,IF(AND(HC10,$F10+$G10&gt;=PrSettings!$M$8),(ABS(GZ10-$F10)+ABS(HA10-$G10)&lt;=1)*1,""))),"")</f>
        <v/>
      </c>
      <c r="HG10" s="220"/>
      <c r="HI10" s="186">
        <f t="shared" si="16"/>
        <v>41</v>
      </c>
      <c r="HJ10" s="187" t="str">
        <f t="shared" si="136"/>
        <v>Czech Rep.</v>
      </c>
      <c r="HK10" s="188">
        <f t="shared" si="74"/>
        <v>15</v>
      </c>
      <c r="HL10" s="187" t="str">
        <f t="shared" si="137"/>
        <v>Mexico</v>
      </c>
      <c r="HM10" s="222"/>
      <c r="HN10" s="222"/>
      <c r="HO10" s="218"/>
      <c r="HP10" s="188" t="str">
        <f t="shared" si="75"/>
        <v/>
      </c>
      <c r="HQ10" s="188" t="str">
        <f>IF((HP10&lt;&gt;""),IF(OR($F10&lt;&gt;$G10,PrSettings!$M$4="●"),(($F10-$G10)=(HM10-HN10))*1,0),"")</f>
        <v/>
      </c>
      <c r="HR10" s="188" t="str">
        <f t="shared" si="76"/>
        <v/>
      </c>
      <c r="HS10" s="188" t="str">
        <f>IF(HP10&lt;&gt;"",IF(ABS($F10-$G10)&gt;=PrSettings!$M$7,(ABS($F10-$G10-HM10+HN10)&lt;=1)*1,IF(AND(HP10,$F10=$G10,$F10&gt;=PrSettings!$M$6),(ABS(HM10-$F10)&lt;=1)*1,IF(AND(HP10,$F10+$G10&gt;=PrSettings!$M$8),(ABS(HM10-$F10)+ABS(HN10-$G10)&lt;=1)*1,""))),"")</f>
        <v/>
      </c>
      <c r="HT10" s="220"/>
      <c r="HV10" s="186">
        <f t="shared" si="17"/>
        <v>41</v>
      </c>
      <c r="HW10" s="187" t="str">
        <f t="shared" si="138"/>
        <v>Czech Rep.</v>
      </c>
      <c r="HX10" s="188">
        <f t="shared" si="77"/>
        <v>15</v>
      </c>
      <c r="HY10" s="187" t="str">
        <f t="shared" si="139"/>
        <v>Mexico</v>
      </c>
      <c r="HZ10" s="222"/>
      <c r="IA10" s="222"/>
      <c r="IB10" s="218"/>
      <c r="IC10" s="188" t="str">
        <f t="shared" si="78"/>
        <v/>
      </c>
      <c r="ID10" s="188" t="str">
        <f>IF((IC10&lt;&gt;""),IF(OR($F10&lt;&gt;$G10,PrSettings!$M$4="●"),(($F10-$G10)=(HZ10-IA10))*1,0),"")</f>
        <v/>
      </c>
      <c r="IE10" s="188" t="str">
        <f t="shared" si="79"/>
        <v/>
      </c>
      <c r="IF10" s="188" t="str">
        <f>IF(IC10&lt;&gt;"",IF(ABS($F10-$G10)&gt;=PrSettings!$M$7,(ABS($F10-$G10-HZ10+IA10)&lt;=1)*1,IF(AND(IC10,$F10=$G10,$F10&gt;=PrSettings!$M$6),(ABS(HZ10-$F10)&lt;=1)*1,IF(AND(IC10,$F10+$G10&gt;=PrSettings!$M$8),(ABS(HZ10-$F10)+ABS(IA10-$G10)&lt;=1)*1,""))),"")</f>
        <v/>
      </c>
      <c r="IG10" s="220"/>
      <c r="II10" s="186">
        <f t="shared" si="18"/>
        <v>41</v>
      </c>
      <c r="IJ10" s="187" t="str">
        <f t="shared" si="140"/>
        <v>Czech Rep.</v>
      </c>
      <c r="IK10" s="188">
        <f t="shared" si="80"/>
        <v>15</v>
      </c>
      <c r="IL10" s="187" t="str">
        <f t="shared" si="141"/>
        <v>Mexico</v>
      </c>
      <c r="IM10" s="222"/>
      <c r="IN10" s="222"/>
      <c r="IO10" s="218"/>
      <c r="IP10" s="188" t="str">
        <f t="shared" si="81"/>
        <v/>
      </c>
      <c r="IQ10" s="188" t="str">
        <f>IF((IP10&lt;&gt;""),IF(OR($F10&lt;&gt;$G10,PrSettings!$M$4="●"),(($F10-$G10)=(IM10-IN10))*1,0),"")</f>
        <v/>
      </c>
      <c r="IR10" s="188" t="str">
        <f t="shared" si="82"/>
        <v/>
      </c>
      <c r="IS10" s="188" t="str">
        <f>IF(IP10&lt;&gt;"",IF(ABS($F10-$G10)&gt;=PrSettings!$M$7,(ABS($F10-$G10-IM10+IN10)&lt;=1)*1,IF(AND(IP10,$F10=$G10,$F10&gt;=PrSettings!$M$6),(ABS(IM10-$F10)&lt;=1)*1,IF(AND(IP10,$F10+$G10&gt;=PrSettings!$M$8),(ABS(IM10-$F10)+ABS(IN10-$G10)&lt;=1)*1,""))),"")</f>
        <v/>
      </c>
      <c r="IT10" s="220"/>
      <c r="IV10" s="186">
        <f t="shared" si="19"/>
        <v>41</v>
      </c>
      <c r="IW10" s="187" t="str">
        <f t="shared" si="142"/>
        <v>Czech Rep.</v>
      </c>
      <c r="IX10" s="188">
        <f t="shared" si="83"/>
        <v>15</v>
      </c>
      <c r="IY10" s="187" t="str">
        <f t="shared" si="143"/>
        <v>Mexico</v>
      </c>
      <c r="IZ10" s="222"/>
      <c r="JA10" s="222"/>
      <c r="JB10" s="218"/>
      <c r="JC10" s="188" t="str">
        <f t="shared" si="84"/>
        <v/>
      </c>
      <c r="JD10" s="188" t="str">
        <f>IF((JC10&lt;&gt;""),IF(OR($F10&lt;&gt;$G10,PrSettings!$M$4="●"),(($F10-$G10)=(IZ10-JA10))*1,0),"")</f>
        <v/>
      </c>
      <c r="JE10" s="188" t="str">
        <f t="shared" si="85"/>
        <v/>
      </c>
      <c r="JF10" s="188" t="str">
        <f>IF(JC10&lt;&gt;"",IF(ABS($F10-$G10)&gt;=PrSettings!$M$7,(ABS($F10-$G10-IZ10+JA10)&lt;=1)*1,IF(AND(JC10,$F10=$G10,$F10&gt;=PrSettings!$M$6),(ABS(IZ10-$F10)&lt;=1)*1,IF(AND(JC10,$F10+$G10&gt;=PrSettings!$M$8),(ABS(IZ10-$F10)+ABS(JA10-$G10)&lt;=1)*1,""))),"")</f>
        <v/>
      </c>
      <c r="JG10" s="220"/>
      <c r="JI10" s="186">
        <f t="shared" si="20"/>
        <v>41</v>
      </c>
      <c r="JJ10" s="187" t="str">
        <f t="shared" si="144"/>
        <v>Czech Rep.</v>
      </c>
      <c r="JK10" s="188">
        <f t="shared" si="86"/>
        <v>15</v>
      </c>
      <c r="JL10" s="187" t="str">
        <f t="shared" si="145"/>
        <v>Mexico</v>
      </c>
      <c r="JM10" s="222"/>
      <c r="JN10" s="222"/>
      <c r="JO10" s="218"/>
      <c r="JP10" s="188" t="str">
        <f t="shared" si="87"/>
        <v/>
      </c>
      <c r="JQ10" s="188" t="str">
        <f>IF((JP10&lt;&gt;""),IF(OR($F10&lt;&gt;$G10,PrSettings!$M$4="●"),(($F10-$G10)=(JM10-JN10))*1,0),"")</f>
        <v/>
      </c>
      <c r="JR10" s="188" t="str">
        <f t="shared" si="88"/>
        <v/>
      </c>
      <c r="JS10" s="188" t="str">
        <f>IF(JP10&lt;&gt;"",IF(ABS($F10-$G10)&gt;=PrSettings!$M$7,(ABS($F10-$G10-JM10+JN10)&lt;=1)*1,IF(AND(JP10,$F10=$G10,$F10&gt;=PrSettings!$M$6),(ABS(JM10-$F10)&lt;=1)*1,IF(AND(JP10,$F10+$G10&gt;=PrSettings!$M$8),(ABS(JM10-$F10)+ABS(JN10-$G10)&lt;=1)*1,""))),"")</f>
        <v/>
      </c>
      <c r="JT10" s="220"/>
      <c r="JV10" s="186">
        <f t="shared" si="21"/>
        <v>41</v>
      </c>
      <c r="JW10" s="187" t="str">
        <f t="shared" si="146"/>
        <v>Czech Rep.</v>
      </c>
      <c r="JX10" s="188">
        <f t="shared" si="89"/>
        <v>15</v>
      </c>
      <c r="JY10" s="187" t="str">
        <f t="shared" si="147"/>
        <v>Mexico</v>
      </c>
      <c r="JZ10" s="222"/>
      <c r="KA10" s="222"/>
      <c r="KB10" s="218"/>
      <c r="KC10" s="188" t="str">
        <f t="shared" si="90"/>
        <v/>
      </c>
      <c r="KD10" s="188" t="str">
        <f>IF((KC10&lt;&gt;""),IF(OR($F10&lt;&gt;$G10,PrSettings!$M$4="●"),(($F10-$G10)=(JZ10-KA10))*1,0),"")</f>
        <v/>
      </c>
      <c r="KE10" s="188" t="str">
        <f t="shared" si="91"/>
        <v/>
      </c>
      <c r="KF10" s="188" t="str">
        <f>IF(KC10&lt;&gt;"",IF(ABS($F10-$G10)&gt;=PrSettings!$M$7,(ABS($F10-$G10-JZ10+KA10)&lt;=1)*1,IF(AND(KC10,$F10=$G10,$F10&gt;=PrSettings!$M$6),(ABS(JZ10-$F10)&lt;=1)*1,IF(AND(KC10,$F10+$G10&gt;=PrSettings!$M$8),(ABS(JZ10-$F10)+ABS(KA10-$G10)&lt;=1)*1,""))),"")</f>
        <v/>
      </c>
      <c r="KG10" s="220"/>
      <c r="KI10" s="186">
        <f t="shared" si="22"/>
        <v>41</v>
      </c>
      <c r="KJ10" s="187" t="str">
        <f t="shared" si="148"/>
        <v>Czech Rep.</v>
      </c>
      <c r="KK10" s="188">
        <f t="shared" si="92"/>
        <v>15</v>
      </c>
      <c r="KL10" s="187" t="str">
        <f t="shared" si="149"/>
        <v>Mexico</v>
      </c>
      <c r="KM10" s="222"/>
      <c r="KN10" s="222"/>
      <c r="KO10" s="218"/>
      <c r="KP10" s="188" t="str">
        <f t="shared" si="93"/>
        <v/>
      </c>
      <c r="KQ10" s="188" t="str">
        <f>IF((KP10&lt;&gt;""),IF(OR($F10&lt;&gt;$G10,PrSettings!$M$4="●"),(($F10-$G10)=(KM10-KN10))*1,0),"")</f>
        <v/>
      </c>
      <c r="KR10" s="188" t="str">
        <f t="shared" si="94"/>
        <v/>
      </c>
      <c r="KS10" s="188" t="str">
        <f>IF(KP10&lt;&gt;"",IF(ABS($F10-$G10)&gt;=PrSettings!$M$7,(ABS($F10-$G10-KM10+KN10)&lt;=1)*1,IF(AND(KP10,$F10=$G10,$F10&gt;=PrSettings!$M$6),(ABS(KM10-$F10)&lt;=1)*1,IF(AND(KP10,$F10+$G10&gt;=PrSettings!$M$8),(ABS(KM10-$F10)+ABS(KN10-$G10)&lt;=1)*1,""))),"")</f>
        <v/>
      </c>
      <c r="KT10" s="220"/>
      <c r="KV10" s="186">
        <f t="shared" si="23"/>
        <v>41</v>
      </c>
      <c r="KW10" s="187" t="str">
        <f t="shared" si="150"/>
        <v>Czech Rep.</v>
      </c>
      <c r="KX10" s="188">
        <f t="shared" si="95"/>
        <v>15</v>
      </c>
      <c r="KY10" s="187" t="str">
        <f t="shared" si="151"/>
        <v>Mexico</v>
      </c>
      <c r="KZ10" s="222"/>
      <c r="LA10" s="222"/>
      <c r="LB10" s="218"/>
      <c r="LC10" s="188" t="str">
        <f t="shared" si="96"/>
        <v/>
      </c>
      <c r="LD10" s="188" t="str">
        <f>IF((LC10&lt;&gt;""),IF(OR($F10&lt;&gt;$G10,PrSettings!$M$4="●"),(($F10-$G10)=(KZ10-LA10))*1,0),"")</f>
        <v/>
      </c>
      <c r="LE10" s="188" t="str">
        <f t="shared" si="97"/>
        <v/>
      </c>
      <c r="LF10" s="188" t="str">
        <f>IF(LC10&lt;&gt;"",IF(ABS($F10-$G10)&gt;=PrSettings!$M$7,(ABS($F10-$G10-KZ10+LA10)&lt;=1)*1,IF(AND(LC10,$F10=$G10,$F10&gt;=PrSettings!$M$6),(ABS(KZ10-$F10)&lt;=1)*1,IF(AND(LC10,$F10+$G10&gt;=PrSettings!$M$8),(ABS(KZ10-$F10)+ABS(LA10-$G10)&lt;=1)*1,""))),"")</f>
        <v/>
      </c>
      <c r="LG10" s="220"/>
      <c r="LI10" s="186">
        <f t="shared" si="24"/>
        <v>41</v>
      </c>
      <c r="LJ10" s="187" t="str">
        <f t="shared" si="152"/>
        <v>Czech Rep.</v>
      </c>
      <c r="LK10" s="188">
        <f t="shared" si="98"/>
        <v>15</v>
      </c>
      <c r="LL10" s="187" t="str">
        <f t="shared" si="153"/>
        <v>Mexico</v>
      </c>
      <c r="LM10" s="222"/>
      <c r="LN10" s="222"/>
      <c r="LO10" s="218"/>
      <c r="LP10" s="188" t="str">
        <f t="shared" si="99"/>
        <v/>
      </c>
      <c r="LQ10" s="188" t="str">
        <f>IF((LP10&lt;&gt;""),IF(OR($F10&lt;&gt;$G10,PrSettings!$M$4="●"),(($F10-$G10)=(LM10-LN10))*1,0),"")</f>
        <v/>
      </c>
      <c r="LR10" s="188" t="str">
        <f t="shared" si="100"/>
        <v/>
      </c>
      <c r="LS10" s="188" t="str">
        <f>IF(LP10&lt;&gt;"",IF(ABS($F10-$G10)&gt;=PrSettings!$M$7,(ABS($F10-$G10-LM10+LN10)&lt;=1)*1,IF(AND(LP10,$F10=$G10,$F10&gt;=PrSettings!$M$6),(ABS(LM10-$F10)&lt;=1)*1,IF(AND(LP10,$F10+$G10&gt;=PrSettings!$M$8),(ABS(LM10-$F10)+ABS(LN10-$G10)&lt;=1)*1,""))),"")</f>
        <v/>
      </c>
      <c r="LT10" s="220"/>
      <c r="LV10" s="186">
        <f t="shared" si="25"/>
        <v>41</v>
      </c>
      <c r="LW10" s="187" t="str">
        <f t="shared" si="154"/>
        <v>Czech Rep.</v>
      </c>
      <c r="LX10" s="188">
        <f t="shared" si="101"/>
        <v>15</v>
      </c>
      <c r="LY10" s="187" t="str">
        <f t="shared" si="155"/>
        <v>Mexico</v>
      </c>
      <c r="LZ10" s="222"/>
      <c r="MA10" s="222"/>
      <c r="MB10" s="218"/>
      <c r="MC10" s="188" t="str">
        <f t="shared" si="102"/>
        <v/>
      </c>
      <c r="MD10" s="188" t="str">
        <f>IF((MC10&lt;&gt;""),IF(OR($F10&lt;&gt;$G10,PrSettings!$M$4="●"),(($F10-$G10)=(LZ10-MA10))*1,0),"")</f>
        <v/>
      </c>
      <c r="ME10" s="188" t="str">
        <f t="shared" si="103"/>
        <v/>
      </c>
      <c r="MF10" s="188" t="str">
        <f>IF(MC10&lt;&gt;"",IF(ABS($F10-$G10)&gt;=PrSettings!$M$7,(ABS($F10-$G10-LZ10+MA10)&lt;=1)*1,IF(AND(MC10,$F10=$G10,$F10&gt;=PrSettings!$M$6),(ABS(LZ10-$F10)&lt;=1)*1,IF(AND(MC10,$F10+$G10&gt;=PrSettings!$M$8),(ABS(LZ10-$F10)+ABS(MA10-$G10)&lt;=1)*1,""))),"")</f>
        <v/>
      </c>
      <c r="MG10" s="220"/>
    </row>
    <row r="11" spans="1:345">
      <c r="B11" s="186">
        <f>INDEX(Groups!$C$7:$C$65,MATCH(C11,Groups!$D$7:$D$65,0))</f>
        <v>60</v>
      </c>
      <c r="C11" s="187" t="str">
        <f>CalcA!$P$27</f>
        <v>South Africa</v>
      </c>
      <c r="D11" s="188">
        <f>INDEX(Groups!$C$7:$C$65,MATCH(E11,Groups!$D$7:$D$65,0))</f>
        <v>25</v>
      </c>
      <c r="E11" s="187" t="str">
        <f>CalcA!$Q$27</f>
        <v>Rep. of Korea</v>
      </c>
      <c r="F11" s="189" t="str">
        <f>CalcA!$R$27</f>
        <v/>
      </c>
      <c r="G11" s="190" t="str">
        <f>CalcA!$S$27</f>
        <v/>
      </c>
      <c r="I11" s="186">
        <f t="shared" si="0"/>
        <v>60</v>
      </c>
      <c r="J11" s="187" t="str">
        <f t="shared" si="104"/>
        <v>South Africa</v>
      </c>
      <c r="K11" s="188">
        <f t="shared" si="26"/>
        <v>25</v>
      </c>
      <c r="L11" s="187" t="str">
        <f t="shared" si="105"/>
        <v>Rep. of Korea</v>
      </c>
      <c r="M11" s="222"/>
      <c r="N11" s="222"/>
      <c r="O11" s="467"/>
      <c r="P11" s="188" t="str">
        <f t="shared" si="27"/>
        <v/>
      </c>
      <c r="Q11" s="188" t="str">
        <f>IF((P11&lt;&gt;""),IF(OR($F11&lt;&gt;$G11,PrSettings!$M$4="●"),(($F11-$G11)=(M11-N11))*1,0),"")</f>
        <v/>
      </c>
      <c r="R11" s="188" t="str">
        <f t="shared" si="28"/>
        <v/>
      </c>
      <c r="S11" s="188" t="str">
        <f>IF(P11&lt;&gt;"",IF(ABS($F11-$G11)&gt;=PrSettings!$M$7,(ABS($F11-$G11-M11+N11)&lt;=1)*1,IF(AND(P11,$F11=$G11,$F11&gt;=PrSettings!$M$6),(ABS(M11-$F11)&lt;=1)*1,IF(AND(P11,$F11+$G11&gt;=PrSettings!$M$8),(ABS(M11-$F11)+ABS(N11-$G11)&lt;=1)*1,""))),"")</f>
        <v/>
      </c>
      <c r="T11" s="468"/>
      <c r="V11" s="186">
        <f t="shared" si="1"/>
        <v>60</v>
      </c>
      <c r="W11" s="187" t="str">
        <f t="shared" si="106"/>
        <v>South Africa</v>
      </c>
      <c r="X11" s="188">
        <f t="shared" si="29"/>
        <v>25</v>
      </c>
      <c r="Y11" s="187" t="str">
        <f t="shared" si="107"/>
        <v>Rep. of Korea</v>
      </c>
      <c r="Z11" s="222"/>
      <c r="AA11" s="222"/>
      <c r="AB11" s="467"/>
      <c r="AC11" s="188" t="str">
        <f t="shared" si="30"/>
        <v/>
      </c>
      <c r="AD11" s="188" t="str">
        <f>IF((AC11&lt;&gt;""),IF(OR($F11&lt;&gt;$G11,PrSettings!$M$4="●"),(($F11-$G11)=(Z11-AA11))*1,0),"")</f>
        <v/>
      </c>
      <c r="AE11" s="188" t="str">
        <f t="shared" si="31"/>
        <v/>
      </c>
      <c r="AF11" s="188" t="str">
        <f>IF(AC11&lt;&gt;"",IF(ABS($F11-$G11)&gt;=PrSettings!$M$7,(ABS($F11-$G11-Z11+AA11)&lt;=1)*1,IF(AND(AC11,$F11=$G11,$F11&gt;=PrSettings!$M$6),(ABS(Z11-$F11)&lt;=1)*1,IF(AND(AC11,$F11+$G11&gt;=PrSettings!$M$8),(ABS(Z11-$F11)+ABS(AA11-$G11)&lt;=1)*1,""))),"")</f>
        <v/>
      </c>
      <c r="AG11" s="468"/>
      <c r="AI11" s="186">
        <f t="shared" si="2"/>
        <v>60</v>
      </c>
      <c r="AJ11" s="187" t="str">
        <f t="shared" si="108"/>
        <v>South Africa</v>
      </c>
      <c r="AK11" s="188">
        <f t="shared" si="32"/>
        <v>25</v>
      </c>
      <c r="AL11" s="187" t="str">
        <f t="shared" si="109"/>
        <v>Rep. of Korea</v>
      </c>
      <c r="AM11" s="222"/>
      <c r="AN11" s="222"/>
      <c r="AO11" s="467"/>
      <c r="AP11" s="188" t="str">
        <f t="shared" si="33"/>
        <v/>
      </c>
      <c r="AQ11" s="188" t="str">
        <f>IF((AP11&lt;&gt;""),IF(OR($F11&lt;&gt;$G11,PrSettings!$M$4="●"),(($F11-$G11)=(AM11-AN11))*1,0),"")</f>
        <v/>
      </c>
      <c r="AR11" s="188" t="str">
        <f t="shared" si="34"/>
        <v/>
      </c>
      <c r="AS11" s="188" t="str">
        <f>IF(AP11&lt;&gt;"",IF(ABS($F11-$G11)&gt;=PrSettings!$M$7,(ABS($F11-$G11-AM11+AN11)&lt;=1)*1,IF(AND(AP11,$F11=$G11,$F11&gt;=PrSettings!$M$6),(ABS(AM11-$F11)&lt;=1)*1,IF(AND(AP11,$F11+$G11&gt;=PrSettings!$M$8),(ABS(AM11-$F11)+ABS(AN11-$G11)&lt;=1)*1,""))),"")</f>
        <v/>
      </c>
      <c r="AT11" s="468"/>
      <c r="AV11" s="186">
        <f t="shared" si="3"/>
        <v>60</v>
      </c>
      <c r="AW11" s="187" t="str">
        <f t="shared" si="110"/>
        <v>South Africa</v>
      </c>
      <c r="AX11" s="188">
        <f t="shared" si="35"/>
        <v>25</v>
      </c>
      <c r="AY11" s="187" t="str">
        <f t="shared" si="111"/>
        <v>Rep. of Korea</v>
      </c>
      <c r="AZ11" s="222"/>
      <c r="BA11" s="222"/>
      <c r="BB11" s="467"/>
      <c r="BC11" s="188" t="str">
        <f t="shared" si="36"/>
        <v/>
      </c>
      <c r="BD11" s="188" t="str">
        <f>IF((BC11&lt;&gt;""),IF(OR($F11&lt;&gt;$G11,PrSettings!$M$4="●"),(($F11-$G11)=(AZ11-BA11))*1,0),"")</f>
        <v/>
      </c>
      <c r="BE11" s="188" t="str">
        <f t="shared" si="37"/>
        <v/>
      </c>
      <c r="BF11" s="188" t="str">
        <f>IF(BC11&lt;&gt;"",IF(ABS($F11-$G11)&gt;=PrSettings!$M$7,(ABS($F11-$G11-AZ11+BA11)&lt;=1)*1,IF(AND(BC11,$F11=$G11,$F11&gt;=PrSettings!$M$6),(ABS(AZ11-$F11)&lt;=1)*1,IF(AND(BC11,$F11+$G11&gt;=PrSettings!$M$8),(ABS(AZ11-$F11)+ABS(BA11-$G11)&lt;=1)*1,""))),"")</f>
        <v/>
      </c>
      <c r="BG11" s="468"/>
      <c r="BI11" s="186">
        <f t="shared" si="4"/>
        <v>60</v>
      </c>
      <c r="BJ11" s="187" t="str">
        <f t="shared" si="112"/>
        <v>South Africa</v>
      </c>
      <c r="BK11" s="188">
        <f t="shared" si="38"/>
        <v>25</v>
      </c>
      <c r="BL11" s="187" t="str">
        <f t="shared" si="113"/>
        <v>Rep. of Korea</v>
      </c>
      <c r="BM11" s="222"/>
      <c r="BN11" s="222"/>
      <c r="BO11" s="467"/>
      <c r="BP11" s="188" t="str">
        <f t="shared" si="39"/>
        <v/>
      </c>
      <c r="BQ11" s="188" t="str">
        <f>IF((BP11&lt;&gt;""),IF(OR($F11&lt;&gt;$G11,PrSettings!$M$4="●"),(($F11-$G11)=(BM11-BN11))*1,0),"")</f>
        <v/>
      </c>
      <c r="BR11" s="188" t="str">
        <f t="shared" si="40"/>
        <v/>
      </c>
      <c r="BS11" s="188" t="str">
        <f>IF(BP11&lt;&gt;"",IF(ABS($F11-$G11)&gt;=PrSettings!$M$7,(ABS($F11-$G11-BM11+BN11)&lt;=1)*1,IF(AND(BP11,$F11=$G11,$F11&gt;=PrSettings!$M$6),(ABS(BM11-$F11)&lt;=1)*1,IF(AND(BP11,$F11+$G11&gt;=PrSettings!$M$8),(ABS(BM11-$F11)+ABS(BN11-$G11)&lt;=1)*1,""))),"")</f>
        <v/>
      </c>
      <c r="BT11" s="468"/>
      <c r="BV11" s="186">
        <f t="shared" si="5"/>
        <v>60</v>
      </c>
      <c r="BW11" s="187" t="str">
        <f t="shared" si="114"/>
        <v>South Africa</v>
      </c>
      <c r="BX11" s="188">
        <f t="shared" si="41"/>
        <v>25</v>
      </c>
      <c r="BY11" s="187" t="str">
        <f t="shared" si="115"/>
        <v>Rep. of Korea</v>
      </c>
      <c r="BZ11" s="222"/>
      <c r="CA11" s="222"/>
      <c r="CB11" s="467"/>
      <c r="CC11" s="188" t="str">
        <f t="shared" si="42"/>
        <v/>
      </c>
      <c r="CD11" s="188" t="str">
        <f>IF((CC11&lt;&gt;""),IF(OR($F11&lt;&gt;$G11,PrSettings!$M$4="●"),(($F11-$G11)=(BZ11-CA11))*1,0),"")</f>
        <v/>
      </c>
      <c r="CE11" s="188" t="str">
        <f t="shared" si="43"/>
        <v/>
      </c>
      <c r="CF11" s="188" t="str">
        <f>IF(CC11&lt;&gt;"",IF(ABS($F11-$G11)&gt;=PrSettings!$M$7,(ABS($F11-$G11-BZ11+CA11)&lt;=1)*1,IF(AND(CC11,$F11=$G11,$F11&gt;=PrSettings!$M$6),(ABS(BZ11-$F11)&lt;=1)*1,IF(AND(CC11,$F11+$G11&gt;=PrSettings!$M$8),(ABS(BZ11-$F11)+ABS(CA11-$G11)&lt;=1)*1,""))),"")</f>
        <v/>
      </c>
      <c r="CG11" s="468"/>
      <c r="CI11" s="186">
        <f t="shared" si="6"/>
        <v>60</v>
      </c>
      <c r="CJ11" s="187" t="str">
        <f t="shared" si="116"/>
        <v>South Africa</v>
      </c>
      <c r="CK11" s="188">
        <f t="shared" si="44"/>
        <v>25</v>
      </c>
      <c r="CL11" s="187" t="str">
        <f t="shared" si="117"/>
        <v>Rep. of Korea</v>
      </c>
      <c r="CM11" s="222"/>
      <c r="CN11" s="222"/>
      <c r="CO11" s="467"/>
      <c r="CP11" s="188" t="str">
        <f t="shared" si="45"/>
        <v/>
      </c>
      <c r="CQ11" s="188" t="str">
        <f>IF((CP11&lt;&gt;""),IF(OR($F11&lt;&gt;$G11,PrSettings!$M$4="●"),(($F11-$G11)=(CM11-CN11))*1,0),"")</f>
        <v/>
      </c>
      <c r="CR11" s="188" t="str">
        <f t="shared" si="46"/>
        <v/>
      </c>
      <c r="CS11" s="188" t="str">
        <f>IF(CP11&lt;&gt;"",IF(ABS($F11-$G11)&gt;=PrSettings!$M$7,(ABS($F11-$G11-CM11+CN11)&lt;=1)*1,IF(AND(CP11,$F11=$G11,$F11&gt;=PrSettings!$M$6),(ABS(CM11-$F11)&lt;=1)*1,IF(AND(CP11,$F11+$G11&gt;=PrSettings!$M$8),(ABS(CM11-$F11)+ABS(CN11-$G11)&lt;=1)*1,""))),"")</f>
        <v/>
      </c>
      <c r="CT11" s="468"/>
      <c r="CV11" s="186">
        <f t="shared" si="7"/>
        <v>60</v>
      </c>
      <c r="CW11" s="187" t="str">
        <f t="shared" si="118"/>
        <v>South Africa</v>
      </c>
      <c r="CX11" s="188">
        <f t="shared" si="47"/>
        <v>25</v>
      </c>
      <c r="CY11" s="187" t="str">
        <f t="shared" si="119"/>
        <v>Rep. of Korea</v>
      </c>
      <c r="CZ11" s="222"/>
      <c r="DA11" s="222"/>
      <c r="DB11" s="467"/>
      <c r="DC11" s="188" t="str">
        <f t="shared" si="48"/>
        <v/>
      </c>
      <c r="DD11" s="188" t="str">
        <f>IF((DC11&lt;&gt;""),IF(OR($F11&lt;&gt;$G11,PrSettings!$M$4="●"),(($F11-$G11)=(CZ11-DA11))*1,0),"")</f>
        <v/>
      </c>
      <c r="DE11" s="188" t="str">
        <f t="shared" si="49"/>
        <v/>
      </c>
      <c r="DF11" s="188" t="str">
        <f>IF(DC11&lt;&gt;"",IF(ABS($F11-$G11)&gt;=PrSettings!$M$7,(ABS($F11-$G11-CZ11+DA11)&lt;=1)*1,IF(AND(DC11,$F11=$G11,$F11&gt;=PrSettings!$M$6),(ABS(CZ11-$F11)&lt;=1)*1,IF(AND(DC11,$F11+$G11&gt;=PrSettings!$M$8),(ABS(CZ11-$F11)+ABS(DA11-$G11)&lt;=1)*1,""))),"")</f>
        <v/>
      </c>
      <c r="DG11" s="468"/>
      <c r="DI11" s="186">
        <f t="shared" si="8"/>
        <v>60</v>
      </c>
      <c r="DJ11" s="187" t="str">
        <f t="shared" si="120"/>
        <v>South Africa</v>
      </c>
      <c r="DK11" s="188">
        <f t="shared" si="50"/>
        <v>25</v>
      </c>
      <c r="DL11" s="187" t="str">
        <f t="shared" si="121"/>
        <v>Rep. of Korea</v>
      </c>
      <c r="DM11" s="222"/>
      <c r="DN11" s="222"/>
      <c r="DO11" s="467"/>
      <c r="DP11" s="188" t="str">
        <f t="shared" si="51"/>
        <v/>
      </c>
      <c r="DQ11" s="188" t="str">
        <f>IF((DP11&lt;&gt;""),IF(OR($F11&lt;&gt;$G11,PrSettings!$M$4="●"),(($F11-$G11)=(DM11-DN11))*1,0),"")</f>
        <v/>
      </c>
      <c r="DR11" s="188" t="str">
        <f t="shared" si="52"/>
        <v/>
      </c>
      <c r="DS11" s="188" t="str">
        <f>IF(DP11&lt;&gt;"",IF(ABS($F11-$G11)&gt;=PrSettings!$M$7,(ABS($F11-$G11-DM11+DN11)&lt;=1)*1,IF(AND(DP11,$F11=$G11,$F11&gt;=PrSettings!$M$6),(ABS(DM11-$F11)&lt;=1)*1,IF(AND(DP11,$F11+$G11&gt;=PrSettings!$M$8),(ABS(DM11-$F11)+ABS(DN11-$G11)&lt;=1)*1,""))),"")</f>
        <v/>
      </c>
      <c r="DT11" s="468"/>
      <c r="DV11" s="186">
        <f t="shared" si="9"/>
        <v>60</v>
      </c>
      <c r="DW11" s="187" t="str">
        <f t="shared" si="122"/>
        <v>South Africa</v>
      </c>
      <c r="DX11" s="188">
        <f t="shared" si="53"/>
        <v>25</v>
      </c>
      <c r="DY11" s="187" t="str">
        <f t="shared" si="123"/>
        <v>Rep. of Korea</v>
      </c>
      <c r="DZ11" s="222"/>
      <c r="EA11" s="222"/>
      <c r="EB11" s="467"/>
      <c r="EC11" s="188" t="str">
        <f t="shared" si="54"/>
        <v/>
      </c>
      <c r="ED11" s="188" t="str">
        <f>IF((EC11&lt;&gt;""),IF(OR($F11&lt;&gt;$G11,PrSettings!$M$4="●"),(($F11-$G11)=(DZ11-EA11))*1,0),"")</f>
        <v/>
      </c>
      <c r="EE11" s="188" t="str">
        <f t="shared" si="55"/>
        <v/>
      </c>
      <c r="EF11" s="188" t="str">
        <f>IF(EC11&lt;&gt;"",IF(ABS($F11-$G11)&gt;=PrSettings!$M$7,(ABS($F11-$G11-DZ11+EA11)&lt;=1)*1,IF(AND(EC11,$F11=$G11,$F11&gt;=PrSettings!$M$6),(ABS(DZ11-$F11)&lt;=1)*1,IF(AND(EC11,$F11+$G11&gt;=PrSettings!$M$8),(ABS(DZ11-$F11)+ABS(EA11-$G11)&lt;=1)*1,""))),"")</f>
        <v/>
      </c>
      <c r="EG11" s="468"/>
      <c r="EI11" s="186">
        <f t="shared" si="10"/>
        <v>60</v>
      </c>
      <c r="EJ11" s="187" t="str">
        <f t="shared" si="124"/>
        <v>South Africa</v>
      </c>
      <c r="EK11" s="188">
        <f t="shared" si="56"/>
        <v>25</v>
      </c>
      <c r="EL11" s="187" t="str">
        <f t="shared" si="125"/>
        <v>Rep. of Korea</v>
      </c>
      <c r="EM11" s="222"/>
      <c r="EN11" s="222"/>
      <c r="EO11" s="467"/>
      <c r="EP11" s="188" t="str">
        <f t="shared" si="57"/>
        <v/>
      </c>
      <c r="EQ11" s="188" t="str">
        <f>IF((EP11&lt;&gt;""),IF(OR($F11&lt;&gt;$G11,PrSettings!$M$4="●"),(($F11-$G11)=(EM11-EN11))*1,0),"")</f>
        <v/>
      </c>
      <c r="ER11" s="188" t="str">
        <f t="shared" si="58"/>
        <v/>
      </c>
      <c r="ES11" s="188" t="str">
        <f>IF(EP11&lt;&gt;"",IF(ABS($F11-$G11)&gt;=PrSettings!$M$7,(ABS($F11-$G11-EM11+EN11)&lt;=1)*1,IF(AND(EP11,$F11=$G11,$F11&gt;=PrSettings!$M$6),(ABS(EM11-$F11)&lt;=1)*1,IF(AND(EP11,$F11+$G11&gt;=PrSettings!$M$8),(ABS(EM11-$F11)+ABS(EN11-$G11)&lt;=1)*1,""))),"")</f>
        <v/>
      </c>
      <c r="ET11" s="468"/>
      <c r="EV11" s="186">
        <f t="shared" si="11"/>
        <v>60</v>
      </c>
      <c r="EW11" s="187" t="str">
        <f t="shared" si="126"/>
        <v>South Africa</v>
      </c>
      <c r="EX11" s="188">
        <f t="shared" si="59"/>
        <v>25</v>
      </c>
      <c r="EY11" s="187" t="str">
        <f t="shared" si="127"/>
        <v>Rep. of Korea</v>
      </c>
      <c r="EZ11" s="222"/>
      <c r="FA11" s="222"/>
      <c r="FB11" s="467"/>
      <c r="FC11" s="188" t="str">
        <f t="shared" si="60"/>
        <v/>
      </c>
      <c r="FD11" s="188" t="str">
        <f>IF((FC11&lt;&gt;""),IF(OR($F11&lt;&gt;$G11,PrSettings!$M$4="●"),(($F11-$G11)=(EZ11-FA11))*1,0),"")</f>
        <v/>
      </c>
      <c r="FE11" s="188" t="str">
        <f t="shared" si="61"/>
        <v/>
      </c>
      <c r="FF11" s="188" t="str">
        <f>IF(FC11&lt;&gt;"",IF(ABS($F11-$G11)&gt;=PrSettings!$M$7,(ABS($F11-$G11-EZ11+FA11)&lt;=1)*1,IF(AND(FC11,$F11=$G11,$F11&gt;=PrSettings!$M$6),(ABS(EZ11-$F11)&lt;=1)*1,IF(AND(FC11,$F11+$G11&gt;=PrSettings!$M$8),(ABS(EZ11-$F11)+ABS(FA11-$G11)&lt;=1)*1,""))),"")</f>
        <v/>
      </c>
      <c r="FG11" s="468"/>
      <c r="FI11" s="186">
        <f t="shared" si="12"/>
        <v>60</v>
      </c>
      <c r="FJ11" s="187" t="str">
        <f t="shared" si="128"/>
        <v>South Africa</v>
      </c>
      <c r="FK11" s="188">
        <f t="shared" si="62"/>
        <v>25</v>
      </c>
      <c r="FL11" s="187" t="str">
        <f t="shared" si="129"/>
        <v>Rep. of Korea</v>
      </c>
      <c r="FM11" s="222"/>
      <c r="FN11" s="222"/>
      <c r="FO11" s="467"/>
      <c r="FP11" s="188" t="str">
        <f t="shared" si="63"/>
        <v/>
      </c>
      <c r="FQ11" s="188" t="str">
        <f>IF((FP11&lt;&gt;""),IF(OR($F11&lt;&gt;$G11,PrSettings!$M$4="●"),(($F11-$G11)=(FM11-FN11))*1,0),"")</f>
        <v/>
      </c>
      <c r="FR11" s="188" t="str">
        <f t="shared" si="64"/>
        <v/>
      </c>
      <c r="FS11" s="188" t="str">
        <f>IF(FP11&lt;&gt;"",IF(ABS($F11-$G11)&gt;=PrSettings!$M$7,(ABS($F11-$G11-FM11+FN11)&lt;=1)*1,IF(AND(FP11,$F11=$G11,$F11&gt;=PrSettings!$M$6),(ABS(FM11-$F11)&lt;=1)*1,IF(AND(FP11,$F11+$G11&gt;=PrSettings!$M$8),(ABS(FM11-$F11)+ABS(FN11-$G11)&lt;=1)*1,""))),"")</f>
        <v/>
      </c>
      <c r="FT11" s="468"/>
      <c r="FV11" s="186">
        <f t="shared" si="13"/>
        <v>60</v>
      </c>
      <c r="FW11" s="187" t="str">
        <f t="shared" si="130"/>
        <v>South Africa</v>
      </c>
      <c r="FX11" s="188">
        <f t="shared" si="65"/>
        <v>25</v>
      </c>
      <c r="FY11" s="187" t="str">
        <f t="shared" si="131"/>
        <v>Rep. of Korea</v>
      </c>
      <c r="FZ11" s="222"/>
      <c r="GA11" s="222"/>
      <c r="GB11" s="467"/>
      <c r="GC11" s="188" t="str">
        <f t="shared" si="66"/>
        <v/>
      </c>
      <c r="GD11" s="188" t="str">
        <f>IF((GC11&lt;&gt;""),IF(OR($F11&lt;&gt;$G11,PrSettings!$M$4="●"),(($F11-$G11)=(FZ11-GA11))*1,0),"")</f>
        <v/>
      </c>
      <c r="GE11" s="188" t="str">
        <f t="shared" si="67"/>
        <v/>
      </c>
      <c r="GF11" s="188" t="str">
        <f>IF(GC11&lt;&gt;"",IF(ABS($F11-$G11)&gt;=PrSettings!$M$7,(ABS($F11-$G11-FZ11+GA11)&lt;=1)*1,IF(AND(GC11,$F11=$G11,$F11&gt;=PrSettings!$M$6),(ABS(FZ11-$F11)&lt;=1)*1,IF(AND(GC11,$F11+$G11&gt;=PrSettings!$M$8),(ABS(FZ11-$F11)+ABS(GA11-$G11)&lt;=1)*1,""))),"")</f>
        <v/>
      </c>
      <c r="GG11" s="468"/>
      <c r="GI11" s="186">
        <f t="shared" si="14"/>
        <v>60</v>
      </c>
      <c r="GJ11" s="187" t="str">
        <f t="shared" si="132"/>
        <v>South Africa</v>
      </c>
      <c r="GK11" s="188">
        <f t="shared" si="68"/>
        <v>25</v>
      </c>
      <c r="GL11" s="187" t="str">
        <f t="shared" si="133"/>
        <v>Rep. of Korea</v>
      </c>
      <c r="GM11" s="222"/>
      <c r="GN11" s="222"/>
      <c r="GO11" s="467"/>
      <c r="GP11" s="188" t="str">
        <f t="shared" si="69"/>
        <v/>
      </c>
      <c r="GQ11" s="188" t="str">
        <f>IF((GP11&lt;&gt;""),IF(OR($F11&lt;&gt;$G11,PrSettings!$M$4="●"),(($F11-$G11)=(GM11-GN11))*1,0),"")</f>
        <v/>
      </c>
      <c r="GR11" s="188" t="str">
        <f t="shared" si="70"/>
        <v/>
      </c>
      <c r="GS11" s="188" t="str">
        <f>IF(GP11&lt;&gt;"",IF(ABS($F11-$G11)&gt;=PrSettings!$M$7,(ABS($F11-$G11-GM11+GN11)&lt;=1)*1,IF(AND(GP11,$F11=$G11,$F11&gt;=PrSettings!$M$6),(ABS(GM11-$F11)&lt;=1)*1,IF(AND(GP11,$F11+$G11&gt;=PrSettings!$M$8),(ABS(GM11-$F11)+ABS(GN11-$G11)&lt;=1)*1,""))),"")</f>
        <v/>
      </c>
      <c r="GT11" s="468"/>
      <c r="GV11" s="186">
        <f t="shared" si="15"/>
        <v>60</v>
      </c>
      <c r="GW11" s="187" t="str">
        <f t="shared" si="134"/>
        <v>South Africa</v>
      </c>
      <c r="GX11" s="188">
        <f t="shared" si="71"/>
        <v>25</v>
      </c>
      <c r="GY11" s="187" t="str">
        <f t="shared" si="135"/>
        <v>Rep. of Korea</v>
      </c>
      <c r="GZ11" s="222"/>
      <c r="HA11" s="222"/>
      <c r="HB11" s="467"/>
      <c r="HC11" s="188" t="str">
        <f t="shared" si="72"/>
        <v/>
      </c>
      <c r="HD11" s="188" t="str">
        <f>IF((HC11&lt;&gt;""),IF(OR($F11&lt;&gt;$G11,PrSettings!$M$4="●"),(($F11-$G11)=(GZ11-HA11))*1,0),"")</f>
        <v/>
      </c>
      <c r="HE11" s="188" t="str">
        <f t="shared" si="73"/>
        <v/>
      </c>
      <c r="HF11" s="188" t="str">
        <f>IF(HC11&lt;&gt;"",IF(ABS($F11-$G11)&gt;=PrSettings!$M$7,(ABS($F11-$G11-GZ11+HA11)&lt;=1)*1,IF(AND(HC11,$F11=$G11,$F11&gt;=PrSettings!$M$6),(ABS(GZ11-$F11)&lt;=1)*1,IF(AND(HC11,$F11+$G11&gt;=PrSettings!$M$8),(ABS(GZ11-$F11)+ABS(HA11-$G11)&lt;=1)*1,""))),"")</f>
        <v/>
      </c>
      <c r="HG11" s="468"/>
      <c r="HI11" s="186">
        <f t="shared" si="16"/>
        <v>60</v>
      </c>
      <c r="HJ11" s="187" t="str">
        <f t="shared" si="136"/>
        <v>South Africa</v>
      </c>
      <c r="HK11" s="188">
        <f t="shared" si="74"/>
        <v>25</v>
      </c>
      <c r="HL11" s="187" t="str">
        <f t="shared" si="137"/>
        <v>Rep. of Korea</v>
      </c>
      <c r="HM11" s="222"/>
      <c r="HN11" s="222"/>
      <c r="HO11" s="467"/>
      <c r="HP11" s="188" t="str">
        <f t="shared" si="75"/>
        <v/>
      </c>
      <c r="HQ11" s="188" t="str">
        <f>IF((HP11&lt;&gt;""),IF(OR($F11&lt;&gt;$G11,PrSettings!$M$4="●"),(($F11-$G11)=(HM11-HN11))*1,0),"")</f>
        <v/>
      </c>
      <c r="HR11" s="188" t="str">
        <f t="shared" si="76"/>
        <v/>
      </c>
      <c r="HS11" s="188" t="str">
        <f>IF(HP11&lt;&gt;"",IF(ABS($F11-$G11)&gt;=PrSettings!$M$7,(ABS($F11-$G11-HM11+HN11)&lt;=1)*1,IF(AND(HP11,$F11=$G11,$F11&gt;=PrSettings!$M$6),(ABS(HM11-$F11)&lt;=1)*1,IF(AND(HP11,$F11+$G11&gt;=PrSettings!$M$8),(ABS(HM11-$F11)+ABS(HN11-$G11)&lt;=1)*1,""))),"")</f>
        <v/>
      </c>
      <c r="HT11" s="468"/>
      <c r="HV11" s="186">
        <f t="shared" si="17"/>
        <v>60</v>
      </c>
      <c r="HW11" s="187" t="str">
        <f t="shared" si="138"/>
        <v>South Africa</v>
      </c>
      <c r="HX11" s="188">
        <f t="shared" si="77"/>
        <v>25</v>
      </c>
      <c r="HY11" s="187" t="str">
        <f t="shared" si="139"/>
        <v>Rep. of Korea</v>
      </c>
      <c r="HZ11" s="222"/>
      <c r="IA11" s="222"/>
      <c r="IB11" s="467"/>
      <c r="IC11" s="188" t="str">
        <f t="shared" si="78"/>
        <v/>
      </c>
      <c r="ID11" s="188" t="str">
        <f>IF((IC11&lt;&gt;""),IF(OR($F11&lt;&gt;$G11,PrSettings!$M$4="●"),(($F11-$G11)=(HZ11-IA11))*1,0),"")</f>
        <v/>
      </c>
      <c r="IE11" s="188" t="str">
        <f t="shared" si="79"/>
        <v/>
      </c>
      <c r="IF11" s="188" t="str">
        <f>IF(IC11&lt;&gt;"",IF(ABS($F11-$G11)&gt;=PrSettings!$M$7,(ABS($F11-$G11-HZ11+IA11)&lt;=1)*1,IF(AND(IC11,$F11=$G11,$F11&gt;=PrSettings!$M$6),(ABS(HZ11-$F11)&lt;=1)*1,IF(AND(IC11,$F11+$G11&gt;=PrSettings!$M$8),(ABS(HZ11-$F11)+ABS(IA11-$G11)&lt;=1)*1,""))),"")</f>
        <v/>
      </c>
      <c r="IG11" s="468"/>
      <c r="II11" s="186">
        <f t="shared" si="18"/>
        <v>60</v>
      </c>
      <c r="IJ11" s="187" t="str">
        <f t="shared" si="140"/>
        <v>South Africa</v>
      </c>
      <c r="IK11" s="188">
        <f t="shared" si="80"/>
        <v>25</v>
      </c>
      <c r="IL11" s="187" t="str">
        <f t="shared" si="141"/>
        <v>Rep. of Korea</v>
      </c>
      <c r="IM11" s="222"/>
      <c r="IN11" s="222"/>
      <c r="IO11" s="467"/>
      <c r="IP11" s="188" t="str">
        <f t="shared" si="81"/>
        <v/>
      </c>
      <c r="IQ11" s="188" t="str">
        <f>IF((IP11&lt;&gt;""),IF(OR($F11&lt;&gt;$G11,PrSettings!$M$4="●"),(($F11-$G11)=(IM11-IN11))*1,0),"")</f>
        <v/>
      </c>
      <c r="IR11" s="188" t="str">
        <f t="shared" si="82"/>
        <v/>
      </c>
      <c r="IS11" s="188" t="str">
        <f>IF(IP11&lt;&gt;"",IF(ABS($F11-$G11)&gt;=PrSettings!$M$7,(ABS($F11-$G11-IM11+IN11)&lt;=1)*1,IF(AND(IP11,$F11=$G11,$F11&gt;=PrSettings!$M$6),(ABS(IM11-$F11)&lt;=1)*1,IF(AND(IP11,$F11+$G11&gt;=PrSettings!$M$8),(ABS(IM11-$F11)+ABS(IN11-$G11)&lt;=1)*1,""))),"")</f>
        <v/>
      </c>
      <c r="IT11" s="468"/>
      <c r="IV11" s="186">
        <f t="shared" si="19"/>
        <v>60</v>
      </c>
      <c r="IW11" s="187" t="str">
        <f t="shared" si="142"/>
        <v>South Africa</v>
      </c>
      <c r="IX11" s="188">
        <f t="shared" si="83"/>
        <v>25</v>
      </c>
      <c r="IY11" s="187" t="str">
        <f t="shared" si="143"/>
        <v>Rep. of Korea</v>
      </c>
      <c r="IZ11" s="222"/>
      <c r="JA11" s="222"/>
      <c r="JB11" s="467"/>
      <c r="JC11" s="188" t="str">
        <f t="shared" si="84"/>
        <v/>
      </c>
      <c r="JD11" s="188" t="str">
        <f>IF((JC11&lt;&gt;""),IF(OR($F11&lt;&gt;$G11,PrSettings!$M$4="●"),(($F11-$G11)=(IZ11-JA11))*1,0),"")</f>
        <v/>
      </c>
      <c r="JE11" s="188" t="str">
        <f t="shared" si="85"/>
        <v/>
      </c>
      <c r="JF11" s="188" t="str">
        <f>IF(JC11&lt;&gt;"",IF(ABS($F11-$G11)&gt;=PrSettings!$M$7,(ABS($F11-$G11-IZ11+JA11)&lt;=1)*1,IF(AND(JC11,$F11=$G11,$F11&gt;=PrSettings!$M$6),(ABS(IZ11-$F11)&lt;=1)*1,IF(AND(JC11,$F11+$G11&gt;=PrSettings!$M$8),(ABS(IZ11-$F11)+ABS(JA11-$G11)&lt;=1)*1,""))),"")</f>
        <v/>
      </c>
      <c r="JG11" s="468"/>
      <c r="JI11" s="186">
        <f t="shared" si="20"/>
        <v>60</v>
      </c>
      <c r="JJ11" s="187" t="str">
        <f t="shared" si="144"/>
        <v>South Africa</v>
      </c>
      <c r="JK11" s="188">
        <f t="shared" si="86"/>
        <v>25</v>
      </c>
      <c r="JL11" s="187" t="str">
        <f t="shared" si="145"/>
        <v>Rep. of Korea</v>
      </c>
      <c r="JM11" s="222"/>
      <c r="JN11" s="222"/>
      <c r="JO11" s="467"/>
      <c r="JP11" s="188" t="str">
        <f t="shared" si="87"/>
        <v/>
      </c>
      <c r="JQ11" s="188" t="str">
        <f>IF((JP11&lt;&gt;""),IF(OR($F11&lt;&gt;$G11,PrSettings!$M$4="●"),(($F11-$G11)=(JM11-JN11))*1,0),"")</f>
        <v/>
      </c>
      <c r="JR11" s="188" t="str">
        <f t="shared" si="88"/>
        <v/>
      </c>
      <c r="JS11" s="188" t="str">
        <f>IF(JP11&lt;&gt;"",IF(ABS($F11-$G11)&gt;=PrSettings!$M$7,(ABS($F11-$G11-JM11+JN11)&lt;=1)*1,IF(AND(JP11,$F11=$G11,$F11&gt;=PrSettings!$M$6),(ABS(JM11-$F11)&lt;=1)*1,IF(AND(JP11,$F11+$G11&gt;=PrSettings!$M$8),(ABS(JM11-$F11)+ABS(JN11-$G11)&lt;=1)*1,""))),"")</f>
        <v/>
      </c>
      <c r="JT11" s="468"/>
      <c r="JV11" s="186">
        <f t="shared" si="21"/>
        <v>60</v>
      </c>
      <c r="JW11" s="187" t="str">
        <f t="shared" si="146"/>
        <v>South Africa</v>
      </c>
      <c r="JX11" s="188">
        <f t="shared" si="89"/>
        <v>25</v>
      </c>
      <c r="JY11" s="187" t="str">
        <f t="shared" si="147"/>
        <v>Rep. of Korea</v>
      </c>
      <c r="JZ11" s="222"/>
      <c r="KA11" s="222"/>
      <c r="KB11" s="467"/>
      <c r="KC11" s="188" t="str">
        <f t="shared" si="90"/>
        <v/>
      </c>
      <c r="KD11" s="188" t="str">
        <f>IF((KC11&lt;&gt;""),IF(OR($F11&lt;&gt;$G11,PrSettings!$M$4="●"),(($F11-$G11)=(JZ11-KA11))*1,0),"")</f>
        <v/>
      </c>
      <c r="KE11" s="188" t="str">
        <f t="shared" si="91"/>
        <v/>
      </c>
      <c r="KF11" s="188" t="str">
        <f>IF(KC11&lt;&gt;"",IF(ABS($F11-$G11)&gt;=PrSettings!$M$7,(ABS($F11-$G11-JZ11+KA11)&lt;=1)*1,IF(AND(KC11,$F11=$G11,$F11&gt;=PrSettings!$M$6),(ABS(JZ11-$F11)&lt;=1)*1,IF(AND(KC11,$F11+$G11&gt;=PrSettings!$M$8),(ABS(JZ11-$F11)+ABS(KA11-$G11)&lt;=1)*1,""))),"")</f>
        <v/>
      </c>
      <c r="KG11" s="468"/>
      <c r="KI11" s="186">
        <f t="shared" si="22"/>
        <v>60</v>
      </c>
      <c r="KJ11" s="187" t="str">
        <f t="shared" si="148"/>
        <v>South Africa</v>
      </c>
      <c r="KK11" s="188">
        <f t="shared" si="92"/>
        <v>25</v>
      </c>
      <c r="KL11" s="187" t="str">
        <f t="shared" si="149"/>
        <v>Rep. of Korea</v>
      </c>
      <c r="KM11" s="222"/>
      <c r="KN11" s="222"/>
      <c r="KO11" s="467"/>
      <c r="KP11" s="188" t="str">
        <f t="shared" si="93"/>
        <v/>
      </c>
      <c r="KQ11" s="188" t="str">
        <f>IF((KP11&lt;&gt;""),IF(OR($F11&lt;&gt;$G11,PrSettings!$M$4="●"),(($F11-$G11)=(KM11-KN11))*1,0),"")</f>
        <v/>
      </c>
      <c r="KR11" s="188" t="str">
        <f t="shared" si="94"/>
        <v/>
      </c>
      <c r="KS11" s="188" t="str">
        <f>IF(KP11&lt;&gt;"",IF(ABS($F11-$G11)&gt;=PrSettings!$M$7,(ABS($F11-$G11-KM11+KN11)&lt;=1)*1,IF(AND(KP11,$F11=$G11,$F11&gt;=PrSettings!$M$6),(ABS(KM11-$F11)&lt;=1)*1,IF(AND(KP11,$F11+$G11&gt;=PrSettings!$M$8),(ABS(KM11-$F11)+ABS(KN11-$G11)&lt;=1)*1,""))),"")</f>
        <v/>
      </c>
      <c r="KT11" s="468"/>
      <c r="KV11" s="186">
        <f t="shared" si="23"/>
        <v>60</v>
      </c>
      <c r="KW11" s="187" t="str">
        <f t="shared" si="150"/>
        <v>South Africa</v>
      </c>
      <c r="KX11" s="188">
        <f t="shared" si="95"/>
        <v>25</v>
      </c>
      <c r="KY11" s="187" t="str">
        <f t="shared" si="151"/>
        <v>Rep. of Korea</v>
      </c>
      <c r="KZ11" s="222"/>
      <c r="LA11" s="222"/>
      <c r="LB11" s="467"/>
      <c r="LC11" s="188" t="str">
        <f t="shared" si="96"/>
        <v/>
      </c>
      <c r="LD11" s="188" t="str">
        <f>IF((LC11&lt;&gt;""),IF(OR($F11&lt;&gt;$G11,PrSettings!$M$4="●"),(($F11-$G11)=(KZ11-LA11))*1,0),"")</f>
        <v/>
      </c>
      <c r="LE11" s="188" t="str">
        <f t="shared" si="97"/>
        <v/>
      </c>
      <c r="LF11" s="188" t="str">
        <f>IF(LC11&lt;&gt;"",IF(ABS($F11-$G11)&gt;=PrSettings!$M$7,(ABS($F11-$G11-KZ11+LA11)&lt;=1)*1,IF(AND(LC11,$F11=$G11,$F11&gt;=PrSettings!$M$6),(ABS(KZ11-$F11)&lt;=1)*1,IF(AND(LC11,$F11+$G11&gt;=PrSettings!$M$8),(ABS(KZ11-$F11)+ABS(LA11-$G11)&lt;=1)*1,""))),"")</f>
        <v/>
      </c>
      <c r="LG11" s="468"/>
      <c r="LI11" s="186">
        <f t="shared" si="24"/>
        <v>60</v>
      </c>
      <c r="LJ11" s="187" t="str">
        <f t="shared" si="152"/>
        <v>South Africa</v>
      </c>
      <c r="LK11" s="188">
        <f t="shared" si="98"/>
        <v>25</v>
      </c>
      <c r="LL11" s="187" t="str">
        <f t="shared" si="153"/>
        <v>Rep. of Korea</v>
      </c>
      <c r="LM11" s="222"/>
      <c r="LN11" s="222"/>
      <c r="LO11" s="467"/>
      <c r="LP11" s="188" t="str">
        <f t="shared" si="99"/>
        <v/>
      </c>
      <c r="LQ11" s="188" t="str">
        <f>IF((LP11&lt;&gt;""),IF(OR($F11&lt;&gt;$G11,PrSettings!$M$4="●"),(($F11-$G11)=(LM11-LN11))*1,0),"")</f>
        <v/>
      </c>
      <c r="LR11" s="188" t="str">
        <f t="shared" si="100"/>
        <v/>
      </c>
      <c r="LS11" s="188" t="str">
        <f>IF(LP11&lt;&gt;"",IF(ABS($F11-$G11)&gt;=PrSettings!$M$7,(ABS($F11-$G11-LM11+LN11)&lt;=1)*1,IF(AND(LP11,$F11=$G11,$F11&gt;=PrSettings!$M$6),(ABS(LM11-$F11)&lt;=1)*1,IF(AND(LP11,$F11+$G11&gt;=PrSettings!$M$8),(ABS(LM11-$F11)+ABS(LN11-$G11)&lt;=1)*1,""))),"")</f>
        <v/>
      </c>
      <c r="LT11" s="468"/>
      <c r="LV11" s="186">
        <f t="shared" si="25"/>
        <v>60</v>
      </c>
      <c r="LW11" s="187" t="str">
        <f t="shared" si="154"/>
        <v>South Africa</v>
      </c>
      <c r="LX11" s="188">
        <f t="shared" si="101"/>
        <v>25</v>
      </c>
      <c r="LY11" s="187" t="str">
        <f t="shared" si="155"/>
        <v>Rep. of Korea</v>
      </c>
      <c r="LZ11" s="222"/>
      <c r="MA11" s="222"/>
      <c r="MB11" s="467"/>
      <c r="MC11" s="188" t="str">
        <f t="shared" si="102"/>
        <v/>
      </c>
      <c r="MD11" s="188" t="str">
        <f>IF((MC11&lt;&gt;""),IF(OR($F11&lt;&gt;$G11,PrSettings!$M$4="●"),(($F11-$G11)=(LZ11-MA11))*1,0),"")</f>
        <v/>
      </c>
      <c r="ME11" s="188" t="str">
        <f t="shared" si="103"/>
        <v/>
      </c>
      <c r="MF11" s="188" t="str">
        <f>IF(MC11&lt;&gt;"",IF(ABS($F11-$G11)&gt;=PrSettings!$M$7,(ABS($F11-$G11-LZ11+MA11)&lt;=1)*1,IF(AND(MC11,$F11=$G11,$F11&gt;=PrSettings!$M$6),(ABS(LZ11-$F11)&lt;=1)*1,IF(AND(MC11,$F11+$G11&gt;=PrSettings!$M$8),(ABS(LZ11-$F11)+ABS(MA11-$G11)&lt;=1)*1,""))),"")</f>
        <v/>
      </c>
      <c r="MG11" s="468"/>
    </row>
    <row r="12" spans="1:345" ht="24" customHeight="1">
      <c r="B12" s="195" t="str">
        <f>Language!$E$130&amp;" B"</f>
        <v>Group B</v>
      </c>
      <c r="C12" s="196"/>
      <c r="D12" s="201"/>
      <c r="E12" s="198"/>
      <c r="F12" s="202"/>
      <c r="G12" s="203"/>
      <c r="I12" s="195" t="str">
        <f t="shared" si="0"/>
        <v>Group B</v>
      </c>
      <c r="J12" s="197"/>
      <c r="K12" s="201"/>
      <c r="L12" s="198"/>
      <c r="M12" s="226"/>
      <c r="N12" s="227"/>
      <c r="O12" s="199"/>
      <c r="P12" s="210"/>
      <c r="Q12" s="210"/>
      <c r="R12" s="198"/>
      <c r="S12" s="198"/>
      <c r="T12" s="211"/>
      <c r="V12" s="195" t="str">
        <f t="shared" si="1"/>
        <v>Group B</v>
      </c>
      <c r="W12" s="197"/>
      <c r="X12" s="201"/>
      <c r="Y12" s="198"/>
      <c r="Z12" s="226"/>
      <c r="AA12" s="227"/>
      <c r="AB12" s="199"/>
      <c r="AC12" s="210"/>
      <c r="AD12" s="210"/>
      <c r="AE12" s="198"/>
      <c r="AF12" s="198"/>
      <c r="AG12" s="211"/>
      <c r="AI12" s="195" t="str">
        <f t="shared" si="2"/>
        <v>Group B</v>
      </c>
      <c r="AJ12" s="197"/>
      <c r="AK12" s="201"/>
      <c r="AL12" s="198"/>
      <c r="AM12" s="226"/>
      <c r="AN12" s="227"/>
      <c r="AO12" s="199"/>
      <c r="AP12" s="210"/>
      <c r="AQ12" s="210"/>
      <c r="AR12" s="198"/>
      <c r="AS12" s="198"/>
      <c r="AT12" s="211"/>
      <c r="AV12" s="195" t="str">
        <f t="shared" si="3"/>
        <v>Group B</v>
      </c>
      <c r="AW12" s="197"/>
      <c r="AX12" s="201"/>
      <c r="AY12" s="198"/>
      <c r="AZ12" s="226"/>
      <c r="BA12" s="227"/>
      <c r="BB12" s="199"/>
      <c r="BC12" s="210"/>
      <c r="BD12" s="210"/>
      <c r="BE12" s="198"/>
      <c r="BF12" s="198"/>
      <c r="BG12" s="211"/>
      <c r="BI12" s="195" t="str">
        <f t="shared" si="4"/>
        <v>Group B</v>
      </c>
      <c r="BJ12" s="197"/>
      <c r="BK12" s="201"/>
      <c r="BL12" s="198"/>
      <c r="BM12" s="226"/>
      <c r="BN12" s="227"/>
      <c r="BO12" s="199"/>
      <c r="BP12" s="210"/>
      <c r="BQ12" s="210"/>
      <c r="BR12" s="198"/>
      <c r="BS12" s="198"/>
      <c r="BT12" s="211"/>
      <c r="BV12" s="195" t="str">
        <f t="shared" si="5"/>
        <v>Group B</v>
      </c>
      <c r="BW12" s="197"/>
      <c r="BX12" s="201"/>
      <c r="BY12" s="198"/>
      <c r="BZ12" s="226"/>
      <c r="CA12" s="227"/>
      <c r="CB12" s="199"/>
      <c r="CC12" s="210"/>
      <c r="CD12" s="210"/>
      <c r="CE12" s="198"/>
      <c r="CF12" s="198"/>
      <c r="CG12" s="211"/>
      <c r="CI12" s="195" t="str">
        <f t="shared" si="6"/>
        <v>Group B</v>
      </c>
      <c r="CJ12" s="197"/>
      <c r="CK12" s="201"/>
      <c r="CL12" s="198"/>
      <c r="CM12" s="226"/>
      <c r="CN12" s="227"/>
      <c r="CO12" s="199"/>
      <c r="CP12" s="210"/>
      <c r="CQ12" s="210"/>
      <c r="CR12" s="198"/>
      <c r="CS12" s="198"/>
      <c r="CT12" s="211"/>
      <c r="CV12" s="195" t="str">
        <f t="shared" si="7"/>
        <v>Group B</v>
      </c>
      <c r="CW12" s="197"/>
      <c r="CX12" s="201"/>
      <c r="CY12" s="198"/>
      <c r="CZ12" s="226"/>
      <c r="DA12" s="227"/>
      <c r="DB12" s="199"/>
      <c r="DC12" s="210"/>
      <c r="DD12" s="210"/>
      <c r="DE12" s="198"/>
      <c r="DF12" s="198"/>
      <c r="DG12" s="211"/>
      <c r="DI12" s="195" t="str">
        <f t="shared" si="8"/>
        <v>Group B</v>
      </c>
      <c r="DJ12" s="197"/>
      <c r="DK12" s="201"/>
      <c r="DL12" s="198"/>
      <c r="DM12" s="226"/>
      <c r="DN12" s="227"/>
      <c r="DO12" s="199"/>
      <c r="DP12" s="210"/>
      <c r="DQ12" s="210"/>
      <c r="DR12" s="198"/>
      <c r="DS12" s="198"/>
      <c r="DT12" s="211"/>
      <c r="DV12" s="195" t="str">
        <f t="shared" si="9"/>
        <v>Group B</v>
      </c>
      <c r="DW12" s="197"/>
      <c r="DX12" s="201"/>
      <c r="DY12" s="198"/>
      <c r="DZ12" s="226"/>
      <c r="EA12" s="227"/>
      <c r="EB12" s="199"/>
      <c r="EC12" s="210"/>
      <c r="ED12" s="210"/>
      <c r="EE12" s="198"/>
      <c r="EF12" s="198"/>
      <c r="EG12" s="211"/>
      <c r="EI12" s="195" t="str">
        <f t="shared" si="10"/>
        <v>Group B</v>
      </c>
      <c r="EJ12" s="197"/>
      <c r="EK12" s="201"/>
      <c r="EL12" s="198"/>
      <c r="EM12" s="226"/>
      <c r="EN12" s="227"/>
      <c r="EO12" s="199"/>
      <c r="EP12" s="210"/>
      <c r="EQ12" s="210"/>
      <c r="ER12" s="198"/>
      <c r="ES12" s="198"/>
      <c r="ET12" s="211"/>
      <c r="EV12" s="195" t="str">
        <f t="shared" si="11"/>
        <v>Group B</v>
      </c>
      <c r="EW12" s="197"/>
      <c r="EX12" s="201"/>
      <c r="EY12" s="198"/>
      <c r="EZ12" s="226"/>
      <c r="FA12" s="227"/>
      <c r="FB12" s="199"/>
      <c r="FC12" s="210"/>
      <c r="FD12" s="210"/>
      <c r="FE12" s="198"/>
      <c r="FF12" s="198"/>
      <c r="FG12" s="211"/>
      <c r="FI12" s="195" t="str">
        <f t="shared" si="12"/>
        <v>Group B</v>
      </c>
      <c r="FJ12" s="197"/>
      <c r="FK12" s="201"/>
      <c r="FL12" s="198"/>
      <c r="FM12" s="226"/>
      <c r="FN12" s="227"/>
      <c r="FO12" s="199"/>
      <c r="FP12" s="210"/>
      <c r="FQ12" s="210"/>
      <c r="FR12" s="198"/>
      <c r="FS12" s="198"/>
      <c r="FT12" s="211"/>
      <c r="FV12" s="195" t="str">
        <f t="shared" si="13"/>
        <v>Group B</v>
      </c>
      <c r="FW12" s="197"/>
      <c r="FX12" s="201"/>
      <c r="FY12" s="198"/>
      <c r="FZ12" s="226"/>
      <c r="GA12" s="227"/>
      <c r="GB12" s="199"/>
      <c r="GC12" s="210"/>
      <c r="GD12" s="210"/>
      <c r="GE12" s="198"/>
      <c r="GF12" s="198"/>
      <c r="GG12" s="211"/>
      <c r="GI12" s="195" t="str">
        <f t="shared" si="14"/>
        <v>Group B</v>
      </c>
      <c r="GJ12" s="197"/>
      <c r="GK12" s="201"/>
      <c r="GL12" s="198"/>
      <c r="GM12" s="226"/>
      <c r="GN12" s="227"/>
      <c r="GO12" s="199"/>
      <c r="GP12" s="210"/>
      <c r="GQ12" s="210"/>
      <c r="GR12" s="198"/>
      <c r="GS12" s="198"/>
      <c r="GT12" s="211"/>
      <c r="GV12" s="195" t="str">
        <f t="shared" si="15"/>
        <v>Group B</v>
      </c>
      <c r="GW12" s="197"/>
      <c r="GX12" s="201"/>
      <c r="GY12" s="198"/>
      <c r="GZ12" s="226"/>
      <c r="HA12" s="227"/>
      <c r="HB12" s="199"/>
      <c r="HC12" s="210"/>
      <c r="HD12" s="210"/>
      <c r="HE12" s="198"/>
      <c r="HF12" s="198"/>
      <c r="HG12" s="211"/>
      <c r="HI12" s="195" t="str">
        <f t="shared" si="16"/>
        <v>Group B</v>
      </c>
      <c r="HJ12" s="197"/>
      <c r="HK12" s="201"/>
      <c r="HL12" s="198"/>
      <c r="HM12" s="226"/>
      <c r="HN12" s="227"/>
      <c r="HO12" s="199"/>
      <c r="HP12" s="210"/>
      <c r="HQ12" s="210"/>
      <c r="HR12" s="198"/>
      <c r="HS12" s="198"/>
      <c r="HT12" s="211"/>
      <c r="HV12" s="195" t="str">
        <f t="shared" si="17"/>
        <v>Group B</v>
      </c>
      <c r="HW12" s="197"/>
      <c r="HX12" s="201"/>
      <c r="HY12" s="198"/>
      <c r="HZ12" s="226"/>
      <c r="IA12" s="227"/>
      <c r="IB12" s="199"/>
      <c r="IC12" s="210"/>
      <c r="ID12" s="210"/>
      <c r="IE12" s="198"/>
      <c r="IF12" s="198"/>
      <c r="IG12" s="211"/>
      <c r="II12" s="195" t="str">
        <f t="shared" si="18"/>
        <v>Group B</v>
      </c>
      <c r="IJ12" s="197"/>
      <c r="IK12" s="201"/>
      <c r="IL12" s="198"/>
      <c r="IM12" s="226"/>
      <c r="IN12" s="227"/>
      <c r="IO12" s="199"/>
      <c r="IP12" s="210"/>
      <c r="IQ12" s="210"/>
      <c r="IR12" s="198"/>
      <c r="IS12" s="198"/>
      <c r="IT12" s="211"/>
      <c r="IV12" s="195" t="str">
        <f t="shared" si="19"/>
        <v>Group B</v>
      </c>
      <c r="IW12" s="197"/>
      <c r="IX12" s="201"/>
      <c r="IY12" s="198"/>
      <c r="IZ12" s="226"/>
      <c r="JA12" s="227"/>
      <c r="JB12" s="199"/>
      <c r="JC12" s="210"/>
      <c r="JD12" s="210"/>
      <c r="JE12" s="198"/>
      <c r="JF12" s="198"/>
      <c r="JG12" s="211"/>
      <c r="JI12" s="195" t="str">
        <f t="shared" si="20"/>
        <v>Group B</v>
      </c>
      <c r="JJ12" s="197"/>
      <c r="JK12" s="201"/>
      <c r="JL12" s="198"/>
      <c r="JM12" s="226"/>
      <c r="JN12" s="227"/>
      <c r="JO12" s="199"/>
      <c r="JP12" s="210"/>
      <c r="JQ12" s="210"/>
      <c r="JR12" s="198"/>
      <c r="JS12" s="198"/>
      <c r="JT12" s="211"/>
      <c r="JV12" s="195" t="str">
        <f t="shared" si="21"/>
        <v>Group B</v>
      </c>
      <c r="JW12" s="197"/>
      <c r="JX12" s="201"/>
      <c r="JY12" s="198"/>
      <c r="JZ12" s="226"/>
      <c r="KA12" s="227"/>
      <c r="KB12" s="199"/>
      <c r="KC12" s="210"/>
      <c r="KD12" s="210"/>
      <c r="KE12" s="198"/>
      <c r="KF12" s="198"/>
      <c r="KG12" s="211"/>
      <c r="KI12" s="195" t="str">
        <f t="shared" si="22"/>
        <v>Group B</v>
      </c>
      <c r="KJ12" s="197"/>
      <c r="KK12" s="201"/>
      <c r="KL12" s="198"/>
      <c r="KM12" s="226"/>
      <c r="KN12" s="227"/>
      <c r="KO12" s="199"/>
      <c r="KP12" s="210"/>
      <c r="KQ12" s="210"/>
      <c r="KR12" s="198"/>
      <c r="KS12" s="198"/>
      <c r="KT12" s="211"/>
      <c r="KV12" s="195" t="str">
        <f t="shared" si="23"/>
        <v>Group B</v>
      </c>
      <c r="KW12" s="197"/>
      <c r="KX12" s="201"/>
      <c r="KY12" s="198"/>
      <c r="KZ12" s="226"/>
      <c r="LA12" s="227"/>
      <c r="LB12" s="199"/>
      <c r="LC12" s="210"/>
      <c r="LD12" s="210"/>
      <c r="LE12" s="198"/>
      <c r="LF12" s="198"/>
      <c r="LG12" s="211"/>
      <c r="LI12" s="195" t="str">
        <f t="shared" si="24"/>
        <v>Group B</v>
      </c>
      <c r="LJ12" s="197"/>
      <c r="LK12" s="201"/>
      <c r="LL12" s="198"/>
      <c r="LM12" s="226"/>
      <c r="LN12" s="227"/>
      <c r="LO12" s="199"/>
      <c r="LP12" s="210"/>
      <c r="LQ12" s="210"/>
      <c r="LR12" s="198"/>
      <c r="LS12" s="198"/>
      <c r="LT12" s="211"/>
      <c r="LV12" s="195" t="str">
        <f t="shared" si="25"/>
        <v>Group B</v>
      </c>
      <c r="LW12" s="197"/>
      <c r="LX12" s="201"/>
      <c r="LY12" s="198"/>
      <c r="LZ12" s="226"/>
      <c r="MA12" s="227"/>
      <c r="MB12" s="199"/>
      <c r="MC12" s="210"/>
      <c r="MD12" s="210"/>
      <c r="ME12" s="198"/>
      <c r="MF12" s="198"/>
      <c r="MG12" s="211"/>
    </row>
    <row r="13" spans="1:345">
      <c r="B13" s="186">
        <f>INDEX(Groups!$C$7:$C$65,MATCH(C13,Groups!$D$7:$D$65,0))</f>
        <v>30</v>
      </c>
      <c r="C13" s="187" t="str">
        <f>CalcB!$P$22</f>
        <v>Canada</v>
      </c>
      <c r="D13" s="188">
        <f>INDEX(Groups!$C$7:$C$65,MATCH(E13,Groups!$D$7:$D$65,0))</f>
        <v>65</v>
      </c>
      <c r="E13" s="187" t="str">
        <f>CalcB!$Q$22</f>
        <v>Bosnia/Herzeg.</v>
      </c>
      <c r="F13" s="189" t="str">
        <f>CalcB!$R$22</f>
        <v/>
      </c>
      <c r="G13" s="190" t="str">
        <f>CalcB!$S$22</f>
        <v/>
      </c>
      <c r="I13" s="186">
        <f t="shared" si="0"/>
        <v>30</v>
      </c>
      <c r="J13" s="187" t="str">
        <f t="shared" ref="J13:J18" si="156">$C13</f>
        <v>Canada</v>
      </c>
      <c r="K13" s="188">
        <f t="shared" si="26"/>
        <v>65</v>
      </c>
      <c r="L13" s="187" t="str">
        <f t="shared" ref="L13:L18" si="157">$E13</f>
        <v>Bosnia/Herzeg.</v>
      </c>
      <c r="M13" s="222"/>
      <c r="N13" s="222"/>
      <c r="O13" s="217"/>
      <c r="P13" s="188" t="str">
        <f t="shared" ref="P13:P18" si="158">IF(($F13&lt;&gt;"")*($G13&lt;&gt;"")*(M13&lt;&gt;"")*(N13&lt;&gt;""),($F13&gt;$G13)*(M13&gt;N13)+($F13=$G13)*(M13=N13)+($F13&lt;$G13)*(M13&lt;N13),"")</f>
        <v/>
      </c>
      <c r="Q13" s="188" t="str">
        <f>IF((P13&lt;&gt;""),IF(OR($F13&lt;&gt;$G13,PrSettings!$M$4="●"),(($F13-$G13)=(M13-N13))*1,0),"")</f>
        <v/>
      </c>
      <c r="R13" s="188" t="str">
        <f t="shared" ref="R13:R18" si="159">IF((P13&lt;&gt;""),($F13=M13)*($G13=N13),"")</f>
        <v/>
      </c>
      <c r="S13" s="188" t="str">
        <f>IF(P13&lt;&gt;"",IF(ABS($F13-$G13)&gt;=PrSettings!$M$7,(ABS($F13-$G13-M13+N13)&lt;=1)*1,IF(AND(P13,$F13=$G13,$F13&gt;=PrSettings!$M$6),(ABS(M13-$F13)&lt;=1)*1,IF(AND(P13,$F13+$G13&gt;=PrSettings!$M$8),(ABS(M13-$F13)+ABS(N13-$G13)&lt;=1)*1,""))),"")</f>
        <v/>
      </c>
      <c r="T13" s="219"/>
      <c r="V13" s="186">
        <f t="shared" si="1"/>
        <v>30</v>
      </c>
      <c r="W13" s="187" t="str">
        <f t="shared" ref="W13:W18" si="160">$C13</f>
        <v>Canada</v>
      </c>
      <c r="X13" s="188">
        <f t="shared" si="29"/>
        <v>65</v>
      </c>
      <c r="Y13" s="187" t="str">
        <f t="shared" ref="Y13:Y18" si="161">$E13</f>
        <v>Bosnia/Herzeg.</v>
      </c>
      <c r="Z13" s="222"/>
      <c r="AA13" s="222"/>
      <c r="AB13" s="217"/>
      <c r="AC13" s="188" t="str">
        <f t="shared" ref="AC13:AC18" si="162">IF(($F13&lt;&gt;"")*($G13&lt;&gt;"")*(Z13&lt;&gt;"")*(AA13&lt;&gt;""),($F13&gt;$G13)*(Z13&gt;AA13)+($F13=$G13)*(Z13=AA13)+($F13&lt;$G13)*(Z13&lt;AA13),"")</f>
        <v/>
      </c>
      <c r="AD13" s="188" t="str">
        <f>IF((AC13&lt;&gt;""),IF(OR($F13&lt;&gt;$G13,PrSettings!$M$4="●"),(($F13-$G13)=(Z13-AA13))*1,0),"")</f>
        <v/>
      </c>
      <c r="AE13" s="188" t="str">
        <f t="shared" ref="AE13:AE18" si="163">IF((AC13&lt;&gt;""),($F13=Z13)*($G13=AA13),"")</f>
        <v/>
      </c>
      <c r="AF13" s="188" t="str">
        <f>IF(AC13&lt;&gt;"",IF(ABS($F13-$G13)&gt;=PrSettings!$M$7,(ABS($F13-$G13-Z13+AA13)&lt;=1)*1,IF(AND(AC13,$F13=$G13,$F13&gt;=PrSettings!$M$6),(ABS(Z13-$F13)&lt;=1)*1,IF(AND(AC13,$F13+$G13&gt;=PrSettings!$M$8),(ABS(Z13-$F13)+ABS(AA13-$G13)&lt;=1)*1,""))),"")</f>
        <v/>
      </c>
      <c r="AG13" s="219"/>
      <c r="AI13" s="186">
        <f t="shared" si="2"/>
        <v>30</v>
      </c>
      <c r="AJ13" s="187" t="str">
        <f t="shared" ref="AJ13:AJ18" si="164">$C13</f>
        <v>Canada</v>
      </c>
      <c r="AK13" s="188">
        <f t="shared" si="32"/>
        <v>65</v>
      </c>
      <c r="AL13" s="187" t="str">
        <f t="shared" ref="AL13:AL18" si="165">$E13</f>
        <v>Bosnia/Herzeg.</v>
      </c>
      <c r="AM13" s="222"/>
      <c r="AN13" s="222"/>
      <c r="AO13" s="217"/>
      <c r="AP13" s="188" t="str">
        <f t="shared" ref="AP13:AP18" si="166">IF(($F13&lt;&gt;"")*($G13&lt;&gt;"")*(AM13&lt;&gt;"")*(AN13&lt;&gt;""),($F13&gt;$G13)*(AM13&gt;AN13)+($F13=$G13)*(AM13=AN13)+($F13&lt;$G13)*(AM13&lt;AN13),"")</f>
        <v/>
      </c>
      <c r="AQ13" s="188" t="str">
        <f>IF((AP13&lt;&gt;""),IF(OR($F13&lt;&gt;$G13,PrSettings!$M$4="●"),(($F13-$G13)=(AM13-AN13))*1,0),"")</f>
        <v/>
      </c>
      <c r="AR13" s="188" t="str">
        <f t="shared" ref="AR13:AR18" si="167">IF((AP13&lt;&gt;""),($F13=AM13)*($G13=AN13),"")</f>
        <v/>
      </c>
      <c r="AS13" s="188" t="str">
        <f>IF(AP13&lt;&gt;"",IF(ABS($F13-$G13)&gt;=PrSettings!$M$7,(ABS($F13-$G13-AM13+AN13)&lt;=1)*1,IF(AND(AP13,$F13=$G13,$F13&gt;=PrSettings!$M$6),(ABS(AM13-$F13)&lt;=1)*1,IF(AND(AP13,$F13+$G13&gt;=PrSettings!$M$8),(ABS(AM13-$F13)+ABS(AN13-$G13)&lt;=1)*1,""))),"")</f>
        <v/>
      </c>
      <c r="AT13" s="219"/>
      <c r="AV13" s="186">
        <f t="shared" si="3"/>
        <v>30</v>
      </c>
      <c r="AW13" s="187" t="str">
        <f t="shared" ref="AW13:AW18" si="168">$C13</f>
        <v>Canada</v>
      </c>
      <c r="AX13" s="188">
        <f t="shared" si="35"/>
        <v>65</v>
      </c>
      <c r="AY13" s="187" t="str">
        <f t="shared" ref="AY13:AY18" si="169">$E13</f>
        <v>Bosnia/Herzeg.</v>
      </c>
      <c r="AZ13" s="222"/>
      <c r="BA13" s="222"/>
      <c r="BB13" s="217"/>
      <c r="BC13" s="188" t="str">
        <f t="shared" ref="BC13:BC18" si="170">IF(($F13&lt;&gt;"")*($G13&lt;&gt;"")*(AZ13&lt;&gt;"")*(BA13&lt;&gt;""),($F13&gt;$G13)*(AZ13&gt;BA13)+($F13=$G13)*(AZ13=BA13)+($F13&lt;$G13)*(AZ13&lt;BA13),"")</f>
        <v/>
      </c>
      <c r="BD13" s="188" t="str">
        <f>IF((BC13&lt;&gt;""),IF(OR($F13&lt;&gt;$G13,PrSettings!$M$4="●"),(($F13-$G13)=(AZ13-BA13))*1,0),"")</f>
        <v/>
      </c>
      <c r="BE13" s="188" t="str">
        <f t="shared" ref="BE13:BE18" si="171">IF((BC13&lt;&gt;""),($F13=AZ13)*($G13=BA13),"")</f>
        <v/>
      </c>
      <c r="BF13" s="188" t="str">
        <f>IF(BC13&lt;&gt;"",IF(ABS($F13-$G13)&gt;=PrSettings!$M$7,(ABS($F13-$G13-AZ13+BA13)&lt;=1)*1,IF(AND(BC13,$F13=$G13,$F13&gt;=PrSettings!$M$6),(ABS(AZ13-$F13)&lt;=1)*1,IF(AND(BC13,$F13+$G13&gt;=PrSettings!$M$8),(ABS(AZ13-$F13)+ABS(BA13-$G13)&lt;=1)*1,""))),"")</f>
        <v/>
      </c>
      <c r="BG13" s="219"/>
      <c r="BI13" s="186">
        <f t="shared" si="4"/>
        <v>30</v>
      </c>
      <c r="BJ13" s="187" t="str">
        <f t="shared" ref="BJ13:BJ18" si="172">$C13</f>
        <v>Canada</v>
      </c>
      <c r="BK13" s="188">
        <f t="shared" si="38"/>
        <v>65</v>
      </c>
      <c r="BL13" s="187" t="str">
        <f t="shared" ref="BL13:BL18" si="173">$E13</f>
        <v>Bosnia/Herzeg.</v>
      </c>
      <c r="BM13" s="222"/>
      <c r="BN13" s="222"/>
      <c r="BO13" s="217"/>
      <c r="BP13" s="188" t="str">
        <f t="shared" ref="BP13:BP18" si="174">IF(($F13&lt;&gt;"")*($G13&lt;&gt;"")*(BM13&lt;&gt;"")*(BN13&lt;&gt;""),($F13&gt;$G13)*(BM13&gt;BN13)+($F13=$G13)*(BM13=BN13)+($F13&lt;$G13)*(BM13&lt;BN13),"")</f>
        <v/>
      </c>
      <c r="BQ13" s="188" t="str">
        <f>IF((BP13&lt;&gt;""),IF(OR($F13&lt;&gt;$G13,PrSettings!$M$4="●"),(($F13-$G13)=(BM13-BN13))*1,0),"")</f>
        <v/>
      </c>
      <c r="BR13" s="188" t="str">
        <f t="shared" ref="BR13:BR18" si="175">IF((BP13&lt;&gt;""),($F13=BM13)*($G13=BN13),"")</f>
        <v/>
      </c>
      <c r="BS13" s="188" t="str">
        <f>IF(BP13&lt;&gt;"",IF(ABS($F13-$G13)&gt;=PrSettings!$M$7,(ABS($F13-$G13-BM13+BN13)&lt;=1)*1,IF(AND(BP13,$F13=$G13,$F13&gt;=PrSettings!$M$6),(ABS(BM13-$F13)&lt;=1)*1,IF(AND(BP13,$F13+$G13&gt;=PrSettings!$M$8),(ABS(BM13-$F13)+ABS(BN13-$G13)&lt;=1)*1,""))),"")</f>
        <v/>
      </c>
      <c r="BT13" s="219"/>
      <c r="BV13" s="186">
        <f t="shared" si="5"/>
        <v>30</v>
      </c>
      <c r="BW13" s="187" t="str">
        <f t="shared" ref="BW13:BW18" si="176">$C13</f>
        <v>Canada</v>
      </c>
      <c r="BX13" s="188">
        <f t="shared" si="41"/>
        <v>65</v>
      </c>
      <c r="BY13" s="187" t="str">
        <f t="shared" ref="BY13:BY18" si="177">$E13</f>
        <v>Bosnia/Herzeg.</v>
      </c>
      <c r="BZ13" s="222"/>
      <c r="CA13" s="222"/>
      <c r="CB13" s="217"/>
      <c r="CC13" s="188" t="str">
        <f t="shared" ref="CC13:CC18" si="178">IF(($F13&lt;&gt;"")*($G13&lt;&gt;"")*(BZ13&lt;&gt;"")*(CA13&lt;&gt;""),($F13&gt;$G13)*(BZ13&gt;CA13)+($F13=$G13)*(BZ13=CA13)+($F13&lt;$G13)*(BZ13&lt;CA13),"")</f>
        <v/>
      </c>
      <c r="CD13" s="188" t="str">
        <f>IF((CC13&lt;&gt;""),IF(OR($F13&lt;&gt;$G13,PrSettings!$M$4="●"),(($F13-$G13)=(BZ13-CA13))*1,0),"")</f>
        <v/>
      </c>
      <c r="CE13" s="188" t="str">
        <f t="shared" ref="CE13:CE18" si="179">IF((CC13&lt;&gt;""),($F13=BZ13)*($G13=CA13),"")</f>
        <v/>
      </c>
      <c r="CF13" s="188" t="str">
        <f>IF(CC13&lt;&gt;"",IF(ABS($F13-$G13)&gt;=PrSettings!$M$7,(ABS($F13-$G13-BZ13+CA13)&lt;=1)*1,IF(AND(CC13,$F13=$G13,$F13&gt;=PrSettings!$M$6),(ABS(BZ13-$F13)&lt;=1)*1,IF(AND(CC13,$F13+$G13&gt;=PrSettings!$M$8),(ABS(BZ13-$F13)+ABS(CA13-$G13)&lt;=1)*1,""))),"")</f>
        <v/>
      </c>
      <c r="CG13" s="219"/>
      <c r="CI13" s="186">
        <f t="shared" si="6"/>
        <v>30</v>
      </c>
      <c r="CJ13" s="187" t="str">
        <f t="shared" ref="CJ13:CJ18" si="180">$C13</f>
        <v>Canada</v>
      </c>
      <c r="CK13" s="188">
        <f t="shared" si="44"/>
        <v>65</v>
      </c>
      <c r="CL13" s="187" t="str">
        <f t="shared" ref="CL13:CL18" si="181">$E13</f>
        <v>Bosnia/Herzeg.</v>
      </c>
      <c r="CM13" s="222"/>
      <c r="CN13" s="222"/>
      <c r="CO13" s="217"/>
      <c r="CP13" s="188" t="str">
        <f t="shared" ref="CP13:CP18" si="182">IF(($F13&lt;&gt;"")*($G13&lt;&gt;"")*(CM13&lt;&gt;"")*(CN13&lt;&gt;""),($F13&gt;$G13)*(CM13&gt;CN13)+($F13=$G13)*(CM13=CN13)+($F13&lt;$G13)*(CM13&lt;CN13),"")</f>
        <v/>
      </c>
      <c r="CQ13" s="188" t="str">
        <f>IF((CP13&lt;&gt;""),IF(OR($F13&lt;&gt;$G13,PrSettings!$M$4="●"),(($F13-$G13)=(CM13-CN13))*1,0),"")</f>
        <v/>
      </c>
      <c r="CR13" s="188" t="str">
        <f t="shared" ref="CR13:CR18" si="183">IF((CP13&lt;&gt;""),($F13=CM13)*($G13=CN13),"")</f>
        <v/>
      </c>
      <c r="CS13" s="188" t="str">
        <f>IF(CP13&lt;&gt;"",IF(ABS($F13-$G13)&gt;=PrSettings!$M$7,(ABS($F13-$G13-CM13+CN13)&lt;=1)*1,IF(AND(CP13,$F13=$G13,$F13&gt;=PrSettings!$M$6),(ABS(CM13-$F13)&lt;=1)*1,IF(AND(CP13,$F13+$G13&gt;=PrSettings!$M$8),(ABS(CM13-$F13)+ABS(CN13-$G13)&lt;=1)*1,""))),"")</f>
        <v/>
      </c>
      <c r="CT13" s="219"/>
      <c r="CV13" s="186">
        <f t="shared" si="7"/>
        <v>30</v>
      </c>
      <c r="CW13" s="187" t="str">
        <f t="shared" ref="CW13:CW18" si="184">$C13</f>
        <v>Canada</v>
      </c>
      <c r="CX13" s="188">
        <f t="shared" si="47"/>
        <v>65</v>
      </c>
      <c r="CY13" s="187" t="str">
        <f t="shared" ref="CY13:CY18" si="185">$E13</f>
        <v>Bosnia/Herzeg.</v>
      </c>
      <c r="CZ13" s="222"/>
      <c r="DA13" s="222"/>
      <c r="DB13" s="217"/>
      <c r="DC13" s="188" t="str">
        <f t="shared" ref="DC13:DC18" si="186">IF(($F13&lt;&gt;"")*($G13&lt;&gt;"")*(CZ13&lt;&gt;"")*(DA13&lt;&gt;""),($F13&gt;$G13)*(CZ13&gt;DA13)+($F13=$G13)*(CZ13=DA13)+($F13&lt;$G13)*(CZ13&lt;DA13),"")</f>
        <v/>
      </c>
      <c r="DD13" s="188" t="str">
        <f>IF((DC13&lt;&gt;""),IF(OR($F13&lt;&gt;$G13,PrSettings!$M$4="●"),(($F13-$G13)=(CZ13-DA13))*1,0),"")</f>
        <v/>
      </c>
      <c r="DE13" s="188" t="str">
        <f t="shared" ref="DE13:DE18" si="187">IF((DC13&lt;&gt;""),($F13=CZ13)*($G13=DA13),"")</f>
        <v/>
      </c>
      <c r="DF13" s="188" t="str">
        <f>IF(DC13&lt;&gt;"",IF(ABS($F13-$G13)&gt;=PrSettings!$M$7,(ABS($F13-$G13-CZ13+DA13)&lt;=1)*1,IF(AND(DC13,$F13=$G13,$F13&gt;=PrSettings!$M$6),(ABS(CZ13-$F13)&lt;=1)*1,IF(AND(DC13,$F13+$G13&gt;=PrSettings!$M$8),(ABS(CZ13-$F13)+ABS(DA13-$G13)&lt;=1)*1,""))),"")</f>
        <v/>
      </c>
      <c r="DG13" s="219"/>
      <c r="DI13" s="186">
        <f t="shared" si="8"/>
        <v>30</v>
      </c>
      <c r="DJ13" s="187" t="str">
        <f t="shared" ref="DJ13:DJ18" si="188">$C13</f>
        <v>Canada</v>
      </c>
      <c r="DK13" s="188">
        <f t="shared" si="50"/>
        <v>65</v>
      </c>
      <c r="DL13" s="187" t="str">
        <f t="shared" ref="DL13:DL18" si="189">$E13</f>
        <v>Bosnia/Herzeg.</v>
      </c>
      <c r="DM13" s="222"/>
      <c r="DN13" s="222"/>
      <c r="DO13" s="217"/>
      <c r="DP13" s="188" t="str">
        <f t="shared" ref="DP13:DP18" si="190">IF(($F13&lt;&gt;"")*($G13&lt;&gt;"")*(DM13&lt;&gt;"")*(DN13&lt;&gt;""),($F13&gt;$G13)*(DM13&gt;DN13)+($F13=$G13)*(DM13=DN13)+($F13&lt;$G13)*(DM13&lt;DN13),"")</f>
        <v/>
      </c>
      <c r="DQ13" s="188" t="str">
        <f>IF((DP13&lt;&gt;""),IF(OR($F13&lt;&gt;$G13,PrSettings!$M$4="●"),(($F13-$G13)=(DM13-DN13))*1,0),"")</f>
        <v/>
      </c>
      <c r="DR13" s="188" t="str">
        <f t="shared" ref="DR13:DR18" si="191">IF((DP13&lt;&gt;""),($F13=DM13)*($G13=DN13),"")</f>
        <v/>
      </c>
      <c r="DS13" s="188" t="str">
        <f>IF(DP13&lt;&gt;"",IF(ABS($F13-$G13)&gt;=PrSettings!$M$7,(ABS($F13-$G13-DM13+DN13)&lt;=1)*1,IF(AND(DP13,$F13=$G13,$F13&gt;=PrSettings!$M$6),(ABS(DM13-$F13)&lt;=1)*1,IF(AND(DP13,$F13+$G13&gt;=PrSettings!$M$8),(ABS(DM13-$F13)+ABS(DN13-$G13)&lt;=1)*1,""))),"")</f>
        <v/>
      </c>
      <c r="DT13" s="219"/>
      <c r="DV13" s="186">
        <f t="shared" si="9"/>
        <v>30</v>
      </c>
      <c r="DW13" s="187" t="str">
        <f t="shared" ref="DW13:DW18" si="192">$C13</f>
        <v>Canada</v>
      </c>
      <c r="DX13" s="188">
        <f t="shared" si="53"/>
        <v>65</v>
      </c>
      <c r="DY13" s="187" t="str">
        <f t="shared" ref="DY13:DY18" si="193">$E13</f>
        <v>Bosnia/Herzeg.</v>
      </c>
      <c r="DZ13" s="222"/>
      <c r="EA13" s="222"/>
      <c r="EB13" s="217"/>
      <c r="EC13" s="188" t="str">
        <f t="shared" ref="EC13:EC18" si="194">IF(($F13&lt;&gt;"")*($G13&lt;&gt;"")*(DZ13&lt;&gt;"")*(EA13&lt;&gt;""),($F13&gt;$G13)*(DZ13&gt;EA13)+($F13=$G13)*(DZ13=EA13)+($F13&lt;$G13)*(DZ13&lt;EA13),"")</f>
        <v/>
      </c>
      <c r="ED13" s="188" t="str">
        <f>IF((EC13&lt;&gt;""),IF(OR($F13&lt;&gt;$G13,PrSettings!$M$4="●"),(($F13-$G13)=(DZ13-EA13))*1,0),"")</f>
        <v/>
      </c>
      <c r="EE13" s="188" t="str">
        <f t="shared" ref="EE13:EE18" si="195">IF((EC13&lt;&gt;""),($F13=DZ13)*($G13=EA13),"")</f>
        <v/>
      </c>
      <c r="EF13" s="188" t="str">
        <f>IF(EC13&lt;&gt;"",IF(ABS($F13-$G13)&gt;=PrSettings!$M$7,(ABS($F13-$G13-DZ13+EA13)&lt;=1)*1,IF(AND(EC13,$F13=$G13,$F13&gt;=PrSettings!$M$6),(ABS(DZ13-$F13)&lt;=1)*1,IF(AND(EC13,$F13+$G13&gt;=PrSettings!$M$8),(ABS(DZ13-$F13)+ABS(EA13-$G13)&lt;=1)*1,""))),"")</f>
        <v/>
      </c>
      <c r="EG13" s="219"/>
      <c r="EI13" s="186">
        <f t="shared" si="10"/>
        <v>30</v>
      </c>
      <c r="EJ13" s="187" t="str">
        <f t="shared" ref="EJ13:EJ18" si="196">$C13</f>
        <v>Canada</v>
      </c>
      <c r="EK13" s="188">
        <f t="shared" si="56"/>
        <v>65</v>
      </c>
      <c r="EL13" s="187" t="str">
        <f t="shared" ref="EL13:EL18" si="197">$E13</f>
        <v>Bosnia/Herzeg.</v>
      </c>
      <c r="EM13" s="222"/>
      <c r="EN13" s="222"/>
      <c r="EO13" s="217"/>
      <c r="EP13" s="188" t="str">
        <f t="shared" ref="EP13:EP18" si="198">IF(($F13&lt;&gt;"")*($G13&lt;&gt;"")*(EM13&lt;&gt;"")*(EN13&lt;&gt;""),($F13&gt;$G13)*(EM13&gt;EN13)+($F13=$G13)*(EM13=EN13)+($F13&lt;$G13)*(EM13&lt;EN13),"")</f>
        <v/>
      </c>
      <c r="EQ13" s="188" t="str">
        <f>IF((EP13&lt;&gt;""),IF(OR($F13&lt;&gt;$G13,PrSettings!$M$4="●"),(($F13-$G13)=(EM13-EN13))*1,0),"")</f>
        <v/>
      </c>
      <c r="ER13" s="188" t="str">
        <f t="shared" ref="ER13:ER18" si="199">IF((EP13&lt;&gt;""),($F13=EM13)*($G13=EN13),"")</f>
        <v/>
      </c>
      <c r="ES13" s="188" t="str">
        <f>IF(EP13&lt;&gt;"",IF(ABS($F13-$G13)&gt;=PrSettings!$M$7,(ABS($F13-$G13-EM13+EN13)&lt;=1)*1,IF(AND(EP13,$F13=$G13,$F13&gt;=PrSettings!$M$6),(ABS(EM13-$F13)&lt;=1)*1,IF(AND(EP13,$F13+$G13&gt;=PrSettings!$M$8),(ABS(EM13-$F13)+ABS(EN13-$G13)&lt;=1)*1,""))),"")</f>
        <v/>
      </c>
      <c r="ET13" s="219"/>
      <c r="EV13" s="186">
        <f t="shared" si="11"/>
        <v>30</v>
      </c>
      <c r="EW13" s="187" t="str">
        <f t="shared" ref="EW13:EW18" si="200">$C13</f>
        <v>Canada</v>
      </c>
      <c r="EX13" s="188">
        <f t="shared" si="59"/>
        <v>65</v>
      </c>
      <c r="EY13" s="187" t="str">
        <f t="shared" ref="EY13:EY18" si="201">$E13</f>
        <v>Bosnia/Herzeg.</v>
      </c>
      <c r="EZ13" s="222"/>
      <c r="FA13" s="222"/>
      <c r="FB13" s="217"/>
      <c r="FC13" s="188" t="str">
        <f t="shared" ref="FC13:FC18" si="202">IF(($F13&lt;&gt;"")*($G13&lt;&gt;"")*(EZ13&lt;&gt;"")*(FA13&lt;&gt;""),($F13&gt;$G13)*(EZ13&gt;FA13)+($F13=$G13)*(EZ13=FA13)+($F13&lt;$G13)*(EZ13&lt;FA13),"")</f>
        <v/>
      </c>
      <c r="FD13" s="188" t="str">
        <f>IF((FC13&lt;&gt;""),IF(OR($F13&lt;&gt;$G13,PrSettings!$M$4="●"),(($F13-$G13)=(EZ13-FA13))*1,0),"")</f>
        <v/>
      </c>
      <c r="FE13" s="188" t="str">
        <f t="shared" ref="FE13:FE18" si="203">IF((FC13&lt;&gt;""),($F13=EZ13)*($G13=FA13),"")</f>
        <v/>
      </c>
      <c r="FF13" s="188" t="str">
        <f>IF(FC13&lt;&gt;"",IF(ABS($F13-$G13)&gt;=PrSettings!$M$7,(ABS($F13-$G13-EZ13+FA13)&lt;=1)*1,IF(AND(FC13,$F13=$G13,$F13&gt;=PrSettings!$M$6),(ABS(EZ13-$F13)&lt;=1)*1,IF(AND(FC13,$F13+$G13&gt;=PrSettings!$M$8),(ABS(EZ13-$F13)+ABS(FA13-$G13)&lt;=1)*1,""))),"")</f>
        <v/>
      </c>
      <c r="FG13" s="219"/>
      <c r="FI13" s="186">
        <f t="shared" si="12"/>
        <v>30</v>
      </c>
      <c r="FJ13" s="187" t="str">
        <f t="shared" ref="FJ13:FJ18" si="204">$C13</f>
        <v>Canada</v>
      </c>
      <c r="FK13" s="188">
        <f t="shared" si="62"/>
        <v>65</v>
      </c>
      <c r="FL13" s="187" t="str">
        <f t="shared" ref="FL13:FL18" si="205">$E13</f>
        <v>Bosnia/Herzeg.</v>
      </c>
      <c r="FM13" s="222"/>
      <c r="FN13" s="222"/>
      <c r="FO13" s="217"/>
      <c r="FP13" s="188" t="str">
        <f t="shared" ref="FP13:FP18" si="206">IF(($F13&lt;&gt;"")*($G13&lt;&gt;"")*(FM13&lt;&gt;"")*(FN13&lt;&gt;""),($F13&gt;$G13)*(FM13&gt;FN13)+($F13=$G13)*(FM13=FN13)+($F13&lt;$G13)*(FM13&lt;FN13),"")</f>
        <v/>
      </c>
      <c r="FQ13" s="188" t="str">
        <f>IF((FP13&lt;&gt;""),IF(OR($F13&lt;&gt;$G13,PrSettings!$M$4="●"),(($F13-$G13)=(FM13-FN13))*1,0),"")</f>
        <v/>
      </c>
      <c r="FR13" s="188" t="str">
        <f t="shared" ref="FR13:FR18" si="207">IF((FP13&lt;&gt;""),($F13=FM13)*($G13=FN13),"")</f>
        <v/>
      </c>
      <c r="FS13" s="188" t="str">
        <f>IF(FP13&lt;&gt;"",IF(ABS($F13-$G13)&gt;=PrSettings!$M$7,(ABS($F13-$G13-FM13+FN13)&lt;=1)*1,IF(AND(FP13,$F13=$G13,$F13&gt;=PrSettings!$M$6),(ABS(FM13-$F13)&lt;=1)*1,IF(AND(FP13,$F13+$G13&gt;=PrSettings!$M$8),(ABS(FM13-$F13)+ABS(FN13-$G13)&lt;=1)*1,""))),"")</f>
        <v/>
      </c>
      <c r="FT13" s="219"/>
      <c r="FV13" s="186">
        <f t="shared" si="13"/>
        <v>30</v>
      </c>
      <c r="FW13" s="187" t="str">
        <f t="shared" ref="FW13:FW18" si="208">$C13</f>
        <v>Canada</v>
      </c>
      <c r="FX13" s="188">
        <f t="shared" si="65"/>
        <v>65</v>
      </c>
      <c r="FY13" s="187" t="str">
        <f t="shared" ref="FY13:FY18" si="209">$E13</f>
        <v>Bosnia/Herzeg.</v>
      </c>
      <c r="FZ13" s="222"/>
      <c r="GA13" s="222"/>
      <c r="GB13" s="217"/>
      <c r="GC13" s="188" t="str">
        <f t="shared" ref="GC13:GC18" si="210">IF(($F13&lt;&gt;"")*($G13&lt;&gt;"")*(FZ13&lt;&gt;"")*(GA13&lt;&gt;""),($F13&gt;$G13)*(FZ13&gt;GA13)+($F13=$G13)*(FZ13=GA13)+($F13&lt;$G13)*(FZ13&lt;GA13),"")</f>
        <v/>
      </c>
      <c r="GD13" s="188" t="str">
        <f>IF((GC13&lt;&gt;""),IF(OR($F13&lt;&gt;$G13,PrSettings!$M$4="●"),(($F13-$G13)=(FZ13-GA13))*1,0),"")</f>
        <v/>
      </c>
      <c r="GE13" s="188" t="str">
        <f t="shared" ref="GE13:GE18" si="211">IF((GC13&lt;&gt;""),($F13=FZ13)*($G13=GA13),"")</f>
        <v/>
      </c>
      <c r="GF13" s="188" t="str">
        <f>IF(GC13&lt;&gt;"",IF(ABS($F13-$G13)&gt;=PrSettings!$M$7,(ABS($F13-$G13-FZ13+GA13)&lt;=1)*1,IF(AND(GC13,$F13=$G13,$F13&gt;=PrSettings!$M$6),(ABS(FZ13-$F13)&lt;=1)*1,IF(AND(GC13,$F13+$G13&gt;=PrSettings!$M$8),(ABS(FZ13-$F13)+ABS(GA13-$G13)&lt;=1)*1,""))),"")</f>
        <v/>
      </c>
      <c r="GG13" s="219"/>
      <c r="GI13" s="186">
        <f t="shared" si="14"/>
        <v>30</v>
      </c>
      <c r="GJ13" s="187" t="str">
        <f t="shared" ref="GJ13:GJ18" si="212">$C13</f>
        <v>Canada</v>
      </c>
      <c r="GK13" s="188">
        <f t="shared" si="68"/>
        <v>65</v>
      </c>
      <c r="GL13" s="187" t="str">
        <f t="shared" ref="GL13:GL18" si="213">$E13</f>
        <v>Bosnia/Herzeg.</v>
      </c>
      <c r="GM13" s="222"/>
      <c r="GN13" s="222"/>
      <c r="GO13" s="217"/>
      <c r="GP13" s="188" t="str">
        <f t="shared" ref="GP13:GP18" si="214">IF(($F13&lt;&gt;"")*($G13&lt;&gt;"")*(GM13&lt;&gt;"")*(GN13&lt;&gt;""),($F13&gt;$G13)*(GM13&gt;GN13)+($F13=$G13)*(GM13=GN13)+($F13&lt;$G13)*(GM13&lt;GN13),"")</f>
        <v/>
      </c>
      <c r="GQ13" s="188" t="str">
        <f>IF((GP13&lt;&gt;""),IF(OR($F13&lt;&gt;$G13,PrSettings!$M$4="●"),(($F13-$G13)=(GM13-GN13))*1,0),"")</f>
        <v/>
      </c>
      <c r="GR13" s="188" t="str">
        <f t="shared" ref="GR13:GR18" si="215">IF((GP13&lt;&gt;""),($F13=GM13)*($G13=GN13),"")</f>
        <v/>
      </c>
      <c r="GS13" s="188" t="str">
        <f>IF(GP13&lt;&gt;"",IF(ABS($F13-$G13)&gt;=PrSettings!$M$7,(ABS($F13-$G13-GM13+GN13)&lt;=1)*1,IF(AND(GP13,$F13=$G13,$F13&gt;=PrSettings!$M$6),(ABS(GM13-$F13)&lt;=1)*1,IF(AND(GP13,$F13+$G13&gt;=PrSettings!$M$8),(ABS(GM13-$F13)+ABS(GN13-$G13)&lt;=1)*1,""))),"")</f>
        <v/>
      </c>
      <c r="GT13" s="219"/>
      <c r="GV13" s="186">
        <f t="shared" si="15"/>
        <v>30</v>
      </c>
      <c r="GW13" s="187" t="str">
        <f t="shared" ref="GW13:GW18" si="216">$C13</f>
        <v>Canada</v>
      </c>
      <c r="GX13" s="188">
        <f t="shared" si="71"/>
        <v>65</v>
      </c>
      <c r="GY13" s="187" t="str">
        <f t="shared" ref="GY13:GY18" si="217">$E13</f>
        <v>Bosnia/Herzeg.</v>
      </c>
      <c r="GZ13" s="222"/>
      <c r="HA13" s="222"/>
      <c r="HB13" s="217"/>
      <c r="HC13" s="188" t="str">
        <f t="shared" ref="HC13:HC18" si="218">IF(($F13&lt;&gt;"")*($G13&lt;&gt;"")*(GZ13&lt;&gt;"")*(HA13&lt;&gt;""),($F13&gt;$G13)*(GZ13&gt;HA13)+($F13=$G13)*(GZ13=HA13)+($F13&lt;$G13)*(GZ13&lt;HA13),"")</f>
        <v/>
      </c>
      <c r="HD13" s="188" t="str">
        <f>IF((HC13&lt;&gt;""),IF(OR($F13&lt;&gt;$G13,PrSettings!$M$4="●"),(($F13-$G13)=(GZ13-HA13))*1,0),"")</f>
        <v/>
      </c>
      <c r="HE13" s="188" t="str">
        <f t="shared" ref="HE13:HE18" si="219">IF((HC13&lt;&gt;""),($F13=GZ13)*($G13=HA13),"")</f>
        <v/>
      </c>
      <c r="HF13" s="188" t="str">
        <f>IF(HC13&lt;&gt;"",IF(ABS($F13-$G13)&gt;=PrSettings!$M$7,(ABS($F13-$G13-GZ13+HA13)&lt;=1)*1,IF(AND(HC13,$F13=$G13,$F13&gt;=PrSettings!$M$6),(ABS(GZ13-$F13)&lt;=1)*1,IF(AND(HC13,$F13+$G13&gt;=PrSettings!$M$8),(ABS(GZ13-$F13)+ABS(HA13-$G13)&lt;=1)*1,""))),"")</f>
        <v/>
      </c>
      <c r="HG13" s="219"/>
      <c r="HI13" s="186">
        <f t="shared" si="16"/>
        <v>30</v>
      </c>
      <c r="HJ13" s="187" t="str">
        <f t="shared" ref="HJ13:HJ18" si="220">$C13</f>
        <v>Canada</v>
      </c>
      <c r="HK13" s="188">
        <f t="shared" si="74"/>
        <v>65</v>
      </c>
      <c r="HL13" s="187" t="str">
        <f t="shared" ref="HL13:HL18" si="221">$E13</f>
        <v>Bosnia/Herzeg.</v>
      </c>
      <c r="HM13" s="222"/>
      <c r="HN13" s="222"/>
      <c r="HO13" s="217"/>
      <c r="HP13" s="188" t="str">
        <f t="shared" ref="HP13:HP18" si="222">IF(($F13&lt;&gt;"")*($G13&lt;&gt;"")*(HM13&lt;&gt;"")*(HN13&lt;&gt;""),($F13&gt;$G13)*(HM13&gt;HN13)+($F13=$G13)*(HM13=HN13)+($F13&lt;$G13)*(HM13&lt;HN13),"")</f>
        <v/>
      </c>
      <c r="HQ13" s="188" t="str">
        <f>IF((HP13&lt;&gt;""),IF(OR($F13&lt;&gt;$G13,PrSettings!$M$4="●"),(($F13-$G13)=(HM13-HN13))*1,0),"")</f>
        <v/>
      </c>
      <c r="HR13" s="188" t="str">
        <f t="shared" ref="HR13:HR18" si="223">IF((HP13&lt;&gt;""),($F13=HM13)*($G13=HN13),"")</f>
        <v/>
      </c>
      <c r="HS13" s="188" t="str">
        <f>IF(HP13&lt;&gt;"",IF(ABS($F13-$G13)&gt;=PrSettings!$M$7,(ABS($F13-$G13-HM13+HN13)&lt;=1)*1,IF(AND(HP13,$F13=$G13,$F13&gt;=PrSettings!$M$6),(ABS(HM13-$F13)&lt;=1)*1,IF(AND(HP13,$F13+$G13&gt;=PrSettings!$M$8),(ABS(HM13-$F13)+ABS(HN13-$G13)&lt;=1)*1,""))),"")</f>
        <v/>
      </c>
      <c r="HT13" s="219"/>
      <c r="HV13" s="186">
        <f t="shared" si="17"/>
        <v>30</v>
      </c>
      <c r="HW13" s="187" t="str">
        <f t="shared" ref="HW13:HW18" si="224">$C13</f>
        <v>Canada</v>
      </c>
      <c r="HX13" s="188">
        <f t="shared" si="77"/>
        <v>65</v>
      </c>
      <c r="HY13" s="187" t="str">
        <f t="shared" ref="HY13:HY18" si="225">$E13</f>
        <v>Bosnia/Herzeg.</v>
      </c>
      <c r="HZ13" s="222"/>
      <c r="IA13" s="222"/>
      <c r="IB13" s="217"/>
      <c r="IC13" s="188" t="str">
        <f t="shared" ref="IC13:IC18" si="226">IF(($F13&lt;&gt;"")*($G13&lt;&gt;"")*(HZ13&lt;&gt;"")*(IA13&lt;&gt;""),($F13&gt;$G13)*(HZ13&gt;IA13)+($F13=$G13)*(HZ13=IA13)+($F13&lt;$G13)*(HZ13&lt;IA13),"")</f>
        <v/>
      </c>
      <c r="ID13" s="188" t="str">
        <f>IF((IC13&lt;&gt;""),IF(OR($F13&lt;&gt;$G13,PrSettings!$M$4="●"),(($F13-$G13)=(HZ13-IA13))*1,0),"")</f>
        <v/>
      </c>
      <c r="IE13" s="188" t="str">
        <f t="shared" ref="IE13:IE18" si="227">IF((IC13&lt;&gt;""),($F13=HZ13)*($G13=IA13),"")</f>
        <v/>
      </c>
      <c r="IF13" s="188" t="str">
        <f>IF(IC13&lt;&gt;"",IF(ABS($F13-$G13)&gt;=PrSettings!$M$7,(ABS($F13-$G13-HZ13+IA13)&lt;=1)*1,IF(AND(IC13,$F13=$G13,$F13&gt;=PrSettings!$M$6),(ABS(HZ13-$F13)&lt;=1)*1,IF(AND(IC13,$F13+$G13&gt;=PrSettings!$M$8),(ABS(HZ13-$F13)+ABS(IA13-$G13)&lt;=1)*1,""))),"")</f>
        <v/>
      </c>
      <c r="IG13" s="219"/>
      <c r="II13" s="186">
        <f t="shared" si="18"/>
        <v>30</v>
      </c>
      <c r="IJ13" s="187" t="str">
        <f t="shared" ref="IJ13:IJ18" si="228">$C13</f>
        <v>Canada</v>
      </c>
      <c r="IK13" s="188">
        <f t="shared" si="80"/>
        <v>65</v>
      </c>
      <c r="IL13" s="187" t="str">
        <f t="shared" ref="IL13:IL18" si="229">$E13</f>
        <v>Bosnia/Herzeg.</v>
      </c>
      <c r="IM13" s="222"/>
      <c r="IN13" s="222"/>
      <c r="IO13" s="217"/>
      <c r="IP13" s="188" t="str">
        <f t="shared" ref="IP13:IP18" si="230">IF(($F13&lt;&gt;"")*($G13&lt;&gt;"")*(IM13&lt;&gt;"")*(IN13&lt;&gt;""),($F13&gt;$G13)*(IM13&gt;IN13)+($F13=$G13)*(IM13=IN13)+($F13&lt;$G13)*(IM13&lt;IN13),"")</f>
        <v/>
      </c>
      <c r="IQ13" s="188" t="str">
        <f>IF((IP13&lt;&gt;""),IF(OR($F13&lt;&gt;$G13,PrSettings!$M$4="●"),(($F13-$G13)=(IM13-IN13))*1,0),"")</f>
        <v/>
      </c>
      <c r="IR13" s="188" t="str">
        <f t="shared" ref="IR13:IR18" si="231">IF((IP13&lt;&gt;""),($F13=IM13)*($G13=IN13),"")</f>
        <v/>
      </c>
      <c r="IS13" s="188" t="str">
        <f>IF(IP13&lt;&gt;"",IF(ABS($F13-$G13)&gt;=PrSettings!$M$7,(ABS($F13-$G13-IM13+IN13)&lt;=1)*1,IF(AND(IP13,$F13=$G13,$F13&gt;=PrSettings!$M$6),(ABS(IM13-$F13)&lt;=1)*1,IF(AND(IP13,$F13+$G13&gt;=PrSettings!$M$8),(ABS(IM13-$F13)+ABS(IN13-$G13)&lt;=1)*1,""))),"")</f>
        <v/>
      </c>
      <c r="IT13" s="219"/>
      <c r="IV13" s="186">
        <f t="shared" si="19"/>
        <v>30</v>
      </c>
      <c r="IW13" s="187" t="str">
        <f t="shared" ref="IW13:IW18" si="232">$C13</f>
        <v>Canada</v>
      </c>
      <c r="IX13" s="188">
        <f t="shared" si="83"/>
        <v>65</v>
      </c>
      <c r="IY13" s="187" t="str">
        <f t="shared" ref="IY13:IY18" si="233">$E13</f>
        <v>Bosnia/Herzeg.</v>
      </c>
      <c r="IZ13" s="222"/>
      <c r="JA13" s="222"/>
      <c r="JB13" s="217"/>
      <c r="JC13" s="188" t="str">
        <f t="shared" ref="JC13:JC18" si="234">IF(($F13&lt;&gt;"")*($G13&lt;&gt;"")*(IZ13&lt;&gt;"")*(JA13&lt;&gt;""),($F13&gt;$G13)*(IZ13&gt;JA13)+($F13=$G13)*(IZ13=JA13)+($F13&lt;$G13)*(IZ13&lt;JA13),"")</f>
        <v/>
      </c>
      <c r="JD13" s="188" t="str">
        <f>IF((JC13&lt;&gt;""),IF(OR($F13&lt;&gt;$G13,PrSettings!$M$4="●"),(($F13-$G13)=(IZ13-JA13))*1,0),"")</f>
        <v/>
      </c>
      <c r="JE13" s="188" t="str">
        <f t="shared" ref="JE13:JE18" si="235">IF((JC13&lt;&gt;""),($F13=IZ13)*($G13=JA13),"")</f>
        <v/>
      </c>
      <c r="JF13" s="188" t="str">
        <f>IF(JC13&lt;&gt;"",IF(ABS($F13-$G13)&gt;=PrSettings!$M$7,(ABS($F13-$G13-IZ13+JA13)&lt;=1)*1,IF(AND(JC13,$F13=$G13,$F13&gt;=PrSettings!$M$6),(ABS(IZ13-$F13)&lt;=1)*1,IF(AND(JC13,$F13+$G13&gt;=PrSettings!$M$8),(ABS(IZ13-$F13)+ABS(JA13-$G13)&lt;=1)*1,""))),"")</f>
        <v/>
      </c>
      <c r="JG13" s="219"/>
      <c r="JI13" s="186">
        <f t="shared" si="20"/>
        <v>30</v>
      </c>
      <c r="JJ13" s="187" t="str">
        <f t="shared" ref="JJ13:JJ18" si="236">$C13</f>
        <v>Canada</v>
      </c>
      <c r="JK13" s="188">
        <f t="shared" si="86"/>
        <v>65</v>
      </c>
      <c r="JL13" s="187" t="str">
        <f t="shared" ref="JL13:JL18" si="237">$E13</f>
        <v>Bosnia/Herzeg.</v>
      </c>
      <c r="JM13" s="222"/>
      <c r="JN13" s="222"/>
      <c r="JO13" s="217"/>
      <c r="JP13" s="188" t="str">
        <f t="shared" ref="JP13:JP18" si="238">IF(($F13&lt;&gt;"")*($G13&lt;&gt;"")*(JM13&lt;&gt;"")*(JN13&lt;&gt;""),($F13&gt;$G13)*(JM13&gt;JN13)+($F13=$G13)*(JM13=JN13)+($F13&lt;$G13)*(JM13&lt;JN13),"")</f>
        <v/>
      </c>
      <c r="JQ13" s="188" t="str">
        <f>IF((JP13&lt;&gt;""),IF(OR($F13&lt;&gt;$G13,PrSettings!$M$4="●"),(($F13-$G13)=(JM13-JN13))*1,0),"")</f>
        <v/>
      </c>
      <c r="JR13" s="188" t="str">
        <f t="shared" ref="JR13:JR18" si="239">IF((JP13&lt;&gt;""),($F13=JM13)*($G13=JN13),"")</f>
        <v/>
      </c>
      <c r="JS13" s="188" t="str">
        <f>IF(JP13&lt;&gt;"",IF(ABS($F13-$G13)&gt;=PrSettings!$M$7,(ABS($F13-$G13-JM13+JN13)&lt;=1)*1,IF(AND(JP13,$F13=$G13,$F13&gt;=PrSettings!$M$6),(ABS(JM13-$F13)&lt;=1)*1,IF(AND(JP13,$F13+$G13&gt;=PrSettings!$M$8),(ABS(JM13-$F13)+ABS(JN13-$G13)&lt;=1)*1,""))),"")</f>
        <v/>
      </c>
      <c r="JT13" s="219"/>
      <c r="JV13" s="186">
        <f t="shared" si="21"/>
        <v>30</v>
      </c>
      <c r="JW13" s="187" t="str">
        <f t="shared" ref="JW13:JW18" si="240">$C13</f>
        <v>Canada</v>
      </c>
      <c r="JX13" s="188">
        <f t="shared" si="89"/>
        <v>65</v>
      </c>
      <c r="JY13" s="187" t="str">
        <f t="shared" ref="JY13:JY18" si="241">$E13</f>
        <v>Bosnia/Herzeg.</v>
      </c>
      <c r="JZ13" s="222"/>
      <c r="KA13" s="222"/>
      <c r="KB13" s="217"/>
      <c r="KC13" s="188" t="str">
        <f t="shared" ref="KC13:KC18" si="242">IF(($F13&lt;&gt;"")*($G13&lt;&gt;"")*(JZ13&lt;&gt;"")*(KA13&lt;&gt;""),($F13&gt;$G13)*(JZ13&gt;KA13)+($F13=$G13)*(JZ13=KA13)+($F13&lt;$G13)*(JZ13&lt;KA13),"")</f>
        <v/>
      </c>
      <c r="KD13" s="188" t="str">
        <f>IF((KC13&lt;&gt;""),IF(OR($F13&lt;&gt;$G13,PrSettings!$M$4="●"),(($F13-$G13)=(JZ13-KA13))*1,0),"")</f>
        <v/>
      </c>
      <c r="KE13" s="188" t="str">
        <f t="shared" ref="KE13:KE18" si="243">IF((KC13&lt;&gt;""),($F13=JZ13)*($G13=KA13),"")</f>
        <v/>
      </c>
      <c r="KF13" s="188" t="str">
        <f>IF(KC13&lt;&gt;"",IF(ABS($F13-$G13)&gt;=PrSettings!$M$7,(ABS($F13-$G13-JZ13+KA13)&lt;=1)*1,IF(AND(KC13,$F13=$G13,$F13&gt;=PrSettings!$M$6),(ABS(JZ13-$F13)&lt;=1)*1,IF(AND(KC13,$F13+$G13&gt;=PrSettings!$M$8),(ABS(JZ13-$F13)+ABS(KA13-$G13)&lt;=1)*1,""))),"")</f>
        <v/>
      </c>
      <c r="KG13" s="219"/>
      <c r="KI13" s="186">
        <f t="shared" si="22"/>
        <v>30</v>
      </c>
      <c r="KJ13" s="187" t="str">
        <f t="shared" ref="KJ13:KJ18" si="244">$C13</f>
        <v>Canada</v>
      </c>
      <c r="KK13" s="188">
        <f t="shared" si="92"/>
        <v>65</v>
      </c>
      <c r="KL13" s="187" t="str">
        <f t="shared" ref="KL13:KL18" si="245">$E13</f>
        <v>Bosnia/Herzeg.</v>
      </c>
      <c r="KM13" s="222"/>
      <c r="KN13" s="222"/>
      <c r="KO13" s="217"/>
      <c r="KP13" s="188" t="str">
        <f t="shared" ref="KP13:KP18" si="246">IF(($F13&lt;&gt;"")*($G13&lt;&gt;"")*(KM13&lt;&gt;"")*(KN13&lt;&gt;""),($F13&gt;$G13)*(KM13&gt;KN13)+($F13=$G13)*(KM13=KN13)+($F13&lt;$G13)*(KM13&lt;KN13),"")</f>
        <v/>
      </c>
      <c r="KQ13" s="188" t="str">
        <f>IF((KP13&lt;&gt;""),IF(OR($F13&lt;&gt;$G13,PrSettings!$M$4="●"),(($F13-$G13)=(KM13-KN13))*1,0),"")</f>
        <v/>
      </c>
      <c r="KR13" s="188" t="str">
        <f t="shared" ref="KR13:KR18" si="247">IF((KP13&lt;&gt;""),($F13=KM13)*($G13=KN13),"")</f>
        <v/>
      </c>
      <c r="KS13" s="188" t="str">
        <f>IF(KP13&lt;&gt;"",IF(ABS($F13-$G13)&gt;=PrSettings!$M$7,(ABS($F13-$G13-KM13+KN13)&lt;=1)*1,IF(AND(KP13,$F13=$G13,$F13&gt;=PrSettings!$M$6),(ABS(KM13-$F13)&lt;=1)*1,IF(AND(KP13,$F13+$G13&gt;=PrSettings!$M$8),(ABS(KM13-$F13)+ABS(KN13-$G13)&lt;=1)*1,""))),"")</f>
        <v/>
      </c>
      <c r="KT13" s="219"/>
      <c r="KV13" s="186">
        <f t="shared" si="23"/>
        <v>30</v>
      </c>
      <c r="KW13" s="187" t="str">
        <f t="shared" ref="KW13:KW18" si="248">$C13</f>
        <v>Canada</v>
      </c>
      <c r="KX13" s="188">
        <f t="shared" si="95"/>
        <v>65</v>
      </c>
      <c r="KY13" s="187" t="str">
        <f t="shared" ref="KY13:KY18" si="249">$E13</f>
        <v>Bosnia/Herzeg.</v>
      </c>
      <c r="KZ13" s="222"/>
      <c r="LA13" s="222"/>
      <c r="LB13" s="217"/>
      <c r="LC13" s="188" t="str">
        <f t="shared" ref="LC13:LC18" si="250">IF(($F13&lt;&gt;"")*($G13&lt;&gt;"")*(KZ13&lt;&gt;"")*(LA13&lt;&gt;""),($F13&gt;$G13)*(KZ13&gt;LA13)+($F13=$G13)*(KZ13=LA13)+($F13&lt;$G13)*(KZ13&lt;LA13),"")</f>
        <v/>
      </c>
      <c r="LD13" s="188" t="str">
        <f>IF((LC13&lt;&gt;""),IF(OR($F13&lt;&gt;$G13,PrSettings!$M$4="●"),(($F13-$G13)=(KZ13-LA13))*1,0),"")</f>
        <v/>
      </c>
      <c r="LE13" s="188" t="str">
        <f t="shared" ref="LE13:LE18" si="251">IF((LC13&lt;&gt;""),($F13=KZ13)*($G13=LA13),"")</f>
        <v/>
      </c>
      <c r="LF13" s="188" t="str">
        <f>IF(LC13&lt;&gt;"",IF(ABS($F13-$G13)&gt;=PrSettings!$M$7,(ABS($F13-$G13-KZ13+LA13)&lt;=1)*1,IF(AND(LC13,$F13=$G13,$F13&gt;=PrSettings!$M$6),(ABS(KZ13-$F13)&lt;=1)*1,IF(AND(LC13,$F13+$G13&gt;=PrSettings!$M$8),(ABS(KZ13-$F13)+ABS(LA13-$G13)&lt;=1)*1,""))),"")</f>
        <v/>
      </c>
      <c r="LG13" s="219"/>
      <c r="LI13" s="186">
        <f t="shared" si="24"/>
        <v>30</v>
      </c>
      <c r="LJ13" s="187" t="str">
        <f t="shared" ref="LJ13:LJ18" si="252">$C13</f>
        <v>Canada</v>
      </c>
      <c r="LK13" s="188">
        <f t="shared" si="98"/>
        <v>65</v>
      </c>
      <c r="LL13" s="187" t="str">
        <f t="shared" ref="LL13:LL18" si="253">$E13</f>
        <v>Bosnia/Herzeg.</v>
      </c>
      <c r="LM13" s="222"/>
      <c r="LN13" s="222"/>
      <c r="LO13" s="217"/>
      <c r="LP13" s="188" t="str">
        <f t="shared" ref="LP13:LP18" si="254">IF(($F13&lt;&gt;"")*($G13&lt;&gt;"")*(LM13&lt;&gt;"")*(LN13&lt;&gt;""),($F13&gt;$G13)*(LM13&gt;LN13)+($F13=$G13)*(LM13=LN13)+($F13&lt;$G13)*(LM13&lt;LN13),"")</f>
        <v/>
      </c>
      <c r="LQ13" s="188" t="str">
        <f>IF((LP13&lt;&gt;""),IF(OR($F13&lt;&gt;$G13,PrSettings!$M$4="●"),(($F13-$G13)=(LM13-LN13))*1,0),"")</f>
        <v/>
      </c>
      <c r="LR13" s="188" t="str">
        <f t="shared" ref="LR13:LR18" si="255">IF((LP13&lt;&gt;""),($F13=LM13)*($G13=LN13),"")</f>
        <v/>
      </c>
      <c r="LS13" s="188" t="str">
        <f>IF(LP13&lt;&gt;"",IF(ABS($F13-$G13)&gt;=PrSettings!$M$7,(ABS($F13-$G13-LM13+LN13)&lt;=1)*1,IF(AND(LP13,$F13=$G13,$F13&gt;=PrSettings!$M$6),(ABS(LM13-$F13)&lt;=1)*1,IF(AND(LP13,$F13+$G13&gt;=PrSettings!$M$8),(ABS(LM13-$F13)+ABS(LN13-$G13)&lt;=1)*1,""))),"")</f>
        <v/>
      </c>
      <c r="LT13" s="219"/>
      <c r="LV13" s="186">
        <f t="shared" si="25"/>
        <v>30</v>
      </c>
      <c r="LW13" s="187" t="str">
        <f t="shared" ref="LW13:LW18" si="256">$C13</f>
        <v>Canada</v>
      </c>
      <c r="LX13" s="188">
        <f t="shared" si="101"/>
        <v>65</v>
      </c>
      <c r="LY13" s="187" t="str">
        <f t="shared" ref="LY13:LY18" si="257">$E13</f>
        <v>Bosnia/Herzeg.</v>
      </c>
      <c r="LZ13" s="222"/>
      <c r="MA13" s="222"/>
      <c r="MB13" s="217"/>
      <c r="MC13" s="188" t="str">
        <f t="shared" ref="MC13:MC18" si="258">IF(($F13&lt;&gt;"")*($G13&lt;&gt;"")*(LZ13&lt;&gt;"")*(MA13&lt;&gt;""),($F13&gt;$G13)*(LZ13&gt;MA13)+($F13=$G13)*(LZ13=MA13)+($F13&lt;$G13)*(LZ13&lt;MA13),"")</f>
        <v/>
      </c>
      <c r="MD13" s="188" t="str">
        <f>IF((MC13&lt;&gt;""),IF(OR($F13&lt;&gt;$G13,PrSettings!$M$4="●"),(($F13-$G13)=(LZ13-MA13))*1,0),"")</f>
        <v/>
      </c>
      <c r="ME13" s="188" t="str">
        <f t="shared" ref="ME13:ME18" si="259">IF((MC13&lt;&gt;""),($F13=LZ13)*($G13=MA13),"")</f>
        <v/>
      </c>
      <c r="MF13" s="188" t="str">
        <f>IF(MC13&lt;&gt;"",IF(ABS($F13-$G13)&gt;=PrSettings!$M$7,(ABS($F13-$G13-LZ13+MA13)&lt;=1)*1,IF(AND(MC13,$F13=$G13,$F13&gt;=PrSettings!$M$6),(ABS(LZ13-$F13)&lt;=1)*1,IF(AND(MC13,$F13+$G13&gt;=PrSettings!$M$8),(ABS(LZ13-$F13)+ABS(MA13-$G13)&lt;=1)*1,""))),"")</f>
        <v/>
      </c>
      <c r="MG13" s="219"/>
    </row>
    <row r="14" spans="1:345">
      <c r="B14" s="186">
        <f>INDEX(Groups!$C$7:$C$65,MATCH(C14,Groups!$D$7:$D$65,0))</f>
        <v>55</v>
      </c>
      <c r="C14" s="187" t="str">
        <f>CalcB!$P$23</f>
        <v>Qatar</v>
      </c>
      <c r="D14" s="188">
        <f>INDEX(Groups!$C$7:$C$65,MATCH(E14,Groups!$D$7:$D$65,0))</f>
        <v>19</v>
      </c>
      <c r="E14" s="187" t="str">
        <f>CalcB!$Q$23</f>
        <v>Switzerland</v>
      </c>
      <c r="F14" s="717" t="str">
        <f>CalcB!$R$23</f>
        <v/>
      </c>
      <c r="G14" s="190" t="str">
        <f>CalcB!$S$23</f>
        <v/>
      </c>
      <c r="I14" s="186">
        <f t="shared" si="0"/>
        <v>55</v>
      </c>
      <c r="J14" s="187" t="str">
        <f t="shared" si="156"/>
        <v>Qatar</v>
      </c>
      <c r="K14" s="188">
        <f t="shared" si="26"/>
        <v>19</v>
      </c>
      <c r="L14" s="187" t="str">
        <f t="shared" si="157"/>
        <v>Switzerland</v>
      </c>
      <c r="M14" s="222"/>
      <c r="N14" s="222"/>
      <c r="O14" s="218"/>
      <c r="P14" s="188" t="str">
        <f t="shared" si="158"/>
        <v/>
      </c>
      <c r="Q14" s="188" t="str">
        <f>IF((P14&lt;&gt;""),IF(OR($F14&lt;&gt;$G14,PrSettings!$M$4="●"),(($F14-$G14)=(M14-N14))*1,0),"")</f>
        <v/>
      </c>
      <c r="R14" s="188" t="str">
        <f t="shared" si="159"/>
        <v/>
      </c>
      <c r="S14" s="188" t="str">
        <f>IF(P14&lt;&gt;"",IF(ABS($F14-$G14)&gt;=PrSettings!$M$7,(ABS($F14-$G14-M14+N14)&lt;=1)*1,IF(AND(P14,$F14=$G14,$F14&gt;=PrSettings!$M$6),(ABS(M14-$F14)&lt;=1)*1,IF(AND(P14,$F14+$G14&gt;=PrSettings!$M$8),(ABS(M14-$F14)+ABS(N14-$G14)&lt;=1)*1,""))),"")</f>
        <v/>
      </c>
      <c r="T14" s="220"/>
      <c r="V14" s="186">
        <f t="shared" si="1"/>
        <v>55</v>
      </c>
      <c r="W14" s="187" t="str">
        <f t="shared" si="160"/>
        <v>Qatar</v>
      </c>
      <c r="X14" s="188">
        <f t="shared" si="29"/>
        <v>19</v>
      </c>
      <c r="Y14" s="187" t="str">
        <f t="shared" si="161"/>
        <v>Switzerland</v>
      </c>
      <c r="Z14" s="222"/>
      <c r="AA14" s="222"/>
      <c r="AB14" s="218"/>
      <c r="AC14" s="188" t="str">
        <f t="shared" si="162"/>
        <v/>
      </c>
      <c r="AD14" s="188" t="str">
        <f>IF((AC14&lt;&gt;""),IF(OR($F14&lt;&gt;$G14,PrSettings!$M$4="●"),(($F14-$G14)=(Z14-AA14))*1,0),"")</f>
        <v/>
      </c>
      <c r="AE14" s="188" t="str">
        <f t="shared" si="163"/>
        <v/>
      </c>
      <c r="AF14" s="188" t="str">
        <f>IF(AC14&lt;&gt;"",IF(ABS($F14-$G14)&gt;=PrSettings!$M$7,(ABS($F14-$G14-Z14+AA14)&lt;=1)*1,IF(AND(AC14,$F14=$G14,$F14&gt;=PrSettings!$M$6),(ABS(Z14-$F14)&lt;=1)*1,IF(AND(AC14,$F14+$G14&gt;=PrSettings!$M$8),(ABS(Z14-$F14)+ABS(AA14-$G14)&lt;=1)*1,""))),"")</f>
        <v/>
      </c>
      <c r="AG14" s="220"/>
      <c r="AI14" s="186">
        <f t="shared" si="2"/>
        <v>55</v>
      </c>
      <c r="AJ14" s="187" t="str">
        <f t="shared" si="164"/>
        <v>Qatar</v>
      </c>
      <c r="AK14" s="188">
        <f t="shared" si="32"/>
        <v>19</v>
      </c>
      <c r="AL14" s="187" t="str">
        <f t="shared" si="165"/>
        <v>Switzerland</v>
      </c>
      <c r="AM14" s="222"/>
      <c r="AN14" s="222"/>
      <c r="AO14" s="218"/>
      <c r="AP14" s="188" t="str">
        <f t="shared" si="166"/>
        <v/>
      </c>
      <c r="AQ14" s="188" t="str">
        <f>IF((AP14&lt;&gt;""),IF(OR($F14&lt;&gt;$G14,PrSettings!$M$4="●"),(($F14-$G14)=(AM14-AN14))*1,0),"")</f>
        <v/>
      </c>
      <c r="AR14" s="188" t="str">
        <f t="shared" si="167"/>
        <v/>
      </c>
      <c r="AS14" s="188" t="str">
        <f>IF(AP14&lt;&gt;"",IF(ABS($F14-$G14)&gt;=PrSettings!$M$7,(ABS($F14-$G14-AM14+AN14)&lt;=1)*1,IF(AND(AP14,$F14=$G14,$F14&gt;=PrSettings!$M$6),(ABS(AM14-$F14)&lt;=1)*1,IF(AND(AP14,$F14+$G14&gt;=PrSettings!$M$8),(ABS(AM14-$F14)+ABS(AN14-$G14)&lt;=1)*1,""))),"")</f>
        <v/>
      </c>
      <c r="AT14" s="220"/>
      <c r="AV14" s="186">
        <f t="shared" si="3"/>
        <v>55</v>
      </c>
      <c r="AW14" s="187" t="str">
        <f t="shared" si="168"/>
        <v>Qatar</v>
      </c>
      <c r="AX14" s="188">
        <f t="shared" si="35"/>
        <v>19</v>
      </c>
      <c r="AY14" s="187" t="str">
        <f t="shared" si="169"/>
        <v>Switzerland</v>
      </c>
      <c r="AZ14" s="222"/>
      <c r="BA14" s="222"/>
      <c r="BB14" s="218"/>
      <c r="BC14" s="188" t="str">
        <f t="shared" si="170"/>
        <v/>
      </c>
      <c r="BD14" s="188" t="str">
        <f>IF((BC14&lt;&gt;""),IF(OR($F14&lt;&gt;$G14,PrSettings!$M$4="●"),(($F14-$G14)=(AZ14-BA14))*1,0),"")</f>
        <v/>
      </c>
      <c r="BE14" s="188" t="str">
        <f t="shared" si="171"/>
        <v/>
      </c>
      <c r="BF14" s="188" t="str">
        <f>IF(BC14&lt;&gt;"",IF(ABS($F14-$G14)&gt;=PrSettings!$M$7,(ABS($F14-$G14-AZ14+BA14)&lt;=1)*1,IF(AND(BC14,$F14=$G14,$F14&gt;=PrSettings!$M$6),(ABS(AZ14-$F14)&lt;=1)*1,IF(AND(BC14,$F14+$G14&gt;=PrSettings!$M$8),(ABS(AZ14-$F14)+ABS(BA14-$G14)&lt;=1)*1,""))),"")</f>
        <v/>
      </c>
      <c r="BG14" s="220"/>
      <c r="BI14" s="186">
        <f t="shared" si="4"/>
        <v>55</v>
      </c>
      <c r="BJ14" s="187" t="str">
        <f t="shared" si="172"/>
        <v>Qatar</v>
      </c>
      <c r="BK14" s="188">
        <f t="shared" si="38"/>
        <v>19</v>
      </c>
      <c r="BL14" s="187" t="str">
        <f t="shared" si="173"/>
        <v>Switzerland</v>
      </c>
      <c r="BM14" s="222"/>
      <c r="BN14" s="222"/>
      <c r="BO14" s="218"/>
      <c r="BP14" s="188" t="str">
        <f t="shared" si="174"/>
        <v/>
      </c>
      <c r="BQ14" s="188" t="str">
        <f>IF((BP14&lt;&gt;""),IF(OR($F14&lt;&gt;$G14,PrSettings!$M$4="●"),(($F14-$G14)=(BM14-BN14))*1,0),"")</f>
        <v/>
      </c>
      <c r="BR14" s="188" t="str">
        <f t="shared" si="175"/>
        <v/>
      </c>
      <c r="BS14" s="188" t="str">
        <f>IF(BP14&lt;&gt;"",IF(ABS($F14-$G14)&gt;=PrSettings!$M$7,(ABS($F14-$G14-BM14+BN14)&lt;=1)*1,IF(AND(BP14,$F14=$G14,$F14&gt;=PrSettings!$M$6),(ABS(BM14-$F14)&lt;=1)*1,IF(AND(BP14,$F14+$G14&gt;=PrSettings!$M$8),(ABS(BM14-$F14)+ABS(BN14-$G14)&lt;=1)*1,""))),"")</f>
        <v/>
      </c>
      <c r="BT14" s="220"/>
      <c r="BV14" s="186">
        <f t="shared" si="5"/>
        <v>55</v>
      </c>
      <c r="BW14" s="187" t="str">
        <f t="shared" si="176"/>
        <v>Qatar</v>
      </c>
      <c r="BX14" s="188">
        <f t="shared" si="41"/>
        <v>19</v>
      </c>
      <c r="BY14" s="187" t="str">
        <f t="shared" si="177"/>
        <v>Switzerland</v>
      </c>
      <c r="BZ14" s="222"/>
      <c r="CA14" s="222"/>
      <c r="CB14" s="218"/>
      <c r="CC14" s="188" t="str">
        <f t="shared" si="178"/>
        <v/>
      </c>
      <c r="CD14" s="188" t="str">
        <f>IF((CC14&lt;&gt;""),IF(OR($F14&lt;&gt;$G14,PrSettings!$M$4="●"),(($F14-$G14)=(BZ14-CA14))*1,0),"")</f>
        <v/>
      </c>
      <c r="CE14" s="188" t="str">
        <f t="shared" si="179"/>
        <v/>
      </c>
      <c r="CF14" s="188" t="str">
        <f>IF(CC14&lt;&gt;"",IF(ABS($F14-$G14)&gt;=PrSettings!$M$7,(ABS($F14-$G14-BZ14+CA14)&lt;=1)*1,IF(AND(CC14,$F14=$G14,$F14&gt;=PrSettings!$M$6),(ABS(BZ14-$F14)&lt;=1)*1,IF(AND(CC14,$F14+$G14&gt;=PrSettings!$M$8),(ABS(BZ14-$F14)+ABS(CA14-$G14)&lt;=1)*1,""))),"")</f>
        <v/>
      </c>
      <c r="CG14" s="220"/>
      <c r="CI14" s="186">
        <f t="shared" si="6"/>
        <v>55</v>
      </c>
      <c r="CJ14" s="187" t="str">
        <f t="shared" si="180"/>
        <v>Qatar</v>
      </c>
      <c r="CK14" s="188">
        <f t="shared" si="44"/>
        <v>19</v>
      </c>
      <c r="CL14" s="187" t="str">
        <f t="shared" si="181"/>
        <v>Switzerland</v>
      </c>
      <c r="CM14" s="222"/>
      <c r="CN14" s="222"/>
      <c r="CO14" s="218"/>
      <c r="CP14" s="188" t="str">
        <f t="shared" si="182"/>
        <v/>
      </c>
      <c r="CQ14" s="188" t="str">
        <f>IF((CP14&lt;&gt;""),IF(OR($F14&lt;&gt;$G14,PrSettings!$M$4="●"),(($F14-$G14)=(CM14-CN14))*1,0),"")</f>
        <v/>
      </c>
      <c r="CR14" s="188" t="str">
        <f t="shared" si="183"/>
        <v/>
      </c>
      <c r="CS14" s="188" t="str">
        <f>IF(CP14&lt;&gt;"",IF(ABS($F14-$G14)&gt;=PrSettings!$M$7,(ABS($F14-$G14-CM14+CN14)&lt;=1)*1,IF(AND(CP14,$F14=$G14,$F14&gt;=PrSettings!$M$6),(ABS(CM14-$F14)&lt;=1)*1,IF(AND(CP14,$F14+$G14&gt;=PrSettings!$M$8),(ABS(CM14-$F14)+ABS(CN14-$G14)&lt;=1)*1,""))),"")</f>
        <v/>
      </c>
      <c r="CT14" s="220"/>
      <c r="CV14" s="186">
        <f t="shared" si="7"/>
        <v>55</v>
      </c>
      <c r="CW14" s="187" t="str">
        <f t="shared" si="184"/>
        <v>Qatar</v>
      </c>
      <c r="CX14" s="188">
        <f t="shared" si="47"/>
        <v>19</v>
      </c>
      <c r="CY14" s="187" t="str">
        <f t="shared" si="185"/>
        <v>Switzerland</v>
      </c>
      <c r="CZ14" s="222"/>
      <c r="DA14" s="222"/>
      <c r="DB14" s="218"/>
      <c r="DC14" s="188" t="str">
        <f t="shared" si="186"/>
        <v/>
      </c>
      <c r="DD14" s="188" t="str">
        <f>IF((DC14&lt;&gt;""),IF(OR($F14&lt;&gt;$G14,PrSettings!$M$4="●"),(($F14-$G14)=(CZ14-DA14))*1,0),"")</f>
        <v/>
      </c>
      <c r="DE14" s="188" t="str">
        <f t="shared" si="187"/>
        <v/>
      </c>
      <c r="DF14" s="188" t="str">
        <f>IF(DC14&lt;&gt;"",IF(ABS($F14-$G14)&gt;=PrSettings!$M$7,(ABS($F14-$G14-CZ14+DA14)&lt;=1)*1,IF(AND(DC14,$F14=$G14,$F14&gt;=PrSettings!$M$6),(ABS(CZ14-$F14)&lt;=1)*1,IF(AND(DC14,$F14+$G14&gt;=PrSettings!$M$8),(ABS(CZ14-$F14)+ABS(DA14-$G14)&lt;=1)*1,""))),"")</f>
        <v/>
      </c>
      <c r="DG14" s="220"/>
      <c r="DI14" s="186">
        <f t="shared" si="8"/>
        <v>55</v>
      </c>
      <c r="DJ14" s="187" t="str">
        <f t="shared" si="188"/>
        <v>Qatar</v>
      </c>
      <c r="DK14" s="188">
        <f t="shared" si="50"/>
        <v>19</v>
      </c>
      <c r="DL14" s="187" t="str">
        <f t="shared" si="189"/>
        <v>Switzerland</v>
      </c>
      <c r="DM14" s="222"/>
      <c r="DN14" s="222"/>
      <c r="DO14" s="218"/>
      <c r="DP14" s="188" t="str">
        <f t="shared" si="190"/>
        <v/>
      </c>
      <c r="DQ14" s="188" t="str">
        <f>IF((DP14&lt;&gt;""),IF(OR($F14&lt;&gt;$G14,PrSettings!$M$4="●"),(($F14-$G14)=(DM14-DN14))*1,0),"")</f>
        <v/>
      </c>
      <c r="DR14" s="188" t="str">
        <f t="shared" si="191"/>
        <v/>
      </c>
      <c r="DS14" s="188" t="str">
        <f>IF(DP14&lt;&gt;"",IF(ABS($F14-$G14)&gt;=PrSettings!$M$7,(ABS($F14-$G14-DM14+DN14)&lt;=1)*1,IF(AND(DP14,$F14=$G14,$F14&gt;=PrSettings!$M$6),(ABS(DM14-$F14)&lt;=1)*1,IF(AND(DP14,$F14+$G14&gt;=PrSettings!$M$8),(ABS(DM14-$F14)+ABS(DN14-$G14)&lt;=1)*1,""))),"")</f>
        <v/>
      </c>
      <c r="DT14" s="220"/>
      <c r="DV14" s="186">
        <f t="shared" si="9"/>
        <v>55</v>
      </c>
      <c r="DW14" s="187" t="str">
        <f t="shared" si="192"/>
        <v>Qatar</v>
      </c>
      <c r="DX14" s="188">
        <f t="shared" si="53"/>
        <v>19</v>
      </c>
      <c r="DY14" s="187" t="str">
        <f t="shared" si="193"/>
        <v>Switzerland</v>
      </c>
      <c r="DZ14" s="222"/>
      <c r="EA14" s="222"/>
      <c r="EB14" s="218"/>
      <c r="EC14" s="188" t="str">
        <f t="shared" si="194"/>
        <v/>
      </c>
      <c r="ED14" s="188" t="str">
        <f>IF((EC14&lt;&gt;""),IF(OR($F14&lt;&gt;$G14,PrSettings!$M$4="●"),(($F14-$G14)=(DZ14-EA14))*1,0),"")</f>
        <v/>
      </c>
      <c r="EE14" s="188" t="str">
        <f t="shared" si="195"/>
        <v/>
      </c>
      <c r="EF14" s="188" t="str">
        <f>IF(EC14&lt;&gt;"",IF(ABS($F14-$G14)&gt;=PrSettings!$M$7,(ABS($F14-$G14-DZ14+EA14)&lt;=1)*1,IF(AND(EC14,$F14=$G14,$F14&gt;=PrSettings!$M$6),(ABS(DZ14-$F14)&lt;=1)*1,IF(AND(EC14,$F14+$G14&gt;=PrSettings!$M$8),(ABS(DZ14-$F14)+ABS(EA14-$G14)&lt;=1)*1,""))),"")</f>
        <v/>
      </c>
      <c r="EG14" s="220"/>
      <c r="EI14" s="186">
        <f t="shared" si="10"/>
        <v>55</v>
      </c>
      <c r="EJ14" s="187" t="str">
        <f t="shared" si="196"/>
        <v>Qatar</v>
      </c>
      <c r="EK14" s="188">
        <f t="shared" si="56"/>
        <v>19</v>
      </c>
      <c r="EL14" s="187" t="str">
        <f t="shared" si="197"/>
        <v>Switzerland</v>
      </c>
      <c r="EM14" s="222"/>
      <c r="EN14" s="222"/>
      <c r="EO14" s="218"/>
      <c r="EP14" s="188" t="str">
        <f t="shared" si="198"/>
        <v/>
      </c>
      <c r="EQ14" s="188" t="str">
        <f>IF((EP14&lt;&gt;""),IF(OR($F14&lt;&gt;$G14,PrSettings!$M$4="●"),(($F14-$G14)=(EM14-EN14))*1,0),"")</f>
        <v/>
      </c>
      <c r="ER14" s="188" t="str">
        <f t="shared" si="199"/>
        <v/>
      </c>
      <c r="ES14" s="188" t="str">
        <f>IF(EP14&lt;&gt;"",IF(ABS($F14-$G14)&gt;=PrSettings!$M$7,(ABS($F14-$G14-EM14+EN14)&lt;=1)*1,IF(AND(EP14,$F14=$G14,$F14&gt;=PrSettings!$M$6),(ABS(EM14-$F14)&lt;=1)*1,IF(AND(EP14,$F14+$G14&gt;=PrSettings!$M$8),(ABS(EM14-$F14)+ABS(EN14-$G14)&lt;=1)*1,""))),"")</f>
        <v/>
      </c>
      <c r="ET14" s="220"/>
      <c r="EV14" s="186">
        <f t="shared" si="11"/>
        <v>55</v>
      </c>
      <c r="EW14" s="187" t="str">
        <f t="shared" si="200"/>
        <v>Qatar</v>
      </c>
      <c r="EX14" s="188">
        <f t="shared" si="59"/>
        <v>19</v>
      </c>
      <c r="EY14" s="187" t="str">
        <f t="shared" si="201"/>
        <v>Switzerland</v>
      </c>
      <c r="EZ14" s="222"/>
      <c r="FA14" s="222"/>
      <c r="FB14" s="218"/>
      <c r="FC14" s="188" t="str">
        <f t="shared" si="202"/>
        <v/>
      </c>
      <c r="FD14" s="188" t="str">
        <f>IF((FC14&lt;&gt;""),IF(OR($F14&lt;&gt;$G14,PrSettings!$M$4="●"),(($F14-$G14)=(EZ14-FA14))*1,0),"")</f>
        <v/>
      </c>
      <c r="FE14" s="188" t="str">
        <f t="shared" si="203"/>
        <v/>
      </c>
      <c r="FF14" s="188" t="str">
        <f>IF(FC14&lt;&gt;"",IF(ABS($F14-$G14)&gt;=PrSettings!$M$7,(ABS($F14-$G14-EZ14+FA14)&lt;=1)*1,IF(AND(FC14,$F14=$G14,$F14&gt;=PrSettings!$M$6),(ABS(EZ14-$F14)&lt;=1)*1,IF(AND(FC14,$F14+$G14&gt;=PrSettings!$M$8),(ABS(EZ14-$F14)+ABS(FA14-$G14)&lt;=1)*1,""))),"")</f>
        <v/>
      </c>
      <c r="FG14" s="220"/>
      <c r="FI14" s="186">
        <f t="shared" si="12"/>
        <v>55</v>
      </c>
      <c r="FJ14" s="187" t="str">
        <f t="shared" si="204"/>
        <v>Qatar</v>
      </c>
      <c r="FK14" s="188">
        <f t="shared" si="62"/>
        <v>19</v>
      </c>
      <c r="FL14" s="187" t="str">
        <f t="shared" si="205"/>
        <v>Switzerland</v>
      </c>
      <c r="FM14" s="222"/>
      <c r="FN14" s="222"/>
      <c r="FO14" s="218"/>
      <c r="FP14" s="188" t="str">
        <f t="shared" si="206"/>
        <v/>
      </c>
      <c r="FQ14" s="188" t="str">
        <f>IF((FP14&lt;&gt;""),IF(OR($F14&lt;&gt;$G14,PrSettings!$M$4="●"),(($F14-$G14)=(FM14-FN14))*1,0),"")</f>
        <v/>
      </c>
      <c r="FR14" s="188" t="str">
        <f t="shared" si="207"/>
        <v/>
      </c>
      <c r="FS14" s="188" t="str">
        <f>IF(FP14&lt;&gt;"",IF(ABS($F14-$G14)&gt;=PrSettings!$M$7,(ABS($F14-$G14-FM14+FN14)&lt;=1)*1,IF(AND(FP14,$F14=$G14,$F14&gt;=PrSettings!$M$6),(ABS(FM14-$F14)&lt;=1)*1,IF(AND(FP14,$F14+$G14&gt;=PrSettings!$M$8),(ABS(FM14-$F14)+ABS(FN14-$G14)&lt;=1)*1,""))),"")</f>
        <v/>
      </c>
      <c r="FT14" s="220"/>
      <c r="FV14" s="186">
        <f t="shared" si="13"/>
        <v>55</v>
      </c>
      <c r="FW14" s="187" t="str">
        <f t="shared" si="208"/>
        <v>Qatar</v>
      </c>
      <c r="FX14" s="188">
        <f t="shared" si="65"/>
        <v>19</v>
      </c>
      <c r="FY14" s="187" t="str">
        <f t="shared" si="209"/>
        <v>Switzerland</v>
      </c>
      <c r="FZ14" s="222"/>
      <c r="GA14" s="222"/>
      <c r="GB14" s="218"/>
      <c r="GC14" s="188" t="str">
        <f t="shared" si="210"/>
        <v/>
      </c>
      <c r="GD14" s="188" t="str">
        <f>IF((GC14&lt;&gt;""),IF(OR($F14&lt;&gt;$G14,PrSettings!$M$4="●"),(($F14-$G14)=(FZ14-GA14))*1,0),"")</f>
        <v/>
      </c>
      <c r="GE14" s="188" t="str">
        <f t="shared" si="211"/>
        <v/>
      </c>
      <c r="GF14" s="188" t="str">
        <f>IF(GC14&lt;&gt;"",IF(ABS($F14-$G14)&gt;=PrSettings!$M$7,(ABS($F14-$G14-FZ14+GA14)&lt;=1)*1,IF(AND(GC14,$F14=$G14,$F14&gt;=PrSettings!$M$6),(ABS(FZ14-$F14)&lt;=1)*1,IF(AND(GC14,$F14+$G14&gt;=PrSettings!$M$8),(ABS(FZ14-$F14)+ABS(GA14-$G14)&lt;=1)*1,""))),"")</f>
        <v/>
      </c>
      <c r="GG14" s="220"/>
      <c r="GI14" s="186">
        <f t="shared" si="14"/>
        <v>55</v>
      </c>
      <c r="GJ14" s="187" t="str">
        <f t="shared" si="212"/>
        <v>Qatar</v>
      </c>
      <c r="GK14" s="188">
        <f t="shared" si="68"/>
        <v>19</v>
      </c>
      <c r="GL14" s="187" t="str">
        <f t="shared" si="213"/>
        <v>Switzerland</v>
      </c>
      <c r="GM14" s="222"/>
      <c r="GN14" s="222"/>
      <c r="GO14" s="218"/>
      <c r="GP14" s="188" t="str">
        <f t="shared" si="214"/>
        <v/>
      </c>
      <c r="GQ14" s="188" t="str">
        <f>IF((GP14&lt;&gt;""),IF(OR($F14&lt;&gt;$G14,PrSettings!$M$4="●"),(($F14-$G14)=(GM14-GN14))*1,0),"")</f>
        <v/>
      </c>
      <c r="GR14" s="188" t="str">
        <f t="shared" si="215"/>
        <v/>
      </c>
      <c r="GS14" s="188" t="str">
        <f>IF(GP14&lt;&gt;"",IF(ABS($F14-$G14)&gt;=PrSettings!$M$7,(ABS($F14-$G14-GM14+GN14)&lt;=1)*1,IF(AND(GP14,$F14=$G14,$F14&gt;=PrSettings!$M$6),(ABS(GM14-$F14)&lt;=1)*1,IF(AND(GP14,$F14+$G14&gt;=PrSettings!$M$8),(ABS(GM14-$F14)+ABS(GN14-$G14)&lt;=1)*1,""))),"")</f>
        <v/>
      </c>
      <c r="GT14" s="220"/>
      <c r="GV14" s="186">
        <f t="shared" si="15"/>
        <v>55</v>
      </c>
      <c r="GW14" s="187" t="str">
        <f t="shared" si="216"/>
        <v>Qatar</v>
      </c>
      <c r="GX14" s="188">
        <f t="shared" si="71"/>
        <v>19</v>
      </c>
      <c r="GY14" s="187" t="str">
        <f t="shared" si="217"/>
        <v>Switzerland</v>
      </c>
      <c r="GZ14" s="222"/>
      <c r="HA14" s="222"/>
      <c r="HB14" s="218"/>
      <c r="HC14" s="188" t="str">
        <f t="shared" si="218"/>
        <v/>
      </c>
      <c r="HD14" s="188" t="str">
        <f>IF((HC14&lt;&gt;""),IF(OR($F14&lt;&gt;$G14,PrSettings!$M$4="●"),(($F14-$G14)=(GZ14-HA14))*1,0),"")</f>
        <v/>
      </c>
      <c r="HE14" s="188" t="str">
        <f t="shared" si="219"/>
        <v/>
      </c>
      <c r="HF14" s="188" t="str">
        <f>IF(HC14&lt;&gt;"",IF(ABS($F14-$G14)&gt;=PrSettings!$M$7,(ABS($F14-$G14-GZ14+HA14)&lt;=1)*1,IF(AND(HC14,$F14=$G14,$F14&gt;=PrSettings!$M$6),(ABS(GZ14-$F14)&lt;=1)*1,IF(AND(HC14,$F14+$G14&gt;=PrSettings!$M$8),(ABS(GZ14-$F14)+ABS(HA14-$G14)&lt;=1)*1,""))),"")</f>
        <v/>
      </c>
      <c r="HG14" s="220"/>
      <c r="HI14" s="186">
        <f t="shared" si="16"/>
        <v>55</v>
      </c>
      <c r="HJ14" s="187" t="str">
        <f t="shared" si="220"/>
        <v>Qatar</v>
      </c>
      <c r="HK14" s="188">
        <f t="shared" si="74"/>
        <v>19</v>
      </c>
      <c r="HL14" s="187" t="str">
        <f t="shared" si="221"/>
        <v>Switzerland</v>
      </c>
      <c r="HM14" s="222"/>
      <c r="HN14" s="222"/>
      <c r="HO14" s="218"/>
      <c r="HP14" s="188" t="str">
        <f t="shared" si="222"/>
        <v/>
      </c>
      <c r="HQ14" s="188" t="str">
        <f>IF((HP14&lt;&gt;""),IF(OR($F14&lt;&gt;$G14,PrSettings!$M$4="●"),(($F14-$G14)=(HM14-HN14))*1,0),"")</f>
        <v/>
      </c>
      <c r="HR14" s="188" t="str">
        <f t="shared" si="223"/>
        <v/>
      </c>
      <c r="HS14" s="188" t="str">
        <f>IF(HP14&lt;&gt;"",IF(ABS($F14-$G14)&gt;=PrSettings!$M$7,(ABS($F14-$G14-HM14+HN14)&lt;=1)*1,IF(AND(HP14,$F14=$G14,$F14&gt;=PrSettings!$M$6),(ABS(HM14-$F14)&lt;=1)*1,IF(AND(HP14,$F14+$G14&gt;=PrSettings!$M$8),(ABS(HM14-$F14)+ABS(HN14-$G14)&lt;=1)*1,""))),"")</f>
        <v/>
      </c>
      <c r="HT14" s="220"/>
      <c r="HV14" s="186">
        <f t="shared" si="17"/>
        <v>55</v>
      </c>
      <c r="HW14" s="187" t="str">
        <f t="shared" si="224"/>
        <v>Qatar</v>
      </c>
      <c r="HX14" s="188">
        <f t="shared" si="77"/>
        <v>19</v>
      </c>
      <c r="HY14" s="187" t="str">
        <f t="shared" si="225"/>
        <v>Switzerland</v>
      </c>
      <c r="HZ14" s="222"/>
      <c r="IA14" s="222"/>
      <c r="IB14" s="218"/>
      <c r="IC14" s="188" t="str">
        <f t="shared" si="226"/>
        <v/>
      </c>
      <c r="ID14" s="188" t="str">
        <f>IF((IC14&lt;&gt;""),IF(OR($F14&lt;&gt;$G14,PrSettings!$M$4="●"),(($F14-$G14)=(HZ14-IA14))*1,0),"")</f>
        <v/>
      </c>
      <c r="IE14" s="188" t="str">
        <f t="shared" si="227"/>
        <v/>
      </c>
      <c r="IF14" s="188" t="str">
        <f>IF(IC14&lt;&gt;"",IF(ABS($F14-$G14)&gt;=PrSettings!$M$7,(ABS($F14-$G14-HZ14+IA14)&lt;=1)*1,IF(AND(IC14,$F14=$G14,$F14&gt;=PrSettings!$M$6),(ABS(HZ14-$F14)&lt;=1)*1,IF(AND(IC14,$F14+$G14&gt;=PrSettings!$M$8),(ABS(HZ14-$F14)+ABS(IA14-$G14)&lt;=1)*1,""))),"")</f>
        <v/>
      </c>
      <c r="IG14" s="220"/>
      <c r="II14" s="186">
        <f t="shared" si="18"/>
        <v>55</v>
      </c>
      <c r="IJ14" s="187" t="str">
        <f t="shared" si="228"/>
        <v>Qatar</v>
      </c>
      <c r="IK14" s="188">
        <f t="shared" si="80"/>
        <v>19</v>
      </c>
      <c r="IL14" s="187" t="str">
        <f t="shared" si="229"/>
        <v>Switzerland</v>
      </c>
      <c r="IM14" s="222"/>
      <c r="IN14" s="222"/>
      <c r="IO14" s="218"/>
      <c r="IP14" s="188" t="str">
        <f t="shared" si="230"/>
        <v/>
      </c>
      <c r="IQ14" s="188" t="str">
        <f>IF((IP14&lt;&gt;""),IF(OR($F14&lt;&gt;$G14,PrSettings!$M$4="●"),(($F14-$G14)=(IM14-IN14))*1,0),"")</f>
        <v/>
      </c>
      <c r="IR14" s="188" t="str">
        <f t="shared" si="231"/>
        <v/>
      </c>
      <c r="IS14" s="188" t="str">
        <f>IF(IP14&lt;&gt;"",IF(ABS($F14-$G14)&gt;=PrSettings!$M$7,(ABS($F14-$G14-IM14+IN14)&lt;=1)*1,IF(AND(IP14,$F14=$G14,$F14&gt;=PrSettings!$M$6),(ABS(IM14-$F14)&lt;=1)*1,IF(AND(IP14,$F14+$G14&gt;=PrSettings!$M$8),(ABS(IM14-$F14)+ABS(IN14-$G14)&lt;=1)*1,""))),"")</f>
        <v/>
      </c>
      <c r="IT14" s="220"/>
      <c r="IV14" s="186">
        <f t="shared" si="19"/>
        <v>55</v>
      </c>
      <c r="IW14" s="187" t="str">
        <f t="shared" si="232"/>
        <v>Qatar</v>
      </c>
      <c r="IX14" s="188">
        <f t="shared" si="83"/>
        <v>19</v>
      </c>
      <c r="IY14" s="187" t="str">
        <f t="shared" si="233"/>
        <v>Switzerland</v>
      </c>
      <c r="IZ14" s="222"/>
      <c r="JA14" s="222"/>
      <c r="JB14" s="218"/>
      <c r="JC14" s="188" t="str">
        <f t="shared" si="234"/>
        <v/>
      </c>
      <c r="JD14" s="188" t="str">
        <f>IF((JC14&lt;&gt;""),IF(OR($F14&lt;&gt;$G14,PrSettings!$M$4="●"),(($F14-$G14)=(IZ14-JA14))*1,0),"")</f>
        <v/>
      </c>
      <c r="JE14" s="188" t="str">
        <f t="shared" si="235"/>
        <v/>
      </c>
      <c r="JF14" s="188" t="str">
        <f>IF(JC14&lt;&gt;"",IF(ABS($F14-$G14)&gt;=PrSettings!$M$7,(ABS($F14-$G14-IZ14+JA14)&lt;=1)*1,IF(AND(JC14,$F14=$G14,$F14&gt;=PrSettings!$M$6),(ABS(IZ14-$F14)&lt;=1)*1,IF(AND(JC14,$F14+$G14&gt;=PrSettings!$M$8),(ABS(IZ14-$F14)+ABS(JA14-$G14)&lt;=1)*1,""))),"")</f>
        <v/>
      </c>
      <c r="JG14" s="220"/>
      <c r="JI14" s="186">
        <f t="shared" si="20"/>
        <v>55</v>
      </c>
      <c r="JJ14" s="187" t="str">
        <f t="shared" si="236"/>
        <v>Qatar</v>
      </c>
      <c r="JK14" s="188">
        <f t="shared" si="86"/>
        <v>19</v>
      </c>
      <c r="JL14" s="187" t="str">
        <f t="shared" si="237"/>
        <v>Switzerland</v>
      </c>
      <c r="JM14" s="222"/>
      <c r="JN14" s="222"/>
      <c r="JO14" s="218"/>
      <c r="JP14" s="188" t="str">
        <f t="shared" si="238"/>
        <v/>
      </c>
      <c r="JQ14" s="188" t="str">
        <f>IF((JP14&lt;&gt;""),IF(OR($F14&lt;&gt;$G14,PrSettings!$M$4="●"),(($F14-$G14)=(JM14-JN14))*1,0),"")</f>
        <v/>
      </c>
      <c r="JR14" s="188" t="str">
        <f t="shared" si="239"/>
        <v/>
      </c>
      <c r="JS14" s="188" t="str">
        <f>IF(JP14&lt;&gt;"",IF(ABS($F14-$G14)&gt;=PrSettings!$M$7,(ABS($F14-$G14-JM14+JN14)&lt;=1)*1,IF(AND(JP14,$F14=$G14,$F14&gt;=PrSettings!$M$6),(ABS(JM14-$F14)&lt;=1)*1,IF(AND(JP14,$F14+$G14&gt;=PrSettings!$M$8),(ABS(JM14-$F14)+ABS(JN14-$G14)&lt;=1)*1,""))),"")</f>
        <v/>
      </c>
      <c r="JT14" s="220"/>
      <c r="JV14" s="186">
        <f t="shared" si="21"/>
        <v>55</v>
      </c>
      <c r="JW14" s="187" t="str">
        <f t="shared" si="240"/>
        <v>Qatar</v>
      </c>
      <c r="JX14" s="188">
        <f t="shared" si="89"/>
        <v>19</v>
      </c>
      <c r="JY14" s="187" t="str">
        <f t="shared" si="241"/>
        <v>Switzerland</v>
      </c>
      <c r="JZ14" s="222"/>
      <c r="KA14" s="222"/>
      <c r="KB14" s="218"/>
      <c r="KC14" s="188" t="str">
        <f t="shared" si="242"/>
        <v/>
      </c>
      <c r="KD14" s="188" t="str">
        <f>IF((KC14&lt;&gt;""),IF(OR($F14&lt;&gt;$G14,PrSettings!$M$4="●"),(($F14-$G14)=(JZ14-KA14))*1,0),"")</f>
        <v/>
      </c>
      <c r="KE14" s="188" t="str">
        <f t="shared" si="243"/>
        <v/>
      </c>
      <c r="KF14" s="188" t="str">
        <f>IF(KC14&lt;&gt;"",IF(ABS($F14-$G14)&gt;=PrSettings!$M$7,(ABS($F14-$G14-JZ14+KA14)&lt;=1)*1,IF(AND(KC14,$F14=$G14,$F14&gt;=PrSettings!$M$6),(ABS(JZ14-$F14)&lt;=1)*1,IF(AND(KC14,$F14+$G14&gt;=PrSettings!$M$8),(ABS(JZ14-$F14)+ABS(KA14-$G14)&lt;=1)*1,""))),"")</f>
        <v/>
      </c>
      <c r="KG14" s="220"/>
      <c r="KI14" s="186">
        <f t="shared" si="22"/>
        <v>55</v>
      </c>
      <c r="KJ14" s="187" t="str">
        <f t="shared" si="244"/>
        <v>Qatar</v>
      </c>
      <c r="KK14" s="188">
        <f t="shared" si="92"/>
        <v>19</v>
      </c>
      <c r="KL14" s="187" t="str">
        <f t="shared" si="245"/>
        <v>Switzerland</v>
      </c>
      <c r="KM14" s="222"/>
      <c r="KN14" s="222"/>
      <c r="KO14" s="218"/>
      <c r="KP14" s="188" t="str">
        <f t="shared" si="246"/>
        <v/>
      </c>
      <c r="KQ14" s="188" t="str">
        <f>IF((KP14&lt;&gt;""),IF(OR($F14&lt;&gt;$G14,PrSettings!$M$4="●"),(($F14-$G14)=(KM14-KN14))*1,0),"")</f>
        <v/>
      </c>
      <c r="KR14" s="188" t="str">
        <f t="shared" si="247"/>
        <v/>
      </c>
      <c r="KS14" s="188" t="str">
        <f>IF(KP14&lt;&gt;"",IF(ABS($F14-$G14)&gt;=PrSettings!$M$7,(ABS($F14-$G14-KM14+KN14)&lt;=1)*1,IF(AND(KP14,$F14=$G14,$F14&gt;=PrSettings!$M$6),(ABS(KM14-$F14)&lt;=1)*1,IF(AND(KP14,$F14+$G14&gt;=PrSettings!$M$8),(ABS(KM14-$F14)+ABS(KN14-$G14)&lt;=1)*1,""))),"")</f>
        <v/>
      </c>
      <c r="KT14" s="220"/>
      <c r="KV14" s="186">
        <f t="shared" si="23"/>
        <v>55</v>
      </c>
      <c r="KW14" s="187" t="str">
        <f t="shared" si="248"/>
        <v>Qatar</v>
      </c>
      <c r="KX14" s="188">
        <f t="shared" si="95"/>
        <v>19</v>
      </c>
      <c r="KY14" s="187" t="str">
        <f t="shared" si="249"/>
        <v>Switzerland</v>
      </c>
      <c r="KZ14" s="222"/>
      <c r="LA14" s="222"/>
      <c r="LB14" s="218"/>
      <c r="LC14" s="188" t="str">
        <f t="shared" si="250"/>
        <v/>
      </c>
      <c r="LD14" s="188" t="str">
        <f>IF((LC14&lt;&gt;""),IF(OR($F14&lt;&gt;$G14,PrSettings!$M$4="●"),(($F14-$G14)=(KZ14-LA14))*1,0),"")</f>
        <v/>
      </c>
      <c r="LE14" s="188" t="str">
        <f t="shared" si="251"/>
        <v/>
      </c>
      <c r="LF14" s="188" t="str">
        <f>IF(LC14&lt;&gt;"",IF(ABS($F14-$G14)&gt;=PrSettings!$M$7,(ABS($F14-$G14-KZ14+LA14)&lt;=1)*1,IF(AND(LC14,$F14=$G14,$F14&gt;=PrSettings!$M$6),(ABS(KZ14-$F14)&lt;=1)*1,IF(AND(LC14,$F14+$G14&gt;=PrSettings!$M$8),(ABS(KZ14-$F14)+ABS(LA14-$G14)&lt;=1)*1,""))),"")</f>
        <v/>
      </c>
      <c r="LG14" s="220"/>
      <c r="LI14" s="186">
        <f t="shared" si="24"/>
        <v>55</v>
      </c>
      <c r="LJ14" s="187" t="str">
        <f t="shared" si="252"/>
        <v>Qatar</v>
      </c>
      <c r="LK14" s="188">
        <f t="shared" si="98"/>
        <v>19</v>
      </c>
      <c r="LL14" s="187" t="str">
        <f t="shared" si="253"/>
        <v>Switzerland</v>
      </c>
      <c r="LM14" s="222"/>
      <c r="LN14" s="222"/>
      <c r="LO14" s="218"/>
      <c r="LP14" s="188" t="str">
        <f t="shared" si="254"/>
        <v/>
      </c>
      <c r="LQ14" s="188" t="str">
        <f>IF((LP14&lt;&gt;""),IF(OR($F14&lt;&gt;$G14,PrSettings!$M$4="●"),(($F14-$G14)=(LM14-LN14))*1,0),"")</f>
        <v/>
      </c>
      <c r="LR14" s="188" t="str">
        <f t="shared" si="255"/>
        <v/>
      </c>
      <c r="LS14" s="188" t="str">
        <f>IF(LP14&lt;&gt;"",IF(ABS($F14-$G14)&gt;=PrSettings!$M$7,(ABS($F14-$G14-LM14+LN14)&lt;=1)*1,IF(AND(LP14,$F14=$G14,$F14&gt;=PrSettings!$M$6),(ABS(LM14-$F14)&lt;=1)*1,IF(AND(LP14,$F14+$G14&gt;=PrSettings!$M$8),(ABS(LM14-$F14)+ABS(LN14-$G14)&lt;=1)*1,""))),"")</f>
        <v/>
      </c>
      <c r="LT14" s="220"/>
      <c r="LV14" s="186">
        <f t="shared" si="25"/>
        <v>55</v>
      </c>
      <c r="LW14" s="187" t="str">
        <f t="shared" si="256"/>
        <v>Qatar</v>
      </c>
      <c r="LX14" s="188">
        <f t="shared" si="101"/>
        <v>19</v>
      </c>
      <c r="LY14" s="187" t="str">
        <f t="shared" si="257"/>
        <v>Switzerland</v>
      </c>
      <c r="LZ14" s="222"/>
      <c r="MA14" s="222"/>
      <c r="MB14" s="218"/>
      <c r="MC14" s="188" t="str">
        <f t="shared" si="258"/>
        <v/>
      </c>
      <c r="MD14" s="188" t="str">
        <f>IF((MC14&lt;&gt;""),IF(OR($F14&lt;&gt;$G14,PrSettings!$M$4="●"),(($F14-$G14)=(LZ14-MA14))*1,0),"")</f>
        <v/>
      </c>
      <c r="ME14" s="188" t="str">
        <f t="shared" si="259"/>
        <v/>
      </c>
      <c r="MF14" s="188" t="str">
        <f>IF(MC14&lt;&gt;"",IF(ABS($F14-$G14)&gt;=PrSettings!$M$7,(ABS($F14-$G14-LZ14+MA14)&lt;=1)*1,IF(AND(MC14,$F14=$G14,$F14&gt;=PrSettings!$M$6),(ABS(LZ14-$F14)&lt;=1)*1,IF(AND(MC14,$F14+$G14&gt;=PrSettings!$M$8),(ABS(LZ14-$F14)+ABS(MA14-$G14)&lt;=1)*1,""))),"")</f>
        <v/>
      </c>
      <c r="MG14" s="220"/>
    </row>
    <row r="15" spans="1:345">
      <c r="B15" s="186">
        <f>INDEX(Groups!$C$7:$C$65,MATCH(C15,Groups!$D$7:$D$65,0))</f>
        <v>19</v>
      </c>
      <c r="C15" s="187" t="str">
        <f>CalcB!$P$24</f>
        <v>Switzerland</v>
      </c>
      <c r="D15" s="188">
        <f>INDEX(Groups!$C$7:$C$65,MATCH(E15,Groups!$D$7:$D$65,0))</f>
        <v>65</v>
      </c>
      <c r="E15" s="187" t="str">
        <f>CalcB!$Q$24</f>
        <v>Bosnia/Herzeg.</v>
      </c>
      <c r="F15" s="189" t="str">
        <f>CalcB!$R$24</f>
        <v/>
      </c>
      <c r="G15" s="190" t="str">
        <f>CalcB!$S$24</f>
        <v/>
      </c>
      <c r="I15" s="186">
        <f t="shared" si="0"/>
        <v>19</v>
      </c>
      <c r="J15" s="187" t="str">
        <f t="shared" si="156"/>
        <v>Switzerland</v>
      </c>
      <c r="K15" s="188">
        <f t="shared" si="26"/>
        <v>65</v>
      </c>
      <c r="L15" s="187" t="str">
        <f t="shared" si="157"/>
        <v>Bosnia/Herzeg.</v>
      </c>
      <c r="M15" s="222"/>
      <c r="N15" s="222"/>
      <c r="O15" s="218"/>
      <c r="P15" s="188" t="str">
        <f t="shared" si="158"/>
        <v/>
      </c>
      <c r="Q15" s="188" t="str">
        <f>IF((P15&lt;&gt;""),IF(OR($F15&lt;&gt;$G15,PrSettings!$M$4="●"),(($F15-$G15)=(M15-N15))*1,0),"")</f>
        <v/>
      </c>
      <c r="R15" s="188" t="str">
        <f t="shared" si="159"/>
        <v/>
      </c>
      <c r="S15" s="188" t="str">
        <f>IF(P15&lt;&gt;"",IF(ABS($F15-$G15)&gt;=PrSettings!$M$7,(ABS($F15-$G15-M15+N15)&lt;=1)*1,IF(AND(P15,$F15=$G15,$F15&gt;=PrSettings!$M$6),(ABS(M15-$F15)&lt;=1)*1,IF(AND(P15,$F15+$G15&gt;=PrSettings!$M$8),(ABS(M15-$F15)+ABS(N15-$G15)&lt;=1)*1,""))),"")</f>
        <v/>
      </c>
      <c r="T15" s="220"/>
      <c r="V15" s="186">
        <f t="shared" si="1"/>
        <v>19</v>
      </c>
      <c r="W15" s="187" t="str">
        <f t="shared" si="160"/>
        <v>Switzerland</v>
      </c>
      <c r="X15" s="188">
        <f t="shared" si="29"/>
        <v>65</v>
      </c>
      <c r="Y15" s="187" t="str">
        <f t="shared" si="161"/>
        <v>Bosnia/Herzeg.</v>
      </c>
      <c r="Z15" s="222"/>
      <c r="AA15" s="222"/>
      <c r="AB15" s="218"/>
      <c r="AC15" s="188" t="str">
        <f t="shared" si="162"/>
        <v/>
      </c>
      <c r="AD15" s="188" t="str">
        <f>IF((AC15&lt;&gt;""),IF(OR($F15&lt;&gt;$G15,PrSettings!$M$4="●"),(($F15-$G15)=(Z15-AA15))*1,0),"")</f>
        <v/>
      </c>
      <c r="AE15" s="188" t="str">
        <f t="shared" si="163"/>
        <v/>
      </c>
      <c r="AF15" s="188" t="str">
        <f>IF(AC15&lt;&gt;"",IF(ABS($F15-$G15)&gt;=PrSettings!$M$7,(ABS($F15-$G15-Z15+AA15)&lt;=1)*1,IF(AND(AC15,$F15=$G15,$F15&gt;=PrSettings!$M$6),(ABS(Z15-$F15)&lt;=1)*1,IF(AND(AC15,$F15+$G15&gt;=PrSettings!$M$8),(ABS(Z15-$F15)+ABS(AA15-$G15)&lt;=1)*1,""))),"")</f>
        <v/>
      </c>
      <c r="AG15" s="220"/>
      <c r="AI15" s="186">
        <f t="shared" si="2"/>
        <v>19</v>
      </c>
      <c r="AJ15" s="187" t="str">
        <f t="shared" si="164"/>
        <v>Switzerland</v>
      </c>
      <c r="AK15" s="188">
        <f t="shared" si="32"/>
        <v>65</v>
      </c>
      <c r="AL15" s="187" t="str">
        <f t="shared" si="165"/>
        <v>Bosnia/Herzeg.</v>
      </c>
      <c r="AM15" s="222"/>
      <c r="AN15" s="222"/>
      <c r="AO15" s="218"/>
      <c r="AP15" s="188" t="str">
        <f t="shared" si="166"/>
        <v/>
      </c>
      <c r="AQ15" s="188" t="str">
        <f>IF((AP15&lt;&gt;""),IF(OR($F15&lt;&gt;$G15,PrSettings!$M$4="●"),(($F15-$G15)=(AM15-AN15))*1,0),"")</f>
        <v/>
      </c>
      <c r="AR15" s="188" t="str">
        <f t="shared" si="167"/>
        <v/>
      </c>
      <c r="AS15" s="188" t="str">
        <f>IF(AP15&lt;&gt;"",IF(ABS($F15-$G15)&gt;=PrSettings!$M$7,(ABS($F15-$G15-AM15+AN15)&lt;=1)*1,IF(AND(AP15,$F15=$G15,$F15&gt;=PrSettings!$M$6),(ABS(AM15-$F15)&lt;=1)*1,IF(AND(AP15,$F15+$G15&gt;=PrSettings!$M$8),(ABS(AM15-$F15)+ABS(AN15-$G15)&lt;=1)*1,""))),"")</f>
        <v/>
      </c>
      <c r="AT15" s="220"/>
      <c r="AV15" s="186">
        <f t="shared" si="3"/>
        <v>19</v>
      </c>
      <c r="AW15" s="187" t="str">
        <f t="shared" si="168"/>
        <v>Switzerland</v>
      </c>
      <c r="AX15" s="188">
        <f t="shared" si="35"/>
        <v>65</v>
      </c>
      <c r="AY15" s="187" t="str">
        <f t="shared" si="169"/>
        <v>Bosnia/Herzeg.</v>
      </c>
      <c r="AZ15" s="222"/>
      <c r="BA15" s="222"/>
      <c r="BB15" s="218"/>
      <c r="BC15" s="188" t="str">
        <f t="shared" si="170"/>
        <v/>
      </c>
      <c r="BD15" s="188" t="str">
        <f>IF((BC15&lt;&gt;""),IF(OR($F15&lt;&gt;$G15,PrSettings!$M$4="●"),(($F15-$G15)=(AZ15-BA15))*1,0),"")</f>
        <v/>
      </c>
      <c r="BE15" s="188" t="str">
        <f t="shared" si="171"/>
        <v/>
      </c>
      <c r="BF15" s="188" t="str">
        <f>IF(BC15&lt;&gt;"",IF(ABS($F15-$G15)&gt;=PrSettings!$M$7,(ABS($F15-$G15-AZ15+BA15)&lt;=1)*1,IF(AND(BC15,$F15=$G15,$F15&gt;=PrSettings!$M$6),(ABS(AZ15-$F15)&lt;=1)*1,IF(AND(BC15,$F15+$G15&gt;=PrSettings!$M$8),(ABS(AZ15-$F15)+ABS(BA15-$G15)&lt;=1)*1,""))),"")</f>
        <v/>
      </c>
      <c r="BG15" s="220"/>
      <c r="BI15" s="186">
        <f t="shared" si="4"/>
        <v>19</v>
      </c>
      <c r="BJ15" s="187" t="str">
        <f t="shared" si="172"/>
        <v>Switzerland</v>
      </c>
      <c r="BK15" s="188">
        <f t="shared" si="38"/>
        <v>65</v>
      </c>
      <c r="BL15" s="187" t="str">
        <f t="shared" si="173"/>
        <v>Bosnia/Herzeg.</v>
      </c>
      <c r="BM15" s="222"/>
      <c r="BN15" s="222"/>
      <c r="BO15" s="218"/>
      <c r="BP15" s="188" t="str">
        <f t="shared" si="174"/>
        <v/>
      </c>
      <c r="BQ15" s="188" t="str">
        <f>IF((BP15&lt;&gt;""),IF(OR($F15&lt;&gt;$G15,PrSettings!$M$4="●"),(($F15-$G15)=(BM15-BN15))*1,0),"")</f>
        <v/>
      </c>
      <c r="BR15" s="188" t="str">
        <f t="shared" si="175"/>
        <v/>
      </c>
      <c r="BS15" s="188" t="str">
        <f>IF(BP15&lt;&gt;"",IF(ABS($F15-$G15)&gt;=PrSettings!$M$7,(ABS($F15-$G15-BM15+BN15)&lt;=1)*1,IF(AND(BP15,$F15=$G15,$F15&gt;=PrSettings!$M$6),(ABS(BM15-$F15)&lt;=1)*1,IF(AND(BP15,$F15+$G15&gt;=PrSettings!$M$8),(ABS(BM15-$F15)+ABS(BN15-$G15)&lt;=1)*1,""))),"")</f>
        <v/>
      </c>
      <c r="BT15" s="220"/>
      <c r="BV15" s="186">
        <f t="shared" si="5"/>
        <v>19</v>
      </c>
      <c r="BW15" s="187" t="str">
        <f t="shared" si="176"/>
        <v>Switzerland</v>
      </c>
      <c r="BX15" s="188">
        <f t="shared" si="41"/>
        <v>65</v>
      </c>
      <c r="BY15" s="187" t="str">
        <f t="shared" si="177"/>
        <v>Bosnia/Herzeg.</v>
      </c>
      <c r="BZ15" s="222"/>
      <c r="CA15" s="222"/>
      <c r="CB15" s="218"/>
      <c r="CC15" s="188" t="str">
        <f t="shared" si="178"/>
        <v/>
      </c>
      <c r="CD15" s="188" t="str">
        <f>IF((CC15&lt;&gt;""),IF(OR($F15&lt;&gt;$G15,PrSettings!$M$4="●"),(($F15-$G15)=(BZ15-CA15))*1,0),"")</f>
        <v/>
      </c>
      <c r="CE15" s="188" t="str">
        <f t="shared" si="179"/>
        <v/>
      </c>
      <c r="CF15" s="188" t="str">
        <f>IF(CC15&lt;&gt;"",IF(ABS($F15-$G15)&gt;=PrSettings!$M$7,(ABS($F15-$G15-BZ15+CA15)&lt;=1)*1,IF(AND(CC15,$F15=$G15,$F15&gt;=PrSettings!$M$6),(ABS(BZ15-$F15)&lt;=1)*1,IF(AND(CC15,$F15+$G15&gt;=PrSettings!$M$8),(ABS(BZ15-$F15)+ABS(CA15-$G15)&lt;=1)*1,""))),"")</f>
        <v/>
      </c>
      <c r="CG15" s="220"/>
      <c r="CI15" s="186">
        <f t="shared" si="6"/>
        <v>19</v>
      </c>
      <c r="CJ15" s="187" t="str">
        <f t="shared" si="180"/>
        <v>Switzerland</v>
      </c>
      <c r="CK15" s="188">
        <f t="shared" si="44"/>
        <v>65</v>
      </c>
      <c r="CL15" s="187" t="str">
        <f t="shared" si="181"/>
        <v>Bosnia/Herzeg.</v>
      </c>
      <c r="CM15" s="222"/>
      <c r="CN15" s="222"/>
      <c r="CO15" s="218"/>
      <c r="CP15" s="188" t="str">
        <f t="shared" si="182"/>
        <v/>
      </c>
      <c r="CQ15" s="188" t="str">
        <f>IF((CP15&lt;&gt;""),IF(OR($F15&lt;&gt;$G15,PrSettings!$M$4="●"),(($F15-$G15)=(CM15-CN15))*1,0),"")</f>
        <v/>
      </c>
      <c r="CR15" s="188" t="str">
        <f t="shared" si="183"/>
        <v/>
      </c>
      <c r="CS15" s="188" t="str">
        <f>IF(CP15&lt;&gt;"",IF(ABS($F15-$G15)&gt;=PrSettings!$M$7,(ABS($F15-$G15-CM15+CN15)&lt;=1)*1,IF(AND(CP15,$F15=$G15,$F15&gt;=PrSettings!$M$6),(ABS(CM15-$F15)&lt;=1)*1,IF(AND(CP15,$F15+$G15&gt;=PrSettings!$M$8),(ABS(CM15-$F15)+ABS(CN15-$G15)&lt;=1)*1,""))),"")</f>
        <v/>
      </c>
      <c r="CT15" s="220"/>
      <c r="CV15" s="186">
        <f t="shared" si="7"/>
        <v>19</v>
      </c>
      <c r="CW15" s="187" t="str">
        <f t="shared" si="184"/>
        <v>Switzerland</v>
      </c>
      <c r="CX15" s="188">
        <f t="shared" si="47"/>
        <v>65</v>
      </c>
      <c r="CY15" s="187" t="str">
        <f t="shared" si="185"/>
        <v>Bosnia/Herzeg.</v>
      </c>
      <c r="CZ15" s="222"/>
      <c r="DA15" s="222"/>
      <c r="DB15" s="218"/>
      <c r="DC15" s="188" t="str">
        <f t="shared" si="186"/>
        <v/>
      </c>
      <c r="DD15" s="188" t="str">
        <f>IF((DC15&lt;&gt;""),IF(OR($F15&lt;&gt;$G15,PrSettings!$M$4="●"),(($F15-$G15)=(CZ15-DA15))*1,0),"")</f>
        <v/>
      </c>
      <c r="DE15" s="188" t="str">
        <f t="shared" si="187"/>
        <v/>
      </c>
      <c r="DF15" s="188" t="str">
        <f>IF(DC15&lt;&gt;"",IF(ABS($F15-$G15)&gt;=PrSettings!$M$7,(ABS($F15-$G15-CZ15+DA15)&lt;=1)*1,IF(AND(DC15,$F15=$G15,$F15&gt;=PrSettings!$M$6),(ABS(CZ15-$F15)&lt;=1)*1,IF(AND(DC15,$F15+$G15&gt;=PrSettings!$M$8),(ABS(CZ15-$F15)+ABS(DA15-$G15)&lt;=1)*1,""))),"")</f>
        <v/>
      </c>
      <c r="DG15" s="220"/>
      <c r="DI15" s="186">
        <f t="shared" si="8"/>
        <v>19</v>
      </c>
      <c r="DJ15" s="187" t="str">
        <f t="shared" si="188"/>
        <v>Switzerland</v>
      </c>
      <c r="DK15" s="188">
        <f t="shared" si="50"/>
        <v>65</v>
      </c>
      <c r="DL15" s="187" t="str">
        <f t="shared" si="189"/>
        <v>Bosnia/Herzeg.</v>
      </c>
      <c r="DM15" s="222"/>
      <c r="DN15" s="222"/>
      <c r="DO15" s="218"/>
      <c r="DP15" s="188" t="str">
        <f t="shared" si="190"/>
        <v/>
      </c>
      <c r="DQ15" s="188" t="str">
        <f>IF((DP15&lt;&gt;""),IF(OR($F15&lt;&gt;$G15,PrSettings!$M$4="●"),(($F15-$G15)=(DM15-DN15))*1,0),"")</f>
        <v/>
      </c>
      <c r="DR15" s="188" t="str">
        <f t="shared" si="191"/>
        <v/>
      </c>
      <c r="DS15" s="188" t="str">
        <f>IF(DP15&lt;&gt;"",IF(ABS($F15-$G15)&gt;=PrSettings!$M$7,(ABS($F15-$G15-DM15+DN15)&lt;=1)*1,IF(AND(DP15,$F15=$G15,$F15&gt;=PrSettings!$M$6),(ABS(DM15-$F15)&lt;=1)*1,IF(AND(DP15,$F15+$G15&gt;=PrSettings!$M$8),(ABS(DM15-$F15)+ABS(DN15-$G15)&lt;=1)*1,""))),"")</f>
        <v/>
      </c>
      <c r="DT15" s="220"/>
      <c r="DV15" s="186">
        <f t="shared" si="9"/>
        <v>19</v>
      </c>
      <c r="DW15" s="187" t="str">
        <f t="shared" si="192"/>
        <v>Switzerland</v>
      </c>
      <c r="DX15" s="188">
        <f t="shared" si="53"/>
        <v>65</v>
      </c>
      <c r="DY15" s="187" t="str">
        <f t="shared" si="193"/>
        <v>Bosnia/Herzeg.</v>
      </c>
      <c r="DZ15" s="222"/>
      <c r="EA15" s="222"/>
      <c r="EB15" s="218"/>
      <c r="EC15" s="188" t="str">
        <f t="shared" si="194"/>
        <v/>
      </c>
      <c r="ED15" s="188" t="str">
        <f>IF((EC15&lt;&gt;""),IF(OR($F15&lt;&gt;$G15,PrSettings!$M$4="●"),(($F15-$G15)=(DZ15-EA15))*1,0),"")</f>
        <v/>
      </c>
      <c r="EE15" s="188" t="str">
        <f t="shared" si="195"/>
        <v/>
      </c>
      <c r="EF15" s="188" t="str">
        <f>IF(EC15&lt;&gt;"",IF(ABS($F15-$G15)&gt;=PrSettings!$M$7,(ABS($F15-$G15-DZ15+EA15)&lt;=1)*1,IF(AND(EC15,$F15=$G15,$F15&gt;=PrSettings!$M$6),(ABS(DZ15-$F15)&lt;=1)*1,IF(AND(EC15,$F15+$G15&gt;=PrSettings!$M$8),(ABS(DZ15-$F15)+ABS(EA15-$G15)&lt;=1)*1,""))),"")</f>
        <v/>
      </c>
      <c r="EG15" s="220"/>
      <c r="EI15" s="186">
        <f t="shared" si="10"/>
        <v>19</v>
      </c>
      <c r="EJ15" s="187" t="str">
        <f t="shared" si="196"/>
        <v>Switzerland</v>
      </c>
      <c r="EK15" s="188">
        <f t="shared" si="56"/>
        <v>65</v>
      </c>
      <c r="EL15" s="187" t="str">
        <f t="shared" si="197"/>
        <v>Bosnia/Herzeg.</v>
      </c>
      <c r="EM15" s="222"/>
      <c r="EN15" s="222"/>
      <c r="EO15" s="218"/>
      <c r="EP15" s="188" t="str">
        <f t="shared" si="198"/>
        <v/>
      </c>
      <c r="EQ15" s="188" t="str">
        <f>IF((EP15&lt;&gt;""),IF(OR($F15&lt;&gt;$G15,PrSettings!$M$4="●"),(($F15-$G15)=(EM15-EN15))*1,0),"")</f>
        <v/>
      </c>
      <c r="ER15" s="188" t="str">
        <f t="shared" si="199"/>
        <v/>
      </c>
      <c r="ES15" s="188" t="str">
        <f>IF(EP15&lt;&gt;"",IF(ABS($F15-$G15)&gt;=PrSettings!$M$7,(ABS($F15-$G15-EM15+EN15)&lt;=1)*1,IF(AND(EP15,$F15=$G15,$F15&gt;=PrSettings!$M$6),(ABS(EM15-$F15)&lt;=1)*1,IF(AND(EP15,$F15+$G15&gt;=PrSettings!$M$8),(ABS(EM15-$F15)+ABS(EN15-$G15)&lt;=1)*1,""))),"")</f>
        <v/>
      </c>
      <c r="ET15" s="220"/>
      <c r="EV15" s="186">
        <f t="shared" si="11"/>
        <v>19</v>
      </c>
      <c r="EW15" s="187" t="str">
        <f t="shared" si="200"/>
        <v>Switzerland</v>
      </c>
      <c r="EX15" s="188">
        <f t="shared" si="59"/>
        <v>65</v>
      </c>
      <c r="EY15" s="187" t="str">
        <f t="shared" si="201"/>
        <v>Bosnia/Herzeg.</v>
      </c>
      <c r="EZ15" s="222"/>
      <c r="FA15" s="222"/>
      <c r="FB15" s="218"/>
      <c r="FC15" s="188" t="str">
        <f t="shared" si="202"/>
        <v/>
      </c>
      <c r="FD15" s="188" t="str">
        <f>IF((FC15&lt;&gt;""),IF(OR($F15&lt;&gt;$G15,PrSettings!$M$4="●"),(($F15-$G15)=(EZ15-FA15))*1,0),"")</f>
        <v/>
      </c>
      <c r="FE15" s="188" t="str">
        <f t="shared" si="203"/>
        <v/>
      </c>
      <c r="FF15" s="188" t="str">
        <f>IF(FC15&lt;&gt;"",IF(ABS($F15-$G15)&gt;=PrSettings!$M$7,(ABS($F15-$G15-EZ15+FA15)&lt;=1)*1,IF(AND(FC15,$F15=$G15,$F15&gt;=PrSettings!$M$6),(ABS(EZ15-$F15)&lt;=1)*1,IF(AND(FC15,$F15+$G15&gt;=PrSettings!$M$8),(ABS(EZ15-$F15)+ABS(FA15-$G15)&lt;=1)*1,""))),"")</f>
        <v/>
      </c>
      <c r="FG15" s="220"/>
      <c r="FI15" s="186">
        <f t="shared" si="12"/>
        <v>19</v>
      </c>
      <c r="FJ15" s="187" t="str">
        <f t="shared" si="204"/>
        <v>Switzerland</v>
      </c>
      <c r="FK15" s="188">
        <f t="shared" si="62"/>
        <v>65</v>
      </c>
      <c r="FL15" s="187" t="str">
        <f t="shared" si="205"/>
        <v>Bosnia/Herzeg.</v>
      </c>
      <c r="FM15" s="222"/>
      <c r="FN15" s="222"/>
      <c r="FO15" s="218"/>
      <c r="FP15" s="188" t="str">
        <f t="shared" si="206"/>
        <v/>
      </c>
      <c r="FQ15" s="188" t="str">
        <f>IF((FP15&lt;&gt;""),IF(OR($F15&lt;&gt;$G15,PrSettings!$M$4="●"),(($F15-$G15)=(FM15-FN15))*1,0),"")</f>
        <v/>
      </c>
      <c r="FR15" s="188" t="str">
        <f t="shared" si="207"/>
        <v/>
      </c>
      <c r="FS15" s="188" t="str">
        <f>IF(FP15&lt;&gt;"",IF(ABS($F15-$G15)&gt;=PrSettings!$M$7,(ABS($F15-$G15-FM15+FN15)&lt;=1)*1,IF(AND(FP15,$F15=$G15,$F15&gt;=PrSettings!$M$6),(ABS(FM15-$F15)&lt;=1)*1,IF(AND(FP15,$F15+$G15&gt;=PrSettings!$M$8),(ABS(FM15-$F15)+ABS(FN15-$G15)&lt;=1)*1,""))),"")</f>
        <v/>
      </c>
      <c r="FT15" s="220"/>
      <c r="FV15" s="186">
        <f t="shared" si="13"/>
        <v>19</v>
      </c>
      <c r="FW15" s="187" t="str">
        <f t="shared" si="208"/>
        <v>Switzerland</v>
      </c>
      <c r="FX15" s="188">
        <f t="shared" si="65"/>
        <v>65</v>
      </c>
      <c r="FY15" s="187" t="str">
        <f t="shared" si="209"/>
        <v>Bosnia/Herzeg.</v>
      </c>
      <c r="FZ15" s="222"/>
      <c r="GA15" s="222"/>
      <c r="GB15" s="218"/>
      <c r="GC15" s="188" t="str">
        <f t="shared" si="210"/>
        <v/>
      </c>
      <c r="GD15" s="188" t="str">
        <f>IF((GC15&lt;&gt;""),IF(OR($F15&lt;&gt;$G15,PrSettings!$M$4="●"),(($F15-$G15)=(FZ15-GA15))*1,0),"")</f>
        <v/>
      </c>
      <c r="GE15" s="188" t="str">
        <f t="shared" si="211"/>
        <v/>
      </c>
      <c r="GF15" s="188" t="str">
        <f>IF(GC15&lt;&gt;"",IF(ABS($F15-$G15)&gt;=PrSettings!$M$7,(ABS($F15-$G15-FZ15+GA15)&lt;=1)*1,IF(AND(GC15,$F15=$G15,$F15&gt;=PrSettings!$M$6),(ABS(FZ15-$F15)&lt;=1)*1,IF(AND(GC15,$F15+$G15&gt;=PrSettings!$M$8),(ABS(FZ15-$F15)+ABS(GA15-$G15)&lt;=1)*1,""))),"")</f>
        <v/>
      </c>
      <c r="GG15" s="220"/>
      <c r="GI15" s="186">
        <f t="shared" si="14"/>
        <v>19</v>
      </c>
      <c r="GJ15" s="187" t="str">
        <f t="shared" si="212"/>
        <v>Switzerland</v>
      </c>
      <c r="GK15" s="188">
        <f t="shared" si="68"/>
        <v>65</v>
      </c>
      <c r="GL15" s="187" t="str">
        <f t="shared" si="213"/>
        <v>Bosnia/Herzeg.</v>
      </c>
      <c r="GM15" s="222"/>
      <c r="GN15" s="222"/>
      <c r="GO15" s="218"/>
      <c r="GP15" s="188" t="str">
        <f t="shared" si="214"/>
        <v/>
      </c>
      <c r="GQ15" s="188" t="str">
        <f>IF((GP15&lt;&gt;""),IF(OR($F15&lt;&gt;$G15,PrSettings!$M$4="●"),(($F15-$G15)=(GM15-GN15))*1,0),"")</f>
        <v/>
      </c>
      <c r="GR15" s="188" t="str">
        <f t="shared" si="215"/>
        <v/>
      </c>
      <c r="GS15" s="188" t="str">
        <f>IF(GP15&lt;&gt;"",IF(ABS($F15-$G15)&gt;=PrSettings!$M$7,(ABS($F15-$G15-GM15+GN15)&lt;=1)*1,IF(AND(GP15,$F15=$G15,$F15&gt;=PrSettings!$M$6),(ABS(GM15-$F15)&lt;=1)*1,IF(AND(GP15,$F15+$G15&gt;=PrSettings!$M$8),(ABS(GM15-$F15)+ABS(GN15-$G15)&lt;=1)*1,""))),"")</f>
        <v/>
      </c>
      <c r="GT15" s="220"/>
      <c r="GV15" s="186">
        <f t="shared" si="15"/>
        <v>19</v>
      </c>
      <c r="GW15" s="187" t="str">
        <f t="shared" si="216"/>
        <v>Switzerland</v>
      </c>
      <c r="GX15" s="188">
        <f t="shared" si="71"/>
        <v>65</v>
      </c>
      <c r="GY15" s="187" t="str">
        <f t="shared" si="217"/>
        <v>Bosnia/Herzeg.</v>
      </c>
      <c r="GZ15" s="222"/>
      <c r="HA15" s="222"/>
      <c r="HB15" s="218"/>
      <c r="HC15" s="188" t="str">
        <f t="shared" si="218"/>
        <v/>
      </c>
      <c r="HD15" s="188" t="str">
        <f>IF((HC15&lt;&gt;""),IF(OR($F15&lt;&gt;$G15,PrSettings!$M$4="●"),(($F15-$G15)=(GZ15-HA15))*1,0),"")</f>
        <v/>
      </c>
      <c r="HE15" s="188" t="str">
        <f t="shared" si="219"/>
        <v/>
      </c>
      <c r="HF15" s="188" t="str">
        <f>IF(HC15&lt;&gt;"",IF(ABS($F15-$G15)&gt;=PrSettings!$M$7,(ABS($F15-$G15-GZ15+HA15)&lt;=1)*1,IF(AND(HC15,$F15=$G15,$F15&gt;=PrSettings!$M$6),(ABS(GZ15-$F15)&lt;=1)*1,IF(AND(HC15,$F15+$G15&gt;=PrSettings!$M$8),(ABS(GZ15-$F15)+ABS(HA15-$G15)&lt;=1)*1,""))),"")</f>
        <v/>
      </c>
      <c r="HG15" s="220"/>
      <c r="HI15" s="186">
        <f t="shared" si="16"/>
        <v>19</v>
      </c>
      <c r="HJ15" s="187" t="str">
        <f t="shared" si="220"/>
        <v>Switzerland</v>
      </c>
      <c r="HK15" s="188">
        <f t="shared" si="74"/>
        <v>65</v>
      </c>
      <c r="HL15" s="187" t="str">
        <f t="shared" si="221"/>
        <v>Bosnia/Herzeg.</v>
      </c>
      <c r="HM15" s="222"/>
      <c r="HN15" s="222"/>
      <c r="HO15" s="218"/>
      <c r="HP15" s="188" t="str">
        <f t="shared" si="222"/>
        <v/>
      </c>
      <c r="HQ15" s="188" t="str">
        <f>IF((HP15&lt;&gt;""),IF(OR($F15&lt;&gt;$G15,PrSettings!$M$4="●"),(($F15-$G15)=(HM15-HN15))*1,0),"")</f>
        <v/>
      </c>
      <c r="HR15" s="188" t="str">
        <f t="shared" si="223"/>
        <v/>
      </c>
      <c r="HS15" s="188" t="str">
        <f>IF(HP15&lt;&gt;"",IF(ABS($F15-$G15)&gt;=PrSettings!$M$7,(ABS($F15-$G15-HM15+HN15)&lt;=1)*1,IF(AND(HP15,$F15=$G15,$F15&gt;=PrSettings!$M$6),(ABS(HM15-$F15)&lt;=1)*1,IF(AND(HP15,$F15+$G15&gt;=PrSettings!$M$8),(ABS(HM15-$F15)+ABS(HN15-$G15)&lt;=1)*1,""))),"")</f>
        <v/>
      </c>
      <c r="HT15" s="220"/>
      <c r="HV15" s="186">
        <f t="shared" si="17"/>
        <v>19</v>
      </c>
      <c r="HW15" s="187" t="str">
        <f t="shared" si="224"/>
        <v>Switzerland</v>
      </c>
      <c r="HX15" s="188">
        <f t="shared" si="77"/>
        <v>65</v>
      </c>
      <c r="HY15" s="187" t="str">
        <f t="shared" si="225"/>
        <v>Bosnia/Herzeg.</v>
      </c>
      <c r="HZ15" s="222"/>
      <c r="IA15" s="222"/>
      <c r="IB15" s="218"/>
      <c r="IC15" s="188" t="str">
        <f t="shared" si="226"/>
        <v/>
      </c>
      <c r="ID15" s="188" t="str">
        <f>IF((IC15&lt;&gt;""),IF(OR($F15&lt;&gt;$G15,PrSettings!$M$4="●"),(($F15-$G15)=(HZ15-IA15))*1,0),"")</f>
        <v/>
      </c>
      <c r="IE15" s="188" t="str">
        <f t="shared" si="227"/>
        <v/>
      </c>
      <c r="IF15" s="188" t="str">
        <f>IF(IC15&lt;&gt;"",IF(ABS($F15-$G15)&gt;=PrSettings!$M$7,(ABS($F15-$G15-HZ15+IA15)&lt;=1)*1,IF(AND(IC15,$F15=$G15,$F15&gt;=PrSettings!$M$6),(ABS(HZ15-$F15)&lt;=1)*1,IF(AND(IC15,$F15+$G15&gt;=PrSettings!$M$8),(ABS(HZ15-$F15)+ABS(IA15-$G15)&lt;=1)*1,""))),"")</f>
        <v/>
      </c>
      <c r="IG15" s="220"/>
      <c r="II15" s="186">
        <f t="shared" si="18"/>
        <v>19</v>
      </c>
      <c r="IJ15" s="187" t="str">
        <f t="shared" si="228"/>
        <v>Switzerland</v>
      </c>
      <c r="IK15" s="188">
        <f t="shared" si="80"/>
        <v>65</v>
      </c>
      <c r="IL15" s="187" t="str">
        <f t="shared" si="229"/>
        <v>Bosnia/Herzeg.</v>
      </c>
      <c r="IM15" s="222"/>
      <c r="IN15" s="222"/>
      <c r="IO15" s="218"/>
      <c r="IP15" s="188" t="str">
        <f t="shared" si="230"/>
        <v/>
      </c>
      <c r="IQ15" s="188" t="str">
        <f>IF((IP15&lt;&gt;""),IF(OR($F15&lt;&gt;$G15,PrSettings!$M$4="●"),(($F15-$G15)=(IM15-IN15))*1,0),"")</f>
        <v/>
      </c>
      <c r="IR15" s="188" t="str">
        <f t="shared" si="231"/>
        <v/>
      </c>
      <c r="IS15" s="188" t="str">
        <f>IF(IP15&lt;&gt;"",IF(ABS($F15-$G15)&gt;=PrSettings!$M$7,(ABS($F15-$G15-IM15+IN15)&lt;=1)*1,IF(AND(IP15,$F15=$G15,$F15&gt;=PrSettings!$M$6),(ABS(IM15-$F15)&lt;=1)*1,IF(AND(IP15,$F15+$G15&gt;=PrSettings!$M$8),(ABS(IM15-$F15)+ABS(IN15-$G15)&lt;=1)*1,""))),"")</f>
        <v/>
      </c>
      <c r="IT15" s="220"/>
      <c r="IV15" s="186">
        <f t="shared" si="19"/>
        <v>19</v>
      </c>
      <c r="IW15" s="187" t="str">
        <f t="shared" si="232"/>
        <v>Switzerland</v>
      </c>
      <c r="IX15" s="188">
        <f t="shared" si="83"/>
        <v>65</v>
      </c>
      <c r="IY15" s="187" t="str">
        <f t="shared" si="233"/>
        <v>Bosnia/Herzeg.</v>
      </c>
      <c r="IZ15" s="222"/>
      <c r="JA15" s="222"/>
      <c r="JB15" s="218"/>
      <c r="JC15" s="188" t="str">
        <f t="shared" si="234"/>
        <v/>
      </c>
      <c r="JD15" s="188" t="str">
        <f>IF((JC15&lt;&gt;""),IF(OR($F15&lt;&gt;$G15,PrSettings!$M$4="●"),(($F15-$G15)=(IZ15-JA15))*1,0),"")</f>
        <v/>
      </c>
      <c r="JE15" s="188" t="str">
        <f t="shared" si="235"/>
        <v/>
      </c>
      <c r="JF15" s="188" t="str">
        <f>IF(JC15&lt;&gt;"",IF(ABS($F15-$G15)&gt;=PrSettings!$M$7,(ABS($F15-$G15-IZ15+JA15)&lt;=1)*1,IF(AND(JC15,$F15=$G15,$F15&gt;=PrSettings!$M$6),(ABS(IZ15-$F15)&lt;=1)*1,IF(AND(JC15,$F15+$G15&gt;=PrSettings!$M$8),(ABS(IZ15-$F15)+ABS(JA15-$G15)&lt;=1)*1,""))),"")</f>
        <v/>
      </c>
      <c r="JG15" s="220"/>
      <c r="JI15" s="186">
        <f t="shared" si="20"/>
        <v>19</v>
      </c>
      <c r="JJ15" s="187" t="str">
        <f t="shared" si="236"/>
        <v>Switzerland</v>
      </c>
      <c r="JK15" s="188">
        <f t="shared" si="86"/>
        <v>65</v>
      </c>
      <c r="JL15" s="187" t="str">
        <f t="shared" si="237"/>
        <v>Bosnia/Herzeg.</v>
      </c>
      <c r="JM15" s="222"/>
      <c r="JN15" s="222"/>
      <c r="JO15" s="218"/>
      <c r="JP15" s="188" t="str">
        <f t="shared" si="238"/>
        <v/>
      </c>
      <c r="JQ15" s="188" t="str">
        <f>IF((JP15&lt;&gt;""),IF(OR($F15&lt;&gt;$G15,PrSettings!$M$4="●"),(($F15-$G15)=(JM15-JN15))*1,0),"")</f>
        <v/>
      </c>
      <c r="JR15" s="188" t="str">
        <f t="shared" si="239"/>
        <v/>
      </c>
      <c r="JS15" s="188" t="str">
        <f>IF(JP15&lt;&gt;"",IF(ABS($F15-$G15)&gt;=PrSettings!$M$7,(ABS($F15-$G15-JM15+JN15)&lt;=1)*1,IF(AND(JP15,$F15=$G15,$F15&gt;=PrSettings!$M$6),(ABS(JM15-$F15)&lt;=1)*1,IF(AND(JP15,$F15+$G15&gt;=PrSettings!$M$8),(ABS(JM15-$F15)+ABS(JN15-$G15)&lt;=1)*1,""))),"")</f>
        <v/>
      </c>
      <c r="JT15" s="220"/>
      <c r="JV15" s="186">
        <f t="shared" si="21"/>
        <v>19</v>
      </c>
      <c r="JW15" s="187" t="str">
        <f t="shared" si="240"/>
        <v>Switzerland</v>
      </c>
      <c r="JX15" s="188">
        <f t="shared" si="89"/>
        <v>65</v>
      </c>
      <c r="JY15" s="187" t="str">
        <f t="shared" si="241"/>
        <v>Bosnia/Herzeg.</v>
      </c>
      <c r="JZ15" s="222"/>
      <c r="KA15" s="222"/>
      <c r="KB15" s="218"/>
      <c r="KC15" s="188" t="str">
        <f t="shared" si="242"/>
        <v/>
      </c>
      <c r="KD15" s="188" t="str">
        <f>IF((KC15&lt;&gt;""),IF(OR($F15&lt;&gt;$G15,PrSettings!$M$4="●"),(($F15-$G15)=(JZ15-KA15))*1,0),"")</f>
        <v/>
      </c>
      <c r="KE15" s="188" t="str">
        <f t="shared" si="243"/>
        <v/>
      </c>
      <c r="KF15" s="188" t="str">
        <f>IF(KC15&lt;&gt;"",IF(ABS($F15-$G15)&gt;=PrSettings!$M$7,(ABS($F15-$G15-JZ15+KA15)&lt;=1)*1,IF(AND(KC15,$F15=$G15,$F15&gt;=PrSettings!$M$6),(ABS(JZ15-$F15)&lt;=1)*1,IF(AND(KC15,$F15+$G15&gt;=PrSettings!$M$8),(ABS(JZ15-$F15)+ABS(KA15-$G15)&lt;=1)*1,""))),"")</f>
        <v/>
      </c>
      <c r="KG15" s="220"/>
      <c r="KI15" s="186">
        <f t="shared" si="22"/>
        <v>19</v>
      </c>
      <c r="KJ15" s="187" t="str">
        <f t="shared" si="244"/>
        <v>Switzerland</v>
      </c>
      <c r="KK15" s="188">
        <f t="shared" si="92"/>
        <v>65</v>
      </c>
      <c r="KL15" s="187" t="str">
        <f t="shared" si="245"/>
        <v>Bosnia/Herzeg.</v>
      </c>
      <c r="KM15" s="222"/>
      <c r="KN15" s="222"/>
      <c r="KO15" s="218"/>
      <c r="KP15" s="188" t="str">
        <f t="shared" si="246"/>
        <v/>
      </c>
      <c r="KQ15" s="188" t="str">
        <f>IF((KP15&lt;&gt;""),IF(OR($F15&lt;&gt;$G15,PrSettings!$M$4="●"),(($F15-$G15)=(KM15-KN15))*1,0),"")</f>
        <v/>
      </c>
      <c r="KR15" s="188" t="str">
        <f t="shared" si="247"/>
        <v/>
      </c>
      <c r="KS15" s="188" t="str">
        <f>IF(KP15&lt;&gt;"",IF(ABS($F15-$G15)&gt;=PrSettings!$M$7,(ABS($F15-$G15-KM15+KN15)&lt;=1)*1,IF(AND(KP15,$F15=$G15,$F15&gt;=PrSettings!$M$6),(ABS(KM15-$F15)&lt;=1)*1,IF(AND(KP15,$F15+$G15&gt;=PrSettings!$M$8),(ABS(KM15-$F15)+ABS(KN15-$G15)&lt;=1)*1,""))),"")</f>
        <v/>
      </c>
      <c r="KT15" s="220"/>
      <c r="KV15" s="186">
        <f t="shared" si="23"/>
        <v>19</v>
      </c>
      <c r="KW15" s="187" t="str">
        <f t="shared" si="248"/>
        <v>Switzerland</v>
      </c>
      <c r="KX15" s="188">
        <f t="shared" si="95"/>
        <v>65</v>
      </c>
      <c r="KY15" s="187" t="str">
        <f t="shared" si="249"/>
        <v>Bosnia/Herzeg.</v>
      </c>
      <c r="KZ15" s="222"/>
      <c r="LA15" s="222"/>
      <c r="LB15" s="218"/>
      <c r="LC15" s="188" t="str">
        <f t="shared" si="250"/>
        <v/>
      </c>
      <c r="LD15" s="188" t="str">
        <f>IF((LC15&lt;&gt;""),IF(OR($F15&lt;&gt;$G15,PrSettings!$M$4="●"),(($F15-$G15)=(KZ15-LA15))*1,0),"")</f>
        <v/>
      </c>
      <c r="LE15" s="188" t="str">
        <f t="shared" si="251"/>
        <v/>
      </c>
      <c r="LF15" s="188" t="str">
        <f>IF(LC15&lt;&gt;"",IF(ABS($F15-$G15)&gt;=PrSettings!$M$7,(ABS($F15-$G15-KZ15+LA15)&lt;=1)*1,IF(AND(LC15,$F15=$G15,$F15&gt;=PrSettings!$M$6),(ABS(KZ15-$F15)&lt;=1)*1,IF(AND(LC15,$F15+$G15&gt;=PrSettings!$M$8),(ABS(KZ15-$F15)+ABS(LA15-$G15)&lt;=1)*1,""))),"")</f>
        <v/>
      </c>
      <c r="LG15" s="220"/>
      <c r="LI15" s="186">
        <f t="shared" si="24"/>
        <v>19</v>
      </c>
      <c r="LJ15" s="187" t="str">
        <f t="shared" si="252"/>
        <v>Switzerland</v>
      </c>
      <c r="LK15" s="188">
        <f t="shared" si="98"/>
        <v>65</v>
      </c>
      <c r="LL15" s="187" t="str">
        <f t="shared" si="253"/>
        <v>Bosnia/Herzeg.</v>
      </c>
      <c r="LM15" s="222"/>
      <c r="LN15" s="222"/>
      <c r="LO15" s="218"/>
      <c r="LP15" s="188" t="str">
        <f t="shared" si="254"/>
        <v/>
      </c>
      <c r="LQ15" s="188" t="str">
        <f>IF((LP15&lt;&gt;""),IF(OR($F15&lt;&gt;$G15,PrSettings!$M$4="●"),(($F15-$G15)=(LM15-LN15))*1,0),"")</f>
        <v/>
      </c>
      <c r="LR15" s="188" t="str">
        <f t="shared" si="255"/>
        <v/>
      </c>
      <c r="LS15" s="188" t="str">
        <f>IF(LP15&lt;&gt;"",IF(ABS($F15-$G15)&gt;=PrSettings!$M$7,(ABS($F15-$G15-LM15+LN15)&lt;=1)*1,IF(AND(LP15,$F15=$G15,$F15&gt;=PrSettings!$M$6),(ABS(LM15-$F15)&lt;=1)*1,IF(AND(LP15,$F15+$G15&gt;=PrSettings!$M$8),(ABS(LM15-$F15)+ABS(LN15-$G15)&lt;=1)*1,""))),"")</f>
        <v/>
      </c>
      <c r="LT15" s="220"/>
      <c r="LV15" s="186">
        <f t="shared" si="25"/>
        <v>19</v>
      </c>
      <c r="LW15" s="187" t="str">
        <f t="shared" si="256"/>
        <v>Switzerland</v>
      </c>
      <c r="LX15" s="188">
        <f t="shared" si="101"/>
        <v>65</v>
      </c>
      <c r="LY15" s="187" t="str">
        <f t="shared" si="257"/>
        <v>Bosnia/Herzeg.</v>
      </c>
      <c r="LZ15" s="222"/>
      <c r="MA15" s="222"/>
      <c r="MB15" s="218"/>
      <c r="MC15" s="188" t="str">
        <f t="shared" si="258"/>
        <v/>
      </c>
      <c r="MD15" s="188" t="str">
        <f>IF((MC15&lt;&gt;""),IF(OR($F15&lt;&gt;$G15,PrSettings!$M$4="●"),(($F15-$G15)=(LZ15-MA15))*1,0),"")</f>
        <v/>
      </c>
      <c r="ME15" s="188" t="str">
        <f t="shared" si="259"/>
        <v/>
      </c>
      <c r="MF15" s="188" t="str">
        <f>IF(MC15&lt;&gt;"",IF(ABS($F15-$G15)&gt;=PrSettings!$M$7,(ABS($F15-$G15-LZ15+MA15)&lt;=1)*1,IF(AND(MC15,$F15=$G15,$F15&gt;=PrSettings!$M$6),(ABS(LZ15-$F15)&lt;=1)*1,IF(AND(MC15,$F15+$G15&gt;=PrSettings!$M$8),(ABS(LZ15-$F15)+ABS(MA15-$G15)&lt;=1)*1,""))),"")</f>
        <v/>
      </c>
      <c r="MG15" s="220"/>
    </row>
    <row r="16" spans="1:345">
      <c r="B16" s="186">
        <f>INDEX(Groups!$C$7:$C$65,MATCH(C16,Groups!$D$7:$D$65,0))</f>
        <v>30</v>
      </c>
      <c r="C16" s="187" t="str">
        <f>CalcB!$P$25</f>
        <v>Canada</v>
      </c>
      <c r="D16" s="188">
        <f>INDEX(Groups!$C$7:$C$65,MATCH(E16,Groups!$D$7:$D$65,0))</f>
        <v>55</v>
      </c>
      <c r="E16" s="187" t="str">
        <f>CalcB!$Q$25</f>
        <v>Qatar</v>
      </c>
      <c r="F16" s="189" t="str">
        <f>CalcB!$R$25</f>
        <v/>
      </c>
      <c r="G16" s="190" t="str">
        <f>CalcB!$S$25</f>
        <v/>
      </c>
      <c r="I16" s="186">
        <f t="shared" si="0"/>
        <v>30</v>
      </c>
      <c r="J16" s="187" t="str">
        <f t="shared" si="156"/>
        <v>Canada</v>
      </c>
      <c r="K16" s="188">
        <f t="shared" si="26"/>
        <v>55</v>
      </c>
      <c r="L16" s="187" t="str">
        <f t="shared" si="157"/>
        <v>Qatar</v>
      </c>
      <c r="M16" s="222"/>
      <c r="N16" s="222"/>
      <c r="O16" s="218"/>
      <c r="P16" s="188" t="str">
        <f t="shared" si="158"/>
        <v/>
      </c>
      <c r="Q16" s="188" t="str">
        <f>IF((P16&lt;&gt;""),IF(OR($F16&lt;&gt;$G16,PrSettings!$M$4="●"),(($F16-$G16)=(M16-N16))*1,0),"")</f>
        <v/>
      </c>
      <c r="R16" s="188" t="str">
        <f t="shared" si="159"/>
        <v/>
      </c>
      <c r="S16" s="188" t="str">
        <f>IF(P16&lt;&gt;"",IF(ABS($F16-$G16)&gt;=PrSettings!$M$7,(ABS($F16-$G16-M16+N16)&lt;=1)*1,IF(AND(P16,$F16=$G16,$F16&gt;=PrSettings!$M$6),(ABS(M16-$F16)&lt;=1)*1,IF(AND(P16,$F16+$G16&gt;=PrSettings!$M$8),(ABS(M16-$F16)+ABS(N16-$G16)&lt;=1)*1,""))),"")</f>
        <v/>
      </c>
      <c r="T16" s="220"/>
      <c r="V16" s="186">
        <f t="shared" si="1"/>
        <v>30</v>
      </c>
      <c r="W16" s="187" t="str">
        <f t="shared" si="160"/>
        <v>Canada</v>
      </c>
      <c r="X16" s="188">
        <f t="shared" si="29"/>
        <v>55</v>
      </c>
      <c r="Y16" s="187" t="str">
        <f t="shared" si="161"/>
        <v>Qatar</v>
      </c>
      <c r="Z16" s="222"/>
      <c r="AA16" s="222"/>
      <c r="AB16" s="218"/>
      <c r="AC16" s="188" t="str">
        <f t="shared" si="162"/>
        <v/>
      </c>
      <c r="AD16" s="188" t="str">
        <f>IF((AC16&lt;&gt;""),IF(OR($F16&lt;&gt;$G16,PrSettings!$M$4="●"),(($F16-$G16)=(Z16-AA16))*1,0),"")</f>
        <v/>
      </c>
      <c r="AE16" s="188" t="str">
        <f t="shared" si="163"/>
        <v/>
      </c>
      <c r="AF16" s="188" t="str">
        <f>IF(AC16&lt;&gt;"",IF(ABS($F16-$G16)&gt;=PrSettings!$M$7,(ABS($F16-$G16-Z16+AA16)&lt;=1)*1,IF(AND(AC16,$F16=$G16,$F16&gt;=PrSettings!$M$6),(ABS(Z16-$F16)&lt;=1)*1,IF(AND(AC16,$F16+$G16&gt;=PrSettings!$M$8),(ABS(Z16-$F16)+ABS(AA16-$G16)&lt;=1)*1,""))),"")</f>
        <v/>
      </c>
      <c r="AG16" s="220"/>
      <c r="AI16" s="186">
        <f t="shared" si="2"/>
        <v>30</v>
      </c>
      <c r="AJ16" s="187" t="str">
        <f t="shared" si="164"/>
        <v>Canada</v>
      </c>
      <c r="AK16" s="188">
        <f t="shared" si="32"/>
        <v>55</v>
      </c>
      <c r="AL16" s="187" t="str">
        <f t="shared" si="165"/>
        <v>Qatar</v>
      </c>
      <c r="AM16" s="222"/>
      <c r="AN16" s="222"/>
      <c r="AO16" s="218"/>
      <c r="AP16" s="188" t="str">
        <f t="shared" si="166"/>
        <v/>
      </c>
      <c r="AQ16" s="188" t="str">
        <f>IF((AP16&lt;&gt;""),IF(OR($F16&lt;&gt;$G16,PrSettings!$M$4="●"),(($F16-$G16)=(AM16-AN16))*1,0),"")</f>
        <v/>
      </c>
      <c r="AR16" s="188" t="str">
        <f t="shared" si="167"/>
        <v/>
      </c>
      <c r="AS16" s="188" t="str">
        <f>IF(AP16&lt;&gt;"",IF(ABS($F16-$G16)&gt;=PrSettings!$M$7,(ABS($F16-$G16-AM16+AN16)&lt;=1)*1,IF(AND(AP16,$F16=$G16,$F16&gt;=PrSettings!$M$6),(ABS(AM16-$F16)&lt;=1)*1,IF(AND(AP16,$F16+$G16&gt;=PrSettings!$M$8),(ABS(AM16-$F16)+ABS(AN16-$G16)&lt;=1)*1,""))),"")</f>
        <v/>
      </c>
      <c r="AT16" s="220"/>
      <c r="AV16" s="186">
        <f t="shared" si="3"/>
        <v>30</v>
      </c>
      <c r="AW16" s="187" t="str">
        <f t="shared" si="168"/>
        <v>Canada</v>
      </c>
      <c r="AX16" s="188">
        <f t="shared" si="35"/>
        <v>55</v>
      </c>
      <c r="AY16" s="187" t="str">
        <f t="shared" si="169"/>
        <v>Qatar</v>
      </c>
      <c r="AZ16" s="222"/>
      <c r="BA16" s="222"/>
      <c r="BB16" s="218"/>
      <c r="BC16" s="188" t="str">
        <f t="shared" si="170"/>
        <v/>
      </c>
      <c r="BD16" s="188" t="str">
        <f>IF((BC16&lt;&gt;""),IF(OR($F16&lt;&gt;$G16,PrSettings!$M$4="●"),(($F16-$G16)=(AZ16-BA16))*1,0),"")</f>
        <v/>
      </c>
      <c r="BE16" s="188" t="str">
        <f t="shared" si="171"/>
        <v/>
      </c>
      <c r="BF16" s="188" t="str">
        <f>IF(BC16&lt;&gt;"",IF(ABS($F16-$G16)&gt;=PrSettings!$M$7,(ABS($F16-$G16-AZ16+BA16)&lt;=1)*1,IF(AND(BC16,$F16=$G16,$F16&gt;=PrSettings!$M$6),(ABS(AZ16-$F16)&lt;=1)*1,IF(AND(BC16,$F16+$G16&gt;=PrSettings!$M$8),(ABS(AZ16-$F16)+ABS(BA16-$G16)&lt;=1)*1,""))),"")</f>
        <v/>
      </c>
      <c r="BG16" s="220"/>
      <c r="BI16" s="186">
        <f t="shared" si="4"/>
        <v>30</v>
      </c>
      <c r="BJ16" s="187" t="str">
        <f t="shared" si="172"/>
        <v>Canada</v>
      </c>
      <c r="BK16" s="188">
        <f t="shared" si="38"/>
        <v>55</v>
      </c>
      <c r="BL16" s="187" t="str">
        <f t="shared" si="173"/>
        <v>Qatar</v>
      </c>
      <c r="BM16" s="222"/>
      <c r="BN16" s="222"/>
      <c r="BO16" s="218"/>
      <c r="BP16" s="188" t="str">
        <f t="shared" si="174"/>
        <v/>
      </c>
      <c r="BQ16" s="188" t="str">
        <f>IF((BP16&lt;&gt;""),IF(OR($F16&lt;&gt;$G16,PrSettings!$M$4="●"),(($F16-$G16)=(BM16-BN16))*1,0),"")</f>
        <v/>
      </c>
      <c r="BR16" s="188" t="str">
        <f t="shared" si="175"/>
        <v/>
      </c>
      <c r="BS16" s="188" t="str">
        <f>IF(BP16&lt;&gt;"",IF(ABS($F16-$G16)&gt;=PrSettings!$M$7,(ABS($F16-$G16-BM16+BN16)&lt;=1)*1,IF(AND(BP16,$F16=$G16,$F16&gt;=PrSettings!$M$6),(ABS(BM16-$F16)&lt;=1)*1,IF(AND(BP16,$F16+$G16&gt;=PrSettings!$M$8),(ABS(BM16-$F16)+ABS(BN16-$G16)&lt;=1)*1,""))),"")</f>
        <v/>
      </c>
      <c r="BT16" s="220"/>
      <c r="BV16" s="186">
        <f t="shared" si="5"/>
        <v>30</v>
      </c>
      <c r="BW16" s="187" t="str">
        <f t="shared" si="176"/>
        <v>Canada</v>
      </c>
      <c r="BX16" s="188">
        <f t="shared" si="41"/>
        <v>55</v>
      </c>
      <c r="BY16" s="187" t="str">
        <f t="shared" si="177"/>
        <v>Qatar</v>
      </c>
      <c r="BZ16" s="222"/>
      <c r="CA16" s="222"/>
      <c r="CB16" s="218"/>
      <c r="CC16" s="188" t="str">
        <f t="shared" si="178"/>
        <v/>
      </c>
      <c r="CD16" s="188" t="str">
        <f>IF((CC16&lt;&gt;""),IF(OR($F16&lt;&gt;$G16,PrSettings!$M$4="●"),(($F16-$G16)=(BZ16-CA16))*1,0),"")</f>
        <v/>
      </c>
      <c r="CE16" s="188" t="str">
        <f t="shared" si="179"/>
        <v/>
      </c>
      <c r="CF16" s="188" t="str">
        <f>IF(CC16&lt;&gt;"",IF(ABS($F16-$G16)&gt;=PrSettings!$M$7,(ABS($F16-$G16-BZ16+CA16)&lt;=1)*1,IF(AND(CC16,$F16=$G16,$F16&gt;=PrSettings!$M$6),(ABS(BZ16-$F16)&lt;=1)*1,IF(AND(CC16,$F16+$G16&gt;=PrSettings!$M$8),(ABS(BZ16-$F16)+ABS(CA16-$G16)&lt;=1)*1,""))),"")</f>
        <v/>
      </c>
      <c r="CG16" s="220"/>
      <c r="CI16" s="186">
        <f t="shared" si="6"/>
        <v>30</v>
      </c>
      <c r="CJ16" s="187" t="str">
        <f t="shared" si="180"/>
        <v>Canada</v>
      </c>
      <c r="CK16" s="188">
        <f t="shared" si="44"/>
        <v>55</v>
      </c>
      <c r="CL16" s="187" t="str">
        <f t="shared" si="181"/>
        <v>Qatar</v>
      </c>
      <c r="CM16" s="222"/>
      <c r="CN16" s="222"/>
      <c r="CO16" s="218"/>
      <c r="CP16" s="188" t="str">
        <f t="shared" si="182"/>
        <v/>
      </c>
      <c r="CQ16" s="188" t="str">
        <f>IF((CP16&lt;&gt;""),IF(OR($F16&lt;&gt;$G16,PrSettings!$M$4="●"),(($F16-$G16)=(CM16-CN16))*1,0),"")</f>
        <v/>
      </c>
      <c r="CR16" s="188" t="str">
        <f t="shared" si="183"/>
        <v/>
      </c>
      <c r="CS16" s="188" t="str">
        <f>IF(CP16&lt;&gt;"",IF(ABS($F16-$G16)&gt;=PrSettings!$M$7,(ABS($F16-$G16-CM16+CN16)&lt;=1)*1,IF(AND(CP16,$F16=$G16,$F16&gt;=PrSettings!$M$6),(ABS(CM16-$F16)&lt;=1)*1,IF(AND(CP16,$F16+$G16&gt;=PrSettings!$M$8),(ABS(CM16-$F16)+ABS(CN16-$G16)&lt;=1)*1,""))),"")</f>
        <v/>
      </c>
      <c r="CT16" s="220"/>
      <c r="CV16" s="186">
        <f t="shared" si="7"/>
        <v>30</v>
      </c>
      <c r="CW16" s="187" t="str">
        <f t="shared" si="184"/>
        <v>Canada</v>
      </c>
      <c r="CX16" s="188">
        <f t="shared" si="47"/>
        <v>55</v>
      </c>
      <c r="CY16" s="187" t="str">
        <f t="shared" si="185"/>
        <v>Qatar</v>
      </c>
      <c r="CZ16" s="222"/>
      <c r="DA16" s="222"/>
      <c r="DB16" s="218"/>
      <c r="DC16" s="188" t="str">
        <f t="shared" si="186"/>
        <v/>
      </c>
      <c r="DD16" s="188" t="str">
        <f>IF((DC16&lt;&gt;""),IF(OR($F16&lt;&gt;$G16,PrSettings!$M$4="●"),(($F16-$G16)=(CZ16-DA16))*1,0),"")</f>
        <v/>
      </c>
      <c r="DE16" s="188" t="str">
        <f t="shared" si="187"/>
        <v/>
      </c>
      <c r="DF16" s="188" t="str">
        <f>IF(DC16&lt;&gt;"",IF(ABS($F16-$G16)&gt;=PrSettings!$M$7,(ABS($F16-$G16-CZ16+DA16)&lt;=1)*1,IF(AND(DC16,$F16=$G16,$F16&gt;=PrSettings!$M$6),(ABS(CZ16-$F16)&lt;=1)*1,IF(AND(DC16,$F16+$G16&gt;=PrSettings!$M$8),(ABS(CZ16-$F16)+ABS(DA16-$G16)&lt;=1)*1,""))),"")</f>
        <v/>
      </c>
      <c r="DG16" s="220"/>
      <c r="DI16" s="186">
        <f t="shared" si="8"/>
        <v>30</v>
      </c>
      <c r="DJ16" s="187" t="str">
        <f t="shared" si="188"/>
        <v>Canada</v>
      </c>
      <c r="DK16" s="188">
        <f t="shared" si="50"/>
        <v>55</v>
      </c>
      <c r="DL16" s="187" t="str">
        <f t="shared" si="189"/>
        <v>Qatar</v>
      </c>
      <c r="DM16" s="222"/>
      <c r="DN16" s="222"/>
      <c r="DO16" s="218"/>
      <c r="DP16" s="188" t="str">
        <f t="shared" si="190"/>
        <v/>
      </c>
      <c r="DQ16" s="188" t="str">
        <f>IF((DP16&lt;&gt;""),IF(OR($F16&lt;&gt;$G16,PrSettings!$M$4="●"),(($F16-$G16)=(DM16-DN16))*1,0),"")</f>
        <v/>
      </c>
      <c r="DR16" s="188" t="str">
        <f t="shared" si="191"/>
        <v/>
      </c>
      <c r="DS16" s="188" t="str">
        <f>IF(DP16&lt;&gt;"",IF(ABS($F16-$G16)&gt;=PrSettings!$M$7,(ABS($F16-$G16-DM16+DN16)&lt;=1)*1,IF(AND(DP16,$F16=$G16,$F16&gt;=PrSettings!$M$6),(ABS(DM16-$F16)&lt;=1)*1,IF(AND(DP16,$F16+$G16&gt;=PrSettings!$M$8),(ABS(DM16-$F16)+ABS(DN16-$G16)&lt;=1)*1,""))),"")</f>
        <v/>
      </c>
      <c r="DT16" s="220"/>
      <c r="DV16" s="186">
        <f t="shared" si="9"/>
        <v>30</v>
      </c>
      <c r="DW16" s="187" t="str">
        <f t="shared" si="192"/>
        <v>Canada</v>
      </c>
      <c r="DX16" s="188">
        <f t="shared" si="53"/>
        <v>55</v>
      </c>
      <c r="DY16" s="187" t="str">
        <f t="shared" si="193"/>
        <v>Qatar</v>
      </c>
      <c r="DZ16" s="222"/>
      <c r="EA16" s="222"/>
      <c r="EB16" s="218"/>
      <c r="EC16" s="188" t="str">
        <f t="shared" si="194"/>
        <v/>
      </c>
      <c r="ED16" s="188" t="str">
        <f>IF((EC16&lt;&gt;""),IF(OR($F16&lt;&gt;$G16,PrSettings!$M$4="●"),(($F16-$G16)=(DZ16-EA16))*1,0),"")</f>
        <v/>
      </c>
      <c r="EE16" s="188" t="str">
        <f t="shared" si="195"/>
        <v/>
      </c>
      <c r="EF16" s="188" t="str">
        <f>IF(EC16&lt;&gt;"",IF(ABS($F16-$G16)&gt;=PrSettings!$M$7,(ABS($F16-$G16-DZ16+EA16)&lt;=1)*1,IF(AND(EC16,$F16=$G16,$F16&gt;=PrSettings!$M$6),(ABS(DZ16-$F16)&lt;=1)*1,IF(AND(EC16,$F16+$G16&gt;=PrSettings!$M$8),(ABS(DZ16-$F16)+ABS(EA16-$G16)&lt;=1)*1,""))),"")</f>
        <v/>
      </c>
      <c r="EG16" s="220"/>
      <c r="EI16" s="186">
        <f t="shared" si="10"/>
        <v>30</v>
      </c>
      <c r="EJ16" s="187" t="str">
        <f t="shared" si="196"/>
        <v>Canada</v>
      </c>
      <c r="EK16" s="188">
        <f t="shared" si="56"/>
        <v>55</v>
      </c>
      <c r="EL16" s="187" t="str">
        <f t="shared" si="197"/>
        <v>Qatar</v>
      </c>
      <c r="EM16" s="222"/>
      <c r="EN16" s="222"/>
      <c r="EO16" s="218"/>
      <c r="EP16" s="188" t="str">
        <f t="shared" si="198"/>
        <v/>
      </c>
      <c r="EQ16" s="188" t="str">
        <f>IF((EP16&lt;&gt;""),IF(OR($F16&lt;&gt;$G16,PrSettings!$M$4="●"),(($F16-$G16)=(EM16-EN16))*1,0),"")</f>
        <v/>
      </c>
      <c r="ER16" s="188" t="str">
        <f t="shared" si="199"/>
        <v/>
      </c>
      <c r="ES16" s="188" t="str">
        <f>IF(EP16&lt;&gt;"",IF(ABS($F16-$G16)&gt;=PrSettings!$M$7,(ABS($F16-$G16-EM16+EN16)&lt;=1)*1,IF(AND(EP16,$F16=$G16,$F16&gt;=PrSettings!$M$6),(ABS(EM16-$F16)&lt;=1)*1,IF(AND(EP16,$F16+$G16&gt;=PrSettings!$M$8),(ABS(EM16-$F16)+ABS(EN16-$G16)&lt;=1)*1,""))),"")</f>
        <v/>
      </c>
      <c r="ET16" s="220"/>
      <c r="EV16" s="186">
        <f t="shared" si="11"/>
        <v>30</v>
      </c>
      <c r="EW16" s="187" t="str">
        <f t="shared" si="200"/>
        <v>Canada</v>
      </c>
      <c r="EX16" s="188">
        <f t="shared" si="59"/>
        <v>55</v>
      </c>
      <c r="EY16" s="187" t="str">
        <f t="shared" si="201"/>
        <v>Qatar</v>
      </c>
      <c r="EZ16" s="222"/>
      <c r="FA16" s="222"/>
      <c r="FB16" s="218"/>
      <c r="FC16" s="188" t="str">
        <f t="shared" si="202"/>
        <v/>
      </c>
      <c r="FD16" s="188" t="str">
        <f>IF((FC16&lt;&gt;""),IF(OR($F16&lt;&gt;$G16,PrSettings!$M$4="●"),(($F16-$G16)=(EZ16-FA16))*1,0),"")</f>
        <v/>
      </c>
      <c r="FE16" s="188" t="str">
        <f t="shared" si="203"/>
        <v/>
      </c>
      <c r="FF16" s="188" t="str">
        <f>IF(FC16&lt;&gt;"",IF(ABS($F16-$G16)&gt;=PrSettings!$M$7,(ABS($F16-$G16-EZ16+FA16)&lt;=1)*1,IF(AND(FC16,$F16=$G16,$F16&gt;=PrSettings!$M$6),(ABS(EZ16-$F16)&lt;=1)*1,IF(AND(FC16,$F16+$G16&gt;=PrSettings!$M$8),(ABS(EZ16-$F16)+ABS(FA16-$G16)&lt;=1)*1,""))),"")</f>
        <v/>
      </c>
      <c r="FG16" s="220"/>
      <c r="FI16" s="186">
        <f t="shared" si="12"/>
        <v>30</v>
      </c>
      <c r="FJ16" s="187" t="str">
        <f t="shared" si="204"/>
        <v>Canada</v>
      </c>
      <c r="FK16" s="188">
        <f t="shared" si="62"/>
        <v>55</v>
      </c>
      <c r="FL16" s="187" t="str">
        <f t="shared" si="205"/>
        <v>Qatar</v>
      </c>
      <c r="FM16" s="222"/>
      <c r="FN16" s="222"/>
      <c r="FO16" s="218"/>
      <c r="FP16" s="188" t="str">
        <f t="shared" si="206"/>
        <v/>
      </c>
      <c r="FQ16" s="188" t="str">
        <f>IF((FP16&lt;&gt;""),IF(OR($F16&lt;&gt;$G16,PrSettings!$M$4="●"),(($F16-$G16)=(FM16-FN16))*1,0),"")</f>
        <v/>
      </c>
      <c r="FR16" s="188" t="str">
        <f t="shared" si="207"/>
        <v/>
      </c>
      <c r="FS16" s="188" t="str">
        <f>IF(FP16&lt;&gt;"",IF(ABS($F16-$G16)&gt;=PrSettings!$M$7,(ABS($F16-$G16-FM16+FN16)&lt;=1)*1,IF(AND(FP16,$F16=$G16,$F16&gt;=PrSettings!$M$6),(ABS(FM16-$F16)&lt;=1)*1,IF(AND(FP16,$F16+$G16&gt;=PrSettings!$M$8),(ABS(FM16-$F16)+ABS(FN16-$G16)&lt;=1)*1,""))),"")</f>
        <v/>
      </c>
      <c r="FT16" s="220"/>
      <c r="FV16" s="186">
        <f t="shared" si="13"/>
        <v>30</v>
      </c>
      <c r="FW16" s="187" t="str">
        <f t="shared" si="208"/>
        <v>Canada</v>
      </c>
      <c r="FX16" s="188">
        <f t="shared" si="65"/>
        <v>55</v>
      </c>
      <c r="FY16" s="187" t="str">
        <f t="shared" si="209"/>
        <v>Qatar</v>
      </c>
      <c r="FZ16" s="222"/>
      <c r="GA16" s="222"/>
      <c r="GB16" s="218"/>
      <c r="GC16" s="188" t="str">
        <f t="shared" si="210"/>
        <v/>
      </c>
      <c r="GD16" s="188" t="str">
        <f>IF((GC16&lt;&gt;""),IF(OR($F16&lt;&gt;$G16,PrSettings!$M$4="●"),(($F16-$G16)=(FZ16-GA16))*1,0),"")</f>
        <v/>
      </c>
      <c r="GE16" s="188" t="str">
        <f t="shared" si="211"/>
        <v/>
      </c>
      <c r="GF16" s="188" t="str">
        <f>IF(GC16&lt;&gt;"",IF(ABS($F16-$G16)&gt;=PrSettings!$M$7,(ABS($F16-$G16-FZ16+GA16)&lt;=1)*1,IF(AND(GC16,$F16=$G16,$F16&gt;=PrSettings!$M$6),(ABS(FZ16-$F16)&lt;=1)*1,IF(AND(GC16,$F16+$G16&gt;=PrSettings!$M$8),(ABS(FZ16-$F16)+ABS(GA16-$G16)&lt;=1)*1,""))),"")</f>
        <v/>
      </c>
      <c r="GG16" s="220"/>
      <c r="GI16" s="186">
        <f t="shared" si="14"/>
        <v>30</v>
      </c>
      <c r="GJ16" s="187" t="str">
        <f t="shared" si="212"/>
        <v>Canada</v>
      </c>
      <c r="GK16" s="188">
        <f t="shared" si="68"/>
        <v>55</v>
      </c>
      <c r="GL16" s="187" t="str">
        <f t="shared" si="213"/>
        <v>Qatar</v>
      </c>
      <c r="GM16" s="222"/>
      <c r="GN16" s="222"/>
      <c r="GO16" s="218"/>
      <c r="GP16" s="188" t="str">
        <f t="shared" si="214"/>
        <v/>
      </c>
      <c r="GQ16" s="188" t="str">
        <f>IF((GP16&lt;&gt;""),IF(OR($F16&lt;&gt;$G16,PrSettings!$M$4="●"),(($F16-$G16)=(GM16-GN16))*1,0),"")</f>
        <v/>
      </c>
      <c r="GR16" s="188" t="str">
        <f t="shared" si="215"/>
        <v/>
      </c>
      <c r="GS16" s="188" t="str">
        <f>IF(GP16&lt;&gt;"",IF(ABS($F16-$G16)&gt;=PrSettings!$M$7,(ABS($F16-$G16-GM16+GN16)&lt;=1)*1,IF(AND(GP16,$F16=$G16,$F16&gt;=PrSettings!$M$6),(ABS(GM16-$F16)&lt;=1)*1,IF(AND(GP16,$F16+$G16&gt;=PrSettings!$M$8),(ABS(GM16-$F16)+ABS(GN16-$G16)&lt;=1)*1,""))),"")</f>
        <v/>
      </c>
      <c r="GT16" s="220"/>
      <c r="GV16" s="186">
        <f t="shared" si="15"/>
        <v>30</v>
      </c>
      <c r="GW16" s="187" t="str">
        <f t="shared" si="216"/>
        <v>Canada</v>
      </c>
      <c r="GX16" s="188">
        <f t="shared" si="71"/>
        <v>55</v>
      </c>
      <c r="GY16" s="187" t="str">
        <f t="shared" si="217"/>
        <v>Qatar</v>
      </c>
      <c r="GZ16" s="222"/>
      <c r="HA16" s="222"/>
      <c r="HB16" s="218"/>
      <c r="HC16" s="188" t="str">
        <f t="shared" si="218"/>
        <v/>
      </c>
      <c r="HD16" s="188" t="str">
        <f>IF((HC16&lt;&gt;""),IF(OR($F16&lt;&gt;$G16,PrSettings!$M$4="●"),(($F16-$G16)=(GZ16-HA16))*1,0),"")</f>
        <v/>
      </c>
      <c r="HE16" s="188" t="str">
        <f t="shared" si="219"/>
        <v/>
      </c>
      <c r="HF16" s="188" t="str">
        <f>IF(HC16&lt;&gt;"",IF(ABS($F16-$G16)&gt;=PrSettings!$M$7,(ABS($F16-$G16-GZ16+HA16)&lt;=1)*1,IF(AND(HC16,$F16=$G16,$F16&gt;=PrSettings!$M$6),(ABS(GZ16-$F16)&lt;=1)*1,IF(AND(HC16,$F16+$G16&gt;=PrSettings!$M$8),(ABS(GZ16-$F16)+ABS(HA16-$G16)&lt;=1)*1,""))),"")</f>
        <v/>
      </c>
      <c r="HG16" s="220"/>
      <c r="HI16" s="186">
        <f t="shared" si="16"/>
        <v>30</v>
      </c>
      <c r="HJ16" s="187" t="str">
        <f t="shared" si="220"/>
        <v>Canada</v>
      </c>
      <c r="HK16" s="188">
        <f t="shared" si="74"/>
        <v>55</v>
      </c>
      <c r="HL16" s="187" t="str">
        <f t="shared" si="221"/>
        <v>Qatar</v>
      </c>
      <c r="HM16" s="222"/>
      <c r="HN16" s="222"/>
      <c r="HO16" s="218"/>
      <c r="HP16" s="188" t="str">
        <f t="shared" si="222"/>
        <v/>
      </c>
      <c r="HQ16" s="188" t="str">
        <f>IF((HP16&lt;&gt;""),IF(OR($F16&lt;&gt;$G16,PrSettings!$M$4="●"),(($F16-$G16)=(HM16-HN16))*1,0),"")</f>
        <v/>
      </c>
      <c r="HR16" s="188" t="str">
        <f t="shared" si="223"/>
        <v/>
      </c>
      <c r="HS16" s="188" t="str">
        <f>IF(HP16&lt;&gt;"",IF(ABS($F16-$G16)&gt;=PrSettings!$M$7,(ABS($F16-$G16-HM16+HN16)&lt;=1)*1,IF(AND(HP16,$F16=$G16,$F16&gt;=PrSettings!$M$6),(ABS(HM16-$F16)&lt;=1)*1,IF(AND(HP16,$F16+$G16&gt;=PrSettings!$M$8),(ABS(HM16-$F16)+ABS(HN16-$G16)&lt;=1)*1,""))),"")</f>
        <v/>
      </c>
      <c r="HT16" s="220"/>
      <c r="HV16" s="186">
        <f t="shared" si="17"/>
        <v>30</v>
      </c>
      <c r="HW16" s="187" t="str">
        <f t="shared" si="224"/>
        <v>Canada</v>
      </c>
      <c r="HX16" s="188">
        <f t="shared" si="77"/>
        <v>55</v>
      </c>
      <c r="HY16" s="187" t="str">
        <f t="shared" si="225"/>
        <v>Qatar</v>
      </c>
      <c r="HZ16" s="222"/>
      <c r="IA16" s="222"/>
      <c r="IB16" s="218"/>
      <c r="IC16" s="188" t="str">
        <f t="shared" si="226"/>
        <v/>
      </c>
      <c r="ID16" s="188" t="str">
        <f>IF((IC16&lt;&gt;""),IF(OR($F16&lt;&gt;$G16,PrSettings!$M$4="●"),(($F16-$G16)=(HZ16-IA16))*1,0),"")</f>
        <v/>
      </c>
      <c r="IE16" s="188" t="str">
        <f t="shared" si="227"/>
        <v/>
      </c>
      <c r="IF16" s="188" t="str">
        <f>IF(IC16&lt;&gt;"",IF(ABS($F16-$G16)&gt;=PrSettings!$M$7,(ABS($F16-$G16-HZ16+IA16)&lt;=1)*1,IF(AND(IC16,$F16=$G16,$F16&gt;=PrSettings!$M$6),(ABS(HZ16-$F16)&lt;=1)*1,IF(AND(IC16,$F16+$G16&gt;=PrSettings!$M$8),(ABS(HZ16-$F16)+ABS(IA16-$G16)&lt;=1)*1,""))),"")</f>
        <v/>
      </c>
      <c r="IG16" s="220"/>
      <c r="II16" s="186">
        <f t="shared" si="18"/>
        <v>30</v>
      </c>
      <c r="IJ16" s="187" t="str">
        <f t="shared" si="228"/>
        <v>Canada</v>
      </c>
      <c r="IK16" s="188">
        <f t="shared" si="80"/>
        <v>55</v>
      </c>
      <c r="IL16" s="187" t="str">
        <f t="shared" si="229"/>
        <v>Qatar</v>
      </c>
      <c r="IM16" s="222"/>
      <c r="IN16" s="222"/>
      <c r="IO16" s="218"/>
      <c r="IP16" s="188" t="str">
        <f t="shared" si="230"/>
        <v/>
      </c>
      <c r="IQ16" s="188" t="str">
        <f>IF((IP16&lt;&gt;""),IF(OR($F16&lt;&gt;$G16,PrSettings!$M$4="●"),(($F16-$G16)=(IM16-IN16))*1,0),"")</f>
        <v/>
      </c>
      <c r="IR16" s="188" t="str">
        <f t="shared" si="231"/>
        <v/>
      </c>
      <c r="IS16" s="188" t="str">
        <f>IF(IP16&lt;&gt;"",IF(ABS($F16-$G16)&gt;=PrSettings!$M$7,(ABS($F16-$G16-IM16+IN16)&lt;=1)*1,IF(AND(IP16,$F16=$G16,$F16&gt;=PrSettings!$M$6),(ABS(IM16-$F16)&lt;=1)*1,IF(AND(IP16,$F16+$G16&gt;=PrSettings!$M$8),(ABS(IM16-$F16)+ABS(IN16-$G16)&lt;=1)*1,""))),"")</f>
        <v/>
      </c>
      <c r="IT16" s="220"/>
      <c r="IV16" s="186">
        <f t="shared" si="19"/>
        <v>30</v>
      </c>
      <c r="IW16" s="187" t="str">
        <f t="shared" si="232"/>
        <v>Canada</v>
      </c>
      <c r="IX16" s="188">
        <f t="shared" si="83"/>
        <v>55</v>
      </c>
      <c r="IY16" s="187" t="str">
        <f t="shared" si="233"/>
        <v>Qatar</v>
      </c>
      <c r="IZ16" s="222"/>
      <c r="JA16" s="222"/>
      <c r="JB16" s="218"/>
      <c r="JC16" s="188" t="str">
        <f t="shared" si="234"/>
        <v/>
      </c>
      <c r="JD16" s="188" t="str">
        <f>IF((JC16&lt;&gt;""),IF(OR($F16&lt;&gt;$G16,PrSettings!$M$4="●"),(($F16-$G16)=(IZ16-JA16))*1,0),"")</f>
        <v/>
      </c>
      <c r="JE16" s="188" t="str">
        <f t="shared" si="235"/>
        <v/>
      </c>
      <c r="JF16" s="188" t="str">
        <f>IF(JC16&lt;&gt;"",IF(ABS($F16-$G16)&gt;=PrSettings!$M$7,(ABS($F16-$G16-IZ16+JA16)&lt;=1)*1,IF(AND(JC16,$F16=$G16,$F16&gt;=PrSettings!$M$6),(ABS(IZ16-$F16)&lt;=1)*1,IF(AND(JC16,$F16+$G16&gt;=PrSettings!$M$8),(ABS(IZ16-$F16)+ABS(JA16-$G16)&lt;=1)*1,""))),"")</f>
        <v/>
      </c>
      <c r="JG16" s="220"/>
      <c r="JI16" s="186">
        <f t="shared" si="20"/>
        <v>30</v>
      </c>
      <c r="JJ16" s="187" t="str">
        <f t="shared" si="236"/>
        <v>Canada</v>
      </c>
      <c r="JK16" s="188">
        <f t="shared" si="86"/>
        <v>55</v>
      </c>
      <c r="JL16" s="187" t="str">
        <f t="shared" si="237"/>
        <v>Qatar</v>
      </c>
      <c r="JM16" s="222"/>
      <c r="JN16" s="222"/>
      <c r="JO16" s="218"/>
      <c r="JP16" s="188" t="str">
        <f t="shared" si="238"/>
        <v/>
      </c>
      <c r="JQ16" s="188" t="str">
        <f>IF((JP16&lt;&gt;""),IF(OR($F16&lt;&gt;$G16,PrSettings!$M$4="●"),(($F16-$G16)=(JM16-JN16))*1,0),"")</f>
        <v/>
      </c>
      <c r="JR16" s="188" t="str">
        <f t="shared" si="239"/>
        <v/>
      </c>
      <c r="JS16" s="188" t="str">
        <f>IF(JP16&lt;&gt;"",IF(ABS($F16-$G16)&gt;=PrSettings!$M$7,(ABS($F16-$G16-JM16+JN16)&lt;=1)*1,IF(AND(JP16,$F16=$G16,$F16&gt;=PrSettings!$M$6),(ABS(JM16-$F16)&lt;=1)*1,IF(AND(JP16,$F16+$G16&gt;=PrSettings!$M$8),(ABS(JM16-$F16)+ABS(JN16-$G16)&lt;=1)*1,""))),"")</f>
        <v/>
      </c>
      <c r="JT16" s="220"/>
      <c r="JV16" s="186">
        <f t="shared" si="21"/>
        <v>30</v>
      </c>
      <c r="JW16" s="187" t="str">
        <f t="shared" si="240"/>
        <v>Canada</v>
      </c>
      <c r="JX16" s="188">
        <f t="shared" si="89"/>
        <v>55</v>
      </c>
      <c r="JY16" s="187" t="str">
        <f t="shared" si="241"/>
        <v>Qatar</v>
      </c>
      <c r="JZ16" s="222"/>
      <c r="KA16" s="222"/>
      <c r="KB16" s="218"/>
      <c r="KC16" s="188" t="str">
        <f t="shared" si="242"/>
        <v/>
      </c>
      <c r="KD16" s="188" t="str">
        <f>IF((KC16&lt;&gt;""),IF(OR($F16&lt;&gt;$G16,PrSettings!$M$4="●"),(($F16-$G16)=(JZ16-KA16))*1,0),"")</f>
        <v/>
      </c>
      <c r="KE16" s="188" t="str">
        <f t="shared" si="243"/>
        <v/>
      </c>
      <c r="KF16" s="188" t="str">
        <f>IF(KC16&lt;&gt;"",IF(ABS($F16-$G16)&gt;=PrSettings!$M$7,(ABS($F16-$G16-JZ16+KA16)&lt;=1)*1,IF(AND(KC16,$F16=$G16,$F16&gt;=PrSettings!$M$6),(ABS(JZ16-$F16)&lt;=1)*1,IF(AND(KC16,$F16+$G16&gt;=PrSettings!$M$8),(ABS(JZ16-$F16)+ABS(KA16-$G16)&lt;=1)*1,""))),"")</f>
        <v/>
      </c>
      <c r="KG16" s="220"/>
      <c r="KI16" s="186">
        <f t="shared" si="22"/>
        <v>30</v>
      </c>
      <c r="KJ16" s="187" t="str">
        <f t="shared" si="244"/>
        <v>Canada</v>
      </c>
      <c r="KK16" s="188">
        <f t="shared" si="92"/>
        <v>55</v>
      </c>
      <c r="KL16" s="187" t="str">
        <f t="shared" si="245"/>
        <v>Qatar</v>
      </c>
      <c r="KM16" s="222"/>
      <c r="KN16" s="222"/>
      <c r="KO16" s="218"/>
      <c r="KP16" s="188" t="str">
        <f t="shared" si="246"/>
        <v/>
      </c>
      <c r="KQ16" s="188" t="str">
        <f>IF((KP16&lt;&gt;""),IF(OR($F16&lt;&gt;$G16,PrSettings!$M$4="●"),(($F16-$G16)=(KM16-KN16))*1,0),"")</f>
        <v/>
      </c>
      <c r="KR16" s="188" t="str">
        <f t="shared" si="247"/>
        <v/>
      </c>
      <c r="KS16" s="188" t="str">
        <f>IF(KP16&lt;&gt;"",IF(ABS($F16-$G16)&gt;=PrSettings!$M$7,(ABS($F16-$G16-KM16+KN16)&lt;=1)*1,IF(AND(KP16,$F16=$G16,$F16&gt;=PrSettings!$M$6),(ABS(KM16-$F16)&lt;=1)*1,IF(AND(KP16,$F16+$G16&gt;=PrSettings!$M$8),(ABS(KM16-$F16)+ABS(KN16-$G16)&lt;=1)*1,""))),"")</f>
        <v/>
      </c>
      <c r="KT16" s="220"/>
      <c r="KV16" s="186">
        <f t="shared" si="23"/>
        <v>30</v>
      </c>
      <c r="KW16" s="187" t="str">
        <f t="shared" si="248"/>
        <v>Canada</v>
      </c>
      <c r="KX16" s="188">
        <f t="shared" si="95"/>
        <v>55</v>
      </c>
      <c r="KY16" s="187" t="str">
        <f t="shared" si="249"/>
        <v>Qatar</v>
      </c>
      <c r="KZ16" s="222"/>
      <c r="LA16" s="222"/>
      <c r="LB16" s="218"/>
      <c r="LC16" s="188" t="str">
        <f t="shared" si="250"/>
        <v/>
      </c>
      <c r="LD16" s="188" t="str">
        <f>IF((LC16&lt;&gt;""),IF(OR($F16&lt;&gt;$G16,PrSettings!$M$4="●"),(($F16-$G16)=(KZ16-LA16))*1,0),"")</f>
        <v/>
      </c>
      <c r="LE16" s="188" t="str">
        <f t="shared" si="251"/>
        <v/>
      </c>
      <c r="LF16" s="188" t="str">
        <f>IF(LC16&lt;&gt;"",IF(ABS($F16-$G16)&gt;=PrSettings!$M$7,(ABS($F16-$G16-KZ16+LA16)&lt;=1)*1,IF(AND(LC16,$F16=$G16,$F16&gt;=PrSettings!$M$6),(ABS(KZ16-$F16)&lt;=1)*1,IF(AND(LC16,$F16+$G16&gt;=PrSettings!$M$8),(ABS(KZ16-$F16)+ABS(LA16-$G16)&lt;=1)*1,""))),"")</f>
        <v/>
      </c>
      <c r="LG16" s="220"/>
      <c r="LI16" s="186">
        <f t="shared" si="24"/>
        <v>30</v>
      </c>
      <c r="LJ16" s="187" t="str">
        <f t="shared" si="252"/>
        <v>Canada</v>
      </c>
      <c r="LK16" s="188">
        <f t="shared" si="98"/>
        <v>55</v>
      </c>
      <c r="LL16" s="187" t="str">
        <f t="shared" si="253"/>
        <v>Qatar</v>
      </c>
      <c r="LM16" s="222"/>
      <c r="LN16" s="222"/>
      <c r="LO16" s="218"/>
      <c r="LP16" s="188" t="str">
        <f t="shared" si="254"/>
        <v/>
      </c>
      <c r="LQ16" s="188" t="str">
        <f>IF((LP16&lt;&gt;""),IF(OR($F16&lt;&gt;$G16,PrSettings!$M$4="●"),(($F16-$G16)=(LM16-LN16))*1,0),"")</f>
        <v/>
      </c>
      <c r="LR16" s="188" t="str">
        <f t="shared" si="255"/>
        <v/>
      </c>
      <c r="LS16" s="188" t="str">
        <f>IF(LP16&lt;&gt;"",IF(ABS($F16-$G16)&gt;=PrSettings!$M$7,(ABS($F16-$G16-LM16+LN16)&lt;=1)*1,IF(AND(LP16,$F16=$G16,$F16&gt;=PrSettings!$M$6),(ABS(LM16-$F16)&lt;=1)*1,IF(AND(LP16,$F16+$G16&gt;=PrSettings!$M$8),(ABS(LM16-$F16)+ABS(LN16-$G16)&lt;=1)*1,""))),"")</f>
        <v/>
      </c>
      <c r="LT16" s="220"/>
      <c r="LV16" s="186">
        <f t="shared" si="25"/>
        <v>30</v>
      </c>
      <c r="LW16" s="187" t="str">
        <f t="shared" si="256"/>
        <v>Canada</v>
      </c>
      <c r="LX16" s="188">
        <f t="shared" si="101"/>
        <v>55</v>
      </c>
      <c r="LY16" s="187" t="str">
        <f t="shared" si="257"/>
        <v>Qatar</v>
      </c>
      <c r="LZ16" s="222"/>
      <c r="MA16" s="222"/>
      <c r="MB16" s="218"/>
      <c r="MC16" s="188" t="str">
        <f t="shared" si="258"/>
        <v/>
      </c>
      <c r="MD16" s="188" t="str">
        <f>IF((MC16&lt;&gt;""),IF(OR($F16&lt;&gt;$G16,PrSettings!$M$4="●"),(($F16-$G16)=(LZ16-MA16))*1,0),"")</f>
        <v/>
      </c>
      <c r="ME16" s="188" t="str">
        <f t="shared" si="259"/>
        <v/>
      </c>
      <c r="MF16" s="188" t="str">
        <f>IF(MC16&lt;&gt;"",IF(ABS($F16-$G16)&gt;=PrSettings!$M$7,(ABS($F16-$G16-LZ16+MA16)&lt;=1)*1,IF(AND(MC16,$F16=$G16,$F16&gt;=PrSettings!$M$6),(ABS(LZ16-$F16)&lt;=1)*1,IF(AND(MC16,$F16+$G16&gt;=PrSettings!$M$8),(ABS(LZ16-$F16)+ABS(MA16-$G16)&lt;=1)*1,""))),"")</f>
        <v/>
      </c>
      <c r="MG16" s="220"/>
    </row>
    <row r="17" spans="2:345">
      <c r="B17" s="186">
        <f>INDEX(Groups!$C$7:$C$65,MATCH(C17,Groups!$D$7:$D$65,0))</f>
        <v>19</v>
      </c>
      <c r="C17" s="187" t="str">
        <f>CalcB!$P$26</f>
        <v>Switzerland</v>
      </c>
      <c r="D17" s="188">
        <f>INDEX(Groups!$C$7:$C$65,MATCH(E17,Groups!$D$7:$D$65,0))</f>
        <v>30</v>
      </c>
      <c r="E17" s="187" t="str">
        <f>CalcB!$Q$26</f>
        <v>Canada</v>
      </c>
      <c r="F17" s="189" t="str">
        <f>CalcB!$R$26</f>
        <v/>
      </c>
      <c r="G17" s="190" t="str">
        <f>CalcB!$S$26</f>
        <v/>
      </c>
      <c r="I17" s="186">
        <f t="shared" si="0"/>
        <v>19</v>
      </c>
      <c r="J17" s="187" t="str">
        <f t="shared" si="156"/>
        <v>Switzerland</v>
      </c>
      <c r="K17" s="188">
        <f t="shared" si="26"/>
        <v>30</v>
      </c>
      <c r="L17" s="187" t="str">
        <f t="shared" si="157"/>
        <v>Canada</v>
      </c>
      <c r="M17" s="222"/>
      <c r="N17" s="222"/>
      <c r="O17" s="218"/>
      <c r="P17" s="188" t="str">
        <f t="shared" si="158"/>
        <v/>
      </c>
      <c r="Q17" s="188" t="str">
        <f>IF((P17&lt;&gt;""),IF(OR($F17&lt;&gt;$G17,PrSettings!$M$4="●"),(($F17-$G17)=(M17-N17))*1,0),"")</f>
        <v/>
      </c>
      <c r="R17" s="188" t="str">
        <f t="shared" si="159"/>
        <v/>
      </c>
      <c r="S17" s="188" t="str">
        <f>IF(P17&lt;&gt;"",IF(ABS($F17-$G17)&gt;=PrSettings!$M$7,(ABS($F17-$G17-M17+N17)&lt;=1)*1,IF(AND(P17,$F17=$G17,$F17&gt;=PrSettings!$M$6),(ABS(M17-$F17)&lt;=1)*1,IF(AND(P17,$F17+$G17&gt;=PrSettings!$M$8),(ABS(M17-$F17)+ABS(N17-$G17)&lt;=1)*1,""))),"")</f>
        <v/>
      </c>
      <c r="T17" s="220"/>
      <c r="V17" s="186">
        <f t="shared" si="1"/>
        <v>19</v>
      </c>
      <c r="W17" s="187" t="str">
        <f t="shared" si="160"/>
        <v>Switzerland</v>
      </c>
      <c r="X17" s="188">
        <f t="shared" si="29"/>
        <v>30</v>
      </c>
      <c r="Y17" s="187" t="str">
        <f t="shared" si="161"/>
        <v>Canada</v>
      </c>
      <c r="Z17" s="222"/>
      <c r="AA17" s="222"/>
      <c r="AB17" s="218"/>
      <c r="AC17" s="188" t="str">
        <f t="shared" si="162"/>
        <v/>
      </c>
      <c r="AD17" s="188" t="str">
        <f>IF((AC17&lt;&gt;""),IF(OR($F17&lt;&gt;$G17,PrSettings!$M$4="●"),(($F17-$G17)=(Z17-AA17))*1,0),"")</f>
        <v/>
      </c>
      <c r="AE17" s="188" t="str">
        <f t="shared" si="163"/>
        <v/>
      </c>
      <c r="AF17" s="188" t="str">
        <f>IF(AC17&lt;&gt;"",IF(ABS($F17-$G17)&gt;=PrSettings!$M$7,(ABS($F17-$G17-Z17+AA17)&lt;=1)*1,IF(AND(AC17,$F17=$G17,$F17&gt;=PrSettings!$M$6),(ABS(Z17-$F17)&lt;=1)*1,IF(AND(AC17,$F17+$G17&gt;=PrSettings!$M$8),(ABS(Z17-$F17)+ABS(AA17-$G17)&lt;=1)*1,""))),"")</f>
        <v/>
      </c>
      <c r="AG17" s="220"/>
      <c r="AI17" s="186">
        <f t="shared" si="2"/>
        <v>19</v>
      </c>
      <c r="AJ17" s="187" t="str">
        <f t="shared" si="164"/>
        <v>Switzerland</v>
      </c>
      <c r="AK17" s="188">
        <f t="shared" si="32"/>
        <v>30</v>
      </c>
      <c r="AL17" s="187" t="str">
        <f t="shared" si="165"/>
        <v>Canada</v>
      </c>
      <c r="AM17" s="222"/>
      <c r="AN17" s="222"/>
      <c r="AO17" s="218"/>
      <c r="AP17" s="188" t="str">
        <f t="shared" si="166"/>
        <v/>
      </c>
      <c r="AQ17" s="188" t="str">
        <f>IF((AP17&lt;&gt;""),IF(OR($F17&lt;&gt;$G17,PrSettings!$M$4="●"),(($F17-$G17)=(AM17-AN17))*1,0),"")</f>
        <v/>
      </c>
      <c r="AR17" s="188" t="str">
        <f t="shared" si="167"/>
        <v/>
      </c>
      <c r="AS17" s="188" t="str">
        <f>IF(AP17&lt;&gt;"",IF(ABS($F17-$G17)&gt;=PrSettings!$M$7,(ABS($F17-$G17-AM17+AN17)&lt;=1)*1,IF(AND(AP17,$F17=$G17,$F17&gt;=PrSettings!$M$6),(ABS(AM17-$F17)&lt;=1)*1,IF(AND(AP17,$F17+$G17&gt;=PrSettings!$M$8),(ABS(AM17-$F17)+ABS(AN17-$G17)&lt;=1)*1,""))),"")</f>
        <v/>
      </c>
      <c r="AT17" s="220"/>
      <c r="AV17" s="186">
        <f t="shared" si="3"/>
        <v>19</v>
      </c>
      <c r="AW17" s="187" t="str">
        <f t="shared" si="168"/>
        <v>Switzerland</v>
      </c>
      <c r="AX17" s="188">
        <f t="shared" si="35"/>
        <v>30</v>
      </c>
      <c r="AY17" s="187" t="str">
        <f t="shared" si="169"/>
        <v>Canada</v>
      </c>
      <c r="AZ17" s="222"/>
      <c r="BA17" s="222"/>
      <c r="BB17" s="218"/>
      <c r="BC17" s="188" t="str">
        <f t="shared" si="170"/>
        <v/>
      </c>
      <c r="BD17" s="188" t="str">
        <f>IF((BC17&lt;&gt;""),IF(OR($F17&lt;&gt;$G17,PrSettings!$M$4="●"),(($F17-$G17)=(AZ17-BA17))*1,0),"")</f>
        <v/>
      </c>
      <c r="BE17" s="188" t="str">
        <f t="shared" si="171"/>
        <v/>
      </c>
      <c r="BF17" s="188" t="str">
        <f>IF(BC17&lt;&gt;"",IF(ABS($F17-$G17)&gt;=PrSettings!$M$7,(ABS($F17-$G17-AZ17+BA17)&lt;=1)*1,IF(AND(BC17,$F17=$G17,$F17&gt;=PrSettings!$M$6),(ABS(AZ17-$F17)&lt;=1)*1,IF(AND(BC17,$F17+$G17&gt;=PrSettings!$M$8),(ABS(AZ17-$F17)+ABS(BA17-$G17)&lt;=1)*1,""))),"")</f>
        <v/>
      </c>
      <c r="BG17" s="220"/>
      <c r="BI17" s="186">
        <f t="shared" si="4"/>
        <v>19</v>
      </c>
      <c r="BJ17" s="187" t="str">
        <f t="shared" si="172"/>
        <v>Switzerland</v>
      </c>
      <c r="BK17" s="188">
        <f t="shared" si="38"/>
        <v>30</v>
      </c>
      <c r="BL17" s="187" t="str">
        <f t="shared" si="173"/>
        <v>Canada</v>
      </c>
      <c r="BM17" s="222"/>
      <c r="BN17" s="222"/>
      <c r="BO17" s="218"/>
      <c r="BP17" s="188" t="str">
        <f t="shared" si="174"/>
        <v/>
      </c>
      <c r="BQ17" s="188" t="str">
        <f>IF((BP17&lt;&gt;""),IF(OR($F17&lt;&gt;$G17,PrSettings!$M$4="●"),(($F17-$G17)=(BM17-BN17))*1,0),"")</f>
        <v/>
      </c>
      <c r="BR17" s="188" t="str">
        <f t="shared" si="175"/>
        <v/>
      </c>
      <c r="BS17" s="188" t="str">
        <f>IF(BP17&lt;&gt;"",IF(ABS($F17-$G17)&gt;=PrSettings!$M$7,(ABS($F17-$G17-BM17+BN17)&lt;=1)*1,IF(AND(BP17,$F17=$G17,$F17&gt;=PrSettings!$M$6),(ABS(BM17-$F17)&lt;=1)*1,IF(AND(BP17,$F17+$G17&gt;=PrSettings!$M$8),(ABS(BM17-$F17)+ABS(BN17-$G17)&lt;=1)*1,""))),"")</f>
        <v/>
      </c>
      <c r="BT17" s="220"/>
      <c r="BV17" s="186">
        <f t="shared" si="5"/>
        <v>19</v>
      </c>
      <c r="BW17" s="187" t="str">
        <f t="shared" si="176"/>
        <v>Switzerland</v>
      </c>
      <c r="BX17" s="188">
        <f t="shared" si="41"/>
        <v>30</v>
      </c>
      <c r="BY17" s="187" t="str">
        <f t="shared" si="177"/>
        <v>Canada</v>
      </c>
      <c r="BZ17" s="222"/>
      <c r="CA17" s="222"/>
      <c r="CB17" s="218"/>
      <c r="CC17" s="188" t="str">
        <f t="shared" si="178"/>
        <v/>
      </c>
      <c r="CD17" s="188" t="str">
        <f>IF((CC17&lt;&gt;""),IF(OR($F17&lt;&gt;$G17,PrSettings!$M$4="●"),(($F17-$G17)=(BZ17-CA17))*1,0),"")</f>
        <v/>
      </c>
      <c r="CE17" s="188" t="str">
        <f t="shared" si="179"/>
        <v/>
      </c>
      <c r="CF17" s="188" t="str">
        <f>IF(CC17&lt;&gt;"",IF(ABS($F17-$G17)&gt;=PrSettings!$M$7,(ABS($F17-$G17-BZ17+CA17)&lt;=1)*1,IF(AND(CC17,$F17=$G17,$F17&gt;=PrSettings!$M$6),(ABS(BZ17-$F17)&lt;=1)*1,IF(AND(CC17,$F17+$G17&gt;=PrSettings!$M$8),(ABS(BZ17-$F17)+ABS(CA17-$G17)&lt;=1)*1,""))),"")</f>
        <v/>
      </c>
      <c r="CG17" s="220"/>
      <c r="CI17" s="186">
        <f t="shared" si="6"/>
        <v>19</v>
      </c>
      <c r="CJ17" s="187" t="str">
        <f t="shared" si="180"/>
        <v>Switzerland</v>
      </c>
      <c r="CK17" s="188">
        <f t="shared" si="44"/>
        <v>30</v>
      </c>
      <c r="CL17" s="187" t="str">
        <f t="shared" si="181"/>
        <v>Canada</v>
      </c>
      <c r="CM17" s="222"/>
      <c r="CN17" s="222"/>
      <c r="CO17" s="218"/>
      <c r="CP17" s="188" t="str">
        <f t="shared" si="182"/>
        <v/>
      </c>
      <c r="CQ17" s="188" t="str">
        <f>IF((CP17&lt;&gt;""),IF(OR($F17&lt;&gt;$G17,PrSettings!$M$4="●"),(($F17-$G17)=(CM17-CN17))*1,0),"")</f>
        <v/>
      </c>
      <c r="CR17" s="188" t="str">
        <f t="shared" si="183"/>
        <v/>
      </c>
      <c r="CS17" s="188" t="str">
        <f>IF(CP17&lt;&gt;"",IF(ABS($F17-$G17)&gt;=PrSettings!$M$7,(ABS($F17-$G17-CM17+CN17)&lt;=1)*1,IF(AND(CP17,$F17=$G17,$F17&gt;=PrSettings!$M$6),(ABS(CM17-$F17)&lt;=1)*1,IF(AND(CP17,$F17+$G17&gt;=PrSettings!$M$8),(ABS(CM17-$F17)+ABS(CN17-$G17)&lt;=1)*1,""))),"")</f>
        <v/>
      </c>
      <c r="CT17" s="220"/>
      <c r="CV17" s="186">
        <f t="shared" si="7"/>
        <v>19</v>
      </c>
      <c r="CW17" s="187" t="str">
        <f t="shared" si="184"/>
        <v>Switzerland</v>
      </c>
      <c r="CX17" s="188">
        <f t="shared" si="47"/>
        <v>30</v>
      </c>
      <c r="CY17" s="187" t="str">
        <f t="shared" si="185"/>
        <v>Canada</v>
      </c>
      <c r="CZ17" s="222"/>
      <c r="DA17" s="222"/>
      <c r="DB17" s="218"/>
      <c r="DC17" s="188" t="str">
        <f t="shared" si="186"/>
        <v/>
      </c>
      <c r="DD17" s="188" t="str">
        <f>IF((DC17&lt;&gt;""),IF(OR($F17&lt;&gt;$G17,PrSettings!$M$4="●"),(($F17-$G17)=(CZ17-DA17))*1,0),"")</f>
        <v/>
      </c>
      <c r="DE17" s="188" t="str">
        <f t="shared" si="187"/>
        <v/>
      </c>
      <c r="DF17" s="188" t="str">
        <f>IF(DC17&lt;&gt;"",IF(ABS($F17-$G17)&gt;=PrSettings!$M$7,(ABS($F17-$G17-CZ17+DA17)&lt;=1)*1,IF(AND(DC17,$F17=$G17,$F17&gt;=PrSettings!$M$6),(ABS(CZ17-$F17)&lt;=1)*1,IF(AND(DC17,$F17+$G17&gt;=PrSettings!$M$8),(ABS(CZ17-$F17)+ABS(DA17-$G17)&lt;=1)*1,""))),"")</f>
        <v/>
      </c>
      <c r="DG17" s="220"/>
      <c r="DI17" s="186">
        <f t="shared" si="8"/>
        <v>19</v>
      </c>
      <c r="DJ17" s="187" t="str">
        <f t="shared" si="188"/>
        <v>Switzerland</v>
      </c>
      <c r="DK17" s="188">
        <f t="shared" si="50"/>
        <v>30</v>
      </c>
      <c r="DL17" s="187" t="str">
        <f t="shared" si="189"/>
        <v>Canada</v>
      </c>
      <c r="DM17" s="222"/>
      <c r="DN17" s="222"/>
      <c r="DO17" s="218"/>
      <c r="DP17" s="188" t="str">
        <f t="shared" si="190"/>
        <v/>
      </c>
      <c r="DQ17" s="188" t="str">
        <f>IF((DP17&lt;&gt;""),IF(OR($F17&lt;&gt;$G17,PrSettings!$M$4="●"),(($F17-$G17)=(DM17-DN17))*1,0),"")</f>
        <v/>
      </c>
      <c r="DR17" s="188" t="str">
        <f t="shared" si="191"/>
        <v/>
      </c>
      <c r="DS17" s="188" t="str">
        <f>IF(DP17&lt;&gt;"",IF(ABS($F17-$G17)&gt;=PrSettings!$M$7,(ABS($F17-$G17-DM17+DN17)&lt;=1)*1,IF(AND(DP17,$F17=$G17,$F17&gt;=PrSettings!$M$6),(ABS(DM17-$F17)&lt;=1)*1,IF(AND(DP17,$F17+$G17&gt;=PrSettings!$M$8),(ABS(DM17-$F17)+ABS(DN17-$G17)&lt;=1)*1,""))),"")</f>
        <v/>
      </c>
      <c r="DT17" s="220"/>
      <c r="DV17" s="186">
        <f t="shared" si="9"/>
        <v>19</v>
      </c>
      <c r="DW17" s="187" t="str">
        <f t="shared" si="192"/>
        <v>Switzerland</v>
      </c>
      <c r="DX17" s="188">
        <f t="shared" si="53"/>
        <v>30</v>
      </c>
      <c r="DY17" s="187" t="str">
        <f t="shared" si="193"/>
        <v>Canada</v>
      </c>
      <c r="DZ17" s="222"/>
      <c r="EA17" s="222"/>
      <c r="EB17" s="218"/>
      <c r="EC17" s="188" t="str">
        <f t="shared" si="194"/>
        <v/>
      </c>
      <c r="ED17" s="188" t="str">
        <f>IF((EC17&lt;&gt;""),IF(OR($F17&lt;&gt;$G17,PrSettings!$M$4="●"),(($F17-$G17)=(DZ17-EA17))*1,0),"")</f>
        <v/>
      </c>
      <c r="EE17" s="188" t="str">
        <f t="shared" si="195"/>
        <v/>
      </c>
      <c r="EF17" s="188" t="str">
        <f>IF(EC17&lt;&gt;"",IF(ABS($F17-$G17)&gt;=PrSettings!$M$7,(ABS($F17-$G17-DZ17+EA17)&lt;=1)*1,IF(AND(EC17,$F17=$G17,$F17&gt;=PrSettings!$M$6),(ABS(DZ17-$F17)&lt;=1)*1,IF(AND(EC17,$F17+$G17&gt;=PrSettings!$M$8),(ABS(DZ17-$F17)+ABS(EA17-$G17)&lt;=1)*1,""))),"")</f>
        <v/>
      </c>
      <c r="EG17" s="220"/>
      <c r="EI17" s="186">
        <f t="shared" si="10"/>
        <v>19</v>
      </c>
      <c r="EJ17" s="187" t="str">
        <f t="shared" si="196"/>
        <v>Switzerland</v>
      </c>
      <c r="EK17" s="188">
        <f t="shared" si="56"/>
        <v>30</v>
      </c>
      <c r="EL17" s="187" t="str">
        <f t="shared" si="197"/>
        <v>Canada</v>
      </c>
      <c r="EM17" s="222"/>
      <c r="EN17" s="222"/>
      <c r="EO17" s="218"/>
      <c r="EP17" s="188" t="str">
        <f t="shared" si="198"/>
        <v/>
      </c>
      <c r="EQ17" s="188" t="str">
        <f>IF((EP17&lt;&gt;""),IF(OR($F17&lt;&gt;$G17,PrSettings!$M$4="●"),(($F17-$G17)=(EM17-EN17))*1,0),"")</f>
        <v/>
      </c>
      <c r="ER17" s="188" t="str">
        <f t="shared" si="199"/>
        <v/>
      </c>
      <c r="ES17" s="188" t="str">
        <f>IF(EP17&lt;&gt;"",IF(ABS($F17-$G17)&gt;=PrSettings!$M$7,(ABS($F17-$G17-EM17+EN17)&lt;=1)*1,IF(AND(EP17,$F17=$G17,$F17&gt;=PrSettings!$M$6),(ABS(EM17-$F17)&lt;=1)*1,IF(AND(EP17,$F17+$G17&gt;=PrSettings!$M$8),(ABS(EM17-$F17)+ABS(EN17-$G17)&lt;=1)*1,""))),"")</f>
        <v/>
      </c>
      <c r="ET17" s="220"/>
      <c r="EV17" s="186">
        <f t="shared" si="11"/>
        <v>19</v>
      </c>
      <c r="EW17" s="187" t="str">
        <f t="shared" si="200"/>
        <v>Switzerland</v>
      </c>
      <c r="EX17" s="188">
        <f t="shared" si="59"/>
        <v>30</v>
      </c>
      <c r="EY17" s="187" t="str">
        <f t="shared" si="201"/>
        <v>Canada</v>
      </c>
      <c r="EZ17" s="222"/>
      <c r="FA17" s="222"/>
      <c r="FB17" s="218"/>
      <c r="FC17" s="188" t="str">
        <f t="shared" si="202"/>
        <v/>
      </c>
      <c r="FD17" s="188" t="str">
        <f>IF((FC17&lt;&gt;""),IF(OR($F17&lt;&gt;$G17,PrSettings!$M$4="●"),(($F17-$G17)=(EZ17-FA17))*1,0),"")</f>
        <v/>
      </c>
      <c r="FE17" s="188" t="str">
        <f t="shared" si="203"/>
        <v/>
      </c>
      <c r="FF17" s="188" t="str">
        <f>IF(FC17&lt;&gt;"",IF(ABS($F17-$G17)&gt;=PrSettings!$M$7,(ABS($F17-$G17-EZ17+FA17)&lt;=1)*1,IF(AND(FC17,$F17=$G17,$F17&gt;=PrSettings!$M$6),(ABS(EZ17-$F17)&lt;=1)*1,IF(AND(FC17,$F17+$G17&gt;=PrSettings!$M$8),(ABS(EZ17-$F17)+ABS(FA17-$G17)&lt;=1)*1,""))),"")</f>
        <v/>
      </c>
      <c r="FG17" s="220"/>
      <c r="FI17" s="186">
        <f t="shared" si="12"/>
        <v>19</v>
      </c>
      <c r="FJ17" s="187" t="str">
        <f t="shared" si="204"/>
        <v>Switzerland</v>
      </c>
      <c r="FK17" s="188">
        <f t="shared" si="62"/>
        <v>30</v>
      </c>
      <c r="FL17" s="187" t="str">
        <f t="shared" si="205"/>
        <v>Canada</v>
      </c>
      <c r="FM17" s="222"/>
      <c r="FN17" s="222"/>
      <c r="FO17" s="218"/>
      <c r="FP17" s="188" t="str">
        <f t="shared" si="206"/>
        <v/>
      </c>
      <c r="FQ17" s="188" t="str">
        <f>IF((FP17&lt;&gt;""),IF(OR($F17&lt;&gt;$G17,PrSettings!$M$4="●"),(($F17-$G17)=(FM17-FN17))*1,0),"")</f>
        <v/>
      </c>
      <c r="FR17" s="188" t="str">
        <f t="shared" si="207"/>
        <v/>
      </c>
      <c r="FS17" s="188" t="str">
        <f>IF(FP17&lt;&gt;"",IF(ABS($F17-$G17)&gt;=PrSettings!$M$7,(ABS($F17-$G17-FM17+FN17)&lt;=1)*1,IF(AND(FP17,$F17=$G17,$F17&gt;=PrSettings!$M$6),(ABS(FM17-$F17)&lt;=1)*1,IF(AND(FP17,$F17+$G17&gt;=PrSettings!$M$8),(ABS(FM17-$F17)+ABS(FN17-$G17)&lt;=1)*1,""))),"")</f>
        <v/>
      </c>
      <c r="FT17" s="220"/>
      <c r="FV17" s="186">
        <f t="shared" si="13"/>
        <v>19</v>
      </c>
      <c r="FW17" s="187" t="str">
        <f t="shared" si="208"/>
        <v>Switzerland</v>
      </c>
      <c r="FX17" s="188">
        <f t="shared" si="65"/>
        <v>30</v>
      </c>
      <c r="FY17" s="187" t="str">
        <f t="shared" si="209"/>
        <v>Canada</v>
      </c>
      <c r="FZ17" s="222"/>
      <c r="GA17" s="222"/>
      <c r="GB17" s="218"/>
      <c r="GC17" s="188" t="str">
        <f t="shared" si="210"/>
        <v/>
      </c>
      <c r="GD17" s="188" t="str">
        <f>IF((GC17&lt;&gt;""),IF(OR($F17&lt;&gt;$G17,PrSettings!$M$4="●"),(($F17-$G17)=(FZ17-GA17))*1,0),"")</f>
        <v/>
      </c>
      <c r="GE17" s="188" t="str">
        <f t="shared" si="211"/>
        <v/>
      </c>
      <c r="GF17" s="188" t="str">
        <f>IF(GC17&lt;&gt;"",IF(ABS($F17-$G17)&gt;=PrSettings!$M$7,(ABS($F17-$G17-FZ17+GA17)&lt;=1)*1,IF(AND(GC17,$F17=$G17,$F17&gt;=PrSettings!$M$6),(ABS(FZ17-$F17)&lt;=1)*1,IF(AND(GC17,$F17+$G17&gt;=PrSettings!$M$8),(ABS(FZ17-$F17)+ABS(GA17-$G17)&lt;=1)*1,""))),"")</f>
        <v/>
      </c>
      <c r="GG17" s="220"/>
      <c r="GI17" s="186">
        <f t="shared" si="14"/>
        <v>19</v>
      </c>
      <c r="GJ17" s="187" t="str">
        <f t="shared" si="212"/>
        <v>Switzerland</v>
      </c>
      <c r="GK17" s="188">
        <f t="shared" si="68"/>
        <v>30</v>
      </c>
      <c r="GL17" s="187" t="str">
        <f t="shared" si="213"/>
        <v>Canada</v>
      </c>
      <c r="GM17" s="222"/>
      <c r="GN17" s="222"/>
      <c r="GO17" s="218"/>
      <c r="GP17" s="188" t="str">
        <f t="shared" si="214"/>
        <v/>
      </c>
      <c r="GQ17" s="188" t="str">
        <f>IF((GP17&lt;&gt;""),IF(OR($F17&lt;&gt;$G17,PrSettings!$M$4="●"),(($F17-$G17)=(GM17-GN17))*1,0),"")</f>
        <v/>
      </c>
      <c r="GR17" s="188" t="str">
        <f t="shared" si="215"/>
        <v/>
      </c>
      <c r="GS17" s="188" t="str">
        <f>IF(GP17&lt;&gt;"",IF(ABS($F17-$G17)&gt;=PrSettings!$M$7,(ABS($F17-$G17-GM17+GN17)&lt;=1)*1,IF(AND(GP17,$F17=$G17,$F17&gt;=PrSettings!$M$6),(ABS(GM17-$F17)&lt;=1)*1,IF(AND(GP17,$F17+$G17&gt;=PrSettings!$M$8),(ABS(GM17-$F17)+ABS(GN17-$G17)&lt;=1)*1,""))),"")</f>
        <v/>
      </c>
      <c r="GT17" s="220"/>
      <c r="GV17" s="186">
        <f t="shared" si="15"/>
        <v>19</v>
      </c>
      <c r="GW17" s="187" t="str">
        <f t="shared" si="216"/>
        <v>Switzerland</v>
      </c>
      <c r="GX17" s="188">
        <f t="shared" si="71"/>
        <v>30</v>
      </c>
      <c r="GY17" s="187" t="str">
        <f t="shared" si="217"/>
        <v>Canada</v>
      </c>
      <c r="GZ17" s="222"/>
      <c r="HA17" s="222"/>
      <c r="HB17" s="218"/>
      <c r="HC17" s="188" t="str">
        <f t="shared" si="218"/>
        <v/>
      </c>
      <c r="HD17" s="188" t="str">
        <f>IF((HC17&lt;&gt;""),IF(OR($F17&lt;&gt;$G17,PrSettings!$M$4="●"),(($F17-$G17)=(GZ17-HA17))*1,0),"")</f>
        <v/>
      </c>
      <c r="HE17" s="188" t="str">
        <f t="shared" si="219"/>
        <v/>
      </c>
      <c r="HF17" s="188" t="str">
        <f>IF(HC17&lt;&gt;"",IF(ABS($F17-$G17)&gt;=PrSettings!$M$7,(ABS($F17-$G17-GZ17+HA17)&lt;=1)*1,IF(AND(HC17,$F17=$G17,$F17&gt;=PrSettings!$M$6),(ABS(GZ17-$F17)&lt;=1)*1,IF(AND(HC17,$F17+$G17&gt;=PrSettings!$M$8),(ABS(GZ17-$F17)+ABS(HA17-$G17)&lt;=1)*1,""))),"")</f>
        <v/>
      </c>
      <c r="HG17" s="220"/>
      <c r="HI17" s="186">
        <f t="shared" si="16"/>
        <v>19</v>
      </c>
      <c r="HJ17" s="187" t="str">
        <f t="shared" si="220"/>
        <v>Switzerland</v>
      </c>
      <c r="HK17" s="188">
        <f t="shared" si="74"/>
        <v>30</v>
      </c>
      <c r="HL17" s="187" t="str">
        <f t="shared" si="221"/>
        <v>Canada</v>
      </c>
      <c r="HM17" s="222"/>
      <c r="HN17" s="222"/>
      <c r="HO17" s="218"/>
      <c r="HP17" s="188" t="str">
        <f t="shared" si="222"/>
        <v/>
      </c>
      <c r="HQ17" s="188" t="str">
        <f>IF((HP17&lt;&gt;""),IF(OR($F17&lt;&gt;$G17,PrSettings!$M$4="●"),(($F17-$G17)=(HM17-HN17))*1,0),"")</f>
        <v/>
      </c>
      <c r="HR17" s="188" t="str">
        <f t="shared" si="223"/>
        <v/>
      </c>
      <c r="HS17" s="188" t="str">
        <f>IF(HP17&lt;&gt;"",IF(ABS($F17-$G17)&gt;=PrSettings!$M$7,(ABS($F17-$G17-HM17+HN17)&lt;=1)*1,IF(AND(HP17,$F17=$G17,$F17&gt;=PrSettings!$M$6),(ABS(HM17-$F17)&lt;=1)*1,IF(AND(HP17,$F17+$G17&gt;=PrSettings!$M$8),(ABS(HM17-$F17)+ABS(HN17-$G17)&lt;=1)*1,""))),"")</f>
        <v/>
      </c>
      <c r="HT17" s="220"/>
      <c r="HV17" s="186">
        <f t="shared" si="17"/>
        <v>19</v>
      </c>
      <c r="HW17" s="187" t="str">
        <f t="shared" si="224"/>
        <v>Switzerland</v>
      </c>
      <c r="HX17" s="188">
        <f t="shared" si="77"/>
        <v>30</v>
      </c>
      <c r="HY17" s="187" t="str">
        <f t="shared" si="225"/>
        <v>Canada</v>
      </c>
      <c r="HZ17" s="222"/>
      <c r="IA17" s="222"/>
      <c r="IB17" s="218"/>
      <c r="IC17" s="188" t="str">
        <f t="shared" si="226"/>
        <v/>
      </c>
      <c r="ID17" s="188" t="str">
        <f>IF((IC17&lt;&gt;""),IF(OR($F17&lt;&gt;$G17,PrSettings!$M$4="●"),(($F17-$G17)=(HZ17-IA17))*1,0),"")</f>
        <v/>
      </c>
      <c r="IE17" s="188" t="str">
        <f t="shared" si="227"/>
        <v/>
      </c>
      <c r="IF17" s="188" t="str">
        <f>IF(IC17&lt;&gt;"",IF(ABS($F17-$G17)&gt;=PrSettings!$M$7,(ABS($F17-$G17-HZ17+IA17)&lt;=1)*1,IF(AND(IC17,$F17=$G17,$F17&gt;=PrSettings!$M$6),(ABS(HZ17-$F17)&lt;=1)*1,IF(AND(IC17,$F17+$G17&gt;=PrSettings!$M$8),(ABS(HZ17-$F17)+ABS(IA17-$G17)&lt;=1)*1,""))),"")</f>
        <v/>
      </c>
      <c r="IG17" s="220"/>
      <c r="II17" s="186">
        <f t="shared" si="18"/>
        <v>19</v>
      </c>
      <c r="IJ17" s="187" t="str">
        <f t="shared" si="228"/>
        <v>Switzerland</v>
      </c>
      <c r="IK17" s="188">
        <f t="shared" si="80"/>
        <v>30</v>
      </c>
      <c r="IL17" s="187" t="str">
        <f t="shared" si="229"/>
        <v>Canada</v>
      </c>
      <c r="IM17" s="222"/>
      <c r="IN17" s="222"/>
      <c r="IO17" s="218"/>
      <c r="IP17" s="188" t="str">
        <f t="shared" si="230"/>
        <v/>
      </c>
      <c r="IQ17" s="188" t="str">
        <f>IF((IP17&lt;&gt;""),IF(OR($F17&lt;&gt;$G17,PrSettings!$M$4="●"),(($F17-$G17)=(IM17-IN17))*1,0),"")</f>
        <v/>
      </c>
      <c r="IR17" s="188" t="str">
        <f t="shared" si="231"/>
        <v/>
      </c>
      <c r="IS17" s="188" t="str">
        <f>IF(IP17&lt;&gt;"",IF(ABS($F17-$G17)&gt;=PrSettings!$M$7,(ABS($F17-$G17-IM17+IN17)&lt;=1)*1,IF(AND(IP17,$F17=$G17,$F17&gt;=PrSettings!$M$6),(ABS(IM17-$F17)&lt;=1)*1,IF(AND(IP17,$F17+$G17&gt;=PrSettings!$M$8),(ABS(IM17-$F17)+ABS(IN17-$G17)&lt;=1)*1,""))),"")</f>
        <v/>
      </c>
      <c r="IT17" s="220"/>
      <c r="IV17" s="186">
        <f t="shared" si="19"/>
        <v>19</v>
      </c>
      <c r="IW17" s="187" t="str">
        <f t="shared" si="232"/>
        <v>Switzerland</v>
      </c>
      <c r="IX17" s="188">
        <f t="shared" si="83"/>
        <v>30</v>
      </c>
      <c r="IY17" s="187" t="str">
        <f t="shared" si="233"/>
        <v>Canada</v>
      </c>
      <c r="IZ17" s="222"/>
      <c r="JA17" s="222"/>
      <c r="JB17" s="218"/>
      <c r="JC17" s="188" t="str">
        <f t="shared" si="234"/>
        <v/>
      </c>
      <c r="JD17" s="188" t="str">
        <f>IF((JC17&lt;&gt;""),IF(OR($F17&lt;&gt;$G17,PrSettings!$M$4="●"),(($F17-$G17)=(IZ17-JA17))*1,0),"")</f>
        <v/>
      </c>
      <c r="JE17" s="188" t="str">
        <f t="shared" si="235"/>
        <v/>
      </c>
      <c r="JF17" s="188" t="str">
        <f>IF(JC17&lt;&gt;"",IF(ABS($F17-$G17)&gt;=PrSettings!$M$7,(ABS($F17-$G17-IZ17+JA17)&lt;=1)*1,IF(AND(JC17,$F17=$G17,$F17&gt;=PrSettings!$M$6),(ABS(IZ17-$F17)&lt;=1)*1,IF(AND(JC17,$F17+$G17&gt;=PrSettings!$M$8),(ABS(IZ17-$F17)+ABS(JA17-$G17)&lt;=1)*1,""))),"")</f>
        <v/>
      </c>
      <c r="JG17" s="220"/>
      <c r="JI17" s="186">
        <f t="shared" si="20"/>
        <v>19</v>
      </c>
      <c r="JJ17" s="187" t="str">
        <f t="shared" si="236"/>
        <v>Switzerland</v>
      </c>
      <c r="JK17" s="188">
        <f t="shared" si="86"/>
        <v>30</v>
      </c>
      <c r="JL17" s="187" t="str">
        <f t="shared" si="237"/>
        <v>Canada</v>
      </c>
      <c r="JM17" s="222"/>
      <c r="JN17" s="222"/>
      <c r="JO17" s="218"/>
      <c r="JP17" s="188" t="str">
        <f t="shared" si="238"/>
        <v/>
      </c>
      <c r="JQ17" s="188" t="str">
        <f>IF((JP17&lt;&gt;""),IF(OR($F17&lt;&gt;$G17,PrSettings!$M$4="●"),(($F17-$G17)=(JM17-JN17))*1,0),"")</f>
        <v/>
      </c>
      <c r="JR17" s="188" t="str">
        <f t="shared" si="239"/>
        <v/>
      </c>
      <c r="JS17" s="188" t="str">
        <f>IF(JP17&lt;&gt;"",IF(ABS($F17-$G17)&gt;=PrSettings!$M$7,(ABS($F17-$G17-JM17+JN17)&lt;=1)*1,IF(AND(JP17,$F17=$G17,$F17&gt;=PrSettings!$M$6),(ABS(JM17-$F17)&lt;=1)*1,IF(AND(JP17,$F17+$G17&gt;=PrSettings!$M$8),(ABS(JM17-$F17)+ABS(JN17-$G17)&lt;=1)*1,""))),"")</f>
        <v/>
      </c>
      <c r="JT17" s="220"/>
      <c r="JV17" s="186">
        <f t="shared" si="21"/>
        <v>19</v>
      </c>
      <c r="JW17" s="187" t="str">
        <f t="shared" si="240"/>
        <v>Switzerland</v>
      </c>
      <c r="JX17" s="188">
        <f t="shared" si="89"/>
        <v>30</v>
      </c>
      <c r="JY17" s="187" t="str">
        <f t="shared" si="241"/>
        <v>Canada</v>
      </c>
      <c r="JZ17" s="222"/>
      <c r="KA17" s="222"/>
      <c r="KB17" s="218"/>
      <c r="KC17" s="188" t="str">
        <f t="shared" si="242"/>
        <v/>
      </c>
      <c r="KD17" s="188" t="str">
        <f>IF((KC17&lt;&gt;""),IF(OR($F17&lt;&gt;$G17,PrSettings!$M$4="●"),(($F17-$G17)=(JZ17-KA17))*1,0),"")</f>
        <v/>
      </c>
      <c r="KE17" s="188" t="str">
        <f t="shared" si="243"/>
        <v/>
      </c>
      <c r="KF17" s="188" t="str">
        <f>IF(KC17&lt;&gt;"",IF(ABS($F17-$G17)&gt;=PrSettings!$M$7,(ABS($F17-$G17-JZ17+KA17)&lt;=1)*1,IF(AND(KC17,$F17=$G17,$F17&gt;=PrSettings!$M$6),(ABS(JZ17-$F17)&lt;=1)*1,IF(AND(KC17,$F17+$G17&gt;=PrSettings!$M$8),(ABS(JZ17-$F17)+ABS(KA17-$G17)&lt;=1)*1,""))),"")</f>
        <v/>
      </c>
      <c r="KG17" s="220"/>
      <c r="KI17" s="186">
        <f t="shared" si="22"/>
        <v>19</v>
      </c>
      <c r="KJ17" s="187" t="str">
        <f t="shared" si="244"/>
        <v>Switzerland</v>
      </c>
      <c r="KK17" s="188">
        <f t="shared" si="92"/>
        <v>30</v>
      </c>
      <c r="KL17" s="187" t="str">
        <f t="shared" si="245"/>
        <v>Canada</v>
      </c>
      <c r="KM17" s="222"/>
      <c r="KN17" s="222"/>
      <c r="KO17" s="218"/>
      <c r="KP17" s="188" t="str">
        <f t="shared" si="246"/>
        <v/>
      </c>
      <c r="KQ17" s="188" t="str">
        <f>IF((KP17&lt;&gt;""),IF(OR($F17&lt;&gt;$G17,PrSettings!$M$4="●"),(($F17-$G17)=(KM17-KN17))*1,0),"")</f>
        <v/>
      </c>
      <c r="KR17" s="188" t="str">
        <f t="shared" si="247"/>
        <v/>
      </c>
      <c r="KS17" s="188" t="str">
        <f>IF(KP17&lt;&gt;"",IF(ABS($F17-$G17)&gt;=PrSettings!$M$7,(ABS($F17-$G17-KM17+KN17)&lt;=1)*1,IF(AND(KP17,$F17=$G17,$F17&gt;=PrSettings!$M$6),(ABS(KM17-$F17)&lt;=1)*1,IF(AND(KP17,$F17+$G17&gt;=PrSettings!$M$8),(ABS(KM17-$F17)+ABS(KN17-$G17)&lt;=1)*1,""))),"")</f>
        <v/>
      </c>
      <c r="KT17" s="220"/>
      <c r="KV17" s="186">
        <f t="shared" si="23"/>
        <v>19</v>
      </c>
      <c r="KW17" s="187" t="str">
        <f t="shared" si="248"/>
        <v>Switzerland</v>
      </c>
      <c r="KX17" s="188">
        <f t="shared" si="95"/>
        <v>30</v>
      </c>
      <c r="KY17" s="187" t="str">
        <f t="shared" si="249"/>
        <v>Canada</v>
      </c>
      <c r="KZ17" s="222"/>
      <c r="LA17" s="222"/>
      <c r="LB17" s="218"/>
      <c r="LC17" s="188" t="str">
        <f t="shared" si="250"/>
        <v/>
      </c>
      <c r="LD17" s="188" t="str">
        <f>IF((LC17&lt;&gt;""),IF(OR($F17&lt;&gt;$G17,PrSettings!$M$4="●"),(($F17-$G17)=(KZ17-LA17))*1,0),"")</f>
        <v/>
      </c>
      <c r="LE17" s="188" t="str">
        <f t="shared" si="251"/>
        <v/>
      </c>
      <c r="LF17" s="188" t="str">
        <f>IF(LC17&lt;&gt;"",IF(ABS($F17-$G17)&gt;=PrSettings!$M$7,(ABS($F17-$G17-KZ17+LA17)&lt;=1)*1,IF(AND(LC17,$F17=$G17,$F17&gt;=PrSettings!$M$6),(ABS(KZ17-$F17)&lt;=1)*1,IF(AND(LC17,$F17+$G17&gt;=PrSettings!$M$8),(ABS(KZ17-$F17)+ABS(LA17-$G17)&lt;=1)*1,""))),"")</f>
        <v/>
      </c>
      <c r="LG17" s="220"/>
      <c r="LI17" s="186">
        <f t="shared" si="24"/>
        <v>19</v>
      </c>
      <c r="LJ17" s="187" t="str">
        <f t="shared" si="252"/>
        <v>Switzerland</v>
      </c>
      <c r="LK17" s="188">
        <f t="shared" si="98"/>
        <v>30</v>
      </c>
      <c r="LL17" s="187" t="str">
        <f t="shared" si="253"/>
        <v>Canada</v>
      </c>
      <c r="LM17" s="222"/>
      <c r="LN17" s="222"/>
      <c r="LO17" s="218"/>
      <c r="LP17" s="188" t="str">
        <f t="shared" si="254"/>
        <v/>
      </c>
      <c r="LQ17" s="188" t="str">
        <f>IF((LP17&lt;&gt;""),IF(OR($F17&lt;&gt;$G17,PrSettings!$M$4="●"),(($F17-$G17)=(LM17-LN17))*1,0),"")</f>
        <v/>
      </c>
      <c r="LR17" s="188" t="str">
        <f t="shared" si="255"/>
        <v/>
      </c>
      <c r="LS17" s="188" t="str">
        <f>IF(LP17&lt;&gt;"",IF(ABS($F17-$G17)&gt;=PrSettings!$M$7,(ABS($F17-$G17-LM17+LN17)&lt;=1)*1,IF(AND(LP17,$F17=$G17,$F17&gt;=PrSettings!$M$6),(ABS(LM17-$F17)&lt;=1)*1,IF(AND(LP17,$F17+$G17&gt;=PrSettings!$M$8),(ABS(LM17-$F17)+ABS(LN17-$G17)&lt;=1)*1,""))),"")</f>
        <v/>
      </c>
      <c r="LT17" s="220"/>
      <c r="LV17" s="186">
        <f t="shared" si="25"/>
        <v>19</v>
      </c>
      <c r="LW17" s="187" t="str">
        <f t="shared" si="256"/>
        <v>Switzerland</v>
      </c>
      <c r="LX17" s="188">
        <f t="shared" si="101"/>
        <v>30</v>
      </c>
      <c r="LY17" s="187" t="str">
        <f t="shared" si="257"/>
        <v>Canada</v>
      </c>
      <c r="LZ17" s="222"/>
      <c r="MA17" s="222"/>
      <c r="MB17" s="218"/>
      <c r="MC17" s="188" t="str">
        <f t="shared" si="258"/>
        <v/>
      </c>
      <c r="MD17" s="188" t="str">
        <f>IF((MC17&lt;&gt;""),IF(OR($F17&lt;&gt;$G17,PrSettings!$M$4="●"),(($F17-$G17)=(LZ17-MA17))*1,0),"")</f>
        <v/>
      </c>
      <c r="ME17" s="188" t="str">
        <f t="shared" si="259"/>
        <v/>
      </c>
      <c r="MF17" s="188" t="str">
        <f>IF(MC17&lt;&gt;"",IF(ABS($F17-$G17)&gt;=PrSettings!$M$7,(ABS($F17-$G17-LZ17+MA17)&lt;=1)*1,IF(AND(MC17,$F17=$G17,$F17&gt;=PrSettings!$M$6),(ABS(LZ17-$F17)&lt;=1)*1,IF(AND(MC17,$F17+$G17&gt;=PrSettings!$M$8),(ABS(LZ17-$F17)+ABS(MA17-$G17)&lt;=1)*1,""))),"")</f>
        <v/>
      </c>
      <c r="MG17" s="220"/>
    </row>
    <row r="18" spans="2:345">
      <c r="B18" s="186">
        <f>INDEX(Groups!$C$7:$C$65,MATCH(C18,Groups!$D$7:$D$65,0))</f>
        <v>65</v>
      </c>
      <c r="C18" s="187" t="str">
        <f>CalcB!$P$27</f>
        <v>Bosnia/Herzeg.</v>
      </c>
      <c r="D18" s="188">
        <f>INDEX(Groups!$C$7:$C$65,MATCH(E18,Groups!$D$7:$D$65,0))</f>
        <v>55</v>
      </c>
      <c r="E18" s="187" t="str">
        <f>CalcB!$Q$27</f>
        <v>Qatar</v>
      </c>
      <c r="F18" s="189" t="str">
        <f>CalcB!$R$27</f>
        <v/>
      </c>
      <c r="G18" s="190" t="str">
        <f>CalcB!$S$27</f>
        <v/>
      </c>
      <c r="I18" s="186">
        <f t="shared" si="0"/>
        <v>65</v>
      </c>
      <c r="J18" s="187" t="str">
        <f t="shared" si="156"/>
        <v>Bosnia/Herzeg.</v>
      </c>
      <c r="K18" s="188">
        <f t="shared" si="26"/>
        <v>55</v>
      </c>
      <c r="L18" s="187" t="str">
        <f t="shared" si="157"/>
        <v>Qatar</v>
      </c>
      <c r="M18" s="222"/>
      <c r="N18" s="222"/>
      <c r="O18" s="467"/>
      <c r="P18" s="188" t="str">
        <f t="shared" si="158"/>
        <v/>
      </c>
      <c r="Q18" s="188" t="str">
        <f>IF((P18&lt;&gt;""),IF(OR($F18&lt;&gt;$G18,PrSettings!$M$4="●"),(($F18-$G18)=(M18-N18))*1,0),"")</f>
        <v/>
      </c>
      <c r="R18" s="188" t="str">
        <f t="shared" si="159"/>
        <v/>
      </c>
      <c r="S18" s="188" t="str">
        <f>IF(P18&lt;&gt;"",IF(ABS($F18-$G18)&gt;=PrSettings!$M$7,(ABS($F18-$G18-M18+N18)&lt;=1)*1,IF(AND(P18,$F18=$G18,$F18&gt;=PrSettings!$M$6),(ABS(M18-$F18)&lt;=1)*1,IF(AND(P18,$F18+$G18&gt;=PrSettings!$M$8),(ABS(M18-$F18)+ABS(N18-$G18)&lt;=1)*1,""))),"")</f>
        <v/>
      </c>
      <c r="T18" s="468"/>
      <c r="V18" s="186">
        <f t="shared" si="1"/>
        <v>65</v>
      </c>
      <c r="W18" s="187" t="str">
        <f t="shared" si="160"/>
        <v>Bosnia/Herzeg.</v>
      </c>
      <c r="X18" s="188">
        <f t="shared" si="29"/>
        <v>55</v>
      </c>
      <c r="Y18" s="187" t="str">
        <f t="shared" si="161"/>
        <v>Qatar</v>
      </c>
      <c r="Z18" s="222"/>
      <c r="AA18" s="222"/>
      <c r="AB18" s="467"/>
      <c r="AC18" s="188" t="str">
        <f t="shared" si="162"/>
        <v/>
      </c>
      <c r="AD18" s="188" t="str">
        <f>IF((AC18&lt;&gt;""),IF(OR($F18&lt;&gt;$G18,PrSettings!$M$4="●"),(($F18-$G18)=(Z18-AA18))*1,0),"")</f>
        <v/>
      </c>
      <c r="AE18" s="188" t="str">
        <f t="shared" si="163"/>
        <v/>
      </c>
      <c r="AF18" s="188" t="str">
        <f>IF(AC18&lt;&gt;"",IF(ABS($F18-$G18)&gt;=PrSettings!$M$7,(ABS($F18-$G18-Z18+AA18)&lt;=1)*1,IF(AND(AC18,$F18=$G18,$F18&gt;=PrSettings!$M$6),(ABS(Z18-$F18)&lt;=1)*1,IF(AND(AC18,$F18+$G18&gt;=PrSettings!$M$8),(ABS(Z18-$F18)+ABS(AA18-$G18)&lt;=1)*1,""))),"")</f>
        <v/>
      </c>
      <c r="AG18" s="468"/>
      <c r="AI18" s="186">
        <f t="shared" si="2"/>
        <v>65</v>
      </c>
      <c r="AJ18" s="187" t="str">
        <f t="shared" si="164"/>
        <v>Bosnia/Herzeg.</v>
      </c>
      <c r="AK18" s="188">
        <f t="shared" si="32"/>
        <v>55</v>
      </c>
      <c r="AL18" s="187" t="str">
        <f t="shared" si="165"/>
        <v>Qatar</v>
      </c>
      <c r="AM18" s="222"/>
      <c r="AN18" s="222"/>
      <c r="AO18" s="467"/>
      <c r="AP18" s="188" t="str">
        <f t="shared" si="166"/>
        <v/>
      </c>
      <c r="AQ18" s="188" t="str">
        <f>IF((AP18&lt;&gt;""),IF(OR($F18&lt;&gt;$G18,PrSettings!$M$4="●"),(($F18-$G18)=(AM18-AN18))*1,0),"")</f>
        <v/>
      </c>
      <c r="AR18" s="188" t="str">
        <f t="shared" si="167"/>
        <v/>
      </c>
      <c r="AS18" s="188" t="str">
        <f>IF(AP18&lt;&gt;"",IF(ABS($F18-$G18)&gt;=PrSettings!$M$7,(ABS($F18-$G18-AM18+AN18)&lt;=1)*1,IF(AND(AP18,$F18=$G18,$F18&gt;=PrSettings!$M$6),(ABS(AM18-$F18)&lt;=1)*1,IF(AND(AP18,$F18+$G18&gt;=PrSettings!$M$8),(ABS(AM18-$F18)+ABS(AN18-$G18)&lt;=1)*1,""))),"")</f>
        <v/>
      </c>
      <c r="AT18" s="468"/>
      <c r="AV18" s="186">
        <f t="shared" si="3"/>
        <v>65</v>
      </c>
      <c r="AW18" s="187" t="str">
        <f t="shared" si="168"/>
        <v>Bosnia/Herzeg.</v>
      </c>
      <c r="AX18" s="188">
        <f t="shared" si="35"/>
        <v>55</v>
      </c>
      <c r="AY18" s="187" t="str">
        <f t="shared" si="169"/>
        <v>Qatar</v>
      </c>
      <c r="AZ18" s="222"/>
      <c r="BA18" s="222"/>
      <c r="BB18" s="467"/>
      <c r="BC18" s="188" t="str">
        <f t="shared" si="170"/>
        <v/>
      </c>
      <c r="BD18" s="188" t="str">
        <f>IF((BC18&lt;&gt;""),IF(OR($F18&lt;&gt;$G18,PrSettings!$M$4="●"),(($F18-$G18)=(AZ18-BA18))*1,0),"")</f>
        <v/>
      </c>
      <c r="BE18" s="188" t="str">
        <f t="shared" si="171"/>
        <v/>
      </c>
      <c r="BF18" s="188" t="str">
        <f>IF(BC18&lt;&gt;"",IF(ABS($F18-$G18)&gt;=PrSettings!$M$7,(ABS($F18-$G18-AZ18+BA18)&lt;=1)*1,IF(AND(BC18,$F18=$G18,$F18&gt;=PrSettings!$M$6),(ABS(AZ18-$F18)&lt;=1)*1,IF(AND(BC18,$F18+$G18&gt;=PrSettings!$M$8),(ABS(AZ18-$F18)+ABS(BA18-$G18)&lt;=1)*1,""))),"")</f>
        <v/>
      </c>
      <c r="BG18" s="468"/>
      <c r="BI18" s="186">
        <f t="shared" si="4"/>
        <v>65</v>
      </c>
      <c r="BJ18" s="187" t="str">
        <f t="shared" si="172"/>
        <v>Bosnia/Herzeg.</v>
      </c>
      <c r="BK18" s="188">
        <f t="shared" si="38"/>
        <v>55</v>
      </c>
      <c r="BL18" s="187" t="str">
        <f t="shared" si="173"/>
        <v>Qatar</v>
      </c>
      <c r="BM18" s="222"/>
      <c r="BN18" s="222"/>
      <c r="BO18" s="467"/>
      <c r="BP18" s="188" t="str">
        <f t="shared" si="174"/>
        <v/>
      </c>
      <c r="BQ18" s="188" t="str">
        <f>IF((BP18&lt;&gt;""),IF(OR($F18&lt;&gt;$G18,PrSettings!$M$4="●"),(($F18-$G18)=(BM18-BN18))*1,0),"")</f>
        <v/>
      </c>
      <c r="BR18" s="188" t="str">
        <f t="shared" si="175"/>
        <v/>
      </c>
      <c r="BS18" s="188" t="str">
        <f>IF(BP18&lt;&gt;"",IF(ABS($F18-$G18)&gt;=PrSettings!$M$7,(ABS($F18-$G18-BM18+BN18)&lt;=1)*1,IF(AND(BP18,$F18=$G18,$F18&gt;=PrSettings!$M$6),(ABS(BM18-$F18)&lt;=1)*1,IF(AND(BP18,$F18+$G18&gt;=PrSettings!$M$8),(ABS(BM18-$F18)+ABS(BN18-$G18)&lt;=1)*1,""))),"")</f>
        <v/>
      </c>
      <c r="BT18" s="468"/>
      <c r="BV18" s="186">
        <f t="shared" si="5"/>
        <v>65</v>
      </c>
      <c r="BW18" s="187" t="str">
        <f t="shared" si="176"/>
        <v>Bosnia/Herzeg.</v>
      </c>
      <c r="BX18" s="188">
        <f t="shared" si="41"/>
        <v>55</v>
      </c>
      <c r="BY18" s="187" t="str">
        <f t="shared" si="177"/>
        <v>Qatar</v>
      </c>
      <c r="BZ18" s="222"/>
      <c r="CA18" s="222"/>
      <c r="CB18" s="467"/>
      <c r="CC18" s="188" t="str">
        <f t="shared" si="178"/>
        <v/>
      </c>
      <c r="CD18" s="188" t="str">
        <f>IF((CC18&lt;&gt;""),IF(OR($F18&lt;&gt;$G18,PrSettings!$M$4="●"),(($F18-$G18)=(BZ18-CA18))*1,0),"")</f>
        <v/>
      </c>
      <c r="CE18" s="188" t="str">
        <f t="shared" si="179"/>
        <v/>
      </c>
      <c r="CF18" s="188" t="str">
        <f>IF(CC18&lt;&gt;"",IF(ABS($F18-$G18)&gt;=PrSettings!$M$7,(ABS($F18-$G18-BZ18+CA18)&lt;=1)*1,IF(AND(CC18,$F18=$G18,$F18&gt;=PrSettings!$M$6),(ABS(BZ18-$F18)&lt;=1)*1,IF(AND(CC18,$F18+$G18&gt;=PrSettings!$M$8),(ABS(BZ18-$F18)+ABS(CA18-$G18)&lt;=1)*1,""))),"")</f>
        <v/>
      </c>
      <c r="CG18" s="468"/>
      <c r="CI18" s="186">
        <f t="shared" si="6"/>
        <v>65</v>
      </c>
      <c r="CJ18" s="187" t="str">
        <f t="shared" si="180"/>
        <v>Bosnia/Herzeg.</v>
      </c>
      <c r="CK18" s="188">
        <f t="shared" si="44"/>
        <v>55</v>
      </c>
      <c r="CL18" s="187" t="str">
        <f t="shared" si="181"/>
        <v>Qatar</v>
      </c>
      <c r="CM18" s="222"/>
      <c r="CN18" s="222"/>
      <c r="CO18" s="467"/>
      <c r="CP18" s="188" t="str">
        <f t="shared" si="182"/>
        <v/>
      </c>
      <c r="CQ18" s="188" t="str">
        <f>IF((CP18&lt;&gt;""),IF(OR($F18&lt;&gt;$G18,PrSettings!$M$4="●"),(($F18-$G18)=(CM18-CN18))*1,0),"")</f>
        <v/>
      </c>
      <c r="CR18" s="188" t="str">
        <f t="shared" si="183"/>
        <v/>
      </c>
      <c r="CS18" s="188" t="str">
        <f>IF(CP18&lt;&gt;"",IF(ABS($F18-$G18)&gt;=PrSettings!$M$7,(ABS($F18-$G18-CM18+CN18)&lt;=1)*1,IF(AND(CP18,$F18=$G18,$F18&gt;=PrSettings!$M$6),(ABS(CM18-$F18)&lt;=1)*1,IF(AND(CP18,$F18+$G18&gt;=PrSettings!$M$8),(ABS(CM18-$F18)+ABS(CN18-$G18)&lt;=1)*1,""))),"")</f>
        <v/>
      </c>
      <c r="CT18" s="468"/>
      <c r="CV18" s="186">
        <f t="shared" si="7"/>
        <v>65</v>
      </c>
      <c r="CW18" s="187" t="str">
        <f t="shared" si="184"/>
        <v>Bosnia/Herzeg.</v>
      </c>
      <c r="CX18" s="188">
        <f t="shared" si="47"/>
        <v>55</v>
      </c>
      <c r="CY18" s="187" t="str">
        <f t="shared" si="185"/>
        <v>Qatar</v>
      </c>
      <c r="CZ18" s="222"/>
      <c r="DA18" s="222"/>
      <c r="DB18" s="467"/>
      <c r="DC18" s="188" t="str">
        <f t="shared" si="186"/>
        <v/>
      </c>
      <c r="DD18" s="188" t="str">
        <f>IF((DC18&lt;&gt;""),IF(OR($F18&lt;&gt;$G18,PrSettings!$M$4="●"),(($F18-$G18)=(CZ18-DA18))*1,0),"")</f>
        <v/>
      </c>
      <c r="DE18" s="188" t="str">
        <f t="shared" si="187"/>
        <v/>
      </c>
      <c r="DF18" s="188" t="str">
        <f>IF(DC18&lt;&gt;"",IF(ABS($F18-$G18)&gt;=PrSettings!$M$7,(ABS($F18-$G18-CZ18+DA18)&lt;=1)*1,IF(AND(DC18,$F18=$G18,$F18&gt;=PrSettings!$M$6),(ABS(CZ18-$F18)&lt;=1)*1,IF(AND(DC18,$F18+$G18&gt;=PrSettings!$M$8),(ABS(CZ18-$F18)+ABS(DA18-$G18)&lt;=1)*1,""))),"")</f>
        <v/>
      </c>
      <c r="DG18" s="468"/>
      <c r="DI18" s="186">
        <f t="shared" si="8"/>
        <v>65</v>
      </c>
      <c r="DJ18" s="187" t="str">
        <f t="shared" si="188"/>
        <v>Bosnia/Herzeg.</v>
      </c>
      <c r="DK18" s="188">
        <f t="shared" si="50"/>
        <v>55</v>
      </c>
      <c r="DL18" s="187" t="str">
        <f t="shared" si="189"/>
        <v>Qatar</v>
      </c>
      <c r="DM18" s="222"/>
      <c r="DN18" s="222"/>
      <c r="DO18" s="467"/>
      <c r="DP18" s="188" t="str">
        <f t="shared" si="190"/>
        <v/>
      </c>
      <c r="DQ18" s="188" t="str">
        <f>IF((DP18&lt;&gt;""),IF(OR($F18&lt;&gt;$G18,PrSettings!$M$4="●"),(($F18-$G18)=(DM18-DN18))*1,0),"")</f>
        <v/>
      </c>
      <c r="DR18" s="188" t="str">
        <f t="shared" si="191"/>
        <v/>
      </c>
      <c r="DS18" s="188" t="str">
        <f>IF(DP18&lt;&gt;"",IF(ABS($F18-$G18)&gt;=PrSettings!$M$7,(ABS($F18-$G18-DM18+DN18)&lt;=1)*1,IF(AND(DP18,$F18=$G18,$F18&gt;=PrSettings!$M$6),(ABS(DM18-$F18)&lt;=1)*1,IF(AND(DP18,$F18+$G18&gt;=PrSettings!$M$8),(ABS(DM18-$F18)+ABS(DN18-$G18)&lt;=1)*1,""))),"")</f>
        <v/>
      </c>
      <c r="DT18" s="468"/>
      <c r="DV18" s="186">
        <f t="shared" si="9"/>
        <v>65</v>
      </c>
      <c r="DW18" s="187" t="str">
        <f t="shared" si="192"/>
        <v>Bosnia/Herzeg.</v>
      </c>
      <c r="DX18" s="188">
        <f t="shared" si="53"/>
        <v>55</v>
      </c>
      <c r="DY18" s="187" t="str">
        <f t="shared" si="193"/>
        <v>Qatar</v>
      </c>
      <c r="DZ18" s="222"/>
      <c r="EA18" s="222"/>
      <c r="EB18" s="467"/>
      <c r="EC18" s="188" t="str">
        <f t="shared" si="194"/>
        <v/>
      </c>
      <c r="ED18" s="188" t="str">
        <f>IF((EC18&lt;&gt;""),IF(OR($F18&lt;&gt;$G18,PrSettings!$M$4="●"),(($F18-$G18)=(DZ18-EA18))*1,0),"")</f>
        <v/>
      </c>
      <c r="EE18" s="188" t="str">
        <f t="shared" si="195"/>
        <v/>
      </c>
      <c r="EF18" s="188" t="str">
        <f>IF(EC18&lt;&gt;"",IF(ABS($F18-$G18)&gt;=PrSettings!$M$7,(ABS($F18-$G18-DZ18+EA18)&lt;=1)*1,IF(AND(EC18,$F18=$G18,$F18&gt;=PrSettings!$M$6),(ABS(DZ18-$F18)&lt;=1)*1,IF(AND(EC18,$F18+$G18&gt;=PrSettings!$M$8),(ABS(DZ18-$F18)+ABS(EA18-$G18)&lt;=1)*1,""))),"")</f>
        <v/>
      </c>
      <c r="EG18" s="468"/>
      <c r="EI18" s="186">
        <f t="shared" si="10"/>
        <v>65</v>
      </c>
      <c r="EJ18" s="187" t="str">
        <f t="shared" si="196"/>
        <v>Bosnia/Herzeg.</v>
      </c>
      <c r="EK18" s="188">
        <f t="shared" si="56"/>
        <v>55</v>
      </c>
      <c r="EL18" s="187" t="str">
        <f t="shared" si="197"/>
        <v>Qatar</v>
      </c>
      <c r="EM18" s="222"/>
      <c r="EN18" s="222"/>
      <c r="EO18" s="467"/>
      <c r="EP18" s="188" t="str">
        <f t="shared" si="198"/>
        <v/>
      </c>
      <c r="EQ18" s="188" t="str">
        <f>IF((EP18&lt;&gt;""),IF(OR($F18&lt;&gt;$G18,PrSettings!$M$4="●"),(($F18-$G18)=(EM18-EN18))*1,0),"")</f>
        <v/>
      </c>
      <c r="ER18" s="188" t="str">
        <f t="shared" si="199"/>
        <v/>
      </c>
      <c r="ES18" s="188" t="str">
        <f>IF(EP18&lt;&gt;"",IF(ABS($F18-$G18)&gt;=PrSettings!$M$7,(ABS($F18-$G18-EM18+EN18)&lt;=1)*1,IF(AND(EP18,$F18=$G18,$F18&gt;=PrSettings!$M$6),(ABS(EM18-$F18)&lt;=1)*1,IF(AND(EP18,$F18+$G18&gt;=PrSettings!$M$8),(ABS(EM18-$F18)+ABS(EN18-$G18)&lt;=1)*1,""))),"")</f>
        <v/>
      </c>
      <c r="ET18" s="468"/>
      <c r="EV18" s="186">
        <f t="shared" si="11"/>
        <v>65</v>
      </c>
      <c r="EW18" s="187" t="str">
        <f t="shared" si="200"/>
        <v>Bosnia/Herzeg.</v>
      </c>
      <c r="EX18" s="188">
        <f t="shared" si="59"/>
        <v>55</v>
      </c>
      <c r="EY18" s="187" t="str">
        <f t="shared" si="201"/>
        <v>Qatar</v>
      </c>
      <c r="EZ18" s="222"/>
      <c r="FA18" s="222"/>
      <c r="FB18" s="467"/>
      <c r="FC18" s="188" t="str">
        <f t="shared" si="202"/>
        <v/>
      </c>
      <c r="FD18" s="188" t="str">
        <f>IF((FC18&lt;&gt;""),IF(OR($F18&lt;&gt;$G18,PrSettings!$M$4="●"),(($F18-$G18)=(EZ18-FA18))*1,0),"")</f>
        <v/>
      </c>
      <c r="FE18" s="188" t="str">
        <f t="shared" si="203"/>
        <v/>
      </c>
      <c r="FF18" s="188" t="str">
        <f>IF(FC18&lt;&gt;"",IF(ABS($F18-$G18)&gt;=PrSettings!$M$7,(ABS($F18-$G18-EZ18+FA18)&lt;=1)*1,IF(AND(FC18,$F18=$G18,$F18&gt;=PrSettings!$M$6),(ABS(EZ18-$F18)&lt;=1)*1,IF(AND(FC18,$F18+$G18&gt;=PrSettings!$M$8),(ABS(EZ18-$F18)+ABS(FA18-$G18)&lt;=1)*1,""))),"")</f>
        <v/>
      </c>
      <c r="FG18" s="468"/>
      <c r="FI18" s="186">
        <f t="shared" si="12"/>
        <v>65</v>
      </c>
      <c r="FJ18" s="187" t="str">
        <f t="shared" si="204"/>
        <v>Bosnia/Herzeg.</v>
      </c>
      <c r="FK18" s="188">
        <f t="shared" si="62"/>
        <v>55</v>
      </c>
      <c r="FL18" s="187" t="str">
        <f t="shared" si="205"/>
        <v>Qatar</v>
      </c>
      <c r="FM18" s="222"/>
      <c r="FN18" s="222"/>
      <c r="FO18" s="467"/>
      <c r="FP18" s="188" t="str">
        <f t="shared" si="206"/>
        <v/>
      </c>
      <c r="FQ18" s="188" t="str">
        <f>IF((FP18&lt;&gt;""),IF(OR($F18&lt;&gt;$G18,PrSettings!$M$4="●"),(($F18-$G18)=(FM18-FN18))*1,0),"")</f>
        <v/>
      </c>
      <c r="FR18" s="188" t="str">
        <f t="shared" si="207"/>
        <v/>
      </c>
      <c r="FS18" s="188" t="str">
        <f>IF(FP18&lt;&gt;"",IF(ABS($F18-$G18)&gt;=PrSettings!$M$7,(ABS($F18-$G18-FM18+FN18)&lt;=1)*1,IF(AND(FP18,$F18=$G18,$F18&gt;=PrSettings!$M$6),(ABS(FM18-$F18)&lt;=1)*1,IF(AND(FP18,$F18+$G18&gt;=PrSettings!$M$8),(ABS(FM18-$F18)+ABS(FN18-$G18)&lt;=1)*1,""))),"")</f>
        <v/>
      </c>
      <c r="FT18" s="468"/>
      <c r="FV18" s="186">
        <f t="shared" si="13"/>
        <v>65</v>
      </c>
      <c r="FW18" s="187" t="str">
        <f t="shared" si="208"/>
        <v>Bosnia/Herzeg.</v>
      </c>
      <c r="FX18" s="188">
        <f t="shared" si="65"/>
        <v>55</v>
      </c>
      <c r="FY18" s="187" t="str">
        <f t="shared" si="209"/>
        <v>Qatar</v>
      </c>
      <c r="FZ18" s="222"/>
      <c r="GA18" s="222"/>
      <c r="GB18" s="467"/>
      <c r="GC18" s="188" t="str">
        <f t="shared" si="210"/>
        <v/>
      </c>
      <c r="GD18" s="188" t="str">
        <f>IF((GC18&lt;&gt;""),IF(OR($F18&lt;&gt;$G18,PrSettings!$M$4="●"),(($F18-$G18)=(FZ18-GA18))*1,0),"")</f>
        <v/>
      </c>
      <c r="GE18" s="188" t="str">
        <f t="shared" si="211"/>
        <v/>
      </c>
      <c r="GF18" s="188" t="str">
        <f>IF(GC18&lt;&gt;"",IF(ABS($F18-$G18)&gt;=PrSettings!$M$7,(ABS($F18-$G18-FZ18+GA18)&lt;=1)*1,IF(AND(GC18,$F18=$G18,$F18&gt;=PrSettings!$M$6),(ABS(FZ18-$F18)&lt;=1)*1,IF(AND(GC18,$F18+$G18&gt;=PrSettings!$M$8),(ABS(FZ18-$F18)+ABS(GA18-$G18)&lt;=1)*1,""))),"")</f>
        <v/>
      </c>
      <c r="GG18" s="468"/>
      <c r="GI18" s="186">
        <f t="shared" si="14"/>
        <v>65</v>
      </c>
      <c r="GJ18" s="187" t="str">
        <f t="shared" si="212"/>
        <v>Bosnia/Herzeg.</v>
      </c>
      <c r="GK18" s="188">
        <f t="shared" si="68"/>
        <v>55</v>
      </c>
      <c r="GL18" s="187" t="str">
        <f t="shared" si="213"/>
        <v>Qatar</v>
      </c>
      <c r="GM18" s="222"/>
      <c r="GN18" s="222"/>
      <c r="GO18" s="467"/>
      <c r="GP18" s="188" t="str">
        <f t="shared" si="214"/>
        <v/>
      </c>
      <c r="GQ18" s="188" t="str">
        <f>IF((GP18&lt;&gt;""),IF(OR($F18&lt;&gt;$G18,PrSettings!$M$4="●"),(($F18-$G18)=(GM18-GN18))*1,0),"")</f>
        <v/>
      </c>
      <c r="GR18" s="188" t="str">
        <f t="shared" si="215"/>
        <v/>
      </c>
      <c r="GS18" s="188" t="str">
        <f>IF(GP18&lt;&gt;"",IF(ABS($F18-$G18)&gt;=PrSettings!$M$7,(ABS($F18-$G18-GM18+GN18)&lt;=1)*1,IF(AND(GP18,$F18=$G18,$F18&gt;=PrSettings!$M$6),(ABS(GM18-$F18)&lt;=1)*1,IF(AND(GP18,$F18+$G18&gt;=PrSettings!$M$8),(ABS(GM18-$F18)+ABS(GN18-$G18)&lt;=1)*1,""))),"")</f>
        <v/>
      </c>
      <c r="GT18" s="468"/>
      <c r="GV18" s="186">
        <f t="shared" si="15"/>
        <v>65</v>
      </c>
      <c r="GW18" s="187" t="str">
        <f t="shared" si="216"/>
        <v>Bosnia/Herzeg.</v>
      </c>
      <c r="GX18" s="188">
        <f t="shared" si="71"/>
        <v>55</v>
      </c>
      <c r="GY18" s="187" t="str">
        <f t="shared" si="217"/>
        <v>Qatar</v>
      </c>
      <c r="GZ18" s="222"/>
      <c r="HA18" s="222"/>
      <c r="HB18" s="467"/>
      <c r="HC18" s="188" t="str">
        <f t="shared" si="218"/>
        <v/>
      </c>
      <c r="HD18" s="188" t="str">
        <f>IF((HC18&lt;&gt;""),IF(OR($F18&lt;&gt;$G18,PrSettings!$M$4="●"),(($F18-$G18)=(GZ18-HA18))*1,0),"")</f>
        <v/>
      </c>
      <c r="HE18" s="188" t="str">
        <f t="shared" si="219"/>
        <v/>
      </c>
      <c r="HF18" s="188" t="str">
        <f>IF(HC18&lt;&gt;"",IF(ABS($F18-$G18)&gt;=PrSettings!$M$7,(ABS($F18-$G18-GZ18+HA18)&lt;=1)*1,IF(AND(HC18,$F18=$G18,$F18&gt;=PrSettings!$M$6),(ABS(GZ18-$F18)&lt;=1)*1,IF(AND(HC18,$F18+$G18&gt;=PrSettings!$M$8),(ABS(GZ18-$F18)+ABS(HA18-$G18)&lt;=1)*1,""))),"")</f>
        <v/>
      </c>
      <c r="HG18" s="468"/>
      <c r="HI18" s="186">
        <f t="shared" si="16"/>
        <v>65</v>
      </c>
      <c r="HJ18" s="187" t="str">
        <f t="shared" si="220"/>
        <v>Bosnia/Herzeg.</v>
      </c>
      <c r="HK18" s="188">
        <f t="shared" si="74"/>
        <v>55</v>
      </c>
      <c r="HL18" s="187" t="str">
        <f t="shared" si="221"/>
        <v>Qatar</v>
      </c>
      <c r="HM18" s="222"/>
      <c r="HN18" s="222"/>
      <c r="HO18" s="467"/>
      <c r="HP18" s="188" t="str">
        <f t="shared" si="222"/>
        <v/>
      </c>
      <c r="HQ18" s="188" t="str">
        <f>IF((HP18&lt;&gt;""),IF(OR($F18&lt;&gt;$G18,PrSettings!$M$4="●"),(($F18-$G18)=(HM18-HN18))*1,0),"")</f>
        <v/>
      </c>
      <c r="HR18" s="188" t="str">
        <f t="shared" si="223"/>
        <v/>
      </c>
      <c r="HS18" s="188" t="str">
        <f>IF(HP18&lt;&gt;"",IF(ABS($F18-$G18)&gt;=PrSettings!$M$7,(ABS($F18-$G18-HM18+HN18)&lt;=1)*1,IF(AND(HP18,$F18=$G18,$F18&gt;=PrSettings!$M$6),(ABS(HM18-$F18)&lt;=1)*1,IF(AND(HP18,$F18+$G18&gt;=PrSettings!$M$8),(ABS(HM18-$F18)+ABS(HN18-$G18)&lt;=1)*1,""))),"")</f>
        <v/>
      </c>
      <c r="HT18" s="468"/>
      <c r="HV18" s="186">
        <f t="shared" si="17"/>
        <v>65</v>
      </c>
      <c r="HW18" s="187" t="str">
        <f t="shared" si="224"/>
        <v>Bosnia/Herzeg.</v>
      </c>
      <c r="HX18" s="188">
        <f t="shared" si="77"/>
        <v>55</v>
      </c>
      <c r="HY18" s="187" t="str">
        <f t="shared" si="225"/>
        <v>Qatar</v>
      </c>
      <c r="HZ18" s="222"/>
      <c r="IA18" s="222"/>
      <c r="IB18" s="467"/>
      <c r="IC18" s="188" t="str">
        <f t="shared" si="226"/>
        <v/>
      </c>
      <c r="ID18" s="188" t="str">
        <f>IF((IC18&lt;&gt;""),IF(OR($F18&lt;&gt;$G18,PrSettings!$M$4="●"),(($F18-$G18)=(HZ18-IA18))*1,0),"")</f>
        <v/>
      </c>
      <c r="IE18" s="188" t="str">
        <f t="shared" si="227"/>
        <v/>
      </c>
      <c r="IF18" s="188" t="str">
        <f>IF(IC18&lt;&gt;"",IF(ABS($F18-$G18)&gt;=PrSettings!$M$7,(ABS($F18-$G18-HZ18+IA18)&lt;=1)*1,IF(AND(IC18,$F18=$G18,$F18&gt;=PrSettings!$M$6),(ABS(HZ18-$F18)&lt;=1)*1,IF(AND(IC18,$F18+$G18&gt;=PrSettings!$M$8),(ABS(HZ18-$F18)+ABS(IA18-$G18)&lt;=1)*1,""))),"")</f>
        <v/>
      </c>
      <c r="IG18" s="468"/>
      <c r="II18" s="186">
        <f t="shared" si="18"/>
        <v>65</v>
      </c>
      <c r="IJ18" s="187" t="str">
        <f t="shared" si="228"/>
        <v>Bosnia/Herzeg.</v>
      </c>
      <c r="IK18" s="188">
        <f t="shared" si="80"/>
        <v>55</v>
      </c>
      <c r="IL18" s="187" t="str">
        <f t="shared" si="229"/>
        <v>Qatar</v>
      </c>
      <c r="IM18" s="222"/>
      <c r="IN18" s="222"/>
      <c r="IO18" s="467"/>
      <c r="IP18" s="188" t="str">
        <f t="shared" si="230"/>
        <v/>
      </c>
      <c r="IQ18" s="188" t="str">
        <f>IF((IP18&lt;&gt;""),IF(OR($F18&lt;&gt;$G18,PrSettings!$M$4="●"),(($F18-$G18)=(IM18-IN18))*1,0),"")</f>
        <v/>
      </c>
      <c r="IR18" s="188" t="str">
        <f t="shared" si="231"/>
        <v/>
      </c>
      <c r="IS18" s="188" t="str">
        <f>IF(IP18&lt;&gt;"",IF(ABS($F18-$G18)&gt;=PrSettings!$M$7,(ABS($F18-$G18-IM18+IN18)&lt;=1)*1,IF(AND(IP18,$F18=$G18,$F18&gt;=PrSettings!$M$6),(ABS(IM18-$F18)&lt;=1)*1,IF(AND(IP18,$F18+$G18&gt;=PrSettings!$M$8),(ABS(IM18-$F18)+ABS(IN18-$G18)&lt;=1)*1,""))),"")</f>
        <v/>
      </c>
      <c r="IT18" s="468"/>
      <c r="IV18" s="186">
        <f t="shared" si="19"/>
        <v>65</v>
      </c>
      <c r="IW18" s="187" t="str">
        <f t="shared" si="232"/>
        <v>Bosnia/Herzeg.</v>
      </c>
      <c r="IX18" s="188">
        <f t="shared" si="83"/>
        <v>55</v>
      </c>
      <c r="IY18" s="187" t="str">
        <f t="shared" si="233"/>
        <v>Qatar</v>
      </c>
      <c r="IZ18" s="222"/>
      <c r="JA18" s="222"/>
      <c r="JB18" s="467"/>
      <c r="JC18" s="188" t="str">
        <f t="shared" si="234"/>
        <v/>
      </c>
      <c r="JD18" s="188" t="str">
        <f>IF((JC18&lt;&gt;""),IF(OR($F18&lt;&gt;$G18,PrSettings!$M$4="●"),(($F18-$G18)=(IZ18-JA18))*1,0),"")</f>
        <v/>
      </c>
      <c r="JE18" s="188" t="str">
        <f t="shared" si="235"/>
        <v/>
      </c>
      <c r="JF18" s="188" t="str">
        <f>IF(JC18&lt;&gt;"",IF(ABS($F18-$G18)&gt;=PrSettings!$M$7,(ABS($F18-$G18-IZ18+JA18)&lt;=1)*1,IF(AND(JC18,$F18=$G18,$F18&gt;=PrSettings!$M$6),(ABS(IZ18-$F18)&lt;=1)*1,IF(AND(JC18,$F18+$G18&gt;=PrSettings!$M$8),(ABS(IZ18-$F18)+ABS(JA18-$G18)&lt;=1)*1,""))),"")</f>
        <v/>
      </c>
      <c r="JG18" s="468"/>
      <c r="JI18" s="186">
        <f t="shared" si="20"/>
        <v>65</v>
      </c>
      <c r="JJ18" s="187" t="str">
        <f t="shared" si="236"/>
        <v>Bosnia/Herzeg.</v>
      </c>
      <c r="JK18" s="188">
        <f t="shared" si="86"/>
        <v>55</v>
      </c>
      <c r="JL18" s="187" t="str">
        <f t="shared" si="237"/>
        <v>Qatar</v>
      </c>
      <c r="JM18" s="222"/>
      <c r="JN18" s="222"/>
      <c r="JO18" s="467"/>
      <c r="JP18" s="188" t="str">
        <f t="shared" si="238"/>
        <v/>
      </c>
      <c r="JQ18" s="188" t="str">
        <f>IF((JP18&lt;&gt;""),IF(OR($F18&lt;&gt;$G18,PrSettings!$M$4="●"),(($F18-$G18)=(JM18-JN18))*1,0),"")</f>
        <v/>
      </c>
      <c r="JR18" s="188" t="str">
        <f t="shared" si="239"/>
        <v/>
      </c>
      <c r="JS18" s="188" t="str">
        <f>IF(JP18&lt;&gt;"",IF(ABS($F18-$G18)&gt;=PrSettings!$M$7,(ABS($F18-$G18-JM18+JN18)&lt;=1)*1,IF(AND(JP18,$F18=$G18,$F18&gt;=PrSettings!$M$6),(ABS(JM18-$F18)&lt;=1)*1,IF(AND(JP18,$F18+$G18&gt;=PrSettings!$M$8),(ABS(JM18-$F18)+ABS(JN18-$G18)&lt;=1)*1,""))),"")</f>
        <v/>
      </c>
      <c r="JT18" s="468"/>
      <c r="JV18" s="186">
        <f t="shared" si="21"/>
        <v>65</v>
      </c>
      <c r="JW18" s="187" t="str">
        <f t="shared" si="240"/>
        <v>Bosnia/Herzeg.</v>
      </c>
      <c r="JX18" s="188">
        <f t="shared" si="89"/>
        <v>55</v>
      </c>
      <c r="JY18" s="187" t="str">
        <f t="shared" si="241"/>
        <v>Qatar</v>
      </c>
      <c r="JZ18" s="222"/>
      <c r="KA18" s="222"/>
      <c r="KB18" s="467"/>
      <c r="KC18" s="188" t="str">
        <f t="shared" si="242"/>
        <v/>
      </c>
      <c r="KD18" s="188" t="str">
        <f>IF((KC18&lt;&gt;""),IF(OR($F18&lt;&gt;$G18,PrSettings!$M$4="●"),(($F18-$G18)=(JZ18-KA18))*1,0),"")</f>
        <v/>
      </c>
      <c r="KE18" s="188" t="str">
        <f t="shared" si="243"/>
        <v/>
      </c>
      <c r="KF18" s="188" t="str">
        <f>IF(KC18&lt;&gt;"",IF(ABS($F18-$G18)&gt;=PrSettings!$M$7,(ABS($F18-$G18-JZ18+KA18)&lt;=1)*1,IF(AND(KC18,$F18=$G18,$F18&gt;=PrSettings!$M$6),(ABS(JZ18-$F18)&lt;=1)*1,IF(AND(KC18,$F18+$G18&gt;=PrSettings!$M$8),(ABS(JZ18-$F18)+ABS(KA18-$G18)&lt;=1)*1,""))),"")</f>
        <v/>
      </c>
      <c r="KG18" s="468"/>
      <c r="KI18" s="186">
        <f t="shared" si="22"/>
        <v>65</v>
      </c>
      <c r="KJ18" s="187" t="str">
        <f t="shared" si="244"/>
        <v>Bosnia/Herzeg.</v>
      </c>
      <c r="KK18" s="188">
        <f t="shared" si="92"/>
        <v>55</v>
      </c>
      <c r="KL18" s="187" t="str">
        <f t="shared" si="245"/>
        <v>Qatar</v>
      </c>
      <c r="KM18" s="222"/>
      <c r="KN18" s="222"/>
      <c r="KO18" s="467"/>
      <c r="KP18" s="188" t="str">
        <f t="shared" si="246"/>
        <v/>
      </c>
      <c r="KQ18" s="188" t="str">
        <f>IF((KP18&lt;&gt;""),IF(OR($F18&lt;&gt;$G18,PrSettings!$M$4="●"),(($F18-$G18)=(KM18-KN18))*1,0),"")</f>
        <v/>
      </c>
      <c r="KR18" s="188" t="str">
        <f t="shared" si="247"/>
        <v/>
      </c>
      <c r="KS18" s="188" t="str">
        <f>IF(KP18&lt;&gt;"",IF(ABS($F18-$G18)&gt;=PrSettings!$M$7,(ABS($F18-$G18-KM18+KN18)&lt;=1)*1,IF(AND(KP18,$F18=$G18,$F18&gt;=PrSettings!$M$6),(ABS(KM18-$F18)&lt;=1)*1,IF(AND(KP18,$F18+$G18&gt;=PrSettings!$M$8),(ABS(KM18-$F18)+ABS(KN18-$G18)&lt;=1)*1,""))),"")</f>
        <v/>
      </c>
      <c r="KT18" s="468"/>
      <c r="KV18" s="186">
        <f t="shared" si="23"/>
        <v>65</v>
      </c>
      <c r="KW18" s="187" t="str">
        <f t="shared" si="248"/>
        <v>Bosnia/Herzeg.</v>
      </c>
      <c r="KX18" s="188">
        <f t="shared" si="95"/>
        <v>55</v>
      </c>
      <c r="KY18" s="187" t="str">
        <f t="shared" si="249"/>
        <v>Qatar</v>
      </c>
      <c r="KZ18" s="222"/>
      <c r="LA18" s="222"/>
      <c r="LB18" s="467"/>
      <c r="LC18" s="188" t="str">
        <f t="shared" si="250"/>
        <v/>
      </c>
      <c r="LD18" s="188" t="str">
        <f>IF((LC18&lt;&gt;""),IF(OR($F18&lt;&gt;$G18,PrSettings!$M$4="●"),(($F18-$G18)=(KZ18-LA18))*1,0),"")</f>
        <v/>
      </c>
      <c r="LE18" s="188" t="str">
        <f t="shared" si="251"/>
        <v/>
      </c>
      <c r="LF18" s="188" t="str">
        <f>IF(LC18&lt;&gt;"",IF(ABS($F18-$G18)&gt;=PrSettings!$M$7,(ABS($F18-$G18-KZ18+LA18)&lt;=1)*1,IF(AND(LC18,$F18=$G18,$F18&gt;=PrSettings!$M$6),(ABS(KZ18-$F18)&lt;=1)*1,IF(AND(LC18,$F18+$G18&gt;=PrSettings!$M$8),(ABS(KZ18-$F18)+ABS(LA18-$G18)&lt;=1)*1,""))),"")</f>
        <v/>
      </c>
      <c r="LG18" s="468"/>
      <c r="LI18" s="186">
        <f t="shared" si="24"/>
        <v>65</v>
      </c>
      <c r="LJ18" s="187" t="str">
        <f t="shared" si="252"/>
        <v>Bosnia/Herzeg.</v>
      </c>
      <c r="LK18" s="188">
        <f t="shared" si="98"/>
        <v>55</v>
      </c>
      <c r="LL18" s="187" t="str">
        <f t="shared" si="253"/>
        <v>Qatar</v>
      </c>
      <c r="LM18" s="222"/>
      <c r="LN18" s="222"/>
      <c r="LO18" s="467"/>
      <c r="LP18" s="188" t="str">
        <f t="shared" si="254"/>
        <v/>
      </c>
      <c r="LQ18" s="188" t="str">
        <f>IF((LP18&lt;&gt;""),IF(OR($F18&lt;&gt;$G18,PrSettings!$M$4="●"),(($F18-$G18)=(LM18-LN18))*1,0),"")</f>
        <v/>
      </c>
      <c r="LR18" s="188" t="str">
        <f t="shared" si="255"/>
        <v/>
      </c>
      <c r="LS18" s="188" t="str">
        <f>IF(LP18&lt;&gt;"",IF(ABS($F18-$G18)&gt;=PrSettings!$M$7,(ABS($F18-$G18-LM18+LN18)&lt;=1)*1,IF(AND(LP18,$F18=$G18,$F18&gt;=PrSettings!$M$6),(ABS(LM18-$F18)&lt;=1)*1,IF(AND(LP18,$F18+$G18&gt;=PrSettings!$M$8),(ABS(LM18-$F18)+ABS(LN18-$G18)&lt;=1)*1,""))),"")</f>
        <v/>
      </c>
      <c r="LT18" s="468"/>
      <c r="LV18" s="186">
        <f t="shared" si="25"/>
        <v>65</v>
      </c>
      <c r="LW18" s="187" t="str">
        <f t="shared" si="256"/>
        <v>Bosnia/Herzeg.</v>
      </c>
      <c r="LX18" s="188">
        <f t="shared" si="101"/>
        <v>55</v>
      </c>
      <c r="LY18" s="187" t="str">
        <f t="shared" si="257"/>
        <v>Qatar</v>
      </c>
      <c r="LZ18" s="222"/>
      <c r="MA18" s="222"/>
      <c r="MB18" s="467"/>
      <c r="MC18" s="188" t="str">
        <f t="shared" si="258"/>
        <v/>
      </c>
      <c r="MD18" s="188" t="str">
        <f>IF((MC18&lt;&gt;""),IF(OR($F18&lt;&gt;$G18,PrSettings!$M$4="●"),(($F18-$G18)=(LZ18-MA18))*1,0),"")</f>
        <v/>
      </c>
      <c r="ME18" s="188" t="str">
        <f t="shared" si="259"/>
        <v/>
      </c>
      <c r="MF18" s="188" t="str">
        <f>IF(MC18&lt;&gt;"",IF(ABS($F18-$G18)&gt;=PrSettings!$M$7,(ABS($F18-$G18-LZ18+MA18)&lt;=1)*1,IF(AND(MC18,$F18=$G18,$F18&gt;=PrSettings!$M$6),(ABS(LZ18-$F18)&lt;=1)*1,IF(AND(MC18,$F18+$G18&gt;=PrSettings!$M$8),(ABS(LZ18-$F18)+ABS(MA18-$G18)&lt;=1)*1,""))),"")</f>
        <v/>
      </c>
      <c r="MG18" s="468"/>
    </row>
    <row r="19" spans="2:345" ht="24" customHeight="1">
      <c r="B19" s="195" t="str">
        <f>Language!$E$130&amp;" C"</f>
        <v>Group C</v>
      </c>
      <c r="C19" s="196"/>
      <c r="D19" s="201"/>
      <c r="E19" s="198"/>
      <c r="F19" s="202"/>
      <c r="G19" s="203"/>
      <c r="I19" s="195" t="str">
        <f t="shared" si="0"/>
        <v>Group C</v>
      </c>
      <c r="J19" s="197"/>
      <c r="K19" s="201"/>
      <c r="L19" s="198"/>
      <c r="M19" s="226"/>
      <c r="N19" s="227"/>
      <c r="O19" s="199"/>
      <c r="P19" s="210"/>
      <c r="Q19" s="210"/>
      <c r="R19" s="198"/>
      <c r="S19" s="198"/>
      <c r="T19" s="211"/>
      <c r="V19" s="195" t="str">
        <f t="shared" si="1"/>
        <v>Group C</v>
      </c>
      <c r="W19" s="197"/>
      <c r="X19" s="201"/>
      <c r="Y19" s="198"/>
      <c r="Z19" s="226"/>
      <c r="AA19" s="227"/>
      <c r="AB19" s="199"/>
      <c r="AC19" s="210"/>
      <c r="AD19" s="210"/>
      <c r="AE19" s="198"/>
      <c r="AF19" s="198"/>
      <c r="AG19" s="211"/>
      <c r="AI19" s="195" t="str">
        <f t="shared" si="2"/>
        <v>Group C</v>
      </c>
      <c r="AJ19" s="197"/>
      <c r="AK19" s="201"/>
      <c r="AL19" s="198"/>
      <c r="AM19" s="226"/>
      <c r="AN19" s="227"/>
      <c r="AO19" s="199"/>
      <c r="AP19" s="210"/>
      <c r="AQ19" s="210"/>
      <c r="AR19" s="198"/>
      <c r="AS19" s="198"/>
      <c r="AT19" s="211"/>
      <c r="AV19" s="195" t="str">
        <f t="shared" si="3"/>
        <v>Group C</v>
      </c>
      <c r="AW19" s="197"/>
      <c r="AX19" s="201"/>
      <c r="AY19" s="198"/>
      <c r="AZ19" s="226"/>
      <c r="BA19" s="227"/>
      <c r="BB19" s="199"/>
      <c r="BC19" s="210"/>
      <c r="BD19" s="210"/>
      <c r="BE19" s="198"/>
      <c r="BF19" s="198"/>
      <c r="BG19" s="211"/>
      <c r="BI19" s="195" t="str">
        <f t="shared" si="4"/>
        <v>Group C</v>
      </c>
      <c r="BJ19" s="197"/>
      <c r="BK19" s="201"/>
      <c r="BL19" s="198"/>
      <c r="BM19" s="226"/>
      <c r="BN19" s="227"/>
      <c r="BO19" s="199"/>
      <c r="BP19" s="210"/>
      <c r="BQ19" s="210"/>
      <c r="BR19" s="198"/>
      <c r="BS19" s="198"/>
      <c r="BT19" s="211"/>
      <c r="BV19" s="195" t="str">
        <f t="shared" si="5"/>
        <v>Group C</v>
      </c>
      <c r="BW19" s="197"/>
      <c r="BX19" s="201"/>
      <c r="BY19" s="198"/>
      <c r="BZ19" s="226"/>
      <c r="CA19" s="227"/>
      <c r="CB19" s="199"/>
      <c r="CC19" s="210"/>
      <c r="CD19" s="210"/>
      <c r="CE19" s="198"/>
      <c r="CF19" s="198"/>
      <c r="CG19" s="211"/>
      <c r="CI19" s="195" t="str">
        <f t="shared" si="6"/>
        <v>Group C</v>
      </c>
      <c r="CJ19" s="197"/>
      <c r="CK19" s="201"/>
      <c r="CL19" s="198"/>
      <c r="CM19" s="226"/>
      <c r="CN19" s="227"/>
      <c r="CO19" s="199"/>
      <c r="CP19" s="210"/>
      <c r="CQ19" s="210"/>
      <c r="CR19" s="198"/>
      <c r="CS19" s="198"/>
      <c r="CT19" s="211"/>
      <c r="CV19" s="195" t="str">
        <f t="shared" si="7"/>
        <v>Group C</v>
      </c>
      <c r="CW19" s="197"/>
      <c r="CX19" s="201"/>
      <c r="CY19" s="198"/>
      <c r="CZ19" s="226"/>
      <c r="DA19" s="227"/>
      <c r="DB19" s="199"/>
      <c r="DC19" s="210"/>
      <c r="DD19" s="210"/>
      <c r="DE19" s="198"/>
      <c r="DF19" s="198"/>
      <c r="DG19" s="211"/>
      <c r="DI19" s="195" t="str">
        <f t="shared" si="8"/>
        <v>Group C</v>
      </c>
      <c r="DJ19" s="197"/>
      <c r="DK19" s="201"/>
      <c r="DL19" s="198"/>
      <c r="DM19" s="226"/>
      <c r="DN19" s="227"/>
      <c r="DO19" s="199"/>
      <c r="DP19" s="210"/>
      <c r="DQ19" s="210"/>
      <c r="DR19" s="198"/>
      <c r="DS19" s="198"/>
      <c r="DT19" s="211"/>
      <c r="DV19" s="195" t="str">
        <f t="shared" si="9"/>
        <v>Group C</v>
      </c>
      <c r="DW19" s="197"/>
      <c r="DX19" s="201"/>
      <c r="DY19" s="198"/>
      <c r="DZ19" s="226"/>
      <c r="EA19" s="227"/>
      <c r="EB19" s="199"/>
      <c r="EC19" s="210"/>
      <c r="ED19" s="210"/>
      <c r="EE19" s="198"/>
      <c r="EF19" s="198"/>
      <c r="EG19" s="211"/>
      <c r="EI19" s="195" t="str">
        <f t="shared" si="10"/>
        <v>Group C</v>
      </c>
      <c r="EJ19" s="197"/>
      <c r="EK19" s="201"/>
      <c r="EL19" s="198"/>
      <c r="EM19" s="226"/>
      <c r="EN19" s="227"/>
      <c r="EO19" s="199"/>
      <c r="EP19" s="210"/>
      <c r="EQ19" s="210"/>
      <c r="ER19" s="198"/>
      <c r="ES19" s="198"/>
      <c r="ET19" s="211"/>
      <c r="EV19" s="195" t="str">
        <f t="shared" si="11"/>
        <v>Group C</v>
      </c>
      <c r="EW19" s="197"/>
      <c r="EX19" s="201"/>
      <c r="EY19" s="198"/>
      <c r="EZ19" s="226"/>
      <c r="FA19" s="227"/>
      <c r="FB19" s="199"/>
      <c r="FC19" s="210"/>
      <c r="FD19" s="210"/>
      <c r="FE19" s="198"/>
      <c r="FF19" s="198"/>
      <c r="FG19" s="211"/>
      <c r="FI19" s="195" t="str">
        <f t="shared" si="12"/>
        <v>Group C</v>
      </c>
      <c r="FJ19" s="197"/>
      <c r="FK19" s="201"/>
      <c r="FL19" s="198"/>
      <c r="FM19" s="226"/>
      <c r="FN19" s="227"/>
      <c r="FO19" s="199"/>
      <c r="FP19" s="210"/>
      <c r="FQ19" s="210"/>
      <c r="FR19" s="198"/>
      <c r="FS19" s="198"/>
      <c r="FT19" s="211"/>
      <c r="FV19" s="195" t="str">
        <f t="shared" si="13"/>
        <v>Group C</v>
      </c>
      <c r="FW19" s="197"/>
      <c r="FX19" s="201"/>
      <c r="FY19" s="198"/>
      <c r="FZ19" s="226"/>
      <c r="GA19" s="227"/>
      <c r="GB19" s="199"/>
      <c r="GC19" s="210"/>
      <c r="GD19" s="210"/>
      <c r="GE19" s="198"/>
      <c r="GF19" s="198"/>
      <c r="GG19" s="211"/>
      <c r="GI19" s="195" t="str">
        <f t="shared" si="14"/>
        <v>Group C</v>
      </c>
      <c r="GJ19" s="197"/>
      <c r="GK19" s="201"/>
      <c r="GL19" s="198"/>
      <c r="GM19" s="226"/>
      <c r="GN19" s="227"/>
      <c r="GO19" s="199"/>
      <c r="GP19" s="210"/>
      <c r="GQ19" s="210"/>
      <c r="GR19" s="198"/>
      <c r="GS19" s="198"/>
      <c r="GT19" s="211"/>
      <c r="GV19" s="195" t="str">
        <f t="shared" si="15"/>
        <v>Group C</v>
      </c>
      <c r="GW19" s="197"/>
      <c r="GX19" s="201"/>
      <c r="GY19" s="198"/>
      <c r="GZ19" s="226"/>
      <c r="HA19" s="227"/>
      <c r="HB19" s="199"/>
      <c r="HC19" s="210"/>
      <c r="HD19" s="210"/>
      <c r="HE19" s="198"/>
      <c r="HF19" s="198"/>
      <c r="HG19" s="211"/>
      <c r="HI19" s="195" t="str">
        <f t="shared" si="16"/>
        <v>Group C</v>
      </c>
      <c r="HJ19" s="197"/>
      <c r="HK19" s="201"/>
      <c r="HL19" s="198"/>
      <c r="HM19" s="226"/>
      <c r="HN19" s="227"/>
      <c r="HO19" s="199"/>
      <c r="HP19" s="210"/>
      <c r="HQ19" s="210"/>
      <c r="HR19" s="198"/>
      <c r="HS19" s="198"/>
      <c r="HT19" s="211"/>
      <c r="HV19" s="195" t="str">
        <f t="shared" si="17"/>
        <v>Group C</v>
      </c>
      <c r="HW19" s="197"/>
      <c r="HX19" s="201"/>
      <c r="HY19" s="198"/>
      <c r="HZ19" s="226"/>
      <c r="IA19" s="227"/>
      <c r="IB19" s="199"/>
      <c r="IC19" s="210"/>
      <c r="ID19" s="210"/>
      <c r="IE19" s="198"/>
      <c r="IF19" s="198"/>
      <c r="IG19" s="211"/>
      <c r="II19" s="195" t="str">
        <f t="shared" si="18"/>
        <v>Group C</v>
      </c>
      <c r="IJ19" s="197"/>
      <c r="IK19" s="201"/>
      <c r="IL19" s="198"/>
      <c r="IM19" s="226"/>
      <c r="IN19" s="227"/>
      <c r="IO19" s="199"/>
      <c r="IP19" s="210"/>
      <c r="IQ19" s="210"/>
      <c r="IR19" s="198"/>
      <c r="IS19" s="198"/>
      <c r="IT19" s="211"/>
      <c r="IV19" s="195" t="str">
        <f t="shared" si="19"/>
        <v>Group C</v>
      </c>
      <c r="IW19" s="197"/>
      <c r="IX19" s="201"/>
      <c r="IY19" s="198"/>
      <c r="IZ19" s="226"/>
      <c r="JA19" s="227"/>
      <c r="JB19" s="199"/>
      <c r="JC19" s="210"/>
      <c r="JD19" s="210"/>
      <c r="JE19" s="198"/>
      <c r="JF19" s="198"/>
      <c r="JG19" s="211"/>
      <c r="JI19" s="195" t="str">
        <f t="shared" si="20"/>
        <v>Group C</v>
      </c>
      <c r="JJ19" s="197"/>
      <c r="JK19" s="201"/>
      <c r="JL19" s="198"/>
      <c r="JM19" s="226"/>
      <c r="JN19" s="227"/>
      <c r="JO19" s="199"/>
      <c r="JP19" s="210"/>
      <c r="JQ19" s="210"/>
      <c r="JR19" s="198"/>
      <c r="JS19" s="198"/>
      <c r="JT19" s="211"/>
      <c r="JV19" s="195" t="str">
        <f t="shared" si="21"/>
        <v>Group C</v>
      </c>
      <c r="JW19" s="197"/>
      <c r="JX19" s="201"/>
      <c r="JY19" s="198"/>
      <c r="JZ19" s="226"/>
      <c r="KA19" s="227"/>
      <c r="KB19" s="199"/>
      <c r="KC19" s="210"/>
      <c r="KD19" s="210"/>
      <c r="KE19" s="198"/>
      <c r="KF19" s="198"/>
      <c r="KG19" s="211"/>
      <c r="KI19" s="195" t="str">
        <f t="shared" si="22"/>
        <v>Group C</v>
      </c>
      <c r="KJ19" s="197"/>
      <c r="KK19" s="201"/>
      <c r="KL19" s="198"/>
      <c r="KM19" s="226"/>
      <c r="KN19" s="227"/>
      <c r="KO19" s="199"/>
      <c r="KP19" s="210"/>
      <c r="KQ19" s="210"/>
      <c r="KR19" s="198"/>
      <c r="KS19" s="198"/>
      <c r="KT19" s="211"/>
      <c r="KV19" s="195" t="str">
        <f t="shared" si="23"/>
        <v>Group C</v>
      </c>
      <c r="KW19" s="197"/>
      <c r="KX19" s="201"/>
      <c r="KY19" s="198"/>
      <c r="KZ19" s="226"/>
      <c r="LA19" s="227"/>
      <c r="LB19" s="199"/>
      <c r="LC19" s="210"/>
      <c r="LD19" s="210"/>
      <c r="LE19" s="198"/>
      <c r="LF19" s="198"/>
      <c r="LG19" s="211"/>
      <c r="LI19" s="195" t="str">
        <f t="shared" si="24"/>
        <v>Group C</v>
      </c>
      <c r="LJ19" s="197"/>
      <c r="LK19" s="201"/>
      <c r="LL19" s="198"/>
      <c r="LM19" s="226"/>
      <c r="LN19" s="227"/>
      <c r="LO19" s="199"/>
      <c r="LP19" s="210"/>
      <c r="LQ19" s="210"/>
      <c r="LR19" s="198"/>
      <c r="LS19" s="198"/>
      <c r="LT19" s="211"/>
      <c r="LV19" s="195" t="str">
        <f t="shared" si="25"/>
        <v>Group C</v>
      </c>
      <c r="LW19" s="197"/>
      <c r="LX19" s="201"/>
      <c r="LY19" s="198"/>
      <c r="LZ19" s="226"/>
      <c r="MA19" s="227"/>
      <c r="MB19" s="199"/>
      <c r="MC19" s="210"/>
      <c r="MD19" s="210"/>
      <c r="ME19" s="198"/>
      <c r="MF19" s="198"/>
      <c r="MG19" s="211"/>
    </row>
    <row r="20" spans="2:345">
      <c r="B20" s="186">
        <f>INDEX(Groups!$C$7:$C$65,MATCH(C20,Groups!$D$7:$D$65,0))</f>
        <v>6</v>
      </c>
      <c r="C20" s="187" t="str">
        <f>CalcC!$P$22</f>
        <v>Brazil</v>
      </c>
      <c r="D20" s="188">
        <f>INDEX(Groups!$C$7:$C$65,MATCH(E20,Groups!$D$7:$D$65,0))</f>
        <v>8</v>
      </c>
      <c r="E20" s="187" t="str">
        <f>CalcC!$Q$22</f>
        <v>Morocco</v>
      </c>
      <c r="F20" s="189" t="str">
        <f>CalcC!$R$22</f>
        <v/>
      </c>
      <c r="G20" s="190" t="str">
        <f>CalcC!$S$22</f>
        <v/>
      </c>
      <c r="I20" s="186">
        <f t="shared" si="0"/>
        <v>6</v>
      </c>
      <c r="J20" s="187" t="str">
        <f t="shared" ref="J20:J25" si="260">$C20</f>
        <v>Brazil</v>
      </c>
      <c r="K20" s="188">
        <f t="shared" si="26"/>
        <v>8</v>
      </c>
      <c r="L20" s="187" t="str">
        <f t="shared" ref="L20:L25" si="261">$E20</f>
        <v>Morocco</v>
      </c>
      <c r="M20" s="222"/>
      <c r="N20" s="222"/>
      <c r="O20" s="217"/>
      <c r="P20" s="188" t="str">
        <f t="shared" ref="P20:P25" si="262">IF(($F20&lt;&gt;"")*($G20&lt;&gt;"")*(M20&lt;&gt;"")*(N20&lt;&gt;""),($F20&gt;$G20)*(M20&gt;N20)+($F20=$G20)*(M20=N20)+($F20&lt;$G20)*(M20&lt;N20),"")</f>
        <v/>
      </c>
      <c r="Q20" s="188" t="str">
        <f>IF((P20&lt;&gt;""),IF(OR($F20&lt;&gt;$G20,PrSettings!$M$4="●"),(($F20-$G20)=(M20-N20))*1,0),"")</f>
        <v/>
      </c>
      <c r="R20" s="188" t="str">
        <f t="shared" ref="R20:R25" si="263">IF((P20&lt;&gt;""),($F20=M20)*($G20=N20),"")</f>
        <v/>
      </c>
      <c r="S20" s="188" t="str">
        <f>IF(P20&lt;&gt;"",IF(ABS($F20-$G20)&gt;=PrSettings!$M$7,(ABS($F20-$G20-M20+N20)&lt;=1)*1,IF(AND(P20,$F20=$G20,$F20&gt;=PrSettings!$M$6),(ABS(M20-$F20)&lt;=1)*1,IF(AND(P20,$F20+$G20&gt;=PrSettings!$M$8),(ABS(M20-$F20)+ABS(N20-$G20)&lt;=1)*1,""))),"")</f>
        <v/>
      </c>
      <c r="T20" s="219"/>
      <c r="V20" s="186">
        <f t="shared" si="1"/>
        <v>6</v>
      </c>
      <c r="W20" s="187" t="str">
        <f t="shared" ref="W20:W25" si="264">$C20</f>
        <v>Brazil</v>
      </c>
      <c r="X20" s="188">
        <f t="shared" si="29"/>
        <v>8</v>
      </c>
      <c r="Y20" s="187" t="str">
        <f t="shared" ref="Y20:Y25" si="265">$E20</f>
        <v>Morocco</v>
      </c>
      <c r="Z20" s="222"/>
      <c r="AA20" s="222"/>
      <c r="AB20" s="217"/>
      <c r="AC20" s="188" t="str">
        <f t="shared" ref="AC20:AC25" si="266">IF(($F20&lt;&gt;"")*($G20&lt;&gt;"")*(Z20&lt;&gt;"")*(AA20&lt;&gt;""),($F20&gt;$G20)*(Z20&gt;AA20)+($F20=$G20)*(Z20=AA20)+($F20&lt;$G20)*(Z20&lt;AA20),"")</f>
        <v/>
      </c>
      <c r="AD20" s="188" t="str">
        <f>IF((AC20&lt;&gt;""),IF(OR($F20&lt;&gt;$G20,PrSettings!$M$4="●"),(($F20-$G20)=(Z20-AA20))*1,0),"")</f>
        <v/>
      </c>
      <c r="AE20" s="188" t="str">
        <f t="shared" ref="AE20:AE25" si="267">IF((AC20&lt;&gt;""),($F20=Z20)*($G20=AA20),"")</f>
        <v/>
      </c>
      <c r="AF20" s="188" t="str">
        <f>IF(AC20&lt;&gt;"",IF(ABS($F20-$G20)&gt;=PrSettings!$M$7,(ABS($F20-$G20-Z20+AA20)&lt;=1)*1,IF(AND(AC20,$F20=$G20,$F20&gt;=PrSettings!$M$6),(ABS(Z20-$F20)&lt;=1)*1,IF(AND(AC20,$F20+$G20&gt;=PrSettings!$M$8),(ABS(Z20-$F20)+ABS(AA20-$G20)&lt;=1)*1,""))),"")</f>
        <v/>
      </c>
      <c r="AG20" s="219"/>
      <c r="AI20" s="186">
        <f t="shared" si="2"/>
        <v>6</v>
      </c>
      <c r="AJ20" s="187" t="str">
        <f t="shared" ref="AJ20:AJ25" si="268">$C20</f>
        <v>Brazil</v>
      </c>
      <c r="AK20" s="188">
        <f t="shared" si="32"/>
        <v>8</v>
      </c>
      <c r="AL20" s="187" t="str">
        <f t="shared" ref="AL20:AL25" si="269">$E20</f>
        <v>Morocco</v>
      </c>
      <c r="AM20" s="222"/>
      <c r="AN20" s="222"/>
      <c r="AO20" s="217"/>
      <c r="AP20" s="188" t="str">
        <f t="shared" ref="AP20:AP25" si="270">IF(($F20&lt;&gt;"")*($G20&lt;&gt;"")*(AM20&lt;&gt;"")*(AN20&lt;&gt;""),($F20&gt;$G20)*(AM20&gt;AN20)+($F20=$G20)*(AM20=AN20)+($F20&lt;$G20)*(AM20&lt;AN20),"")</f>
        <v/>
      </c>
      <c r="AQ20" s="188" t="str">
        <f>IF((AP20&lt;&gt;""),IF(OR($F20&lt;&gt;$G20,PrSettings!$M$4="●"),(($F20-$G20)=(AM20-AN20))*1,0),"")</f>
        <v/>
      </c>
      <c r="AR20" s="188" t="str">
        <f t="shared" ref="AR20:AR25" si="271">IF((AP20&lt;&gt;""),($F20=AM20)*($G20=AN20),"")</f>
        <v/>
      </c>
      <c r="AS20" s="188" t="str">
        <f>IF(AP20&lt;&gt;"",IF(ABS($F20-$G20)&gt;=PrSettings!$M$7,(ABS($F20-$G20-AM20+AN20)&lt;=1)*1,IF(AND(AP20,$F20=$G20,$F20&gt;=PrSettings!$M$6),(ABS(AM20-$F20)&lt;=1)*1,IF(AND(AP20,$F20+$G20&gt;=PrSettings!$M$8),(ABS(AM20-$F20)+ABS(AN20-$G20)&lt;=1)*1,""))),"")</f>
        <v/>
      </c>
      <c r="AT20" s="219"/>
      <c r="AV20" s="186">
        <f t="shared" si="3"/>
        <v>6</v>
      </c>
      <c r="AW20" s="187" t="str">
        <f t="shared" ref="AW20:AW25" si="272">$C20</f>
        <v>Brazil</v>
      </c>
      <c r="AX20" s="188">
        <f t="shared" si="35"/>
        <v>8</v>
      </c>
      <c r="AY20" s="187" t="str">
        <f t="shared" ref="AY20:AY25" si="273">$E20</f>
        <v>Morocco</v>
      </c>
      <c r="AZ20" s="222"/>
      <c r="BA20" s="222"/>
      <c r="BB20" s="217"/>
      <c r="BC20" s="188" t="str">
        <f t="shared" ref="BC20:BC25" si="274">IF(($F20&lt;&gt;"")*($G20&lt;&gt;"")*(AZ20&lt;&gt;"")*(BA20&lt;&gt;""),($F20&gt;$G20)*(AZ20&gt;BA20)+($F20=$G20)*(AZ20=BA20)+($F20&lt;$G20)*(AZ20&lt;BA20),"")</f>
        <v/>
      </c>
      <c r="BD20" s="188" t="str">
        <f>IF((BC20&lt;&gt;""),IF(OR($F20&lt;&gt;$G20,PrSettings!$M$4="●"),(($F20-$G20)=(AZ20-BA20))*1,0),"")</f>
        <v/>
      </c>
      <c r="BE20" s="188" t="str">
        <f t="shared" ref="BE20:BE25" si="275">IF((BC20&lt;&gt;""),($F20=AZ20)*($G20=BA20),"")</f>
        <v/>
      </c>
      <c r="BF20" s="188" t="str">
        <f>IF(BC20&lt;&gt;"",IF(ABS($F20-$G20)&gt;=PrSettings!$M$7,(ABS($F20-$G20-AZ20+BA20)&lt;=1)*1,IF(AND(BC20,$F20=$G20,$F20&gt;=PrSettings!$M$6),(ABS(AZ20-$F20)&lt;=1)*1,IF(AND(BC20,$F20+$G20&gt;=PrSettings!$M$8),(ABS(AZ20-$F20)+ABS(BA20-$G20)&lt;=1)*1,""))),"")</f>
        <v/>
      </c>
      <c r="BG20" s="219"/>
      <c r="BI20" s="186">
        <f t="shared" si="4"/>
        <v>6</v>
      </c>
      <c r="BJ20" s="187" t="str">
        <f t="shared" ref="BJ20:BJ25" si="276">$C20</f>
        <v>Brazil</v>
      </c>
      <c r="BK20" s="188">
        <f t="shared" si="38"/>
        <v>8</v>
      </c>
      <c r="BL20" s="187" t="str">
        <f t="shared" ref="BL20:BL25" si="277">$E20</f>
        <v>Morocco</v>
      </c>
      <c r="BM20" s="222"/>
      <c r="BN20" s="222"/>
      <c r="BO20" s="217"/>
      <c r="BP20" s="188" t="str">
        <f t="shared" ref="BP20:BP25" si="278">IF(($F20&lt;&gt;"")*($G20&lt;&gt;"")*(BM20&lt;&gt;"")*(BN20&lt;&gt;""),($F20&gt;$G20)*(BM20&gt;BN20)+($F20=$G20)*(BM20=BN20)+($F20&lt;$G20)*(BM20&lt;BN20),"")</f>
        <v/>
      </c>
      <c r="BQ20" s="188" t="str">
        <f>IF((BP20&lt;&gt;""),IF(OR($F20&lt;&gt;$G20,PrSettings!$M$4="●"),(($F20-$G20)=(BM20-BN20))*1,0),"")</f>
        <v/>
      </c>
      <c r="BR20" s="188" t="str">
        <f t="shared" ref="BR20:BR25" si="279">IF((BP20&lt;&gt;""),($F20=BM20)*($G20=BN20),"")</f>
        <v/>
      </c>
      <c r="BS20" s="188" t="str">
        <f>IF(BP20&lt;&gt;"",IF(ABS($F20-$G20)&gt;=PrSettings!$M$7,(ABS($F20-$G20-BM20+BN20)&lt;=1)*1,IF(AND(BP20,$F20=$G20,$F20&gt;=PrSettings!$M$6),(ABS(BM20-$F20)&lt;=1)*1,IF(AND(BP20,$F20+$G20&gt;=PrSettings!$M$8),(ABS(BM20-$F20)+ABS(BN20-$G20)&lt;=1)*1,""))),"")</f>
        <v/>
      </c>
      <c r="BT20" s="219"/>
      <c r="BV20" s="186">
        <f t="shared" si="5"/>
        <v>6</v>
      </c>
      <c r="BW20" s="187" t="str">
        <f t="shared" ref="BW20:BW25" si="280">$C20</f>
        <v>Brazil</v>
      </c>
      <c r="BX20" s="188">
        <f t="shared" si="41"/>
        <v>8</v>
      </c>
      <c r="BY20" s="187" t="str">
        <f t="shared" ref="BY20:BY25" si="281">$E20</f>
        <v>Morocco</v>
      </c>
      <c r="BZ20" s="222"/>
      <c r="CA20" s="222"/>
      <c r="CB20" s="217"/>
      <c r="CC20" s="188" t="str">
        <f t="shared" ref="CC20:CC25" si="282">IF(($F20&lt;&gt;"")*($G20&lt;&gt;"")*(BZ20&lt;&gt;"")*(CA20&lt;&gt;""),($F20&gt;$G20)*(BZ20&gt;CA20)+($F20=$G20)*(BZ20=CA20)+($F20&lt;$G20)*(BZ20&lt;CA20),"")</f>
        <v/>
      </c>
      <c r="CD20" s="188" t="str">
        <f>IF((CC20&lt;&gt;""),IF(OR($F20&lt;&gt;$G20,PrSettings!$M$4="●"),(($F20-$G20)=(BZ20-CA20))*1,0),"")</f>
        <v/>
      </c>
      <c r="CE20" s="188" t="str">
        <f t="shared" ref="CE20:CE25" si="283">IF((CC20&lt;&gt;""),($F20=BZ20)*($G20=CA20),"")</f>
        <v/>
      </c>
      <c r="CF20" s="188" t="str">
        <f>IF(CC20&lt;&gt;"",IF(ABS($F20-$G20)&gt;=PrSettings!$M$7,(ABS($F20-$G20-BZ20+CA20)&lt;=1)*1,IF(AND(CC20,$F20=$G20,$F20&gt;=PrSettings!$M$6),(ABS(BZ20-$F20)&lt;=1)*1,IF(AND(CC20,$F20+$G20&gt;=PrSettings!$M$8),(ABS(BZ20-$F20)+ABS(CA20-$G20)&lt;=1)*1,""))),"")</f>
        <v/>
      </c>
      <c r="CG20" s="219"/>
      <c r="CI20" s="186">
        <f t="shared" si="6"/>
        <v>6</v>
      </c>
      <c r="CJ20" s="187" t="str">
        <f t="shared" ref="CJ20:CJ25" si="284">$C20</f>
        <v>Brazil</v>
      </c>
      <c r="CK20" s="188">
        <f t="shared" si="44"/>
        <v>8</v>
      </c>
      <c r="CL20" s="187" t="str">
        <f t="shared" ref="CL20:CL25" si="285">$E20</f>
        <v>Morocco</v>
      </c>
      <c r="CM20" s="222"/>
      <c r="CN20" s="222"/>
      <c r="CO20" s="217"/>
      <c r="CP20" s="188" t="str">
        <f t="shared" ref="CP20:CP25" si="286">IF(($F20&lt;&gt;"")*($G20&lt;&gt;"")*(CM20&lt;&gt;"")*(CN20&lt;&gt;""),($F20&gt;$G20)*(CM20&gt;CN20)+($F20=$G20)*(CM20=CN20)+($F20&lt;$G20)*(CM20&lt;CN20),"")</f>
        <v/>
      </c>
      <c r="CQ20" s="188" t="str">
        <f>IF((CP20&lt;&gt;""),IF(OR($F20&lt;&gt;$G20,PrSettings!$M$4="●"),(($F20-$G20)=(CM20-CN20))*1,0),"")</f>
        <v/>
      </c>
      <c r="CR20" s="188" t="str">
        <f t="shared" ref="CR20:CR25" si="287">IF((CP20&lt;&gt;""),($F20=CM20)*($G20=CN20),"")</f>
        <v/>
      </c>
      <c r="CS20" s="188" t="str">
        <f>IF(CP20&lt;&gt;"",IF(ABS($F20-$G20)&gt;=PrSettings!$M$7,(ABS($F20-$G20-CM20+CN20)&lt;=1)*1,IF(AND(CP20,$F20=$G20,$F20&gt;=PrSettings!$M$6),(ABS(CM20-$F20)&lt;=1)*1,IF(AND(CP20,$F20+$G20&gt;=PrSettings!$M$8),(ABS(CM20-$F20)+ABS(CN20-$G20)&lt;=1)*1,""))),"")</f>
        <v/>
      </c>
      <c r="CT20" s="219"/>
      <c r="CV20" s="186">
        <f t="shared" si="7"/>
        <v>6</v>
      </c>
      <c r="CW20" s="187" t="str">
        <f t="shared" ref="CW20:CW25" si="288">$C20</f>
        <v>Brazil</v>
      </c>
      <c r="CX20" s="188">
        <f t="shared" si="47"/>
        <v>8</v>
      </c>
      <c r="CY20" s="187" t="str">
        <f t="shared" ref="CY20:CY25" si="289">$E20</f>
        <v>Morocco</v>
      </c>
      <c r="CZ20" s="222"/>
      <c r="DA20" s="222"/>
      <c r="DB20" s="217"/>
      <c r="DC20" s="188" t="str">
        <f t="shared" ref="DC20:DC25" si="290">IF(($F20&lt;&gt;"")*($G20&lt;&gt;"")*(CZ20&lt;&gt;"")*(DA20&lt;&gt;""),($F20&gt;$G20)*(CZ20&gt;DA20)+($F20=$G20)*(CZ20=DA20)+($F20&lt;$G20)*(CZ20&lt;DA20),"")</f>
        <v/>
      </c>
      <c r="DD20" s="188" t="str">
        <f>IF((DC20&lt;&gt;""),IF(OR($F20&lt;&gt;$G20,PrSettings!$M$4="●"),(($F20-$G20)=(CZ20-DA20))*1,0),"")</f>
        <v/>
      </c>
      <c r="DE20" s="188" t="str">
        <f t="shared" ref="DE20:DE25" si="291">IF((DC20&lt;&gt;""),($F20=CZ20)*($G20=DA20),"")</f>
        <v/>
      </c>
      <c r="DF20" s="188" t="str">
        <f>IF(DC20&lt;&gt;"",IF(ABS($F20-$G20)&gt;=PrSettings!$M$7,(ABS($F20-$G20-CZ20+DA20)&lt;=1)*1,IF(AND(DC20,$F20=$G20,$F20&gt;=PrSettings!$M$6),(ABS(CZ20-$F20)&lt;=1)*1,IF(AND(DC20,$F20+$G20&gt;=PrSettings!$M$8),(ABS(CZ20-$F20)+ABS(DA20-$G20)&lt;=1)*1,""))),"")</f>
        <v/>
      </c>
      <c r="DG20" s="219"/>
      <c r="DI20" s="186">
        <f t="shared" si="8"/>
        <v>6</v>
      </c>
      <c r="DJ20" s="187" t="str">
        <f t="shared" ref="DJ20:DJ25" si="292">$C20</f>
        <v>Brazil</v>
      </c>
      <c r="DK20" s="188">
        <f t="shared" si="50"/>
        <v>8</v>
      </c>
      <c r="DL20" s="187" t="str">
        <f t="shared" ref="DL20:DL25" si="293">$E20</f>
        <v>Morocco</v>
      </c>
      <c r="DM20" s="222"/>
      <c r="DN20" s="222"/>
      <c r="DO20" s="217"/>
      <c r="DP20" s="188" t="str">
        <f t="shared" ref="DP20:DP25" si="294">IF(($F20&lt;&gt;"")*($G20&lt;&gt;"")*(DM20&lt;&gt;"")*(DN20&lt;&gt;""),($F20&gt;$G20)*(DM20&gt;DN20)+($F20=$G20)*(DM20=DN20)+($F20&lt;$G20)*(DM20&lt;DN20),"")</f>
        <v/>
      </c>
      <c r="DQ20" s="188" t="str">
        <f>IF((DP20&lt;&gt;""),IF(OR($F20&lt;&gt;$G20,PrSettings!$M$4="●"),(($F20-$G20)=(DM20-DN20))*1,0),"")</f>
        <v/>
      </c>
      <c r="DR20" s="188" t="str">
        <f t="shared" ref="DR20:DR25" si="295">IF((DP20&lt;&gt;""),($F20=DM20)*($G20=DN20),"")</f>
        <v/>
      </c>
      <c r="DS20" s="188" t="str">
        <f>IF(DP20&lt;&gt;"",IF(ABS($F20-$G20)&gt;=PrSettings!$M$7,(ABS($F20-$G20-DM20+DN20)&lt;=1)*1,IF(AND(DP20,$F20=$G20,$F20&gt;=PrSettings!$M$6),(ABS(DM20-$F20)&lt;=1)*1,IF(AND(DP20,$F20+$G20&gt;=PrSettings!$M$8),(ABS(DM20-$F20)+ABS(DN20-$G20)&lt;=1)*1,""))),"")</f>
        <v/>
      </c>
      <c r="DT20" s="219"/>
      <c r="DV20" s="186">
        <f t="shared" si="9"/>
        <v>6</v>
      </c>
      <c r="DW20" s="187" t="str">
        <f t="shared" ref="DW20:DW25" si="296">$C20</f>
        <v>Brazil</v>
      </c>
      <c r="DX20" s="188">
        <f t="shared" si="53"/>
        <v>8</v>
      </c>
      <c r="DY20" s="187" t="str">
        <f t="shared" ref="DY20:DY25" si="297">$E20</f>
        <v>Morocco</v>
      </c>
      <c r="DZ20" s="222"/>
      <c r="EA20" s="222"/>
      <c r="EB20" s="217"/>
      <c r="EC20" s="188" t="str">
        <f t="shared" ref="EC20:EC25" si="298">IF(($F20&lt;&gt;"")*($G20&lt;&gt;"")*(DZ20&lt;&gt;"")*(EA20&lt;&gt;""),($F20&gt;$G20)*(DZ20&gt;EA20)+($F20=$G20)*(DZ20=EA20)+($F20&lt;$G20)*(DZ20&lt;EA20),"")</f>
        <v/>
      </c>
      <c r="ED20" s="188" t="str">
        <f>IF((EC20&lt;&gt;""),IF(OR($F20&lt;&gt;$G20,PrSettings!$M$4="●"),(($F20-$G20)=(DZ20-EA20))*1,0),"")</f>
        <v/>
      </c>
      <c r="EE20" s="188" t="str">
        <f t="shared" ref="EE20:EE25" si="299">IF((EC20&lt;&gt;""),($F20=DZ20)*($G20=EA20),"")</f>
        <v/>
      </c>
      <c r="EF20" s="188" t="str">
        <f>IF(EC20&lt;&gt;"",IF(ABS($F20-$G20)&gt;=PrSettings!$M$7,(ABS($F20-$G20-DZ20+EA20)&lt;=1)*1,IF(AND(EC20,$F20=$G20,$F20&gt;=PrSettings!$M$6),(ABS(DZ20-$F20)&lt;=1)*1,IF(AND(EC20,$F20+$G20&gt;=PrSettings!$M$8),(ABS(DZ20-$F20)+ABS(EA20-$G20)&lt;=1)*1,""))),"")</f>
        <v/>
      </c>
      <c r="EG20" s="219"/>
      <c r="EI20" s="186">
        <f t="shared" si="10"/>
        <v>6</v>
      </c>
      <c r="EJ20" s="187" t="str">
        <f t="shared" ref="EJ20:EJ25" si="300">$C20</f>
        <v>Brazil</v>
      </c>
      <c r="EK20" s="188">
        <f t="shared" si="56"/>
        <v>8</v>
      </c>
      <c r="EL20" s="187" t="str">
        <f t="shared" ref="EL20:EL25" si="301">$E20</f>
        <v>Morocco</v>
      </c>
      <c r="EM20" s="222"/>
      <c r="EN20" s="222"/>
      <c r="EO20" s="217"/>
      <c r="EP20" s="188" t="str">
        <f t="shared" ref="EP20:EP25" si="302">IF(($F20&lt;&gt;"")*($G20&lt;&gt;"")*(EM20&lt;&gt;"")*(EN20&lt;&gt;""),($F20&gt;$G20)*(EM20&gt;EN20)+($F20=$G20)*(EM20=EN20)+($F20&lt;$G20)*(EM20&lt;EN20),"")</f>
        <v/>
      </c>
      <c r="EQ20" s="188" t="str">
        <f>IF((EP20&lt;&gt;""),IF(OR($F20&lt;&gt;$G20,PrSettings!$M$4="●"),(($F20-$G20)=(EM20-EN20))*1,0),"")</f>
        <v/>
      </c>
      <c r="ER20" s="188" t="str">
        <f t="shared" ref="ER20:ER25" si="303">IF((EP20&lt;&gt;""),($F20=EM20)*($G20=EN20),"")</f>
        <v/>
      </c>
      <c r="ES20" s="188" t="str">
        <f>IF(EP20&lt;&gt;"",IF(ABS($F20-$G20)&gt;=PrSettings!$M$7,(ABS($F20-$G20-EM20+EN20)&lt;=1)*1,IF(AND(EP20,$F20=$G20,$F20&gt;=PrSettings!$M$6),(ABS(EM20-$F20)&lt;=1)*1,IF(AND(EP20,$F20+$G20&gt;=PrSettings!$M$8),(ABS(EM20-$F20)+ABS(EN20-$G20)&lt;=1)*1,""))),"")</f>
        <v/>
      </c>
      <c r="ET20" s="219"/>
      <c r="EV20" s="186">
        <f t="shared" si="11"/>
        <v>6</v>
      </c>
      <c r="EW20" s="187" t="str">
        <f t="shared" ref="EW20:EW25" si="304">$C20</f>
        <v>Brazil</v>
      </c>
      <c r="EX20" s="188">
        <f t="shared" si="59"/>
        <v>8</v>
      </c>
      <c r="EY20" s="187" t="str">
        <f t="shared" ref="EY20:EY25" si="305">$E20</f>
        <v>Morocco</v>
      </c>
      <c r="EZ20" s="222"/>
      <c r="FA20" s="222"/>
      <c r="FB20" s="217"/>
      <c r="FC20" s="188" t="str">
        <f t="shared" ref="FC20:FC25" si="306">IF(($F20&lt;&gt;"")*($G20&lt;&gt;"")*(EZ20&lt;&gt;"")*(FA20&lt;&gt;""),($F20&gt;$G20)*(EZ20&gt;FA20)+($F20=$G20)*(EZ20=FA20)+($F20&lt;$G20)*(EZ20&lt;FA20),"")</f>
        <v/>
      </c>
      <c r="FD20" s="188" t="str">
        <f>IF((FC20&lt;&gt;""),IF(OR($F20&lt;&gt;$G20,PrSettings!$M$4="●"),(($F20-$G20)=(EZ20-FA20))*1,0),"")</f>
        <v/>
      </c>
      <c r="FE20" s="188" t="str">
        <f t="shared" ref="FE20:FE25" si="307">IF((FC20&lt;&gt;""),($F20=EZ20)*($G20=FA20),"")</f>
        <v/>
      </c>
      <c r="FF20" s="188" t="str">
        <f>IF(FC20&lt;&gt;"",IF(ABS($F20-$G20)&gt;=PrSettings!$M$7,(ABS($F20-$G20-EZ20+FA20)&lt;=1)*1,IF(AND(FC20,$F20=$G20,$F20&gt;=PrSettings!$M$6),(ABS(EZ20-$F20)&lt;=1)*1,IF(AND(FC20,$F20+$G20&gt;=PrSettings!$M$8),(ABS(EZ20-$F20)+ABS(FA20-$G20)&lt;=1)*1,""))),"")</f>
        <v/>
      </c>
      <c r="FG20" s="219"/>
      <c r="FI20" s="186">
        <f t="shared" si="12"/>
        <v>6</v>
      </c>
      <c r="FJ20" s="187" t="str">
        <f t="shared" ref="FJ20:FJ25" si="308">$C20</f>
        <v>Brazil</v>
      </c>
      <c r="FK20" s="188">
        <f t="shared" si="62"/>
        <v>8</v>
      </c>
      <c r="FL20" s="187" t="str">
        <f t="shared" ref="FL20:FL25" si="309">$E20</f>
        <v>Morocco</v>
      </c>
      <c r="FM20" s="222"/>
      <c r="FN20" s="222"/>
      <c r="FO20" s="217"/>
      <c r="FP20" s="188" t="str">
        <f t="shared" ref="FP20:FP25" si="310">IF(($F20&lt;&gt;"")*($G20&lt;&gt;"")*(FM20&lt;&gt;"")*(FN20&lt;&gt;""),($F20&gt;$G20)*(FM20&gt;FN20)+($F20=$G20)*(FM20=FN20)+($F20&lt;$G20)*(FM20&lt;FN20),"")</f>
        <v/>
      </c>
      <c r="FQ20" s="188" t="str">
        <f>IF((FP20&lt;&gt;""),IF(OR($F20&lt;&gt;$G20,PrSettings!$M$4="●"),(($F20-$G20)=(FM20-FN20))*1,0),"")</f>
        <v/>
      </c>
      <c r="FR20" s="188" t="str">
        <f t="shared" ref="FR20:FR25" si="311">IF((FP20&lt;&gt;""),($F20=FM20)*($G20=FN20),"")</f>
        <v/>
      </c>
      <c r="FS20" s="188" t="str">
        <f>IF(FP20&lt;&gt;"",IF(ABS($F20-$G20)&gt;=PrSettings!$M$7,(ABS($F20-$G20-FM20+FN20)&lt;=1)*1,IF(AND(FP20,$F20=$G20,$F20&gt;=PrSettings!$M$6),(ABS(FM20-$F20)&lt;=1)*1,IF(AND(FP20,$F20+$G20&gt;=PrSettings!$M$8),(ABS(FM20-$F20)+ABS(FN20-$G20)&lt;=1)*1,""))),"")</f>
        <v/>
      </c>
      <c r="FT20" s="219"/>
      <c r="FV20" s="186">
        <f t="shared" si="13"/>
        <v>6</v>
      </c>
      <c r="FW20" s="187" t="str">
        <f t="shared" ref="FW20:FW25" si="312">$C20</f>
        <v>Brazil</v>
      </c>
      <c r="FX20" s="188">
        <f t="shared" si="65"/>
        <v>8</v>
      </c>
      <c r="FY20" s="187" t="str">
        <f t="shared" ref="FY20:FY25" si="313">$E20</f>
        <v>Morocco</v>
      </c>
      <c r="FZ20" s="222"/>
      <c r="GA20" s="222"/>
      <c r="GB20" s="217"/>
      <c r="GC20" s="188" t="str">
        <f t="shared" ref="GC20:GC25" si="314">IF(($F20&lt;&gt;"")*($G20&lt;&gt;"")*(FZ20&lt;&gt;"")*(GA20&lt;&gt;""),($F20&gt;$G20)*(FZ20&gt;GA20)+($F20=$G20)*(FZ20=GA20)+($F20&lt;$G20)*(FZ20&lt;GA20),"")</f>
        <v/>
      </c>
      <c r="GD20" s="188" t="str">
        <f>IF((GC20&lt;&gt;""),IF(OR($F20&lt;&gt;$G20,PrSettings!$M$4="●"),(($F20-$G20)=(FZ20-GA20))*1,0),"")</f>
        <v/>
      </c>
      <c r="GE20" s="188" t="str">
        <f t="shared" ref="GE20:GE25" si="315">IF((GC20&lt;&gt;""),($F20=FZ20)*($G20=GA20),"")</f>
        <v/>
      </c>
      <c r="GF20" s="188" t="str">
        <f>IF(GC20&lt;&gt;"",IF(ABS($F20-$G20)&gt;=PrSettings!$M$7,(ABS($F20-$G20-FZ20+GA20)&lt;=1)*1,IF(AND(GC20,$F20=$G20,$F20&gt;=PrSettings!$M$6),(ABS(FZ20-$F20)&lt;=1)*1,IF(AND(GC20,$F20+$G20&gt;=PrSettings!$M$8),(ABS(FZ20-$F20)+ABS(GA20-$G20)&lt;=1)*1,""))),"")</f>
        <v/>
      </c>
      <c r="GG20" s="219"/>
      <c r="GI20" s="186">
        <f t="shared" si="14"/>
        <v>6</v>
      </c>
      <c r="GJ20" s="187" t="str">
        <f t="shared" ref="GJ20:GJ25" si="316">$C20</f>
        <v>Brazil</v>
      </c>
      <c r="GK20" s="188">
        <f t="shared" si="68"/>
        <v>8</v>
      </c>
      <c r="GL20" s="187" t="str">
        <f t="shared" ref="GL20:GL25" si="317">$E20</f>
        <v>Morocco</v>
      </c>
      <c r="GM20" s="222"/>
      <c r="GN20" s="222"/>
      <c r="GO20" s="217"/>
      <c r="GP20" s="188" t="str">
        <f t="shared" ref="GP20:GP25" si="318">IF(($F20&lt;&gt;"")*($G20&lt;&gt;"")*(GM20&lt;&gt;"")*(GN20&lt;&gt;""),($F20&gt;$G20)*(GM20&gt;GN20)+($F20=$G20)*(GM20=GN20)+($F20&lt;$G20)*(GM20&lt;GN20),"")</f>
        <v/>
      </c>
      <c r="GQ20" s="188" t="str">
        <f>IF((GP20&lt;&gt;""),IF(OR($F20&lt;&gt;$G20,PrSettings!$M$4="●"),(($F20-$G20)=(GM20-GN20))*1,0),"")</f>
        <v/>
      </c>
      <c r="GR20" s="188" t="str">
        <f t="shared" ref="GR20:GR25" si="319">IF((GP20&lt;&gt;""),($F20=GM20)*($G20=GN20),"")</f>
        <v/>
      </c>
      <c r="GS20" s="188" t="str">
        <f>IF(GP20&lt;&gt;"",IF(ABS($F20-$G20)&gt;=PrSettings!$M$7,(ABS($F20-$G20-GM20+GN20)&lt;=1)*1,IF(AND(GP20,$F20=$G20,$F20&gt;=PrSettings!$M$6),(ABS(GM20-$F20)&lt;=1)*1,IF(AND(GP20,$F20+$G20&gt;=PrSettings!$M$8),(ABS(GM20-$F20)+ABS(GN20-$G20)&lt;=1)*1,""))),"")</f>
        <v/>
      </c>
      <c r="GT20" s="219"/>
      <c r="GV20" s="186">
        <f t="shared" si="15"/>
        <v>6</v>
      </c>
      <c r="GW20" s="187" t="str">
        <f t="shared" ref="GW20:GW25" si="320">$C20</f>
        <v>Brazil</v>
      </c>
      <c r="GX20" s="188">
        <f t="shared" si="71"/>
        <v>8</v>
      </c>
      <c r="GY20" s="187" t="str">
        <f t="shared" ref="GY20:GY25" si="321">$E20</f>
        <v>Morocco</v>
      </c>
      <c r="GZ20" s="222"/>
      <c r="HA20" s="222"/>
      <c r="HB20" s="217"/>
      <c r="HC20" s="188" t="str">
        <f t="shared" ref="HC20:HC25" si="322">IF(($F20&lt;&gt;"")*($G20&lt;&gt;"")*(GZ20&lt;&gt;"")*(HA20&lt;&gt;""),($F20&gt;$G20)*(GZ20&gt;HA20)+($F20=$G20)*(GZ20=HA20)+($F20&lt;$G20)*(GZ20&lt;HA20),"")</f>
        <v/>
      </c>
      <c r="HD20" s="188" t="str">
        <f>IF((HC20&lt;&gt;""),IF(OR($F20&lt;&gt;$G20,PrSettings!$M$4="●"),(($F20-$G20)=(GZ20-HA20))*1,0),"")</f>
        <v/>
      </c>
      <c r="HE20" s="188" t="str">
        <f t="shared" ref="HE20:HE25" si="323">IF((HC20&lt;&gt;""),($F20=GZ20)*($G20=HA20),"")</f>
        <v/>
      </c>
      <c r="HF20" s="188" t="str">
        <f>IF(HC20&lt;&gt;"",IF(ABS($F20-$G20)&gt;=PrSettings!$M$7,(ABS($F20-$G20-GZ20+HA20)&lt;=1)*1,IF(AND(HC20,$F20=$G20,$F20&gt;=PrSettings!$M$6),(ABS(GZ20-$F20)&lt;=1)*1,IF(AND(HC20,$F20+$G20&gt;=PrSettings!$M$8),(ABS(GZ20-$F20)+ABS(HA20-$G20)&lt;=1)*1,""))),"")</f>
        <v/>
      </c>
      <c r="HG20" s="219"/>
      <c r="HI20" s="186">
        <f t="shared" si="16"/>
        <v>6</v>
      </c>
      <c r="HJ20" s="187" t="str">
        <f t="shared" ref="HJ20:HJ25" si="324">$C20</f>
        <v>Brazil</v>
      </c>
      <c r="HK20" s="188">
        <f t="shared" si="74"/>
        <v>8</v>
      </c>
      <c r="HL20" s="187" t="str">
        <f t="shared" ref="HL20:HL25" si="325">$E20</f>
        <v>Morocco</v>
      </c>
      <c r="HM20" s="222"/>
      <c r="HN20" s="222"/>
      <c r="HO20" s="217"/>
      <c r="HP20" s="188" t="str">
        <f t="shared" ref="HP20:HP25" si="326">IF(($F20&lt;&gt;"")*($G20&lt;&gt;"")*(HM20&lt;&gt;"")*(HN20&lt;&gt;""),($F20&gt;$G20)*(HM20&gt;HN20)+($F20=$G20)*(HM20=HN20)+($F20&lt;$G20)*(HM20&lt;HN20),"")</f>
        <v/>
      </c>
      <c r="HQ20" s="188" t="str">
        <f>IF((HP20&lt;&gt;""),IF(OR($F20&lt;&gt;$G20,PrSettings!$M$4="●"),(($F20-$G20)=(HM20-HN20))*1,0),"")</f>
        <v/>
      </c>
      <c r="HR20" s="188" t="str">
        <f t="shared" ref="HR20:HR25" si="327">IF((HP20&lt;&gt;""),($F20=HM20)*($G20=HN20),"")</f>
        <v/>
      </c>
      <c r="HS20" s="188" t="str">
        <f>IF(HP20&lt;&gt;"",IF(ABS($F20-$G20)&gt;=PrSettings!$M$7,(ABS($F20-$G20-HM20+HN20)&lt;=1)*1,IF(AND(HP20,$F20=$G20,$F20&gt;=PrSettings!$M$6),(ABS(HM20-$F20)&lt;=1)*1,IF(AND(HP20,$F20+$G20&gt;=PrSettings!$M$8),(ABS(HM20-$F20)+ABS(HN20-$G20)&lt;=1)*1,""))),"")</f>
        <v/>
      </c>
      <c r="HT20" s="219"/>
      <c r="HV20" s="186">
        <f t="shared" si="17"/>
        <v>6</v>
      </c>
      <c r="HW20" s="187" t="str">
        <f t="shared" ref="HW20:HW25" si="328">$C20</f>
        <v>Brazil</v>
      </c>
      <c r="HX20" s="188">
        <f t="shared" si="77"/>
        <v>8</v>
      </c>
      <c r="HY20" s="187" t="str">
        <f t="shared" ref="HY20:HY25" si="329">$E20</f>
        <v>Morocco</v>
      </c>
      <c r="HZ20" s="222"/>
      <c r="IA20" s="222"/>
      <c r="IB20" s="217"/>
      <c r="IC20" s="188" t="str">
        <f t="shared" ref="IC20:IC25" si="330">IF(($F20&lt;&gt;"")*($G20&lt;&gt;"")*(HZ20&lt;&gt;"")*(IA20&lt;&gt;""),($F20&gt;$G20)*(HZ20&gt;IA20)+($F20=$G20)*(HZ20=IA20)+($F20&lt;$G20)*(HZ20&lt;IA20),"")</f>
        <v/>
      </c>
      <c r="ID20" s="188" t="str">
        <f>IF((IC20&lt;&gt;""),IF(OR($F20&lt;&gt;$G20,PrSettings!$M$4="●"),(($F20-$G20)=(HZ20-IA20))*1,0),"")</f>
        <v/>
      </c>
      <c r="IE20" s="188" t="str">
        <f t="shared" ref="IE20:IE25" si="331">IF((IC20&lt;&gt;""),($F20=HZ20)*($G20=IA20),"")</f>
        <v/>
      </c>
      <c r="IF20" s="188" t="str">
        <f>IF(IC20&lt;&gt;"",IF(ABS($F20-$G20)&gt;=PrSettings!$M$7,(ABS($F20-$G20-HZ20+IA20)&lt;=1)*1,IF(AND(IC20,$F20=$G20,$F20&gt;=PrSettings!$M$6),(ABS(HZ20-$F20)&lt;=1)*1,IF(AND(IC20,$F20+$G20&gt;=PrSettings!$M$8),(ABS(HZ20-$F20)+ABS(IA20-$G20)&lt;=1)*1,""))),"")</f>
        <v/>
      </c>
      <c r="IG20" s="219"/>
      <c r="II20" s="186">
        <f t="shared" si="18"/>
        <v>6</v>
      </c>
      <c r="IJ20" s="187" t="str">
        <f t="shared" ref="IJ20:IJ25" si="332">$C20</f>
        <v>Brazil</v>
      </c>
      <c r="IK20" s="188">
        <f t="shared" si="80"/>
        <v>8</v>
      </c>
      <c r="IL20" s="187" t="str">
        <f t="shared" ref="IL20:IL25" si="333">$E20</f>
        <v>Morocco</v>
      </c>
      <c r="IM20" s="222"/>
      <c r="IN20" s="222"/>
      <c r="IO20" s="217"/>
      <c r="IP20" s="188" t="str">
        <f t="shared" ref="IP20:IP25" si="334">IF(($F20&lt;&gt;"")*($G20&lt;&gt;"")*(IM20&lt;&gt;"")*(IN20&lt;&gt;""),($F20&gt;$G20)*(IM20&gt;IN20)+($F20=$G20)*(IM20=IN20)+($F20&lt;$G20)*(IM20&lt;IN20),"")</f>
        <v/>
      </c>
      <c r="IQ20" s="188" t="str">
        <f>IF((IP20&lt;&gt;""),IF(OR($F20&lt;&gt;$G20,PrSettings!$M$4="●"),(($F20-$G20)=(IM20-IN20))*1,0),"")</f>
        <v/>
      </c>
      <c r="IR20" s="188" t="str">
        <f t="shared" ref="IR20:IR25" si="335">IF((IP20&lt;&gt;""),($F20=IM20)*($G20=IN20),"")</f>
        <v/>
      </c>
      <c r="IS20" s="188" t="str">
        <f>IF(IP20&lt;&gt;"",IF(ABS($F20-$G20)&gt;=PrSettings!$M$7,(ABS($F20-$G20-IM20+IN20)&lt;=1)*1,IF(AND(IP20,$F20=$G20,$F20&gt;=PrSettings!$M$6),(ABS(IM20-$F20)&lt;=1)*1,IF(AND(IP20,$F20+$G20&gt;=PrSettings!$M$8),(ABS(IM20-$F20)+ABS(IN20-$G20)&lt;=1)*1,""))),"")</f>
        <v/>
      </c>
      <c r="IT20" s="219"/>
      <c r="IV20" s="186">
        <f t="shared" si="19"/>
        <v>6</v>
      </c>
      <c r="IW20" s="187" t="str">
        <f t="shared" ref="IW20:IW25" si="336">$C20</f>
        <v>Brazil</v>
      </c>
      <c r="IX20" s="188">
        <f t="shared" si="83"/>
        <v>8</v>
      </c>
      <c r="IY20" s="187" t="str">
        <f t="shared" ref="IY20:IY25" si="337">$E20</f>
        <v>Morocco</v>
      </c>
      <c r="IZ20" s="222"/>
      <c r="JA20" s="222"/>
      <c r="JB20" s="217"/>
      <c r="JC20" s="188" t="str">
        <f t="shared" ref="JC20:JC25" si="338">IF(($F20&lt;&gt;"")*($G20&lt;&gt;"")*(IZ20&lt;&gt;"")*(JA20&lt;&gt;""),($F20&gt;$G20)*(IZ20&gt;JA20)+($F20=$G20)*(IZ20=JA20)+($F20&lt;$G20)*(IZ20&lt;JA20),"")</f>
        <v/>
      </c>
      <c r="JD20" s="188" t="str">
        <f>IF((JC20&lt;&gt;""),IF(OR($F20&lt;&gt;$G20,PrSettings!$M$4="●"),(($F20-$G20)=(IZ20-JA20))*1,0),"")</f>
        <v/>
      </c>
      <c r="JE20" s="188" t="str">
        <f t="shared" ref="JE20:JE25" si="339">IF((JC20&lt;&gt;""),($F20=IZ20)*($G20=JA20),"")</f>
        <v/>
      </c>
      <c r="JF20" s="188" t="str">
        <f>IF(JC20&lt;&gt;"",IF(ABS($F20-$G20)&gt;=PrSettings!$M$7,(ABS($F20-$G20-IZ20+JA20)&lt;=1)*1,IF(AND(JC20,$F20=$G20,$F20&gt;=PrSettings!$M$6),(ABS(IZ20-$F20)&lt;=1)*1,IF(AND(JC20,$F20+$G20&gt;=PrSettings!$M$8),(ABS(IZ20-$F20)+ABS(JA20-$G20)&lt;=1)*1,""))),"")</f>
        <v/>
      </c>
      <c r="JG20" s="219"/>
      <c r="JI20" s="186">
        <f t="shared" si="20"/>
        <v>6</v>
      </c>
      <c r="JJ20" s="187" t="str">
        <f t="shared" ref="JJ20:JJ25" si="340">$C20</f>
        <v>Brazil</v>
      </c>
      <c r="JK20" s="188">
        <f t="shared" si="86"/>
        <v>8</v>
      </c>
      <c r="JL20" s="187" t="str">
        <f t="shared" ref="JL20:JL25" si="341">$E20</f>
        <v>Morocco</v>
      </c>
      <c r="JM20" s="222"/>
      <c r="JN20" s="222"/>
      <c r="JO20" s="217"/>
      <c r="JP20" s="188" t="str">
        <f t="shared" ref="JP20:JP25" si="342">IF(($F20&lt;&gt;"")*($G20&lt;&gt;"")*(JM20&lt;&gt;"")*(JN20&lt;&gt;""),($F20&gt;$G20)*(JM20&gt;JN20)+($F20=$G20)*(JM20=JN20)+($F20&lt;$G20)*(JM20&lt;JN20),"")</f>
        <v/>
      </c>
      <c r="JQ20" s="188" t="str">
        <f>IF((JP20&lt;&gt;""),IF(OR($F20&lt;&gt;$G20,PrSettings!$M$4="●"),(($F20-$G20)=(JM20-JN20))*1,0),"")</f>
        <v/>
      </c>
      <c r="JR20" s="188" t="str">
        <f t="shared" ref="JR20:JR25" si="343">IF((JP20&lt;&gt;""),($F20=JM20)*($G20=JN20),"")</f>
        <v/>
      </c>
      <c r="JS20" s="188" t="str">
        <f>IF(JP20&lt;&gt;"",IF(ABS($F20-$G20)&gt;=PrSettings!$M$7,(ABS($F20-$G20-JM20+JN20)&lt;=1)*1,IF(AND(JP20,$F20=$G20,$F20&gt;=PrSettings!$M$6),(ABS(JM20-$F20)&lt;=1)*1,IF(AND(JP20,$F20+$G20&gt;=PrSettings!$M$8),(ABS(JM20-$F20)+ABS(JN20-$G20)&lt;=1)*1,""))),"")</f>
        <v/>
      </c>
      <c r="JT20" s="219"/>
      <c r="JV20" s="186">
        <f t="shared" si="21"/>
        <v>6</v>
      </c>
      <c r="JW20" s="187" t="str">
        <f t="shared" ref="JW20:JW25" si="344">$C20</f>
        <v>Brazil</v>
      </c>
      <c r="JX20" s="188">
        <f t="shared" si="89"/>
        <v>8</v>
      </c>
      <c r="JY20" s="187" t="str">
        <f t="shared" ref="JY20:JY25" si="345">$E20</f>
        <v>Morocco</v>
      </c>
      <c r="JZ20" s="222"/>
      <c r="KA20" s="222"/>
      <c r="KB20" s="217"/>
      <c r="KC20" s="188" t="str">
        <f t="shared" ref="KC20:KC25" si="346">IF(($F20&lt;&gt;"")*($G20&lt;&gt;"")*(JZ20&lt;&gt;"")*(KA20&lt;&gt;""),($F20&gt;$G20)*(JZ20&gt;KA20)+($F20=$G20)*(JZ20=KA20)+($F20&lt;$G20)*(JZ20&lt;KA20),"")</f>
        <v/>
      </c>
      <c r="KD20" s="188" t="str">
        <f>IF((KC20&lt;&gt;""),IF(OR($F20&lt;&gt;$G20,PrSettings!$M$4="●"),(($F20-$G20)=(JZ20-KA20))*1,0),"")</f>
        <v/>
      </c>
      <c r="KE20" s="188" t="str">
        <f t="shared" ref="KE20:KE25" si="347">IF((KC20&lt;&gt;""),($F20=JZ20)*($G20=KA20),"")</f>
        <v/>
      </c>
      <c r="KF20" s="188" t="str">
        <f>IF(KC20&lt;&gt;"",IF(ABS($F20-$G20)&gt;=PrSettings!$M$7,(ABS($F20-$G20-JZ20+KA20)&lt;=1)*1,IF(AND(KC20,$F20=$G20,$F20&gt;=PrSettings!$M$6),(ABS(JZ20-$F20)&lt;=1)*1,IF(AND(KC20,$F20+$G20&gt;=PrSettings!$M$8),(ABS(JZ20-$F20)+ABS(KA20-$G20)&lt;=1)*1,""))),"")</f>
        <v/>
      </c>
      <c r="KG20" s="219"/>
      <c r="KI20" s="186">
        <f t="shared" si="22"/>
        <v>6</v>
      </c>
      <c r="KJ20" s="187" t="str">
        <f t="shared" ref="KJ20:KJ25" si="348">$C20</f>
        <v>Brazil</v>
      </c>
      <c r="KK20" s="188">
        <f t="shared" si="92"/>
        <v>8</v>
      </c>
      <c r="KL20" s="187" t="str">
        <f t="shared" ref="KL20:KL25" si="349">$E20</f>
        <v>Morocco</v>
      </c>
      <c r="KM20" s="222"/>
      <c r="KN20" s="222"/>
      <c r="KO20" s="217"/>
      <c r="KP20" s="188" t="str">
        <f t="shared" ref="KP20:KP25" si="350">IF(($F20&lt;&gt;"")*($G20&lt;&gt;"")*(KM20&lt;&gt;"")*(KN20&lt;&gt;""),($F20&gt;$G20)*(KM20&gt;KN20)+($F20=$G20)*(KM20=KN20)+($F20&lt;$G20)*(KM20&lt;KN20),"")</f>
        <v/>
      </c>
      <c r="KQ20" s="188" t="str">
        <f>IF((KP20&lt;&gt;""),IF(OR($F20&lt;&gt;$G20,PrSettings!$M$4="●"),(($F20-$G20)=(KM20-KN20))*1,0),"")</f>
        <v/>
      </c>
      <c r="KR20" s="188" t="str">
        <f t="shared" ref="KR20:KR25" si="351">IF((KP20&lt;&gt;""),($F20=KM20)*($G20=KN20),"")</f>
        <v/>
      </c>
      <c r="KS20" s="188" t="str">
        <f>IF(KP20&lt;&gt;"",IF(ABS($F20-$G20)&gt;=PrSettings!$M$7,(ABS($F20-$G20-KM20+KN20)&lt;=1)*1,IF(AND(KP20,$F20=$G20,$F20&gt;=PrSettings!$M$6),(ABS(KM20-$F20)&lt;=1)*1,IF(AND(KP20,$F20+$G20&gt;=PrSettings!$M$8),(ABS(KM20-$F20)+ABS(KN20-$G20)&lt;=1)*1,""))),"")</f>
        <v/>
      </c>
      <c r="KT20" s="219"/>
      <c r="KV20" s="186">
        <f t="shared" si="23"/>
        <v>6</v>
      </c>
      <c r="KW20" s="187" t="str">
        <f t="shared" ref="KW20:KW25" si="352">$C20</f>
        <v>Brazil</v>
      </c>
      <c r="KX20" s="188">
        <f t="shared" si="95"/>
        <v>8</v>
      </c>
      <c r="KY20" s="187" t="str">
        <f t="shared" ref="KY20:KY25" si="353">$E20</f>
        <v>Morocco</v>
      </c>
      <c r="KZ20" s="222"/>
      <c r="LA20" s="222"/>
      <c r="LB20" s="217"/>
      <c r="LC20" s="188" t="str">
        <f t="shared" ref="LC20:LC25" si="354">IF(($F20&lt;&gt;"")*($G20&lt;&gt;"")*(KZ20&lt;&gt;"")*(LA20&lt;&gt;""),($F20&gt;$G20)*(KZ20&gt;LA20)+($F20=$G20)*(KZ20=LA20)+($F20&lt;$G20)*(KZ20&lt;LA20),"")</f>
        <v/>
      </c>
      <c r="LD20" s="188" t="str">
        <f>IF((LC20&lt;&gt;""),IF(OR($F20&lt;&gt;$G20,PrSettings!$M$4="●"),(($F20-$G20)=(KZ20-LA20))*1,0),"")</f>
        <v/>
      </c>
      <c r="LE20" s="188" t="str">
        <f t="shared" ref="LE20:LE25" si="355">IF((LC20&lt;&gt;""),($F20=KZ20)*($G20=LA20),"")</f>
        <v/>
      </c>
      <c r="LF20" s="188" t="str">
        <f>IF(LC20&lt;&gt;"",IF(ABS($F20-$G20)&gt;=PrSettings!$M$7,(ABS($F20-$G20-KZ20+LA20)&lt;=1)*1,IF(AND(LC20,$F20=$G20,$F20&gt;=PrSettings!$M$6),(ABS(KZ20-$F20)&lt;=1)*1,IF(AND(LC20,$F20+$G20&gt;=PrSettings!$M$8),(ABS(KZ20-$F20)+ABS(LA20-$G20)&lt;=1)*1,""))),"")</f>
        <v/>
      </c>
      <c r="LG20" s="219"/>
      <c r="LI20" s="186">
        <f t="shared" si="24"/>
        <v>6</v>
      </c>
      <c r="LJ20" s="187" t="str">
        <f t="shared" ref="LJ20:LJ25" si="356">$C20</f>
        <v>Brazil</v>
      </c>
      <c r="LK20" s="188">
        <f t="shared" si="98"/>
        <v>8</v>
      </c>
      <c r="LL20" s="187" t="str">
        <f t="shared" ref="LL20:LL25" si="357">$E20</f>
        <v>Morocco</v>
      </c>
      <c r="LM20" s="222"/>
      <c r="LN20" s="222"/>
      <c r="LO20" s="217"/>
      <c r="LP20" s="188" t="str">
        <f t="shared" ref="LP20:LP25" si="358">IF(($F20&lt;&gt;"")*($G20&lt;&gt;"")*(LM20&lt;&gt;"")*(LN20&lt;&gt;""),($F20&gt;$G20)*(LM20&gt;LN20)+($F20=$G20)*(LM20=LN20)+($F20&lt;$G20)*(LM20&lt;LN20),"")</f>
        <v/>
      </c>
      <c r="LQ20" s="188" t="str">
        <f>IF((LP20&lt;&gt;""),IF(OR($F20&lt;&gt;$G20,PrSettings!$M$4="●"),(($F20-$G20)=(LM20-LN20))*1,0),"")</f>
        <v/>
      </c>
      <c r="LR20" s="188" t="str">
        <f t="shared" ref="LR20:LR25" si="359">IF((LP20&lt;&gt;""),($F20=LM20)*($G20=LN20),"")</f>
        <v/>
      </c>
      <c r="LS20" s="188" t="str">
        <f>IF(LP20&lt;&gt;"",IF(ABS($F20-$G20)&gt;=PrSettings!$M$7,(ABS($F20-$G20-LM20+LN20)&lt;=1)*1,IF(AND(LP20,$F20=$G20,$F20&gt;=PrSettings!$M$6),(ABS(LM20-$F20)&lt;=1)*1,IF(AND(LP20,$F20+$G20&gt;=PrSettings!$M$8),(ABS(LM20-$F20)+ABS(LN20-$G20)&lt;=1)*1,""))),"")</f>
        <v/>
      </c>
      <c r="LT20" s="219"/>
      <c r="LV20" s="186">
        <f t="shared" si="25"/>
        <v>6</v>
      </c>
      <c r="LW20" s="187" t="str">
        <f t="shared" ref="LW20:LW25" si="360">$C20</f>
        <v>Brazil</v>
      </c>
      <c r="LX20" s="188">
        <f t="shared" si="101"/>
        <v>8</v>
      </c>
      <c r="LY20" s="187" t="str">
        <f t="shared" ref="LY20:LY25" si="361">$E20</f>
        <v>Morocco</v>
      </c>
      <c r="LZ20" s="222"/>
      <c r="MA20" s="222"/>
      <c r="MB20" s="217"/>
      <c r="MC20" s="188" t="str">
        <f t="shared" ref="MC20:MC25" si="362">IF(($F20&lt;&gt;"")*($G20&lt;&gt;"")*(LZ20&lt;&gt;"")*(MA20&lt;&gt;""),($F20&gt;$G20)*(LZ20&gt;MA20)+($F20=$G20)*(LZ20=MA20)+($F20&lt;$G20)*(LZ20&lt;MA20),"")</f>
        <v/>
      </c>
      <c r="MD20" s="188" t="str">
        <f>IF((MC20&lt;&gt;""),IF(OR($F20&lt;&gt;$G20,PrSettings!$M$4="●"),(($F20-$G20)=(LZ20-MA20))*1,0),"")</f>
        <v/>
      </c>
      <c r="ME20" s="188" t="str">
        <f t="shared" ref="ME20:ME25" si="363">IF((MC20&lt;&gt;""),($F20=LZ20)*($G20=MA20),"")</f>
        <v/>
      </c>
      <c r="MF20" s="188" t="str">
        <f>IF(MC20&lt;&gt;"",IF(ABS($F20-$G20)&gt;=PrSettings!$M$7,(ABS($F20-$G20-LZ20+MA20)&lt;=1)*1,IF(AND(MC20,$F20=$G20,$F20&gt;=PrSettings!$M$6),(ABS(LZ20-$F20)&lt;=1)*1,IF(AND(MC20,$F20+$G20&gt;=PrSettings!$M$8),(ABS(LZ20-$F20)+ABS(MA20-$G20)&lt;=1)*1,""))),"")</f>
        <v/>
      </c>
      <c r="MG20" s="219"/>
    </row>
    <row r="21" spans="2:345">
      <c r="B21" s="186">
        <f>INDEX(Groups!$C$7:$C$65,MATCH(C21,Groups!$D$7:$D$65,0))</f>
        <v>83</v>
      </c>
      <c r="C21" s="187" t="str">
        <f>CalcC!$P$23</f>
        <v>Haiti</v>
      </c>
      <c r="D21" s="188">
        <f>INDEX(Groups!$C$7:$C$65,MATCH(E21,Groups!$D$7:$D$65,0))</f>
        <v>43</v>
      </c>
      <c r="E21" s="187" t="str">
        <f>CalcC!$Q$23</f>
        <v>Scotland</v>
      </c>
      <c r="F21" s="717" t="str">
        <f>CalcC!$R$23</f>
        <v/>
      </c>
      <c r="G21" s="190" t="str">
        <f>CalcC!$S$23</f>
        <v/>
      </c>
      <c r="I21" s="186">
        <f t="shared" si="0"/>
        <v>83</v>
      </c>
      <c r="J21" s="187" t="str">
        <f t="shared" si="260"/>
        <v>Haiti</v>
      </c>
      <c r="K21" s="188">
        <f t="shared" si="26"/>
        <v>43</v>
      </c>
      <c r="L21" s="187" t="str">
        <f t="shared" si="261"/>
        <v>Scotland</v>
      </c>
      <c r="M21" s="222"/>
      <c r="N21" s="222"/>
      <c r="O21" s="218"/>
      <c r="P21" s="188" t="str">
        <f t="shared" si="262"/>
        <v/>
      </c>
      <c r="Q21" s="188" t="str">
        <f>IF((P21&lt;&gt;""),IF(OR($F21&lt;&gt;$G21,PrSettings!$M$4="●"),(($F21-$G21)=(M21-N21))*1,0),"")</f>
        <v/>
      </c>
      <c r="R21" s="188" t="str">
        <f t="shared" si="263"/>
        <v/>
      </c>
      <c r="S21" s="188" t="str">
        <f>IF(P21&lt;&gt;"",IF(ABS($F21-$G21)&gt;=PrSettings!$M$7,(ABS($F21-$G21-M21+N21)&lt;=1)*1,IF(AND(P21,$F21=$G21,$F21&gt;=PrSettings!$M$6),(ABS(M21-$F21)&lt;=1)*1,IF(AND(P21,$F21+$G21&gt;=PrSettings!$M$8),(ABS(M21-$F21)+ABS(N21-$G21)&lt;=1)*1,""))),"")</f>
        <v/>
      </c>
      <c r="T21" s="220"/>
      <c r="V21" s="186">
        <f t="shared" si="1"/>
        <v>83</v>
      </c>
      <c r="W21" s="187" t="str">
        <f t="shared" si="264"/>
        <v>Haiti</v>
      </c>
      <c r="X21" s="188">
        <f t="shared" si="29"/>
        <v>43</v>
      </c>
      <c r="Y21" s="187" t="str">
        <f t="shared" si="265"/>
        <v>Scotland</v>
      </c>
      <c r="Z21" s="222"/>
      <c r="AA21" s="222"/>
      <c r="AB21" s="218"/>
      <c r="AC21" s="188" t="str">
        <f t="shared" si="266"/>
        <v/>
      </c>
      <c r="AD21" s="188" t="str">
        <f>IF((AC21&lt;&gt;""),IF(OR($F21&lt;&gt;$G21,PrSettings!$M$4="●"),(($F21-$G21)=(Z21-AA21))*1,0),"")</f>
        <v/>
      </c>
      <c r="AE21" s="188" t="str">
        <f t="shared" si="267"/>
        <v/>
      </c>
      <c r="AF21" s="188" t="str">
        <f>IF(AC21&lt;&gt;"",IF(ABS($F21-$G21)&gt;=PrSettings!$M$7,(ABS($F21-$G21-Z21+AA21)&lt;=1)*1,IF(AND(AC21,$F21=$G21,$F21&gt;=PrSettings!$M$6),(ABS(Z21-$F21)&lt;=1)*1,IF(AND(AC21,$F21+$G21&gt;=PrSettings!$M$8),(ABS(Z21-$F21)+ABS(AA21-$G21)&lt;=1)*1,""))),"")</f>
        <v/>
      </c>
      <c r="AG21" s="220"/>
      <c r="AI21" s="186">
        <f t="shared" si="2"/>
        <v>83</v>
      </c>
      <c r="AJ21" s="187" t="str">
        <f t="shared" si="268"/>
        <v>Haiti</v>
      </c>
      <c r="AK21" s="188">
        <f t="shared" si="32"/>
        <v>43</v>
      </c>
      <c r="AL21" s="187" t="str">
        <f t="shared" si="269"/>
        <v>Scotland</v>
      </c>
      <c r="AM21" s="222"/>
      <c r="AN21" s="222"/>
      <c r="AO21" s="218"/>
      <c r="AP21" s="188" t="str">
        <f t="shared" si="270"/>
        <v/>
      </c>
      <c r="AQ21" s="188" t="str">
        <f>IF((AP21&lt;&gt;""),IF(OR($F21&lt;&gt;$G21,PrSettings!$M$4="●"),(($F21-$G21)=(AM21-AN21))*1,0),"")</f>
        <v/>
      </c>
      <c r="AR21" s="188" t="str">
        <f t="shared" si="271"/>
        <v/>
      </c>
      <c r="AS21" s="188" t="str">
        <f>IF(AP21&lt;&gt;"",IF(ABS($F21-$G21)&gt;=PrSettings!$M$7,(ABS($F21-$G21-AM21+AN21)&lt;=1)*1,IF(AND(AP21,$F21=$G21,$F21&gt;=PrSettings!$M$6),(ABS(AM21-$F21)&lt;=1)*1,IF(AND(AP21,$F21+$G21&gt;=PrSettings!$M$8),(ABS(AM21-$F21)+ABS(AN21-$G21)&lt;=1)*1,""))),"")</f>
        <v/>
      </c>
      <c r="AT21" s="220"/>
      <c r="AV21" s="186">
        <f t="shared" si="3"/>
        <v>83</v>
      </c>
      <c r="AW21" s="187" t="str">
        <f t="shared" si="272"/>
        <v>Haiti</v>
      </c>
      <c r="AX21" s="188">
        <f t="shared" si="35"/>
        <v>43</v>
      </c>
      <c r="AY21" s="187" t="str">
        <f t="shared" si="273"/>
        <v>Scotland</v>
      </c>
      <c r="AZ21" s="222"/>
      <c r="BA21" s="222"/>
      <c r="BB21" s="218"/>
      <c r="BC21" s="188" t="str">
        <f t="shared" si="274"/>
        <v/>
      </c>
      <c r="BD21" s="188" t="str">
        <f>IF((BC21&lt;&gt;""),IF(OR($F21&lt;&gt;$G21,PrSettings!$M$4="●"),(($F21-$G21)=(AZ21-BA21))*1,0),"")</f>
        <v/>
      </c>
      <c r="BE21" s="188" t="str">
        <f t="shared" si="275"/>
        <v/>
      </c>
      <c r="BF21" s="188" t="str">
        <f>IF(BC21&lt;&gt;"",IF(ABS($F21-$G21)&gt;=PrSettings!$M$7,(ABS($F21-$G21-AZ21+BA21)&lt;=1)*1,IF(AND(BC21,$F21=$G21,$F21&gt;=PrSettings!$M$6),(ABS(AZ21-$F21)&lt;=1)*1,IF(AND(BC21,$F21+$G21&gt;=PrSettings!$M$8),(ABS(AZ21-$F21)+ABS(BA21-$G21)&lt;=1)*1,""))),"")</f>
        <v/>
      </c>
      <c r="BG21" s="220"/>
      <c r="BI21" s="186">
        <f t="shared" si="4"/>
        <v>83</v>
      </c>
      <c r="BJ21" s="187" t="str">
        <f t="shared" si="276"/>
        <v>Haiti</v>
      </c>
      <c r="BK21" s="188">
        <f t="shared" si="38"/>
        <v>43</v>
      </c>
      <c r="BL21" s="187" t="str">
        <f t="shared" si="277"/>
        <v>Scotland</v>
      </c>
      <c r="BM21" s="222"/>
      <c r="BN21" s="222"/>
      <c r="BO21" s="218"/>
      <c r="BP21" s="188" t="str">
        <f t="shared" si="278"/>
        <v/>
      </c>
      <c r="BQ21" s="188" t="str">
        <f>IF((BP21&lt;&gt;""),IF(OR($F21&lt;&gt;$G21,PrSettings!$M$4="●"),(($F21-$G21)=(BM21-BN21))*1,0),"")</f>
        <v/>
      </c>
      <c r="BR21" s="188" t="str">
        <f t="shared" si="279"/>
        <v/>
      </c>
      <c r="BS21" s="188" t="str">
        <f>IF(BP21&lt;&gt;"",IF(ABS($F21-$G21)&gt;=PrSettings!$M$7,(ABS($F21-$G21-BM21+BN21)&lt;=1)*1,IF(AND(BP21,$F21=$G21,$F21&gt;=PrSettings!$M$6),(ABS(BM21-$F21)&lt;=1)*1,IF(AND(BP21,$F21+$G21&gt;=PrSettings!$M$8),(ABS(BM21-$F21)+ABS(BN21-$G21)&lt;=1)*1,""))),"")</f>
        <v/>
      </c>
      <c r="BT21" s="220"/>
      <c r="BV21" s="186">
        <f t="shared" si="5"/>
        <v>83</v>
      </c>
      <c r="BW21" s="187" t="str">
        <f t="shared" si="280"/>
        <v>Haiti</v>
      </c>
      <c r="BX21" s="188">
        <f t="shared" si="41"/>
        <v>43</v>
      </c>
      <c r="BY21" s="187" t="str">
        <f t="shared" si="281"/>
        <v>Scotland</v>
      </c>
      <c r="BZ21" s="222"/>
      <c r="CA21" s="222"/>
      <c r="CB21" s="218"/>
      <c r="CC21" s="188" t="str">
        <f t="shared" si="282"/>
        <v/>
      </c>
      <c r="CD21" s="188" t="str">
        <f>IF((CC21&lt;&gt;""),IF(OR($F21&lt;&gt;$G21,PrSettings!$M$4="●"),(($F21-$G21)=(BZ21-CA21))*1,0),"")</f>
        <v/>
      </c>
      <c r="CE21" s="188" t="str">
        <f t="shared" si="283"/>
        <v/>
      </c>
      <c r="CF21" s="188" t="str">
        <f>IF(CC21&lt;&gt;"",IF(ABS($F21-$G21)&gt;=PrSettings!$M$7,(ABS($F21-$G21-BZ21+CA21)&lt;=1)*1,IF(AND(CC21,$F21=$G21,$F21&gt;=PrSettings!$M$6),(ABS(BZ21-$F21)&lt;=1)*1,IF(AND(CC21,$F21+$G21&gt;=PrSettings!$M$8),(ABS(BZ21-$F21)+ABS(CA21-$G21)&lt;=1)*1,""))),"")</f>
        <v/>
      </c>
      <c r="CG21" s="220"/>
      <c r="CI21" s="186">
        <f t="shared" si="6"/>
        <v>83</v>
      </c>
      <c r="CJ21" s="187" t="str">
        <f t="shared" si="284"/>
        <v>Haiti</v>
      </c>
      <c r="CK21" s="188">
        <f t="shared" si="44"/>
        <v>43</v>
      </c>
      <c r="CL21" s="187" t="str">
        <f t="shared" si="285"/>
        <v>Scotland</v>
      </c>
      <c r="CM21" s="222"/>
      <c r="CN21" s="222"/>
      <c r="CO21" s="218"/>
      <c r="CP21" s="188" t="str">
        <f t="shared" si="286"/>
        <v/>
      </c>
      <c r="CQ21" s="188" t="str">
        <f>IF((CP21&lt;&gt;""),IF(OR($F21&lt;&gt;$G21,PrSettings!$M$4="●"),(($F21-$G21)=(CM21-CN21))*1,0),"")</f>
        <v/>
      </c>
      <c r="CR21" s="188" t="str">
        <f t="shared" si="287"/>
        <v/>
      </c>
      <c r="CS21" s="188" t="str">
        <f>IF(CP21&lt;&gt;"",IF(ABS($F21-$G21)&gt;=PrSettings!$M$7,(ABS($F21-$G21-CM21+CN21)&lt;=1)*1,IF(AND(CP21,$F21=$G21,$F21&gt;=PrSettings!$M$6),(ABS(CM21-$F21)&lt;=1)*1,IF(AND(CP21,$F21+$G21&gt;=PrSettings!$M$8),(ABS(CM21-$F21)+ABS(CN21-$G21)&lt;=1)*1,""))),"")</f>
        <v/>
      </c>
      <c r="CT21" s="220"/>
      <c r="CV21" s="186">
        <f t="shared" si="7"/>
        <v>83</v>
      </c>
      <c r="CW21" s="187" t="str">
        <f t="shared" si="288"/>
        <v>Haiti</v>
      </c>
      <c r="CX21" s="188">
        <f t="shared" si="47"/>
        <v>43</v>
      </c>
      <c r="CY21" s="187" t="str">
        <f t="shared" si="289"/>
        <v>Scotland</v>
      </c>
      <c r="CZ21" s="222"/>
      <c r="DA21" s="222"/>
      <c r="DB21" s="218"/>
      <c r="DC21" s="188" t="str">
        <f t="shared" si="290"/>
        <v/>
      </c>
      <c r="DD21" s="188" t="str">
        <f>IF((DC21&lt;&gt;""),IF(OR($F21&lt;&gt;$G21,PrSettings!$M$4="●"),(($F21-$G21)=(CZ21-DA21))*1,0),"")</f>
        <v/>
      </c>
      <c r="DE21" s="188" t="str">
        <f t="shared" si="291"/>
        <v/>
      </c>
      <c r="DF21" s="188" t="str">
        <f>IF(DC21&lt;&gt;"",IF(ABS($F21-$G21)&gt;=PrSettings!$M$7,(ABS($F21-$G21-CZ21+DA21)&lt;=1)*1,IF(AND(DC21,$F21=$G21,$F21&gt;=PrSettings!$M$6),(ABS(CZ21-$F21)&lt;=1)*1,IF(AND(DC21,$F21+$G21&gt;=PrSettings!$M$8),(ABS(CZ21-$F21)+ABS(DA21-$G21)&lt;=1)*1,""))),"")</f>
        <v/>
      </c>
      <c r="DG21" s="220"/>
      <c r="DI21" s="186">
        <f t="shared" si="8"/>
        <v>83</v>
      </c>
      <c r="DJ21" s="187" t="str">
        <f t="shared" si="292"/>
        <v>Haiti</v>
      </c>
      <c r="DK21" s="188">
        <f t="shared" si="50"/>
        <v>43</v>
      </c>
      <c r="DL21" s="187" t="str">
        <f t="shared" si="293"/>
        <v>Scotland</v>
      </c>
      <c r="DM21" s="222"/>
      <c r="DN21" s="222"/>
      <c r="DO21" s="218"/>
      <c r="DP21" s="188" t="str">
        <f t="shared" si="294"/>
        <v/>
      </c>
      <c r="DQ21" s="188" t="str">
        <f>IF((DP21&lt;&gt;""),IF(OR($F21&lt;&gt;$G21,PrSettings!$M$4="●"),(($F21-$G21)=(DM21-DN21))*1,0),"")</f>
        <v/>
      </c>
      <c r="DR21" s="188" t="str">
        <f t="shared" si="295"/>
        <v/>
      </c>
      <c r="DS21" s="188" t="str">
        <f>IF(DP21&lt;&gt;"",IF(ABS($F21-$G21)&gt;=PrSettings!$M$7,(ABS($F21-$G21-DM21+DN21)&lt;=1)*1,IF(AND(DP21,$F21=$G21,$F21&gt;=PrSettings!$M$6),(ABS(DM21-$F21)&lt;=1)*1,IF(AND(DP21,$F21+$G21&gt;=PrSettings!$M$8),(ABS(DM21-$F21)+ABS(DN21-$G21)&lt;=1)*1,""))),"")</f>
        <v/>
      </c>
      <c r="DT21" s="220"/>
      <c r="DV21" s="186">
        <f t="shared" si="9"/>
        <v>83</v>
      </c>
      <c r="DW21" s="187" t="str">
        <f t="shared" si="296"/>
        <v>Haiti</v>
      </c>
      <c r="DX21" s="188">
        <f t="shared" si="53"/>
        <v>43</v>
      </c>
      <c r="DY21" s="187" t="str">
        <f t="shared" si="297"/>
        <v>Scotland</v>
      </c>
      <c r="DZ21" s="222"/>
      <c r="EA21" s="222"/>
      <c r="EB21" s="218"/>
      <c r="EC21" s="188" t="str">
        <f t="shared" si="298"/>
        <v/>
      </c>
      <c r="ED21" s="188" t="str">
        <f>IF((EC21&lt;&gt;""),IF(OR($F21&lt;&gt;$G21,PrSettings!$M$4="●"),(($F21-$G21)=(DZ21-EA21))*1,0),"")</f>
        <v/>
      </c>
      <c r="EE21" s="188" t="str">
        <f t="shared" si="299"/>
        <v/>
      </c>
      <c r="EF21" s="188" t="str">
        <f>IF(EC21&lt;&gt;"",IF(ABS($F21-$G21)&gt;=PrSettings!$M$7,(ABS($F21-$G21-DZ21+EA21)&lt;=1)*1,IF(AND(EC21,$F21=$G21,$F21&gt;=PrSettings!$M$6),(ABS(DZ21-$F21)&lt;=1)*1,IF(AND(EC21,$F21+$G21&gt;=PrSettings!$M$8),(ABS(DZ21-$F21)+ABS(EA21-$G21)&lt;=1)*1,""))),"")</f>
        <v/>
      </c>
      <c r="EG21" s="220"/>
      <c r="EI21" s="186">
        <f t="shared" si="10"/>
        <v>83</v>
      </c>
      <c r="EJ21" s="187" t="str">
        <f t="shared" si="300"/>
        <v>Haiti</v>
      </c>
      <c r="EK21" s="188">
        <f t="shared" si="56"/>
        <v>43</v>
      </c>
      <c r="EL21" s="187" t="str">
        <f t="shared" si="301"/>
        <v>Scotland</v>
      </c>
      <c r="EM21" s="222"/>
      <c r="EN21" s="222"/>
      <c r="EO21" s="218"/>
      <c r="EP21" s="188" t="str">
        <f t="shared" si="302"/>
        <v/>
      </c>
      <c r="EQ21" s="188" t="str">
        <f>IF((EP21&lt;&gt;""),IF(OR($F21&lt;&gt;$G21,PrSettings!$M$4="●"),(($F21-$G21)=(EM21-EN21))*1,0),"")</f>
        <v/>
      </c>
      <c r="ER21" s="188" t="str">
        <f t="shared" si="303"/>
        <v/>
      </c>
      <c r="ES21" s="188" t="str">
        <f>IF(EP21&lt;&gt;"",IF(ABS($F21-$G21)&gt;=PrSettings!$M$7,(ABS($F21-$G21-EM21+EN21)&lt;=1)*1,IF(AND(EP21,$F21=$G21,$F21&gt;=PrSettings!$M$6),(ABS(EM21-$F21)&lt;=1)*1,IF(AND(EP21,$F21+$G21&gt;=PrSettings!$M$8),(ABS(EM21-$F21)+ABS(EN21-$G21)&lt;=1)*1,""))),"")</f>
        <v/>
      </c>
      <c r="ET21" s="220"/>
      <c r="EV21" s="186">
        <f t="shared" si="11"/>
        <v>83</v>
      </c>
      <c r="EW21" s="187" t="str">
        <f t="shared" si="304"/>
        <v>Haiti</v>
      </c>
      <c r="EX21" s="188">
        <f t="shared" si="59"/>
        <v>43</v>
      </c>
      <c r="EY21" s="187" t="str">
        <f t="shared" si="305"/>
        <v>Scotland</v>
      </c>
      <c r="EZ21" s="222"/>
      <c r="FA21" s="222"/>
      <c r="FB21" s="218"/>
      <c r="FC21" s="188" t="str">
        <f t="shared" si="306"/>
        <v/>
      </c>
      <c r="FD21" s="188" t="str">
        <f>IF((FC21&lt;&gt;""),IF(OR($F21&lt;&gt;$G21,PrSettings!$M$4="●"),(($F21-$G21)=(EZ21-FA21))*1,0),"")</f>
        <v/>
      </c>
      <c r="FE21" s="188" t="str">
        <f t="shared" si="307"/>
        <v/>
      </c>
      <c r="FF21" s="188" t="str">
        <f>IF(FC21&lt;&gt;"",IF(ABS($F21-$G21)&gt;=PrSettings!$M$7,(ABS($F21-$G21-EZ21+FA21)&lt;=1)*1,IF(AND(FC21,$F21=$G21,$F21&gt;=PrSettings!$M$6),(ABS(EZ21-$F21)&lt;=1)*1,IF(AND(FC21,$F21+$G21&gt;=PrSettings!$M$8),(ABS(EZ21-$F21)+ABS(FA21-$G21)&lt;=1)*1,""))),"")</f>
        <v/>
      </c>
      <c r="FG21" s="220"/>
      <c r="FI21" s="186">
        <f t="shared" si="12"/>
        <v>83</v>
      </c>
      <c r="FJ21" s="187" t="str">
        <f t="shared" si="308"/>
        <v>Haiti</v>
      </c>
      <c r="FK21" s="188">
        <f t="shared" si="62"/>
        <v>43</v>
      </c>
      <c r="FL21" s="187" t="str">
        <f t="shared" si="309"/>
        <v>Scotland</v>
      </c>
      <c r="FM21" s="222"/>
      <c r="FN21" s="222"/>
      <c r="FO21" s="218"/>
      <c r="FP21" s="188" t="str">
        <f t="shared" si="310"/>
        <v/>
      </c>
      <c r="FQ21" s="188" t="str">
        <f>IF((FP21&lt;&gt;""),IF(OR($F21&lt;&gt;$G21,PrSettings!$M$4="●"),(($F21-$G21)=(FM21-FN21))*1,0),"")</f>
        <v/>
      </c>
      <c r="FR21" s="188" t="str">
        <f t="shared" si="311"/>
        <v/>
      </c>
      <c r="FS21" s="188" t="str">
        <f>IF(FP21&lt;&gt;"",IF(ABS($F21-$G21)&gt;=PrSettings!$M$7,(ABS($F21-$G21-FM21+FN21)&lt;=1)*1,IF(AND(FP21,$F21=$G21,$F21&gt;=PrSettings!$M$6),(ABS(FM21-$F21)&lt;=1)*1,IF(AND(FP21,$F21+$G21&gt;=PrSettings!$M$8),(ABS(FM21-$F21)+ABS(FN21-$G21)&lt;=1)*1,""))),"")</f>
        <v/>
      </c>
      <c r="FT21" s="220"/>
      <c r="FV21" s="186">
        <f t="shared" si="13"/>
        <v>83</v>
      </c>
      <c r="FW21" s="187" t="str">
        <f t="shared" si="312"/>
        <v>Haiti</v>
      </c>
      <c r="FX21" s="188">
        <f t="shared" si="65"/>
        <v>43</v>
      </c>
      <c r="FY21" s="187" t="str">
        <f t="shared" si="313"/>
        <v>Scotland</v>
      </c>
      <c r="FZ21" s="222"/>
      <c r="GA21" s="222"/>
      <c r="GB21" s="218"/>
      <c r="GC21" s="188" t="str">
        <f t="shared" si="314"/>
        <v/>
      </c>
      <c r="GD21" s="188" t="str">
        <f>IF((GC21&lt;&gt;""),IF(OR($F21&lt;&gt;$G21,PrSettings!$M$4="●"),(($F21-$G21)=(FZ21-GA21))*1,0),"")</f>
        <v/>
      </c>
      <c r="GE21" s="188" t="str">
        <f t="shared" si="315"/>
        <v/>
      </c>
      <c r="GF21" s="188" t="str">
        <f>IF(GC21&lt;&gt;"",IF(ABS($F21-$G21)&gt;=PrSettings!$M$7,(ABS($F21-$G21-FZ21+GA21)&lt;=1)*1,IF(AND(GC21,$F21=$G21,$F21&gt;=PrSettings!$M$6),(ABS(FZ21-$F21)&lt;=1)*1,IF(AND(GC21,$F21+$G21&gt;=PrSettings!$M$8),(ABS(FZ21-$F21)+ABS(GA21-$G21)&lt;=1)*1,""))),"")</f>
        <v/>
      </c>
      <c r="GG21" s="220"/>
      <c r="GI21" s="186">
        <f t="shared" si="14"/>
        <v>83</v>
      </c>
      <c r="GJ21" s="187" t="str">
        <f t="shared" si="316"/>
        <v>Haiti</v>
      </c>
      <c r="GK21" s="188">
        <f t="shared" si="68"/>
        <v>43</v>
      </c>
      <c r="GL21" s="187" t="str">
        <f t="shared" si="317"/>
        <v>Scotland</v>
      </c>
      <c r="GM21" s="222"/>
      <c r="GN21" s="222"/>
      <c r="GO21" s="218"/>
      <c r="GP21" s="188" t="str">
        <f t="shared" si="318"/>
        <v/>
      </c>
      <c r="GQ21" s="188" t="str">
        <f>IF((GP21&lt;&gt;""),IF(OR($F21&lt;&gt;$G21,PrSettings!$M$4="●"),(($F21-$G21)=(GM21-GN21))*1,0),"")</f>
        <v/>
      </c>
      <c r="GR21" s="188" t="str">
        <f t="shared" si="319"/>
        <v/>
      </c>
      <c r="GS21" s="188" t="str">
        <f>IF(GP21&lt;&gt;"",IF(ABS($F21-$G21)&gt;=PrSettings!$M$7,(ABS($F21-$G21-GM21+GN21)&lt;=1)*1,IF(AND(GP21,$F21=$G21,$F21&gt;=PrSettings!$M$6),(ABS(GM21-$F21)&lt;=1)*1,IF(AND(GP21,$F21+$G21&gt;=PrSettings!$M$8),(ABS(GM21-$F21)+ABS(GN21-$G21)&lt;=1)*1,""))),"")</f>
        <v/>
      </c>
      <c r="GT21" s="220"/>
      <c r="GV21" s="186">
        <f t="shared" si="15"/>
        <v>83</v>
      </c>
      <c r="GW21" s="187" t="str">
        <f t="shared" si="320"/>
        <v>Haiti</v>
      </c>
      <c r="GX21" s="188">
        <f t="shared" si="71"/>
        <v>43</v>
      </c>
      <c r="GY21" s="187" t="str">
        <f t="shared" si="321"/>
        <v>Scotland</v>
      </c>
      <c r="GZ21" s="222"/>
      <c r="HA21" s="222"/>
      <c r="HB21" s="218"/>
      <c r="HC21" s="188" t="str">
        <f t="shared" si="322"/>
        <v/>
      </c>
      <c r="HD21" s="188" t="str">
        <f>IF((HC21&lt;&gt;""),IF(OR($F21&lt;&gt;$G21,PrSettings!$M$4="●"),(($F21-$G21)=(GZ21-HA21))*1,0),"")</f>
        <v/>
      </c>
      <c r="HE21" s="188" t="str">
        <f t="shared" si="323"/>
        <v/>
      </c>
      <c r="HF21" s="188" t="str">
        <f>IF(HC21&lt;&gt;"",IF(ABS($F21-$G21)&gt;=PrSettings!$M$7,(ABS($F21-$G21-GZ21+HA21)&lt;=1)*1,IF(AND(HC21,$F21=$G21,$F21&gt;=PrSettings!$M$6),(ABS(GZ21-$F21)&lt;=1)*1,IF(AND(HC21,$F21+$G21&gt;=PrSettings!$M$8),(ABS(GZ21-$F21)+ABS(HA21-$G21)&lt;=1)*1,""))),"")</f>
        <v/>
      </c>
      <c r="HG21" s="220"/>
      <c r="HI21" s="186">
        <f t="shared" si="16"/>
        <v>83</v>
      </c>
      <c r="HJ21" s="187" t="str">
        <f t="shared" si="324"/>
        <v>Haiti</v>
      </c>
      <c r="HK21" s="188">
        <f t="shared" si="74"/>
        <v>43</v>
      </c>
      <c r="HL21" s="187" t="str">
        <f t="shared" si="325"/>
        <v>Scotland</v>
      </c>
      <c r="HM21" s="222"/>
      <c r="HN21" s="222"/>
      <c r="HO21" s="218"/>
      <c r="HP21" s="188" t="str">
        <f t="shared" si="326"/>
        <v/>
      </c>
      <c r="HQ21" s="188" t="str">
        <f>IF((HP21&lt;&gt;""),IF(OR($F21&lt;&gt;$G21,PrSettings!$M$4="●"),(($F21-$G21)=(HM21-HN21))*1,0),"")</f>
        <v/>
      </c>
      <c r="HR21" s="188" t="str">
        <f t="shared" si="327"/>
        <v/>
      </c>
      <c r="HS21" s="188" t="str">
        <f>IF(HP21&lt;&gt;"",IF(ABS($F21-$G21)&gt;=PrSettings!$M$7,(ABS($F21-$G21-HM21+HN21)&lt;=1)*1,IF(AND(HP21,$F21=$G21,$F21&gt;=PrSettings!$M$6),(ABS(HM21-$F21)&lt;=1)*1,IF(AND(HP21,$F21+$G21&gt;=PrSettings!$M$8),(ABS(HM21-$F21)+ABS(HN21-$G21)&lt;=1)*1,""))),"")</f>
        <v/>
      </c>
      <c r="HT21" s="220"/>
      <c r="HV21" s="186">
        <f t="shared" si="17"/>
        <v>83</v>
      </c>
      <c r="HW21" s="187" t="str">
        <f t="shared" si="328"/>
        <v>Haiti</v>
      </c>
      <c r="HX21" s="188">
        <f t="shared" si="77"/>
        <v>43</v>
      </c>
      <c r="HY21" s="187" t="str">
        <f t="shared" si="329"/>
        <v>Scotland</v>
      </c>
      <c r="HZ21" s="222"/>
      <c r="IA21" s="222"/>
      <c r="IB21" s="218"/>
      <c r="IC21" s="188" t="str">
        <f t="shared" si="330"/>
        <v/>
      </c>
      <c r="ID21" s="188" t="str">
        <f>IF((IC21&lt;&gt;""),IF(OR($F21&lt;&gt;$G21,PrSettings!$M$4="●"),(($F21-$G21)=(HZ21-IA21))*1,0),"")</f>
        <v/>
      </c>
      <c r="IE21" s="188" t="str">
        <f t="shared" si="331"/>
        <v/>
      </c>
      <c r="IF21" s="188" t="str">
        <f>IF(IC21&lt;&gt;"",IF(ABS($F21-$G21)&gt;=PrSettings!$M$7,(ABS($F21-$G21-HZ21+IA21)&lt;=1)*1,IF(AND(IC21,$F21=$G21,$F21&gt;=PrSettings!$M$6),(ABS(HZ21-$F21)&lt;=1)*1,IF(AND(IC21,$F21+$G21&gt;=PrSettings!$M$8),(ABS(HZ21-$F21)+ABS(IA21-$G21)&lt;=1)*1,""))),"")</f>
        <v/>
      </c>
      <c r="IG21" s="220"/>
      <c r="II21" s="186">
        <f t="shared" si="18"/>
        <v>83</v>
      </c>
      <c r="IJ21" s="187" t="str">
        <f t="shared" si="332"/>
        <v>Haiti</v>
      </c>
      <c r="IK21" s="188">
        <f t="shared" si="80"/>
        <v>43</v>
      </c>
      <c r="IL21" s="187" t="str">
        <f t="shared" si="333"/>
        <v>Scotland</v>
      </c>
      <c r="IM21" s="222"/>
      <c r="IN21" s="222"/>
      <c r="IO21" s="218"/>
      <c r="IP21" s="188" t="str">
        <f t="shared" si="334"/>
        <v/>
      </c>
      <c r="IQ21" s="188" t="str">
        <f>IF((IP21&lt;&gt;""),IF(OR($F21&lt;&gt;$G21,PrSettings!$M$4="●"),(($F21-$G21)=(IM21-IN21))*1,0),"")</f>
        <v/>
      </c>
      <c r="IR21" s="188" t="str">
        <f t="shared" si="335"/>
        <v/>
      </c>
      <c r="IS21" s="188" t="str">
        <f>IF(IP21&lt;&gt;"",IF(ABS($F21-$G21)&gt;=PrSettings!$M$7,(ABS($F21-$G21-IM21+IN21)&lt;=1)*1,IF(AND(IP21,$F21=$G21,$F21&gt;=PrSettings!$M$6),(ABS(IM21-$F21)&lt;=1)*1,IF(AND(IP21,$F21+$G21&gt;=PrSettings!$M$8),(ABS(IM21-$F21)+ABS(IN21-$G21)&lt;=1)*1,""))),"")</f>
        <v/>
      </c>
      <c r="IT21" s="220"/>
      <c r="IV21" s="186">
        <f t="shared" si="19"/>
        <v>83</v>
      </c>
      <c r="IW21" s="187" t="str">
        <f t="shared" si="336"/>
        <v>Haiti</v>
      </c>
      <c r="IX21" s="188">
        <f t="shared" si="83"/>
        <v>43</v>
      </c>
      <c r="IY21" s="187" t="str">
        <f t="shared" si="337"/>
        <v>Scotland</v>
      </c>
      <c r="IZ21" s="222"/>
      <c r="JA21" s="222"/>
      <c r="JB21" s="218"/>
      <c r="JC21" s="188" t="str">
        <f t="shared" si="338"/>
        <v/>
      </c>
      <c r="JD21" s="188" t="str">
        <f>IF((JC21&lt;&gt;""),IF(OR($F21&lt;&gt;$G21,PrSettings!$M$4="●"),(($F21-$G21)=(IZ21-JA21))*1,0),"")</f>
        <v/>
      </c>
      <c r="JE21" s="188" t="str">
        <f t="shared" si="339"/>
        <v/>
      </c>
      <c r="JF21" s="188" t="str">
        <f>IF(JC21&lt;&gt;"",IF(ABS($F21-$G21)&gt;=PrSettings!$M$7,(ABS($F21-$G21-IZ21+JA21)&lt;=1)*1,IF(AND(JC21,$F21=$G21,$F21&gt;=PrSettings!$M$6),(ABS(IZ21-$F21)&lt;=1)*1,IF(AND(JC21,$F21+$G21&gt;=PrSettings!$M$8),(ABS(IZ21-$F21)+ABS(JA21-$G21)&lt;=1)*1,""))),"")</f>
        <v/>
      </c>
      <c r="JG21" s="220"/>
      <c r="JI21" s="186">
        <f t="shared" si="20"/>
        <v>83</v>
      </c>
      <c r="JJ21" s="187" t="str">
        <f t="shared" si="340"/>
        <v>Haiti</v>
      </c>
      <c r="JK21" s="188">
        <f t="shared" si="86"/>
        <v>43</v>
      </c>
      <c r="JL21" s="187" t="str">
        <f t="shared" si="341"/>
        <v>Scotland</v>
      </c>
      <c r="JM21" s="222"/>
      <c r="JN21" s="222"/>
      <c r="JO21" s="218"/>
      <c r="JP21" s="188" t="str">
        <f t="shared" si="342"/>
        <v/>
      </c>
      <c r="JQ21" s="188" t="str">
        <f>IF((JP21&lt;&gt;""),IF(OR($F21&lt;&gt;$G21,PrSettings!$M$4="●"),(($F21-$G21)=(JM21-JN21))*1,0),"")</f>
        <v/>
      </c>
      <c r="JR21" s="188" t="str">
        <f t="shared" si="343"/>
        <v/>
      </c>
      <c r="JS21" s="188" t="str">
        <f>IF(JP21&lt;&gt;"",IF(ABS($F21-$G21)&gt;=PrSettings!$M$7,(ABS($F21-$G21-JM21+JN21)&lt;=1)*1,IF(AND(JP21,$F21=$G21,$F21&gt;=PrSettings!$M$6),(ABS(JM21-$F21)&lt;=1)*1,IF(AND(JP21,$F21+$G21&gt;=PrSettings!$M$8),(ABS(JM21-$F21)+ABS(JN21-$G21)&lt;=1)*1,""))),"")</f>
        <v/>
      </c>
      <c r="JT21" s="220"/>
      <c r="JV21" s="186">
        <f t="shared" si="21"/>
        <v>83</v>
      </c>
      <c r="JW21" s="187" t="str">
        <f t="shared" si="344"/>
        <v>Haiti</v>
      </c>
      <c r="JX21" s="188">
        <f t="shared" si="89"/>
        <v>43</v>
      </c>
      <c r="JY21" s="187" t="str">
        <f t="shared" si="345"/>
        <v>Scotland</v>
      </c>
      <c r="JZ21" s="222"/>
      <c r="KA21" s="222"/>
      <c r="KB21" s="218"/>
      <c r="KC21" s="188" t="str">
        <f t="shared" si="346"/>
        <v/>
      </c>
      <c r="KD21" s="188" t="str">
        <f>IF((KC21&lt;&gt;""),IF(OR($F21&lt;&gt;$G21,PrSettings!$M$4="●"),(($F21-$G21)=(JZ21-KA21))*1,0),"")</f>
        <v/>
      </c>
      <c r="KE21" s="188" t="str">
        <f t="shared" si="347"/>
        <v/>
      </c>
      <c r="KF21" s="188" t="str">
        <f>IF(KC21&lt;&gt;"",IF(ABS($F21-$G21)&gt;=PrSettings!$M$7,(ABS($F21-$G21-JZ21+KA21)&lt;=1)*1,IF(AND(KC21,$F21=$G21,$F21&gt;=PrSettings!$M$6),(ABS(JZ21-$F21)&lt;=1)*1,IF(AND(KC21,$F21+$G21&gt;=PrSettings!$M$8),(ABS(JZ21-$F21)+ABS(KA21-$G21)&lt;=1)*1,""))),"")</f>
        <v/>
      </c>
      <c r="KG21" s="220"/>
      <c r="KI21" s="186">
        <f t="shared" si="22"/>
        <v>83</v>
      </c>
      <c r="KJ21" s="187" t="str">
        <f t="shared" si="348"/>
        <v>Haiti</v>
      </c>
      <c r="KK21" s="188">
        <f t="shared" si="92"/>
        <v>43</v>
      </c>
      <c r="KL21" s="187" t="str">
        <f t="shared" si="349"/>
        <v>Scotland</v>
      </c>
      <c r="KM21" s="222"/>
      <c r="KN21" s="222"/>
      <c r="KO21" s="218"/>
      <c r="KP21" s="188" t="str">
        <f t="shared" si="350"/>
        <v/>
      </c>
      <c r="KQ21" s="188" t="str">
        <f>IF((KP21&lt;&gt;""),IF(OR($F21&lt;&gt;$G21,PrSettings!$M$4="●"),(($F21-$G21)=(KM21-KN21))*1,0),"")</f>
        <v/>
      </c>
      <c r="KR21" s="188" t="str">
        <f t="shared" si="351"/>
        <v/>
      </c>
      <c r="KS21" s="188" t="str">
        <f>IF(KP21&lt;&gt;"",IF(ABS($F21-$G21)&gt;=PrSettings!$M$7,(ABS($F21-$G21-KM21+KN21)&lt;=1)*1,IF(AND(KP21,$F21=$G21,$F21&gt;=PrSettings!$M$6),(ABS(KM21-$F21)&lt;=1)*1,IF(AND(KP21,$F21+$G21&gt;=PrSettings!$M$8),(ABS(KM21-$F21)+ABS(KN21-$G21)&lt;=1)*1,""))),"")</f>
        <v/>
      </c>
      <c r="KT21" s="220"/>
      <c r="KV21" s="186">
        <f t="shared" si="23"/>
        <v>83</v>
      </c>
      <c r="KW21" s="187" t="str">
        <f t="shared" si="352"/>
        <v>Haiti</v>
      </c>
      <c r="KX21" s="188">
        <f t="shared" si="95"/>
        <v>43</v>
      </c>
      <c r="KY21" s="187" t="str">
        <f t="shared" si="353"/>
        <v>Scotland</v>
      </c>
      <c r="KZ21" s="222"/>
      <c r="LA21" s="222"/>
      <c r="LB21" s="218"/>
      <c r="LC21" s="188" t="str">
        <f t="shared" si="354"/>
        <v/>
      </c>
      <c r="LD21" s="188" t="str">
        <f>IF((LC21&lt;&gt;""),IF(OR($F21&lt;&gt;$G21,PrSettings!$M$4="●"),(($F21-$G21)=(KZ21-LA21))*1,0),"")</f>
        <v/>
      </c>
      <c r="LE21" s="188" t="str">
        <f t="shared" si="355"/>
        <v/>
      </c>
      <c r="LF21" s="188" t="str">
        <f>IF(LC21&lt;&gt;"",IF(ABS($F21-$G21)&gt;=PrSettings!$M$7,(ABS($F21-$G21-KZ21+LA21)&lt;=1)*1,IF(AND(LC21,$F21=$G21,$F21&gt;=PrSettings!$M$6),(ABS(KZ21-$F21)&lt;=1)*1,IF(AND(LC21,$F21+$G21&gt;=PrSettings!$M$8),(ABS(KZ21-$F21)+ABS(LA21-$G21)&lt;=1)*1,""))),"")</f>
        <v/>
      </c>
      <c r="LG21" s="220"/>
      <c r="LI21" s="186">
        <f t="shared" si="24"/>
        <v>83</v>
      </c>
      <c r="LJ21" s="187" t="str">
        <f t="shared" si="356"/>
        <v>Haiti</v>
      </c>
      <c r="LK21" s="188">
        <f t="shared" si="98"/>
        <v>43</v>
      </c>
      <c r="LL21" s="187" t="str">
        <f t="shared" si="357"/>
        <v>Scotland</v>
      </c>
      <c r="LM21" s="222"/>
      <c r="LN21" s="222"/>
      <c r="LO21" s="218"/>
      <c r="LP21" s="188" t="str">
        <f t="shared" si="358"/>
        <v/>
      </c>
      <c r="LQ21" s="188" t="str">
        <f>IF((LP21&lt;&gt;""),IF(OR($F21&lt;&gt;$G21,PrSettings!$M$4="●"),(($F21-$G21)=(LM21-LN21))*1,0),"")</f>
        <v/>
      </c>
      <c r="LR21" s="188" t="str">
        <f t="shared" si="359"/>
        <v/>
      </c>
      <c r="LS21" s="188" t="str">
        <f>IF(LP21&lt;&gt;"",IF(ABS($F21-$G21)&gt;=PrSettings!$M$7,(ABS($F21-$G21-LM21+LN21)&lt;=1)*1,IF(AND(LP21,$F21=$G21,$F21&gt;=PrSettings!$M$6),(ABS(LM21-$F21)&lt;=1)*1,IF(AND(LP21,$F21+$G21&gt;=PrSettings!$M$8),(ABS(LM21-$F21)+ABS(LN21-$G21)&lt;=1)*1,""))),"")</f>
        <v/>
      </c>
      <c r="LT21" s="220"/>
      <c r="LV21" s="186">
        <f t="shared" si="25"/>
        <v>83</v>
      </c>
      <c r="LW21" s="187" t="str">
        <f t="shared" si="360"/>
        <v>Haiti</v>
      </c>
      <c r="LX21" s="188">
        <f t="shared" si="101"/>
        <v>43</v>
      </c>
      <c r="LY21" s="187" t="str">
        <f t="shared" si="361"/>
        <v>Scotland</v>
      </c>
      <c r="LZ21" s="222"/>
      <c r="MA21" s="222"/>
      <c r="MB21" s="218"/>
      <c r="MC21" s="188" t="str">
        <f t="shared" si="362"/>
        <v/>
      </c>
      <c r="MD21" s="188" t="str">
        <f>IF((MC21&lt;&gt;""),IF(OR($F21&lt;&gt;$G21,PrSettings!$M$4="●"),(($F21-$G21)=(LZ21-MA21))*1,0),"")</f>
        <v/>
      </c>
      <c r="ME21" s="188" t="str">
        <f t="shared" si="363"/>
        <v/>
      </c>
      <c r="MF21" s="188" t="str">
        <f>IF(MC21&lt;&gt;"",IF(ABS($F21-$G21)&gt;=PrSettings!$M$7,(ABS($F21-$G21-LZ21+MA21)&lt;=1)*1,IF(AND(MC21,$F21=$G21,$F21&gt;=PrSettings!$M$6),(ABS(LZ21-$F21)&lt;=1)*1,IF(AND(MC21,$F21+$G21&gt;=PrSettings!$M$8),(ABS(LZ21-$F21)+ABS(MA21-$G21)&lt;=1)*1,""))),"")</f>
        <v/>
      </c>
      <c r="MG21" s="220"/>
    </row>
    <row r="22" spans="2:345">
      <c r="B22" s="186">
        <f>INDEX(Groups!$C$7:$C$65,MATCH(C22,Groups!$D$7:$D$65,0))</f>
        <v>43</v>
      </c>
      <c r="C22" s="187" t="str">
        <f>CalcC!$P$24</f>
        <v>Scotland</v>
      </c>
      <c r="D22" s="188">
        <f>INDEX(Groups!$C$7:$C$65,MATCH(E22,Groups!$D$7:$D$65,0))</f>
        <v>8</v>
      </c>
      <c r="E22" s="187" t="str">
        <f>CalcC!$Q$24</f>
        <v>Morocco</v>
      </c>
      <c r="F22" s="189" t="str">
        <f>CalcC!$R$24</f>
        <v/>
      </c>
      <c r="G22" s="190" t="str">
        <f>CalcC!$S$24</f>
        <v/>
      </c>
      <c r="I22" s="186">
        <f t="shared" si="0"/>
        <v>43</v>
      </c>
      <c r="J22" s="187" t="str">
        <f t="shared" si="260"/>
        <v>Scotland</v>
      </c>
      <c r="K22" s="188">
        <f t="shared" si="26"/>
        <v>8</v>
      </c>
      <c r="L22" s="187" t="str">
        <f t="shared" si="261"/>
        <v>Morocco</v>
      </c>
      <c r="M22" s="222"/>
      <c r="N22" s="222"/>
      <c r="O22" s="218"/>
      <c r="P22" s="188" t="str">
        <f t="shared" si="262"/>
        <v/>
      </c>
      <c r="Q22" s="188" t="str">
        <f>IF((P22&lt;&gt;""),IF(OR($F22&lt;&gt;$G22,PrSettings!$M$4="●"),(($F22-$G22)=(M22-N22))*1,0),"")</f>
        <v/>
      </c>
      <c r="R22" s="188" t="str">
        <f t="shared" si="263"/>
        <v/>
      </c>
      <c r="S22" s="188" t="str">
        <f>IF(P22&lt;&gt;"",IF(ABS($F22-$G22)&gt;=PrSettings!$M$7,(ABS($F22-$G22-M22+N22)&lt;=1)*1,IF(AND(P22,$F22=$G22,$F22&gt;=PrSettings!$M$6),(ABS(M22-$F22)&lt;=1)*1,IF(AND(P22,$F22+$G22&gt;=PrSettings!$M$8),(ABS(M22-$F22)+ABS(N22-$G22)&lt;=1)*1,""))),"")</f>
        <v/>
      </c>
      <c r="T22" s="220"/>
      <c r="V22" s="186">
        <f t="shared" si="1"/>
        <v>43</v>
      </c>
      <c r="W22" s="187" t="str">
        <f t="shared" si="264"/>
        <v>Scotland</v>
      </c>
      <c r="X22" s="188">
        <f t="shared" si="29"/>
        <v>8</v>
      </c>
      <c r="Y22" s="187" t="str">
        <f t="shared" si="265"/>
        <v>Morocco</v>
      </c>
      <c r="Z22" s="222"/>
      <c r="AA22" s="222"/>
      <c r="AB22" s="218"/>
      <c r="AC22" s="188" t="str">
        <f t="shared" si="266"/>
        <v/>
      </c>
      <c r="AD22" s="188" t="str">
        <f>IF((AC22&lt;&gt;""),IF(OR($F22&lt;&gt;$G22,PrSettings!$M$4="●"),(($F22-$G22)=(Z22-AA22))*1,0),"")</f>
        <v/>
      </c>
      <c r="AE22" s="188" t="str">
        <f t="shared" si="267"/>
        <v/>
      </c>
      <c r="AF22" s="188" t="str">
        <f>IF(AC22&lt;&gt;"",IF(ABS($F22-$G22)&gt;=PrSettings!$M$7,(ABS($F22-$G22-Z22+AA22)&lt;=1)*1,IF(AND(AC22,$F22=$G22,$F22&gt;=PrSettings!$M$6),(ABS(Z22-$F22)&lt;=1)*1,IF(AND(AC22,$F22+$G22&gt;=PrSettings!$M$8),(ABS(Z22-$F22)+ABS(AA22-$G22)&lt;=1)*1,""))),"")</f>
        <v/>
      </c>
      <c r="AG22" s="220"/>
      <c r="AI22" s="186">
        <f t="shared" si="2"/>
        <v>43</v>
      </c>
      <c r="AJ22" s="187" t="str">
        <f t="shared" si="268"/>
        <v>Scotland</v>
      </c>
      <c r="AK22" s="188">
        <f t="shared" si="32"/>
        <v>8</v>
      </c>
      <c r="AL22" s="187" t="str">
        <f t="shared" si="269"/>
        <v>Morocco</v>
      </c>
      <c r="AM22" s="222"/>
      <c r="AN22" s="222"/>
      <c r="AO22" s="218"/>
      <c r="AP22" s="188" t="str">
        <f t="shared" si="270"/>
        <v/>
      </c>
      <c r="AQ22" s="188" t="str">
        <f>IF((AP22&lt;&gt;""),IF(OR($F22&lt;&gt;$G22,PrSettings!$M$4="●"),(($F22-$G22)=(AM22-AN22))*1,0),"")</f>
        <v/>
      </c>
      <c r="AR22" s="188" t="str">
        <f t="shared" si="271"/>
        <v/>
      </c>
      <c r="AS22" s="188" t="str">
        <f>IF(AP22&lt;&gt;"",IF(ABS($F22-$G22)&gt;=PrSettings!$M$7,(ABS($F22-$G22-AM22+AN22)&lt;=1)*1,IF(AND(AP22,$F22=$G22,$F22&gt;=PrSettings!$M$6),(ABS(AM22-$F22)&lt;=1)*1,IF(AND(AP22,$F22+$G22&gt;=PrSettings!$M$8),(ABS(AM22-$F22)+ABS(AN22-$G22)&lt;=1)*1,""))),"")</f>
        <v/>
      </c>
      <c r="AT22" s="220"/>
      <c r="AV22" s="186">
        <f t="shared" si="3"/>
        <v>43</v>
      </c>
      <c r="AW22" s="187" t="str">
        <f t="shared" si="272"/>
        <v>Scotland</v>
      </c>
      <c r="AX22" s="188">
        <f t="shared" si="35"/>
        <v>8</v>
      </c>
      <c r="AY22" s="187" t="str">
        <f t="shared" si="273"/>
        <v>Morocco</v>
      </c>
      <c r="AZ22" s="222"/>
      <c r="BA22" s="222"/>
      <c r="BB22" s="218"/>
      <c r="BC22" s="188" t="str">
        <f t="shared" si="274"/>
        <v/>
      </c>
      <c r="BD22" s="188" t="str">
        <f>IF((BC22&lt;&gt;""),IF(OR($F22&lt;&gt;$G22,PrSettings!$M$4="●"),(($F22-$G22)=(AZ22-BA22))*1,0),"")</f>
        <v/>
      </c>
      <c r="BE22" s="188" t="str">
        <f t="shared" si="275"/>
        <v/>
      </c>
      <c r="BF22" s="188" t="str">
        <f>IF(BC22&lt;&gt;"",IF(ABS($F22-$G22)&gt;=PrSettings!$M$7,(ABS($F22-$G22-AZ22+BA22)&lt;=1)*1,IF(AND(BC22,$F22=$G22,$F22&gt;=PrSettings!$M$6),(ABS(AZ22-$F22)&lt;=1)*1,IF(AND(BC22,$F22+$G22&gt;=PrSettings!$M$8),(ABS(AZ22-$F22)+ABS(BA22-$G22)&lt;=1)*1,""))),"")</f>
        <v/>
      </c>
      <c r="BG22" s="220"/>
      <c r="BI22" s="186">
        <f t="shared" si="4"/>
        <v>43</v>
      </c>
      <c r="BJ22" s="187" t="str">
        <f t="shared" si="276"/>
        <v>Scotland</v>
      </c>
      <c r="BK22" s="188">
        <f t="shared" si="38"/>
        <v>8</v>
      </c>
      <c r="BL22" s="187" t="str">
        <f t="shared" si="277"/>
        <v>Morocco</v>
      </c>
      <c r="BM22" s="222"/>
      <c r="BN22" s="222"/>
      <c r="BO22" s="218"/>
      <c r="BP22" s="188" t="str">
        <f t="shared" si="278"/>
        <v/>
      </c>
      <c r="BQ22" s="188" t="str">
        <f>IF((BP22&lt;&gt;""),IF(OR($F22&lt;&gt;$G22,PrSettings!$M$4="●"),(($F22-$G22)=(BM22-BN22))*1,0),"")</f>
        <v/>
      </c>
      <c r="BR22" s="188" t="str">
        <f t="shared" si="279"/>
        <v/>
      </c>
      <c r="BS22" s="188" t="str">
        <f>IF(BP22&lt;&gt;"",IF(ABS($F22-$G22)&gt;=PrSettings!$M$7,(ABS($F22-$G22-BM22+BN22)&lt;=1)*1,IF(AND(BP22,$F22=$G22,$F22&gt;=PrSettings!$M$6),(ABS(BM22-$F22)&lt;=1)*1,IF(AND(BP22,$F22+$G22&gt;=PrSettings!$M$8),(ABS(BM22-$F22)+ABS(BN22-$G22)&lt;=1)*1,""))),"")</f>
        <v/>
      </c>
      <c r="BT22" s="220"/>
      <c r="BV22" s="186">
        <f t="shared" si="5"/>
        <v>43</v>
      </c>
      <c r="BW22" s="187" t="str">
        <f t="shared" si="280"/>
        <v>Scotland</v>
      </c>
      <c r="BX22" s="188">
        <f t="shared" si="41"/>
        <v>8</v>
      </c>
      <c r="BY22" s="187" t="str">
        <f t="shared" si="281"/>
        <v>Morocco</v>
      </c>
      <c r="BZ22" s="222"/>
      <c r="CA22" s="222"/>
      <c r="CB22" s="218"/>
      <c r="CC22" s="188" t="str">
        <f t="shared" si="282"/>
        <v/>
      </c>
      <c r="CD22" s="188" t="str">
        <f>IF((CC22&lt;&gt;""),IF(OR($F22&lt;&gt;$G22,PrSettings!$M$4="●"),(($F22-$G22)=(BZ22-CA22))*1,0),"")</f>
        <v/>
      </c>
      <c r="CE22" s="188" t="str">
        <f t="shared" si="283"/>
        <v/>
      </c>
      <c r="CF22" s="188" t="str">
        <f>IF(CC22&lt;&gt;"",IF(ABS($F22-$G22)&gt;=PrSettings!$M$7,(ABS($F22-$G22-BZ22+CA22)&lt;=1)*1,IF(AND(CC22,$F22=$G22,$F22&gt;=PrSettings!$M$6),(ABS(BZ22-$F22)&lt;=1)*1,IF(AND(CC22,$F22+$G22&gt;=PrSettings!$M$8),(ABS(BZ22-$F22)+ABS(CA22-$G22)&lt;=1)*1,""))),"")</f>
        <v/>
      </c>
      <c r="CG22" s="220"/>
      <c r="CI22" s="186">
        <f t="shared" si="6"/>
        <v>43</v>
      </c>
      <c r="CJ22" s="187" t="str">
        <f t="shared" si="284"/>
        <v>Scotland</v>
      </c>
      <c r="CK22" s="188">
        <f t="shared" si="44"/>
        <v>8</v>
      </c>
      <c r="CL22" s="187" t="str">
        <f t="shared" si="285"/>
        <v>Morocco</v>
      </c>
      <c r="CM22" s="222"/>
      <c r="CN22" s="222"/>
      <c r="CO22" s="218"/>
      <c r="CP22" s="188" t="str">
        <f t="shared" si="286"/>
        <v/>
      </c>
      <c r="CQ22" s="188" t="str">
        <f>IF((CP22&lt;&gt;""),IF(OR($F22&lt;&gt;$G22,PrSettings!$M$4="●"),(($F22-$G22)=(CM22-CN22))*1,0),"")</f>
        <v/>
      </c>
      <c r="CR22" s="188" t="str">
        <f t="shared" si="287"/>
        <v/>
      </c>
      <c r="CS22" s="188" t="str">
        <f>IF(CP22&lt;&gt;"",IF(ABS($F22-$G22)&gt;=PrSettings!$M$7,(ABS($F22-$G22-CM22+CN22)&lt;=1)*1,IF(AND(CP22,$F22=$G22,$F22&gt;=PrSettings!$M$6),(ABS(CM22-$F22)&lt;=1)*1,IF(AND(CP22,$F22+$G22&gt;=PrSettings!$M$8),(ABS(CM22-$F22)+ABS(CN22-$G22)&lt;=1)*1,""))),"")</f>
        <v/>
      </c>
      <c r="CT22" s="220"/>
      <c r="CV22" s="186">
        <f t="shared" si="7"/>
        <v>43</v>
      </c>
      <c r="CW22" s="187" t="str">
        <f t="shared" si="288"/>
        <v>Scotland</v>
      </c>
      <c r="CX22" s="188">
        <f t="shared" si="47"/>
        <v>8</v>
      </c>
      <c r="CY22" s="187" t="str">
        <f t="shared" si="289"/>
        <v>Morocco</v>
      </c>
      <c r="CZ22" s="222"/>
      <c r="DA22" s="222"/>
      <c r="DB22" s="218"/>
      <c r="DC22" s="188" t="str">
        <f t="shared" si="290"/>
        <v/>
      </c>
      <c r="DD22" s="188" t="str">
        <f>IF((DC22&lt;&gt;""),IF(OR($F22&lt;&gt;$G22,PrSettings!$M$4="●"),(($F22-$G22)=(CZ22-DA22))*1,0),"")</f>
        <v/>
      </c>
      <c r="DE22" s="188" t="str">
        <f t="shared" si="291"/>
        <v/>
      </c>
      <c r="DF22" s="188" t="str">
        <f>IF(DC22&lt;&gt;"",IF(ABS($F22-$G22)&gt;=PrSettings!$M$7,(ABS($F22-$G22-CZ22+DA22)&lt;=1)*1,IF(AND(DC22,$F22=$G22,$F22&gt;=PrSettings!$M$6),(ABS(CZ22-$F22)&lt;=1)*1,IF(AND(DC22,$F22+$G22&gt;=PrSettings!$M$8),(ABS(CZ22-$F22)+ABS(DA22-$G22)&lt;=1)*1,""))),"")</f>
        <v/>
      </c>
      <c r="DG22" s="220"/>
      <c r="DI22" s="186">
        <f t="shared" si="8"/>
        <v>43</v>
      </c>
      <c r="DJ22" s="187" t="str">
        <f t="shared" si="292"/>
        <v>Scotland</v>
      </c>
      <c r="DK22" s="188">
        <f t="shared" si="50"/>
        <v>8</v>
      </c>
      <c r="DL22" s="187" t="str">
        <f t="shared" si="293"/>
        <v>Morocco</v>
      </c>
      <c r="DM22" s="222"/>
      <c r="DN22" s="222"/>
      <c r="DO22" s="218"/>
      <c r="DP22" s="188" t="str">
        <f t="shared" si="294"/>
        <v/>
      </c>
      <c r="DQ22" s="188" t="str">
        <f>IF((DP22&lt;&gt;""),IF(OR($F22&lt;&gt;$G22,PrSettings!$M$4="●"),(($F22-$G22)=(DM22-DN22))*1,0),"")</f>
        <v/>
      </c>
      <c r="DR22" s="188" t="str">
        <f t="shared" si="295"/>
        <v/>
      </c>
      <c r="DS22" s="188" t="str">
        <f>IF(DP22&lt;&gt;"",IF(ABS($F22-$G22)&gt;=PrSettings!$M$7,(ABS($F22-$G22-DM22+DN22)&lt;=1)*1,IF(AND(DP22,$F22=$G22,$F22&gt;=PrSettings!$M$6),(ABS(DM22-$F22)&lt;=1)*1,IF(AND(DP22,$F22+$G22&gt;=PrSettings!$M$8),(ABS(DM22-$F22)+ABS(DN22-$G22)&lt;=1)*1,""))),"")</f>
        <v/>
      </c>
      <c r="DT22" s="220"/>
      <c r="DV22" s="186">
        <f t="shared" si="9"/>
        <v>43</v>
      </c>
      <c r="DW22" s="187" t="str">
        <f t="shared" si="296"/>
        <v>Scotland</v>
      </c>
      <c r="DX22" s="188">
        <f t="shared" si="53"/>
        <v>8</v>
      </c>
      <c r="DY22" s="187" t="str">
        <f t="shared" si="297"/>
        <v>Morocco</v>
      </c>
      <c r="DZ22" s="222"/>
      <c r="EA22" s="222"/>
      <c r="EB22" s="218"/>
      <c r="EC22" s="188" t="str">
        <f t="shared" si="298"/>
        <v/>
      </c>
      <c r="ED22" s="188" t="str">
        <f>IF((EC22&lt;&gt;""),IF(OR($F22&lt;&gt;$G22,PrSettings!$M$4="●"),(($F22-$G22)=(DZ22-EA22))*1,0),"")</f>
        <v/>
      </c>
      <c r="EE22" s="188" t="str">
        <f t="shared" si="299"/>
        <v/>
      </c>
      <c r="EF22" s="188" t="str">
        <f>IF(EC22&lt;&gt;"",IF(ABS($F22-$G22)&gt;=PrSettings!$M$7,(ABS($F22-$G22-DZ22+EA22)&lt;=1)*1,IF(AND(EC22,$F22=$G22,$F22&gt;=PrSettings!$M$6),(ABS(DZ22-$F22)&lt;=1)*1,IF(AND(EC22,$F22+$G22&gt;=PrSettings!$M$8),(ABS(DZ22-$F22)+ABS(EA22-$G22)&lt;=1)*1,""))),"")</f>
        <v/>
      </c>
      <c r="EG22" s="220"/>
      <c r="EI22" s="186">
        <f t="shared" si="10"/>
        <v>43</v>
      </c>
      <c r="EJ22" s="187" t="str">
        <f t="shared" si="300"/>
        <v>Scotland</v>
      </c>
      <c r="EK22" s="188">
        <f t="shared" si="56"/>
        <v>8</v>
      </c>
      <c r="EL22" s="187" t="str">
        <f t="shared" si="301"/>
        <v>Morocco</v>
      </c>
      <c r="EM22" s="222"/>
      <c r="EN22" s="222"/>
      <c r="EO22" s="218"/>
      <c r="EP22" s="188" t="str">
        <f t="shared" si="302"/>
        <v/>
      </c>
      <c r="EQ22" s="188" t="str">
        <f>IF((EP22&lt;&gt;""),IF(OR($F22&lt;&gt;$G22,PrSettings!$M$4="●"),(($F22-$G22)=(EM22-EN22))*1,0),"")</f>
        <v/>
      </c>
      <c r="ER22" s="188" t="str">
        <f t="shared" si="303"/>
        <v/>
      </c>
      <c r="ES22" s="188" t="str">
        <f>IF(EP22&lt;&gt;"",IF(ABS($F22-$G22)&gt;=PrSettings!$M$7,(ABS($F22-$G22-EM22+EN22)&lt;=1)*1,IF(AND(EP22,$F22=$G22,$F22&gt;=PrSettings!$M$6),(ABS(EM22-$F22)&lt;=1)*1,IF(AND(EP22,$F22+$G22&gt;=PrSettings!$M$8),(ABS(EM22-$F22)+ABS(EN22-$G22)&lt;=1)*1,""))),"")</f>
        <v/>
      </c>
      <c r="ET22" s="220"/>
      <c r="EV22" s="186">
        <f t="shared" si="11"/>
        <v>43</v>
      </c>
      <c r="EW22" s="187" t="str">
        <f t="shared" si="304"/>
        <v>Scotland</v>
      </c>
      <c r="EX22" s="188">
        <f t="shared" si="59"/>
        <v>8</v>
      </c>
      <c r="EY22" s="187" t="str">
        <f t="shared" si="305"/>
        <v>Morocco</v>
      </c>
      <c r="EZ22" s="222"/>
      <c r="FA22" s="222"/>
      <c r="FB22" s="218"/>
      <c r="FC22" s="188" t="str">
        <f t="shared" si="306"/>
        <v/>
      </c>
      <c r="FD22" s="188" t="str">
        <f>IF((FC22&lt;&gt;""),IF(OR($F22&lt;&gt;$G22,PrSettings!$M$4="●"),(($F22-$G22)=(EZ22-FA22))*1,0),"")</f>
        <v/>
      </c>
      <c r="FE22" s="188" t="str">
        <f t="shared" si="307"/>
        <v/>
      </c>
      <c r="FF22" s="188" t="str">
        <f>IF(FC22&lt;&gt;"",IF(ABS($F22-$G22)&gt;=PrSettings!$M$7,(ABS($F22-$G22-EZ22+FA22)&lt;=1)*1,IF(AND(FC22,$F22=$G22,$F22&gt;=PrSettings!$M$6),(ABS(EZ22-$F22)&lt;=1)*1,IF(AND(FC22,$F22+$G22&gt;=PrSettings!$M$8),(ABS(EZ22-$F22)+ABS(FA22-$G22)&lt;=1)*1,""))),"")</f>
        <v/>
      </c>
      <c r="FG22" s="220"/>
      <c r="FI22" s="186">
        <f t="shared" si="12"/>
        <v>43</v>
      </c>
      <c r="FJ22" s="187" t="str">
        <f t="shared" si="308"/>
        <v>Scotland</v>
      </c>
      <c r="FK22" s="188">
        <f t="shared" si="62"/>
        <v>8</v>
      </c>
      <c r="FL22" s="187" t="str">
        <f t="shared" si="309"/>
        <v>Morocco</v>
      </c>
      <c r="FM22" s="222"/>
      <c r="FN22" s="222"/>
      <c r="FO22" s="218"/>
      <c r="FP22" s="188" t="str">
        <f t="shared" si="310"/>
        <v/>
      </c>
      <c r="FQ22" s="188" t="str">
        <f>IF((FP22&lt;&gt;""),IF(OR($F22&lt;&gt;$G22,PrSettings!$M$4="●"),(($F22-$G22)=(FM22-FN22))*1,0),"")</f>
        <v/>
      </c>
      <c r="FR22" s="188" t="str">
        <f t="shared" si="311"/>
        <v/>
      </c>
      <c r="FS22" s="188" t="str">
        <f>IF(FP22&lt;&gt;"",IF(ABS($F22-$G22)&gt;=PrSettings!$M$7,(ABS($F22-$G22-FM22+FN22)&lt;=1)*1,IF(AND(FP22,$F22=$G22,$F22&gt;=PrSettings!$M$6),(ABS(FM22-$F22)&lt;=1)*1,IF(AND(FP22,$F22+$G22&gt;=PrSettings!$M$8),(ABS(FM22-$F22)+ABS(FN22-$G22)&lt;=1)*1,""))),"")</f>
        <v/>
      </c>
      <c r="FT22" s="220"/>
      <c r="FV22" s="186">
        <f t="shared" si="13"/>
        <v>43</v>
      </c>
      <c r="FW22" s="187" t="str">
        <f t="shared" si="312"/>
        <v>Scotland</v>
      </c>
      <c r="FX22" s="188">
        <f t="shared" si="65"/>
        <v>8</v>
      </c>
      <c r="FY22" s="187" t="str">
        <f t="shared" si="313"/>
        <v>Morocco</v>
      </c>
      <c r="FZ22" s="222"/>
      <c r="GA22" s="222"/>
      <c r="GB22" s="218"/>
      <c r="GC22" s="188" t="str">
        <f t="shared" si="314"/>
        <v/>
      </c>
      <c r="GD22" s="188" t="str">
        <f>IF((GC22&lt;&gt;""),IF(OR($F22&lt;&gt;$G22,PrSettings!$M$4="●"),(($F22-$G22)=(FZ22-GA22))*1,0),"")</f>
        <v/>
      </c>
      <c r="GE22" s="188" t="str">
        <f t="shared" si="315"/>
        <v/>
      </c>
      <c r="GF22" s="188" t="str">
        <f>IF(GC22&lt;&gt;"",IF(ABS($F22-$G22)&gt;=PrSettings!$M$7,(ABS($F22-$G22-FZ22+GA22)&lt;=1)*1,IF(AND(GC22,$F22=$G22,$F22&gt;=PrSettings!$M$6),(ABS(FZ22-$F22)&lt;=1)*1,IF(AND(GC22,$F22+$G22&gt;=PrSettings!$M$8),(ABS(FZ22-$F22)+ABS(GA22-$G22)&lt;=1)*1,""))),"")</f>
        <v/>
      </c>
      <c r="GG22" s="220"/>
      <c r="GI22" s="186">
        <f t="shared" si="14"/>
        <v>43</v>
      </c>
      <c r="GJ22" s="187" t="str">
        <f t="shared" si="316"/>
        <v>Scotland</v>
      </c>
      <c r="GK22" s="188">
        <f t="shared" si="68"/>
        <v>8</v>
      </c>
      <c r="GL22" s="187" t="str">
        <f t="shared" si="317"/>
        <v>Morocco</v>
      </c>
      <c r="GM22" s="222"/>
      <c r="GN22" s="222"/>
      <c r="GO22" s="218"/>
      <c r="GP22" s="188" t="str">
        <f t="shared" si="318"/>
        <v/>
      </c>
      <c r="GQ22" s="188" t="str">
        <f>IF((GP22&lt;&gt;""),IF(OR($F22&lt;&gt;$G22,PrSettings!$M$4="●"),(($F22-$G22)=(GM22-GN22))*1,0),"")</f>
        <v/>
      </c>
      <c r="GR22" s="188" t="str">
        <f t="shared" si="319"/>
        <v/>
      </c>
      <c r="GS22" s="188" t="str">
        <f>IF(GP22&lt;&gt;"",IF(ABS($F22-$G22)&gt;=PrSettings!$M$7,(ABS($F22-$G22-GM22+GN22)&lt;=1)*1,IF(AND(GP22,$F22=$G22,$F22&gt;=PrSettings!$M$6),(ABS(GM22-$F22)&lt;=1)*1,IF(AND(GP22,$F22+$G22&gt;=PrSettings!$M$8),(ABS(GM22-$F22)+ABS(GN22-$G22)&lt;=1)*1,""))),"")</f>
        <v/>
      </c>
      <c r="GT22" s="220"/>
      <c r="GV22" s="186">
        <f t="shared" si="15"/>
        <v>43</v>
      </c>
      <c r="GW22" s="187" t="str">
        <f t="shared" si="320"/>
        <v>Scotland</v>
      </c>
      <c r="GX22" s="188">
        <f t="shared" si="71"/>
        <v>8</v>
      </c>
      <c r="GY22" s="187" t="str">
        <f t="shared" si="321"/>
        <v>Morocco</v>
      </c>
      <c r="GZ22" s="222"/>
      <c r="HA22" s="222"/>
      <c r="HB22" s="218"/>
      <c r="HC22" s="188" t="str">
        <f t="shared" si="322"/>
        <v/>
      </c>
      <c r="HD22" s="188" t="str">
        <f>IF((HC22&lt;&gt;""),IF(OR($F22&lt;&gt;$G22,PrSettings!$M$4="●"),(($F22-$G22)=(GZ22-HA22))*1,0),"")</f>
        <v/>
      </c>
      <c r="HE22" s="188" t="str">
        <f t="shared" si="323"/>
        <v/>
      </c>
      <c r="HF22" s="188" t="str">
        <f>IF(HC22&lt;&gt;"",IF(ABS($F22-$G22)&gt;=PrSettings!$M$7,(ABS($F22-$G22-GZ22+HA22)&lt;=1)*1,IF(AND(HC22,$F22=$G22,$F22&gt;=PrSettings!$M$6),(ABS(GZ22-$F22)&lt;=1)*1,IF(AND(HC22,$F22+$G22&gt;=PrSettings!$M$8),(ABS(GZ22-$F22)+ABS(HA22-$G22)&lt;=1)*1,""))),"")</f>
        <v/>
      </c>
      <c r="HG22" s="220"/>
      <c r="HI22" s="186">
        <f t="shared" si="16"/>
        <v>43</v>
      </c>
      <c r="HJ22" s="187" t="str">
        <f t="shared" si="324"/>
        <v>Scotland</v>
      </c>
      <c r="HK22" s="188">
        <f t="shared" si="74"/>
        <v>8</v>
      </c>
      <c r="HL22" s="187" t="str">
        <f t="shared" si="325"/>
        <v>Morocco</v>
      </c>
      <c r="HM22" s="222"/>
      <c r="HN22" s="222"/>
      <c r="HO22" s="218"/>
      <c r="HP22" s="188" t="str">
        <f t="shared" si="326"/>
        <v/>
      </c>
      <c r="HQ22" s="188" t="str">
        <f>IF((HP22&lt;&gt;""),IF(OR($F22&lt;&gt;$G22,PrSettings!$M$4="●"),(($F22-$G22)=(HM22-HN22))*1,0),"")</f>
        <v/>
      </c>
      <c r="HR22" s="188" t="str">
        <f t="shared" si="327"/>
        <v/>
      </c>
      <c r="HS22" s="188" t="str">
        <f>IF(HP22&lt;&gt;"",IF(ABS($F22-$G22)&gt;=PrSettings!$M$7,(ABS($F22-$G22-HM22+HN22)&lt;=1)*1,IF(AND(HP22,$F22=$G22,$F22&gt;=PrSettings!$M$6),(ABS(HM22-$F22)&lt;=1)*1,IF(AND(HP22,$F22+$G22&gt;=PrSettings!$M$8),(ABS(HM22-$F22)+ABS(HN22-$G22)&lt;=1)*1,""))),"")</f>
        <v/>
      </c>
      <c r="HT22" s="220"/>
      <c r="HV22" s="186">
        <f t="shared" si="17"/>
        <v>43</v>
      </c>
      <c r="HW22" s="187" t="str">
        <f t="shared" si="328"/>
        <v>Scotland</v>
      </c>
      <c r="HX22" s="188">
        <f t="shared" si="77"/>
        <v>8</v>
      </c>
      <c r="HY22" s="187" t="str">
        <f t="shared" si="329"/>
        <v>Morocco</v>
      </c>
      <c r="HZ22" s="222"/>
      <c r="IA22" s="222"/>
      <c r="IB22" s="218"/>
      <c r="IC22" s="188" t="str">
        <f t="shared" si="330"/>
        <v/>
      </c>
      <c r="ID22" s="188" t="str">
        <f>IF((IC22&lt;&gt;""),IF(OR($F22&lt;&gt;$G22,PrSettings!$M$4="●"),(($F22-$G22)=(HZ22-IA22))*1,0),"")</f>
        <v/>
      </c>
      <c r="IE22" s="188" t="str">
        <f t="shared" si="331"/>
        <v/>
      </c>
      <c r="IF22" s="188" t="str">
        <f>IF(IC22&lt;&gt;"",IF(ABS($F22-$G22)&gt;=PrSettings!$M$7,(ABS($F22-$G22-HZ22+IA22)&lt;=1)*1,IF(AND(IC22,$F22=$G22,$F22&gt;=PrSettings!$M$6),(ABS(HZ22-$F22)&lt;=1)*1,IF(AND(IC22,$F22+$G22&gt;=PrSettings!$M$8),(ABS(HZ22-$F22)+ABS(IA22-$G22)&lt;=1)*1,""))),"")</f>
        <v/>
      </c>
      <c r="IG22" s="220"/>
      <c r="II22" s="186">
        <f t="shared" si="18"/>
        <v>43</v>
      </c>
      <c r="IJ22" s="187" t="str">
        <f t="shared" si="332"/>
        <v>Scotland</v>
      </c>
      <c r="IK22" s="188">
        <f t="shared" si="80"/>
        <v>8</v>
      </c>
      <c r="IL22" s="187" t="str">
        <f t="shared" si="333"/>
        <v>Morocco</v>
      </c>
      <c r="IM22" s="222"/>
      <c r="IN22" s="222"/>
      <c r="IO22" s="218"/>
      <c r="IP22" s="188" t="str">
        <f t="shared" si="334"/>
        <v/>
      </c>
      <c r="IQ22" s="188" t="str">
        <f>IF((IP22&lt;&gt;""),IF(OR($F22&lt;&gt;$G22,PrSettings!$M$4="●"),(($F22-$G22)=(IM22-IN22))*1,0),"")</f>
        <v/>
      </c>
      <c r="IR22" s="188" t="str">
        <f t="shared" si="335"/>
        <v/>
      </c>
      <c r="IS22" s="188" t="str">
        <f>IF(IP22&lt;&gt;"",IF(ABS($F22-$G22)&gt;=PrSettings!$M$7,(ABS($F22-$G22-IM22+IN22)&lt;=1)*1,IF(AND(IP22,$F22=$G22,$F22&gt;=PrSettings!$M$6),(ABS(IM22-$F22)&lt;=1)*1,IF(AND(IP22,$F22+$G22&gt;=PrSettings!$M$8),(ABS(IM22-$F22)+ABS(IN22-$G22)&lt;=1)*1,""))),"")</f>
        <v/>
      </c>
      <c r="IT22" s="220"/>
      <c r="IV22" s="186">
        <f t="shared" si="19"/>
        <v>43</v>
      </c>
      <c r="IW22" s="187" t="str">
        <f t="shared" si="336"/>
        <v>Scotland</v>
      </c>
      <c r="IX22" s="188">
        <f t="shared" si="83"/>
        <v>8</v>
      </c>
      <c r="IY22" s="187" t="str">
        <f t="shared" si="337"/>
        <v>Morocco</v>
      </c>
      <c r="IZ22" s="222"/>
      <c r="JA22" s="222"/>
      <c r="JB22" s="218"/>
      <c r="JC22" s="188" t="str">
        <f t="shared" si="338"/>
        <v/>
      </c>
      <c r="JD22" s="188" t="str">
        <f>IF((JC22&lt;&gt;""),IF(OR($F22&lt;&gt;$G22,PrSettings!$M$4="●"),(($F22-$G22)=(IZ22-JA22))*1,0),"")</f>
        <v/>
      </c>
      <c r="JE22" s="188" t="str">
        <f t="shared" si="339"/>
        <v/>
      </c>
      <c r="JF22" s="188" t="str">
        <f>IF(JC22&lt;&gt;"",IF(ABS($F22-$G22)&gt;=PrSettings!$M$7,(ABS($F22-$G22-IZ22+JA22)&lt;=1)*1,IF(AND(JC22,$F22=$G22,$F22&gt;=PrSettings!$M$6),(ABS(IZ22-$F22)&lt;=1)*1,IF(AND(JC22,$F22+$G22&gt;=PrSettings!$M$8),(ABS(IZ22-$F22)+ABS(JA22-$G22)&lt;=1)*1,""))),"")</f>
        <v/>
      </c>
      <c r="JG22" s="220"/>
      <c r="JI22" s="186">
        <f t="shared" si="20"/>
        <v>43</v>
      </c>
      <c r="JJ22" s="187" t="str">
        <f t="shared" si="340"/>
        <v>Scotland</v>
      </c>
      <c r="JK22" s="188">
        <f t="shared" si="86"/>
        <v>8</v>
      </c>
      <c r="JL22" s="187" t="str">
        <f t="shared" si="341"/>
        <v>Morocco</v>
      </c>
      <c r="JM22" s="222"/>
      <c r="JN22" s="222"/>
      <c r="JO22" s="218"/>
      <c r="JP22" s="188" t="str">
        <f t="shared" si="342"/>
        <v/>
      </c>
      <c r="JQ22" s="188" t="str">
        <f>IF((JP22&lt;&gt;""),IF(OR($F22&lt;&gt;$G22,PrSettings!$M$4="●"),(($F22-$G22)=(JM22-JN22))*1,0),"")</f>
        <v/>
      </c>
      <c r="JR22" s="188" t="str">
        <f t="shared" si="343"/>
        <v/>
      </c>
      <c r="JS22" s="188" t="str">
        <f>IF(JP22&lt;&gt;"",IF(ABS($F22-$G22)&gt;=PrSettings!$M$7,(ABS($F22-$G22-JM22+JN22)&lt;=1)*1,IF(AND(JP22,$F22=$G22,$F22&gt;=PrSettings!$M$6),(ABS(JM22-$F22)&lt;=1)*1,IF(AND(JP22,$F22+$G22&gt;=PrSettings!$M$8),(ABS(JM22-$F22)+ABS(JN22-$G22)&lt;=1)*1,""))),"")</f>
        <v/>
      </c>
      <c r="JT22" s="220"/>
      <c r="JV22" s="186">
        <f t="shared" si="21"/>
        <v>43</v>
      </c>
      <c r="JW22" s="187" t="str">
        <f t="shared" si="344"/>
        <v>Scotland</v>
      </c>
      <c r="JX22" s="188">
        <f t="shared" si="89"/>
        <v>8</v>
      </c>
      <c r="JY22" s="187" t="str">
        <f t="shared" si="345"/>
        <v>Morocco</v>
      </c>
      <c r="JZ22" s="222"/>
      <c r="KA22" s="222"/>
      <c r="KB22" s="218"/>
      <c r="KC22" s="188" t="str">
        <f t="shared" si="346"/>
        <v/>
      </c>
      <c r="KD22" s="188" t="str">
        <f>IF((KC22&lt;&gt;""),IF(OR($F22&lt;&gt;$G22,PrSettings!$M$4="●"),(($F22-$G22)=(JZ22-KA22))*1,0),"")</f>
        <v/>
      </c>
      <c r="KE22" s="188" t="str">
        <f t="shared" si="347"/>
        <v/>
      </c>
      <c r="KF22" s="188" t="str">
        <f>IF(KC22&lt;&gt;"",IF(ABS($F22-$G22)&gt;=PrSettings!$M$7,(ABS($F22-$G22-JZ22+KA22)&lt;=1)*1,IF(AND(KC22,$F22=$G22,$F22&gt;=PrSettings!$M$6),(ABS(JZ22-$F22)&lt;=1)*1,IF(AND(KC22,$F22+$G22&gt;=PrSettings!$M$8),(ABS(JZ22-$F22)+ABS(KA22-$G22)&lt;=1)*1,""))),"")</f>
        <v/>
      </c>
      <c r="KG22" s="220"/>
      <c r="KI22" s="186">
        <f t="shared" si="22"/>
        <v>43</v>
      </c>
      <c r="KJ22" s="187" t="str">
        <f t="shared" si="348"/>
        <v>Scotland</v>
      </c>
      <c r="KK22" s="188">
        <f t="shared" si="92"/>
        <v>8</v>
      </c>
      <c r="KL22" s="187" t="str">
        <f t="shared" si="349"/>
        <v>Morocco</v>
      </c>
      <c r="KM22" s="222"/>
      <c r="KN22" s="222"/>
      <c r="KO22" s="218"/>
      <c r="KP22" s="188" t="str">
        <f t="shared" si="350"/>
        <v/>
      </c>
      <c r="KQ22" s="188" t="str">
        <f>IF((KP22&lt;&gt;""),IF(OR($F22&lt;&gt;$G22,PrSettings!$M$4="●"),(($F22-$G22)=(KM22-KN22))*1,0),"")</f>
        <v/>
      </c>
      <c r="KR22" s="188" t="str">
        <f t="shared" si="351"/>
        <v/>
      </c>
      <c r="KS22" s="188" t="str">
        <f>IF(KP22&lt;&gt;"",IF(ABS($F22-$G22)&gt;=PrSettings!$M$7,(ABS($F22-$G22-KM22+KN22)&lt;=1)*1,IF(AND(KP22,$F22=$G22,$F22&gt;=PrSettings!$M$6),(ABS(KM22-$F22)&lt;=1)*1,IF(AND(KP22,$F22+$G22&gt;=PrSettings!$M$8),(ABS(KM22-$F22)+ABS(KN22-$G22)&lt;=1)*1,""))),"")</f>
        <v/>
      </c>
      <c r="KT22" s="220"/>
      <c r="KV22" s="186">
        <f t="shared" si="23"/>
        <v>43</v>
      </c>
      <c r="KW22" s="187" t="str">
        <f t="shared" si="352"/>
        <v>Scotland</v>
      </c>
      <c r="KX22" s="188">
        <f t="shared" si="95"/>
        <v>8</v>
      </c>
      <c r="KY22" s="187" t="str">
        <f t="shared" si="353"/>
        <v>Morocco</v>
      </c>
      <c r="KZ22" s="222"/>
      <c r="LA22" s="222"/>
      <c r="LB22" s="218"/>
      <c r="LC22" s="188" t="str">
        <f t="shared" si="354"/>
        <v/>
      </c>
      <c r="LD22" s="188" t="str">
        <f>IF((LC22&lt;&gt;""),IF(OR($F22&lt;&gt;$G22,PrSettings!$M$4="●"),(($F22-$G22)=(KZ22-LA22))*1,0),"")</f>
        <v/>
      </c>
      <c r="LE22" s="188" t="str">
        <f t="shared" si="355"/>
        <v/>
      </c>
      <c r="LF22" s="188" t="str">
        <f>IF(LC22&lt;&gt;"",IF(ABS($F22-$G22)&gt;=PrSettings!$M$7,(ABS($F22-$G22-KZ22+LA22)&lt;=1)*1,IF(AND(LC22,$F22=$G22,$F22&gt;=PrSettings!$M$6),(ABS(KZ22-$F22)&lt;=1)*1,IF(AND(LC22,$F22+$G22&gt;=PrSettings!$M$8),(ABS(KZ22-$F22)+ABS(LA22-$G22)&lt;=1)*1,""))),"")</f>
        <v/>
      </c>
      <c r="LG22" s="220"/>
      <c r="LI22" s="186">
        <f t="shared" si="24"/>
        <v>43</v>
      </c>
      <c r="LJ22" s="187" t="str">
        <f t="shared" si="356"/>
        <v>Scotland</v>
      </c>
      <c r="LK22" s="188">
        <f t="shared" si="98"/>
        <v>8</v>
      </c>
      <c r="LL22" s="187" t="str">
        <f t="shared" si="357"/>
        <v>Morocco</v>
      </c>
      <c r="LM22" s="222"/>
      <c r="LN22" s="222"/>
      <c r="LO22" s="218"/>
      <c r="LP22" s="188" t="str">
        <f t="shared" si="358"/>
        <v/>
      </c>
      <c r="LQ22" s="188" t="str">
        <f>IF((LP22&lt;&gt;""),IF(OR($F22&lt;&gt;$G22,PrSettings!$M$4="●"),(($F22-$G22)=(LM22-LN22))*1,0),"")</f>
        <v/>
      </c>
      <c r="LR22" s="188" t="str">
        <f t="shared" si="359"/>
        <v/>
      </c>
      <c r="LS22" s="188" t="str">
        <f>IF(LP22&lt;&gt;"",IF(ABS($F22-$G22)&gt;=PrSettings!$M$7,(ABS($F22-$G22-LM22+LN22)&lt;=1)*1,IF(AND(LP22,$F22=$G22,$F22&gt;=PrSettings!$M$6),(ABS(LM22-$F22)&lt;=1)*1,IF(AND(LP22,$F22+$G22&gt;=PrSettings!$M$8),(ABS(LM22-$F22)+ABS(LN22-$G22)&lt;=1)*1,""))),"")</f>
        <v/>
      </c>
      <c r="LT22" s="220"/>
      <c r="LV22" s="186">
        <f t="shared" si="25"/>
        <v>43</v>
      </c>
      <c r="LW22" s="187" t="str">
        <f t="shared" si="360"/>
        <v>Scotland</v>
      </c>
      <c r="LX22" s="188">
        <f t="shared" si="101"/>
        <v>8</v>
      </c>
      <c r="LY22" s="187" t="str">
        <f t="shared" si="361"/>
        <v>Morocco</v>
      </c>
      <c r="LZ22" s="222"/>
      <c r="MA22" s="222"/>
      <c r="MB22" s="218"/>
      <c r="MC22" s="188" t="str">
        <f t="shared" si="362"/>
        <v/>
      </c>
      <c r="MD22" s="188" t="str">
        <f>IF((MC22&lt;&gt;""),IF(OR($F22&lt;&gt;$G22,PrSettings!$M$4="●"),(($F22-$G22)=(LZ22-MA22))*1,0),"")</f>
        <v/>
      </c>
      <c r="ME22" s="188" t="str">
        <f t="shared" si="363"/>
        <v/>
      </c>
      <c r="MF22" s="188" t="str">
        <f>IF(MC22&lt;&gt;"",IF(ABS($F22-$G22)&gt;=PrSettings!$M$7,(ABS($F22-$G22-LZ22+MA22)&lt;=1)*1,IF(AND(MC22,$F22=$G22,$F22&gt;=PrSettings!$M$6),(ABS(LZ22-$F22)&lt;=1)*1,IF(AND(MC22,$F22+$G22&gt;=PrSettings!$M$8),(ABS(LZ22-$F22)+ABS(MA22-$G22)&lt;=1)*1,""))),"")</f>
        <v/>
      </c>
      <c r="MG22" s="220"/>
    </row>
    <row r="23" spans="2:345">
      <c r="B23" s="186">
        <f>INDEX(Groups!$C$7:$C$65,MATCH(C23,Groups!$D$7:$D$65,0))</f>
        <v>6</v>
      </c>
      <c r="C23" s="187" t="str">
        <f>CalcC!$P$25</f>
        <v>Brazil</v>
      </c>
      <c r="D23" s="188">
        <f>INDEX(Groups!$C$7:$C$65,MATCH(E23,Groups!$D$7:$D$65,0))</f>
        <v>83</v>
      </c>
      <c r="E23" s="187" t="str">
        <f>CalcC!$Q$25</f>
        <v>Haiti</v>
      </c>
      <c r="F23" s="189" t="str">
        <f>CalcC!$R$25</f>
        <v/>
      </c>
      <c r="G23" s="190" t="str">
        <f>CalcC!$S$25</f>
        <v/>
      </c>
      <c r="I23" s="186">
        <f t="shared" si="0"/>
        <v>6</v>
      </c>
      <c r="J23" s="187" t="str">
        <f t="shared" si="260"/>
        <v>Brazil</v>
      </c>
      <c r="K23" s="188">
        <f t="shared" si="26"/>
        <v>83</v>
      </c>
      <c r="L23" s="187" t="str">
        <f t="shared" si="261"/>
        <v>Haiti</v>
      </c>
      <c r="M23" s="222"/>
      <c r="N23" s="222"/>
      <c r="O23" s="218"/>
      <c r="P23" s="188" t="str">
        <f t="shared" si="262"/>
        <v/>
      </c>
      <c r="Q23" s="188" t="str">
        <f>IF((P23&lt;&gt;""),IF(OR($F23&lt;&gt;$G23,PrSettings!$M$4="●"),(($F23-$G23)=(M23-N23))*1,0),"")</f>
        <v/>
      </c>
      <c r="R23" s="188" t="str">
        <f t="shared" si="263"/>
        <v/>
      </c>
      <c r="S23" s="188" t="str">
        <f>IF(P23&lt;&gt;"",IF(ABS($F23-$G23)&gt;=PrSettings!$M$7,(ABS($F23-$G23-M23+N23)&lt;=1)*1,IF(AND(P23,$F23=$G23,$F23&gt;=PrSettings!$M$6),(ABS(M23-$F23)&lt;=1)*1,IF(AND(P23,$F23+$G23&gt;=PrSettings!$M$8),(ABS(M23-$F23)+ABS(N23-$G23)&lt;=1)*1,""))),"")</f>
        <v/>
      </c>
      <c r="T23" s="220"/>
      <c r="V23" s="186">
        <f t="shared" si="1"/>
        <v>6</v>
      </c>
      <c r="W23" s="187" t="str">
        <f t="shared" si="264"/>
        <v>Brazil</v>
      </c>
      <c r="X23" s="188">
        <f t="shared" si="29"/>
        <v>83</v>
      </c>
      <c r="Y23" s="187" t="str">
        <f t="shared" si="265"/>
        <v>Haiti</v>
      </c>
      <c r="Z23" s="222"/>
      <c r="AA23" s="222"/>
      <c r="AB23" s="218"/>
      <c r="AC23" s="188" t="str">
        <f t="shared" si="266"/>
        <v/>
      </c>
      <c r="AD23" s="188" t="str">
        <f>IF((AC23&lt;&gt;""),IF(OR($F23&lt;&gt;$G23,PrSettings!$M$4="●"),(($F23-$G23)=(Z23-AA23))*1,0),"")</f>
        <v/>
      </c>
      <c r="AE23" s="188" t="str">
        <f t="shared" si="267"/>
        <v/>
      </c>
      <c r="AF23" s="188" t="str">
        <f>IF(AC23&lt;&gt;"",IF(ABS($F23-$G23)&gt;=PrSettings!$M$7,(ABS($F23-$G23-Z23+AA23)&lt;=1)*1,IF(AND(AC23,$F23=$G23,$F23&gt;=PrSettings!$M$6),(ABS(Z23-$F23)&lt;=1)*1,IF(AND(AC23,$F23+$G23&gt;=PrSettings!$M$8),(ABS(Z23-$F23)+ABS(AA23-$G23)&lt;=1)*1,""))),"")</f>
        <v/>
      </c>
      <c r="AG23" s="220"/>
      <c r="AI23" s="186">
        <f t="shared" si="2"/>
        <v>6</v>
      </c>
      <c r="AJ23" s="187" t="str">
        <f t="shared" si="268"/>
        <v>Brazil</v>
      </c>
      <c r="AK23" s="188">
        <f t="shared" si="32"/>
        <v>83</v>
      </c>
      <c r="AL23" s="187" t="str">
        <f t="shared" si="269"/>
        <v>Haiti</v>
      </c>
      <c r="AM23" s="222"/>
      <c r="AN23" s="222"/>
      <c r="AO23" s="218"/>
      <c r="AP23" s="188" t="str">
        <f t="shared" si="270"/>
        <v/>
      </c>
      <c r="AQ23" s="188" t="str">
        <f>IF((AP23&lt;&gt;""),IF(OR($F23&lt;&gt;$G23,PrSettings!$M$4="●"),(($F23-$G23)=(AM23-AN23))*1,0),"")</f>
        <v/>
      </c>
      <c r="AR23" s="188" t="str">
        <f t="shared" si="271"/>
        <v/>
      </c>
      <c r="AS23" s="188" t="str">
        <f>IF(AP23&lt;&gt;"",IF(ABS($F23-$G23)&gt;=PrSettings!$M$7,(ABS($F23-$G23-AM23+AN23)&lt;=1)*1,IF(AND(AP23,$F23=$G23,$F23&gt;=PrSettings!$M$6),(ABS(AM23-$F23)&lt;=1)*1,IF(AND(AP23,$F23+$G23&gt;=PrSettings!$M$8),(ABS(AM23-$F23)+ABS(AN23-$G23)&lt;=1)*1,""))),"")</f>
        <v/>
      </c>
      <c r="AT23" s="220"/>
      <c r="AV23" s="186">
        <f t="shared" si="3"/>
        <v>6</v>
      </c>
      <c r="AW23" s="187" t="str">
        <f t="shared" si="272"/>
        <v>Brazil</v>
      </c>
      <c r="AX23" s="188">
        <f t="shared" si="35"/>
        <v>83</v>
      </c>
      <c r="AY23" s="187" t="str">
        <f t="shared" si="273"/>
        <v>Haiti</v>
      </c>
      <c r="AZ23" s="222"/>
      <c r="BA23" s="222"/>
      <c r="BB23" s="218"/>
      <c r="BC23" s="188" t="str">
        <f t="shared" si="274"/>
        <v/>
      </c>
      <c r="BD23" s="188" t="str">
        <f>IF((BC23&lt;&gt;""),IF(OR($F23&lt;&gt;$G23,PrSettings!$M$4="●"),(($F23-$G23)=(AZ23-BA23))*1,0),"")</f>
        <v/>
      </c>
      <c r="BE23" s="188" t="str">
        <f t="shared" si="275"/>
        <v/>
      </c>
      <c r="BF23" s="188" t="str">
        <f>IF(BC23&lt;&gt;"",IF(ABS($F23-$G23)&gt;=PrSettings!$M$7,(ABS($F23-$G23-AZ23+BA23)&lt;=1)*1,IF(AND(BC23,$F23=$G23,$F23&gt;=PrSettings!$M$6),(ABS(AZ23-$F23)&lt;=1)*1,IF(AND(BC23,$F23+$G23&gt;=PrSettings!$M$8),(ABS(AZ23-$F23)+ABS(BA23-$G23)&lt;=1)*1,""))),"")</f>
        <v/>
      </c>
      <c r="BG23" s="220"/>
      <c r="BI23" s="186">
        <f t="shared" si="4"/>
        <v>6</v>
      </c>
      <c r="BJ23" s="187" t="str">
        <f t="shared" si="276"/>
        <v>Brazil</v>
      </c>
      <c r="BK23" s="188">
        <f t="shared" si="38"/>
        <v>83</v>
      </c>
      <c r="BL23" s="187" t="str">
        <f t="shared" si="277"/>
        <v>Haiti</v>
      </c>
      <c r="BM23" s="222"/>
      <c r="BN23" s="222"/>
      <c r="BO23" s="218"/>
      <c r="BP23" s="188" t="str">
        <f t="shared" si="278"/>
        <v/>
      </c>
      <c r="BQ23" s="188" t="str">
        <f>IF((BP23&lt;&gt;""),IF(OR($F23&lt;&gt;$G23,PrSettings!$M$4="●"),(($F23-$G23)=(BM23-BN23))*1,0),"")</f>
        <v/>
      </c>
      <c r="BR23" s="188" t="str">
        <f t="shared" si="279"/>
        <v/>
      </c>
      <c r="BS23" s="188" t="str">
        <f>IF(BP23&lt;&gt;"",IF(ABS($F23-$G23)&gt;=PrSettings!$M$7,(ABS($F23-$G23-BM23+BN23)&lt;=1)*1,IF(AND(BP23,$F23=$G23,$F23&gt;=PrSettings!$M$6),(ABS(BM23-$F23)&lt;=1)*1,IF(AND(BP23,$F23+$G23&gt;=PrSettings!$M$8),(ABS(BM23-$F23)+ABS(BN23-$G23)&lt;=1)*1,""))),"")</f>
        <v/>
      </c>
      <c r="BT23" s="220"/>
      <c r="BV23" s="186">
        <f t="shared" si="5"/>
        <v>6</v>
      </c>
      <c r="BW23" s="187" t="str">
        <f t="shared" si="280"/>
        <v>Brazil</v>
      </c>
      <c r="BX23" s="188">
        <f t="shared" si="41"/>
        <v>83</v>
      </c>
      <c r="BY23" s="187" t="str">
        <f t="shared" si="281"/>
        <v>Haiti</v>
      </c>
      <c r="BZ23" s="222"/>
      <c r="CA23" s="222"/>
      <c r="CB23" s="218"/>
      <c r="CC23" s="188" t="str">
        <f t="shared" si="282"/>
        <v/>
      </c>
      <c r="CD23" s="188" t="str">
        <f>IF((CC23&lt;&gt;""),IF(OR($F23&lt;&gt;$G23,PrSettings!$M$4="●"),(($F23-$G23)=(BZ23-CA23))*1,0),"")</f>
        <v/>
      </c>
      <c r="CE23" s="188" t="str">
        <f t="shared" si="283"/>
        <v/>
      </c>
      <c r="CF23" s="188" t="str">
        <f>IF(CC23&lt;&gt;"",IF(ABS($F23-$G23)&gt;=PrSettings!$M$7,(ABS($F23-$G23-BZ23+CA23)&lt;=1)*1,IF(AND(CC23,$F23=$G23,$F23&gt;=PrSettings!$M$6),(ABS(BZ23-$F23)&lt;=1)*1,IF(AND(CC23,$F23+$G23&gt;=PrSettings!$M$8),(ABS(BZ23-$F23)+ABS(CA23-$G23)&lt;=1)*1,""))),"")</f>
        <v/>
      </c>
      <c r="CG23" s="220"/>
      <c r="CI23" s="186">
        <f t="shared" si="6"/>
        <v>6</v>
      </c>
      <c r="CJ23" s="187" t="str">
        <f t="shared" si="284"/>
        <v>Brazil</v>
      </c>
      <c r="CK23" s="188">
        <f t="shared" si="44"/>
        <v>83</v>
      </c>
      <c r="CL23" s="187" t="str">
        <f t="shared" si="285"/>
        <v>Haiti</v>
      </c>
      <c r="CM23" s="222"/>
      <c r="CN23" s="222"/>
      <c r="CO23" s="218"/>
      <c r="CP23" s="188" t="str">
        <f t="shared" si="286"/>
        <v/>
      </c>
      <c r="CQ23" s="188" t="str">
        <f>IF((CP23&lt;&gt;""),IF(OR($F23&lt;&gt;$G23,PrSettings!$M$4="●"),(($F23-$G23)=(CM23-CN23))*1,0),"")</f>
        <v/>
      </c>
      <c r="CR23" s="188" t="str">
        <f t="shared" si="287"/>
        <v/>
      </c>
      <c r="CS23" s="188" t="str">
        <f>IF(CP23&lt;&gt;"",IF(ABS($F23-$G23)&gt;=PrSettings!$M$7,(ABS($F23-$G23-CM23+CN23)&lt;=1)*1,IF(AND(CP23,$F23=$G23,$F23&gt;=PrSettings!$M$6),(ABS(CM23-$F23)&lt;=1)*1,IF(AND(CP23,$F23+$G23&gt;=PrSettings!$M$8),(ABS(CM23-$F23)+ABS(CN23-$G23)&lt;=1)*1,""))),"")</f>
        <v/>
      </c>
      <c r="CT23" s="220"/>
      <c r="CV23" s="186">
        <f t="shared" si="7"/>
        <v>6</v>
      </c>
      <c r="CW23" s="187" t="str">
        <f t="shared" si="288"/>
        <v>Brazil</v>
      </c>
      <c r="CX23" s="188">
        <f t="shared" si="47"/>
        <v>83</v>
      </c>
      <c r="CY23" s="187" t="str">
        <f t="shared" si="289"/>
        <v>Haiti</v>
      </c>
      <c r="CZ23" s="222"/>
      <c r="DA23" s="222"/>
      <c r="DB23" s="218"/>
      <c r="DC23" s="188" t="str">
        <f t="shared" si="290"/>
        <v/>
      </c>
      <c r="DD23" s="188" t="str">
        <f>IF((DC23&lt;&gt;""),IF(OR($F23&lt;&gt;$G23,PrSettings!$M$4="●"),(($F23-$G23)=(CZ23-DA23))*1,0),"")</f>
        <v/>
      </c>
      <c r="DE23" s="188" t="str">
        <f t="shared" si="291"/>
        <v/>
      </c>
      <c r="DF23" s="188" t="str">
        <f>IF(DC23&lt;&gt;"",IF(ABS($F23-$G23)&gt;=PrSettings!$M$7,(ABS($F23-$G23-CZ23+DA23)&lt;=1)*1,IF(AND(DC23,$F23=$G23,$F23&gt;=PrSettings!$M$6),(ABS(CZ23-$F23)&lt;=1)*1,IF(AND(DC23,$F23+$G23&gt;=PrSettings!$M$8),(ABS(CZ23-$F23)+ABS(DA23-$G23)&lt;=1)*1,""))),"")</f>
        <v/>
      </c>
      <c r="DG23" s="220"/>
      <c r="DI23" s="186">
        <f t="shared" si="8"/>
        <v>6</v>
      </c>
      <c r="DJ23" s="187" t="str">
        <f t="shared" si="292"/>
        <v>Brazil</v>
      </c>
      <c r="DK23" s="188">
        <f t="shared" si="50"/>
        <v>83</v>
      </c>
      <c r="DL23" s="187" t="str">
        <f t="shared" si="293"/>
        <v>Haiti</v>
      </c>
      <c r="DM23" s="222"/>
      <c r="DN23" s="222"/>
      <c r="DO23" s="218"/>
      <c r="DP23" s="188" t="str">
        <f t="shared" si="294"/>
        <v/>
      </c>
      <c r="DQ23" s="188" t="str">
        <f>IF((DP23&lt;&gt;""),IF(OR($F23&lt;&gt;$G23,PrSettings!$M$4="●"),(($F23-$G23)=(DM23-DN23))*1,0),"")</f>
        <v/>
      </c>
      <c r="DR23" s="188" t="str">
        <f t="shared" si="295"/>
        <v/>
      </c>
      <c r="DS23" s="188" t="str">
        <f>IF(DP23&lt;&gt;"",IF(ABS($F23-$G23)&gt;=PrSettings!$M$7,(ABS($F23-$G23-DM23+DN23)&lt;=1)*1,IF(AND(DP23,$F23=$G23,$F23&gt;=PrSettings!$M$6),(ABS(DM23-$F23)&lt;=1)*1,IF(AND(DP23,$F23+$G23&gt;=PrSettings!$M$8),(ABS(DM23-$F23)+ABS(DN23-$G23)&lt;=1)*1,""))),"")</f>
        <v/>
      </c>
      <c r="DT23" s="220"/>
      <c r="DV23" s="186">
        <f t="shared" si="9"/>
        <v>6</v>
      </c>
      <c r="DW23" s="187" t="str">
        <f t="shared" si="296"/>
        <v>Brazil</v>
      </c>
      <c r="DX23" s="188">
        <f t="shared" si="53"/>
        <v>83</v>
      </c>
      <c r="DY23" s="187" t="str">
        <f t="shared" si="297"/>
        <v>Haiti</v>
      </c>
      <c r="DZ23" s="222"/>
      <c r="EA23" s="222"/>
      <c r="EB23" s="218"/>
      <c r="EC23" s="188" t="str">
        <f t="shared" si="298"/>
        <v/>
      </c>
      <c r="ED23" s="188" t="str">
        <f>IF((EC23&lt;&gt;""),IF(OR($F23&lt;&gt;$G23,PrSettings!$M$4="●"),(($F23-$G23)=(DZ23-EA23))*1,0),"")</f>
        <v/>
      </c>
      <c r="EE23" s="188" t="str">
        <f t="shared" si="299"/>
        <v/>
      </c>
      <c r="EF23" s="188" t="str">
        <f>IF(EC23&lt;&gt;"",IF(ABS($F23-$G23)&gt;=PrSettings!$M$7,(ABS($F23-$G23-DZ23+EA23)&lt;=1)*1,IF(AND(EC23,$F23=$G23,$F23&gt;=PrSettings!$M$6),(ABS(DZ23-$F23)&lt;=1)*1,IF(AND(EC23,$F23+$G23&gt;=PrSettings!$M$8),(ABS(DZ23-$F23)+ABS(EA23-$G23)&lt;=1)*1,""))),"")</f>
        <v/>
      </c>
      <c r="EG23" s="220"/>
      <c r="EI23" s="186">
        <f t="shared" si="10"/>
        <v>6</v>
      </c>
      <c r="EJ23" s="187" t="str">
        <f t="shared" si="300"/>
        <v>Brazil</v>
      </c>
      <c r="EK23" s="188">
        <f t="shared" si="56"/>
        <v>83</v>
      </c>
      <c r="EL23" s="187" t="str">
        <f t="shared" si="301"/>
        <v>Haiti</v>
      </c>
      <c r="EM23" s="222"/>
      <c r="EN23" s="222"/>
      <c r="EO23" s="218"/>
      <c r="EP23" s="188" t="str">
        <f t="shared" si="302"/>
        <v/>
      </c>
      <c r="EQ23" s="188" t="str">
        <f>IF((EP23&lt;&gt;""),IF(OR($F23&lt;&gt;$G23,PrSettings!$M$4="●"),(($F23-$G23)=(EM23-EN23))*1,0),"")</f>
        <v/>
      </c>
      <c r="ER23" s="188" t="str">
        <f t="shared" si="303"/>
        <v/>
      </c>
      <c r="ES23" s="188" t="str">
        <f>IF(EP23&lt;&gt;"",IF(ABS($F23-$G23)&gt;=PrSettings!$M$7,(ABS($F23-$G23-EM23+EN23)&lt;=1)*1,IF(AND(EP23,$F23=$G23,$F23&gt;=PrSettings!$M$6),(ABS(EM23-$F23)&lt;=1)*1,IF(AND(EP23,$F23+$G23&gt;=PrSettings!$M$8),(ABS(EM23-$F23)+ABS(EN23-$G23)&lt;=1)*1,""))),"")</f>
        <v/>
      </c>
      <c r="ET23" s="220"/>
      <c r="EV23" s="186">
        <f t="shared" si="11"/>
        <v>6</v>
      </c>
      <c r="EW23" s="187" t="str">
        <f t="shared" si="304"/>
        <v>Brazil</v>
      </c>
      <c r="EX23" s="188">
        <f t="shared" si="59"/>
        <v>83</v>
      </c>
      <c r="EY23" s="187" t="str">
        <f t="shared" si="305"/>
        <v>Haiti</v>
      </c>
      <c r="EZ23" s="222"/>
      <c r="FA23" s="222"/>
      <c r="FB23" s="218"/>
      <c r="FC23" s="188" t="str">
        <f t="shared" si="306"/>
        <v/>
      </c>
      <c r="FD23" s="188" t="str">
        <f>IF((FC23&lt;&gt;""),IF(OR($F23&lt;&gt;$G23,PrSettings!$M$4="●"),(($F23-$G23)=(EZ23-FA23))*1,0),"")</f>
        <v/>
      </c>
      <c r="FE23" s="188" t="str">
        <f t="shared" si="307"/>
        <v/>
      </c>
      <c r="FF23" s="188" t="str">
        <f>IF(FC23&lt;&gt;"",IF(ABS($F23-$G23)&gt;=PrSettings!$M$7,(ABS($F23-$G23-EZ23+FA23)&lt;=1)*1,IF(AND(FC23,$F23=$G23,$F23&gt;=PrSettings!$M$6),(ABS(EZ23-$F23)&lt;=1)*1,IF(AND(FC23,$F23+$G23&gt;=PrSettings!$M$8),(ABS(EZ23-$F23)+ABS(FA23-$G23)&lt;=1)*1,""))),"")</f>
        <v/>
      </c>
      <c r="FG23" s="220"/>
      <c r="FI23" s="186">
        <f t="shared" si="12"/>
        <v>6</v>
      </c>
      <c r="FJ23" s="187" t="str">
        <f t="shared" si="308"/>
        <v>Brazil</v>
      </c>
      <c r="FK23" s="188">
        <f t="shared" si="62"/>
        <v>83</v>
      </c>
      <c r="FL23" s="187" t="str">
        <f t="shared" si="309"/>
        <v>Haiti</v>
      </c>
      <c r="FM23" s="222"/>
      <c r="FN23" s="222"/>
      <c r="FO23" s="218"/>
      <c r="FP23" s="188" t="str">
        <f t="shared" si="310"/>
        <v/>
      </c>
      <c r="FQ23" s="188" t="str">
        <f>IF((FP23&lt;&gt;""),IF(OR($F23&lt;&gt;$G23,PrSettings!$M$4="●"),(($F23-$G23)=(FM23-FN23))*1,0),"")</f>
        <v/>
      </c>
      <c r="FR23" s="188" t="str">
        <f t="shared" si="311"/>
        <v/>
      </c>
      <c r="FS23" s="188" t="str">
        <f>IF(FP23&lt;&gt;"",IF(ABS($F23-$G23)&gt;=PrSettings!$M$7,(ABS($F23-$G23-FM23+FN23)&lt;=1)*1,IF(AND(FP23,$F23=$G23,$F23&gt;=PrSettings!$M$6),(ABS(FM23-$F23)&lt;=1)*1,IF(AND(FP23,$F23+$G23&gt;=PrSettings!$M$8),(ABS(FM23-$F23)+ABS(FN23-$G23)&lt;=1)*1,""))),"")</f>
        <v/>
      </c>
      <c r="FT23" s="220"/>
      <c r="FV23" s="186">
        <f t="shared" si="13"/>
        <v>6</v>
      </c>
      <c r="FW23" s="187" t="str">
        <f t="shared" si="312"/>
        <v>Brazil</v>
      </c>
      <c r="FX23" s="188">
        <f t="shared" si="65"/>
        <v>83</v>
      </c>
      <c r="FY23" s="187" t="str">
        <f t="shared" si="313"/>
        <v>Haiti</v>
      </c>
      <c r="FZ23" s="222"/>
      <c r="GA23" s="222"/>
      <c r="GB23" s="218"/>
      <c r="GC23" s="188" t="str">
        <f t="shared" si="314"/>
        <v/>
      </c>
      <c r="GD23" s="188" t="str">
        <f>IF((GC23&lt;&gt;""),IF(OR($F23&lt;&gt;$G23,PrSettings!$M$4="●"),(($F23-$G23)=(FZ23-GA23))*1,0),"")</f>
        <v/>
      </c>
      <c r="GE23" s="188" t="str">
        <f t="shared" si="315"/>
        <v/>
      </c>
      <c r="GF23" s="188" t="str">
        <f>IF(GC23&lt;&gt;"",IF(ABS($F23-$G23)&gt;=PrSettings!$M$7,(ABS($F23-$G23-FZ23+GA23)&lt;=1)*1,IF(AND(GC23,$F23=$G23,$F23&gt;=PrSettings!$M$6),(ABS(FZ23-$F23)&lt;=1)*1,IF(AND(GC23,$F23+$G23&gt;=PrSettings!$M$8),(ABS(FZ23-$F23)+ABS(GA23-$G23)&lt;=1)*1,""))),"")</f>
        <v/>
      </c>
      <c r="GG23" s="220"/>
      <c r="GI23" s="186">
        <f t="shared" si="14"/>
        <v>6</v>
      </c>
      <c r="GJ23" s="187" t="str">
        <f t="shared" si="316"/>
        <v>Brazil</v>
      </c>
      <c r="GK23" s="188">
        <f t="shared" si="68"/>
        <v>83</v>
      </c>
      <c r="GL23" s="187" t="str">
        <f t="shared" si="317"/>
        <v>Haiti</v>
      </c>
      <c r="GM23" s="222"/>
      <c r="GN23" s="222"/>
      <c r="GO23" s="218"/>
      <c r="GP23" s="188" t="str">
        <f t="shared" si="318"/>
        <v/>
      </c>
      <c r="GQ23" s="188" t="str">
        <f>IF((GP23&lt;&gt;""),IF(OR($F23&lt;&gt;$G23,PrSettings!$M$4="●"),(($F23-$G23)=(GM23-GN23))*1,0),"")</f>
        <v/>
      </c>
      <c r="GR23" s="188" t="str">
        <f t="shared" si="319"/>
        <v/>
      </c>
      <c r="GS23" s="188" t="str">
        <f>IF(GP23&lt;&gt;"",IF(ABS($F23-$G23)&gt;=PrSettings!$M$7,(ABS($F23-$G23-GM23+GN23)&lt;=1)*1,IF(AND(GP23,$F23=$G23,$F23&gt;=PrSettings!$M$6),(ABS(GM23-$F23)&lt;=1)*1,IF(AND(GP23,$F23+$G23&gt;=PrSettings!$M$8),(ABS(GM23-$F23)+ABS(GN23-$G23)&lt;=1)*1,""))),"")</f>
        <v/>
      </c>
      <c r="GT23" s="220"/>
      <c r="GV23" s="186">
        <f t="shared" si="15"/>
        <v>6</v>
      </c>
      <c r="GW23" s="187" t="str">
        <f t="shared" si="320"/>
        <v>Brazil</v>
      </c>
      <c r="GX23" s="188">
        <f t="shared" si="71"/>
        <v>83</v>
      </c>
      <c r="GY23" s="187" t="str">
        <f t="shared" si="321"/>
        <v>Haiti</v>
      </c>
      <c r="GZ23" s="222"/>
      <c r="HA23" s="222"/>
      <c r="HB23" s="218"/>
      <c r="HC23" s="188" t="str">
        <f t="shared" si="322"/>
        <v/>
      </c>
      <c r="HD23" s="188" t="str">
        <f>IF((HC23&lt;&gt;""),IF(OR($F23&lt;&gt;$G23,PrSettings!$M$4="●"),(($F23-$G23)=(GZ23-HA23))*1,0),"")</f>
        <v/>
      </c>
      <c r="HE23" s="188" t="str">
        <f t="shared" si="323"/>
        <v/>
      </c>
      <c r="HF23" s="188" t="str">
        <f>IF(HC23&lt;&gt;"",IF(ABS($F23-$G23)&gt;=PrSettings!$M$7,(ABS($F23-$G23-GZ23+HA23)&lt;=1)*1,IF(AND(HC23,$F23=$G23,$F23&gt;=PrSettings!$M$6),(ABS(GZ23-$F23)&lt;=1)*1,IF(AND(HC23,$F23+$G23&gt;=PrSettings!$M$8),(ABS(GZ23-$F23)+ABS(HA23-$G23)&lt;=1)*1,""))),"")</f>
        <v/>
      </c>
      <c r="HG23" s="220"/>
      <c r="HI23" s="186">
        <f t="shared" si="16"/>
        <v>6</v>
      </c>
      <c r="HJ23" s="187" t="str">
        <f t="shared" si="324"/>
        <v>Brazil</v>
      </c>
      <c r="HK23" s="188">
        <f t="shared" si="74"/>
        <v>83</v>
      </c>
      <c r="HL23" s="187" t="str">
        <f t="shared" si="325"/>
        <v>Haiti</v>
      </c>
      <c r="HM23" s="222"/>
      <c r="HN23" s="222"/>
      <c r="HO23" s="218"/>
      <c r="HP23" s="188" t="str">
        <f t="shared" si="326"/>
        <v/>
      </c>
      <c r="HQ23" s="188" t="str">
        <f>IF((HP23&lt;&gt;""),IF(OR($F23&lt;&gt;$G23,PrSettings!$M$4="●"),(($F23-$G23)=(HM23-HN23))*1,0),"")</f>
        <v/>
      </c>
      <c r="HR23" s="188" t="str">
        <f t="shared" si="327"/>
        <v/>
      </c>
      <c r="HS23" s="188" t="str">
        <f>IF(HP23&lt;&gt;"",IF(ABS($F23-$G23)&gt;=PrSettings!$M$7,(ABS($F23-$G23-HM23+HN23)&lt;=1)*1,IF(AND(HP23,$F23=$G23,$F23&gt;=PrSettings!$M$6),(ABS(HM23-$F23)&lt;=1)*1,IF(AND(HP23,$F23+$G23&gt;=PrSettings!$M$8),(ABS(HM23-$F23)+ABS(HN23-$G23)&lt;=1)*1,""))),"")</f>
        <v/>
      </c>
      <c r="HT23" s="220"/>
      <c r="HV23" s="186">
        <f t="shared" si="17"/>
        <v>6</v>
      </c>
      <c r="HW23" s="187" t="str">
        <f t="shared" si="328"/>
        <v>Brazil</v>
      </c>
      <c r="HX23" s="188">
        <f t="shared" si="77"/>
        <v>83</v>
      </c>
      <c r="HY23" s="187" t="str">
        <f t="shared" si="329"/>
        <v>Haiti</v>
      </c>
      <c r="HZ23" s="222"/>
      <c r="IA23" s="222"/>
      <c r="IB23" s="218"/>
      <c r="IC23" s="188" t="str">
        <f t="shared" si="330"/>
        <v/>
      </c>
      <c r="ID23" s="188" t="str">
        <f>IF((IC23&lt;&gt;""),IF(OR($F23&lt;&gt;$G23,PrSettings!$M$4="●"),(($F23-$G23)=(HZ23-IA23))*1,0),"")</f>
        <v/>
      </c>
      <c r="IE23" s="188" t="str">
        <f t="shared" si="331"/>
        <v/>
      </c>
      <c r="IF23" s="188" t="str">
        <f>IF(IC23&lt;&gt;"",IF(ABS($F23-$G23)&gt;=PrSettings!$M$7,(ABS($F23-$G23-HZ23+IA23)&lt;=1)*1,IF(AND(IC23,$F23=$G23,$F23&gt;=PrSettings!$M$6),(ABS(HZ23-$F23)&lt;=1)*1,IF(AND(IC23,$F23+$G23&gt;=PrSettings!$M$8),(ABS(HZ23-$F23)+ABS(IA23-$G23)&lt;=1)*1,""))),"")</f>
        <v/>
      </c>
      <c r="IG23" s="220"/>
      <c r="II23" s="186">
        <f t="shared" si="18"/>
        <v>6</v>
      </c>
      <c r="IJ23" s="187" t="str">
        <f t="shared" si="332"/>
        <v>Brazil</v>
      </c>
      <c r="IK23" s="188">
        <f t="shared" si="80"/>
        <v>83</v>
      </c>
      <c r="IL23" s="187" t="str">
        <f t="shared" si="333"/>
        <v>Haiti</v>
      </c>
      <c r="IM23" s="222"/>
      <c r="IN23" s="222"/>
      <c r="IO23" s="218"/>
      <c r="IP23" s="188" t="str">
        <f t="shared" si="334"/>
        <v/>
      </c>
      <c r="IQ23" s="188" t="str">
        <f>IF((IP23&lt;&gt;""),IF(OR($F23&lt;&gt;$G23,PrSettings!$M$4="●"),(($F23-$G23)=(IM23-IN23))*1,0),"")</f>
        <v/>
      </c>
      <c r="IR23" s="188" t="str">
        <f t="shared" si="335"/>
        <v/>
      </c>
      <c r="IS23" s="188" t="str">
        <f>IF(IP23&lt;&gt;"",IF(ABS($F23-$G23)&gt;=PrSettings!$M$7,(ABS($F23-$G23-IM23+IN23)&lt;=1)*1,IF(AND(IP23,$F23=$G23,$F23&gt;=PrSettings!$M$6),(ABS(IM23-$F23)&lt;=1)*1,IF(AND(IP23,$F23+$G23&gt;=PrSettings!$M$8),(ABS(IM23-$F23)+ABS(IN23-$G23)&lt;=1)*1,""))),"")</f>
        <v/>
      </c>
      <c r="IT23" s="220"/>
      <c r="IV23" s="186">
        <f t="shared" si="19"/>
        <v>6</v>
      </c>
      <c r="IW23" s="187" t="str">
        <f t="shared" si="336"/>
        <v>Brazil</v>
      </c>
      <c r="IX23" s="188">
        <f t="shared" si="83"/>
        <v>83</v>
      </c>
      <c r="IY23" s="187" t="str">
        <f t="shared" si="337"/>
        <v>Haiti</v>
      </c>
      <c r="IZ23" s="222"/>
      <c r="JA23" s="222"/>
      <c r="JB23" s="218"/>
      <c r="JC23" s="188" t="str">
        <f t="shared" si="338"/>
        <v/>
      </c>
      <c r="JD23" s="188" t="str">
        <f>IF((JC23&lt;&gt;""),IF(OR($F23&lt;&gt;$G23,PrSettings!$M$4="●"),(($F23-$G23)=(IZ23-JA23))*1,0),"")</f>
        <v/>
      </c>
      <c r="JE23" s="188" t="str">
        <f t="shared" si="339"/>
        <v/>
      </c>
      <c r="JF23" s="188" t="str">
        <f>IF(JC23&lt;&gt;"",IF(ABS($F23-$G23)&gt;=PrSettings!$M$7,(ABS($F23-$G23-IZ23+JA23)&lt;=1)*1,IF(AND(JC23,$F23=$G23,$F23&gt;=PrSettings!$M$6),(ABS(IZ23-$F23)&lt;=1)*1,IF(AND(JC23,$F23+$G23&gt;=PrSettings!$M$8),(ABS(IZ23-$F23)+ABS(JA23-$G23)&lt;=1)*1,""))),"")</f>
        <v/>
      </c>
      <c r="JG23" s="220"/>
      <c r="JI23" s="186">
        <f t="shared" si="20"/>
        <v>6</v>
      </c>
      <c r="JJ23" s="187" t="str">
        <f t="shared" si="340"/>
        <v>Brazil</v>
      </c>
      <c r="JK23" s="188">
        <f t="shared" si="86"/>
        <v>83</v>
      </c>
      <c r="JL23" s="187" t="str">
        <f t="shared" si="341"/>
        <v>Haiti</v>
      </c>
      <c r="JM23" s="222"/>
      <c r="JN23" s="222"/>
      <c r="JO23" s="218"/>
      <c r="JP23" s="188" t="str">
        <f t="shared" si="342"/>
        <v/>
      </c>
      <c r="JQ23" s="188" t="str">
        <f>IF((JP23&lt;&gt;""),IF(OR($F23&lt;&gt;$G23,PrSettings!$M$4="●"),(($F23-$G23)=(JM23-JN23))*1,0),"")</f>
        <v/>
      </c>
      <c r="JR23" s="188" t="str">
        <f t="shared" si="343"/>
        <v/>
      </c>
      <c r="JS23" s="188" t="str">
        <f>IF(JP23&lt;&gt;"",IF(ABS($F23-$G23)&gt;=PrSettings!$M$7,(ABS($F23-$G23-JM23+JN23)&lt;=1)*1,IF(AND(JP23,$F23=$G23,$F23&gt;=PrSettings!$M$6),(ABS(JM23-$F23)&lt;=1)*1,IF(AND(JP23,$F23+$G23&gt;=PrSettings!$M$8),(ABS(JM23-$F23)+ABS(JN23-$G23)&lt;=1)*1,""))),"")</f>
        <v/>
      </c>
      <c r="JT23" s="220"/>
      <c r="JV23" s="186">
        <f t="shared" si="21"/>
        <v>6</v>
      </c>
      <c r="JW23" s="187" t="str">
        <f t="shared" si="344"/>
        <v>Brazil</v>
      </c>
      <c r="JX23" s="188">
        <f t="shared" si="89"/>
        <v>83</v>
      </c>
      <c r="JY23" s="187" t="str">
        <f t="shared" si="345"/>
        <v>Haiti</v>
      </c>
      <c r="JZ23" s="222"/>
      <c r="KA23" s="222"/>
      <c r="KB23" s="218"/>
      <c r="KC23" s="188" t="str">
        <f t="shared" si="346"/>
        <v/>
      </c>
      <c r="KD23" s="188" t="str">
        <f>IF((KC23&lt;&gt;""),IF(OR($F23&lt;&gt;$G23,PrSettings!$M$4="●"),(($F23-$G23)=(JZ23-KA23))*1,0),"")</f>
        <v/>
      </c>
      <c r="KE23" s="188" t="str">
        <f t="shared" si="347"/>
        <v/>
      </c>
      <c r="KF23" s="188" t="str">
        <f>IF(KC23&lt;&gt;"",IF(ABS($F23-$G23)&gt;=PrSettings!$M$7,(ABS($F23-$G23-JZ23+KA23)&lt;=1)*1,IF(AND(KC23,$F23=$G23,$F23&gt;=PrSettings!$M$6),(ABS(JZ23-$F23)&lt;=1)*1,IF(AND(KC23,$F23+$G23&gt;=PrSettings!$M$8),(ABS(JZ23-$F23)+ABS(KA23-$G23)&lt;=1)*1,""))),"")</f>
        <v/>
      </c>
      <c r="KG23" s="220"/>
      <c r="KI23" s="186">
        <f t="shared" si="22"/>
        <v>6</v>
      </c>
      <c r="KJ23" s="187" t="str">
        <f t="shared" si="348"/>
        <v>Brazil</v>
      </c>
      <c r="KK23" s="188">
        <f t="shared" si="92"/>
        <v>83</v>
      </c>
      <c r="KL23" s="187" t="str">
        <f t="shared" si="349"/>
        <v>Haiti</v>
      </c>
      <c r="KM23" s="222"/>
      <c r="KN23" s="222"/>
      <c r="KO23" s="218"/>
      <c r="KP23" s="188" t="str">
        <f t="shared" si="350"/>
        <v/>
      </c>
      <c r="KQ23" s="188" t="str">
        <f>IF((KP23&lt;&gt;""),IF(OR($F23&lt;&gt;$G23,PrSettings!$M$4="●"),(($F23-$G23)=(KM23-KN23))*1,0),"")</f>
        <v/>
      </c>
      <c r="KR23" s="188" t="str">
        <f t="shared" si="351"/>
        <v/>
      </c>
      <c r="KS23" s="188" t="str">
        <f>IF(KP23&lt;&gt;"",IF(ABS($F23-$G23)&gt;=PrSettings!$M$7,(ABS($F23-$G23-KM23+KN23)&lt;=1)*1,IF(AND(KP23,$F23=$G23,$F23&gt;=PrSettings!$M$6),(ABS(KM23-$F23)&lt;=1)*1,IF(AND(KP23,$F23+$G23&gt;=PrSettings!$M$8),(ABS(KM23-$F23)+ABS(KN23-$G23)&lt;=1)*1,""))),"")</f>
        <v/>
      </c>
      <c r="KT23" s="220"/>
      <c r="KV23" s="186">
        <f t="shared" si="23"/>
        <v>6</v>
      </c>
      <c r="KW23" s="187" t="str">
        <f t="shared" si="352"/>
        <v>Brazil</v>
      </c>
      <c r="KX23" s="188">
        <f t="shared" si="95"/>
        <v>83</v>
      </c>
      <c r="KY23" s="187" t="str">
        <f t="shared" si="353"/>
        <v>Haiti</v>
      </c>
      <c r="KZ23" s="222"/>
      <c r="LA23" s="222"/>
      <c r="LB23" s="218"/>
      <c r="LC23" s="188" t="str">
        <f t="shared" si="354"/>
        <v/>
      </c>
      <c r="LD23" s="188" t="str">
        <f>IF((LC23&lt;&gt;""),IF(OR($F23&lt;&gt;$G23,PrSettings!$M$4="●"),(($F23-$G23)=(KZ23-LA23))*1,0),"")</f>
        <v/>
      </c>
      <c r="LE23" s="188" t="str">
        <f t="shared" si="355"/>
        <v/>
      </c>
      <c r="LF23" s="188" t="str">
        <f>IF(LC23&lt;&gt;"",IF(ABS($F23-$G23)&gt;=PrSettings!$M$7,(ABS($F23-$G23-KZ23+LA23)&lt;=1)*1,IF(AND(LC23,$F23=$G23,$F23&gt;=PrSettings!$M$6),(ABS(KZ23-$F23)&lt;=1)*1,IF(AND(LC23,$F23+$G23&gt;=PrSettings!$M$8),(ABS(KZ23-$F23)+ABS(LA23-$G23)&lt;=1)*1,""))),"")</f>
        <v/>
      </c>
      <c r="LG23" s="220"/>
      <c r="LI23" s="186">
        <f t="shared" si="24"/>
        <v>6</v>
      </c>
      <c r="LJ23" s="187" t="str">
        <f t="shared" si="356"/>
        <v>Brazil</v>
      </c>
      <c r="LK23" s="188">
        <f t="shared" si="98"/>
        <v>83</v>
      </c>
      <c r="LL23" s="187" t="str">
        <f t="shared" si="357"/>
        <v>Haiti</v>
      </c>
      <c r="LM23" s="222"/>
      <c r="LN23" s="222"/>
      <c r="LO23" s="218"/>
      <c r="LP23" s="188" t="str">
        <f t="shared" si="358"/>
        <v/>
      </c>
      <c r="LQ23" s="188" t="str">
        <f>IF((LP23&lt;&gt;""),IF(OR($F23&lt;&gt;$G23,PrSettings!$M$4="●"),(($F23-$G23)=(LM23-LN23))*1,0),"")</f>
        <v/>
      </c>
      <c r="LR23" s="188" t="str">
        <f t="shared" si="359"/>
        <v/>
      </c>
      <c r="LS23" s="188" t="str">
        <f>IF(LP23&lt;&gt;"",IF(ABS($F23-$G23)&gt;=PrSettings!$M$7,(ABS($F23-$G23-LM23+LN23)&lt;=1)*1,IF(AND(LP23,$F23=$G23,$F23&gt;=PrSettings!$M$6),(ABS(LM23-$F23)&lt;=1)*1,IF(AND(LP23,$F23+$G23&gt;=PrSettings!$M$8),(ABS(LM23-$F23)+ABS(LN23-$G23)&lt;=1)*1,""))),"")</f>
        <v/>
      </c>
      <c r="LT23" s="220"/>
      <c r="LV23" s="186">
        <f t="shared" si="25"/>
        <v>6</v>
      </c>
      <c r="LW23" s="187" t="str">
        <f t="shared" si="360"/>
        <v>Brazil</v>
      </c>
      <c r="LX23" s="188">
        <f t="shared" si="101"/>
        <v>83</v>
      </c>
      <c r="LY23" s="187" t="str">
        <f t="shared" si="361"/>
        <v>Haiti</v>
      </c>
      <c r="LZ23" s="222"/>
      <c r="MA23" s="222"/>
      <c r="MB23" s="218"/>
      <c r="MC23" s="188" t="str">
        <f t="shared" si="362"/>
        <v/>
      </c>
      <c r="MD23" s="188" t="str">
        <f>IF((MC23&lt;&gt;""),IF(OR($F23&lt;&gt;$G23,PrSettings!$M$4="●"),(($F23-$G23)=(LZ23-MA23))*1,0),"")</f>
        <v/>
      </c>
      <c r="ME23" s="188" t="str">
        <f t="shared" si="363"/>
        <v/>
      </c>
      <c r="MF23" s="188" t="str">
        <f>IF(MC23&lt;&gt;"",IF(ABS($F23-$G23)&gt;=PrSettings!$M$7,(ABS($F23-$G23-LZ23+MA23)&lt;=1)*1,IF(AND(MC23,$F23=$G23,$F23&gt;=PrSettings!$M$6),(ABS(LZ23-$F23)&lt;=1)*1,IF(AND(MC23,$F23+$G23&gt;=PrSettings!$M$8),(ABS(LZ23-$F23)+ABS(MA23-$G23)&lt;=1)*1,""))),"")</f>
        <v/>
      </c>
      <c r="MG23" s="220"/>
    </row>
    <row r="24" spans="2:345">
      <c r="B24" s="186">
        <f>INDEX(Groups!$C$7:$C$65,MATCH(C24,Groups!$D$7:$D$65,0))</f>
        <v>43</v>
      </c>
      <c r="C24" s="187" t="str">
        <f>CalcC!$P$26</f>
        <v>Scotland</v>
      </c>
      <c r="D24" s="188">
        <f>INDEX(Groups!$C$7:$C$65,MATCH(E24,Groups!$D$7:$D$65,0))</f>
        <v>6</v>
      </c>
      <c r="E24" s="187" t="str">
        <f>CalcC!$Q$26</f>
        <v>Brazil</v>
      </c>
      <c r="F24" s="189" t="str">
        <f>CalcC!$R$26</f>
        <v/>
      </c>
      <c r="G24" s="190" t="str">
        <f>CalcC!$S$26</f>
        <v/>
      </c>
      <c r="I24" s="186">
        <f t="shared" si="0"/>
        <v>43</v>
      </c>
      <c r="J24" s="187" t="str">
        <f t="shared" si="260"/>
        <v>Scotland</v>
      </c>
      <c r="K24" s="188">
        <f t="shared" si="26"/>
        <v>6</v>
      </c>
      <c r="L24" s="187" t="str">
        <f t="shared" si="261"/>
        <v>Brazil</v>
      </c>
      <c r="M24" s="222"/>
      <c r="N24" s="222"/>
      <c r="O24" s="218"/>
      <c r="P24" s="188" t="str">
        <f t="shared" si="262"/>
        <v/>
      </c>
      <c r="Q24" s="188" t="str">
        <f>IF((P24&lt;&gt;""),IF(OR($F24&lt;&gt;$G24,PrSettings!$M$4="●"),(($F24-$G24)=(M24-N24))*1,0),"")</f>
        <v/>
      </c>
      <c r="R24" s="188" t="str">
        <f t="shared" si="263"/>
        <v/>
      </c>
      <c r="S24" s="188" t="str">
        <f>IF(P24&lt;&gt;"",IF(ABS($F24-$G24)&gt;=PrSettings!$M$7,(ABS($F24-$G24-M24+N24)&lt;=1)*1,IF(AND(P24,$F24=$G24,$F24&gt;=PrSettings!$M$6),(ABS(M24-$F24)&lt;=1)*1,IF(AND(P24,$F24+$G24&gt;=PrSettings!$M$8),(ABS(M24-$F24)+ABS(N24-$G24)&lt;=1)*1,""))),"")</f>
        <v/>
      </c>
      <c r="T24" s="220"/>
      <c r="V24" s="186">
        <f t="shared" si="1"/>
        <v>43</v>
      </c>
      <c r="W24" s="187" t="str">
        <f t="shared" si="264"/>
        <v>Scotland</v>
      </c>
      <c r="X24" s="188">
        <f t="shared" si="29"/>
        <v>6</v>
      </c>
      <c r="Y24" s="187" t="str">
        <f t="shared" si="265"/>
        <v>Brazil</v>
      </c>
      <c r="Z24" s="222"/>
      <c r="AA24" s="222"/>
      <c r="AB24" s="218"/>
      <c r="AC24" s="188" t="str">
        <f t="shared" si="266"/>
        <v/>
      </c>
      <c r="AD24" s="188" t="str">
        <f>IF((AC24&lt;&gt;""),IF(OR($F24&lt;&gt;$G24,PrSettings!$M$4="●"),(($F24-$G24)=(Z24-AA24))*1,0),"")</f>
        <v/>
      </c>
      <c r="AE24" s="188" t="str">
        <f t="shared" si="267"/>
        <v/>
      </c>
      <c r="AF24" s="188" t="str">
        <f>IF(AC24&lt;&gt;"",IF(ABS($F24-$G24)&gt;=PrSettings!$M$7,(ABS($F24-$G24-Z24+AA24)&lt;=1)*1,IF(AND(AC24,$F24=$G24,$F24&gt;=PrSettings!$M$6),(ABS(Z24-$F24)&lt;=1)*1,IF(AND(AC24,$F24+$G24&gt;=PrSettings!$M$8),(ABS(Z24-$F24)+ABS(AA24-$G24)&lt;=1)*1,""))),"")</f>
        <v/>
      </c>
      <c r="AG24" s="220"/>
      <c r="AI24" s="186">
        <f t="shared" si="2"/>
        <v>43</v>
      </c>
      <c r="AJ24" s="187" t="str">
        <f t="shared" si="268"/>
        <v>Scotland</v>
      </c>
      <c r="AK24" s="188">
        <f t="shared" si="32"/>
        <v>6</v>
      </c>
      <c r="AL24" s="187" t="str">
        <f t="shared" si="269"/>
        <v>Brazil</v>
      </c>
      <c r="AM24" s="222"/>
      <c r="AN24" s="222"/>
      <c r="AO24" s="218"/>
      <c r="AP24" s="188" t="str">
        <f t="shared" si="270"/>
        <v/>
      </c>
      <c r="AQ24" s="188" t="str">
        <f>IF((AP24&lt;&gt;""),IF(OR($F24&lt;&gt;$G24,PrSettings!$M$4="●"),(($F24-$G24)=(AM24-AN24))*1,0),"")</f>
        <v/>
      </c>
      <c r="AR24" s="188" t="str">
        <f t="shared" si="271"/>
        <v/>
      </c>
      <c r="AS24" s="188" t="str">
        <f>IF(AP24&lt;&gt;"",IF(ABS($F24-$G24)&gt;=PrSettings!$M$7,(ABS($F24-$G24-AM24+AN24)&lt;=1)*1,IF(AND(AP24,$F24=$G24,$F24&gt;=PrSettings!$M$6),(ABS(AM24-$F24)&lt;=1)*1,IF(AND(AP24,$F24+$G24&gt;=PrSettings!$M$8),(ABS(AM24-$F24)+ABS(AN24-$G24)&lt;=1)*1,""))),"")</f>
        <v/>
      </c>
      <c r="AT24" s="220"/>
      <c r="AV24" s="186">
        <f t="shared" si="3"/>
        <v>43</v>
      </c>
      <c r="AW24" s="187" t="str">
        <f t="shared" si="272"/>
        <v>Scotland</v>
      </c>
      <c r="AX24" s="188">
        <f t="shared" si="35"/>
        <v>6</v>
      </c>
      <c r="AY24" s="187" t="str">
        <f t="shared" si="273"/>
        <v>Brazil</v>
      </c>
      <c r="AZ24" s="222"/>
      <c r="BA24" s="222"/>
      <c r="BB24" s="218"/>
      <c r="BC24" s="188" t="str">
        <f t="shared" si="274"/>
        <v/>
      </c>
      <c r="BD24" s="188" t="str">
        <f>IF((BC24&lt;&gt;""),IF(OR($F24&lt;&gt;$G24,PrSettings!$M$4="●"),(($F24-$G24)=(AZ24-BA24))*1,0),"")</f>
        <v/>
      </c>
      <c r="BE24" s="188" t="str">
        <f t="shared" si="275"/>
        <v/>
      </c>
      <c r="BF24" s="188" t="str">
        <f>IF(BC24&lt;&gt;"",IF(ABS($F24-$G24)&gt;=PrSettings!$M$7,(ABS($F24-$G24-AZ24+BA24)&lt;=1)*1,IF(AND(BC24,$F24=$G24,$F24&gt;=PrSettings!$M$6),(ABS(AZ24-$F24)&lt;=1)*1,IF(AND(BC24,$F24+$G24&gt;=PrSettings!$M$8),(ABS(AZ24-$F24)+ABS(BA24-$G24)&lt;=1)*1,""))),"")</f>
        <v/>
      </c>
      <c r="BG24" s="220"/>
      <c r="BI24" s="186">
        <f t="shared" si="4"/>
        <v>43</v>
      </c>
      <c r="BJ24" s="187" t="str">
        <f t="shared" si="276"/>
        <v>Scotland</v>
      </c>
      <c r="BK24" s="188">
        <f t="shared" si="38"/>
        <v>6</v>
      </c>
      <c r="BL24" s="187" t="str">
        <f t="shared" si="277"/>
        <v>Brazil</v>
      </c>
      <c r="BM24" s="222"/>
      <c r="BN24" s="222"/>
      <c r="BO24" s="218"/>
      <c r="BP24" s="188" t="str">
        <f t="shared" si="278"/>
        <v/>
      </c>
      <c r="BQ24" s="188" t="str">
        <f>IF((BP24&lt;&gt;""),IF(OR($F24&lt;&gt;$G24,PrSettings!$M$4="●"),(($F24-$G24)=(BM24-BN24))*1,0),"")</f>
        <v/>
      </c>
      <c r="BR24" s="188" t="str">
        <f t="shared" si="279"/>
        <v/>
      </c>
      <c r="BS24" s="188" t="str">
        <f>IF(BP24&lt;&gt;"",IF(ABS($F24-$G24)&gt;=PrSettings!$M$7,(ABS($F24-$G24-BM24+BN24)&lt;=1)*1,IF(AND(BP24,$F24=$G24,$F24&gt;=PrSettings!$M$6),(ABS(BM24-$F24)&lt;=1)*1,IF(AND(BP24,$F24+$G24&gt;=PrSettings!$M$8),(ABS(BM24-$F24)+ABS(BN24-$G24)&lt;=1)*1,""))),"")</f>
        <v/>
      </c>
      <c r="BT24" s="220"/>
      <c r="BV24" s="186">
        <f t="shared" si="5"/>
        <v>43</v>
      </c>
      <c r="BW24" s="187" t="str">
        <f t="shared" si="280"/>
        <v>Scotland</v>
      </c>
      <c r="BX24" s="188">
        <f t="shared" si="41"/>
        <v>6</v>
      </c>
      <c r="BY24" s="187" t="str">
        <f t="shared" si="281"/>
        <v>Brazil</v>
      </c>
      <c r="BZ24" s="222"/>
      <c r="CA24" s="222"/>
      <c r="CB24" s="218"/>
      <c r="CC24" s="188" t="str">
        <f t="shared" si="282"/>
        <v/>
      </c>
      <c r="CD24" s="188" t="str">
        <f>IF((CC24&lt;&gt;""),IF(OR($F24&lt;&gt;$G24,PrSettings!$M$4="●"),(($F24-$G24)=(BZ24-CA24))*1,0),"")</f>
        <v/>
      </c>
      <c r="CE24" s="188" t="str">
        <f t="shared" si="283"/>
        <v/>
      </c>
      <c r="CF24" s="188" t="str">
        <f>IF(CC24&lt;&gt;"",IF(ABS($F24-$G24)&gt;=PrSettings!$M$7,(ABS($F24-$G24-BZ24+CA24)&lt;=1)*1,IF(AND(CC24,$F24=$G24,$F24&gt;=PrSettings!$M$6),(ABS(BZ24-$F24)&lt;=1)*1,IF(AND(CC24,$F24+$G24&gt;=PrSettings!$M$8),(ABS(BZ24-$F24)+ABS(CA24-$G24)&lt;=1)*1,""))),"")</f>
        <v/>
      </c>
      <c r="CG24" s="220"/>
      <c r="CI24" s="186">
        <f t="shared" si="6"/>
        <v>43</v>
      </c>
      <c r="CJ24" s="187" t="str">
        <f t="shared" si="284"/>
        <v>Scotland</v>
      </c>
      <c r="CK24" s="188">
        <f t="shared" si="44"/>
        <v>6</v>
      </c>
      <c r="CL24" s="187" t="str">
        <f t="shared" si="285"/>
        <v>Brazil</v>
      </c>
      <c r="CM24" s="222"/>
      <c r="CN24" s="222"/>
      <c r="CO24" s="218"/>
      <c r="CP24" s="188" t="str">
        <f t="shared" si="286"/>
        <v/>
      </c>
      <c r="CQ24" s="188" t="str">
        <f>IF((CP24&lt;&gt;""),IF(OR($F24&lt;&gt;$G24,PrSettings!$M$4="●"),(($F24-$G24)=(CM24-CN24))*1,0),"")</f>
        <v/>
      </c>
      <c r="CR24" s="188" t="str">
        <f t="shared" si="287"/>
        <v/>
      </c>
      <c r="CS24" s="188" t="str">
        <f>IF(CP24&lt;&gt;"",IF(ABS($F24-$G24)&gt;=PrSettings!$M$7,(ABS($F24-$G24-CM24+CN24)&lt;=1)*1,IF(AND(CP24,$F24=$G24,$F24&gt;=PrSettings!$M$6),(ABS(CM24-$F24)&lt;=1)*1,IF(AND(CP24,$F24+$G24&gt;=PrSettings!$M$8),(ABS(CM24-$F24)+ABS(CN24-$G24)&lt;=1)*1,""))),"")</f>
        <v/>
      </c>
      <c r="CT24" s="220"/>
      <c r="CV24" s="186">
        <f t="shared" si="7"/>
        <v>43</v>
      </c>
      <c r="CW24" s="187" t="str">
        <f t="shared" si="288"/>
        <v>Scotland</v>
      </c>
      <c r="CX24" s="188">
        <f t="shared" si="47"/>
        <v>6</v>
      </c>
      <c r="CY24" s="187" t="str">
        <f t="shared" si="289"/>
        <v>Brazil</v>
      </c>
      <c r="CZ24" s="222"/>
      <c r="DA24" s="222"/>
      <c r="DB24" s="218"/>
      <c r="DC24" s="188" t="str">
        <f t="shared" si="290"/>
        <v/>
      </c>
      <c r="DD24" s="188" t="str">
        <f>IF((DC24&lt;&gt;""),IF(OR($F24&lt;&gt;$G24,PrSettings!$M$4="●"),(($F24-$G24)=(CZ24-DA24))*1,0),"")</f>
        <v/>
      </c>
      <c r="DE24" s="188" t="str">
        <f t="shared" si="291"/>
        <v/>
      </c>
      <c r="DF24" s="188" t="str">
        <f>IF(DC24&lt;&gt;"",IF(ABS($F24-$G24)&gt;=PrSettings!$M$7,(ABS($F24-$G24-CZ24+DA24)&lt;=1)*1,IF(AND(DC24,$F24=$G24,$F24&gt;=PrSettings!$M$6),(ABS(CZ24-$F24)&lt;=1)*1,IF(AND(DC24,$F24+$G24&gt;=PrSettings!$M$8),(ABS(CZ24-$F24)+ABS(DA24-$G24)&lt;=1)*1,""))),"")</f>
        <v/>
      </c>
      <c r="DG24" s="220"/>
      <c r="DI24" s="186">
        <f t="shared" si="8"/>
        <v>43</v>
      </c>
      <c r="DJ24" s="187" t="str">
        <f t="shared" si="292"/>
        <v>Scotland</v>
      </c>
      <c r="DK24" s="188">
        <f t="shared" si="50"/>
        <v>6</v>
      </c>
      <c r="DL24" s="187" t="str">
        <f t="shared" si="293"/>
        <v>Brazil</v>
      </c>
      <c r="DM24" s="222"/>
      <c r="DN24" s="222"/>
      <c r="DO24" s="218"/>
      <c r="DP24" s="188" t="str">
        <f t="shared" si="294"/>
        <v/>
      </c>
      <c r="DQ24" s="188" t="str">
        <f>IF((DP24&lt;&gt;""),IF(OR($F24&lt;&gt;$G24,PrSettings!$M$4="●"),(($F24-$G24)=(DM24-DN24))*1,0),"")</f>
        <v/>
      </c>
      <c r="DR24" s="188" t="str">
        <f t="shared" si="295"/>
        <v/>
      </c>
      <c r="DS24" s="188" t="str">
        <f>IF(DP24&lt;&gt;"",IF(ABS($F24-$G24)&gt;=PrSettings!$M$7,(ABS($F24-$G24-DM24+DN24)&lt;=1)*1,IF(AND(DP24,$F24=$G24,$F24&gt;=PrSettings!$M$6),(ABS(DM24-$F24)&lt;=1)*1,IF(AND(DP24,$F24+$G24&gt;=PrSettings!$M$8),(ABS(DM24-$F24)+ABS(DN24-$G24)&lt;=1)*1,""))),"")</f>
        <v/>
      </c>
      <c r="DT24" s="220"/>
      <c r="DV24" s="186">
        <f t="shared" si="9"/>
        <v>43</v>
      </c>
      <c r="DW24" s="187" t="str">
        <f t="shared" si="296"/>
        <v>Scotland</v>
      </c>
      <c r="DX24" s="188">
        <f t="shared" si="53"/>
        <v>6</v>
      </c>
      <c r="DY24" s="187" t="str">
        <f t="shared" si="297"/>
        <v>Brazil</v>
      </c>
      <c r="DZ24" s="222"/>
      <c r="EA24" s="222"/>
      <c r="EB24" s="218"/>
      <c r="EC24" s="188" t="str">
        <f t="shared" si="298"/>
        <v/>
      </c>
      <c r="ED24" s="188" t="str">
        <f>IF((EC24&lt;&gt;""),IF(OR($F24&lt;&gt;$G24,PrSettings!$M$4="●"),(($F24-$G24)=(DZ24-EA24))*1,0),"")</f>
        <v/>
      </c>
      <c r="EE24" s="188" t="str">
        <f t="shared" si="299"/>
        <v/>
      </c>
      <c r="EF24" s="188" t="str">
        <f>IF(EC24&lt;&gt;"",IF(ABS($F24-$G24)&gt;=PrSettings!$M$7,(ABS($F24-$G24-DZ24+EA24)&lt;=1)*1,IF(AND(EC24,$F24=$G24,$F24&gt;=PrSettings!$M$6),(ABS(DZ24-$F24)&lt;=1)*1,IF(AND(EC24,$F24+$G24&gt;=PrSettings!$M$8),(ABS(DZ24-$F24)+ABS(EA24-$G24)&lt;=1)*1,""))),"")</f>
        <v/>
      </c>
      <c r="EG24" s="220"/>
      <c r="EI24" s="186">
        <f t="shared" si="10"/>
        <v>43</v>
      </c>
      <c r="EJ24" s="187" t="str">
        <f t="shared" si="300"/>
        <v>Scotland</v>
      </c>
      <c r="EK24" s="188">
        <f t="shared" si="56"/>
        <v>6</v>
      </c>
      <c r="EL24" s="187" t="str">
        <f t="shared" si="301"/>
        <v>Brazil</v>
      </c>
      <c r="EM24" s="222"/>
      <c r="EN24" s="222"/>
      <c r="EO24" s="218"/>
      <c r="EP24" s="188" t="str">
        <f t="shared" si="302"/>
        <v/>
      </c>
      <c r="EQ24" s="188" t="str">
        <f>IF((EP24&lt;&gt;""),IF(OR($F24&lt;&gt;$G24,PrSettings!$M$4="●"),(($F24-$G24)=(EM24-EN24))*1,0),"")</f>
        <v/>
      </c>
      <c r="ER24" s="188" t="str">
        <f t="shared" si="303"/>
        <v/>
      </c>
      <c r="ES24" s="188" t="str">
        <f>IF(EP24&lt;&gt;"",IF(ABS($F24-$G24)&gt;=PrSettings!$M$7,(ABS($F24-$G24-EM24+EN24)&lt;=1)*1,IF(AND(EP24,$F24=$G24,$F24&gt;=PrSettings!$M$6),(ABS(EM24-$F24)&lt;=1)*1,IF(AND(EP24,$F24+$G24&gt;=PrSettings!$M$8),(ABS(EM24-$F24)+ABS(EN24-$G24)&lt;=1)*1,""))),"")</f>
        <v/>
      </c>
      <c r="ET24" s="220"/>
      <c r="EV24" s="186">
        <f t="shared" si="11"/>
        <v>43</v>
      </c>
      <c r="EW24" s="187" t="str">
        <f t="shared" si="304"/>
        <v>Scotland</v>
      </c>
      <c r="EX24" s="188">
        <f t="shared" si="59"/>
        <v>6</v>
      </c>
      <c r="EY24" s="187" t="str">
        <f t="shared" si="305"/>
        <v>Brazil</v>
      </c>
      <c r="EZ24" s="222"/>
      <c r="FA24" s="222"/>
      <c r="FB24" s="218"/>
      <c r="FC24" s="188" t="str">
        <f t="shared" si="306"/>
        <v/>
      </c>
      <c r="FD24" s="188" t="str">
        <f>IF((FC24&lt;&gt;""),IF(OR($F24&lt;&gt;$G24,PrSettings!$M$4="●"),(($F24-$G24)=(EZ24-FA24))*1,0),"")</f>
        <v/>
      </c>
      <c r="FE24" s="188" t="str">
        <f t="shared" si="307"/>
        <v/>
      </c>
      <c r="FF24" s="188" t="str">
        <f>IF(FC24&lt;&gt;"",IF(ABS($F24-$G24)&gt;=PrSettings!$M$7,(ABS($F24-$G24-EZ24+FA24)&lt;=1)*1,IF(AND(FC24,$F24=$G24,$F24&gt;=PrSettings!$M$6),(ABS(EZ24-$F24)&lt;=1)*1,IF(AND(FC24,$F24+$G24&gt;=PrSettings!$M$8),(ABS(EZ24-$F24)+ABS(FA24-$G24)&lt;=1)*1,""))),"")</f>
        <v/>
      </c>
      <c r="FG24" s="220"/>
      <c r="FI24" s="186">
        <f t="shared" si="12"/>
        <v>43</v>
      </c>
      <c r="FJ24" s="187" t="str">
        <f t="shared" si="308"/>
        <v>Scotland</v>
      </c>
      <c r="FK24" s="188">
        <f t="shared" si="62"/>
        <v>6</v>
      </c>
      <c r="FL24" s="187" t="str">
        <f t="shared" si="309"/>
        <v>Brazil</v>
      </c>
      <c r="FM24" s="222"/>
      <c r="FN24" s="222"/>
      <c r="FO24" s="218"/>
      <c r="FP24" s="188" t="str">
        <f t="shared" si="310"/>
        <v/>
      </c>
      <c r="FQ24" s="188" t="str">
        <f>IF((FP24&lt;&gt;""),IF(OR($F24&lt;&gt;$G24,PrSettings!$M$4="●"),(($F24-$G24)=(FM24-FN24))*1,0),"")</f>
        <v/>
      </c>
      <c r="FR24" s="188" t="str">
        <f t="shared" si="311"/>
        <v/>
      </c>
      <c r="FS24" s="188" t="str">
        <f>IF(FP24&lt;&gt;"",IF(ABS($F24-$G24)&gt;=PrSettings!$M$7,(ABS($F24-$G24-FM24+FN24)&lt;=1)*1,IF(AND(FP24,$F24=$G24,$F24&gt;=PrSettings!$M$6),(ABS(FM24-$F24)&lt;=1)*1,IF(AND(FP24,$F24+$G24&gt;=PrSettings!$M$8),(ABS(FM24-$F24)+ABS(FN24-$G24)&lt;=1)*1,""))),"")</f>
        <v/>
      </c>
      <c r="FT24" s="220"/>
      <c r="FV24" s="186">
        <f t="shared" si="13"/>
        <v>43</v>
      </c>
      <c r="FW24" s="187" t="str">
        <f t="shared" si="312"/>
        <v>Scotland</v>
      </c>
      <c r="FX24" s="188">
        <f t="shared" si="65"/>
        <v>6</v>
      </c>
      <c r="FY24" s="187" t="str">
        <f t="shared" si="313"/>
        <v>Brazil</v>
      </c>
      <c r="FZ24" s="222"/>
      <c r="GA24" s="222"/>
      <c r="GB24" s="218"/>
      <c r="GC24" s="188" t="str">
        <f t="shared" si="314"/>
        <v/>
      </c>
      <c r="GD24" s="188" t="str">
        <f>IF((GC24&lt;&gt;""),IF(OR($F24&lt;&gt;$G24,PrSettings!$M$4="●"),(($F24-$G24)=(FZ24-GA24))*1,0),"")</f>
        <v/>
      </c>
      <c r="GE24" s="188" t="str">
        <f t="shared" si="315"/>
        <v/>
      </c>
      <c r="GF24" s="188" t="str">
        <f>IF(GC24&lt;&gt;"",IF(ABS($F24-$G24)&gt;=PrSettings!$M$7,(ABS($F24-$G24-FZ24+GA24)&lt;=1)*1,IF(AND(GC24,$F24=$G24,$F24&gt;=PrSettings!$M$6),(ABS(FZ24-$F24)&lt;=1)*1,IF(AND(GC24,$F24+$G24&gt;=PrSettings!$M$8),(ABS(FZ24-$F24)+ABS(GA24-$G24)&lt;=1)*1,""))),"")</f>
        <v/>
      </c>
      <c r="GG24" s="220"/>
      <c r="GI24" s="186">
        <f t="shared" si="14"/>
        <v>43</v>
      </c>
      <c r="GJ24" s="187" t="str">
        <f t="shared" si="316"/>
        <v>Scotland</v>
      </c>
      <c r="GK24" s="188">
        <f t="shared" si="68"/>
        <v>6</v>
      </c>
      <c r="GL24" s="187" t="str">
        <f t="shared" si="317"/>
        <v>Brazil</v>
      </c>
      <c r="GM24" s="222"/>
      <c r="GN24" s="222"/>
      <c r="GO24" s="218"/>
      <c r="GP24" s="188" t="str">
        <f t="shared" si="318"/>
        <v/>
      </c>
      <c r="GQ24" s="188" t="str">
        <f>IF((GP24&lt;&gt;""),IF(OR($F24&lt;&gt;$G24,PrSettings!$M$4="●"),(($F24-$G24)=(GM24-GN24))*1,0),"")</f>
        <v/>
      </c>
      <c r="GR24" s="188" t="str">
        <f t="shared" si="319"/>
        <v/>
      </c>
      <c r="GS24" s="188" t="str">
        <f>IF(GP24&lt;&gt;"",IF(ABS($F24-$G24)&gt;=PrSettings!$M$7,(ABS($F24-$G24-GM24+GN24)&lt;=1)*1,IF(AND(GP24,$F24=$G24,$F24&gt;=PrSettings!$M$6),(ABS(GM24-$F24)&lt;=1)*1,IF(AND(GP24,$F24+$G24&gt;=PrSettings!$M$8),(ABS(GM24-$F24)+ABS(GN24-$G24)&lt;=1)*1,""))),"")</f>
        <v/>
      </c>
      <c r="GT24" s="220"/>
      <c r="GV24" s="186">
        <f t="shared" si="15"/>
        <v>43</v>
      </c>
      <c r="GW24" s="187" t="str">
        <f t="shared" si="320"/>
        <v>Scotland</v>
      </c>
      <c r="GX24" s="188">
        <f t="shared" si="71"/>
        <v>6</v>
      </c>
      <c r="GY24" s="187" t="str">
        <f t="shared" si="321"/>
        <v>Brazil</v>
      </c>
      <c r="GZ24" s="222"/>
      <c r="HA24" s="222"/>
      <c r="HB24" s="218"/>
      <c r="HC24" s="188" t="str">
        <f t="shared" si="322"/>
        <v/>
      </c>
      <c r="HD24" s="188" t="str">
        <f>IF((HC24&lt;&gt;""),IF(OR($F24&lt;&gt;$G24,PrSettings!$M$4="●"),(($F24-$G24)=(GZ24-HA24))*1,0),"")</f>
        <v/>
      </c>
      <c r="HE24" s="188" t="str">
        <f t="shared" si="323"/>
        <v/>
      </c>
      <c r="HF24" s="188" t="str">
        <f>IF(HC24&lt;&gt;"",IF(ABS($F24-$G24)&gt;=PrSettings!$M$7,(ABS($F24-$G24-GZ24+HA24)&lt;=1)*1,IF(AND(HC24,$F24=$G24,$F24&gt;=PrSettings!$M$6),(ABS(GZ24-$F24)&lt;=1)*1,IF(AND(HC24,$F24+$G24&gt;=PrSettings!$M$8),(ABS(GZ24-$F24)+ABS(HA24-$G24)&lt;=1)*1,""))),"")</f>
        <v/>
      </c>
      <c r="HG24" s="220"/>
      <c r="HI24" s="186">
        <f t="shared" si="16"/>
        <v>43</v>
      </c>
      <c r="HJ24" s="187" t="str">
        <f t="shared" si="324"/>
        <v>Scotland</v>
      </c>
      <c r="HK24" s="188">
        <f t="shared" si="74"/>
        <v>6</v>
      </c>
      <c r="HL24" s="187" t="str">
        <f t="shared" si="325"/>
        <v>Brazil</v>
      </c>
      <c r="HM24" s="222"/>
      <c r="HN24" s="222"/>
      <c r="HO24" s="218"/>
      <c r="HP24" s="188" t="str">
        <f t="shared" si="326"/>
        <v/>
      </c>
      <c r="HQ24" s="188" t="str">
        <f>IF((HP24&lt;&gt;""),IF(OR($F24&lt;&gt;$G24,PrSettings!$M$4="●"),(($F24-$G24)=(HM24-HN24))*1,0),"")</f>
        <v/>
      </c>
      <c r="HR24" s="188" t="str">
        <f t="shared" si="327"/>
        <v/>
      </c>
      <c r="HS24" s="188" t="str">
        <f>IF(HP24&lt;&gt;"",IF(ABS($F24-$G24)&gt;=PrSettings!$M$7,(ABS($F24-$G24-HM24+HN24)&lt;=1)*1,IF(AND(HP24,$F24=$G24,$F24&gt;=PrSettings!$M$6),(ABS(HM24-$F24)&lt;=1)*1,IF(AND(HP24,$F24+$G24&gt;=PrSettings!$M$8),(ABS(HM24-$F24)+ABS(HN24-$G24)&lt;=1)*1,""))),"")</f>
        <v/>
      </c>
      <c r="HT24" s="220"/>
      <c r="HV24" s="186">
        <f t="shared" si="17"/>
        <v>43</v>
      </c>
      <c r="HW24" s="187" t="str">
        <f t="shared" si="328"/>
        <v>Scotland</v>
      </c>
      <c r="HX24" s="188">
        <f t="shared" si="77"/>
        <v>6</v>
      </c>
      <c r="HY24" s="187" t="str">
        <f t="shared" si="329"/>
        <v>Brazil</v>
      </c>
      <c r="HZ24" s="222"/>
      <c r="IA24" s="222"/>
      <c r="IB24" s="218"/>
      <c r="IC24" s="188" t="str">
        <f t="shared" si="330"/>
        <v/>
      </c>
      <c r="ID24" s="188" t="str">
        <f>IF((IC24&lt;&gt;""),IF(OR($F24&lt;&gt;$G24,PrSettings!$M$4="●"),(($F24-$G24)=(HZ24-IA24))*1,0),"")</f>
        <v/>
      </c>
      <c r="IE24" s="188" t="str">
        <f t="shared" si="331"/>
        <v/>
      </c>
      <c r="IF24" s="188" t="str">
        <f>IF(IC24&lt;&gt;"",IF(ABS($F24-$G24)&gt;=PrSettings!$M$7,(ABS($F24-$G24-HZ24+IA24)&lt;=1)*1,IF(AND(IC24,$F24=$G24,$F24&gt;=PrSettings!$M$6),(ABS(HZ24-$F24)&lt;=1)*1,IF(AND(IC24,$F24+$G24&gt;=PrSettings!$M$8),(ABS(HZ24-$F24)+ABS(IA24-$G24)&lt;=1)*1,""))),"")</f>
        <v/>
      </c>
      <c r="IG24" s="220"/>
      <c r="II24" s="186">
        <f t="shared" si="18"/>
        <v>43</v>
      </c>
      <c r="IJ24" s="187" t="str">
        <f t="shared" si="332"/>
        <v>Scotland</v>
      </c>
      <c r="IK24" s="188">
        <f t="shared" si="80"/>
        <v>6</v>
      </c>
      <c r="IL24" s="187" t="str">
        <f t="shared" si="333"/>
        <v>Brazil</v>
      </c>
      <c r="IM24" s="222"/>
      <c r="IN24" s="222"/>
      <c r="IO24" s="218"/>
      <c r="IP24" s="188" t="str">
        <f t="shared" si="334"/>
        <v/>
      </c>
      <c r="IQ24" s="188" t="str">
        <f>IF((IP24&lt;&gt;""),IF(OR($F24&lt;&gt;$G24,PrSettings!$M$4="●"),(($F24-$G24)=(IM24-IN24))*1,0),"")</f>
        <v/>
      </c>
      <c r="IR24" s="188" t="str">
        <f t="shared" si="335"/>
        <v/>
      </c>
      <c r="IS24" s="188" t="str">
        <f>IF(IP24&lt;&gt;"",IF(ABS($F24-$G24)&gt;=PrSettings!$M$7,(ABS($F24-$G24-IM24+IN24)&lt;=1)*1,IF(AND(IP24,$F24=$G24,$F24&gt;=PrSettings!$M$6),(ABS(IM24-$F24)&lt;=1)*1,IF(AND(IP24,$F24+$G24&gt;=PrSettings!$M$8),(ABS(IM24-$F24)+ABS(IN24-$G24)&lt;=1)*1,""))),"")</f>
        <v/>
      </c>
      <c r="IT24" s="220"/>
      <c r="IV24" s="186">
        <f t="shared" si="19"/>
        <v>43</v>
      </c>
      <c r="IW24" s="187" t="str">
        <f t="shared" si="336"/>
        <v>Scotland</v>
      </c>
      <c r="IX24" s="188">
        <f t="shared" si="83"/>
        <v>6</v>
      </c>
      <c r="IY24" s="187" t="str">
        <f t="shared" si="337"/>
        <v>Brazil</v>
      </c>
      <c r="IZ24" s="222"/>
      <c r="JA24" s="222"/>
      <c r="JB24" s="218"/>
      <c r="JC24" s="188" t="str">
        <f t="shared" si="338"/>
        <v/>
      </c>
      <c r="JD24" s="188" t="str">
        <f>IF((JC24&lt;&gt;""),IF(OR($F24&lt;&gt;$G24,PrSettings!$M$4="●"),(($F24-$G24)=(IZ24-JA24))*1,0),"")</f>
        <v/>
      </c>
      <c r="JE24" s="188" t="str">
        <f t="shared" si="339"/>
        <v/>
      </c>
      <c r="JF24" s="188" t="str">
        <f>IF(JC24&lt;&gt;"",IF(ABS($F24-$G24)&gt;=PrSettings!$M$7,(ABS($F24-$G24-IZ24+JA24)&lt;=1)*1,IF(AND(JC24,$F24=$G24,$F24&gt;=PrSettings!$M$6),(ABS(IZ24-$F24)&lt;=1)*1,IF(AND(JC24,$F24+$G24&gt;=PrSettings!$M$8),(ABS(IZ24-$F24)+ABS(JA24-$G24)&lt;=1)*1,""))),"")</f>
        <v/>
      </c>
      <c r="JG24" s="220"/>
      <c r="JI24" s="186">
        <f t="shared" si="20"/>
        <v>43</v>
      </c>
      <c r="JJ24" s="187" t="str">
        <f t="shared" si="340"/>
        <v>Scotland</v>
      </c>
      <c r="JK24" s="188">
        <f t="shared" si="86"/>
        <v>6</v>
      </c>
      <c r="JL24" s="187" t="str">
        <f t="shared" si="341"/>
        <v>Brazil</v>
      </c>
      <c r="JM24" s="222"/>
      <c r="JN24" s="222"/>
      <c r="JO24" s="218"/>
      <c r="JP24" s="188" t="str">
        <f t="shared" si="342"/>
        <v/>
      </c>
      <c r="JQ24" s="188" t="str">
        <f>IF((JP24&lt;&gt;""),IF(OR($F24&lt;&gt;$G24,PrSettings!$M$4="●"),(($F24-$G24)=(JM24-JN24))*1,0),"")</f>
        <v/>
      </c>
      <c r="JR24" s="188" t="str">
        <f t="shared" si="343"/>
        <v/>
      </c>
      <c r="JS24" s="188" t="str">
        <f>IF(JP24&lt;&gt;"",IF(ABS($F24-$G24)&gt;=PrSettings!$M$7,(ABS($F24-$G24-JM24+JN24)&lt;=1)*1,IF(AND(JP24,$F24=$G24,$F24&gt;=PrSettings!$M$6),(ABS(JM24-$F24)&lt;=1)*1,IF(AND(JP24,$F24+$G24&gt;=PrSettings!$M$8),(ABS(JM24-$F24)+ABS(JN24-$G24)&lt;=1)*1,""))),"")</f>
        <v/>
      </c>
      <c r="JT24" s="220"/>
      <c r="JV24" s="186">
        <f t="shared" si="21"/>
        <v>43</v>
      </c>
      <c r="JW24" s="187" t="str">
        <f t="shared" si="344"/>
        <v>Scotland</v>
      </c>
      <c r="JX24" s="188">
        <f t="shared" si="89"/>
        <v>6</v>
      </c>
      <c r="JY24" s="187" t="str">
        <f t="shared" si="345"/>
        <v>Brazil</v>
      </c>
      <c r="JZ24" s="222"/>
      <c r="KA24" s="222"/>
      <c r="KB24" s="218"/>
      <c r="KC24" s="188" t="str">
        <f t="shared" si="346"/>
        <v/>
      </c>
      <c r="KD24" s="188" t="str">
        <f>IF((KC24&lt;&gt;""),IF(OR($F24&lt;&gt;$G24,PrSettings!$M$4="●"),(($F24-$G24)=(JZ24-KA24))*1,0),"")</f>
        <v/>
      </c>
      <c r="KE24" s="188" t="str">
        <f t="shared" si="347"/>
        <v/>
      </c>
      <c r="KF24" s="188" t="str">
        <f>IF(KC24&lt;&gt;"",IF(ABS($F24-$G24)&gt;=PrSettings!$M$7,(ABS($F24-$G24-JZ24+KA24)&lt;=1)*1,IF(AND(KC24,$F24=$G24,$F24&gt;=PrSettings!$M$6),(ABS(JZ24-$F24)&lt;=1)*1,IF(AND(KC24,$F24+$G24&gt;=PrSettings!$M$8),(ABS(JZ24-$F24)+ABS(KA24-$G24)&lt;=1)*1,""))),"")</f>
        <v/>
      </c>
      <c r="KG24" s="220"/>
      <c r="KI24" s="186">
        <f t="shared" si="22"/>
        <v>43</v>
      </c>
      <c r="KJ24" s="187" t="str">
        <f t="shared" si="348"/>
        <v>Scotland</v>
      </c>
      <c r="KK24" s="188">
        <f t="shared" si="92"/>
        <v>6</v>
      </c>
      <c r="KL24" s="187" t="str">
        <f t="shared" si="349"/>
        <v>Brazil</v>
      </c>
      <c r="KM24" s="222"/>
      <c r="KN24" s="222"/>
      <c r="KO24" s="218"/>
      <c r="KP24" s="188" t="str">
        <f t="shared" si="350"/>
        <v/>
      </c>
      <c r="KQ24" s="188" t="str">
        <f>IF((KP24&lt;&gt;""),IF(OR($F24&lt;&gt;$G24,PrSettings!$M$4="●"),(($F24-$G24)=(KM24-KN24))*1,0),"")</f>
        <v/>
      </c>
      <c r="KR24" s="188" t="str">
        <f t="shared" si="351"/>
        <v/>
      </c>
      <c r="KS24" s="188" t="str">
        <f>IF(KP24&lt;&gt;"",IF(ABS($F24-$G24)&gt;=PrSettings!$M$7,(ABS($F24-$G24-KM24+KN24)&lt;=1)*1,IF(AND(KP24,$F24=$G24,$F24&gt;=PrSettings!$M$6),(ABS(KM24-$F24)&lt;=1)*1,IF(AND(KP24,$F24+$G24&gt;=PrSettings!$M$8),(ABS(KM24-$F24)+ABS(KN24-$G24)&lt;=1)*1,""))),"")</f>
        <v/>
      </c>
      <c r="KT24" s="220"/>
      <c r="KV24" s="186">
        <f t="shared" si="23"/>
        <v>43</v>
      </c>
      <c r="KW24" s="187" t="str">
        <f t="shared" si="352"/>
        <v>Scotland</v>
      </c>
      <c r="KX24" s="188">
        <f t="shared" si="95"/>
        <v>6</v>
      </c>
      <c r="KY24" s="187" t="str">
        <f t="shared" si="353"/>
        <v>Brazil</v>
      </c>
      <c r="KZ24" s="222"/>
      <c r="LA24" s="222"/>
      <c r="LB24" s="218"/>
      <c r="LC24" s="188" t="str">
        <f t="shared" si="354"/>
        <v/>
      </c>
      <c r="LD24" s="188" t="str">
        <f>IF((LC24&lt;&gt;""),IF(OR($F24&lt;&gt;$G24,PrSettings!$M$4="●"),(($F24-$G24)=(KZ24-LA24))*1,0),"")</f>
        <v/>
      </c>
      <c r="LE24" s="188" t="str">
        <f t="shared" si="355"/>
        <v/>
      </c>
      <c r="LF24" s="188" t="str">
        <f>IF(LC24&lt;&gt;"",IF(ABS($F24-$G24)&gt;=PrSettings!$M$7,(ABS($F24-$G24-KZ24+LA24)&lt;=1)*1,IF(AND(LC24,$F24=$G24,$F24&gt;=PrSettings!$M$6),(ABS(KZ24-$F24)&lt;=1)*1,IF(AND(LC24,$F24+$G24&gt;=PrSettings!$M$8),(ABS(KZ24-$F24)+ABS(LA24-$G24)&lt;=1)*1,""))),"")</f>
        <v/>
      </c>
      <c r="LG24" s="220"/>
      <c r="LI24" s="186">
        <f t="shared" si="24"/>
        <v>43</v>
      </c>
      <c r="LJ24" s="187" t="str">
        <f t="shared" si="356"/>
        <v>Scotland</v>
      </c>
      <c r="LK24" s="188">
        <f t="shared" si="98"/>
        <v>6</v>
      </c>
      <c r="LL24" s="187" t="str">
        <f t="shared" si="357"/>
        <v>Brazil</v>
      </c>
      <c r="LM24" s="222"/>
      <c r="LN24" s="222"/>
      <c r="LO24" s="218"/>
      <c r="LP24" s="188" t="str">
        <f t="shared" si="358"/>
        <v/>
      </c>
      <c r="LQ24" s="188" t="str">
        <f>IF((LP24&lt;&gt;""),IF(OR($F24&lt;&gt;$G24,PrSettings!$M$4="●"),(($F24-$G24)=(LM24-LN24))*1,0),"")</f>
        <v/>
      </c>
      <c r="LR24" s="188" t="str">
        <f t="shared" si="359"/>
        <v/>
      </c>
      <c r="LS24" s="188" t="str">
        <f>IF(LP24&lt;&gt;"",IF(ABS($F24-$G24)&gt;=PrSettings!$M$7,(ABS($F24-$G24-LM24+LN24)&lt;=1)*1,IF(AND(LP24,$F24=$G24,$F24&gt;=PrSettings!$M$6),(ABS(LM24-$F24)&lt;=1)*1,IF(AND(LP24,$F24+$G24&gt;=PrSettings!$M$8),(ABS(LM24-$F24)+ABS(LN24-$G24)&lt;=1)*1,""))),"")</f>
        <v/>
      </c>
      <c r="LT24" s="220"/>
      <c r="LV24" s="186">
        <f t="shared" si="25"/>
        <v>43</v>
      </c>
      <c r="LW24" s="187" t="str">
        <f t="shared" si="360"/>
        <v>Scotland</v>
      </c>
      <c r="LX24" s="188">
        <f t="shared" si="101"/>
        <v>6</v>
      </c>
      <c r="LY24" s="187" t="str">
        <f t="shared" si="361"/>
        <v>Brazil</v>
      </c>
      <c r="LZ24" s="222"/>
      <c r="MA24" s="222"/>
      <c r="MB24" s="218"/>
      <c r="MC24" s="188" t="str">
        <f t="shared" si="362"/>
        <v/>
      </c>
      <c r="MD24" s="188" t="str">
        <f>IF((MC24&lt;&gt;""),IF(OR($F24&lt;&gt;$G24,PrSettings!$M$4="●"),(($F24-$G24)=(LZ24-MA24))*1,0),"")</f>
        <v/>
      </c>
      <c r="ME24" s="188" t="str">
        <f t="shared" si="363"/>
        <v/>
      </c>
      <c r="MF24" s="188" t="str">
        <f>IF(MC24&lt;&gt;"",IF(ABS($F24-$G24)&gt;=PrSettings!$M$7,(ABS($F24-$G24-LZ24+MA24)&lt;=1)*1,IF(AND(MC24,$F24=$G24,$F24&gt;=PrSettings!$M$6),(ABS(LZ24-$F24)&lt;=1)*1,IF(AND(MC24,$F24+$G24&gt;=PrSettings!$M$8),(ABS(LZ24-$F24)+ABS(MA24-$G24)&lt;=1)*1,""))),"")</f>
        <v/>
      </c>
      <c r="MG24" s="220"/>
    </row>
    <row r="25" spans="2:345">
      <c r="B25" s="186">
        <f>INDEX(Groups!$C$7:$C$65,MATCH(C25,Groups!$D$7:$D$65,0))</f>
        <v>8</v>
      </c>
      <c r="C25" s="187" t="str">
        <f>CalcC!$P$27</f>
        <v>Morocco</v>
      </c>
      <c r="D25" s="188">
        <f>INDEX(Groups!$C$7:$C$65,MATCH(E25,Groups!$D$7:$D$65,0))</f>
        <v>83</v>
      </c>
      <c r="E25" s="187" t="str">
        <f>CalcC!$Q$27</f>
        <v>Haiti</v>
      </c>
      <c r="F25" s="189" t="str">
        <f>CalcC!$R$27</f>
        <v/>
      </c>
      <c r="G25" s="190" t="str">
        <f>CalcC!$S$27</f>
        <v/>
      </c>
      <c r="I25" s="186">
        <f t="shared" si="0"/>
        <v>8</v>
      </c>
      <c r="J25" s="187" t="str">
        <f t="shared" si="260"/>
        <v>Morocco</v>
      </c>
      <c r="K25" s="188">
        <f t="shared" si="26"/>
        <v>83</v>
      </c>
      <c r="L25" s="187" t="str">
        <f t="shared" si="261"/>
        <v>Haiti</v>
      </c>
      <c r="M25" s="222"/>
      <c r="N25" s="222"/>
      <c r="O25" s="467"/>
      <c r="P25" s="188" t="str">
        <f t="shared" si="262"/>
        <v/>
      </c>
      <c r="Q25" s="188" t="str">
        <f>IF((P25&lt;&gt;""),IF(OR($F25&lt;&gt;$G25,PrSettings!$M$4="●"),(($F25-$G25)=(M25-N25))*1,0),"")</f>
        <v/>
      </c>
      <c r="R25" s="188" t="str">
        <f t="shared" si="263"/>
        <v/>
      </c>
      <c r="S25" s="188" t="str">
        <f>IF(P25&lt;&gt;"",IF(ABS($F25-$G25)&gt;=PrSettings!$M$7,(ABS($F25-$G25-M25+N25)&lt;=1)*1,IF(AND(P25,$F25=$G25,$F25&gt;=PrSettings!$M$6),(ABS(M25-$F25)&lt;=1)*1,IF(AND(P25,$F25+$G25&gt;=PrSettings!$M$8),(ABS(M25-$F25)+ABS(N25-$G25)&lt;=1)*1,""))),"")</f>
        <v/>
      </c>
      <c r="T25" s="468"/>
      <c r="V25" s="186">
        <f t="shared" si="1"/>
        <v>8</v>
      </c>
      <c r="W25" s="187" t="str">
        <f t="shared" si="264"/>
        <v>Morocco</v>
      </c>
      <c r="X25" s="188">
        <f t="shared" si="29"/>
        <v>83</v>
      </c>
      <c r="Y25" s="187" t="str">
        <f t="shared" si="265"/>
        <v>Haiti</v>
      </c>
      <c r="Z25" s="222"/>
      <c r="AA25" s="222"/>
      <c r="AB25" s="467"/>
      <c r="AC25" s="188" t="str">
        <f t="shared" si="266"/>
        <v/>
      </c>
      <c r="AD25" s="188" t="str">
        <f>IF((AC25&lt;&gt;""),IF(OR($F25&lt;&gt;$G25,PrSettings!$M$4="●"),(($F25-$G25)=(Z25-AA25))*1,0),"")</f>
        <v/>
      </c>
      <c r="AE25" s="188" t="str">
        <f t="shared" si="267"/>
        <v/>
      </c>
      <c r="AF25" s="188" t="str">
        <f>IF(AC25&lt;&gt;"",IF(ABS($F25-$G25)&gt;=PrSettings!$M$7,(ABS($F25-$G25-Z25+AA25)&lt;=1)*1,IF(AND(AC25,$F25=$G25,$F25&gt;=PrSettings!$M$6),(ABS(Z25-$F25)&lt;=1)*1,IF(AND(AC25,$F25+$G25&gt;=PrSettings!$M$8),(ABS(Z25-$F25)+ABS(AA25-$G25)&lt;=1)*1,""))),"")</f>
        <v/>
      </c>
      <c r="AG25" s="468"/>
      <c r="AI25" s="186">
        <f t="shared" si="2"/>
        <v>8</v>
      </c>
      <c r="AJ25" s="187" t="str">
        <f t="shared" si="268"/>
        <v>Morocco</v>
      </c>
      <c r="AK25" s="188">
        <f t="shared" si="32"/>
        <v>83</v>
      </c>
      <c r="AL25" s="187" t="str">
        <f t="shared" si="269"/>
        <v>Haiti</v>
      </c>
      <c r="AM25" s="222"/>
      <c r="AN25" s="222"/>
      <c r="AO25" s="467"/>
      <c r="AP25" s="188" t="str">
        <f t="shared" si="270"/>
        <v/>
      </c>
      <c r="AQ25" s="188" t="str">
        <f>IF((AP25&lt;&gt;""),IF(OR($F25&lt;&gt;$G25,PrSettings!$M$4="●"),(($F25-$G25)=(AM25-AN25))*1,0),"")</f>
        <v/>
      </c>
      <c r="AR25" s="188" t="str">
        <f t="shared" si="271"/>
        <v/>
      </c>
      <c r="AS25" s="188" t="str">
        <f>IF(AP25&lt;&gt;"",IF(ABS($F25-$G25)&gt;=PrSettings!$M$7,(ABS($F25-$G25-AM25+AN25)&lt;=1)*1,IF(AND(AP25,$F25=$G25,$F25&gt;=PrSettings!$M$6),(ABS(AM25-$F25)&lt;=1)*1,IF(AND(AP25,$F25+$G25&gt;=PrSettings!$M$8),(ABS(AM25-$F25)+ABS(AN25-$G25)&lt;=1)*1,""))),"")</f>
        <v/>
      </c>
      <c r="AT25" s="468"/>
      <c r="AV25" s="186">
        <f t="shared" si="3"/>
        <v>8</v>
      </c>
      <c r="AW25" s="187" t="str">
        <f t="shared" si="272"/>
        <v>Morocco</v>
      </c>
      <c r="AX25" s="188">
        <f t="shared" si="35"/>
        <v>83</v>
      </c>
      <c r="AY25" s="187" t="str">
        <f t="shared" si="273"/>
        <v>Haiti</v>
      </c>
      <c r="AZ25" s="222"/>
      <c r="BA25" s="222"/>
      <c r="BB25" s="467"/>
      <c r="BC25" s="188" t="str">
        <f t="shared" si="274"/>
        <v/>
      </c>
      <c r="BD25" s="188" t="str">
        <f>IF((BC25&lt;&gt;""),IF(OR($F25&lt;&gt;$G25,PrSettings!$M$4="●"),(($F25-$G25)=(AZ25-BA25))*1,0),"")</f>
        <v/>
      </c>
      <c r="BE25" s="188" t="str">
        <f t="shared" si="275"/>
        <v/>
      </c>
      <c r="BF25" s="188" t="str">
        <f>IF(BC25&lt;&gt;"",IF(ABS($F25-$G25)&gt;=PrSettings!$M$7,(ABS($F25-$G25-AZ25+BA25)&lt;=1)*1,IF(AND(BC25,$F25=$G25,$F25&gt;=PrSettings!$M$6),(ABS(AZ25-$F25)&lt;=1)*1,IF(AND(BC25,$F25+$G25&gt;=PrSettings!$M$8),(ABS(AZ25-$F25)+ABS(BA25-$G25)&lt;=1)*1,""))),"")</f>
        <v/>
      </c>
      <c r="BG25" s="468"/>
      <c r="BI25" s="186">
        <f t="shared" si="4"/>
        <v>8</v>
      </c>
      <c r="BJ25" s="187" t="str">
        <f t="shared" si="276"/>
        <v>Morocco</v>
      </c>
      <c r="BK25" s="188">
        <f t="shared" si="38"/>
        <v>83</v>
      </c>
      <c r="BL25" s="187" t="str">
        <f t="shared" si="277"/>
        <v>Haiti</v>
      </c>
      <c r="BM25" s="222"/>
      <c r="BN25" s="222"/>
      <c r="BO25" s="467"/>
      <c r="BP25" s="188" t="str">
        <f t="shared" si="278"/>
        <v/>
      </c>
      <c r="BQ25" s="188" t="str">
        <f>IF((BP25&lt;&gt;""),IF(OR($F25&lt;&gt;$G25,PrSettings!$M$4="●"),(($F25-$G25)=(BM25-BN25))*1,0),"")</f>
        <v/>
      </c>
      <c r="BR25" s="188" t="str">
        <f t="shared" si="279"/>
        <v/>
      </c>
      <c r="BS25" s="188" t="str">
        <f>IF(BP25&lt;&gt;"",IF(ABS($F25-$G25)&gt;=PrSettings!$M$7,(ABS($F25-$G25-BM25+BN25)&lt;=1)*1,IF(AND(BP25,$F25=$G25,$F25&gt;=PrSettings!$M$6),(ABS(BM25-$F25)&lt;=1)*1,IF(AND(BP25,$F25+$G25&gt;=PrSettings!$M$8),(ABS(BM25-$F25)+ABS(BN25-$G25)&lt;=1)*1,""))),"")</f>
        <v/>
      </c>
      <c r="BT25" s="468"/>
      <c r="BV25" s="186">
        <f t="shared" si="5"/>
        <v>8</v>
      </c>
      <c r="BW25" s="187" t="str">
        <f t="shared" si="280"/>
        <v>Morocco</v>
      </c>
      <c r="BX25" s="188">
        <f t="shared" si="41"/>
        <v>83</v>
      </c>
      <c r="BY25" s="187" t="str">
        <f t="shared" si="281"/>
        <v>Haiti</v>
      </c>
      <c r="BZ25" s="222"/>
      <c r="CA25" s="222"/>
      <c r="CB25" s="467"/>
      <c r="CC25" s="188" t="str">
        <f t="shared" si="282"/>
        <v/>
      </c>
      <c r="CD25" s="188" t="str">
        <f>IF((CC25&lt;&gt;""),IF(OR($F25&lt;&gt;$G25,PrSettings!$M$4="●"),(($F25-$G25)=(BZ25-CA25))*1,0),"")</f>
        <v/>
      </c>
      <c r="CE25" s="188" t="str">
        <f t="shared" si="283"/>
        <v/>
      </c>
      <c r="CF25" s="188" t="str">
        <f>IF(CC25&lt;&gt;"",IF(ABS($F25-$G25)&gt;=PrSettings!$M$7,(ABS($F25-$G25-BZ25+CA25)&lt;=1)*1,IF(AND(CC25,$F25=$G25,$F25&gt;=PrSettings!$M$6),(ABS(BZ25-$F25)&lt;=1)*1,IF(AND(CC25,$F25+$G25&gt;=PrSettings!$M$8),(ABS(BZ25-$F25)+ABS(CA25-$G25)&lt;=1)*1,""))),"")</f>
        <v/>
      </c>
      <c r="CG25" s="468"/>
      <c r="CI25" s="186">
        <f t="shared" si="6"/>
        <v>8</v>
      </c>
      <c r="CJ25" s="187" t="str">
        <f t="shared" si="284"/>
        <v>Morocco</v>
      </c>
      <c r="CK25" s="188">
        <f t="shared" si="44"/>
        <v>83</v>
      </c>
      <c r="CL25" s="187" t="str">
        <f t="shared" si="285"/>
        <v>Haiti</v>
      </c>
      <c r="CM25" s="222"/>
      <c r="CN25" s="222"/>
      <c r="CO25" s="467"/>
      <c r="CP25" s="188" t="str">
        <f t="shared" si="286"/>
        <v/>
      </c>
      <c r="CQ25" s="188" t="str">
        <f>IF((CP25&lt;&gt;""),IF(OR($F25&lt;&gt;$G25,PrSettings!$M$4="●"),(($F25-$G25)=(CM25-CN25))*1,0),"")</f>
        <v/>
      </c>
      <c r="CR25" s="188" t="str">
        <f t="shared" si="287"/>
        <v/>
      </c>
      <c r="CS25" s="188" t="str">
        <f>IF(CP25&lt;&gt;"",IF(ABS($F25-$G25)&gt;=PrSettings!$M$7,(ABS($F25-$G25-CM25+CN25)&lt;=1)*1,IF(AND(CP25,$F25=$G25,$F25&gt;=PrSettings!$M$6),(ABS(CM25-$F25)&lt;=1)*1,IF(AND(CP25,$F25+$G25&gt;=PrSettings!$M$8),(ABS(CM25-$F25)+ABS(CN25-$G25)&lt;=1)*1,""))),"")</f>
        <v/>
      </c>
      <c r="CT25" s="468"/>
      <c r="CV25" s="186">
        <f t="shared" si="7"/>
        <v>8</v>
      </c>
      <c r="CW25" s="187" t="str">
        <f t="shared" si="288"/>
        <v>Morocco</v>
      </c>
      <c r="CX25" s="188">
        <f t="shared" si="47"/>
        <v>83</v>
      </c>
      <c r="CY25" s="187" t="str">
        <f t="shared" si="289"/>
        <v>Haiti</v>
      </c>
      <c r="CZ25" s="222"/>
      <c r="DA25" s="222"/>
      <c r="DB25" s="467"/>
      <c r="DC25" s="188" t="str">
        <f t="shared" si="290"/>
        <v/>
      </c>
      <c r="DD25" s="188" t="str">
        <f>IF((DC25&lt;&gt;""),IF(OR($F25&lt;&gt;$G25,PrSettings!$M$4="●"),(($F25-$G25)=(CZ25-DA25))*1,0),"")</f>
        <v/>
      </c>
      <c r="DE25" s="188" t="str">
        <f t="shared" si="291"/>
        <v/>
      </c>
      <c r="DF25" s="188" t="str">
        <f>IF(DC25&lt;&gt;"",IF(ABS($F25-$G25)&gt;=PrSettings!$M$7,(ABS($F25-$G25-CZ25+DA25)&lt;=1)*1,IF(AND(DC25,$F25=$G25,$F25&gt;=PrSettings!$M$6),(ABS(CZ25-$F25)&lt;=1)*1,IF(AND(DC25,$F25+$G25&gt;=PrSettings!$M$8),(ABS(CZ25-$F25)+ABS(DA25-$G25)&lt;=1)*1,""))),"")</f>
        <v/>
      </c>
      <c r="DG25" s="468"/>
      <c r="DI25" s="186">
        <f t="shared" si="8"/>
        <v>8</v>
      </c>
      <c r="DJ25" s="187" t="str">
        <f t="shared" si="292"/>
        <v>Morocco</v>
      </c>
      <c r="DK25" s="188">
        <f t="shared" si="50"/>
        <v>83</v>
      </c>
      <c r="DL25" s="187" t="str">
        <f t="shared" si="293"/>
        <v>Haiti</v>
      </c>
      <c r="DM25" s="222"/>
      <c r="DN25" s="222"/>
      <c r="DO25" s="467"/>
      <c r="DP25" s="188" t="str">
        <f t="shared" si="294"/>
        <v/>
      </c>
      <c r="DQ25" s="188" t="str">
        <f>IF((DP25&lt;&gt;""),IF(OR($F25&lt;&gt;$G25,PrSettings!$M$4="●"),(($F25-$G25)=(DM25-DN25))*1,0),"")</f>
        <v/>
      </c>
      <c r="DR25" s="188" t="str">
        <f t="shared" si="295"/>
        <v/>
      </c>
      <c r="DS25" s="188" t="str">
        <f>IF(DP25&lt;&gt;"",IF(ABS($F25-$G25)&gt;=PrSettings!$M$7,(ABS($F25-$G25-DM25+DN25)&lt;=1)*1,IF(AND(DP25,$F25=$G25,$F25&gt;=PrSettings!$M$6),(ABS(DM25-$F25)&lt;=1)*1,IF(AND(DP25,$F25+$G25&gt;=PrSettings!$M$8),(ABS(DM25-$F25)+ABS(DN25-$G25)&lt;=1)*1,""))),"")</f>
        <v/>
      </c>
      <c r="DT25" s="468"/>
      <c r="DV25" s="186">
        <f t="shared" si="9"/>
        <v>8</v>
      </c>
      <c r="DW25" s="187" t="str">
        <f t="shared" si="296"/>
        <v>Morocco</v>
      </c>
      <c r="DX25" s="188">
        <f t="shared" si="53"/>
        <v>83</v>
      </c>
      <c r="DY25" s="187" t="str">
        <f t="shared" si="297"/>
        <v>Haiti</v>
      </c>
      <c r="DZ25" s="222"/>
      <c r="EA25" s="222"/>
      <c r="EB25" s="467"/>
      <c r="EC25" s="188" t="str">
        <f t="shared" si="298"/>
        <v/>
      </c>
      <c r="ED25" s="188" t="str">
        <f>IF((EC25&lt;&gt;""),IF(OR($F25&lt;&gt;$G25,PrSettings!$M$4="●"),(($F25-$G25)=(DZ25-EA25))*1,0),"")</f>
        <v/>
      </c>
      <c r="EE25" s="188" t="str">
        <f t="shared" si="299"/>
        <v/>
      </c>
      <c r="EF25" s="188" t="str">
        <f>IF(EC25&lt;&gt;"",IF(ABS($F25-$G25)&gt;=PrSettings!$M$7,(ABS($F25-$G25-DZ25+EA25)&lt;=1)*1,IF(AND(EC25,$F25=$G25,$F25&gt;=PrSettings!$M$6),(ABS(DZ25-$F25)&lt;=1)*1,IF(AND(EC25,$F25+$G25&gt;=PrSettings!$M$8),(ABS(DZ25-$F25)+ABS(EA25-$G25)&lt;=1)*1,""))),"")</f>
        <v/>
      </c>
      <c r="EG25" s="468"/>
      <c r="EI25" s="186">
        <f t="shared" si="10"/>
        <v>8</v>
      </c>
      <c r="EJ25" s="187" t="str">
        <f t="shared" si="300"/>
        <v>Morocco</v>
      </c>
      <c r="EK25" s="188">
        <f t="shared" si="56"/>
        <v>83</v>
      </c>
      <c r="EL25" s="187" t="str">
        <f t="shared" si="301"/>
        <v>Haiti</v>
      </c>
      <c r="EM25" s="222"/>
      <c r="EN25" s="222"/>
      <c r="EO25" s="467"/>
      <c r="EP25" s="188" t="str">
        <f t="shared" si="302"/>
        <v/>
      </c>
      <c r="EQ25" s="188" t="str">
        <f>IF((EP25&lt;&gt;""),IF(OR($F25&lt;&gt;$G25,PrSettings!$M$4="●"),(($F25-$G25)=(EM25-EN25))*1,0),"")</f>
        <v/>
      </c>
      <c r="ER25" s="188" t="str">
        <f t="shared" si="303"/>
        <v/>
      </c>
      <c r="ES25" s="188" t="str">
        <f>IF(EP25&lt;&gt;"",IF(ABS($F25-$G25)&gt;=PrSettings!$M$7,(ABS($F25-$G25-EM25+EN25)&lt;=1)*1,IF(AND(EP25,$F25=$G25,$F25&gt;=PrSettings!$M$6),(ABS(EM25-$F25)&lt;=1)*1,IF(AND(EP25,$F25+$G25&gt;=PrSettings!$M$8),(ABS(EM25-$F25)+ABS(EN25-$G25)&lt;=1)*1,""))),"")</f>
        <v/>
      </c>
      <c r="ET25" s="468"/>
      <c r="EV25" s="186">
        <f t="shared" si="11"/>
        <v>8</v>
      </c>
      <c r="EW25" s="187" t="str">
        <f t="shared" si="304"/>
        <v>Morocco</v>
      </c>
      <c r="EX25" s="188">
        <f t="shared" si="59"/>
        <v>83</v>
      </c>
      <c r="EY25" s="187" t="str">
        <f t="shared" si="305"/>
        <v>Haiti</v>
      </c>
      <c r="EZ25" s="222"/>
      <c r="FA25" s="222"/>
      <c r="FB25" s="467"/>
      <c r="FC25" s="188" t="str">
        <f t="shared" si="306"/>
        <v/>
      </c>
      <c r="FD25" s="188" t="str">
        <f>IF((FC25&lt;&gt;""),IF(OR($F25&lt;&gt;$G25,PrSettings!$M$4="●"),(($F25-$G25)=(EZ25-FA25))*1,0),"")</f>
        <v/>
      </c>
      <c r="FE25" s="188" t="str">
        <f t="shared" si="307"/>
        <v/>
      </c>
      <c r="FF25" s="188" t="str">
        <f>IF(FC25&lt;&gt;"",IF(ABS($F25-$G25)&gt;=PrSettings!$M$7,(ABS($F25-$G25-EZ25+FA25)&lt;=1)*1,IF(AND(FC25,$F25=$G25,$F25&gt;=PrSettings!$M$6),(ABS(EZ25-$F25)&lt;=1)*1,IF(AND(FC25,$F25+$G25&gt;=PrSettings!$M$8),(ABS(EZ25-$F25)+ABS(FA25-$G25)&lt;=1)*1,""))),"")</f>
        <v/>
      </c>
      <c r="FG25" s="468"/>
      <c r="FI25" s="186">
        <f t="shared" si="12"/>
        <v>8</v>
      </c>
      <c r="FJ25" s="187" t="str">
        <f t="shared" si="308"/>
        <v>Morocco</v>
      </c>
      <c r="FK25" s="188">
        <f t="shared" si="62"/>
        <v>83</v>
      </c>
      <c r="FL25" s="187" t="str">
        <f t="shared" si="309"/>
        <v>Haiti</v>
      </c>
      <c r="FM25" s="222"/>
      <c r="FN25" s="222"/>
      <c r="FO25" s="467"/>
      <c r="FP25" s="188" t="str">
        <f t="shared" si="310"/>
        <v/>
      </c>
      <c r="FQ25" s="188" t="str">
        <f>IF((FP25&lt;&gt;""),IF(OR($F25&lt;&gt;$G25,PrSettings!$M$4="●"),(($F25-$G25)=(FM25-FN25))*1,0),"")</f>
        <v/>
      </c>
      <c r="FR25" s="188" t="str">
        <f t="shared" si="311"/>
        <v/>
      </c>
      <c r="FS25" s="188" t="str">
        <f>IF(FP25&lt;&gt;"",IF(ABS($F25-$G25)&gt;=PrSettings!$M$7,(ABS($F25-$G25-FM25+FN25)&lt;=1)*1,IF(AND(FP25,$F25=$G25,$F25&gt;=PrSettings!$M$6),(ABS(FM25-$F25)&lt;=1)*1,IF(AND(FP25,$F25+$G25&gt;=PrSettings!$M$8),(ABS(FM25-$F25)+ABS(FN25-$G25)&lt;=1)*1,""))),"")</f>
        <v/>
      </c>
      <c r="FT25" s="468"/>
      <c r="FV25" s="186">
        <f t="shared" si="13"/>
        <v>8</v>
      </c>
      <c r="FW25" s="187" t="str">
        <f t="shared" si="312"/>
        <v>Morocco</v>
      </c>
      <c r="FX25" s="188">
        <f t="shared" si="65"/>
        <v>83</v>
      </c>
      <c r="FY25" s="187" t="str">
        <f t="shared" si="313"/>
        <v>Haiti</v>
      </c>
      <c r="FZ25" s="222"/>
      <c r="GA25" s="222"/>
      <c r="GB25" s="467"/>
      <c r="GC25" s="188" t="str">
        <f t="shared" si="314"/>
        <v/>
      </c>
      <c r="GD25" s="188" t="str">
        <f>IF((GC25&lt;&gt;""),IF(OR($F25&lt;&gt;$G25,PrSettings!$M$4="●"),(($F25-$G25)=(FZ25-GA25))*1,0),"")</f>
        <v/>
      </c>
      <c r="GE25" s="188" t="str">
        <f t="shared" si="315"/>
        <v/>
      </c>
      <c r="GF25" s="188" t="str">
        <f>IF(GC25&lt;&gt;"",IF(ABS($F25-$G25)&gt;=PrSettings!$M$7,(ABS($F25-$G25-FZ25+GA25)&lt;=1)*1,IF(AND(GC25,$F25=$G25,$F25&gt;=PrSettings!$M$6),(ABS(FZ25-$F25)&lt;=1)*1,IF(AND(GC25,$F25+$G25&gt;=PrSettings!$M$8),(ABS(FZ25-$F25)+ABS(GA25-$G25)&lt;=1)*1,""))),"")</f>
        <v/>
      </c>
      <c r="GG25" s="468"/>
      <c r="GI25" s="186">
        <f t="shared" si="14"/>
        <v>8</v>
      </c>
      <c r="GJ25" s="187" t="str">
        <f t="shared" si="316"/>
        <v>Morocco</v>
      </c>
      <c r="GK25" s="188">
        <f t="shared" si="68"/>
        <v>83</v>
      </c>
      <c r="GL25" s="187" t="str">
        <f t="shared" si="317"/>
        <v>Haiti</v>
      </c>
      <c r="GM25" s="222"/>
      <c r="GN25" s="222"/>
      <c r="GO25" s="467"/>
      <c r="GP25" s="188" t="str">
        <f t="shared" si="318"/>
        <v/>
      </c>
      <c r="GQ25" s="188" t="str">
        <f>IF((GP25&lt;&gt;""),IF(OR($F25&lt;&gt;$G25,PrSettings!$M$4="●"),(($F25-$G25)=(GM25-GN25))*1,0),"")</f>
        <v/>
      </c>
      <c r="GR25" s="188" t="str">
        <f t="shared" si="319"/>
        <v/>
      </c>
      <c r="GS25" s="188" t="str">
        <f>IF(GP25&lt;&gt;"",IF(ABS($F25-$G25)&gt;=PrSettings!$M$7,(ABS($F25-$G25-GM25+GN25)&lt;=1)*1,IF(AND(GP25,$F25=$G25,$F25&gt;=PrSettings!$M$6),(ABS(GM25-$F25)&lt;=1)*1,IF(AND(GP25,$F25+$G25&gt;=PrSettings!$M$8),(ABS(GM25-$F25)+ABS(GN25-$G25)&lt;=1)*1,""))),"")</f>
        <v/>
      </c>
      <c r="GT25" s="468"/>
      <c r="GV25" s="186">
        <f t="shared" si="15"/>
        <v>8</v>
      </c>
      <c r="GW25" s="187" t="str">
        <f t="shared" si="320"/>
        <v>Morocco</v>
      </c>
      <c r="GX25" s="188">
        <f t="shared" si="71"/>
        <v>83</v>
      </c>
      <c r="GY25" s="187" t="str">
        <f t="shared" si="321"/>
        <v>Haiti</v>
      </c>
      <c r="GZ25" s="222"/>
      <c r="HA25" s="222"/>
      <c r="HB25" s="467"/>
      <c r="HC25" s="188" t="str">
        <f t="shared" si="322"/>
        <v/>
      </c>
      <c r="HD25" s="188" t="str">
        <f>IF((HC25&lt;&gt;""),IF(OR($F25&lt;&gt;$G25,PrSettings!$M$4="●"),(($F25-$G25)=(GZ25-HA25))*1,0),"")</f>
        <v/>
      </c>
      <c r="HE25" s="188" t="str">
        <f t="shared" si="323"/>
        <v/>
      </c>
      <c r="HF25" s="188" t="str">
        <f>IF(HC25&lt;&gt;"",IF(ABS($F25-$G25)&gt;=PrSettings!$M$7,(ABS($F25-$G25-GZ25+HA25)&lt;=1)*1,IF(AND(HC25,$F25=$G25,$F25&gt;=PrSettings!$M$6),(ABS(GZ25-$F25)&lt;=1)*1,IF(AND(HC25,$F25+$G25&gt;=PrSettings!$M$8),(ABS(GZ25-$F25)+ABS(HA25-$G25)&lt;=1)*1,""))),"")</f>
        <v/>
      </c>
      <c r="HG25" s="468"/>
      <c r="HI25" s="186">
        <f t="shared" si="16"/>
        <v>8</v>
      </c>
      <c r="HJ25" s="187" t="str">
        <f t="shared" si="324"/>
        <v>Morocco</v>
      </c>
      <c r="HK25" s="188">
        <f t="shared" si="74"/>
        <v>83</v>
      </c>
      <c r="HL25" s="187" t="str">
        <f t="shared" si="325"/>
        <v>Haiti</v>
      </c>
      <c r="HM25" s="222"/>
      <c r="HN25" s="222"/>
      <c r="HO25" s="467"/>
      <c r="HP25" s="188" t="str">
        <f t="shared" si="326"/>
        <v/>
      </c>
      <c r="HQ25" s="188" t="str">
        <f>IF((HP25&lt;&gt;""),IF(OR($F25&lt;&gt;$G25,PrSettings!$M$4="●"),(($F25-$G25)=(HM25-HN25))*1,0),"")</f>
        <v/>
      </c>
      <c r="HR25" s="188" t="str">
        <f t="shared" si="327"/>
        <v/>
      </c>
      <c r="HS25" s="188" t="str">
        <f>IF(HP25&lt;&gt;"",IF(ABS($F25-$G25)&gt;=PrSettings!$M$7,(ABS($F25-$G25-HM25+HN25)&lt;=1)*1,IF(AND(HP25,$F25=$G25,$F25&gt;=PrSettings!$M$6),(ABS(HM25-$F25)&lt;=1)*1,IF(AND(HP25,$F25+$G25&gt;=PrSettings!$M$8),(ABS(HM25-$F25)+ABS(HN25-$G25)&lt;=1)*1,""))),"")</f>
        <v/>
      </c>
      <c r="HT25" s="468"/>
      <c r="HV25" s="186">
        <f t="shared" si="17"/>
        <v>8</v>
      </c>
      <c r="HW25" s="187" t="str">
        <f t="shared" si="328"/>
        <v>Morocco</v>
      </c>
      <c r="HX25" s="188">
        <f t="shared" si="77"/>
        <v>83</v>
      </c>
      <c r="HY25" s="187" t="str">
        <f t="shared" si="329"/>
        <v>Haiti</v>
      </c>
      <c r="HZ25" s="222"/>
      <c r="IA25" s="222"/>
      <c r="IB25" s="467"/>
      <c r="IC25" s="188" t="str">
        <f t="shared" si="330"/>
        <v/>
      </c>
      <c r="ID25" s="188" t="str">
        <f>IF((IC25&lt;&gt;""),IF(OR($F25&lt;&gt;$G25,PrSettings!$M$4="●"),(($F25-$G25)=(HZ25-IA25))*1,0),"")</f>
        <v/>
      </c>
      <c r="IE25" s="188" t="str">
        <f t="shared" si="331"/>
        <v/>
      </c>
      <c r="IF25" s="188" t="str">
        <f>IF(IC25&lt;&gt;"",IF(ABS($F25-$G25)&gt;=PrSettings!$M$7,(ABS($F25-$G25-HZ25+IA25)&lt;=1)*1,IF(AND(IC25,$F25=$G25,$F25&gt;=PrSettings!$M$6),(ABS(HZ25-$F25)&lt;=1)*1,IF(AND(IC25,$F25+$G25&gt;=PrSettings!$M$8),(ABS(HZ25-$F25)+ABS(IA25-$G25)&lt;=1)*1,""))),"")</f>
        <v/>
      </c>
      <c r="IG25" s="468"/>
      <c r="II25" s="186">
        <f t="shared" si="18"/>
        <v>8</v>
      </c>
      <c r="IJ25" s="187" t="str">
        <f t="shared" si="332"/>
        <v>Morocco</v>
      </c>
      <c r="IK25" s="188">
        <f t="shared" si="80"/>
        <v>83</v>
      </c>
      <c r="IL25" s="187" t="str">
        <f t="shared" si="333"/>
        <v>Haiti</v>
      </c>
      <c r="IM25" s="222"/>
      <c r="IN25" s="222"/>
      <c r="IO25" s="467"/>
      <c r="IP25" s="188" t="str">
        <f t="shared" si="334"/>
        <v/>
      </c>
      <c r="IQ25" s="188" t="str">
        <f>IF((IP25&lt;&gt;""),IF(OR($F25&lt;&gt;$G25,PrSettings!$M$4="●"),(($F25-$G25)=(IM25-IN25))*1,0),"")</f>
        <v/>
      </c>
      <c r="IR25" s="188" t="str">
        <f t="shared" si="335"/>
        <v/>
      </c>
      <c r="IS25" s="188" t="str">
        <f>IF(IP25&lt;&gt;"",IF(ABS($F25-$G25)&gt;=PrSettings!$M$7,(ABS($F25-$G25-IM25+IN25)&lt;=1)*1,IF(AND(IP25,$F25=$G25,$F25&gt;=PrSettings!$M$6),(ABS(IM25-$F25)&lt;=1)*1,IF(AND(IP25,$F25+$G25&gt;=PrSettings!$M$8),(ABS(IM25-$F25)+ABS(IN25-$G25)&lt;=1)*1,""))),"")</f>
        <v/>
      </c>
      <c r="IT25" s="468"/>
      <c r="IV25" s="186">
        <f t="shared" si="19"/>
        <v>8</v>
      </c>
      <c r="IW25" s="187" t="str">
        <f t="shared" si="336"/>
        <v>Morocco</v>
      </c>
      <c r="IX25" s="188">
        <f t="shared" si="83"/>
        <v>83</v>
      </c>
      <c r="IY25" s="187" t="str">
        <f t="shared" si="337"/>
        <v>Haiti</v>
      </c>
      <c r="IZ25" s="222"/>
      <c r="JA25" s="222"/>
      <c r="JB25" s="467"/>
      <c r="JC25" s="188" t="str">
        <f t="shared" si="338"/>
        <v/>
      </c>
      <c r="JD25" s="188" t="str">
        <f>IF((JC25&lt;&gt;""),IF(OR($F25&lt;&gt;$G25,PrSettings!$M$4="●"),(($F25-$G25)=(IZ25-JA25))*1,0),"")</f>
        <v/>
      </c>
      <c r="JE25" s="188" t="str">
        <f t="shared" si="339"/>
        <v/>
      </c>
      <c r="JF25" s="188" t="str">
        <f>IF(JC25&lt;&gt;"",IF(ABS($F25-$G25)&gt;=PrSettings!$M$7,(ABS($F25-$G25-IZ25+JA25)&lt;=1)*1,IF(AND(JC25,$F25=$G25,$F25&gt;=PrSettings!$M$6),(ABS(IZ25-$F25)&lt;=1)*1,IF(AND(JC25,$F25+$G25&gt;=PrSettings!$M$8),(ABS(IZ25-$F25)+ABS(JA25-$G25)&lt;=1)*1,""))),"")</f>
        <v/>
      </c>
      <c r="JG25" s="468"/>
      <c r="JI25" s="186">
        <f t="shared" si="20"/>
        <v>8</v>
      </c>
      <c r="JJ25" s="187" t="str">
        <f t="shared" si="340"/>
        <v>Morocco</v>
      </c>
      <c r="JK25" s="188">
        <f t="shared" si="86"/>
        <v>83</v>
      </c>
      <c r="JL25" s="187" t="str">
        <f t="shared" si="341"/>
        <v>Haiti</v>
      </c>
      <c r="JM25" s="222"/>
      <c r="JN25" s="222"/>
      <c r="JO25" s="467"/>
      <c r="JP25" s="188" t="str">
        <f t="shared" si="342"/>
        <v/>
      </c>
      <c r="JQ25" s="188" t="str">
        <f>IF((JP25&lt;&gt;""),IF(OR($F25&lt;&gt;$G25,PrSettings!$M$4="●"),(($F25-$G25)=(JM25-JN25))*1,0),"")</f>
        <v/>
      </c>
      <c r="JR25" s="188" t="str">
        <f t="shared" si="343"/>
        <v/>
      </c>
      <c r="JS25" s="188" t="str">
        <f>IF(JP25&lt;&gt;"",IF(ABS($F25-$G25)&gt;=PrSettings!$M$7,(ABS($F25-$G25-JM25+JN25)&lt;=1)*1,IF(AND(JP25,$F25=$G25,$F25&gt;=PrSettings!$M$6),(ABS(JM25-$F25)&lt;=1)*1,IF(AND(JP25,$F25+$G25&gt;=PrSettings!$M$8),(ABS(JM25-$F25)+ABS(JN25-$G25)&lt;=1)*1,""))),"")</f>
        <v/>
      </c>
      <c r="JT25" s="468"/>
      <c r="JV25" s="186">
        <f t="shared" si="21"/>
        <v>8</v>
      </c>
      <c r="JW25" s="187" t="str">
        <f t="shared" si="344"/>
        <v>Morocco</v>
      </c>
      <c r="JX25" s="188">
        <f t="shared" si="89"/>
        <v>83</v>
      </c>
      <c r="JY25" s="187" t="str">
        <f t="shared" si="345"/>
        <v>Haiti</v>
      </c>
      <c r="JZ25" s="222"/>
      <c r="KA25" s="222"/>
      <c r="KB25" s="467"/>
      <c r="KC25" s="188" t="str">
        <f t="shared" si="346"/>
        <v/>
      </c>
      <c r="KD25" s="188" t="str">
        <f>IF((KC25&lt;&gt;""),IF(OR($F25&lt;&gt;$G25,PrSettings!$M$4="●"),(($F25-$G25)=(JZ25-KA25))*1,0),"")</f>
        <v/>
      </c>
      <c r="KE25" s="188" t="str">
        <f t="shared" si="347"/>
        <v/>
      </c>
      <c r="KF25" s="188" t="str">
        <f>IF(KC25&lt;&gt;"",IF(ABS($F25-$G25)&gt;=PrSettings!$M$7,(ABS($F25-$G25-JZ25+KA25)&lt;=1)*1,IF(AND(KC25,$F25=$G25,$F25&gt;=PrSettings!$M$6),(ABS(JZ25-$F25)&lt;=1)*1,IF(AND(KC25,$F25+$G25&gt;=PrSettings!$M$8),(ABS(JZ25-$F25)+ABS(KA25-$G25)&lt;=1)*1,""))),"")</f>
        <v/>
      </c>
      <c r="KG25" s="468"/>
      <c r="KI25" s="186">
        <f t="shared" si="22"/>
        <v>8</v>
      </c>
      <c r="KJ25" s="187" t="str">
        <f t="shared" si="348"/>
        <v>Morocco</v>
      </c>
      <c r="KK25" s="188">
        <f t="shared" si="92"/>
        <v>83</v>
      </c>
      <c r="KL25" s="187" t="str">
        <f t="shared" si="349"/>
        <v>Haiti</v>
      </c>
      <c r="KM25" s="222"/>
      <c r="KN25" s="222"/>
      <c r="KO25" s="467"/>
      <c r="KP25" s="188" t="str">
        <f t="shared" si="350"/>
        <v/>
      </c>
      <c r="KQ25" s="188" t="str">
        <f>IF((KP25&lt;&gt;""),IF(OR($F25&lt;&gt;$G25,PrSettings!$M$4="●"),(($F25-$G25)=(KM25-KN25))*1,0),"")</f>
        <v/>
      </c>
      <c r="KR25" s="188" t="str">
        <f t="shared" si="351"/>
        <v/>
      </c>
      <c r="KS25" s="188" t="str">
        <f>IF(KP25&lt;&gt;"",IF(ABS($F25-$G25)&gt;=PrSettings!$M$7,(ABS($F25-$G25-KM25+KN25)&lt;=1)*1,IF(AND(KP25,$F25=$G25,$F25&gt;=PrSettings!$M$6),(ABS(KM25-$F25)&lt;=1)*1,IF(AND(KP25,$F25+$G25&gt;=PrSettings!$M$8),(ABS(KM25-$F25)+ABS(KN25-$G25)&lt;=1)*1,""))),"")</f>
        <v/>
      </c>
      <c r="KT25" s="468"/>
      <c r="KV25" s="186">
        <f t="shared" si="23"/>
        <v>8</v>
      </c>
      <c r="KW25" s="187" t="str">
        <f t="shared" si="352"/>
        <v>Morocco</v>
      </c>
      <c r="KX25" s="188">
        <f t="shared" si="95"/>
        <v>83</v>
      </c>
      <c r="KY25" s="187" t="str">
        <f t="shared" si="353"/>
        <v>Haiti</v>
      </c>
      <c r="KZ25" s="222"/>
      <c r="LA25" s="222"/>
      <c r="LB25" s="467"/>
      <c r="LC25" s="188" t="str">
        <f t="shared" si="354"/>
        <v/>
      </c>
      <c r="LD25" s="188" t="str">
        <f>IF((LC25&lt;&gt;""),IF(OR($F25&lt;&gt;$G25,PrSettings!$M$4="●"),(($F25-$G25)=(KZ25-LA25))*1,0),"")</f>
        <v/>
      </c>
      <c r="LE25" s="188" t="str">
        <f t="shared" si="355"/>
        <v/>
      </c>
      <c r="LF25" s="188" t="str">
        <f>IF(LC25&lt;&gt;"",IF(ABS($F25-$G25)&gt;=PrSettings!$M$7,(ABS($F25-$G25-KZ25+LA25)&lt;=1)*1,IF(AND(LC25,$F25=$G25,$F25&gt;=PrSettings!$M$6),(ABS(KZ25-$F25)&lt;=1)*1,IF(AND(LC25,$F25+$G25&gt;=PrSettings!$M$8),(ABS(KZ25-$F25)+ABS(LA25-$G25)&lt;=1)*1,""))),"")</f>
        <v/>
      </c>
      <c r="LG25" s="468"/>
      <c r="LI25" s="186">
        <f t="shared" si="24"/>
        <v>8</v>
      </c>
      <c r="LJ25" s="187" t="str">
        <f t="shared" si="356"/>
        <v>Morocco</v>
      </c>
      <c r="LK25" s="188">
        <f t="shared" si="98"/>
        <v>83</v>
      </c>
      <c r="LL25" s="187" t="str">
        <f t="shared" si="357"/>
        <v>Haiti</v>
      </c>
      <c r="LM25" s="222"/>
      <c r="LN25" s="222"/>
      <c r="LO25" s="467"/>
      <c r="LP25" s="188" t="str">
        <f t="shared" si="358"/>
        <v/>
      </c>
      <c r="LQ25" s="188" t="str">
        <f>IF((LP25&lt;&gt;""),IF(OR($F25&lt;&gt;$G25,PrSettings!$M$4="●"),(($F25-$G25)=(LM25-LN25))*1,0),"")</f>
        <v/>
      </c>
      <c r="LR25" s="188" t="str">
        <f t="shared" si="359"/>
        <v/>
      </c>
      <c r="LS25" s="188" t="str">
        <f>IF(LP25&lt;&gt;"",IF(ABS($F25-$G25)&gt;=PrSettings!$M$7,(ABS($F25-$G25-LM25+LN25)&lt;=1)*1,IF(AND(LP25,$F25=$G25,$F25&gt;=PrSettings!$M$6),(ABS(LM25-$F25)&lt;=1)*1,IF(AND(LP25,$F25+$G25&gt;=PrSettings!$M$8),(ABS(LM25-$F25)+ABS(LN25-$G25)&lt;=1)*1,""))),"")</f>
        <v/>
      </c>
      <c r="LT25" s="468"/>
      <c r="LV25" s="186">
        <f t="shared" si="25"/>
        <v>8</v>
      </c>
      <c r="LW25" s="187" t="str">
        <f t="shared" si="360"/>
        <v>Morocco</v>
      </c>
      <c r="LX25" s="188">
        <f t="shared" si="101"/>
        <v>83</v>
      </c>
      <c r="LY25" s="187" t="str">
        <f t="shared" si="361"/>
        <v>Haiti</v>
      </c>
      <c r="LZ25" s="222"/>
      <c r="MA25" s="222"/>
      <c r="MB25" s="467"/>
      <c r="MC25" s="188" t="str">
        <f t="shared" si="362"/>
        <v/>
      </c>
      <c r="MD25" s="188" t="str">
        <f>IF((MC25&lt;&gt;""),IF(OR($F25&lt;&gt;$G25,PrSettings!$M$4="●"),(($F25-$G25)=(LZ25-MA25))*1,0),"")</f>
        <v/>
      </c>
      <c r="ME25" s="188" t="str">
        <f t="shared" si="363"/>
        <v/>
      </c>
      <c r="MF25" s="188" t="str">
        <f>IF(MC25&lt;&gt;"",IF(ABS($F25-$G25)&gt;=PrSettings!$M$7,(ABS($F25-$G25-LZ25+MA25)&lt;=1)*1,IF(AND(MC25,$F25=$G25,$F25&gt;=PrSettings!$M$6),(ABS(LZ25-$F25)&lt;=1)*1,IF(AND(MC25,$F25+$G25&gt;=PrSettings!$M$8),(ABS(LZ25-$F25)+ABS(MA25-$G25)&lt;=1)*1,""))),"")</f>
        <v/>
      </c>
      <c r="MG25" s="468"/>
    </row>
    <row r="26" spans="2:345" ht="24" customHeight="1">
      <c r="B26" s="195" t="str">
        <f>Language!$E$130&amp;" D"</f>
        <v>Group D</v>
      </c>
      <c r="C26" s="196"/>
      <c r="D26" s="201"/>
      <c r="E26" s="198"/>
      <c r="F26" s="202"/>
      <c r="G26" s="203"/>
      <c r="I26" s="195" t="str">
        <f t="shared" si="0"/>
        <v>Group D</v>
      </c>
      <c r="J26" s="197"/>
      <c r="K26" s="201"/>
      <c r="L26" s="198"/>
      <c r="M26" s="226"/>
      <c r="N26" s="227"/>
      <c r="O26" s="199"/>
      <c r="P26" s="210"/>
      <c r="Q26" s="210"/>
      <c r="R26" s="198"/>
      <c r="S26" s="198"/>
      <c r="T26" s="211"/>
      <c r="V26" s="195" t="str">
        <f t="shared" si="1"/>
        <v>Group D</v>
      </c>
      <c r="W26" s="197"/>
      <c r="X26" s="201"/>
      <c r="Y26" s="198"/>
      <c r="Z26" s="226"/>
      <c r="AA26" s="227"/>
      <c r="AB26" s="199"/>
      <c r="AC26" s="210"/>
      <c r="AD26" s="210"/>
      <c r="AE26" s="198"/>
      <c r="AF26" s="198"/>
      <c r="AG26" s="211"/>
      <c r="AI26" s="195" t="str">
        <f t="shared" si="2"/>
        <v>Group D</v>
      </c>
      <c r="AJ26" s="197"/>
      <c r="AK26" s="201"/>
      <c r="AL26" s="198"/>
      <c r="AM26" s="226"/>
      <c r="AN26" s="227"/>
      <c r="AO26" s="199"/>
      <c r="AP26" s="210"/>
      <c r="AQ26" s="210"/>
      <c r="AR26" s="198"/>
      <c r="AS26" s="198"/>
      <c r="AT26" s="211"/>
      <c r="AV26" s="195" t="str">
        <f t="shared" si="3"/>
        <v>Group D</v>
      </c>
      <c r="AW26" s="197"/>
      <c r="AX26" s="201"/>
      <c r="AY26" s="198"/>
      <c r="AZ26" s="226"/>
      <c r="BA26" s="227"/>
      <c r="BB26" s="199"/>
      <c r="BC26" s="210"/>
      <c r="BD26" s="210"/>
      <c r="BE26" s="198"/>
      <c r="BF26" s="198"/>
      <c r="BG26" s="211"/>
      <c r="BI26" s="195" t="str">
        <f t="shared" si="4"/>
        <v>Group D</v>
      </c>
      <c r="BJ26" s="197"/>
      <c r="BK26" s="201"/>
      <c r="BL26" s="198"/>
      <c r="BM26" s="226"/>
      <c r="BN26" s="227"/>
      <c r="BO26" s="199"/>
      <c r="BP26" s="210"/>
      <c r="BQ26" s="210"/>
      <c r="BR26" s="198"/>
      <c r="BS26" s="198"/>
      <c r="BT26" s="211"/>
      <c r="BV26" s="195" t="str">
        <f t="shared" si="5"/>
        <v>Group D</v>
      </c>
      <c r="BW26" s="197"/>
      <c r="BX26" s="201"/>
      <c r="BY26" s="198"/>
      <c r="BZ26" s="226"/>
      <c r="CA26" s="227"/>
      <c r="CB26" s="199"/>
      <c r="CC26" s="210"/>
      <c r="CD26" s="210"/>
      <c r="CE26" s="198"/>
      <c r="CF26" s="198"/>
      <c r="CG26" s="211"/>
      <c r="CI26" s="195" t="str">
        <f t="shared" si="6"/>
        <v>Group D</v>
      </c>
      <c r="CJ26" s="197"/>
      <c r="CK26" s="201"/>
      <c r="CL26" s="198"/>
      <c r="CM26" s="226"/>
      <c r="CN26" s="227"/>
      <c r="CO26" s="199"/>
      <c r="CP26" s="210"/>
      <c r="CQ26" s="210"/>
      <c r="CR26" s="198"/>
      <c r="CS26" s="198"/>
      <c r="CT26" s="211"/>
      <c r="CV26" s="195" t="str">
        <f t="shared" si="7"/>
        <v>Group D</v>
      </c>
      <c r="CW26" s="197"/>
      <c r="CX26" s="201"/>
      <c r="CY26" s="198"/>
      <c r="CZ26" s="226"/>
      <c r="DA26" s="227"/>
      <c r="DB26" s="199"/>
      <c r="DC26" s="210"/>
      <c r="DD26" s="210"/>
      <c r="DE26" s="198"/>
      <c r="DF26" s="198"/>
      <c r="DG26" s="211"/>
      <c r="DI26" s="195" t="str">
        <f t="shared" si="8"/>
        <v>Group D</v>
      </c>
      <c r="DJ26" s="197"/>
      <c r="DK26" s="201"/>
      <c r="DL26" s="198"/>
      <c r="DM26" s="226"/>
      <c r="DN26" s="227"/>
      <c r="DO26" s="199"/>
      <c r="DP26" s="210"/>
      <c r="DQ26" s="210"/>
      <c r="DR26" s="198"/>
      <c r="DS26" s="198"/>
      <c r="DT26" s="211"/>
      <c r="DV26" s="195" t="str">
        <f t="shared" si="9"/>
        <v>Group D</v>
      </c>
      <c r="DW26" s="197"/>
      <c r="DX26" s="201"/>
      <c r="DY26" s="198"/>
      <c r="DZ26" s="226"/>
      <c r="EA26" s="227"/>
      <c r="EB26" s="199"/>
      <c r="EC26" s="210"/>
      <c r="ED26" s="210"/>
      <c r="EE26" s="198"/>
      <c r="EF26" s="198"/>
      <c r="EG26" s="211"/>
      <c r="EI26" s="195" t="str">
        <f t="shared" si="10"/>
        <v>Group D</v>
      </c>
      <c r="EJ26" s="197"/>
      <c r="EK26" s="201"/>
      <c r="EL26" s="198"/>
      <c r="EM26" s="226"/>
      <c r="EN26" s="227"/>
      <c r="EO26" s="199"/>
      <c r="EP26" s="210"/>
      <c r="EQ26" s="210"/>
      <c r="ER26" s="198"/>
      <c r="ES26" s="198"/>
      <c r="ET26" s="211"/>
      <c r="EV26" s="195" t="str">
        <f t="shared" si="11"/>
        <v>Group D</v>
      </c>
      <c r="EW26" s="197"/>
      <c r="EX26" s="201"/>
      <c r="EY26" s="198"/>
      <c r="EZ26" s="226"/>
      <c r="FA26" s="227"/>
      <c r="FB26" s="199"/>
      <c r="FC26" s="210"/>
      <c r="FD26" s="210"/>
      <c r="FE26" s="198"/>
      <c r="FF26" s="198"/>
      <c r="FG26" s="211"/>
      <c r="FI26" s="195" t="str">
        <f t="shared" si="12"/>
        <v>Group D</v>
      </c>
      <c r="FJ26" s="197"/>
      <c r="FK26" s="201"/>
      <c r="FL26" s="198"/>
      <c r="FM26" s="226"/>
      <c r="FN26" s="227"/>
      <c r="FO26" s="199"/>
      <c r="FP26" s="210"/>
      <c r="FQ26" s="210"/>
      <c r="FR26" s="198"/>
      <c r="FS26" s="198"/>
      <c r="FT26" s="211"/>
      <c r="FV26" s="195" t="str">
        <f t="shared" si="13"/>
        <v>Group D</v>
      </c>
      <c r="FW26" s="197"/>
      <c r="FX26" s="201"/>
      <c r="FY26" s="198"/>
      <c r="FZ26" s="226"/>
      <c r="GA26" s="227"/>
      <c r="GB26" s="199"/>
      <c r="GC26" s="210"/>
      <c r="GD26" s="210"/>
      <c r="GE26" s="198"/>
      <c r="GF26" s="198"/>
      <c r="GG26" s="211"/>
      <c r="GI26" s="195" t="str">
        <f t="shared" si="14"/>
        <v>Group D</v>
      </c>
      <c r="GJ26" s="197"/>
      <c r="GK26" s="201"/>
      <c r="GL26" s="198"/>
      <c r="GM26" s="226"/>
      <c r="GN26" s="227"/>
      <c r="GO26" s="199"/>
      <c r="GP26" s="210"/>
      <c r="GQ26" s="210"/>
      <c r="GR26" s="198"/>
      <c r="GS26" s="198"/>
      <c r="GT26" s="211"/>
      <c r="GV26" s="195" t="str">
        <f t="shared" si="15"/>
        <v>Group D</v>
      </c>
      <c r="GW26" s="197"/>
      <c r="GX26" s="201"/>
      <c r="GY26" s="198"/>
      <c r="GZ26" s="226"/>
      <c r="HA26" s="227"/>
      <c r="HB26" s="199"/>
      <c r="HC26" s="210"/>
      <c r="HD26" s="210"/>
      <c r="HE26" s="198"/>
      <c r="HF26" s="198"/>
      <c r="HG26" s="211"/>
      <c r="HI26" s="195" t="str">
        <f t="shared" si="16"/>
        <v>Group D</v>
      </c>
      <c r="HJ26" s="197"/>
      <c r="HK26" s="201"/>
      <c r="HL26" s="198"/>
      <c r="HM26" s="226"/>
      <c r="HN26" s="227"/>
      <c r="HO26" s="199"/>
      <c r="HP26" s="210"/>
      <c r="HQ26" s="210"/>
      <c r="HR26" s="198"/>
      <c r="HS26" s="198"/>
      <c r="HT26" s="211"/>
      <c r="HV26" s="195" t="str">
        <f t="shared" si="17"/>
        <v>Group D</v>
      </c>
      <c r="HW26" s="197"/>
      <c r="HX26" s="201"/>
      <c r="HY26" s="198"/>
      <c r="HZ26" s="226"/>
      <c r="IA26" s="227"/>
      <c r="IB26" s="199"/>
      <c r="IC26" s="210"/>
      <c r="ID26" s="210"/>
      <c r="IE26" s="198"/>
      <c r="IF26" s="198"/>
      <c r="IG26" s="211"/>
      <c r="II26" s="195" t="str">
        <f t="shared" si="18"/>
        <v>Group D</v>
      </c>
      <c r="IJ26" s="197"/>
      <c r="IK26" s="201"/>
      <c r="IL26" s="198"/>
      <c r="IM26" s="226"/>
      <c r="IN26" s="227"/>
      <c r="IO26" s="199"/>
      <c r="IP26" s="210"/>
      <c r="IQ26" s="210"/>
      <c r="IR26" s="198"/>
      <c r="IS26" s="198"/>
      <c r="IT26" s="211"/>
      <c r="IV26" s="195" t="str">
        <f t="shared" si="19"/>
        <v>Group D</v>
      </c>
      <c r="IW26" s="197"/>
      <c r="IX26" s="201"/>
      <c r="IY26" s="198"/>
      <c r="IZ26" s="226"/>
      <c r="JA26" s="227"/>
      <c r="JB26" s="199"/>
      <c r="JC26" s="210"/>
      <c r="JD26" s="210"/>
      <c r="JE26" s="198"/>
      <c r="JF26" s="198"/>
      <c r="JG26" s="211"/>
      <c r="JI26" s="195" t="str">
        <f t="shared" si="20"/>
        <v>Group D</v>
      </c>
      <c r="JJ26" s="197"/>
      <c r="JK26" s="201"/>
      <c r="JL26" s="198"/>
      <c r="JM26" s="226"/>
      <c r="JN26" s="227"/>
      <c r="JO26" s="199"/>
      <c r="JP26" s="210"/>
      <c r="JQ26" s="210"/>
      <c r="JR26" s="198"/>
      <c r="JS26" s="198"/>
      <c r="JT26" s="211"/>
      <c r="JV26" s="195" t="str">
        <f t="shared" si="21"/>
        <v>Group D</v>
      </c>
      <c r="JW26" s="197"/>
      <c r="JX26" s="201"/>
      <c r="JY26" s="198"/>
      <c r="JZ26" s="226"/>
      <c r="KA26" s="227"/>
      <c r="KB26" s="199"/>
      <c r="KC26" s="210"/>
      <c r="KD26" s="210"/>
      <c r="KE26" s="198"/>
      <c r="KF26" s="198"/>
      <c r="KG26" s="211"/>
      <c r="KI26" s="195" t="str">
        <f t="shared" si="22"/>
        <v>Group D</v>
      </c>
      <c r="KJ26" s="197"/>
      <c r="KK26" s="201"/>
      <c r="KL26" s="198"/>
      <c r="KM26" s="226"/>
      <c r="KN26" s="227"/>
      <c r="KO26" s="199"/>
      <c r="KP26" s="210"/>
      <c r="KQ26" s="210"/>
      <c r="KR26" s="198"/>
      <c r="KS26" s="198"/>
      <c r="KT26" s="211"/>
      <c r="KV26" s="195" t="str">
        <f t="shared" si="23"/>
        <v>Group D</v>
      </c>
      <c r="KW26" s="197"/>
      <c r="KX26" s="201"/>
      <c r="KY26" s="198"/>
      <c r="KZ26" s="226"/>
      <c r="LA26" s="227"/>
      <c r="LB26" s="199"/>
      <c r="LC26" s="210"/>
      <c r="LD26" s="210"/>
      <c r="LE26" s="198"/>
      <c r="LF26" s="198"/>
      <c r="LG26" s="211"/>
      <c r="LI26" s="195" t="str">
        <f t="shared" si="24"/>
        <v>Group D</v>
      </c>
      <c r="LJ26" s="197"/>
      <c r="LK26" s="201"/>
      <c r="LL26" s="198"/>
      <c r="LM26" s="226"/>
      <c r="LN26" s="227"/>
      <c r="LO26" s="199"/>
      <c r="LP26" s="210"/>
      <c r="LQ26" s="210"/>
      <c r="LR26" s="198"/>
      <c r="LS26" s="198"/>
      <c r="LT26" s="211"/>
      <c r="LV26" s="195" t="str">
        <f t="shared" si="25"/>
        <v>Group D</v>
      </c>
      <c r="LW26" s="197"/>
      <c r="LX26" s="201"/>
      <c r="LY26" s="198"/>
      <c r="LZ26" s="226"/>
      <c r="MA26" s="227"/>
      <c r="MB26" s="199"/>
      <c r="MC26" s="210"/>
      <c r="MD26" s="210"/>
      <c r="ME26" s="198"/>
      <c r="MF26" s="198"/>
      <c r="MG26" s="211"/>
    </row>
    <row r="27" spans="2:345">
      <c r="B27" s="186">
        <f>INDEX(Groups!$C$7:$C$65,MATCH(C27,Groups!$D$7:$D$65,0))</f>
        <v>16</v>
      </c>
      <c r="C27" s="187" t="str">
        <f>CalcD!$P$22</f>
        <v>USA</v>
      </c>
      <c r="D27" s="188">
        <f>INDEX(Groups!$C$7:$C$65,MATCH(E27,Groups!$D$7:$D$65,0))</f>
        <v>40</v>
      </c>
      <c r="E27" s="187" t="str">
        <f>CalcD!$Q$22</f>
        <v>Paraguay</v>
      </c>
      <c r="F27" s="189" t="str">
        <f>CalcD!$R$22</f>
        <v/>
      </c>
      <c r="G27" s="190" t="str">
        <f>CalcD!$S$22</f>
        <v/>
      </c>
      <c r="I27" s="186">
        <f t="shared" si="0"/>
        <v>16</v>
      </c>
      <c r="J27" s="187" t="str">
        <f t="shared" ref="J27:J32" si="364">$C27</f>
        <v>USA</v>
      </c>
      <c r="K27" s="188">
        <f t="shared" si="26"/>
        <v>40</v>
      </c>
      <c r="L27" s="187" t="str">
        <f t="shared" ref="L27:L32" si="365">$E27</f>
        <v>Paraguay</v>
      </c>
      <c r="M27" s="222"/>
      <c r="N27" s="222"/>
      <c r="O27" s="217"/>
      <c r="P27" s="188" t="str">
        <f t="shared" ref="P27:P32" si="366">IF(($F27&lt;&gt;"")*($G27&lt;&gt;"")*(M27&lt;&gt;"")*(N27&lt;&gt;""),($F27&gt;$G27)*(M27&gt;N27)+($F27=$G27)*(M27=N27)+($F27&lt;$G27)*(M27&lt;N27),"")</f>
        <v/>
      </c>
      <c r="Q27" s="188" t="str">
        <f>IF((P27&lt;&gt;""),IF(OR($F27&lt;&gt;$G27,PrSettings!$M$4="●"),(($F27-$G27)=(M27-N27))*1,0),"")</f>
        <v/>
      </c>
      <c r="R27" s="188" t="str">
        <f t="shared" ref="R27:R32" si="367">IF((P27&lt;&gt;""),($F27=M27)*($G27=N27),"")</f>
        <v/>
      </c>
      <c r="S27" s="188" t="str">
        <f>IF(P27&lt;&gt;"",IF(ABS($F27-$G27)&gt;=PrSettings!$M$7,(ABS($F27-$G27-M27+N27)&lt;=1)*1,IF(AND(P27,$F27=$G27,$F27&gt;=PrSettings!$M$6),(ABS(M27-$F27)&lt;=1)*1,IF(AND(P27,$F27+$G27&gt;=PrSettings!$M$8),(ABS(M27-$F27)+ABS(N27-$G27)&lt;=1)*1,""))),"")</f>
        <v/>
      </c>
      <c r="T27" s="219"/>
      <c r="V27" s="186">
        <f t="shared" si="1"/>
        <v>16</v>
      </c>
      <c r="W27" s="187" t="str">
        <f t="shared" ref="W27:W32" si="368">$C27</f>
        <v>USA</v>
      </c>
      <c r="X27" s="188">
        <f t="shared" si="29"/>
        <v>40</v>
      </c>
      <c r="Y27" s="187" t="str">
        <f t="shared" ref="Y27:Y32" si="369">$E27</f>
        <v>Paraguay</v>
      </c>
      <c r="Z27" s="222"/>
      <c r="AA27" s="222"/>
      <c r="AB27" s="217"/>
      <c r="AC27" s="188" t="str">
        <f t="shared" ref="AC27:AC32" si="370">IF(($F27&lt;&gt;"")*($G27&lt;&gt;"")*(Z27&lt;&gt;"")*(AA27&lt;&gt;""),($F27&gt;$G27)*(Z27&gt;AA27)+($F27=$G27)*(Z27=AA27)+($F27&lt;$G27)*(Z27&lt;AA27),"")</f>
        <v/>
      </c>
      <c r="AD27" s="188" t="str">
        <f>IF((AC27&lt;&gt;""),IF(OR($F27&lt;&gt;$G27,PrSettings!$M$4="●"),(($F27-$G27)=(Z27-AA27))*1,0),"")</f>
        <v/>
      </c>
      <c r="AE27" s="188" t="str">
        <f t="shared" ref="AE27:AE32" si="371">IF((AC27&lt;&gt;""),($F27=Z27)*($G27=AA27),"")</f>
        <v/>
      </c>
      <c r="AF27" s="188" t="str">
        <f>IF(AC27&lt;&gt;"",IF(ABS($F27-$G27)&gt;=PrSettings!$M$7,(ABS($F27-$G27-Z27+AA27)&lt;=1)*1,IF(AND(AC27,$F27=$G27,$F27&gt;=PrSettings!$M$6),(ABS(Z27-$F27)&lt;=1)*1,IF(AND(AC27,$F27+$G27&gt;=PrSettings!$M$8),(ABS(Z27-$F27)+ABS(AA27-$G27)&lt;=1)*1,""))),"")</f>
        <v/>
      </c>
      <c r="AG27" s="219"/>
      <c r="AI27" s="186">
        <f t="shared" si="2"/>
        <v>16</v>
      </c>
      <c r="AJ27" s="187" t="str">
        <f t="shared" ref="AJ27:AJ32" si="372">$C27</f>
        <v>USA</v>
      </c>
      <c r="AK27" s="188">
        <f t="shared" si="32"/>
        <v>40</v>
      </c>
      <c r="AL27" s="187" t="str">
        <f t="shared" ref="AL27:AL32" si="373">$E27</f>
        <v>Paraguay</v>
      </c>
      <c r="AM27" s="222"/>
      <c r="AN27" s="222"/>
      <c r="AO27" s="217"/>
      <c r="AP27" s="188" t="str">
        <f t="shared" ref="AP27:AP32" si="374">IF(($F27&lt;&gt;"")*($G27&lt;&gt;"")*(AM27&lt;&gt;"")*(AN27&lt;&gt;""),($F27&gt;$G27)*(AM27&gt;AN27)+($F27=$G27)*(AM27=AN27)+($F27&lt;$G27)*(AM27&lt;AN27),"")</f>
        <v/>
      </c>
      <c r="AQ27" s="188" t="str">
        <f>IF((AP27&lt;&gt;""),IF(OR($F27&lt;&gt;$G27,PrSettings!$M$4="●"),(($F27-$G27)=(AM27-AN27))*1,0),"")</f>
        <v/>
      </c>
      <c r="AR27" s="188" t="str">
        <f t="shared" ref="AR27:AR32" si="375">IF((AP27&lt;&gt;""),($F27=AM27)*($G27=AN27),"")</f>
        <v/>
      </c>
      <c r="AS27" s="188" t="str">
        <f>IF(AP27&lt;&gt;"",IF(ABS($F27-$G27)&gt;=PrSettings!$M$7,(ABS($F27-$G27-AM27+AN27)&lt;=1)*1,IF(AND(AP27,$F27=$G27,$F27&gt;=PrSettings!$M$6),(ABS(AM27-$F27)&lt;=1)*1,IF(AND(AP27,$F27+$G27&gt;=PrSettings!$M$8),(ABS(AM27-$F27)+ABS(AN27-$G27)&lt;=1)*1,""))),"")</f>
        <v/>
      </c>
      <c r="AT27" s="219"/>
      <c r="AV27" s="186">
        <f t="shared" si="3"/>
        <v>16</v>
      </c>
      <c r="AW27" s="187" t="str">
        <f t="shared" ref="AW27:AW32" si="376">$C27</f>
        <v>USA</v>
      </c>
      <c r="AX27" s="188">
        <f t="shared" si="35"/>
        <v>40</v>
      </c>
      <c r="AY27" s="187" t="str">
        <f t="shared" ref="AY27:AY32" si="377">$E27</f>
        <v>Paraguay</v>
      </c>
      <c r="AZ27" s="222"/>
      <c r="BA27" s="222"/>
      <c r="BB27" s="217"/>
      <c r="BC27" s="188" t="str">
        <f t="shared" ref="BC27:BC32" si="378">IF(($F27&lt;&gt;"")*($G27&lt;&gt;"")*(AZ27&lt;&gt;"")*(BA27&lt;&gt;""),($F27&gt;$G27)*(AZ27&gt;BA27)+($F27=$G27)*(AZ27=BA27)+($F27&lt;$G27)*(AZ27&lt;BA27),"")</f>
        <v/>
      </c>
      <c r="BD27" s="188" t="str">
        <f>IF((BC27&lt;&gt;""),IF(OR($F27&lt;&gt;$G27,PrSettings!$M$4="●"),(($F27-$G27)=(AZ27-BA27))*1,0),"")</f>
        <v/>
      </c>
      <c r="BE27" s="188" t="str">
        <f t="shared" ref="BE27:BE32" si="379">IF((BC27&lt;&gt;""),($F27=AZ27)*($G27=BA27),"")</f>
        <v/>
      </c>
      <c r="BF27" s="188" t="str">
        <f>IF(BC27&lt;&gt;"",IF(ABS($F27-$G27)&gt;=PrSettings!$M$7,(ABS($F27-$G27-AZ27+BA27)&lt;=1)*1,IF(AND(BC27,$F27=$G27,$F27&gt;=PrSettings!$M$6),(ABS(AZ27-$F27)&lt;=1)*1,IF(AND(BC27,$F27+$G27&gt;=PrSettings!$M$8),(ABS(AZ27-$F27)+ABS(BA27-$G27)&lt;=1)*1,""))),"")</f>
        <v/>
      </c>
      <c r="BG27" s="219"/>
      <c r="BI27" s="186">
        <f t="shared" si="4"/>
        <v>16</v>
      </c>
      <c r="BJ27" s="187" t="str">
        <f t="shared" ref="BJ27:BJ32" si="380">$C27</f>
        <v>USA</v>
      </c>
      <c r="BK27" s="188">
        <f t="shared" si="38"/>
        <v>40</v>
      </c>
      <c r="BL27" s="187" t="str">
        <f t="shared" ref="BL27:BL32" si="381">$E27</f>
        <v>Paraguay</v>
      </c>
      <c r="BM27" s="222"/>
      <c r="BN27" s="222"/>
      <c r="BO27" s="217"/>
      <c r="BP27" s="188" t="str">
        <f t="shared" ref="BP27:BP32" si="382">IF(($F27&lt;&gt;"")*($G27&lt;&gt;"")*(BM27&lt;&gt;"")*(BN27&lt;&gt;""),($F27&gt;$G27)*(BM27&gt;BN27)+($F27=$G27)*(BM27=BN27)+($F27&lt;$G27)*(BM27&lt;BN27),"")</f>
        <v/>
      </c>
      <c r="BQ27" s="188" t="str">
        <f>IF((BP27&lt;&gt;""),IF(OR($F27&lt;&gt;$G27,PrSettings!$M$4="●"),(($F27-$G27)=(BM27-BN27))*1,0),"")</f>
        <v/>
      </c>
      <c r="BR27" s="188" t="str">
        <f t="shared" ref="BR27:BR32" si="383">IF((BP27&lt;&gt;""),($F27=BM27)*($G27=BN27),"")</f>
        <v/>
      </c>
      <c r="BS27" s="188" t="str">
        <f>IF(BP27&lt;&gt;"",IF(ABS($F27-$G27)&gt;=PrSettings!$M$7,(ABS($F27-$G27-BM27+BN27)&lt;=1)*1,IF(AND(BP27,$F27=$G27,$F27&gt;=PrSettings!$M$6),(ABS(BM27-$F27)&lt;=1)*1,IF(AND(BP27,$F27+$G27&gt;=PrSettings!$M$8),(ABS(BM27-$F27)+ABS(BN27-$G27)&lt;=1)*1,""))),"")</f>
        <v/>
      </c>
      <c r="BT27" s="219"/>
      <c r="BV27" s="186">
        <f t="shared" si="5"/>
        <v>16</v>
      </c>
      <c r="BW27" s="187" t="str">
        <f t="shared" ref="BW27:BW32" si="384">$C27</f>
        <v>USA</v>
      </c>
      <c r="BX27" s="188">
        <f t="shared" si="41"/>
        <v>40</v>
      </c>
      <c r="BY27" s="187" t="str">
        <f t="shared" ref="BY27:BY32" si="385">$E27</f>
        <v>Paraguay</v>
      </c>
      <c r="BZ27" s="222"/>
      <c r="CA27" s="222"/>
      <c r="CB27" s="217"/>
      <c r="CC27" s="188" t="str">
        <f t="shared" ref="CC27:CC32" si="386">IF(($F27&lt;&gt;"")*($G27&lt;&gt;"")*(BZ27&lt;&gt;"")*(CA27&lt;&gt;""),($F27&gt;$G27)*(BZ27&gt;CA27)+($F27=$G27)*(BZ27=CA27)+($F27&lt;$G27)*(BZ27&lt;CA27),"")</f>
        <v/>
      </c>
      <c r="CD27" s="188" t="str">
        <f>IF((CC27&lt;&gt;""),IF(OR($F27&lt;&gt;$G27,PrSettings!$M$4="●"),(($F27-$G27)=(BZ27-CA27))*1,0),"")</f>
        <v/>
      </c>
      <c r="CE27" s="188" t="str">
        <f t="shared" ref="CE27:CE32" si="387">IF((CC27&lt;&gt;""),($F27=BZ27)*($G27=CA27),"")</f>
        <v/>
      </c>
      <c r="CF27" s="188" t="str">
        <f>IF(CC27&lt;&gt;"",IF(ABS($F27-$G27)&gt;=PrSettings!$M$7,(ABS($F27-$G27-BZ27+CA27)&lt;=1)*1,IF(AND(CC27,$F27=$G27,$F27&gt;=PrSettings!$M$6),(ABS(BZ27-$F27)&lt;=1)*1,IF(AND(CC27,$F27+$G27&gt;=PrSettings!$M$8),(ABS(BZ27-$F27)+ABS(CA27-$G27)&lt;=1)*1,""))),"")</f>
        <v/>
      </c>
      <c r="CG27" s="219"/>
      <c r="CI27" s="186">
        <f t="shared" si="6"/>
        <v>16</v>
      </c>
      <c r="CJ27" s="187" t="str">
        <f t="shared" ref="CJ27:CJ32" si="388">$C27</f>
        <v>USA</v>
      </c>
      <c r="CK27" s="188">
        <f t="shared" si="44"/>
        <v>40</v>
      </c>
      <c r="CL27" s="187" t="str">
        <f t="shared" ref="CL27:CL32" si="389">$E27</f>
        <v>Paraguay</v>
      </c>
      <c r="CM27" s="222"/>
      <c r="CN27" s="222"/>
      <c r="CO27" s="217"/>
      <c r="CP27" s="188" t="str">
        <f t="shared" ref="CP27:CP32" si="390">IF(($F27&lt;&gt;"")*($G27&lt;&gt;"")*(CM27&lt;&gt;"")*(CN27&lt;&gt;""),($F27&gt;$G27)*(CM27&gt;CN27)+($F27=$G27)*(CM27=CN27)+($F27&lt;$G27)*(CM27&lt;CN27),"")</f>
        <v/>
      </c>
      <c r="CQ27" s="188" t="str">
        <f>IF((CP27&lt;&gt;""),IF(OR($F27&lt;&gt;$G27,PrSettings!$M$4="●"),(($F27-$G27)=(CM27-CN27))*1,0),"")</f>
        <v/>
      </c>
      <c r="CR27" s="188" t="str">
        <f t="shared" ref="CR27:CR32" si="391">IF((CP27&lt;&gt;""),($F27=CM27)*($G27=CN27),"")</f>
        <v/>
      </c>
      <c r="CS27" s="188" t="str">
        <f>IF(CP27&lt;&gt;"",IF(ABS($F27-$G27)&gt;=PrSettings!$M$7,(ABS($F27-$G27-CM27+CN27)&lt;=1)*1,IF(AND(CP27,$F27=$G27,$F27&gt;=PrSettings!$M$6),(ABS(CM27-$F27)&lt;=1)*1,IF(AND(CP27,$F27+$G27&gt;=PrSettings!$M$8),(ABS(CM27-$F27)+ABS(CN27-$G27)&lt;=1)*1,""))),"")</f>
        <v/>
      </c>
      <c r="CT27" s="219"/>
      <c r="CV27" s="186">
        <f t="shared" si="7"/>
        <v>16</v>
      </c>
      <c r="CW27" s="187" t="str">
        <f t="shared" ref="CW27:CW32" si="392">$C27</f>
        <v>USA</v>
      </c>
      <c r="CX27" s="188">
        <f t="shared" si="47"/>
        <v>40</v>
      </c>
      <c r="CY27" s="187" t="str">
        <f t="shared" ref="CY27:CY32" si="393">$E27</f>
        <v>Paraguay</v>
      </c>
      <c r="CZ27" s="222"/>
      <c r="DA27" s="222"/>
      <c r="DB27" s="217"/>
      <c r="DC27" s="188" t="str">
        <f t="shared" ref="DC27:DC32" si="394">IF(($F27&lt;&gt;"")*($G27&lt;&gt;"")*(CZ27&lt;&gt;"")*(DA27&lt;&gt;""),($F27&gt;$G27)*(CZ27&gt;DA27)+($F27=$G27)*(CZ27=DA27)+($F27&lt;$G27)*(CZ27&lt;DA27),"")</f>
        <v/>
      </c>
      <c r="DD27" s="188" t="str">
        <f>IF((DC27&lt;&gt;""),IF(OR($F27&lt;&gt;$G27,PrSettings!$M$4="●"),(($F27-$G27)=(CZ27-DA27))*1,0),"")</f>
        <v/>
      </c>
      <c r="DE27" s="188" t="str">
        <f t="shared" ref="DE27:DE32" si="395">IF((DC27&lt;&gt;""),($F27=CZ27)*($G27=DA27),"")</f>
        <v/>
      </c>
      <c r="DF27" s="188" t="str">
        <f>IF(DC27&lt;&gt;"",IF(ABS($F27-$G27)&gt;=PrSettings!$M$7,(ABS($F27-$G27-CZ27+DA27)&lt;=1)*1,IF(AND(DC27,$F27=$G27,$F27&gt;=PrSettings!$M$6),(ABS(CZ27-$F27)&lt;=1)*1,IF(AND(DC27,$F27+$G27&gt;=PrSettings!$M$8),(ABS(CZ27-$F27)+ABS(DA27-$G27)&lt;=1)*1,""))),"")</f>
        <v/>
      </c>
      <c r="DG27" s="219"/>
      <c r="DI27" s="186">
        <f t="shared" si="8"/>
        <v>16</v>
      </c>
      <c r="DJ27" s="187" t="str">
        <f t="shared" ref="DJ27:DJ32" si="396">$C27</f>
        <v>USA</v>
      </c>
      <c r="DK27" s="188">
        <f t="shared" si="50"/>
        <v>40</v>
      </c>
      <c r="DL27" s="187" t="str">
        <f t="shared" ref="DL27:DL32" si="397">$E27</f>
        <v>Paraguay</v>
      </c>
      <c r="DM27" s="222"/>
      <c r="DN27" s="222"/>
      <c r="DO27" s="217"/>
      <c r="DP27" s="188" t="str">
        <f t="shared" ref="DP27:DP32" si="398">IF(($F27&lt;&gt;"")*($G27&lt;&gt;"")*(DM27&lt;&gt;"")*(DN27&lt;&gt;""),($F27&gt;$G27)*(DM27&gt;DN27)+($F27=$G27)*(DM27=DN27)+($F27&lt;$G27)*(DM27&lt;DN27),"")</f>
        <v/>
      </c>
      <c r="DQ27" s="188" t="str">
        <f>IF((DP27&lt;&gt;""),IF(OR($F27&lt;&gt;$G27,PrSettings!$M$4="●"),(($F27-$G27)=(DM27-DN27))*1,0),"")</f>
        <v/>
      </c>
      <c r="DR27" s="188" t="str">
        <f t="shared" ref="DR27:DR32" si="399">IF((DP27&lt;&gt;""),($F27=DM27)*($G27=DN27),"")</f>
        <v/>
      </c>
      <c r="DS27" s="188" t="str">
        <f>IF(DP27&lt;&gt;"",IF(ABS($F27-$G27)&gt;=PrSettings!$M$7,(ABS($F27-$G27-DM27+DN27)&lt;=1)*1,IF(AND(DP27,$F27=$G27,$F27&gt;=PrSettings!$M$6),(ABS(DM27-$F27)&lt;=1)*1,IF(AND(DP27,$F27+$G27&gt;=PrSettings!$M$8),(ABS(DM27-$F27)+ABS(DN27-$G27)&lt;=1)*1,""))),"")</f>
        <v/>
      </c>
      <c r="DT27" s="219"/>
      <c r="DV27" s="186">
        <f t="shared" si="9"/>
        <v>16</v>
      </c>
      <c r="DW27" s="187" t="str">
        <f t="shared" ref="DW27:DW32" si="400">$C27</f>
        <v>USA</v>
      </c>
      <c r="DX27" s="188">
        <f t="shared" si="53"/>
        <v>40</v>
      </c>
      <c r="DY27" s="187" t="str">
        <f t="shared" ref="DY27:DY32" si="401">$E27</f>
        <v>Paraguay</v>
      </c>
      <c r="DZ27" s="222"/>
      <c r="EA27" s="222"/>
      <c r="EB27" s="217"/>
      <c r="EC27" s="188" t="str">
        <f t="shared" ref="EC27:EC32" si="402">IF(($F27&lt;&gt;"")*($G27&lt;&gt;"")*(DZ27&lt;&gt;"")*(EA27&lt;&gt;""),($F27&gt;$G27)*(DZ27&gt;EA27)+($F27=$G27)*(DZ27=EA27)+($F27&lt;$G27)*(DZ27&lt;EA27),"")</f>
        <v/>
      </c>
      <c r="ED27" s="188" t="str">
        <f>IF((EC27&lt;&gt;""),IF(OR($F27&lt;&gt;$G27,PrSettings!$M$4="●"),(($F27-$G27)=(DZ27-EA27))*1,0),"")</f>
        <v/>
      </c>
      <c r="EE27" s="188" t="str">
        <f t="shared" ref="EE27:EE32" si="403">IF((EC27&lt;&gt;""),($F27=DZ27)*($G27=EA27),"")</f>
        <v/>
      </c>
      <c r="EF27" s="188" t="str">
        <f>IF(EC27&lt;&gt;"",IF(ABS($F27-$G27)&gt;=PrSettings!$M$7,(ABS($F27-$G27-DZ27+EA27)&lt;=1)*1,IF(AND(EC27,$F27=$G27,$F27&gt;=PrSettings!$M$6),(ABS(DZ27-$F27)&lt;=1)*1,IF(AND(EC27,$F27+$G27&gt;=PrSettings!$M$8),(ABS(DZ27-$F27)+ABS(EA27-$G27)&lt;=1)*1,""))),"")</f>
        <v/>
      </c>
      <c r="EG27" s="219"/>
      <c r="EI27" s="186">
        <f t="shared" si="10"/>
        <v>16</v>
      </c>
      <c r="EJ27" s="187" t="str">
        <f t="shared" ref="EJ27:EJ32" si="404">$C27</f>
        <v>USA</v>
      </c>
      <c r="EK27" s="188">
        <f t="shared" si="56"/>
        <v>40</v>
      </c>
      <c r="EL27" s="187" t="str">
        <f t="shared" ref="EL27:EL32" si="405">$E27</f>
        <v>Paraguay</v>
      </c>
      <c r="EM27" s="222"/>
      <c r="EN27" s="222"/>
      <c r="EO27" s="217"/>
      <c r="EP27" s="188" t="str">
        <f t="shared" ref="EP27:EP32" si="406">IF(($F27&lt;&gt;"")*($G27&lt;&gt;"")*(EM27&lt;&gt;"")*(EN27&lt;&gt;""),($F27&gt;$G27)*(EM27&gt;EN27)+($F27=$G27)*(EM27=EN27)+($F27&lt;$G27)*(EM27&lt;EN27),"")</f>
        <v/>
      </c>
      <c r="EQ27" s="188" t="str">
        <f>IF((EP27&lt;&gt;""),IF(OR($F27&lt;&gt;$G27,PrSettings!$M$4="●"),(($F27-$G27)=(EM27-EN27))*1,0),"")</f>
        <v/>
      </c>
      <c r="ER27" s="188" t="str">
        <f t="shared" ref="ER27:ER32" si="407">IF((EP27&lt;&gt;""),($F27=EM27)*($G27=EN27),"")</f>
        <v/>
      </c>
      <c r="ES27" s="188" t="str">
        <f>IF(EP27&lt;&gt;"",IF(ABS($F27-$G27)&gt;=PrSettings!$M$7,(ABS($F27-$G27-EM27+EN27)&lt;=1)*1,IF(AND(EP27,$F27=$G27,$F27&gt;=PrSettings!$M$6),(ABS(EM27-$F27)&lt;=1)*1,IF(AND(EP27,$F27+$G27&gt;=PrSettings!$M$8),(ABS(EM27-$F27)+ABS(EN27-$G27)&lt;=1)*1,""))),"")</f>
        <v/>
      </c>
      <c r="ET27" s="219"/>
      <c r="EV27" s="186">
        <f t="shared" si="11"/>
        <v>16</v>
      </c>
      <c r="EW27" s="187" t="str">
        <f t="shared" ref="EW27:EW32" si="408">$C27</f>
        <v>USA</v>
      </c>
      <c r="EX27" s="188">
        <f t="shared" si="59"/>
        <v>40</v>
      </c>
      <c r="EY27" s="187" t="str">
        <f t="shared" ref="EY27:EY32" si="409">$E27</f>
        <v>Paraguay</v>
      </c>
      <c r="EZ27" s="222"/>
      <c r="FA27" s="222"/>
      <c r="FB27" s="217"/>
      <c r="FC27" s="188" t="str">
        <f t="shared" ref="FC27:FC32" si="410">IF(($F27&lt;&gt;"")*($G27&lt;&gt;"")*(EZ27&lt;&gt;"")*(FA27&lt;&gt;""),($F27&gt;$G27)*(EZ27&gt;FA27)+($F27=$G27)*(EZ27=FA27)+($F27&lt;$G27)*(EZ27&lt;FA27),"")</f>
        <v/>
      </c>
      <c r="FD27" s="188" t="str">
        <f>IF((FC27&lt;&gt;""),IF(OR($F27&lt;&gt;$G27,PrSettings!$M$4="●"),(($F27-$G27)=(EZ27-FA27))*1,0),"")</f>
        <v/>
      </c>
      <c r="FE27" s="188" t="str">
        <f t="shared" ref="FE27:FE32" si="411">IF((FC27&lt;&gt;""),($F27=EZ27)*($G27=FA27),"")</f>
        <v/>
      </c>
      <c r="FF27" s="188" t="str">
        <f>IF(FC27&lt;&gt;"",IF(ABS($F27-$G27)&gt;=PrSettings!$M$7,(ABS($F27-$G27-EZ27+FA27)&lt;=1)*1,IF(AND(FC27,$F27=$G27,$F27&gt;=PrSettings!$M$6),(ABS(EZ27-$F27)&lt;=1)*1,IF(AND(FC27,$F27+$G27&gt;=PrSettings!$M$8),(ABS(EZ27-$F27)+ABS(FA27-$G27)&lt;=1)*1,""))),"")</f>
        <v/>
      </c>
      <c r="FG27" s="219"/>
      <c r="FI27" s="186">
        <f t="shared" si="12"/>
        <v>16</v>
      </c>
      <c r="FJ27" s="187" t="str">
        <f t="shared" ref="FJ27:FJ32" si="412">$C27</f>
        <v>USA</v>
      </c>
      <c r="FK27" s="188">
        <f t="shared" si="62"/>
        <v>40</v>
      </c>
      <c r="FL27" s="187" t="str">
        <f t="shared" ref="FL27:FL32" si="413">$E27</f>
        <v>Paraguay</v>
      </c>
      <c r="FM27" s="222"/>
      <c r="FN27" s="222"/>
      <c r="FO27" s="217"/>
      <c r="FP27" s="188" t="str">
        <f t="shared" ref="FP27:FP32" si="414">IF(($F27&lt;&gt;"")*($G27&lt;&gt;"")*(FM27&lt;&gt;"")*(FN27&lt;&gt;""),($F27&gt;$G27)*(FM27&gt;FN27)+($F27=$G27)*(FM27=FN27)+($F27&lt;$G27)*(FM27&lt;FN27),"")</f>
        <v/>
      </c>
      <c r="FQ27" s="188" t="str">
        <f>IF((FP27&lt;&gt;""),IF(OR($F27&lt;&gt;$G27,PrSettings!$M$4="●"),(($F27-$G27)=(FM27-FN27))*1,0),"")</f>
        <v/>
      </c>
      <c r="FR27" s="188" t="str">
        <f t="shared" ref="FR27:FR32" si="415">IF((FP27&lt;&gt;""),($F27=FM27)*($G27=FN27),"")</f>
        <v/>
      </c>
      <c r="FS27" s="188" t="str">
        <f>IF(FP27&lt;&gt;"",IF(ABS($F27-$G27)&gt;=PrSettings!$M$7,(ABS($F27-$G27-FM27+FN27)&lt;=1)*1,IF(AND(FP27,$F27=$G27,$F27&gt;=PrSettings!$M$6),(ABS(FM27-$F27)&lt;=1)*1,IF(AND(FP27,$F27+$G27&gt;=PrSettings!$M$8),(ABS(FM27-$F27)+ABS(FN27-$G27)&lt;=1)*1,""))),"")</f>
        <v/>
      </c>
      <c r="FT27" s="219"/>
      <c r="FV27" s="186">
        <f t="shared" si="13"/>
        <v>16</v>
      </c>
      <c r="FW27" s="187" t="str">
        <f t="shared" ref="FW27:FW32" si="416">$C27</f>
        <v>USA</v>
      </c>
      <c r="FX27" s="188">
        <f t="shared" si="65"/>
        <v>40</v>
      </c>
      <c r="FY27" s="187" t="str">
        <f t="shared" ref="FY27:FY32" si="417">$E27</f>
        <v>Paraguay</v>
      </c>
      <c r="FZ27" s="222"/>
      <c r="GA27" s="222"/>
      <c r="GB27" s="217"/>
      <c r="GC27" s="188" t="str">
        <f t="shared" ref="GC27:GC32" si="418">IF(($F27&lt;&gt;"")*($G27&lt;&gt;"")*(FZ27&lt;&gt;"")*(GA27&lt;&gt;""),($F27&gt;$G27)*(FZ27&gt;GA27)+($F27=$G27)*(FZ27=GA27)+($F27&lt;$G27)*(FZ27&lt;GA27),"")</f>
        <v/>
      </c>
      <c r="GD27" s="188" t="str">
        <f>IF((GC27&lt;&gt;""),IF(OR($F27&lt;&gt;$G27,PrSettings!$M$4="●"),(($F27-$G27)=(FZ27-GA27))*1,0),"")</f>
        <v/>
      </c>
      <c r="GE27" s="188" t="str">
        <f t="shared" ref="GE27:GE32" si="419">IF((GC27&lt;&gt;""),($F27=FZ27)*($G27=GA27),"")</f>
        <v/>
      </c>
      <c r="GF27" s="188" t="str">
        <f>IF(GC27&lt;&gt;"",IF(ABS($F27-$G27)&gt;=PrSettings!$M$7,(ABS($F27-$G27-FZ27+GA27)&lt;=1)*1,IF(AND(GC27,$F27=$G27,$F27&gt;=PrSettings!$M$6),(ABS(FZ27-$F27)&lt;=1)*1,IF(AND(GC27,$F27+$G27&gt;=PrSettings!$M$8),(ABS(FZ27-$F27)+ABS(GA27-$G27)&lt;=1)*1,""))),"")</f>
        <v/>
      </c>
      <c r="GG27" s="219"/>
      <c r="GI27" s="186">
        <f t="shared" si="14"/>
        <v>16</v>
      </c>
      <c r="GJ27" s="187" t="str">
        <f t="shared" ref="GJ27:GJ32" si="420">$C27</f>
        <v>USA</v>
      </c>
      <c r="GK27" s="188">
        <f t="shared" si="68"/>
        <v>40</v>
      </c>
      <c r="GL27" s="187" t="str">
        <f t="shared" ref="GL27:GL32" si="421">$E27</f>
        <v>Paraguay</v>
      </c>
      <c r="GM27" s="222"/>
      <c r="GN27" s="222"/>
      <c r="GO27" s="217"/>
      <c r="GP27" s="188" t="str">
        <f t="shared" ref="GP27:GP32" si="422">IF(($F27&lt;&gt;"")*($G27&lt;&gt;"")*(GM27&lt;&gt;"")*(GN27&lt;&gt;""),($F27&gt;$G27)*(GM27&gt;GN27)+($F27=$G27)*(GM27=GN27)+($F27&lt;$G27)*(GM27&lt;GN27),"")</f>
        <v/>
      </c>
      <c r="GQ27" s="188" t="str">
        <f>IF((GP27&lt;&gt;""),IF(OR($F27&lt;&gt;$G27,PrSettings!$M$4="●"),(($F27-$G27)=(GM27-GN27))*1,0),"")</f>
        <v/>
      </c>
      <c r="GR27" s="188" t="str">
        <f t="shared" ref="GR27:GR32" si="423">IF((GP27&lt;&gt;""),($F27=GM27)*($G27=GN27),"")</f>
        <v/>
      </c>
      <c r="GS27" s="188" t="str">
        <f>IF(GP27&lt;&gt;"",IF(ABS($F27-$G27)&gt;=PrSettings!$M$7,(ABS($F27-$G27-GM27+GN27)&lt;=1)*1,IF(AND(GP27,$F27=$G27,$F27&gt;=PrSettings!$M$6),(ABS(GM27-$F27)&lt;=1)*1,IF(AND(GP27,$F27+$G27&gt;=PrSettings!$M$8),(ABS(GM27-$F27)+ABS(GN27-$G27)&lt;=1)*1,""))),"")</f>
        <v/>
      </c>
      <c r="GT27" s="219"/>
      <c r="GV27" s="186">
        <f t="shared" si="15"/>
        <v>16</v>
      </c>
      <c r="GW27" s="187" t="str">
        <f t="shared" ref="GW27:GW32" si="424">$C27</f>
        <v>USA</v>
      </c>
      <c r="GX27" s="188">
        <f t="shared" si="71"/>
        <v>40</v>
      </c>
      <c r="GY27" s="187" t="str">
        <f t="shared" ref="GY27:GY32" si="425">$E27</f>
        <v>Paraguay</v>
      </c>
      <c r="GZ27" s="222"/>
      <c r="HA27" s="222"/>
      <c r="HB27" s="217"/>
      <c r="HC27" s="188" t="str">
        <f t="shared" ref="HC27:HC32" si="426">IF(($F27&lt;&gt;"")*($G27&lt;&gt;"")*(GZ27&lt;&gt;"")*(HA27&lt;&gt;""),($F27&gt;$G27)*(GZ27&gt;HA27)+($F27=$G27)*(GZ27=HA27)+($F27&lt;$G27)*(GZ27&lt;HA27),"")</f>
        <v/>
      </c>
      <c r="HD27" s="188" t="str">
        <f>IF((HC27&lt;&gt;""),IF(OR($F27&lt;&gt;$G27,PrSettings!$M$4="●"),(($F27-$G27)=(GZ27-HA27))*1,0),"")</f>
        <v/>
      </c>
      <c r="HE27" s="188" t="str">
        <f t="shared" ref="HE27:HE32" si="427">IF((HC27&lt;&gt;""),($F27=GZ27)*($G27=HA27),"")</f>
        <v/>
      </c>
      <c r="HF27" s="188" t="str">
        <f>IF(HC27&lt;&gt;"",IF(ABS($F27-$G27)&gt;=PrSettings!$M$7,(ABS($F27-$G27-GZ27+HA27)&lt;=1)*1,IF(AND(HC27,$F27=$G27,$F27&gt;=PrSettings!$M$6),(ABS(GZ27-$F27)&lt;=1)*1,IF(AND(HC27,$F27+$G27&gt;=PrSettings!$M$8),(ABS(GZ27-$F27)+ABS(HA27-$G27)&lt;=1)*1,""))),"")</f>
        <v/>
      </c>
      <c r="HG27" s="219"/>
      <c r="HI27" s="186">
        <f t="shared" si="16"/>
        <v>16</v>
      </c>
      <c r="HJ27" s="187" t="str">
        <f t="shared" ref="HJ27:HJ32" si="428">$C27</f>
        <v>USA</v>
      </c>
      <c r="HK27" s="188">
        <f t="shared" si="74"/>
        <v>40</v>
      </c>
      <c r="HL27" s="187" t="str">
        <f t="shared" ref="HL27:HL32" si="429">$E27</f>
        <v>Paraguay</v>
      </c>
      <c r="HM27" s="222"/>
      <c r="HN27" s="222"/>
      <c r="HO27" s="217"/>
      <c r="HP27" s="188" t="str">
        <f t="shared" ref="HP27:HP32" si="430">IF(($F27&lt;&gt;"")*($G27&lt;&gt;"")*(HM27&lt;&gt;"")*(HN27&lt;&gt;""),($F27&gt;$G27)*(HM27&gt;HN27)+($F27=$G27)*(HM27=HN27)+($F27&lt;$G27)*(HM27&lt;HN27),"")</f>
        <v/>
      </c>
      <c r="HQ27" s="188" t="str">
        <f>IF((HP27&lt;&gt;""),IF(OR($F27&lt;&gt;$G27,PrSettings!$M$4="●"),(($F27-$G27)=(HM27-HN27))*1,0),"")</f>
        <v/>
      </c>
      <c r="HR27" s="188" t="str">
        <f t="shared" ref="HR27:HR32" si="431">IF((HP27&lt;&gt;""),($F27=HM27)*($G27=HN27),"")</f>
        <v/>
      </c>
      <c r="HS27" s="188" t="str">
        <f>IF(HP27&lt;&gt;"",IF(ABS($F27-$G27)&gt;=PrSettings!$M$7,(ABS($F27-$G27-HM27+HN27)&lt;=1)*1,IF(AND(HP27,$F27=$G27,$F27&gt;=PrSettings!$M$6),(ABS(HM27-$F27)&lt;=1)*1,IF(AND(HP27,$F27+$G27&gt;=PrSettings!$M$8),(ABS(HM27-$F27)+ABS(HN27-$G27)&lt;=1)*1,""))),"")</f>
        <v/>
      </c>
      <c r="HT27" s="219"/>
      <c r="HV27" s="186">
        <f t="shared" si="17"/>
        <v>16</v>
      </c>
      <c r="HW27" s="187" t="str">
        <f t="shared" ref="HW27:HW32" si="432">$C27</f>
        <v>USA</v>
      </c>
      <c r="HX27" s="188">
        <f t="shared" si="77"/>
        <v>40</v>
      </c>
      <c r="HY27" s="187" t="str">
        <f t="shared" ref="HY27:HY32" si="433">$E27</f>
        <v>Paraguay</v>
      </c>
      <c r="HZ27" s="222"/>
      <c r="IA27" s="222"/>
      <c r="IB27" s="217"/>
      <c r="IC27" s="188" t="str">
        <f t="shared" ref="IC27:IC32" si="434">IF(($F27&lt;&gt;"")*($G27&lt;&gt;"")*(HZ27&lt;&gt;"")*(IA27&lt;&gt;""),($F27&gt;$G27)*(HZ27&gt;IA27)+($F27=$G27)*(HZ27=IA27)+($F27&lt;$G27)*(HZ27&lt;IA27),"")</f>
        <v/>
      </c>
      <c r="ID27" s="188" t="str">
        <f>IF((IC27&lt;&gt;""),IF(OR($F27&lt;&gt;$G27,PrSettings!$M$4="●"),(($F27-$G27)=(HZ27-IA27))*1,0),"")</f>
        <v/>
      </c>
      <c r="IE27" s="188" t="str">
        <f t="shared" ref="IE27:IE32" si="435">IF((IC27&lt;&gt;""),($F27=HZ27)*($G27=IA27),"")</f>
        <v/>
      </c>
      <c r="IF27" s="188" t="str">
        <f>IF(IC27&lt;&gt;"",IF(ABS($F27-$G27)&gt;=PrSettings!$M$7,(ABS($F27-$G27-HZ27+IA27)&lt;=1)*1,IF(AND(IC27,$F27=$G27,$F27&gt;=PrSettings!$M$6),(ABS(HZ27-$F27)&lt;=1)*1,IF(AND(IC27,$F27+$G27&gt;=PrSettings!$M$8),(ABS(HZ27-$F27)+ABS(IA27-$G27)&lt;=1)*1,""))),"")</f>
        <v/>
      </c>
      <c r="IG27" s="219"/>
      <c r="II27" s="186">
        <f t="shared" si="18"/>
        <v>16</v>
      </c>
      <c r="IJ27" s="187" t="str">
        <f t="shared" ref="IJ27:IJ32" si="436">$C27</f>
        <v>USA</v>
      </c>
      <c r="IK27" s="188">
        <f t="shared" si="80"/>
        <v>40</v>
      </c>
      <c r="IL27" s="187" t="str">
        <f t="shared" ref="IL27:IL32" si="437">$E27</f>
        <v>Paraguay</v>
      </c>
      <c r="IM27" s="222"/>
      <c r="IN27" s="222"/>
      <c r="IO27" s="217"/>
      <c r="IP27" s="188" t="str">
        <f t="shared" ref="IP27:IP32" si="438">IF(($F27&lt;&gt;"")*($G27&lt;&gt;"")*(IM27&lt;&gt;"")*(IN27&lt;&gt;""),($F27&gt;$G27)*(IM27&gt;IN27)+($F27=$G27)*(IM27=IN27)+($F27&lt;$G27)*(IM27&lt;IN27),"")</f>
        <v/>
      </c>
      <c r="IQ27" s="188" t="str">
        <f>IF((IP27&lt;&gt;""),IF(OR($F27&lt;&gt;$G27,PrSettings!$M$4="●"),(($F27-$G27)=(IM27-IN27))*1,0),"")</f>
        <v/>
      </c>
      <c r="IR27" s="188" t="str">
        <f t="shared" ref="IR27:IR32" si="439">IF((IP27&lt;&gt;""),($F27=IM27)*($G27=IN27),"")</f>
        <v/>
      </c>
      <c r="IS27" s="188" t="str">
        <f>IF(IP27&lt;&gt;"",IF(ABS($F27-$G27)&gt;=PrSettings!$M$7,(ABS($F27-$G27-IM27+IN27)&lt;=1)*1,IF(AND(IP27,$F27=$G27,$F27&gt;=PrSettings!$M$6),(ABS(IM27-$F27)&lt;=1)*1,IF(AND(IP27,$F27+$G27&gt;=PrSettings!$M$8),(ABS(IM27-$F27)+ABS(IN27-$G27)&lt;=1)*1,""))),"")</f>
        <v/>
      </c>
      <c r="IT27" s="219"/>
      <c r="IV27" s="186">
        <f t="shared" si="19"/>
        <v>16</v>
      </c>
      <c r="IW27" s="187" t="str">
        <f t="shared" ref="IW27:IW32" si="440">$C27</f>
        <v>USA</v>
      </c>
      <c r="IX27" s="188">
        <f t="shared" si="83"/>
        <v>40</v>
      </c>
      <c r="IY27" s="187" t="str">
        <f t="shared" ref="IY27:IY32" si="441">$E27</f>
        <v>Paraguay</v>
      </c>
      <c r="IZ27" s="222"/>
      <c r="JA27" s="222"/>
      <c r="JB27" s="217"/>
      <c r="JC27" s="188" t="str">
        <f t="shared" ref="JC27:JC32" si="442">IF(($F27&lt;&gt;"")*($G27&lt;&gt;"")*(IZ27&lt;&gt;"")*(JA27&lt;&gt;""),($F27&gt;$G27)*(IZ27&gt;JA27)+($F27=$G27)*(IZ27=JA27)+($F27&lt;$G27)*(IZ27&lt;JA27),"")</f>
        <v/>
      </c>
      <c r="JD27" s="188" t="str">
        <f>IF((JC27&lt;&gt;""),IF(OR($F27&lt;&gt;$G27,PrSettings!$M$4="●"),(($F27-$G27)=(IZ27-JA27))*1,0),"")</f>
        <v/>
      </c>
      <c r="JE27" s="188" t="str">
        <f t="shared" ref="JE27:JE32" si="443">IF((JC27&lt;&gt;""),($F27=IZ27)*($G27=JA27),"")</f>
        <v/>
      </c>
      <c r="JF27" s="188" t="str">
        <f>IF(JC27&lt;&gt;"",IF(ABS($F27-$G27)&gt;=PrSettings!$M$7,(ABS($F27-$G27-IZ27+JA27)&lt;=1)*1,IF(AND(JC27,$F27=$G27,$F27&gt;=PrSettings!$M$6),(ABS(IZ27-$F27)&lt;=1)*1,IF(AND(JC27,$F27+$G27&gt;=PrSettings!$M$8),(ABS(IZ27-$F27)+ABS(JA27-$G27)&lt;=1)*1,""))),"")</f>
        <v/>
      </c>
      <c r="JG27" s="219"/>
      <c r="JI27" s="186">
        <f t="shared" si="20"/>
        <v>16</v>
      </c>
      <c r="JJ27" s="187" t="str">
        <f t="shared" ref="JJ27:JJ32" si="444">$C27</f>
        <v>USA</v>
      </c>
      <c r="JK27" s="188">
        <f t="shared" si="86"/>
        <v>40</v>
      </c>
      <c r="JL27" s="187" t="str">
        <f t="shared" ref="JL27:JL32" si="445">$E27</f>
        <v>Paraguay</v>
      </c>
      <c r="JM27" s="222"/>
      <c r="JN27" s="222"/>
      <c r="JO27" s="217"/>
      <c r="JP27" s="188" t="str">
        <f t="shared" ref="JP27:JP32" si="446">IF(($F27&lt;&gt;"")*($G27&lt;&gt;"")*(JM27&lt;&gt;"")*(JN27&lt;&gt;""),($F27&gt;$G27)*(JM27&gt;JN27)+($F27=$G27)*(JM27=JN27)+($F27&lt;$G27)*(JM27&lt;JN27),"")</f>
        <v/>
      </c>
      <c r="JQ27" s="188" t="str">
        <f>IF((JP27&lt;&gt;""),IF(OR($F27&lt;&gt;$G27,PrSettings!$M$4="●"),(($F27-$G27)=(JM27-JN27))*1,0),"")</f>
        <v/>
      </c>
      <c r="JR27" s="188" t="str">
        <f t="shared" ref="JR27:JR32" si="447">IF((JP27&lt;&gt;""),($F27=JM27)*($G27=JN27),"")</f>
        <v/>
      </c>
      <c r="JS27" s="188" t="str">
        <f>IF(JP27&lt;&gt;"",IF(ABS($F27-$G27)&gt;=PrSettings!$M$7,(ABS($F27-$G27-JM27+JN27)&lt;=1)*1,IF(AND(JP27,$F27=$G27,$F27&gt;=PrSettings!$M$6),(ABS(JM27-$F27)&lt;=1)*1,IF(AND(JP27,$F27+$G27&gt;=PrSettings!$M$8),(ABS(JM27-$F27)+ABS(JN27-$G27)&lt;=1)*1,""))),"")</f>
        <v/>
      </c>
      <c r="JT27" s="219"/>
      <c r="JV27" s="186">
        <f t="shared" si="21"/>
        <v>16</v>
      </c>
      <c r="JW27" s="187" t="str">
        <f t="shared" ref="JW27:JW32" si="448">$C27</f>
        <v>USA</v>
      </c>
      <c r="JX27" s="188">
        <f t="shared" si="89"/>
        <v>40</v>
      </c>
      <c r="JY27" s="187" t="str">
        <f t="shared" ref="JY27:JY32" si="449">$E27</f>
        <v>Paraguay</v>
      </c>
      <c r="JZ27" s="222"/>
      <c r="KA27" s="222"/>
      <c r="KB27" s="217"/>
      <c r="KC27" s="188" t="str">
        <f t="shared" ref="KC27:KC32" si="450">IF(($F27&lt;&gt;"")*($G27&lt;&gt;"")*(JZ27&lt;&gt;"")*(KA27&lt;&gt;""),($F27&gt;$G27)*(JZ27&gt;KA27)+($F27=$G27)*(JZ27=KA27)+($F27&lt;$G27)*(JZ27&lt;KA27),"")</f>
        <v/>
      </c>
      <c r="KD27" s="188" t="str">
        <f>IF((KC27&lt;&gt;""),IF(OR($F27&lt;&gt;$G27,PrSettings!$M$4="●"),(($F27-$G27)=(JZ27-KA27))*1,0),"")</f>
        <v/>
      </c>
      <c r="KE27" s="188" t="str">
        <f t="shared" ref="KE27:KE32" si="451">IF((KC27&lt;&gt;""),($F27=JZ27)*($G27=KA27),"")</f>
        <v/>
      </c>
      <c r="KF27" s="188" t="str">
        <f>IF(KC27&lt;&gt;"",IF(ABS($F27-$G27)&gt;=PrSettings!$M$7,(ABS($F27-$G27-JZ27+KA27)&lt;=1)*1,IF(AND(KC27,$F27=$G27,$F27&gt;=PrSettings!$M$6),(ABS(JZ27-$F27)&lt;=1)*1,IF(AND(KC27,$F27+$G27&gt;=PrSettings!$M$8),(ABS(JZ27-$F27)+ABS(KA27-$G27)&lt;=1)*1,""))),"")</f>
        <v/>
      </c>
      <c r="KG27" s="219"/>
      <c r="KI27" s="186">
        <f t="shared" si="22"/>
        <v>16</v>
      </c>
      <c r="KJ27" s="187" t="str">
        <f t="shared" ref="KJ27:KJ32" si="452">$C27</f>
        <v>USA</v>
      </c>
      <c r="KK27" s="188">
        <f t="shared" si="92"/>
        <v>40</v>
      </c>
      <c r="KL27" s="187" t="str">
        <f t="shared" ref="KL27:KL32" si="453">$E27</f>
        <v>Paraguay</v>
      </c>
      <c r="KM27" s="222"/>
      <c r="KN27" s="222"/>
      <c r="KO27" s="217"/>
      <c r="KP27" s="188" t="str">
        <f t="shared" ref="KP27:KP32" si="454">IF(($F27&lt;&gt;"")*($G27&lt;&gt;"")*(KM27&lt;&gt;"")*(KN27&lt;&gt;""),($F27&gt;$G27)*(KM27&gt;KN27)+($F27=$G27)*(KM27=KN27)+($F27&lt;$G27)*(KM27&lt;KN27),"")</f>
        <v/>
      </c>
      <c r="KQ27" s="188" t="str">
        <f>IF((KP27&lt;&gt;""),IF(OR($F27&lt;&gt;$G27,PrSettings!$M$4="●"),(($F27-$G27)=(KM27-KN27))*1,0),"")</f>
        <v/>
      </c>
      <c r="KR27" s="188" t="str">
        <f t="shared" ref="KR27:KR32" si="455">IF((KP27&lt;&gt;""),($F27=KM27)*($G27=KN27),"")</f>
        <v/>
      </c>
      <c r="KS27" s="188" t="str">
        <f>IF(KP27&lt;&gt;"",IF(ABS($F27-$G27)&gt;=PrSettings!$M$7,(ABS($F27-$G27-KM27+KN27)&lt;=1)*1,IF(AND(KP27,$F27=$G27,$F27&gt;=PrSettings!$M$6),(ABS(KM27-$F27)&lt;=1)*1,IF(AND(KP27,$F27+$G27&gt;=PrSettings!$M$8),(ABS(KM27-$F27)+ABS(KN27-$G27)&lt;=1)*1,""))),"")</f>
        <v/>
      </c>
      <c r="KT27" s="219"/>
      <c r="KV27" s="186">
        <f t="shared" si="23"/>
        <v>16</v>
      </c>
      <c r="KW27" s="187" t="str">
        <f t="shared" ref="KW27:KW32" si="456">$C27</f>
        <v>USA</v>
      </c>
      <c r="KX27" s="188">
        <f t="shared" si="95"/>
        <v>40</v>
      </c>
      <c r="KY27" s="187" t="str">
        <f t="shared" ref="KY27:KY32" si="457">$E27</f>
        <v>Paraguay</v>
      </c>
      <c r="KZ27" s="222"/>
      <c r="LA27" s="222"/>
      <c r="LB27" s="217"/>
      <c r="LC27" s="188" t="str">
        <f t="shared" ref="LC27:LC32" si="458">IF(($F27&lt;&gt;"")*($G27&lt;&gt;"")*(KZ27&lt;&gt;"")*(LA27&lt;&gt;""),($F27&gt;$G27)*(KZ27&gt;LA27)+($F27=$G27)*(KZ27=LA27)+($F27&lt;$G27)*(KZ27&lt;LA27),"")</f>
        <v/>
      </c>
      <c r="LD27" s="188" t="str">
        <f>IF((LC27&lt;&gt;""),IF(OR($F27&lt;&gt;$G27,PrSettings!$M$4="●"),(($F27-$G27)=(KZ27-LA27))*1,0),"")</f>
        <v/>
      </c>
      <c r="LE27" s="188" t="str">
        <f t="shared" ref="LE27:LE32" si="459">IF((LC27&lt;&gt;""),($F27=KZ27)*($G27=LA27),"")</f>
        <v/>
      </c>
      <c r="LF27" s="188" t="str">
        <f>IF(LC27&lt;&gt;"",IF(ABS($F27-$G27)&gt;=PrSettings!$M$7,(ABS($F27-$G27-KZ27+LA27)&lt;=1)*1,IF(AND(LC27,$F27=$G27,$F27&gt;=PrSettings!$M$6),(ABS(KZ27-$F27)&lt;=1)*1,IF(AND(LC27,$F27+$G27&gt;=PrSettings!$M$8),(ABS(KZ27-$F27)+ABS(LA27-$G27)&lt;=1)*1,""))),"")</f>
        <v/>
      </c>
      <c r="LG27" s="219"/>
      <c r="LI27" s="186">
        <f t="shared" si="24"/>
        <v>16</v>
      </c>
      <c r="LJ27" s="187" t="str">
        <f t="shared" ref="LJ27:LJ32" si="460">$C27</f>
        <v>USA</v>
      </c>
      <c r="LK27" s="188">
        <f t="shared" si="98"/>
        <v>40</v>
      </c>
      <c r="LL27" s="187" t="str">
        <f t="shared" ref="LL27:LL32" si="461">$E27</f>
        <v>Paraguay</v>
      </c>
      <c r="LM27" s="222"/>
      <c r="LN27" s="222"/>
      <c r="LO27" s="217"/>
      <c r="LP27" s="188" t="str">
        <f t="shared" ref="LP27:LP32" si="462">IF(($F27&lt;&gt;"")*($G27&lt;&gt;"")*(LM27&lt;&gt;"")*(LN27&lt;&gt;""),($F27&gt;$G27)*(LM27&gt;LN27)+($F27=$G27)*(LM27=LN27)+($F27&lt;$G27)*(LM27&lt;LN27),"")</f>
        <v/>
      </c>
      <c r="LQ27" s="188" t="str">
        <f>IF((LP27&lt;&gt;""),IF(OR($F27&lt;&gt;$G27,PrSettings!$M$4="●"),(($F27-$G27)=(LM27-LN27))*1,0),"")</f>
        <v/>
      </c>
      <c r="LR27" s="188" t="str">
        <f t="shared" ref="LR27:LR32" si="463">IF((LP27&lt;&gt;""),($F27=LM27)*($G27=LN27),"")</f>
        <v/>
      </c>
      <c r="LS27" s="188" t="str">
        <f>IF(LP27&lt;&gt;"",IF(ABS($F27-$G27)&gt;=PrSettings!$M$7,(ABS($F27-$G27-LM27+LN27)&lt;=1)*1,IF(AND(LP27,$F27=$G27,$F27&gt;=PrSettings!$M$6),(ABS(LM27-$F27)&lt;=1)*1,IF(AND(LP27,$F27+$G27&gt;=PrSettings!$M$8),(ABS(LM27-$F27)+ABS(LN27-$G27)&lt;=1)*1,""))),"")</f>
        <v/>
      </c>
      <c r="LT27" s="219"/>
      <c r="LV27" s="186">
        <f t="shared" si="25"/>
        <v>16</v>
      </c>
      <c r="LW27" s="187" t="str">
        <f t="shared" ref="LW27:LW32" si="464">$C27</f>
        <v>USA</v>
      </c>
      <c r="LX27" s="188">
        <f t="shared" si="101"/>
        <v>40</v>
      </c>
      <c r="LY27" s="187" t="str">
        <f t="shared" ref="LY27:LY32" si="465">$E27</f>
        <v>Paraguay</v>
      </c>
      <c r="LZ27" s="222"/>
      <c r="MA27" s="222"/>
      <c r="MB27" s="217"/>
      <c r="MC27" s="188" t="str">
        <f t="shared" ref="MC27:MC32" si="466">IF(($F27&lt;&gt;"")*($G27&lt;&gt;"")*(LZ27&lt;&gt;"")*(MA27&lt;&gt;""),($F27&gt;$G27)*(LZ27&gt;MA27)+($F27=$G27)*(LZ27=MA27)+($F27&lt;$G27)*(LZ27&lt;MA27),"")</f>
        <v/>
      </c>
      <c r="MD27" s="188" t="str">
        <f>IF((MC27&lt;&gt;""),IF(OR($F27&lt;&gt;$G27,PrSettings!$M$4="●"),(($F27-$G27)=(LZ27-MA27))*1,0),"")</f>
        <v/>
      </c>
      <c r="ME27" s="188" t="str">
        <f t="shared" ref="ME27:ME32" si="467">IF((MC27&lt;&gt;""),($F27=LZ27)*($G27=MA27),"")</f>
        <v/>
      </c>
      <c r="MF27" s="188" t="str">
        <f>IF(MC27&lt;&gt;"",IF(ABS($F27-$G27)&gt;=PrSettings!$M$7,(ABS($F27-$G27-LZ27+MA27)&lt;=1)*1,IF(AND(MC27,$F27=$G27,$F27&gt;=PrSettings!$M$6),(ABS(LZ27-$F27)&lt;=1)*1,IF(AND(MC27,$F27+$G27&gt;=PrSettings!$M$8),(ABS(LZ27-$F27)+ABS(MA27-$G27)&lt;=1)*1,""))),"")</f>
        <v/>
      </c>
      <c r="MG27" s="219"/>
    </row>
    <row r="28" spans="2:345">
      <c r="B28" s="186">
        <f>INDEX(Groups!$C$7:$C$65,MATCH(C28,Groups!$D$7:$D$65,0))</f>
        <v>27</v>
      </c>
      <c r="C28" s="187" t="str">
        <f>CalcD!$P$23</f>
        <v>Australia</v>
      </c>
      <c r="D28" s="188">
        <f>INDEX(Groups!$C$7:$C$65,MATCH(E28,Groups!$D$7:$D$65,0))</f>
        <v>22</v>
      </c>
      <c r="E28" s="187" t="str">
        <f>CalcD!$Q$23</f>
        <v>Turkey</v>
      </c>
      <c r="F28" s="717" t="str">
        <f>CalcD!$R$23</f>
        <v/>
      </c>
      <c r="G28" s="190" t="str">
        <f>CalcD!$S$23</f>
        <v/>
      </c>
      <c r="I28" s="186">
        <f t="shared" si="0"/>
        <v>27</v>
      </c>
      <c r="J28" s="187" t="str">
        <f t="shared" si="364"/>
        <v>Australia</v>
      </c>
      <c r="K28" s="188">
        <f t="shared" si="26"/>
        <v>22</v>
      </c>
      <c r="L28" s="187" t="str">
        <f t="shared" si="365"/>
        <v>Turkey</v>
      </c>
      <c r="M28" s="222"/>
      <c r="N28" s="222"/>
      <c r="O28" s="218"/>
      <c r="P28" s="188" t="str">
        <f t="shared" si="366"/>
        <v/>
      </c>
      <c r="Q28" s="188" t="str">
        <f>IF((P28&lt;&gt;""),IF(OR($F28&lt;&gt;$G28,PrSettings!$M$4="●"),(($F28-$G28)=(M28-N28))*1,0),"")</f>
        <v/>
      </c>
      <c r="R28" s="188" t="str">
        <f t="shared" si="367"/>
        <v/>
      </c>
      <c r="S28" s="188" t="str">
        <f>IF(P28&lt;&gt;"",IF(ABS($F28-$G28)&gt;=PrSettings!$M$7,(ABS($F28-$G28-M28+N28)&lt;=1)*1,IF(AND(P28,$F28=$G28,$F28&gt;=PrSettings!$M$6),(ABS(M28-$F28)&lt;=1)*1,IF(AND(P28,$F28+$G28&gt;=PrSettings!$M$8),(ABS(M28-$F28)+ABS(N28-$G28)&lt;=1)*1,""))),"")</f>
        <v/>
      </c>
      <c r="T28" s="220"/>
      <c r="V28" s="186">
        <f t="shared" si="1"/>
        <v>27</v>
      </c>
      <c r="W28" s="187" t="str">
        <f t="shared" si="368"/>
        <v>Australia</v>
      </c>
      <c r="X28" s="188">
        <f t="shared" si="29"/>
        <v>22</v>
      </c>
      <c r="Y28" s="187" t="str">
        <f t="shared" si="369"/>
        <v>Turkey</v>
      </c>
      <c r="Z28" s="222"/>
      <c r="AA28" s="222"/>
      <c r="AB28" s="218"/>
      <c r="AC28" s="188" t="str">
        <f t="shared" si="370"/>
        <v/>
      </c>
      <c r="AD28" s="188" t="str">
        <f>IF((AC28&lt;&gt;""),IF(OR($F28&lt;&gt;$G28,PrSettings!$M$4="●"),(($F28-$G28)=(Z28-AA28))*1,0),"")</f>
        <v/>
      </c>
      <c r="AE28" s="188" t="str">
        <f t="shared" si="371"/>
        <v/>
      </c>
      <c r="AF28" s="188" t="str">
        <f>IF(AC28&lt;&gt;"",IF(ABS($F28-$G28)&gt;=PrSettings!$M$7,(ABS($F28-$G28-Z28+AA28)&lt;=1)*1,IF(AND(AC28,$F28=$G28,$F28&gt;=PrSettings!$M$6),(ABS(Z28-$F28)&lt;=1)*1,IF(AND(AC28,$F28+$G28&gt;=PrSettings!$M$8),(ABS(Z28-$F28)+ABS(AA28-$G28)&lt;=1)*1,""))),"")</f>
        <v/>
      </c>
      <c r="AG28" s="220"/>
      <c r="AI28" s="186">
        <f t="shared" si="2"/>
        <v>27</v>
      </c>
      <c r="AJ28" s="187" t="str">
        <f t="shared" si="372"/>
        <v>Australia</v>
      </c>
      <c r="AK28" s="188">
        <f t="shared" si="32"/>
        <v>22</v>
      </c>
      <c r="AL28" s="187" t="str">
        <f t="shared" si="373"/>
        <v>Turkey</v>
      </c>
      <c r="AM28" s="222"/>
      <c r="AN28" s="222"/>
      <c r="AO28" s="218"/>
      <c r="AP28" s="188" t="str">
        <f t="shared" si="374"/>
        <v/>
      </c>
      <c r="AQ28" s="188" t="str">
        <f>IF((AP28&lt;&gt;""),IF(OR($F28&lt;&gt;$G28,PrSettings!$M$4="●"),(($F28-$G28)=(AM28-AN28))*1,0),"")</f>
        <v/>
      </c>
      <c r="AR28" s="188" t="str">
        <f t="shared" si="375"/>
        <v/>
      </c>
      <c r="AS28" s="188" t="str">
        <f>IF(AP28&lt;&gt;"",IF(ABS($F28-$G28)&gt;=PrSettings!$M$7,(ABS($F28-$G28-AM28+AN28)&lt;=1)*1,IF(AND(AP28,$F28=$G28,$F28&gt;=PrSettings!$M$6),(ABS(AM28-$F28)&lt;=1)*1,IF(AND(AP28,$F28+$G28&gt;=PrSettings!$M$8),(ABS(AM28-$F28)+ABS(AN28-$G28)&lt;=1)*1,""))),"")</f>
        <v/>
      </c>
      <c r="AT28" s="220"/>
      <c r="AV28" s="186">
        <f t="shared" si="3"/>
        <v>27</v>
      </c>
      <c r="AW28" s="187" t="str">
        <f t="shared" si="376"/>
        <v>Australia</v>
      </c>
      <c r="AX28" s="188">
        <f t="shared" si="35"/>
        <v>22</v>
      </c>
      <c r="AY28" s="187" t="str">
        <f t="shared" si="377"/>
        <v>Turkey</v>
      </c>
      <c r="AZ28" s="222"/>
      <c r="BA28" s="222"/>
      <c r="BB28" s="218"/>
      <c r="BC28" s="188" t="str">
        <f t="shared" si="378"/>
        <v/>
      </c>
      <c r="BD28" s="188" t="str">
        <f>IF((BC28&lt;&gt;""),IF(OR($F28&lt;&gt;$G28,PrSettings!$M$4="●"),(($F28-$G28)=(AZ28-BA28))*1,0),"")</f>
        <v/>
      </c>
      <c r="BE28" s="188" t="str">
        <f t="shared" si="379"/>
        <v/>
      </c>
      <c r="BF28" s="188" t="str">
        <f>IF(BC28&lt;&gt;"",IF(ABS($F28-$G28)&gt;=PrSettings!$M$7,(ABS($F28-$G28-AZ28+BA28)&lt;=1)*1,IF(AND(BC28,$F28=$G28,$F28&gt;=PrSettings!$M$6),(ABS(AZ28-$F28)&lt;=1)*1,IF(AND(BC28,$F28+$G28&gt;=PrSettings!$M$8),(ABS(AZ28-$F28)+ABS(BA28-$G28)&lt;=1)*1,""))),"")</f>
        <v/>
      </c>
      <c r="BG28" s="220"/>
      <c r="BI28" s="186">
        <f t="shared" si="4"/>
        <v>27</v>
      </c>
      <c r="BJ28" s="187" t="str">
        <f t="shared" si="380"/>
        <v>Australia</v>
      </c>
      <c r="BK28" s="188">
        <f t="shared" si="38"/>
        <v>22</v>
      </c>
      <c r="BL28" s="187" t="str">
        <f t="shared" si="381"/>
        <v>Turkey</v>
      </c>
      <c r="BM28" s="222"/>
      <c r="BN28" s="222"/>
      <c r="BO28" s="218"/>
      <c r="BP28" s="188" t="str">
        <f t="shared" si="382"/>
        <v/>
      </c>
      <c r="BQ28" s="188" t="str">
        <f>IF((BP28&lt;&gt;""),IF(OR($F28&lt;&gt;$G28,PrSettings!$M$4="●"),(($F28-$G28)=(BM28-BN28))*1,0),"")</f>
        <v/>
      </c>
      <c r="BR28" s="188" t="str">
        <f t="shared" si="383"/>
        <v/>
      </c>
      <c r="BS28" s="188" t="str">
        <f>IF(BP28&lt;&gt;"",IF(ABS($F28-$G28)&gt;=PrSettings!$M$7,(ABS($F28-$G28-BM28+BN28)&lt;=1)*1,IF(AND(BP28,$F28=$G28,$F28&gt;=PrSettings!$M$6),(ABS(BM28-$F28)&lt;=1)*1,IF(AND(BP28,$F28+$G28&gt;=PrSettings!$M$8),(ABS(BM28-$F28)+ABS(BN28-$G28)&lt;=1)*1,""))),"")</f>
        <v/>
      </c>
      <c r="BT28" s="220"/>
      <c r="BV28" s="186">
        <f t="shared" si="5"/>
        <v>27</v>
      </c>
      <c r="BW28" s="187" t="str">
        <f t="shared" si="384"/>
        <v>Australia</v>
      </c>
      <c r="BX28" s="188">
        <f t="shared" si="41"/>
        <v>22</v>
      </c>
      <c r="BY28" s="187" t="str">
        <f t="shared" si="385"/>
        <v>Turkey</v>
      </c>
      <c r="BZ28" s="222"/>
      <c r="CA28" s="222"/>
      <c r="CB28" s="218"/>
      <c r="CC28" s="188" t="str">
        <f t="shared" si="386"/>
        <v/>
      </c>
      <c r="CD28" s="188" t="str">
        <f>IF((CC28&lt;&gt;""),IF(OR($F28&lt;&gt;$G28,PrSettings!$M$4="●"),(($F28-$G28)=(BZ28-CA28))*1,0),"")</f>
        <v/>
      </c>
      <c r="CE28" s="188" t="str">
        <f t="shared" si="387"/>
        <v/>
      </c>
      <c r="CF28" s="188" t="str">
        <f>IF(CC28&lt;&gt;"",IF(ABS($F28-$G28)&gt;=PrSettings!$M$7,(ABS($F28-$G28-BZ28+CA28)&lt;=1)*1,IF(AND(CC28,$F28=$G28,$F28&gt;=PrSettings!$M$6),(ABS(BZ28-$F28)&lt;=1)*1,IF(AND(CC28,$F28+$G28&gt;=PrSettings!$M$8),(ABS(BZ28-$F28)+ABS(CA28-$G28)&lt;=1)*1,""))),"")</f>
        <v/>
      </c>
      <c r="CG28" s="220"/>
      <c r="CI28" s="186">
        <f t="shared" si="6"/>
        <v>27</v>
      </c>
      <c r="CJ28" s="187" t="str">
        <f t="shared" si="388"/>
        <v>Australia</v>
      </c>
      <c r="CK28" s="188">
        <f t="shared" si="44"/>
        <v>22</v>
      </c>
      <c r="CL28" s="187" t="str">
        <f t="shared" si="389"/>
        <v>Turkey</v>
      </c>
      <c r="CM28" s="222"/>
      <c r="CN28" s="222"/>
      <c r="CO28" s="218"/>
      <c r="CP28" s="188" t="str">
        <f t="shared" si="390"/>
        <v/>
      </c>
      <c r="CQ28" s="188" t="str">
        <f>IF((CP28&lt;&gt;""),IF(OR($F28&lt;&gt;$G28,PrSettings!$M$4="●"),(($F28-$G28)=(CM28-CN28))*1,0),"")</f>
        <v/>
      </c>
      <c r="CR28" s="188" t="str">
        <f t="shared" si="391"/>
        <v/>
      </c>
      <c r="CS28" s="188" t="str">
        <f>IF(CP28&lt;&gt;"",IF(ABS($F28-$G28)&gt;=PrSettings!$M$7,(ABS($F28-$G28-CM28+CN28)&lt;=1)*1,IF(AND(CP28,$F28=$G28,$F28&gt;=PrSettings!$M$6),(ABS(CM28-$F28)&lt;=1)*1,IF(AND(CP28,$F28+$G28&gt;=PrSettings!$M$8),(ABS(CM28-$F28)+ABS(CN28-$G28)&lt;=1)*1,""))),"")</f>
        <v/>
      </c>
      <c r="CT28" s="220"/>
      <c r="CV28" s="186">
        <f t="shared" si="7"/>
        <v>27</v>
      </c>
      <c r="CW28" s="187" t="str">
        <f t="shared" si="392"/>
        <v>Australia</v>
      </c>
      <c r="CX28" s="188">
        <f t="shared" si="47"/>
        <v>22</v>
      </c>
      <c r="CY28" s="187" t="str">
        <f t="shared" si="393"/>
        <v>Turkey</v>
      </c>
      <c r="CZ28" s="222"/>
      <c r="DA28" s="222"/>
      <c r="DB28" s="218"/>
      <c r="DC28" s="188" t="str">
        <f t="shared" si="394"/>
        <v/>
      </c>
      <c r="DD28" s="188" t="str">
        <f>IF((DC28&lt;&gt;""),IF(OR($F28&lt;&gt;$G28,PrSettings!$M$4="●"),(($F28-$G28)=(CZ28-DA28))*1,0),"")</f>
        <v/>
      </c>
      <c r="DE28" s="188" t="str">
        <f t="shared" si="395"/>
        <v/>
      </c>
      <c r="DF28" s="188" t="str">
        <f>IF(DC28&lt;&gt;"",IF(ABS($F28-$G28)&gt;=PrSettings!$M$7,(ABS($F28-$G28-CZ28+DA28)&lt;=1)*1,IF(AND(DC28,$F28=$G28,$F28&gt;=PrSettings!$M$6),(ABS(CZ28-$F28)&lt;=1)*1,IF(AND(DC28,$F28+$G28&gt;=PrSettings!$M$8),(ABS(CZ28-$F28)+ABS(DA28-$G28)&lt;=1)*1,""))),"")</f>
        <v/>
      </c>
      <c r="DG28" s="220"/>
      <c r="DI28" s="186">
        <f t="shared" si="8"/>
        <v>27</v>
      </c>
      <c r="DJ28" s="187" t="str">
        <f t="shared" si="396"/>
        <v>Australia</v>
      </c>
      <c r="DK28" s="188">
        <f t="shared" si="50"/>
        <v>22</v>
      </c>
      <c r="DL28" s="187" t="str">
        <f t="shared" si="397"/>
        <v>Turkey</v>
      </c>
      <c r="DM28" s="222"/>
      <c r="DN28" s="222"/>
      <c r="DO28" s="218"/>
      <c r="DP28" s="188" t="str">
        <f t="shared" si="398"/>
        <v/>
      </c>
      <c r="DQ28" s="188" t="str">
        <f>IF((DP28&lt;&gt;""),IF(OR($F28&lt;&gt;$G28,PrSettings!$M$4="●"),(($F28-$G28)=(DM28-DN28))*1,0),"")</f>
        <v/>
      </c>
      <c r="DR28" s="188" t="str">
        <f t="shared" si="399"/>
        <v/>
      </c>
      <c r="DS28" s="188" t="str">
        <f>IF(DP28&lt;&gt;"",IF(ABS($F28-$G28)&gt;=PrSettings!$M$7,(ABS($F28-$G28-DM28+DN28)&lt;=1)*1,IF(AND(DP28,$F28=$G28,$F28&gt;=PrSettings!$M$6),(ABS(DM28-$F28)&lt;=1)*1,IF(AND(DP28,$F28+$G28&gt;=PrSettings!$M$8),(ABS(DM28-$F28)+ABS(DN28-$G28)&lt;=1)*1,""))),"")</f>
        <v/>
      </c>
      <c r="DT28" s="220"/>
      <c r="DV28" s="186">
        <f t="shared" si="9"/>
        <v>27</v>
      </c>
      <c r="DW28" s="187" t="str">
        <f t="shared" si="400"/>
        <v>Australia</v>
      </c>
      <c r="DX28" s="188">
        <f t="shared" si="53"/>
        <v>22</v>
      </c>
      <c r="DY28" s="187" t="str">
        <f t="shared" si="401"/>
        <v>Turkey</v>
      </c>
      <c r="DZ28" s="222"/>
      <c r="EA28" s="222"/>
      <c r="EB28" s="218"/>
      <c r="EC28" s="188" t="str">
        <f t="shared" si="402"/>
        <v/>
      </c>
      <c r="ED28" s="188" t="str">
        <f>IF((EC28&lt;&gt;""),IF(OR($F28&lt;&gt;$G28,PrSettings!$M$4="●"),(($F28-$G28)=(DZ28-EA28))*1,0),"")</f>
        <v/>
      </c>
      <c r="EE28" s="188" t="str">
        <f t="shared" si="403"/>
        <v/>
      </c>
      <c r="EF28" s="188" t="str">
        <f>IF(EC28&lt;&gt;"",IF(ABS($F28-$G28)&gt;=PrSettings!$M$7,(ABS($F28-$G28-DZ28+EA28)&lt;=1)*1,IF(AND(EC28,$F28=$G28,$F28&gt;=PrSettings!$M$6),(ABS(DZ28-$F28)&lt;=1)*1,IF(AND(EC28,$F28+$G28&gt;=PrSettings!$M$8),(ABS(DZ28-$F28)+ABS(EA28-$G28)&lt;=1)*1,""))),"")</f>
        <v/>
      </c>
      <c r="EG28" s="220"/>
      <c r="EI28" s="186">
        <f t="shared" si="10"/>
        <v>27</v>
      </c>
      <c r="EJ28" s="187" t="str">
        <f t="shared" si="404"/>
        <v>Australia</v>
      </c>
      <c r="EK28" s="188">
        <f t="shared" si="56"/>
        <v>22</v>
      </c>
      <c r="EL28" s="187" t="str">
        <f t="shared" si="405"/>
        <v>Turkey</v>
      </c>
      <c r="EM28" s="222"/>
      <c r="EN28" s="222"/>
      <c r="EO28" s="218"/>
      <c r="EP28" s="188" t="str">
        <f t="shared" si="406"/>
        <v/>
      </c>
      <c r="EQ28" s="188" t="str">
        <f>IF((EP28&lt;&gt;""),IF(OR($F28&lt;&gt;$G28,PrSettings!$M$4="●"),(($F28-$G28)=(EM28-EN28))*1,0),"")</f>
        <v/>
      </c>
      <c r="ER28" s="188" t="str">
        <f t="shared" si="407"/>
        <v/>
      </c>
      <c r="ES28" s="188" t="str">
        <f>IF(EP28&lt;&gt;"",IF(ABS($F28-$G28)&gt;=PrSettings!$M$7,(ABS($F28-$G28-EM28+EN28)&lt;=1)*1,IF(AND(EP28,$F28=$G28,$F28&gt;=PrSettings!$M$6),(ABS(EM28-$F28)&lt;=1)*1,IF(AND(EP28,$F28+$G28&gt;=PrSettings!$M$8),(ABS(EM28-$F28)+ABS(EN28-$G28)&lt;=1)*1,""))),"")</f>
        <v/>
      </c>
      <c r="ET28" s="220"/>
      <c r="EV28" s="186">
        <f t="shared" si="11"/>
        <v>27</v>
      </c>
      <c r="EW28" s="187" t="str">
        <f t="shared" si="408"/>
        <v>Australia</v>
      </c>
      <c r="EX28" s="188">
        <f t="shared" si="59"/>
        <v>22</v>
      </c>
      <c r="EY28" s="187" t="str">
        <f t="shared" si="409"/>
        <v>Turkey</v>
      </c>
      <c r="EZ28" s="222"/>
      <c r="FA28" s="222"/>
      <c r="FB28" s="218"/>
      <c r="FC28" s="188" t="str">
        <f t="shared" si="410"/>
        <v/>
      </c>
      <c r="FD28" s="188" t="str">
        <f>IF((FC28&lt;&gt;""),IF(OR($F28&lt;&gt;$G28,PrSettings!$M$4="●"),(($F28-$G28)=(EZ28-FA28))*1,0),"")</f>
        <v/>
      </c>
      <c r="FE28" s="188" t="str">
        <f t="shared" si="411"/>
        <v/>
      </c>
      <c r="FF28" s="188" t="str">
        <f>IF(FC28&lt;&gt;"",IF(ABS($F28-$G28)&gt;=PrSettings!$M$7,(ABS($F28-$G28-EZ28+FA28)&lt;=1)*1,IF(AND(FC28,$F28=$G28,$F28&gt;=PrSettings!$M$6),(ABS(EZ28-$F28)&lt;=1)*1,IF(AND(FC28,$F28+$G28&gt;=PrSettings!$M$8),(ABS(EZ28-$F28)+ABS(FA28-$G28)&lt;=1)*1,""))),"")</f>
        <v/>
      </c>
      <c r="FG28" s="220"/>
      <c r="FI28" s="186">
        <f t="shared" si="12"/>
        <v>27</v>
      </c>
      <c r="FJ28" s="187" t="str">
        <f t="shared" si="412"/>
        <v>Australia</v>
      </c>
      <c r="FK28" s="188">
        <f t="shared" si="62"/>
        <v>22</v>
      </c>
      <c r="FL28" s="187" t="str">
        <f t="shared" si="413"/>
        <v>Turkey</v>
      </c>
      <c r="FM28" s="222"/>
      <c r="FN28" s="222"/>
      <c r="FO28" s="218"/>
      <c r="FP28" s="188" t="str">
        <f t="shared" si="414"/>
        <v/>
      </c>
      <c r="FQ28" s="188" t="str">
        <f>IF((FP28&lt;&gt;""),IF(OR($F28&lt;&gt;$G28,PrSettings!$M$4="●"),(($F28-$G28)=(FM28-FN28))*1,0),"")</f>
        <v/>
      </c>
      <c r="FR28" s="188" t="str">
        <f t="shared" si="415"/>
        <v/>
      </c>
      <c r="FS28" s="188" t="str">
        <f>IF(FP28&lt;&gt;"",IF(ABS($F28-$G28)&gt;=PrSettings!$M$7,(ABS($F28-$G28-FM28+FN28)&lt;=1)*1,IF(AND(FP28,$F28=$G28,$F28&gt;=PrSettings!$M$6),(ABS(FM28-$F28)&lt;=1)*1,IF(AND(FP28,$F28+$G28&gt;=PrSettings!$M$8),(ABS(FM28-$F28)+ABS(FN28-$G28)&lt;=1)*1,""))),"")</f>
        <v/>
      </c>
      <c r="FT28" s="220"/>
      <c r="FV28" s="186">
        <f t="shared" si="13"/>
        <v>27</v>
      </c>
      <c r="FW28" s="187" t="str">
        <f t="shared" si="416"/>
        <v>Australia</v>
      </c>
      <c r="FX28" s="188">
        <f t="shared" si="65"/>
        <v>22</v>
      </c>
      <c r="FY28" s="187" t="str">
        <f t="shared" si="417"/>
        <v>Turkey</v>
      </c>
      <c r="FZ28" s="222"/>
      <c r="GA28" s="222"/>
      <c r="GB28" s="218"/>
      <c r="GC28" s="188" t="str">
        <f t="shared" si="418"/>
        <v/>
      </c>
      <c r="GD28" s="188" t="str">
        <f>IF((GC28&lt;&gt;""),IF(OR($F28&lt;&gt;$G28,PrSettings!$M$4="●"),(($F28-$G28)=(FZ28-GA28))*1,0),"")</f>
        <v/>
      </c>
      <c r="GE28" s="188" t="str">
        <f t="shared" si="419"/>
        <v/>
      </c>
      <c r="GF28" s="188" t="str">
        <f>IF(GC28&lt;&gt;"",IF(ABS($F28-$G28)&gt;=PrSettings!$M$7,(ABS($F28-$G28-FZ28+GA28)&lt;=1)*1,IF(AND(GC28,$F28=$G28,$F28&gt;=PrSettings!$M$6),(ABS(FZ28-$F28)&lt;=1)*1,IF(AND(GC28,$F28+$G28&gt;=PrSettings!$M$8),(ABS(FZ28-$F28)+ABS(GA28-$G28)&lt;=1)*1,""))),"")</f>
        <v/>
      </c>
      <c r="GG28" s="220"/>
      <c r="GI28" s="186">
        <f t="shared" si="14"/>
        <v>27</v>
      </c>
      <c r="GJ28" s="187" t="str">
        <f t="shared" si="420"/>
        <v>Australia</v>
      </c>
      <c r="GK28" s="188">
        <f t="shared" si="68"/>
        <v>22</v>
      </c>
      <c r="GL28" s="187" t="str">
        <f t="shared" si="421"/>
        <v>Turkey</v>
      </c>
      <c r="GM28" s="222"/>
      <c r="GN28" s="222"/>
      <c r="GO28" s="218"/>
      <c r="GP28" s="188" t="str">
        <f t="shared" si="422"/>
        <v/>
      </c>
      <c r="GQ28" s="188" t="str">
        <f>IF((GP28&lt;&gt;""),IF(OR($F28&lt;&gt;$G28,PrSettings!$M$4="●"),(($F28-$G28)=(GM28-GN28))*1,0),"")</f>
        <v/>
      </c>
      <c r="GR28" s="188" t="str">
        <f t="shared" si="423"/>
        <v/>
      </c>
      <c r="GS28" s="188" t="str">
        <f>IF(GP28&lt;&gt;"",IF(ABS($F28-$G28)&gt;=PrSettings!$M$7,(ABS($F28-$G28-GM28+GN28)&lt;=1)*1,IF(AND(GP28,$F28=$G28,$F28&gt;=PrSettings!$M$6),(ABS(GM28-$F28)&lt;=1)*1,IF(AND(GP28,$F28+$G28&gt;=PrSettings!$M$8),(ABS(GM28-$F28)+ABS(GN28-$G28)&lt;=1)*1,""))),"")</f>
        <v/>
      </c>
      <c r="GT28" s="220"/>
      <c r="GV28" s="186">
        <f t="shared" si="15"/>
        <v>27</v>
      </c>
      <c r="GW28" s="187" t="str">
        <f t="shared" si="424"/>
        <v>Australia</v>
      </c>
      <c r="GX28" s="188">
        <f t="shared" si="71"/>
        <v>22</v>
      </c>
      <c r="GY28" s="187" t="str">
        <f t="shared" si="425"/>
        <v>Turkey</v>
      </c>
      <c r="GZ28" s="222"/>
      <c r="HA28" s="222"/>
      <c r="HB28" s="218"/>
      <c r="HC28" s="188" t="str">
        <f t="shared" si="426"/>
        <v/>
      </c>
      <c r="HD28" s="188" t="str">
        <f>IF((HC28&lt;&gt;""),IF(OR($F28&lt;&gt;$G28,PrSettings!$M$4="●"),(($F28-$G28)=(GZ28-HA28))*1,0),"")</f>
        <v/>
      </c>
      <c r="HE28" s="188" t="str">
        <f t="shared" si="427"/>
        <v/>
      </c>
      <c r="HF28" s="188" t="str">
        <f>IF(HC28&lt;&gt;"",IF(ABS($F28-$G28)&gt;=PrSettings!$M$7,(ABS($F28-$G28-GZ28+HA28)&lt;=1)*1,IF(AND(HC28,$F28=$G28,$F28&gt;=PrSettings!$M$6),(ABS(GZ28-$F28)&lt;=1)*1,IF(AND(HC28,$F28+$G28&gt;=PrSettings!$M$8),(ABS(GZ28-$F28)+ABS(HA28-$G28)&lt;=1)*1,""))),"")</f>
        <v/>
      </c>
      <c r="HG28" s="220"/>
      <c r="HI28" s="186">
        <f t="shared" si="16"/>
        <v>27</v>
      </c>
      <c r="HJ28" s="187" t="str">
        <f t="shared" si="428"/>
        <v>Australia</v>
      </c>
      <c r="HK28" s="188">
        <f t="shared" si="74"/>
        <v>22</v>
      </c>
      <c r="HL28" s="187" t="str">
        <f t="shared" si="429"/>
        <v>Turkey</v>
      </c>
      <c r="HM28" s="222"/>
      <c r="HN28" s="222"/>
      <c r="HO28" s="218"/>
      <c r="HP28" s="188" t="str">
        <f t="shared" si="430"/>
        <v/>
      </c>
      <c r="HQ28" s="188" t="str">
        <f>IF((HP28&lt;&gt;""),IF(OR($F28&lt;&gt;$G28,PrSettings!$M$4="●"),(($F28-$G28)=(HM28-HN28))*1,0),"")</f>
        <v/>
      </c>
      <c r="HR28" s="188" t="str">
        <f t="shared" si="431"/>
        <v/>
      </c>
      <c r="HS28" s="188" t="str">
        <f>IF(HP28&lt;&gt;"",IF(ABS($F28-$G28)&gt;=PrSettings!$M$7,(ABS($F28-$G28-HM28+HN28)&lt;=1)*1,IF(AND(HP28,$F28=$G28,$F28&gt;=PrSettings!$M$6),(ABS(HM28-$F28)&lt;=1)*1,IF(AND(HP28,$F28+$G28&gt;=PrSettings!$M$8),(ABS(HM28-$F28)+ABS(HN28-$G28)&lt;=1)*1,""))),"")</f>
        <v/>
      </c>
      <c r="HT28" s="220"/>
      <c r="HV28" s="186">
        <f t="shared" si="17"/>
        <v>27</v>
      </c>
      <c r="HW28" s="187" t="str">
        <f t="shared" si="432"/>
        <v>Australia</v>
      </c>
      <c r="HX28" s="188">
        <f t="shared" si="77"/>
        <v>22</v>
      </c>
      <c r="HY28" s="187" t="str">
        <f t="shared" si="433"/>
        <v>Turkey</v>
      </c>
      <c r="HZ28" s="222"/>
      <c r="IA28" s="222"/>
      <c r="IB28" s="218"/>
      <c r="IC28" s="188" t="str">
        <f t="shared" si="434"/>
        <v/>
      </c>
      <c r="ID28" s="188" t="str">
        <f>IF((IC28&lt;&gt;""),IF(OR($F28&lt;&gt;$G28,PrSettings!$M$4="●"),(($F28-$G28)=(HZ28-IA28))*1,0),"")</f>
        <v/>
      </c>
      <c r="IE28" s="188" t="str">
        <f t="shared" si="435"/>
        <v/>
      </c>
      <c r="IF28" s="188" t="str">
        <f>IF(IC28&lt;&gt;"",IF(ABS($F28-$G28)&gt;=PrSettings!$M$7,(ABS($F28-$G28-HZ28+IA28)&lt;=1)*1,IF(AND(IC28,$F28=$G28,$F28&gt;=PrSettings!$M$6),(ABS(HZ28-$F28)&lt;=1)*1,IF(AND(IC28,$F28+$G28&gt;=PrSettings!$M$8),(ABS(HZ28-$F28)+ABS(IA28-$G28)&lt;=1)*1,""))),"")</f>
        <v/>
      </c>
      <c r="IG28" s="220"/>
      <c r="II28" s="186">
        <f t="shared" si="18"/>
        <v>27</v>
      </c>
      <c r="IJ28" s="187" t="str">
        <f t="shared" si="436"/>
        <v>Australia</v>
      </c>
      <c r="IK28" s="188">
        <f t="shared" si="80"/>
        <v>22</v>
      </c>
      <c r="IL28" s="187" t="str">
        <f t="shared" si="437"/>
        <v>Turkey</v>
      </c>
      <c r="IM28" s="222"/>
      <c r="IN28" s="222"/>
      <c r="IO28" s="218"/>
      <c r="IP28" s="188" t="str">
        <f t="shared" si="438"/>
        <v/>
      </c>
      <c r="IQ28" s="188" t="str">
        <f>IF((IP28&lt;&gt;""),IF(OR($F28&lt;&gt;$G28,PrSettings!$M$4="●"),(($F28-$G28)=(IM28-IN28))*1,0),"")</f>
        <v/>
      </c>
      <c r="IR28" s="188" t="str">
        <f t="shared" si="439"/>
        <v/>
      </c>
      <c r="IS28" s="188" t="str">
        <f>IF(IP28&lt;&gt;"",IF(ABS($F28-$G28)&gt;=PrSettings!$M$7,(ABS($F28-$G28-IM28+IN28)&lt;=1)*1,IF(AND(IP28,$F28=$G28,$F28&gt;=PrSettings!$M$6),(ABS(IM28-$F28)&lt;=1)*1,IF(AND(IP28,$F28+$G28&gt;=PrSettings!$M$8),(ABS(IM28-$F28)+ABS(IN28-$G28)&lt;=1)*1,""))),"")</f>
        <v/>
      </c>
      <c r="IT28" s="220"/>
      <c r="IV28" s="186">
        <f t="shared" si="19"/>
        <v>27</v>
      </c>
      <c r="IW28" s="187" t="str">
        <f t="shared" si="440"/>
        <v>Australia</v>
      </c>
      <c r="IX28" s="188">
        <f t="shared" si="83"/>
        <v>22</v>
      </c>
      <c r="IY28" s="187" t="str">
        <f t="shared" si="441"/>
        <v>Turkey</v>
      </c>
      <c r="IZ28" s="222"/>
      <c r="JA28" s="222"/>
      <c r="JB28" s="218"/>
      <c r="JC28" s="188" t="str">
        <f t="shared" si="442"/>
        <v/>
      </c>
      <c r="JD28" s="188" t="str">
        <f>IF((JC28&lt;&gt;""),IF(OR($F28&lt;&gt;$G28,PrSettings!$M$4="●"),(($F28-$G28)=(IZ28-JA28))*1,0),"")</f>
        <v/>
      </c>
      <c r="JE28" s="188" t="str">
        <f t="shared" si="443"/>
        <v/>
      </c>
      <c r="JF28" s="188" t="str">
        <f>IF(JC28&lt;&gt;"",IF(ABS($F28-$G28)&gt;=PrSettings!$M$7,(ABS($F28-$G28-IZ28+JA28)&lt;=1)*1,IF(AND(JC28,$F28=$G28,$F28&gt;=PrSettings!$M$6),(ABS(IZ28-$F28)&lt;=1)*1,IF(AND(JC28,$F28+$G28&gt;=PrSettings!$M$8),(ABS(IZ28-$F28)+ABS(JA28-$G28)&lt;=1)*1,""))),"")</f>
        <v/>
      </c>
      <c r="JG28" s="220"/>
      <c r="JI28" s="186">
        <f t="shared" si="20"/>
        <v>27</v>
      </c>
      <c r="JJ28" s="187" t="str">
        <f t="shared" si="444"/>
        <v>Australia</v>
      </c>
      <c r="JK28" s="188">
        <f t="shared" si="86"/>
        <v>22</v>
      </c>
      <c r="JL28" s="187" t="str">
        <f t="shared" si="445"/>
        <v>Turkey</v>
      </c>
      <c r="JM28" s="222"/>
      <c r="JN28" s="222"/>
      <c r="JO28" s="218"/>
      <c r="JP28" s="188" t="str">
        <f t="shared" si="446"/>
        <v/>
      </c>
      <c r="JQ28" s="188" t="str">
        <f>IF((JP28&lt;&gt;""),IF(OR($F28&lt;&gt;$G28,PrSettings!$M$4="●"),(($F28-$G28)=(JM28-JN28))*1,0),"")</f>
        <v/>
      </c>
      <c r="JR28" s="188" t="str">
        <f t="shared" si="447"/>
        <v/>
      </c>
      <c r="JS28" s="188" t="str">
        <f>IF(JP28&lt;&gt;"",IF(ABS($F28-$G28)&gt;=PrSettings!$M$7,(ABS($F28-$G28-JM28+JN28)&lt;=1)*1,IF(AND(JP28,$F28=$G28,$F28&gt;=PrSettings!$M$6),(ABS(JM28-$F28)&lt;=1)*1,IF(AND(JP28,$F28+$G28&gt;=PrSettings!$M$8),(ABS(JM28-$F28)+ABS(JN28-$G28)&lt;=1)*1,""))),"")</f>
        <v/>
      </c>
      <c r="JT28" s="220"/>
      <c r="JV28" s="186">
        <f t="shared" si="21"/>
        <v>27</v>
      </c>
      <c r="JW28" s="187" t="str">
        <f t="shared" si="448"/>
        <v>Australia</v>
      </c>
      <c r="JX28" s="188">
        <f t="shared" si="89"/>
        <v>22</v>
      </c>
      <c r="JY28" s="187" t="str">
        <f t="shared" si="449"/>
        <v>Turkey</v>
      </c>
      <c r="JZ28" s="222"/>
      <c r="KA28" s="222"/>
      <c r="KB28" s="218"/>
      <c r="KC28" s="188" t="str">
        <f t="shared" si="450"/>
        <v/>
      </c>
      <c r="KD28" s="188" t="str">
        <f>IF((KC28&lt;&gt;""),IF(OR($F28&lt;&gt;$G28,PrSettings!$M$4="●"),(($F28-$G28)=(JZ28-KA28))*1,0),"")</f>
        <v/>
      </c>
      <c r="KE28" s="188" t="str">
        <f t="shared" si="451"/>
        <v/>
      </c>
      <c r="KF28" s="188" t="str">
        <f>IF(KC28&lt;&gt;"",IF(ABS($F28-$G28)&gt;=PrSettings!$M$7,(ABS($F28-$G28-JZ28+KA28)&lt;=1)*1,IF(AND(KC28,$F28=$G28,$F28&gt;=PrSettings!$M$6),(ABS(JZ28-$F28)&lt;=1)*1,IF(AND(KC28,$F28+$G28&gt;=PrSettings!$M$8),(ABS(JZ28-$F28)+ABS(KA28-$G28)&lt;=1)*1,""))),"")</f>
        <v/>
      </c>
      <c r="KG28" s="220"/>
      <c r="KI28" s="186">
        <f t="shared" si="22"/>
        <v>27</v>
      </c>
      <c r="KJ28" s="187" t="str">
        <f t="shared" si="452"/>
        <v>Australia</v>
      </c>
      <c r="KK28" s="188">
        <f t="shared" si="92"/>
        <v>22</v>
      </c>
      <c r="KL28" s="187" t="str">
        <f t="shared" si="453"/>
        <v>Turkey</v>
      </c>
      <c r="KM28" s="222"/>
      <c r="KN28" s="222"/>
      <c r="KO28" s="218"/>
      <c r="KP28" s="188" t="str">
        <f t="shared" si="454"/>
        <v/>
      </c>
      <c r="KQ28" s="188" t="str">
        <f>IF((KP28&lt;&gt;""),IF(OR($F28&lt;&gt;$G28,PrSettings!$M$4="●"),(($F28-$G28)=(KM28-KN28))*1,0),"")</f>
        <v/>
      </c>
      <c r="KR28" s="188" t="str">
        <f t="shared" si="455"/>
        <v/>
      </c>
      <c r="KS28" s="188" t="str">
        <f>IF(KP28&lt;&gt;"",IF(ABS($F28-$G28)&gt;=PrSettings!$M$7,(ABS($F28-$G28-KM28+KN28)&lt;=1)*1,IF(AND(KP28,$F28=$G28,$F28&gt;=PrSettings!$M$6),(ABS(KM28-$F28)&lt;=1)*1,IF(AND(KP28,$F28+$G28&gt;=PrSettings!$M$8),(ABS(KM28-$F28)+ABS(KN28-$G28)&lt;=1)*1,""))),"")</f>
        <v/>
      </c>
      <c r="KT28" s="220"/>
      <c r="KV28" s="186">
        <f t="shared" si="23"/>
        <v>27</v>
      </c>
      <c r="KW28" s="187" t="str">
        <f t="shared" si="456"/>
        <v>Australia</v>
      </c>
      <c r="KX28" s="188">
        <f t="shared" si="95"/>
        <v>22</v>
      </c>
      <c r="KY28" s="187" t="str">
        <f t="shared" si="457"/>
        <v>Turkey</v>
      </c>
      <c r="KZ28" s="222"/>
      <c r="LA28" s="222"/>
      <c r="LB28" s="218"/>
      <c r="LC28" s="188" t="str">
        <f t="shared" si="458"/>
        <v/>
      </c>
      <c r="LD28" s="188" t="str">
        <f>IF((LC28&lt;&gt;""),IF(OR($F28&lt;&gt;$G28,PrSettings!$M$4="●"),(($F28-$G28)=(KZ28-LA28))*1,0),"")</f>
        <v/>
      </c>
      <c r="LE28" s="188" t="str">
        <f t="shared" si="459"/>
        <v/>
      </c>
      <c r="LF28" s="188" t="str">
        <f>IF(LC28&lt;&gt;"",IF(ABS($F28-$G28)&gt;=PrSettings!$M$7,(ABS($F28-$G28-KZ28+LA28)&lt;=1)*1,IF(AND(LC28,$F28=$G28,$F28&gt;=PrSettings!$M$6),(ABS(KZ28-$F28)&lt;=1)*1,IF(AND(LC28,$F28+$G28&gt;=PrSettings!$M$8),(ABS(KZ28-$F28)+ABS(LA28-$G28)&lt;=1)*1,""))),"")</f>
        <v/>
      </c>
      <c r="LG28" s="220"/>
      <c r="LI28" s="186">
        <f t="shared" si="24"/>
        <v>27</v>
      </c>
      <c r="LJ28" s="187" t="str">
        <f t="shared" si="460"/>
        <v>Australia</v>
      </c>
      <c r="LK28" s="188">
        <f t="shared" si="98"/>
        <v>22</v>
      </c>
      <c r="LL28" s="187" t="str">
        <f t="shared" si="461"/>
        <v>Turkey</v>
      </c>
      <c r="LM28" s="222"/>
      <c r="LN28" s="222"/>
      <c r="LO28" s="218"/>
      <c r="LP28" s="188" t="str">
        <f t="shared" si="462"/>
        <v/>
      </c>
      <c r="LQ28" s="188" t="str">
        <f>IF((LP28&lt;&gt;""),IF(OR($F28&lt;&gt;$G28,PrSettings!$M$4="●"),(($F28-$G28)=(LM28-LN28))*1,0),"")</f>
        <v/>
      </c>
      <c r="LR28" s="188" t="str">
        <f t="shared" si="463"/>
        <v/>
      </c>
      <c r="LS28" s="188" t="str">
        <f>IF(LP28&lt;&gt;"",IF(ABS($F28-$G28)&gt;=PrSettings!$M$7,(ABS($F28-$G28-LM28+LN28)&lt;=1)*1,IF(AND(LP28,$F28=$G28,$F28&gt;=PrSettings!$M$6),(ABS(LM28-$F28)&lt;=1)*1,IF(AND(LP28,$F28+$G28&gt;=PrSettings!$M$8),(ABS(LM28-$F28)+ABS(LN28-$G28)&lt;=1)*1,""))),"")</f>
        <v/>
      </c>
      <c r="LT28" s="220"/>
      <c r="LV28" s="186">
        <f t="shared" si="25"/>
        <v>27</v>
      </c>
      <c r="LW28" s="187" t="str">
        <f t="shared" si="464"/>
        <v>Australia</v>
      </c>
      <c r="LX28" s="188">
        <f t="shared" si="101"/>
        <v>22</v>
      </c>
      <c r="LY28" s="187" t="str">
        <f t="shared" si="465"/>
        <v>Turkey</v>
      </c>
      <c r="LZ28" s="222"/>
      <c r="MA28" s="222"/>
      <c r="MB28" s="218"/>
      <c r="MC28" s="188" t="str">
        <f t="shared" si="466"/>
        <v/>
      </c>
      <c r="MD28" s="188" t="str">
        <f>IF((MC28&lt;&gt;""),IF(OR($F28&lt;&gt;$G28,PrSettings!$M$4="●"),(($F28-$G28)=(LZ28-MA28))*1,0),"")</f>
        <v/>
      </c>
      <c r="ME28" s="188" t="str">
        <f t="shared" si="467"/>
        <v/>
      </c>
      <c r="MF28" s="188" t="str">
        <f>IF(MC28&lt;&gt;"",IF(ABS($F28-$G28)&gt;=PrSettings!$M$7,(ABS($F28-$G28-LZ28+MA28)&lt;=1)*1,IF(AND(MC28,$F28=$G28,$F28&gt;=PrSettings!$M$6),(ABS(LZ28-$F28)&lt;=1)*1,IF(AND(MC28,$F28+$G28&gt;=PrSettings!$M$8),(ABS(LZ28-$F28)+ABS(MA28-$G28)&lt;=1)*1,""))),"")</f>
        <v/>
      </c>
      <c r="MG28" s="220"/>
    </row>
    <row r="29" spans="2:345">
      <c r="B29" s="186">
        <f>INDEX(Groups!$C$7:$C$65,MATCH(C29,Groups!$D$7:$D$65,0))</f>
        <v>16</v>
      </c>
      <c r="C29" s="187" t="str">
        <f>CalcD!$P$24</f>
        <v>USA</v>
      </c>
      <c r="D29" s="188">
        <f>INDEX(Groups!$C$7:$C$65,MATCH(E29,Groups!$D$7:$D$65,0))</f>
        <v>27</v>
      </c>
      <c r="E29" s="187" t="str">
        <f>CalcD!$Q$24</f>
        <v>Australia</v>
      </c>
      <c r="F29" s="189" t="str">
        <f>CalcD!$R$24</f>
        <v/>
      </c>
      <c r="G29" s="190" t="str">
        <f>CalcD!$S$24</f>
        <v/>
      </c>
      <c r="I29" s="186">
        <f t="shared" si="0"/>
        <v>16</v>
      </c>
      <c r="J29" s="187" t="str">
        <f t="shared" si="364"/>
        <v>USA</v>
      </c>
      <c r="K29" s="188">
        <f t="shared" si="26"/>
        <v>27</v>
      </c>
      <c r="L29" s="187" t="str">
        <f t="shared" si="365"/>
        <v>Australia</v>
      </c>
      <c r="M29" s="222"/>
      <c r="N29" s="222"/>
      <c r="O29" s="218"/>
      <c r="P29" s="188" t="str">
        <f t="shared" si="366"/>
        <v/>
      </c>
      <c r="Q29" s="188" t="str">
        <f>IF((P29&lt;&gt;""),IF(OR($F29&lt;&gt;$G29,PrSettings!$M$4="●"),(($F29-$G29)=(M29-N29))*1,0),"")</f>
        <v/>
      </c>
      <c r="R29" s="188" t="str">
        <f t="shared" si="367"/>
        <v/>
      </c>
      <c r="S29" s="188" t="str">
        <f>IF(P29&lt;&gt;"",IF(ABS($F29-$G29)&gt;=PrSettings!$M$7,(ABS($F29-$G29-M29+N29)&lt;=1)*1,IF(AND(P29,$F29=$G29,$F29&gt;=PrSettings!$M$6),(ABS(M29-$F29)&lt;=1)*1,IF(AND(P29,$F29+$G29&gt;=PrSettings!$M$8),(ABS(M29-$F29)+ABS(N29-$G29)&lt;=1)*1,""))),"")</f>
        <v/>
      </c>
      <c r="T29" s="220"/>
      <c r="V29" s="186">
        <f t="shared" si="1"/>
        <v>16</v>
      </c>
      <c r="W29" s="187" t="str">
        <f t="shared" si="368"/>
        <v>USA</v>
      </c>
      <c r="X29" s="188">
        <f t="shared" si="29"/>
        <v>27</v>
      </c>
      <c r="Y29" s="187" t="str">
        <f t="shared" si="369"/>
        <v>Australia</v>
      </c>
      <c r="Z29" s="222"/>
      <c r="AA29" s="222"/>
      <c r="AB29" s="218"/>
      <c r="AC29" s="188" t="str">
        <f t="shared" si="370"/>
        <v/>
      </c>
      <c r="AD29" s="188" t="str">
        <f>IF((AC29&lt;&gt;""),IF(OR($F29&lt;&gt;$G29,PrSettings!$M$4="●"),(($F29-$G29)=(Z29-AA29))*1,0),"")</f>
        <v/>
      </c>
      <c r="AE29" s="188" t="str">
        <f t="shared" si="371"/>
        <v/>
      </c>
      <c r="AF29" s="188" t="str">
        <f>IF(AC29&lt;&gt;"",IF(ABS($F29-$G29)&gt;=PrSettings!$M$7,(ABS($F29-$G29-Z29+AA29)&lt;=1)*1,IF(AND(AC29,$F29=$G29,$F29&gt;=PrSettings!$M$6),(ABS(Z29-$F29)&lt;=1)*1,IF(AND(AC29,$F29+$G29&gt;=PrSettings!$M$8),(ABS(Z29-$F29)+ABS(AA29-$G29)&lt;=1)*1,""))),"")</f>
        <v/>
      </c>
      <c r="AG29" s="220"/>
      <c r="AI29" s="186">
        <f t="shared" si="2"/>
        <v>16</v>
      </c>
      <c r="AJ29" s="187" t="str">
        <f t="shared" si="372"/>
        <v>USA</v>
      </c>
      <c r="AK29" s="188">
        <f t="shared" si="32"/>
        <v>27</v>
      </c>
      <c r="AL29" s="187" t="str">
        <f t="shared" si="373"/>
        <v>Australia</v>
      </c>
      <c r="AM29" s="222"/>
      <c r="AN29" s="222"/>
      <c r="AO29" s="218"/>
      <c r="AP29" s="188" t="str">
        <f t="shared" si="374"/>
        <v/>
      </c>
      <c r="AQ29" s="188" t="str">
        <f>IF((AP29&lt;&gt;""),IF(OR($F29&lt;&gt;$G29,PrSettings!$M$4="●"),(($F29-$G29)=(AM29-AN29))*1,0),"")</f>
        <v/>
      </c>
      <c r="AR29" s="188" t="str">
        <f t="shared" si="375"/>
        <v/>
      </c>
      <c r="AS29" s="188" t="str">
        <f>IF(AP29&lt;&gt;"",IF(ABS($F29-$G29)&gt;=PrSettings!$M$7,(ABS($F29-$G29-AM29+AN29)&lt;=1)*1,IF(AND(AP29,$F29=$G29,$F29&gt;=PrSettings!$M$6),(ABS(AM29-$F29)&lt;=1)*1,IF(AND(AP29,$F29+$G29&gt;=PrSettings!$M$8),(ABS(AM29-$F29)+ABS(AN29-$G29)&lt;=1)*1,""))),"")</f>
        <v/>
      </c>
      <c r="AT29" s="220"/>
      <c r="AV29" s="186">
        <f t="shared" si="3"/>
        <v>16</v>
      </c>
      <c r="AW29" s="187" t="str">
        <f t="shared" si="376"/>
        <v>USA</v>
      </c>
      <c r="AX29" s="188">
        <f t="shared" si="35"/>
        <v>27</v>
      </c>
      <c r="AY29" s="187" t="str">
        <f t="shared" si="377"/>
        <v>Australia</v>
      </c>
      <c r="AZ29" s="222"/>
      <c r="BA29" s="222"/>
      <c r="BB29" s="218"/>
      <c r="BC29" s="188" t="str">
        <f t="shared" si="378"/>
        <v/>
      </c>
      <c r="BD29" s="188" t="str">
        <f>IF((BC29&lt;&gt;""),IF(OR($F29&lt;&gt;$G29,PrSettings!$M$4="●"),(($F29-$G29)=(AZ29-BA29))*1,0),"")</f>
        <v/>
      </c>
      <c r="BE29" s="188" t="str">
        <f t="shared" si="379"/>
        <v/>
      </c>
      <c r="BF29" s="188" t="str">
        <f>IF(BC29&lt;&gt;"",IF(ABS($F29-$G29)&gt;=PrSettings!$M$7,(ABS($F29-$G29-AZ29+BA29)&lt;=1)*1,IF(AND(BC29,$F29=$G29,$F29&gt;=PrSettings!$M$6),(ABS(AZ29-$F29)&lt;=1)*1,IF(AND(BC29,$F29+$G29&gt;=PrSettings!$M$8),(ABS(AZ29-$F29)+ABS(BA29-$G29)&lt;=1)*1,""))),"")</f>
        <v/>
      </c>
      <c r="BG29" s="220"/>
      <c r="BI29" s="186">
        <f t="shared" si="4"/>
        <v>16</v>
      </c>
      <c r="BJ29" s="187" t="str">
        <f t="shared" si="380"/>
        <v>USA</v>
      </c>
      <c r="BK29" s="188">
        <f t="shared" si="38"/>
        <v>27</v>
      </c>
      <c r="BL29" s="187" t="str">
        <f t="shared" si="381"/>
        <v>Australia</v>
      </c>
      <c r="BM29" s="222"/>
      <c r="BN29" s="222"/>
      <c r="BO29" s="218"/>
      <c r="BP29" s="188" t="str">
        <f t="shared" si="382"/>
        <v/>
      </c>
      <c r="BQ29" s="188" t="str">
        <f>IF((BP29&lt;&gt;""),IF(OR($F29&lt;&gt;$G29,PrSettings!$M$4="●"),(($F29-$G29)=(BM29-BN29))*1,0),"")</f>
        <v/>
      </c>
      <c r="BR29" s="188" t="str">
        <f t="shared" si="383"/>
        <v/>
      </c>
      <c r="BS29" s="188" t="str">
        <f>IF(BP29&lt;&gt;"",IF(ABS($F29-$G29)&gt;=PrSettings!$M$7,(ABS($F29-$G29-BM29+BN29)&lt;=1)*1,IF(AND(BP29,$F29=$G29,$F29&gt;=PrSettings!$M$6),(ABS(BM29-$F29)&lt;=1)*1,IF(AND(BP29,$F29+$G29&gt;=PrSettings!$M$8),(ABS(BM29-$F29)+ABS(BN29-$G29)&lt;=1)*1,""))),"")</f>
        <v/>
      </c>
      <c r="BT29" s="220"/>
      <c r="BV29" s="186">
        <f t="shared" si="5"/>
        <v>16</v>
      </c>
      <c r="BW29" s="187" t="str">
        <f t="shared" si="384"/>
        <v>USA</v>
      </c>
      <c r="BX29" s="188">
        <f t="shared" si="41"/>
        <v>27</v>
      </c>
      <c r="BY29" s="187" t="str">
        <f t="shared" si="385"/>
        <v>Australia</v>
      </c>
      <c r="BZ29" s="222"/>
      <c r="CA29" s="222"/>
      <c r="CB29" s="218"/>
      <c r="CC29" s="188" t="str">
        <f t="shared" si="386"/>
        <v/>
      </c>
      <c r="CD29" s="188" t="str">
        <f>IF((CC29&lt;&gt;""),IF(OR($F29&lt;&gt;$G29,PrSettings!$M$4="●"),(($F29-$G29)=(BZ29-CA29))*1,0),"")</f>
        <v/>
      </c>
      <c r="CE29" s="188" t="str">
        <f t="shared" si="387"/>
        <v/>
      </c>
      <c r="CF29" s="188" t="str">
        <f>IF(CC29&lt;&gt;"",IF(ABS($F29-$G29)&gt;=PrSettings!$M$7,(ABS($F29-$G29-BZ29+CA29)&lt;=1)*1,IF(AND(CC29,$F29=$G29,$F29&gt;=PrSettings!$M$6),(ABS(BZ29-$F29)&lt;=1)*1,IF(AND(CC29,$F29+$G29&gt;=PrSettings!$M$8),(ABS(BZ29-$F29)+ABS(CA29-$G29)&lt;=1)*1,""))),"")</f>
        <v/>
      </c>
      <c r="CG29" s="220"/>
      <c r="CI29" s="186">
        <f t="shared" si="6"/>
        <v>16</v>
      </c>
      <c r="CJ29" s="187" t="str">
        <f t="shared" si="388"/>
        <v>USA</v>
      </c>
      <c r="CK29" s="188">
        <f t="shared" si="44"/>
        <v>27</v>
      </c>
      <c r="CL29" s="187" t="str">
        <f t="shared" si="389"/>
        <v>Australia</v>
      </c>
      <c r="CM29" s="222"/>
      <c r="CN29" s="222"/>
      <c r="CO29" s="218"/>
      <c r="CP29" s="188" t="str">
        <f t="shared" si="390"/>
        <v/>
      </c>
      <c r="CQ29" s="188" t="str">
        <f>IF((CP29&lt;&gt;""),IF(OR($F29&lt;&gt;$G29,PrSettings!$M$4="●"),(($F29-$G29)=(CM29-CN29))*1,0),"")</f>
        <v/>
      </c>
      <c r="CR29" s="188" t="str">
        <f t="shared" si="391"/>
        <v/>
      </c>
      <c r="CS29" s="188" t="str">
        <f>IF(CP29&lt;&gt;"",IF(ABS($F29-$G29)&gt;=PrSettings!$M$7,(ABS($F29-$G29-CM29+CN29)&lt;=1)*1,IF(AND(CP29,$F29=$G29,$F29&gt;=PrSettings!$M$6),(ABS(CM29-$F29)&lt;=1)*1,IF(AND(CP29,$F29+$G29&gt;=PrSettings!$M$8),(ABS(CM29-$F29)+ABS(CN29-$G29)&lt;=1)*1,""))),"")</f>
        <v/>
      </c>
      <c r="CT29" s="220"/>
      <c r="CV29" s="186">
        <f t="shared" si="7"/>
        <v>16</v>
      </c>
      <c r="CW29" s="187" t="str">
        <f t="shared" si="392"/>
        <v>USA</v>
      </c>
      <c r="CX29" s="188">
        <f t="shared" si="47"/>
        <v>27</v>
      </c>
      <c r="CY29" s="187" t="str">
        <f t="shared" si="393"/>
        <v>Australia</v>
      </c>
      <c r="CZ29" s="222"/>
      <c r="DA29" s="222"/>
      <c r="DB29" s="218"/>
      <c r="DC29" s="188" t="str">
        <f t="shared" si="394"/>
        <v/>
      </c>
      <c r="DD29" s="188" t="str">
        <f>IF((DC29&lt;&gt;""),IF(OR($F29&lt;&gt;$G29,PrSettings!$M$4="●"),(($F29-$G29)=(CZ29-DA29))*1,0),"")</f>
        <v/>
      </c>
      <c r="DE29" s="188" t="str">
        <f t="shared" si="395"/>
        <v/>
      </c>
      <c r="DF29" s="188" t="str">
        <f>IF(DC29&lt;&gt;"",IF(ABS($F29-$G29)&gt;=PrSettings!$M$7,(ABS($F29-$G29-CZ29+DA29)&lt;=1)*1,IF(AND(DC29,$F29=$G29,$F29&gt;=PrSettings!$M$6),(ABS(CZ29-$F29)&lt;=1)*1,IF(AND(DC29,$F29+$G29&gt;=PrSettings!$M$8),(ABS(CZ29-$F29)+ABS(DA29-$G29)&lt;=1)*1,""))),"")</f>
        <v/>
      </c>
      <c r="DG29" s="220"/>
      <c r="DI29" s="186">
        <f t="shared" si="8"/>
        <v>16</v>
      </c>
      <c r="DJ29" s="187" t="str">
        <f t="shared" si="396"/>
        <v>USA</v>
      </c>
      <c r="DK29" s="188">
        <f t="shared" si="50"/>
        <v>27</v>
      </c>
      <c r="DL29" s="187" t="str">
        <f t="shared" si="397"/>
        <v>Australia</v>
      </c>
      <c r="DM29" s="222"/>
      <c r="DN29" s="222"/>
      <c r="DO29" s="218"/>
      <c r="DP29" s="188" t="str">
        <f t="shared" si="398"/>
        <v/>
      </c>
      <c r="DQ29" s="188" t="str">
        <f>IF((DP29&lt;&gt;""),IF(OR($F29&lt;&gt;$G29,PrSettings!$M$4="●"),(($F29-$G29)=(DM29-DN29))*1,0),"")</f>
        <v/>
      </c>
      <c r="DR29" s="188" t="str">
        <f t="shared" si="399"/>
        <v/>
      </c>
      <c r="DS29" s="188" t="str">
        <f>IF(DP29&lt;&gt;"",IF(ABS($F29-$G29)&gt;=PrSettings!$M$7,(ABS($F29-$G29-DM29+DN29)&lt;=1)*1,IF(AND(DP29,$F29=$G29,$F29&gt;=PrSettings!$M$6),(ABS(DM29-$F29)&lt;=1)*1,IF(AND(DP29,$F29+$G29&gt;=PrSettings!$M$8),(ABS(DM29-$F29)+ABS(DN29-$G29)&lt;=1)*1,""))),"")</f>
        <v/>
      </c>
      <c r="DT29" s="220"/>
      <c r="DV29" s="186">
        <f t="shared" si="9"/>
        <v>16</v>
      </c>
      <c r="DW29" s="187" t="str">
        <f t="shared" si="400"/>
        <v>USA</v>
      </c>
      <c r="DX29" s="188">
        <f t="shared" si="53"/>
        <v>27</v>
      </c>
      <c r="DY29" s="187" t="str">
        <f t="shared" si="401"/>
        <v>Australia</v>
      </c>
      <c r="DZ29" s="222"/>
      <c r="EA29" s="222"/>
      <c r="EB29" s="218"/>
      <c r="EC29" s="188" t="str">
        <f t="shared" si="402"/>
        <v/>
      </c>
      <c r="ED29" s="188" t="str">
        <f>IF((EC29&lt;&gt;""),IF(OR($F29&lt;&gt;$G29,PrSettings!$M$4="●"),(($F29-$G29)=(DZ29-EA29))*1,0),"")</f>
        <v/>
      </c>
      <c r="EE29" s="188" t="str">
        <f t="shared" si="403"/>
        <v/>
      </c>
      <c r="EF29" s="188" t="str">
        <f>IF(EC29&lt;&gt;"",IF(ABS($F29-$G29)&gt;=PrSettings!$M$7,(ABS($F29-$G29-DZ29+EA29)&lt;=1)*1,IF(AND(EC29,$F29=$G29,$F29&gt;=PrSettings!$M$6),(ABS(DZ29-$F29)&lt;=1)*1,IF(AND(EC29,$F29+$G29&gt;=PrSettings!$M$8),(ABS(DZ29-$F29)+ABS(EA29-$G29)&lt;=1)*1,""))),"")</f>
        <v/>
      </c>
      <c r="EG29" s="220"/>
      <c r="EI29" s="186">
        <f t="shared" si="10"/>
        <v>16</v>
      </c>
      <c r="EJ29" s="187" t="str">
        <f t="shared" si="404"/>
        <v>USA</v>
      </c>
      <c r="EK29" s="188">
        <f t="shared" si="56"/>
        <v>27</v>
      </c>
      <c r="EL29" s="187" t="str">
        <f t="shared" si="405"/>
        <v>Australia</v>
      </c>
      <c r="EM29" s="222"/>
      <c r="EN29" s="222"/>
      <c r="EO29" s="218"/>
      <c r="EP29" s="188" t="str">
        <f t="shared" si="406"/>
        <v/>
      </c>
      <c r="EQ29" s="188" t="str">
        <f>IF((EP29&lt;&gt;""),IF(OR($F29&lt;&gt;$G29,PrSettings!$M$4="●"),(($F29-$G29)=(EM29-EN29))*1,0),"")</f>
        <v/>
      </c>
      <c r="ER29" s="188" t="str">
        <f t="shared" si="407"/>
        <v/>
      </c>
      <c r="ES29" s="188" t="str">
        <f>IF(EP29&lt;&gt;"",IF(ABS($F29-$G29)&gt;=PrSettings!$M$7,(ABS($F29-$G29-EM29+EN29)&lt;=1)*1,IF(AND(EP29,$F29=$G29,$F29&gt;=PrSettings!$M$6),(ABS(EM29-$F29)&lt;=1)*1,IF(AND(EP29,$F29+$G29&gt;=PrSettings!$M$8),(ABS(EM29-$F29)+ABS(EN29-$G29)&lt;=1)*1,""))),"")</f>
        <v/>
      </c>
      <c r="ET29" s="220"/>
      <c r="EV29" s="186">
        <f t="shared" si="11"/>
        <v>16</v>
      </c>
      <c r="EW29" s="187" t="str">
        <f t="shared" si="408"/>
        <v>USA</v>
      </c>
      <c r="EX29" s="188">
        <f t="shared" si="59"/>
        <v>27</v>
      </c>
      <c r="EY29" s="187" t="str">
        <f t="shared" si="409"/>
        <v>Australia</v>
      </c>
      <c r="EZ29" s="222"/>
      <c r="FA29" s="222"/>
      <c r="FB29" s="218"/>
      <c r="FC29" s="188" t="str">
        <f t="shared" si="410"/>
        <v/>
      </c>
      <c r="FD29" s="188" t="str">
        <f>IF((FC29&lt;&gt;""),IF(OR($F29&lt;&gt;$G29,PrSettings!$M$4="●"),(($F29-$G29)=(EZ29-FA29))*1,0),"")</f>
        <v/>
      </c>
      <c r="FE29" s="188" t="str">
        <f t="shared" si="411"/>
        <v/>
      </c>
      <c r="FF29" s="188" t="str">
        <f>IF(FC29&lt;&gt;"",IF(ABS($F29-$G29)&gt;=PrSettings!$M$7,(ABS($F29-$G29-EZ29+FA29)&lt;=1)*1,IF(AND(FC29,$F29=$G29,$F29&gt;=PrSettings!$M$6),(ABS(EZ29-$F29)&lt;=1)*1,IF(AND(FC29,$F29+$G29&gt;=PrSettings!$M$8),(ABS(EZ29-$F29)+ABS(FA29-$G29)&lt;=1)*1,""))),"")</f>
        <v/>
      </c>
      <c r="FG29" s="220"/>
      <c r="FI29" s="186">
        <f t="shared" si="12"/>
        <v>16</v>
      </c>
      <c r="FJ29" s="187" t="str">
        <f t="shared" si="412"/>
        <v>USA</v>
      </c>
      <c r="FK29" s="188">
        <f t="shared" si="62"/>
        <v>27</v>
      </c>
      <c r="FL29" s="187" t="str">
        <f t="shared" si="413"/>
        <v>Australia</v>
      </c>
      <c r="FM29" s="222"/>
      <c r="FN29" s="222"/>
      <c r="FO29" s="218"/>
      <c r="FP29" s="188" t="str">
        <f t="shared" si="414"/>
        <v/>
      </c>
      <c r="FQ29" s="188" t="str">
        <f>IF((FP29&lt;&gt;""),IF(OR($F29&lt;&gt;$G29,PrSettings!$M$4="●"),(($F29-$G29)=(FM29-FN29))*1,0),"")</f>
        <v/>
      </c>
      <c r="FR29" s="188" t="str">
        <f t="shared" si="415"/>
        <v/>
      </c>
      <c r="FS29" s="188" t="str">
        <f>IF(FP29&lt;&gt;"",IF(ABS($F29-$G29)&gt;=PrSettings!$M$7,(ABS($F29-$G29-FM29+FN29)&lt;=1)*1,IF(AND(FP29,$F29=$G29,$F29&gt;=PrSettings!$M$6),(ABS(FM29-$F29)&lt;=1)*1,IF(AND(FP29,$F29+$G29&gt;=PrSettings!$M$8),(ABS(FM29-$F29)+ABS(FN29-$G29)&lt;=1)*1,""))),"")</f>
        <v/>
      </c>
      <c r="FT29" s="220"/>
      <c r="FV29" s="186">
        <f t="shared" si="13"/>
        <v>16</v>
      </c>
      <c r="FW29" s="187" t="str">
        <f t="shared" si="416"/>
        <v>USA</v>
      </c>
      <c r="FX29" s="188">
        <f t="shared" si="65"/>
        <v>27</v>
      </c>
      <c r="FY29" s="187" t="str">
        <f t="shared" si="417"/>
        <v>Australia</v>
      </c>
      <c r="FZ29" s="222"/>
      <c r="GA29" s="222"/>
      <c r="GB29" s="218"/>
      <c r="GC29" s="188" t="str">
        <f t="shared" si="418"/>
        <v/>
      </c>
      <c r="GD29" s="188" t="str">
        <f>IF((GC29&lt;&gt;""),IF(OR($F29&lt;&gt;$G29,PrSettings!$M$4="●"),(($F29-$G29)=(FZ29-GA29))*1,0),"")</f>
        <v/>
      </c>
      <c r="GE29" s="188" t="str">
        <f t="shared" si="419"/>
        <v/>
      </c>
      <c r="GF29" s="188" t="str">
        <f>IF(GC29&lt;&gt;"",IF(ABS($F29-$G29)&gt;=PrSettings!$M$7,(ABS($F29-$G29-FZ29+GA29)&lt;=1)*1,IF(AND(GC29,$F29=$G29,$F29&gt;=PrSettings!$M$6),(ABS(FZ29-$F29)&lt;=1)*1,IF(AND(GC29,$F29+$G29&gt;=PrSettings!$M$8),(ABS(FZ29-$F29)+ABS(GA29-$G29)&lt;=1)*1,""))),"")</f>
        <v/>
      </c>
      <c r="GG29" s="220"/>
      <c r="GI29" s="186">
        <f t="shared" si="14"/>
        <v>16</v>
      </c>
      <c r="GJ29" s="187" t="str">
        <f t="shared" si="420"/>
        <v>USA</v>
      </c>
      <c r="GK29" s="188">
        <f t="shared" si="68"/>
        <v>27</v>
      </c>
      <c r="GL29" s="187" t="str">
        <f t="shared" si="421"/>
        <v>Australia</v>
      </c>
      <c r="GM29" s="222"/>
      <c r="GN29" s="222"/>
      <c r="GO29" s="218"/>
      <c r="GP29" s="188" t="str">
        <f t="shared" si="422"/>
        <v/>
      </c>
      <c r="GQ29" s="188" t="str">
        <f>IF((GP29&lt;&gt;""),IF(OR($F29&lt;&gt;$G29,PrSettings!$M$4="●"),(($F29-$G29)=(GM29-GN29))*1,0),"")</f>
        <v/>
      </c>
      <c r="GR29" s="188" t="str">
        <f t="shared" si="423"/>
        <v/>
      </c>
      <c r="GS29" s="188" t="str">
        <f>IF(GP29&lt;&gt;"",IF(ABS($F29-$G29)&gt;=PrSettings!$M$7,(ABS($F29-$G29-GM29+GN29)&lt;=1)*1,IF(AND(GP29,$F29=$G29,$F29&gt;=PrSettings!$M$6),(ABS(GM29-$F29)&lt;=1)*1,IF(AND(GP29,$F29+$G29&gt;=PrSettings!$M$8),(ABS(GM29-$F29)+ABS(GN29-$G29)&lt;=1)*1,""))),"")</f>
        <v/>
      </c>
      <c r="GT29" s="220"/>
      <c r="GV29" s="186">
        <f t="shared" si="15"/>
        <v>16</v>
      </c>
      <c r="GW29" s="187" t="str">
        <f t="shared" si="424"/>
        <v>USA</v>
      </c>
      <c r="GX29" s="188">
        <f t="shared" si="71"/>
        <v>27</v>
      </c>
      <c r="GY29" s="187" t="str">
        <f t="shared" si="425"/>
        <v>Australia</v>
      </c>
      <c r="GZ29" s="222"/>
      <c r="HA29" s="222"/>
      <c r="HB29" s="218"/>
      <c r="HC29" s="188" t="str">
        <f t="shared" si="426"/>
        <v/>
      </c>
      <c r="HD29" s="188" t="str">
        <f>IF((HC29&lt;&gt;""),IF(OR($F29&lt;&gt;$G29,PrSettings!$M$4="●"),(($F29-$G29)=(GZ29-HA29))*1,0),"")</f>
        <v/>
      </c>
      <c r="HE29" s="188" t="str">
        <f t="shared" si="427"/>
        <v/>
      </c>
      <c r="HF29" s="188" t="str">
        <f>IF(HC29&lt;&gt;"",IF(ABS($F29-$G29)&gt;=PrSettings!$M$7,(ABS($F29-$G29-GZ29+HA29)&lt;=1)*1,IF(AND(HC29,$F29=$G29,$F29&gt;=PrSettings!$M$6),(ABS(GZ29-$F29)&lt;=1)*1,IF(AND(HC29,$F29+$G29&gt;=PrSettings!$M$8),(ABS(GZ29-$F29)+ABS(HA29-$G29)&lt;=1)*1,""))),"")</f>
        <v/>
      </c>
      <c r="HG29" s="220"/>
      <c r="HI29" s="186">
        <f t="shared" si="16"/>
        <v>16</v>
      </c>
      <c r="HJ29" s="187" t="str">
        <f t="shared" si="428"/>
        <v>USA</v>
      </c>
      <c r="HK29" s="188">
        <f t="shared" si="74"/>
        <v>27</v>
      </c>
      <c r="HL29" s="187" t="str">
        <f t="shared" si="429"/>
        <v>Australia</v>
      </c>
      <c r="HM29" s="222"/>
      <c r="HN29" s="222"/>
      <c r="HO29" s="218"/>
      <c r="HP29" s="188" t="str">
        <f t="shared" si="430"/>
        <v/>
      </c>
      <c r="HQ29" s="188" t="str">
        <f>IF((HP29&lt;&gt;""),IF(OR($F29&lt;&gt;$G29,PrSettings!$M$4="●"),(($F29-$G29)=(HM29-HN29))*1,0),"")</f>
        <v/>
      </c>
      <c r="HR29" s="188" t="str">
        <f t="shared" si="431"/>
        <v/>
      </c>
      <c r="HS29" s="188" t="str">
        <f>IF(HP29&lt;&gt;"",IF(ABS($F29-$G29)&gt;=PrSettings!$M$7,(ABS($F29-$G29-HM29+HN29)&lt;=1)*1,IF(AND(HP29,$F29=$G29,$F29&gt;=PrSettings!$M$6),(ABS(HM29-$F29)&lt;=1)*1,IF(AND(HP29,$F29+$G29&gt;=PrSettings!$M$8),(ABS(HM29-$F29)+ABS(HN29-$G29)&lt;=1)*1,""))),"")</f>
        <v/>
      </c>
      <c r="HT29" s="220"/>
      <c r="HV29" s="186">
        <f t="shared" si="17"/>
        <v>16</v>
      </c>
      <c r="HW29" s="187" t="str">
        <f t="shared" si="432"/>
        <v>USA</v>
      </c>
      <c r="HX29" s="188">
        <f t="shared" si="77"/>
        <v>27</v>
      </c>
      <c r="HY29" s="187" t="str">
        <f t="shared" si="433"/>
        <v>Australia</v>
      </c>
      <c r="HZ29" s="222"/>
      <c r="IA29" s="222"/>
      <c r="IB29" s="218"/>
      <c r="IC29" s="188" t="str">
        <f t="shared" si="434"/>
        <v/>
      </c>
      <c r="ID29" s="188" t="str">
        <f>IF((IC29&lt;&gt;""),IF(OR($F29&lt;&gt;$G29,PrSettings!$M$4="●"),(($F29-$G29)=(HZ29-IA29))*1,0),"")</f>
        <v/>
      </c>
      <c r="IE29" s="188" t="str">
        <f t="shared" si="435"/>
        <v/>
      </c>
      <c r="IF29" s="188" t="str">
        <f>IF(IC29&lt;&gt;"",IF(ABS($F29-$G29)&gt;=PrSettings!$M$7,(ABS($F29-$G29-HZ29+IA29)&lt;=1)*1,IF(AND(IC29,$F29=$G29,$F29&gt;=PrSettings!$M$6),(ABS(HZ29-$F29)&lt;=1)*1,IF(AND(IC29,$F29+$G29&gt;=PrSettings!$M$8),(ABS(HZ29-$F29)+ABS(IA29-$G29)&lt;=1)*1,""))),"")</f>
        <v/>
      </c>
      <c r="IG29" s="220"/>
      <c r="II29" s="186">
        <f t="shared" si="18"/>
        <v>16</v>
      </c>
      <c r="IJ29" s="187" t="str">
        <f t="shared" si="436"/>
        <v>USA</v>
      </c>
      <c r="IK29" s="188">
        <f t="shared" si="80"/>
        <v>27</v>
      </c>
      <c r="IL29" s="187" t="str">
        <f t="shared" si="437"/>
        <v>Australia</v>
      </c>
      <c r="IM29" s="222"/>
      <c r="IN29" s="222"/>
      <c r="IO29" s="218"/>
      <c r="IP29" s="188" t="str">
        <f t="shared" si="438"/>
        <v/>
      </c>
      <c r="IQ29" s="188" t="str">
        <f>IF((IP29&lt;&gt;""),IF(OR($F29&lt;&gt;$G29,PrSettings!$M$4="●"),(($F29-$G29)=(IM29-IN29))*1,0),"")</f>
        <v/>
      </c>
      <c r="IR29" s="188" t="str">
        <f t="shared" si="439"/>
        <v/>
      </c>
      <c r="IS29" s="188" t="str">
        <f>IF(IP29&lt;&gt;"",IF(ABS($F29-$G29)&gt;=PrSettings!$M$7,(ABS($F29-$G29-IM29+IN29)&lt;=1)*1,IF(AND(IP29,$F29=$G29,$F29&gt;=PrSettings!$M$6),(ABS(IM29-$F29)&lt;=1)*1,IF(AND(IP29,$F29+$G29&gt;=PrSettings!$M$8),(ABS(IM29-$F29)+ABS(IN29-$G29)&lt;=1)*1,""))),"")</f>
        <v/>
      </c>
      <c r="IT29" s="220"/>
      <c r="IV29" s="186">
        <f t="shared" si="19"/>
        <v>16</v>
      </c>
      <c r="IW29" s="187" t="str">
        <f t="shared" si="440"/>
        <v>USA</v>
      </c>
      <c r="IX29" s="188">
        <f t="shared" si="83"/>
        <v>27</v>
      </c>
      <c r="IY29" s="187" t="str">
        <f t="shared" si="441"/>
        <v>Australia</v>
      </c>
      <c r="IZ29" s="222"/>
      <c r="JA29" s="222"/>
      <c r="JB29" s="218"/>
      <c r="JC29" s="188" t="str">
        <f t="shared" si="442"/>
        <v/>
      </c>
      <c r="JD29" s="188" t="str">
        <f>IF((JC29&lt;&gt;""),IF(OR($F29&lt;&gt;$G29,PrSettings!$M$4="●"),(($F29-$G29)=(IZ29-JA29))*1,0),"")</f>
        <v/>
      </c>
      <c r="JE29" s="188" t="str">
        <f t="shared" si="443"/>
        <v/>
      </c>
      <c r="JF29" s="188" t="str">
        <f>IF(JC29&lt;&gt;"",IF(ABS($F29-$G29)&gt;=PrSettings!$M$7,(ABS($F29-$G29-IZ29+JA29)&lt;=1)*1,IF(AND(JC29,$F29=$G29,$F29&gt;=PrSettings!$M$6),(ABS(IZ29-$F29)&lt;=1)*1,IF(AND(JC29,$F29+$G29&gt;=PrSettings!$M$8),(ABS(IZ29-$F29)+ABS(JA29-$G29)&lt;=1)*1,""))),"")</f>
        <v/>
      </c>
      <c r="JG29" s="220"/>
      <c r="JI29" s="186">
        <f t="shared" si="20"/>
        <v>16</v>
      </c>
      <c r="JJ29" s="187" t="str">
        <f t="shared" si="444"/>
        <v>USA</v>
      </c>
      <c r="JK29" s="188">
        <f t="shared" si="86"/>
        <v>27</v>
      </c>
      <c r="JL29" s="187" t="str">
        <f t="shared" si="445"/>
        <v>Australia</v>
      </c>
      <c r="JM29" s="222"/>
      <c r="JN29" s="222"/>
      <c r="JO29" s="218"/>
      <c r="JP29" s="188" t="str">
        <f t="shared" si="446"/>
        <v/>
      </c>
      <c r="JQ29" s="188" t="str">
        <f>IF((JP29&lt;&gt;""),IF(OR($F29&lt;&gt;$G29,PrSettings!$M$4="●"),(($F29-$G29)=(JM29-JN29))*1,0),"")</f>
        <v/>
      </c>
      <c r="JR29" s="188" t="str">
        <f t="shared" si="447"/>
        <v/>
      </c>
      <c r="JS29" s="188" t="str">
        <f>IF(JP29&lt;&gt;"",IF(ABS($F29-$G29)&gt;=PrSettings!$M$7,(ABS($F29-$G29-JM29+JN29)&lt;=1)*1,IF(AND(JP29,$F29=$G29,$F29&gt;=PrSettings!$M$6),(ABS(JM29-$F29)&lt;=1)*1,IF(AND(JP29,$F29+$G29&gt;=PrSettings!$M$8),(ABS(JM29-$F29)+ABS(JN29-$G29)&lt;=1)*1,""))),"")</f>
        <v/>
      </c>
      <c r="JT29" s="220"/>
      <c r="JV29" s="186">
        <f t="shared" si="21"/>
        <v>16</v>
      </c>
      <c r="JW29" s="187" t="str">
        <f t="shared" si="448"/>
        <v>USA</v>
      </c>
      <c r="JX29" s="188">
        <f t="shared" si="89"/>
        <v>27</v>
      </c>
      <c r="JY29" s="187" t="str">
        <f t="shared" si="449"/>
        <v>Australia</v>
      </c>
      <c r="JZ29" s="222"/>
      <c r="KA29" s="222"/>
      <c r="KB29" s="218"/>
      <c r="KC29" s="188" t="str">
        <f t="shared" si="450"/>
        <v/>
      </c>
      <c r="KD29" s="188" t="str">
        <f>IF((KC29&lt;&gt;""),IF(OR($F29&lt;&gt;$G29,PrSettings!$M$4="●"),(($F29-$G29)=(JZ29-KA29))*1,0),"")</f>
        <v/>
      </c>
      <c r="KE29" s="188" t="str">
        <f t="shared" si="451"/>
        <v/>
      </c>
      <c r="KF29" s="188" t="str">
        <f>IF(KC29&lt;&gt;"",IF(ABS($F29-$G29)&gt;=PrSettings!$M$7,(ABS($F29-$G29-JZ29+KA29)&lt;=1)*1,IF(AND(KC29,$F29=$G29,$F29&gt;=PrSettings!$M$6),(ABS(JZ29-$F29)&lt;=1)*1,IF(AND(KC29,$F29+$G29&gt;=PrSettings!$M$8),(ABS(JZ29-$F29)+ABS(KA29-$G29)&lt;=1)*1,""))),"")</f>
        <v/>
      </c>
      <c r="KG29" s="220"/>
      <c r="KI29" s="186">
        <f t="shared" si="22"/>
        <v>16</v>
      </c>
      <c r="KJ29" s="187" t="str">
        <f t="shared" si="452"/>
        <v>USA</v>
      </c>
      <c r="KK29" s="188">
        <f t="shared" si="92"/>
        <v>27</v>
      </c>
      <c r="KL29" s="187" t="str">
        <f t="shared" si="453"/>
        <v>Australia</v>
      </c>
      <c r="KM29" s="222"/>
      <c r="KN29" s="222"/>
      <c r="KO29" s="218"/>
      <c r="KP29" s="188" t="str">
        <f t="shared" si="454"/>
        <v/>
      </c>
      <c r="KQ29" s="188" t="str">
        <f>IF((KP29&lt;&gt;""),IF(OR($F29&lt;&gt;$G29,PrSettings!$M$4="●"),(($F29-$G29)=(KM29-KN29))*1,0),"")</f>
        <v/>
      </c>
      <c r="KR29" s="188" t="str">
        <f t="shared" si="455"/>
        <v/>
      </c>
      <c r="KS29" s="188" t="str">
        <f>IF(KP29&lt;&gt;"",IF(ABS($F29-$G29)&gt;=PrSettings!$M$7,(ABS($F29-$G29-KM29+KN29)&lt;=1)*1,IF(AND(KP29,$F29=$G29,$F29&gt;=PrSettings!$M$6),(ABS(KM29-$F29)&lt;=1)*1,IF(AND(KP29,$F29+$G29&gt;=PrSettings!$M$8),(ABS(KM29-$F29)+ABS(KN29-$G29)&lt;=1)*1,""))),"")</f>
        <v/>
      </c>
      <c r="KT29" s="220"/>
      <c r="KV29" s="186">
        <f t="shared" si="23"/>
        <v>16</v>
      </c>
      <c r="KW29" s="187" t="str">
        <f t="shared" si="456"/>
        <v>USA</v>
      </c>
      <c r="KX29" s="188">
        <f t="shared" si="95"/>
        <v>27</v>
      </c>
      <c r="KY29" s="187" t="str">
        <f t="shared" si="457"/>
        <v>Australia</v>
      </c>
      <c r="KZ29" s="222"/>
      <c r="LA29" s="222"/>
      <c r="LB29" s="218"/>
      <c r="LC29" s="188" t="str">
        <f t="shared" si="458"/>
        <v/>
      </c>
      <c r="LD29" s="188" t="str">
        <f>IF((LC29&lt;&gt;""),IF(OR($F29&lt;&gt;$G29,PrSettings!$M$4="●"),(($F29-$G29)=(KZ29-LA29))*1,0),"")</f>
        <v/>
      </c>
      <c r="LE29" s="188" t="str">
        <f t="shared" si="459"/>
        <v/>
      </c>
      <c r="LF29" s="188" t="str">
        <f>IF(LC29&lt;&gt;"",IF(ABS($F29-$G29)&gt;=PrSettings!$M$7,(ABS($F29-$G29-KZ29+LA29)&lt;=1)*1,IF(AND(LC29,$F29=$G29,$F29&gt;=PrSettings!$M$6),(ABS(KZ29-$F29)&lt;=1)*1,IF(AND(LC29,$F29+$G29&gt;=PrSettings!$M$8),(ABS(KZ29-$F29)+ABS(LA29-$G29)&lt;=1)*1,""))),"")</f>
        <v/>
      </c>
      <c r="LG29" s="220"/>
      <c r="LI29" s="186">
        <f t="shared" si="24"/>
        <v>16</v>
      </c>
      <c r="LJ29" s="187" t="str">
        <f t="shared" si="460"/>
        <v>USA</v>
      </c>
      <c r="LK29" s="188">
        <f t="shared" si="98"/>
        <v>27</v>
      </c>
      <c r="LL29" s="187" t="str">
        <f t="shared" si="461"/>
        <v>Australia</v>
      </c>
      <c r="LM29" s="222"/>
      <c r="LN29" s="222"/>
      <c r="LO29" s="218"/>
      <c r="LP29" s="188" t="str">
        <f t="shared" si="462"/>
        <v/>
      </c>
      <c r="LQ29" s="188" t="str">
        <f>IF((LP29&lt;&gt;""),IF(OR($F29&lt;&gt;$G29,PrSettings!$M$4="●"),(($F29-$G29)=(LM29-LN29))*1,0),"")</f>
        <v/>
      </c>
      <c r="LR29" s="188" t="str">
        <f t="shared" si="463"/>
        <v/>
      </c>
      <c r="LS29" s="188" t="str">
        <f>IF(LP29&lt;&gt;"",IF(ABS($F29-$G29)&gt;=PrSettings!$M$7,(ABS($F29-$G29-LM29+LN29)&lt;=1)*1,IF(AND(LP29,$F29=$G29,$F29&gt;=PrSettings!$M$6),(ABS(LM29-$F29)&lt;=1)*1,IF(AND(LP29,$F29+$G29&gt;=PrSettings!$M$8),(ABS(LM29-$F29)+ABS(LN29-$G29)&lt;=1)*1,""))),"")</f>
        <v/>
      </c>
      <c r="LT29" s="220"/>
      <c r="LV29" s="186">
        <f t="shared" si="25"/>
        <v>16</v>
      </c>
      <c r="LW29" s="187" t="str">
        <f t="shared" si="464"/>
        <v>USA</v>
      </c>
      <c r="LX29" s="188">
        <f t="shared" si="101"/>
        <v>27</v>
      </c>
      <c r="LY29" s="187" t="str">
        <f t="shared" si="465"/>
        <v>Australia</v>
      </c>
      <c r="LZ29" s="222"/>
      <c r="MA29" s="222"/>
      <c r="MB29" s="218"/>
      <c r="MC29" s="188" t="str">
        <f t="shared" si="466"/>
        <v/>
      </c>
      <c r="MD29" s="188" t="str">
        <f>IF((MC29&lt;&gt;""),IF(OR($F29&lt;&gt;$G29,PrSettings!$M$4="●"),(($F29-$G29)=(LZ29-MA29))*1,0),"")</f>
        <v/>
      </c>
      <c r="ME29" s="188" t="str">
        <f t="shared" si="467"/>
        <v/>
      </c>
      <c r="MF29" s="188" t="str">
        <f>IF(MC29&lt;&gt;"",IF(ABS($F29-$G29)&gt;=PrSettings!$M$7,(ABS($F29-$G29-LZ29+MA29)&lt;=1)*1,IF(AND(MC29,$F29=$G29,$F29&gt;=PrSettings!$M$6),(ABS(LZ29-$F29)&lt;=1)*1,IF(AND(MC29,$F29+$G29&gt;=PrSettings!$M$8),(ABS(LZ29-$F29)+ABS(MA29-$G29)&lt;=1)*1,""))),"")</f>
        <v/>
      </c>
      <c r="MG29" s="220"/>
    </row>
    <row r="30" spans="2:345">
      <c r="B30" s="186">
        <f>INDEX(Groups!$C$7:$C$65,MATCH(C30,Groups!$D$7:$D$65,0))</f>
        <v>22</v>
      </c>
      <c r="C30" s="187" t="str">
        <f>CalcD!$P$25</f>
        <v>Turkey</v>
      </c>
      <c r="D30" s="188">
        <f>INDEX(Groups!$C$7:$C$65,MATCH(E30,Groups!$D$7:$D$65,0))</f>
        <v>40</v>
      </c>
      <c r="E30" s="187" t="str">
        <f>CalcD!$Q$25</f>
        <v>Paraguay</v>
      </c>
      <c r="F30" s="189" t="str">
        <f>CalcD!$R$25</f>
        <v/>
      </c>
      <c r="G30" s="190" t="str">
        <f>CalcD!$S$25</f>
        <v/>
      </c>
      <c r="I30" s="186">
        <f t="shared" si="0"/>
        <v>22</v>
      </c>
      <c r="J30" s="187" t="str">
        <f t="shared" si="364"/>
        <v>Turkey</v>
      </c>
      <c r="K30" s="188">
        <f t="shared" si="26"/>
        <v>40</v>
      </c>
      <c r="L30" s="187" t="str">
        <f t="shared" si="365"/>
        <v>Paraguay</v>
      </c>
      <c r="M30" s="222"/>
      <c r="N30" s="222"/>
      <c r="O30" s="218"/>
      <c r="P30" s="188" t="str">
        <f t="shared" si="366"/>
        <v/>
      </c>
      <c r="Q30" s="188" t="str">
        <f>IF((P30&lt;&gt;""),IF(OR($F30&lt;&gt;$G30,PrSettings!$M$4="●"),(($F30-$G30)=(M30-N30))*1,0),"")</f>
        <v/>
      </c>
      <c r="R30" s="188" t="str">
        <f t="shared" si="367"/>
        <v/>
      </c>
      <c r="S30" s="188" t="str">
        <f>IF(P30&lt;&gt;"",IF(ABS($F30-$G30)&gt;=PrSettings!$M$7,(ABS($F30-$G30-M30+N30)&lt;=1)*1,IF(AND(P30,$F30=$G30,$F30&gt;=PrSettings!$M$6),(ABS(M30-$F30)&lt;=1)*1,IF(AND(P30,$F30+$G30&gt;=PrSettings!$M$8),(ABS(M30-$F30)+ABS(N30-$G30)&lt;=1)*1,""))),"")</f>
        <v/>
      </c>
      <c r="T30" s="220"/>
      <c r="V30" s="186">
        <f t="shared" si="1"/>
        <v>22</v>
      </c>
      <c r="W30" s="187" t="str">
        <f t="shared" si="368"/>
        <v>Turkey</v>
      </c>
      <c r="X30" s="188">
        <f t="shared" si="29"/>
        <v>40</v>
      </c>
      <c r="Y30" s="187" t="str">
        <f t="shared" si="369"/>
        <v>Paraguay</v>
      </c>
      <c r="Z30" s="222"/>
      <c r="AA30" s="222"/>
      <c r="AB30" s="218"/>
      <c r="AC30" s="188" t="str">
        <f t="shared" si="370"/>
        <v/>
      </c>
      <c r="AD30" s="188" t="str">
        <f>IF((AC30&lt;&gt;""),IF(OR($F30&lt;&gt;$G30,PrSettings!$M$4="●"),(($F30-$G30)=(Z30-AA30))*1,0),"")</f>
        <v/>
      </c>
      <c r="AE30" s="188" t="str">
        <f t="shared" si="371"/>
        <v/>
      </c>
      <c r="AF30" s="188" t="str">
        <f>IF(AC30&lt;&gt;"",IF(ABS($F30-$G30)&gt;=PrSettings!$M$7,(ABS($F30-$G30-Z30+AA30)&lt;=1)*1,IF(AND(AC30,$F30=$G30,$F30&gt;=PrSettings!$M$6),(ABS(Z30-$F30)&lt;=1)*1,IF(AND(AC30,$F30+$G30&gt;=PrSettings!$M$8),(ABS(Z30-$F30)+ABS(AA30-$G30)&lt;=1)*1,""))),"")</f>
        <v/>
      </c>
      <c r="AG30" s="220"/>
      <c r="AI30" s="186">
        <f t="shared" si="2"/>
        <v>22</v>
      </c>
      <c r="AJ30" s="187" t="str">
        <f t="shared" si="372"/>
        <v>Turkey</v>
      </c>
      <c r="AK30" s="188">
        <f t="shared" si="32"/>
        <v>40</v>
      </c>
      <c r="AL30" s="187" t="str">
        <f t="shared" si="373"/>
        <v>Paraguay</v>
      </c>
      <c r="AM30" s="222"/>
      <c r="AN30" s="222"/>
      <c r="AO30" s="218"/>
      <c r="AP30" s="188" t="str">
        <f t="shared" si="374"/>
        <v/>
      </c>
      <c r="AQ30" s="188" t="str">
        <f>IF((AP30&lt;&gt;""),IF(OR($F30&lt;&gt;$G30,PrSettings!$M$4="●"),(($F30-$G30)=(AM30-AN30))*1,0),"")</f>
        <v/>
      </c>
      <c r="AR30" s="188" t="str">
        <f t="shared" si="375"/>
        <v/>
      </c>
      <c r="AS30" s="188" t="str">
        <f>IF(AP30&lt;&gt;"",IF(ABS($F30-$G30)&gt;=PrSettings!$M$7,(ABS($F30-$G30-AM30+AN30)&lt;=1)*1,IF(AND(AP30,$F30=$G30,$F30&gt;=PrSettings!$M$6),(ABS(AM30-$F30)&lt;=1)*1,IF(AND(AP30,$F30+$G30&gt;=PrSettings!$M$8),(ABS(AM30-$F30)+ABS(AN30-$G30)&lt;=1)*1,""))),"")</f>
        <v/>
      </c>
      <c r="AT30" s="220"/>
      <c r="AV30" s="186">
        <f t="shared" si="3"/>
        <v>22</v>
      </c>
      <c r="AW30" s="187" t="str">
        <f t="shared" si="376"/>
        <v>Turkey</v>
      </c>
      <c r="AX30" s="188">
        <f t="shared" si="35"/>
        <v>40</v>
      </c>
      <c r="AY30" s="187" t="str">
        <f t="shared" si="377"/>
        <v>Paraguay</v>
      </c>
      <c r="AZ30" s="222"/>
      <c r="BA30" s="222"/>
      <c r="BB30" s="218"/>
      <c r="BC30" s="188" t="str">
        <f t="shared" si="378"/>
        <v/>
      </c>
      <c r="BD30" s="188" t="str">
        <f>IF((BC30&lt;&gt;""),IF(OR($F30&lt;&gt;$G30,PrSettings!$M$4="●"),(($F30-$G30)=(AZ30-BA30))*1,0),"")</f>
        <v/>
      </c>
      <c r="BE30" s="188" t="str">
        <f t="shared" si="379"/>
        <v/>
      </c>
      <c r="BF30" s="188" t="str">
        <f>IF(BC30&lt;&gt;"",IF(ABS($F30-$G30)&gt;=PrSettings!$M$7,(ABS($F30-$G30-AZ30+BA30)&lt;=1)*1,IF(AND(BC30,$F30=$G30,$F30&gt;=PrSettings!$M$6),(ABS(AZ30-$F30)&lt;=1)*1,IF(AND(BC30,$F30+$G30&gt;=PrSettings!$M$8),(ABS(AZ30-$F30)+ABS(BA30-$G30)&lt;=1)*1,""))),"")</f>
        <v/>
      </c>
      <c r="BG30" s="220"/>
      <c r="BI30" s="186">
        <f t="shared" si="4"/>
        <v>22</v>
      </c>
      <c r="BJ30" s="187" t="str">
        <f t="shared" si="380"/>
        <v>Turkey</v>
      </c>
      <c r="BK30" s="188">
        <f t="shared" si="38"/>
        <v>40</v>
      </c>
      <c r="BL30" s="187" t="str">
        <f t="shared" si="381"/>
        <v>Paraguay</v>
      </c>
      <c r="BM30" s="222"/>
      <c r="BN30" s="222"/>
      <c r="BO30" s="218"/>
      <c r="BP30" s="188" t="str">
        <f t="shared" si="382"/>
        <v/>
      </c>
      <c r="BQ30" s="188" t="str">
        <f>IF((BP30&lt;&gt;""),IF(OR($F30&lt;&gt;$G30,PrSettings!$M$4="●"),(($F30-$G30)=(BM30-BN30))*1,0),"")</f>
        <v/>
      </c>
      <c r="BR30" s="188" t="str">
        <f t="shared" si="383"/>
        <v/>
      </c>
      <c r="BS30" s="188" t="str">
        <f>IF(BP30&lt;&gt;"",IF(ABS($F30-$G30)&gt;=PrSettings!$M$7,(ABS($F30-$G30-BM30+BN30)&lt;=1)*1,IF(AND(BP30,$F30=$G30,$F30&gt;=PrSettings!$M$6),(ABS(BM30-$F30)&lt;=1)*1,IF(AND(BP30,$F30+$G30&gt;=PrSettings!$M$8),(ABS(BM30-$F30)+ABS(BN30-$G30)&lt;=1)*1,""))),"")</f>
        <v/>
      </c>
      <c r="BT30" s="220"/>
      <c r="BV30" s="186">
        <f t="shared" si="5"/>
        <v>22</v>
      </c>
      <c r="BW30" s="187" t="str">
        <f t="shared" si="384"/>
        <v>Turkey</v>
      </c>
      <c r="BX30" s="188">
        <f t="shared" si="41"/>
        <v>40</v>
      </c>
      <c r="BY30" s="187" t="str">
        <f t="shared" si="385"/>
        <v>Paraguay</v>
      </c>
      <c r="BZ30" s="222"/>
      <c r="CA30" s="222"/>
      <c r="CB30" s="218"/>
      <c r="CC30" s="188" t="str">
        <f t="shared" si="386"/>
        <v/>
      </c>
      <c r="CD30" s="188" t="str">
        <f>IF((CC30&lt;&gt;""),IF(OR($F30&lt;&gt;$G30,PrSettings!$M$4="●"),(($F30-$G30)=(BZ30-CA30))*1,0),"")</f>
        <v/>
      </c>
      <c r="CE30" s="188" t="str">
        <f t="shared" si="387"/>
        <v/>
      </c>
      <c r="CF30" s="188" t="str">
        <f>IF(CC30&lt;&gt;"",IF(ABS($F30-$G30)&gt;=PrSettings!$M$7,(ABS($F30-$G30-BZ30+CA30)&lt;=1)*1,IF(AND(CC30,$F30=$G30,$F30&gt;=PrSettings!$M$6),(ABS(BZ30-$F30)&lt;=1)*1,IF(AND(CC30,$F30+$G30&gt;=PrSettings!$M$8),(ABS(BZ30-$F30)+ABS(CA30-$G30)&lt;=1)*1,""))),"")</f>
        <v/>
      </c>
      <c r="CG30" s="220"/>
      <c r="CI30" s="186">
        <f t="shared" si="6"/>
        <v>22</v>
      </c>
      <c r="CJ30" s="187" t="str">
        <f t="shared" si="388"/>
        <v>Turkey</v>
      </c>
      <c r="CK30" s="188">
        <f t="shared" si="44"/>
        <v>40</v>
      </c>
      <c r="CL30" s="187" t="str">
        <f t="shared" si="389"/>
        <v>Paraguay</v>
      </c>
      <c r="CM30" s="222"/>
      <c r="CN30" s="222"/>
      <c r="CO30" s="218"/>
      <c r="CP30" s="188" t="str">
        <f t="shared" si="390"/>
        <v/>
      </c>
      <c r="CQ30" s="188" t="str">
        <f>IF((CP30&lt;&gt;""),IF(OR($F30&lt;&gt;$G30,PrSettings!$M$4="●"),(($F30-$G30)=(CM30-CN30))*1,0),"")</f>
        <v/>
      </c>
      <c r="CR30" s="188" t="str">
        <f t="shared" si="391"/>
        <v/>
      </c>
      <c r="CS30" s="188" t="str">
        <f>IF(CP30&lt;&gt;"",IF(ABS($F30-$G30)&gt;=PrSettings!$M$7,(ABS($F30-$G30-CM30+CN30)&lt;=1)*1,IF(AND(CP30,$F30=$G30,$F30&gt;=PrSettings!$M$6),(ABS(CM30-$F30)&lt;=1)*1,IF(AND(CP30,$F30+$G30&gt;=PrSettings!$M$8),(ABS(CM30-$F30)+ABS(CN30-$G30)&lt;=1)*1,""))),"")</f>
        <v/>
      </c>
      <c r="CT30" s="220"/>
      <c r="CV30" s="186">
        <f t="shared" si="7"/>
        <v>22</v>
      </c>
      <c r="CW30" s="187" t="str">
        <f t="shared" si="392"/>
        <v>Turkey</v>
      </c>
      <c r="CX30" s="188">
        <f t="shared" si="47"/>
        <v>40</v>
      </c>
      <c r="CY30" s="187" t="str">
        <f t="shared" si="393"/>
        <v>Paraguay</v>
      </c>
      <c r="CZ30" s="222"/>
      <c r="DA30" s="222"/>
      <c r="DB30" s="218"/>
      <c r="DC30" s="188" t="str">
        <f t="shared" si="394"/>
        <v/>
      </c>
      <c r="DD30" s="188" t="str">
        <f>IF((DC30&lt;&gt;""),IF(OR($F30&lt;&gt;$G30,PrSettings!$M$4="●"),(($F30-$G30)=(CZ30-DA30))*1,0),"")</f>
        <v/>
      </c>
      <c r="DE30" s="188" t="str">
        <f t="shared" si="395"/>
        <v/>
      </c>
      <c r="DF30" s="188" t="str">
        <f>IF(DC30&lt;&gt;"",IF(ABS($F30-$G30)&gt;=PrSettings!$M$7,(ABS($F30-$G30-CZ30+DA30)&lt;=1)*1,IF(AND(DC30,$F30=$G30,$F30&gt;=PrSettings!$M$6),(ABS(CZ30-$F30)&lt;=1)*1,IF(AND(DC30,$F30+$G30&gt;=PrSettings!$M$8),(ABS(CZ30-$F30)+ABS(DA30-$G30)&lt;=1)*1,""))),"")</f>
        <v/>
      </c>
      <c r="DG30" s="220"/>
      <c r="DI30" s="186">
        <f t="shared" si="8"/>
        <v>22</v>
      </c>
      <c r="DJ30" s="187" t="str">
        <f t="shared" si="396"/>
        <v>Turkey</v>
      </c>
      <c r="DK30" s="188">
        <f t="shared" si="50"/>
        <v>40</v>
      </c>
      <c r="DL30" s="187" t="str">
        <f t="shared" si="397"/>
        <v>Paraguay</v>
      </c>
      <c r="DM30" s="222"/>
      <c r="DN30" s="222"/>
      <c r="DO30" s="218"/>
      <c r="DP30" s="188" t="str">
        <f t="shared" si="398"/>
        <v/>
      </c>
      <c r="DQ30" s="188" t="str">
        <f>IF((DP30&lt;&gt;""),IF(OR($F30&lt;&gt;$G30,PrSettings!$M$4="●"),(($F30-$G30)=(DM30-DN30))*1,0),"")</f>
        <v/>
      </c>
      <c r="DR30" s="188" t="str">
        <f t="shared" si="399"/>
        <v/>
      </c>
      <c r="DS30" s="188" t="str">
        <f>IF(DP30&lt;&gt;"",IF(ABS($F30-$G30)&gt;=PrSettings!$M$7,(ABS($F30-$G30-DM30+DN30)&lt;=1)*1,IF(AND(DP30,$F30=$G30,$F30&gt;=PrSettings!$M$6),(ABS(DM30-$F30)&lt;=1)*1,IF(AND(DP30,$F30+$G30&gt;=PrSettings!$M$8),(ABS(DM30-$F30)+ABS(DN30-$G30)&lt;=1)*1,""))),"")</f>
        <v/>
      </c>
      <c r="DT30" s="220"/>
      <c r="DV30" s="186">
        <f t="shared" si="9"/>
        <v>22</v>
      </c>
      <c r="DW30" s="187" t="str">
        <f t="shared" si="400"/>
        <v>Turkey</v>
      </c>
      <c r="DX30" s="188">
        <f t="shared" si="53"/>
        <v>40</v>
      </c>
      <c r="DY30" s="187" t="str">
        <f t="shared" si="401"/>
        <v>Paraguay</v>
      </c>
      <c r="DZ30" s="222"/>
      <c r="EA30" s="222"/>
      <c r="EB30" s="218"/>
      <c r="EC30" s="188" t="str">
        <f t="shared" si="402"/>
        <v/>
      </c>
      <c r="ED30" s="188" t="str">
        <f>IF((EC30&lt;&gt;""),IF(OR($F30&lt;&gt;$G30,PrSettings!$M$4="●"),(($F30-$G30)=(DZ30-EA30))*1,0),"")</f>
        <v/>
      </c>
      <c r="EE30" s="188" t="str">
        <f t="shared" si="403"/>
        <v/>
      </c>
      <c r="EF30" s="188" t="str">
        <f>IF(EC30&lt;&gt;"",IF(ABS($F30-$G30)&gt;=PrSettings!$M$7,(ABS($F30-$G30-DZ30+EA30)&lt;=1)*1,IF(AND(EC30,$F30=$G30,$F30&gt;=PrSettings!$M$6),(ABS(DZ30-$F30)&lt;=1)*1,IF(AND(EC30,$F30+$G30&gt;=PrSettings!$M$8),(ABS(DZ30-$F30)+ABS(EA30-$G30)&lt;=1)*1,""))),"")</f>
        <v/>
      </c>
      <c r="EG30" s="220"/>
      <c r="EI30" s="186">
        <f t="shared" si="10"/>
        <v>22</v>
      </c>
      <c r="EJ30" s="187" t="str">
        <f t="shared" si="404"/>
        <v>Turkey</v>
      </c>
      <c r="EK30" s="188">
        <f t="shared" si="56"/>
        <v>40</v>
      </c>
      <c r="EL30" s="187" t="str">
        <f t="shared" si="405"/>
        <v>Paraguay</v>
      </c>
      <c r="EM30" s="222"/>
      <c r="EN30" s="222"/>
      <c r="EO30" s="218"/>
      <c r="EP30" s="188" t="str">
        <f t="shared" si="406"/>
        <v/>
      </c>
      <c r="EQ30" s="188" t="str">
        <f>IF((EP30&lt;&gt;""),IF(OR($F30&lt;&gt;$G30,PrSettings!$M$4="●"),(($F30-$G30)=(EM30-EN30))*1,0),"")</f>
        <v/>
      </c>
      <c r="ER30" s="188" t="str">
        <f t="shared" si="407"/>
        <v/>
      </c>
      <c r="ES30" s="188" t="str">
        <f>IF(EP30&lt;&gt;"",IF(ABS($F30-$G30)&gt;=PrSettings!$M$7,(ABS($F30-$G30-EM30+EN30)&lt;=1)*1,IF(AND(EP30,$F30=$G30,$F30&gt;=PrSettings!$M$6),(ABS(EM30-$F30)&lt;=1)*1,IF(AND(EP30,$F30+$G30&gt;=PrSettings!$M$8),(ABS(EM30-$F30)+ABS(EN30-$G30)&lt;=1)*1,""))),"")</f>
        <v/>
      </c>
      <c r="ET30" s="220"/>
      <c r="EV30" s="186">
        <f t="shared" si="11"/>
        <v>22</v>
      </c>
      <c r="EW30" s="187" t="str">
        <f t="shared" si="408"/>
        <v>Turkey</v>
      </c>
      <c r="EX30" s="188">
        <f t="shared" si="59"/>
        <v>40</v>
      </c>
      <c r="EY30" s="187" t="str">
        <f t="shared" si="409"/>
        <v>Paraguay</v>
      </c>
      <c r="EZ30" s="222"/>
      <c r="FA30" s="222"/>
      <c r="FB30" s="218"/>
      <c r="FC30" s="188" t="str">
        <f t="shared" si="410"/>
        <v/>
      </c>
      <c r="FD30" s="188" t="str">
        <f>IF((FC30&lt;&gt;""),IF(OR($F30&lt;&gt;$G30,PrSettings!$M$4="●"),(($F30-$G30)=(EZ30-FA30))*1,0),"")</f>
        <v/>
      </c>
      <c r="FE30" s="188" t="str">
        <f t="shared" si="411"/>
        <v/>
      </c>
      <c r="FF30" s="188" t="str">
        <f>IF(FC30&lt;&gt;"",IF(ABS($F30-$G30)&gt;=PrSettings!$M$7,(ABS($F30-$G30-EZ30+FA30)&lt;=1)*1,IF(AND(FC30,$F30=$G30,$F30&gt;=PrSettings!$M$6),(ABS(EZ30-$F30)&lt;=1)*1,IF(AND(FC30,$F30+$G30&gt;=PrSettings!$M$8),(ABS(EZ30-$F30)+ABS(FA30-$G30)&lt;=1)*1,""))),"")</f>
        <v/>
      </c>
      <c r="FG30" s="220"/>
      <c r="FI30" s="186">
        <f t="shared" si="12"/>
        <v>22</v>
      </c>
      <c r="FJ30" s="187" t="str">
        <f t="shared" si="412"/>
        <v>Turkey</v>
      </c>
      <c r="FK30" s="188">
        <f t="shared" si="62"/>
        <v>40</v>
      </c>
      <c r="FL30" s="187" t="str">
        <f t="shared" si="413"/>
        <v>Paraguay</v>
      </c>
      <c r="FM30" s="222"/>
      <c r="FN30" s="222"/>
      <c r="FO30" s="218"/>
      <c r="FP30" s="188" t="str">
        <f t="shared" si="414"/>
        <v/>
      </c>
      <c r="FQ30" s="188" t="str">
        <f>IF((FP30&lt;&gt;""),IF(OR($F30&lt;&gt;$G30,PrSettings!$M$4="●"),(($F30-$G30)=(FM30-FN30))*1,0),"")</f>
        <v/>
      </c>
      <c r="FR30" s="188" t="str">
        <f t="shared" si="415"/>
        <v/>
      </c>
      <c r="FS30" s="188" t="str">
        <f>IF(FP30&lt;&gt;"",IF(ABS($F30-$G30)&gt;=PrSettings!$M$7,(ABS($F30-$G30-FM30+FN30)&lt;=1)*1,IF(AND(FP30,$F30=$G30,$F30&gt;=PrSettings!$M$6),(ABS(FM30-$F30)&lt;=1)*1,IF(AND(FP30,$F30+$G30&gt;=PrSettings!$M$8),(ABS(FM30-$F30)+ABS(FN30-$G30)&lt;=1)*1,""))),"")</f>
        <v/>
      </c>
      <c r="FT30" s="220"/>
      <c r="FV30" s="186">
        <f t="shared" si="13"/>
        <v>22</v>
      </c>
      <c r="FW30" s="187" t="str">
        <f t="shared" si="416"/>
        <v>Turkey</v>
      </c>
      <c r="FX30" s="188">
        <f t="shared" si="65"/>
        <v>40</v>
      </c>
      <c r="FY30" s="187" t="str">
        <f t="shared" si="417"/>
        <v>Paraguay</v>
      </c>
      <c r="FZ30" s="222"/>
      <c r="GA30" s="222"/>
      <c r="GB30" s="218"/>
      <c r="GC30" s="188" t="str">
        <f t="shared" si="418"/>
        <v/>
      </c>
      <c r="GD30" s="188" t="str">
        <f>IF((GC30&lt;&gt;""),IF(OR($F30&lt;&gt;$G30,PrSettings!$M$4="●"),(($F30-$G30)=(FZ30-GA30))*1,0),"")</f>
        <v/>
      </c>
      <c r="GE30" s="188" t="str">
        <f t="shared" si="419"/>
        <v/>
      </c>
      <c r="GF30" s="188" t="str">
        <f>IF(GC30&lt;&gt;"",IF(ABS($F30-$G30)&gt;=PrSettings!$M$7,(ABS($F30-$G30-FZ30+GA30)&lt;=1)*1,IF(AND(GC30,$F30=$G30,$F30&gt;=PrSettings!$M$6),(ABS(FZ30-$F30)&lt;=1)*1,IF(AND(GC30,$F30+$G30&gt;=PrSettings!$M$8),(ABS(FZ30-$F30)+ABS(GA30-$G30)&lt;=1)*1,""))),"")</f>
        <v/>
      </c>
      <c r="GG30" s="220"/>
      <c r="GI30" s="186">
        <f t="shared" si="14"/>
        <v>22</v>
      </c>
      <c r="GJ30" s="187" t="str">
        <f t="shared" si="420"/>
        <v>Turkey</v>
      </c>
      <c r="GK30" s="188">
        <f t="shared" si="68"/>
        <v>40</v>
      </c>
      <c r="GL30" s="187" t="str">
        <f t="shared" si="421"/>
        <v>Paraguay</v>
      </c>
      <c r="GM30" s="222"/>
      <c r="GN30" s="222"/>
      <c r="GO30" s="218"/>
      <c r="GP30" s="188" t="str">
        <f t="shared" si="422"/>
        <v/>
      </c>
      <c r="GQ30" s="188" t="str">
        <f>IF((GP30&lt;&gt;""),IF(OR($F30&lt;&gt;$G30,PrSettings!$M$4="●"),(($F30-$G30)=(GM30-GN30))*1,0),"")</f>
        <v/>
      </c>
      <c r="GR30" s="188" t="str">
        <f t="shared" si="423"/>
        <v/>
      </c>
      <c r="GS30" s="188" t="str">
        <f>IF(GP30&lt;&gt;"",IF(ABS($F30-$G30)&gt;=PrSettings!$M$7,(ABS($F30-$G30-GM30+GN30)&lt;=1)*1,IF(AND(GP30,$F30=$G30,$F30&gt;=PrSettings!$M$6),(ABS(GM30-$F30)&lt;=1)*1,IF(AND(GP30,$F30+$G30&gt;=PrSettings!$M$8),(ABS(GM30-$F30)+ABS(GN30-$G30)&lt;=1)*1,""))),"")</f>
        <v/>
      </c>
      <c r="GT30" s="220"/>
      <c r="GV30" s="186">
        <f t="shared" si="15"/>
        <v>22</v>
      </c>
      <c r="GW30" s="187" t="str">
        <f t="shared" si="424"/>
        <v>Turkey</v>
      </c>
      <c r="GX30" s="188">
        <f t="shared" si="71"/>
        <v>40</v>
      </c>
      <c r="GY30" s="187" t="str">
        <f t="shared" si="425"/>
        <v>Paraguay</v>
      </c>
      <c r="GZ30" s="222"/>
      <c r="HA30" s="222"/>
      <c r="HB30" s="218"/>
      <c r="HC30" s="188" t="str">
        <f t="shared" si="426"/>
        <v/>
      </c>
      <c r="HD30" s="188" t="str">
        <f>IF((HC30&lt;&gt;""),IF(OR($F30&lt;&gt;$G30,PrSettings!$M$4="●"),(($F30-$G30)=(GZ30-HA30))*1,0),"")</f>
        <v/>
      </c>
      <c r="HE30" s="188" t="str">
        <f t="shared" si="427"/>
        <v/>
      </c>
      <c r="HF30" s="188" t="str">
        <f>IF(HC30&lt;&gt;"",IF(ABS($F30-$G30)&gt;=PrSettings!$M$7,(ABS($F30-$G30-GZ30+HA30)&lt;=1)*1,IF(AND(HC30,$F30=$G30,$F30&gt;=PrSettings!$M$6),(ABS(GZ30-$F30)&lt;=1)*1,IF(AND(HC30,$F30+$G30&gt;=PrSettings!$M$8),(ABS(GZ30-$F30)+ABS(HA30-$G30)&lt;=1)*1,""))),"")</f>
        <v/>
      </c>
      <c r="HG30" s="220"/>
      <c r="HI30" s="186">
        <f t="shared" si="16"/>
        <v>22</v>
      </c>
      <c r="HJ30" s="187" t="str">
        <f t="shared" si="428"/>
        <v>Turkey</v>
      </c>
      <c r="HK30" s="188">
        <f t="shared" si="74"/>
        <v>40</v>
      </c>
      <c r="HL30" s="187" t="str">
        <f t="shared" si="429"/>
        <v>Paraguay</v>
      </c>
      <c r="HM30" s="222"/>
      <c r="HN30" s="222"/>
      <c r="HO30" s="218"/>
      <c r="HP30" s="188" t="str">
        <f t="shared" si="430"/>
        <v/>
      </c>
      <c r="HQ30" s="188" t="str">
        <f>IF((HP30&lt;&gt;""),IF(OR($F30&lt;&gt;$G30,PrSettings!$M$4="●"),(($F30-$G30)=(HM30-HN30))*1,0),"")</f>
        <v/>
      </c>
      <c r="HR30" s="188" t="str">
        <f t="shared" si="431"/>
        <v/>
      </c>
      <c r="HS30" s="188" t="str">
        <f>IF(HP30&lt;&gt;"",IF(ABS($F30-$G30)&gt;=PrSettings!$M$7,(ABS($F30-$G30-HM30+HN30)&lt;=1)*1,IF(AND(HP30,$F30=$G30,$F30&gt;=PrSettings!$M$6),(ABS(HM30-$F30)&lt;=1)*1,IF(AND(HP30,$F30+$G30&gt;=PrSettings!$M$8),(ABS(HM30-$F30)+ABS(HN30-$G30)&lt;=1)*1,""))),"")</f>
        <v/>
      </c>
      <c r="HT30" s="220"/>
      <c r="HV30" s="186">
        <f t="shared" si="17"/>
        <v>22</v>
      </c>
      <c r="HW30" s="187" t="str">
        <f t="shared" si="432"/>
        <v>Turkey</v>
      </c>
      <c r="HX30" s="188">
        <f t="shared" si="77"/>
        <v>40</v>
      </c>
      <c r="HY30" s="187" t="str">
        <f t="shared" si="433"/>
        <v>Paraguay</v>
      </c>
      <c r="HZ30" s="222"/>
      <c r="IA30" s="222"/>
      <c r="IB30" s="218"/>
      <c r="IC30" s="188" t="str">
        <f t="shared" si="434"/>
        <v/>
      </c>
      <c r="ID30" s="188" t="str">
        <f>IF((IC30&lt;&gt;""),IF(OR($F30&lt;&gt;$G30,PrSettings!$M$4="●"),(($F30-$G30)=(HZ30-IA30))*1,0),"")</f>
        <v/>
      </c>
      <c r="IE30" s="188" t="str">
        <f t="shared" si="435"/>
        <v/>
      </c>
      <c r="IF30" s="188" t="str">
        <f>IF(IC30&lt;&gt;"",IF(ABS($F30-$G30)&gt;=PrSettings!$M$7,(ABS($F30-$G30-HZ30+IA30)&lt;=1)*1,IF(AND(IC30,$F30=$G30,$F30&gt;=PrSettings!$M$6),(ABS(HZ30-$F30)&lt;=1)*1,IF(AND(IC30,$F30+$G30&gt;=PrSettings!$M$8),(ABS(HZ30-$F30)+ABS(IA30-$G30)&lt;=1)*1,""))),"")</f>
        <v/>
      </c>
      <c r="IG30" s="220"/>
      <c r="II30" s="186">
        <f t="shared" si="18"/>
        <v>22</v>
      </c>
      <c r="IJ30" s="187" t="str">
        <f t="shared" si="436"/>
        <v>Turkey</v>
      </c>
      <c r="IK30" s="188">
        <f t="shared" si="80"/>
        <v>40</v>
      </c>
      <c r="IL30" s="187" t="str">
        <f t="shared" si="437"/>
        <v>Paraguay</v>
      </c>
      <c r="IM30" s="222"/>
      <c r="IN30" s="222"/>
      <c r="IO30" s="218"/>
      <c r="IP30" s="188" t="str">
        <f t="shared" si="438"/>
        <v/>
      </c>
      <c r="IQ30" s="188" t="str">
        <f>IF((IP30&lt;&gt;""),IF(OR($F30&lt;&gt;$G30,PrSettings!$M$4="●"),(($F30-$G30)=(IM30-IN30))*1,0),"")</f>
        <v/>
      </c>
      <c r="IR30" s="188" t="str">
        <f t="shared" si="439"/>
        <v/>
      </c>
      <c r="IS30" s="188" t="str">
        <f>IF(IP30&lt;&gt;"",IF(ABS($F30-$G30)&gt;=PrSettings!$M$7,(ABS($F30-$G30-IM30+IN30)&lt;=1)*1,IF(AND(IP30,$F30=$G30,$F30&gt;=PrSettings!$M$6),(ABS(IM30-$F30)&lt;=1)*1,IF(AND(IP30,$F30+$G30&gt;=PrSettings!$M$8),(ABS(IM30-$F30)+ABS(IN30-$G30)&lt;=1)*1,""))),"")</f>
        <v/>
      </c>
      <c r="IT30" s="220"/>
      <c r="IV30" s="186">
        <f t="shared" si="19"/>
        <v>22</v>
      </c>
      <c r="IW30" s="187" t="str">
        <f t="shared" si="440"/>
        <v>Turkey</v>
      </c>
      <c r="IX30" s="188">
        <f t="shared" si="83"/>
        <v>40</v>
      </c>
      <c r="IY30" s="187" t="str">
        <f t="shared" si="441"/>
        <v>Paraguay</v>
      </c>
      <c r="IZ30" s="222"/>
      <c r="JA30" s="222"/>
      <c r="JB30" s="218"/>
      <c r="JC30" s="188" t="str">
        <f t="shared" si="442"/>
        <v/>
      </c>
      <c r="JD30" s="188" t="str">
        <f>IF((JC30&lt;&gt;""),IF(OR($F30&lt;&gt;$G30,PrSettings!$M$4="●"),(($F30-$G30)=(IZ30-JA30))*1,0),"")</f>
        <v/>
      </c>
      <c r="JE30" s="188" t="str">
        <f t="shared" si="443"/>
        <v/>
      </c>
      <c r="JF30" s="188" t="str">
        <f>IF(JC30&lt;&gt;"",IF(ABS($F30-$G30)&gt;=PrSettings!$M$7,(ABS($F30-$G30-IZ30+JA30)&lt;=1)*1,IF(AND(JC30,$F30=$G30,$F30&gt;=PrSettings!$M$6),(ABS(IZ30-$F30)&lt;=1)*1,IF(AND(JC30,$F30+$G30&gt;=PrSettings!$M$8),(ABS(IZ30-$F30)+ABS(JA30-$G30)&lt;=1)*1,""))),"")</f>
        <v/>
      </c>
      <c r="JG30" s="220"/>
      <c r="JI30" s="186">
        <f t="shared" si="20"/>
        <v>22</v>
      </c>
      <c r="JJ30" s="187" t="str">
        <f t="shared" si="444"/>
        <v>Turkey</v>
      </c>
      <c r="JK30" s="188">
        <f t="shared" si="86"/>
        <v>40</v>
      </c>
      <c r="JL30" s="187" t="str">
        <f t="shared" si="445"/>
        <v>Paraguay</v>
      </c>
      <c r="JM30" s="222"/>
      <c r="JN30" s="222"/>
      <c r="JO30" s="218"/>
      <c r="JP30" s="188" t="str">
        <f t="shared" si="446"/>
        <v/>
      </c>
      <c r="JQ30" s="188" t="str">
        <f>IF((JP30&lt;&gt;""),IF(OR($F30&lt;&gt;$G30,PrSettings!$M$4="●"),(($F30-$G30)=(JM30-JN30))*1,0),"")</f>
        <v/>
      </c>
      <c r="JR30" s="188" t="str">
        <f t="shared" si="447"/>
        <v/>
      </c>
      <c r="JS30" s="188" t="str">
        <f>IF(JP30&lt;&gt;"",IF(ABS($F30-$G30)&gt;=PrSettings!$M$7,(ABS($F30-$G30-JM30+JN30)&lt;=1)*1,IF(AND(JP30,$F30=$G30,$F30&gt;=PrSettings!$M$6),(ABS(JM30-$F30)&lt;=1)*1,IF(AND(JP30,$F30+$G30&gt;=PrSettings!$M$8),(ABS(JM30-$F30)+ABS(JN30-$G30)&lt;=1)*1,""))),"")</f>
        <v/>
      </c>
      <c r="JT30" s="220"/>
      <c r="JV30" s="186">
        <f t="shared" si="21"/>
        <v>22</v>
      </c>
      <c r="JW30" s="187" t="str">
        <f t="shared" si="448"/>
        <v>Turkey</v>
      </c>
      <c r="JX30" s="188">
        <f t="shared" si="89"/>
        <v>40</v>
      </c>
      <c r="JY30" s="187" t="str">
        <f t="shared" si="449"/>
        <v>Paraguay</v>
      </c>
      <c r="JZ30" s="222"/>
      <c r="KA30" s="222"/>
      <c r="KB30" s="218"/>
      <c r="KC30" s="188" t="str">
        <f t="shared" si="450"/>
        <v/>
      </c>
      <c r="KD30" s="188" t="str">
        <f>IF((KC30&lt;&gt;""),IF(OR($F30&lt;&gt;$G30,PrSettings!$M$4="●"),(($F30-$G30)=(JZ30-KA30))*1,0),"")</f>
        <v/>
      </c>
      <c r="KE30" s="188" t="str">
        <f t="shared" si="451"/>
        <v/>
      </c>
      <c r="KF30" s="188" t="str">
        <f>IF(KC30&lt;&gt;"",IF(ABS($F30-$G30)&gt;=PrSettings!$M$7,(ABS($F30-$G30-JZ30+KA30)&lt;=1)*1,IF(AND(KC30,$F30=$G30,$F30&gt;=PrSettings!$M$6),(ABS(JZ30-$F30)&lt;=1)*1,IF(AND(KC30,$F30+$G30&gt;=PrSettings!$M$8),(ABS(JZ30-$F30)+ABS(KA30-$G30)&lt;=1)*1,""))),"")</f>
        <v/>
      </c>
      <c r="KG30" s="220"/>
      <c r="KI30" s="186">
        <f t="shared" si="22"/>
        <v>22</v>
      </c>
      <c r="KJ30" s="187" t="str">
        <f t="shared" si="452"/>
        <v>Turkey</v>
      </c>
      <c r="KK30" s="188">
        <f t="shared" si="92"/>
        <v>40</v>
      </c>
      <c r="KL30" s="187" t="str">
        <f t="shared" si="453"/>
        <v>Paraguay</v>
      </c>
      <c r="KM30" s="222"/>
      <c r="KN30" s="222"/>
      <c r="KO30" s="218"/>
      <c r="KP30" s="188" t="str">
        <f t="shared" si="454"/>
        <v/>
      </c>
      <c r="KQ30" s="188" t="str">
        <f>IF((KP30&lt;&gt;""),IF(OR($F30&lt;&gt;$G30,PrSettings!$M$4="●"),(($F30-$G30)=(KM30-KN30))*1,0),"")</f>
        <v/>
      </c>
      <c r="KR30" s="188" t="str">
        <f t="shared" si="455"/>
        <v/>
      </c>
      <c r="KS30" s="188" t="str">
        <f>IF(KP30&lt;&gt;"",IF(ABS($F30-$G30)&gt;=PrSettings!$M$7,(ABS($F30-$G30-KM30+KN30)&lt;=1)*1,IF(AND(KP30,$F30=$G30,$F30&gt;=PrSettings!$M$6),(ABS(KM30-$F30)&lt;=1)*1,IF(AND(KP30,$F30+$G30&gt;=PrSettings!$M$8),(ABS(KM30-$F30)+ABS(KN30-$G30)&lt;=1)*1,""))),"")</f>
        <v/>
      </c>
      <c r="KT30" s="220"/>
      <c r="KV30" s="186">
        <f t="shared" si="23"/>
        <v>22</v>
      </c>
      <c r="KW30" s="187" t="str">
        <f t="shared" si="456"/>
        <v>Turkey</v>
      </c>
      <c r="KX30" s="188">
        <f t="shared" si="95"/>
        <v>40</v>
      </c>
      <c r="KY30" s="187" t="str">
        <f t="shared" si="457"/>
        <v>Paraguay</v>
      </c>
      <c r="KZ30" s="222"/>
      <c r="LA30" s="222"/>
      <c r="LB30" s="218"/>
      <c r="LC30" s="188" t="str">
        <f t="shared" si="458"/>
        <v/>
      </c>
      <c r="LD30" s="188" t="str">
        <f>IF((LC30&lt;&gt;""),IF(OR($F30&lt;&gt;$G30,PrSettings!$M$4="●"),(($F30-$G30)=(KZ30-LA30))*1,0),"")</f>
        <v/>
      </c>
      <c r="LE30" s="188" t="str">
        <f t="shared" si="459"/>
        <v/>
      </c>
      <c r="LF30" s="188" t="str">
        <f>IF(LC30&lt;&gt;"",IF(ABS($F30-$G30)&gt;=PrSettings!$M$7,(ABS($F30-$G30-KZ30+LA30)&lt;=1)*1,IF(AND(LC30,$F30=$G30,$F30&gt;=PrSettings!$M$6),(ABS(KZ30-$F30)&lt;=1)*1,IF(AND(LC30,$F30+$G30&gt;=PrSettings!$M$8),(ABS(KZ30-$F30)+ABS(LA30-$G30)&lt;=1)*1,""))),"")</f>
        <v/>
      </c>
      <c r="LG30" s="220"/>
      <c r="LI30" s="186">
        <f t="shared" si="24"/>
        <v>22</v>
      </c>
      <c r="LJ30" s="187" t="str">
        <f t="shared" si="460"/>
        <v>Turkey</v>
      </c>
      <c r="LK30" s="188">
        <f t="shared" si="98"/>
        <v>40</v>
      </c>
      <c r="LL30" s="187" t="str">
        <f t="shared" si="461"/>
        <v>Paraguay</v>
      </c>
      <c r="LM30" s="222"/>
      <c r="LN30" s="222"/>
      <c r="LO30" s="218"/>
      <c r="LP30" s="188" t="str">
        <f t="shared" si="462"/>
        <v/>
      </c>
      <c r="LQ30" s="188" t="str">
        <f>IF((LP30&lt;&gt;""),IF(OR($F30&lt;&gt;$G30,PrSettings!$M$4="●"),(($F30-$G30)=(LM30-LN30))*1,0),"")</f>
        <v/>
      </c>
      <c r="LR30" s="188" t="str">
        <f t="shared" si="463"/>
        <v/>
      </c>
      <c r="LS30" s="188" t="str">
        <f>IF(LP30&lt;&gt;"",IF(ABS($F30-$G30)&gt;=PrSettings!$M$7,(ABS($F30-$G30-LM30+LN30)&lt;=1)*1,IF(AND(LP30,$F30=$G30,$F30&gt;=PrSettings!$M$6),(ABS(LM30-$F30)&lt;=1)*1,IF(AND(LP30,$F30+$G30&gt;=PrSettings!$M$8),(ABS(LM30-$F30)+ABS(LN30-$G30)&lt;=1)*1,""))),"")</f>
        <v/>
      </c>
      <c r="LT30" s="220"/>
      <c r="LV30" s="186">
        <f t="shared" si="25"/>
        <v>22</v>
      </c>
      <c r="LW30" s="187" t="str">
        <f t="shared" si="464"/>
        <v>Turkey</v>
      </c>
      <c r="LX30" s="188">
        <f t="shared" si="101"/>
        <v>40</v>
      </c>
      <c r="LY30" s="187" t="str">
        <f t="shared" si="465"/>
        <v>Paraguay</v>
      </c>
      <c r="LZ30" s="222"/>
      <c r="MA30" s="222"/>
      <c r="MB30" s="218"/>
      <c r="MC30" s="188" t="str">
        <f t="shared" si="466"/>
        <v/>
      </c>
      <c r="MD30" s="188" t="str">
        <f>IF((MC30&lt;&gt;""),IF(OR($F30&lt;&gt;$G30,PrSettings!$M$4="●"),(($F30-$G30)=(LZ30-MA30))*1,0),"")</f>
        <v/>
      </c>
      <c r="ME30" s="188" t="str">
        <f t="shared" si="467"/>
        <v/>
      </c>
      <c r="MF30" s="188" t="str">
        <f>IF(MC30&lt;&gt;"",IF(ABS($F30-$G30)&gt;=PrSettings!$M$7,(ABS($F30-$G30-LZ30+MA30)&lt;=1)*1,IF(AND(MC30,$F30=$G30,$F30&gt;=PrSettings!$M$6),(ABS(LZ30-$F30)&lt;=1)*1,IF(AND(MC30,$F30+$G30&gt;=PrSettings!$M$8),(ABS(LZ30-$F30)+ABS(MA30-$G30)&lt;=1)*1,""))),"")</f>
        <v/>
      </c>
      <c r="MG30" s="220"/>
    </row>
    <row r="31" spans="2:345">
      <c r="B31" s="186">
        <f>INDEX(Groups!$C$7:$C$65,MATCH(C31,Groups!$D$7:$D$65,0))</f>
        <v>22</v>
      </c>
      <c r="C31" s="187" t="str">
        <f>CalcD!$P$26</f>
        <v>Turkey</v>
      </c>
      <c r="D31" s="188">
        <f>INDEX(Groups!$C$7:$C$65,MATCH(E31,Groups!$D$7:$D$65,0))</f>
        <v>16</v>
      </c>
      <c r="E31" s="187" t="str">
        <f>CalcD!$Q$26</f>
        <v>USA</v>
      </c>
      <c r="F31" s="189" t="str">
        <f>CalcD!$R$26</f>
        <v/>
      </c>
      <c r="G31" s="190" t="str">
        <f>CalcD!$S$26</f>
        <v/>
      </c>
      <c r="I31" s="186">
        <f t="shared" si="0"/>
        <v>22</v>
      </c>
      <c r="J31" s="187" t="str">
        <f t="shared" si="364"/>
        <v>Turkey</v>
      </c>
      <c r="K31" s="188">
        <f t="shared" si="26"/>
        <v>16</v>
      </c>
      <c r="L31" s="187" t="str">
        <f t="shared" si="365"/>
        <v>USA</v>
      </c>
      <c r="M31" s="222"/>
      <c r="N31" s="222"/>
      <c r="O31" s="218"/>
      <c r="P31" s="188" t="str">
        <f t="shared" si="366"/>
        <v/>
      </c>
      <c r="Q31" s="188" t="str">
        <f>IF((P31&lt;&gt;""),IF(OR($F31&lt;&gt;$G31,PrSettings!$M$4="●"),(($F31-$G31)=(M31-N31))*1,0),"")</f>
        <v/>
      </c>
      <c r="R31" s="188" t="str">
        <f t="shared" si="367"/>
        <v/>
      </c>
      <c r="S31" s="188" t="str">
        <f>IF(P31&lt;&gt;"",IF(ABS($F31-$G31)&gt;=PrSettings!$M$7,(ABS($F31-$G31-M31+N31)&lt;=1)*1,IF(AND(P31,$F31=$G31,$F31&gt;=PrSettings!$M$6),(ABS(M31-$F31)&lt;=1)*1,IF(AND(P31,$F31+$G31&gt;=PrSettings!$M$8),(ABS(M31-$F31)+ABS(N31-$G31)&lt;=1)*1,""))),"")</f>
        <v/>
      </c>
      <c r="T31" s="220"/>
      <c r="V31" s="186">
        <f t="shared" si="1"/>
        <v>22</v>
      </c>
      <c r="W31" s="187" t="str">
        <f t="shared" si="368"/>
        <v>Turkey</v>
      </c>
      <c r="X31" s="188">
        <f t="shared" si="29"/>
        <v>16</v>
      </c>
      <c r="Y31" s="187" t="str">
        <f t="shared" si="369"/>
        <v>USA</v>
      </c>
      <c r="Z31" s="222"/>
      <c r="AA31" s="222"/>
      <c r="AB31" s="218"/>
      <c r="AC31" s="188" t="str">
        <f t="shared" si="370"/>
        <v/>
      </c>
      <c r="AD31" s="188" t="str">
        <f>IF((AC31&lt;&gt;""),IF(OR($F31&lt;&gt;$G31,PrSettings!$M$4="●"),(($F31-$G31)=(Z31-AA31))*1,0),"")</f>
        <v/>
      </c>
      <c r="AE31" s="188" t="str">
        <f t="shared" si="371"/>
        <v/>
      </c>
      <c r="AF31" s="188" t="str">
        <f>IF(AC31&lt;&gt;"",IF(ABS($F31-$G31)&gt;=PrSettings!$M$7,(ABS($F31-$G31-Z31+AA31)&lt;=1)*1,IF(AND(AC31,$F31=$G31,$F31&gt;=PrSettings!$M$6),(ABS(Z31-$F31)&lt;=1)*1,IF(AND(AC31,$F31+$G31&gt;=PrSettings!$M$8),(ABS(Z31-$F31)+ABS(AA31-$G31)&lt;=1)*1,""))),"")</f>
        <v/>
      </c>
      <c r="AG31" s="220"/>
      <c r="AI31" s="186">
        <f t="shared" si="2"/>
        <v>22</v>
      </c>
      <c r="AJ31" s="187" t="str">
        <f t="shared" si="372"/>
        <v>Turkey</v>
      </c>
      <c r="AK31" s="188">
        <f t="shared" si="32"/>
        <v>16</v>
      </c>
      <c r="AL31" s="187" t="str">
        <f t="shared" si="373"/>
        <v>USA</v>
      </c>
      <c r="AM31" s="222"/>
      <c r="AN31" s="222"/>
      <c r="AO31" s="218"/>
      <c r="AP31" s="188" t="str">
        <f t="shared" si="374"/>
        <v/>
      </c>
      <c r="AQ31" s="188" t="str">
        <f>IF((AP31&lt;&gt;""),IF(OR($F31&lt;&gt;$G31,PrSettings!$M$4="●"),(($F31-$G31)=(AM31-AN31))*1,0),"")</f>
        <v/>
      </c>
      <c r="AR31" s="188" t="str">
        <f t="shared" si="375"/>
        <v/>
      </c>
      <c r="AS31" s="188" t="str">
        <f>IF(AP31&lt;&gt;"",IF(ABS($F31-$G31)&gt;=PrSettings!$M$7,(ABS($F31-$G31-AM31+AN31)&lt;=1)*1,IF(AND(AP31,$F31=$G31,$F31&gt;=PrSettings!$M$6),(ABS(AM31-$F31)&lt;=1)*1,IF(AND(AP31,$F31+$G31&gt;=PrSettings!$M$8),(ABS(AM31-$F31)+ABS(AN31-$G31)&lt;=1)*1,""))),"")</f>
        <v/>
      </c>
      <c r="AT31" s="220"/>
      <c r="AV31" s="186">
        <f t="shared" si="3"/>
        <v>22</v>
      </c>
      <c r="AW31" s="187" t="str">
        <f t="shared" si="376"/>
        <v>Turkey</v>
      </c>
      <c r="AX31" s="188">
        <f t="shared" si="35"/>
        <v>16</v>
      </c>
      <c r="AY31" s="187" t="str">
        <f t="shared" si="377"/>
        <v>USA</v>
      </c>
      <c r="AZ31" s="222"/>
      <c r="BA31" s="222"/>
      <c r="BB31" s="218"/>
      <c r="BC31" s="188" t="str">
        <f t="shared" si="378"/>
        <v/>
      </c>
      <c r="BD31" s="188" t="str">
        <f>IF((BC31&lt;&gt;""),IF(OR($F31&lt;&gt;$G31,PrSettings!$M$4="●"),(($F31-$G31)=(AZ31-BA31))*1,0),"")</f>
        <v/>
      </c>
      <c r="BE31" s="188" t="str">
        <f t="shared" si="379"/>
        <v/>
      </c>
      <c r="BF31" s="188" t="str">
        <f>IF(BC31&lt;&gt;"",IF(ABS($F31-$G31)&gt;=PrSettings!$M$7,(ABS($F31-$G31-AZ31+BA31)&lt;=1)*1,IF(AND(BC31,$F31=$G31,$F31&gt;=PrSettings!$M$6),(ABS(AZ31-$F31)&lt;=1)*1,IF(AND(BC31,$F31+$G31&gt;=PrSettings!$M$8),(ABS(AZ31-$F31)+ABS(BA31-$G31)&lt;=1)*1,""))),"")</f>
        <v/>
      </c>
      <c r="BG31" s="220"/>
      <c r="BI31" s="186">
        <f t="shared" si="4"/>
        <v>22</v>
      </c>
      <c r="BJ31" s="187" t="str">
        <f t="shared" si="380"/>
        <v>Turkey</v>
      </c>
      <c r="BK31" s="188">
        <f t="shared" si="38"/>
        <v>16</v>
      </c>
      <c r="BL31" s="187" t="str">
        <f t="shared" si="381"/>
        <v>USA</v>
      </c>
      <c r="BM31" s="222"/>
      <c r="BN31" s="222"/>
      <c r="BO31" s="218"/>
      <c r="BP31" s="188" t="str">
        <f t="shared" si="382"/>
        <v/>
      </c>
      <c r="BQ31" s="188" t="str">
        <f>IF((BP31&lt;&gt;""),IF(OR($F31&lt;&gt;$G31,PrSettings!$M$4="●"),(($F31-$G31)=(BM31-BN31))*1,0),"")</f>
        <v/>
      </c>
      <c r="BR31" s="188" t="str">
        <f t="shared" si="383"/>
        <v/>
      </c>
      <c r="BS31" s="188" t="str">
        <f>IF(BP31&lt;&gt;"",IF(ABS($F31-$G31)&gt;=PrSettings!$M$7,(ABS($F31-$G31-BM31+BN31)&lt;=1)*1,IF(AND(BP31,$F31=$G31,$F31&gt;=PrSettings!$M$6),(ABS(BM31-$F31)&lt;=1)*1,IF(AND(BP31,$F31+$G31&gt;=PrSettings!$M$8),(ABS(BM31-$F31)+ABS(BN31-$G31)&lt;=1)*1,""))),"")</f>
        <v/>
      </c>
      <c r="BT31" s="220"/>
      <c r="BV31" s="186">
        <f t="shared" si="5"/>
        <v>22</v>
      </c>
      <c r="BW31" s="187" t="str">
        <f t="shared" si="384"/>
        <v>Turkey</v>
      </c>
      <c r="BX31" s="188">
        <f t="shared" si="41"/>
        <v>16</v>
      </c>
      <c r="BY31" s="187" t="str">
        <f t="shared" si="385"/>
        <v>USA</v>
      </c>
      <c r="BZ31" s="222"/>
      <c r="CA31" s="222"/>
      <c r="CB31" s="218"/>
      <c r="CC31" s="188" t="str">
        <f t="shared" si="386"/>
        <v/>
      </c>
      <c r="CD31" s="188" t="str">
        <f>IF((CC31&lt;&gt;""),IF(OR($F31&lt;&gt;$G31,PrSettings!$M$4="●"),(($F31-$G31)=(BZ31-CA31))*1,0),"")</f>
        <v/>
      </c>
      <c r="CE31" s="188" t="str">
        <f t="shared" si="387"/>
        <v/>
      </c>
      <c r="CF31" s="188" t="str">
        <f>IF(CC31&lt;&gt;"",IF(ABS($F31-$G31)&gt;=PrSettings!$M$7,(ABS($F31-$G31-BZ31+CA31)&lt;=1)*1,IF(AND(CC31,$F31=$G31,$F31&gt;=PrSettings!$M$6),(ABS(BZ31-$F31)&lt;=1)*1,IF(AND(CC31,$F31+$G31&gt;=PrSettings!$M$8),(ABS(BZ31-$F31)+ABS(CA31-$G31)&lt;=1)*1,""))),"")</f>
        <v/>
      </c>
      <c r="CG31" s="220"/>
      <c r="CI31" s="186">
        <f t="shared" si="6"/>
        <v>22</v>
      </c>
      <c r="CJ31" s="187" t="str">
        <f t="shared" si="388"/>
        <v>Turkey</v>
      </c>
      <c r="CK31" s="188">
        <f t="shared" si="44"/>
        <v>16</v>
      </c>
      <c r="CL31" s="187" t="str">
        <f t="shared" si="389"/>
        <v>USA</v>
      </c>
      <c r="CM31" s="222"/>
      <c r="CN31" s="222"/>
      <c r="CO31" s="218"/>
      <c r="CP31" s="188" t="str">
        <f t="shared" si="390"/>
        <v/>
      </c>
      <c r="CQ31" s="188" t="str">
        <f>IF((CP31&lt;&gt;""),IF(OR($F31&lt;&gt;$G31,PrSettings!$M$4="●"),(($F31-$G31)=(CM31-CN31))*1,0),"")</f>
        <v/>
      </c>
      <c r="CR31" s="188" t="str">
        <f t="shared" si="391"/>
        <v/>
      </c>
      <c r="CS31" s="188" t="str">
        <f>IF(CP31&lt;&gt;"",IF(ABS($F31-$G31)&gt;=PrSettings!$M$7,(ABS($F31-$G31-CM31+CN31)&lt;=1)*1,IF(AND(CP31,$F31=$G31,$F31&gt;=PrSettings!$M$6),(ABS(CM31-$F31)&lt;=1)*1,IF(AND(CP31,$F31+$G31&gt;=PrSettings!$M$8),(ABS(CM31-$F31)+ABS(CN31-$G31)&lt;=1)*1,""))),"")</f>
        <v/>
      </c>
      <c r="CT31" s="220"/>
      <c r="CV31" s="186">
        <f t="shared" si="7"/>
        <v>22</v>
      </c>
      <c r="CW31" s="187" t="str">
        <f t="shared" si="392"/>
        <v>Turkey</v>
      </c>
      <c r="CX31" s="188">
        <f t="shared" si="47"/>
        <v>16</v>
      </c>
      <c r="CY31" s="187" t="str">
        <f t="shared" si="393"/>
        <v>USA</v>
      </c>
      <c r="CZ31" s="222"/>
      <c r="DA31" s="222"/>
      <c r="DB31" s="218"/>
      <c r="DC31" s="188" t="str">
        <f t="shared" si="394"/>
        <v/>
      </c>
      <c r="DD31" s="188" t="str">
        <f>IF((DC31&lt;&gt;""),IF(OR($F31&lt;&gt;$G31,PrSettings!$M$4="●"),(($F31-$G31)=(CZ31-DA31))*1,0),"")</f>
        <v/>
      </c>
      <c r="DE31" s="188" t="str">
        <f t="shared" si="395"/>
        <v/>
      </c>
      <c r="DF31" s="188" t="str">
        <f>IF(DC31&lt;&gt;"",IF(ABS($F31-$G31)&gt;=PrSettings!$M$7,(ABS($F31-$G31-CZ31+DA31)&lt;=1)*1,IF(AND(DC31,$F31=$G31,$F31&gt;=PrSettings!$M$6),(ABS(CZ31-$F31)&lt;=1)*1,IF(AND(DC31,$F31+$G31&gt;=PrSettings!$M$8),(ABS(CZ31-$F31)+ABS(DA31-$G31)&lt;=1)*1,""))),"")</f>
        <v/>
      </c>
      <c r="DG31" s="220"/>
      <c r="DI31" s="186">
        <f t="shared" si="8"/>
        <v>22</v>
      </c>
      <c r="DJ31" s="187" t="str">
        <f t="shared" si="396"/>
        <v>Turkey</v>
      </c>
      <c r="DK31" s="188">
        <f t="shared" si="50"/>
        <v>16</v>
      </c>
      <c r="DL31" s="187" t="str">
        <f t="shared" si="397"/>
        <v>USA</v>
      </c>
      <c r="DM31" s="222"/>
      <c r="DN31" s="222"/>
      <c r="DO31" s="218"/>
      <c r="DP31" s="188" t="str">
        <f t="shared" si="398"/>
        <v/>
      </c>
      <c r="DQ31" s="188" t="str">
        <f>IF((DP31&lt;&gt;""),IF(OR($F31&lt;&gt;$G31,PrSettings!$M$4="●"),(($F31-$G31)=(DM31-DN31))*1,0),"")</f>
        <v/>
      </c>
      <c r="DR31" s="188" t="str">
        <f t="shared" si="399"/>
        <v/>
      </c>
      <c r="DS31" s="188" t="str">
        <f>IF(DP31&lt;&gt;"",IF(ABS($F31-$G31)&gt;=PrSettings!$M$7,(ABS($F31-$G31-DM31+DN31)&lt;=1)*1,IF(AND(DP31,$F31=$G31,$F31&gt;=PrSettings!$M$6),(ABS(DM31-$F31)&lt;=1)*1,IF(AND(DP31,$F31+$G31&gt;=PrSettings!$M$8),(ABS(DM31-$F31)+ABS(DN31-$G31)&lt;=1)*1,""))),"")</f>
        <v/>
      </c>
      <c r="DT31" s="220"/>
      <c r="DV31" s="186">
        <f t="shared" si="9"/>
        <v>22</v>
      </c>
      <c r="DW31" s="187" t="str">
        <f t="shared" si="400"/>
        <v>Turkey</v>
      </c>
      <c r="DX31" s="188">
        <f t="shared" si="53"/>
        <v>16</v>
      </c>
      <c r="DY31" s="187" t="str">
        <f t="shared" si="401"/>
        <v>USA</v>
      </c>
      <c r="DZ31" s="222"/>
      <c r="EA31" s="222"/>
      <c r="EB31" s="218"/>
      <c r="EC31" s="188" t="str">
        <f t="shared" si="402"/>
        <v/>
      </c>
      <c r="ED31" s="188" t="str">
        <f>IF((EC31&lt;&gt;""),IF(OR($F31&lt;&gt;$G31,PrSettings!$M$4="●"),(($F31-$G31)=(DZ31-EA31))*1,0),"")</f>
        <v/>
      </c>
      <c r="EE31" s="188" t="str">
        <f t="shared" si="403"/>
        <v/>
      </c>
      <c r="EF31" s="188" t="str">
        <f>IF(EC31&lt;&gt;"",IF(ABS($F31-$G31)&gt;=PrSettings!$M$7,(ABS($F31-$G31-DZ31+EA31)&lt;=1)*1,IF(AND(EC31,$F31=$G31,$F31&gt;=PrSettings!$M$6),(ABS(DZ31-$F31)&lt;=1)*1,IF(AND(EC31,$F31+$G31&gt;=PrSettings!$M$8),(ABS(DZ31-$F31)+ABS(EA31-$G31)&lt;=1)*1,""))),"")</f>
        <v/>
      </c>
      <c r="EG31" s="220"/>
      <c r="EI31" s="186">
        <f t="shared" si="10"/>
        <v>22</v>
      </c>
      <c r="EJ31" s="187" t="str">
        <f t="shared" si="404"/>
        <v>Turkey</v>
      </c>
      <c r="EK31" s="188">
        <f t="shared" si="56"/>
        <v>16</v>
      </c>
      <c r="EL31" s="187" t="str">
        <f t="shared" si="405"/>
        <v>USA</v>
      </c>
      <c r="EM31" s="222"/>
      <c r="EN31" s="222"/>
      <c r="EO31" s="218"/>
      <c r="EP31" s="188" t="str">
        <f t="shared" si="406"/>
        <v/>
      </c>
      <c r="EQ31" s="188" t="str">
        <f>IF((EP31&lt;&gt;""),IF(OR($F31&lt;&gt;$G31,PrSettings!$M$4="●"),(($F31-$G31)=(EM31-EN31))*1,0),"")</f>
        <v/>
      </c>
      <c r="ER31" s="188" t="str">
        <f t="shared" si="407"/>
        <v/>
      </c>
      <c r="ES31" s="188" t="str">
        <f>IF(EP31&lt;&gt;"",IF(ABS($F31-$G31)&gt;=PrSettings!$M$7,(ABS($F31-$G31-EM31+EN31)&lt;=1)*1,IF(AND(EP31,$F31=$G31,$F31&gt;=PrSettings!$M$6),(ABS(EM31-$F31)&lt;=1)*1,IF(AND(EP31,$F31+$G31&gt;=PrSettings!$M$8),(ABS(EM31-$F31)+ABS(EN31-$G31)&lt;=1)*1,""))),"")</f>
        <v/>
      </c>
      <c r="ET31" s="220"/>
      <c r="EV31" s="186">
        <f t="shared" si="11"/>
        <v>22</v>
      </c>
      <c r="EW31" s="187" t="str">
        <f t="shared" si="408"/>
        <v>Turkey</v>
      </c>
      <c r="EX31" s="188">
        <f t="shared" si="59"/>
        <v>16</v>
      </c>
      <c r="EY31" s="187" t="str">
        <f t="shared" si="409"/>
        <v>USA</v>
      </c>
      <c r="EZ31" s="222"/>
      <c r="FA31" s="222"/>
      <c r="FB31" s="218"/>
      <c r="FC31" s="188" t="str">
        <f t="shared" si="410"/>
        <v/>
      </c>
      <c r="FD31" s="188" t="str">
        <f>IF((FC31&lt;&gt;""),IF(OR($F31&lt;&gt;$G31,PrSettings!$M$4="●"),(($F31-$G31)=(EZ31-FA31))*1,0),"")</f>
        <v/>
      </c>
      <c r="FE31" s="188" t="str">
        <f t="shared" si="411"/>
        <v/>
      </c>
      <c r="FF31" s="188" t="str">
        <f>IF(FC31&lt;&gt;"",IF(ABS($F31-$G31)&gt;=PrSettings!$M$7,(ABS($F31-$G31-EZ31+FA31)&lt;=1)*1,IF(AND(FC31,$F31=$G31,$F31&gt;=PrSettings!$M$6),(ABS(EZ31-$F31)&lt;=1)*1,IF(AND(FC31,$F31+$G31&gt;=PrSettings!$M$8),(ABS(EZ31-$F31)+ABS(FA31-$G31)&lt;=1)*1,""))),"")</f>
        <v/>
      </c>
      <c r="FG31" s="220"/>
      <c r="FI31" s="186">
        <f t="shared" si="12"/>
        <v>22</v>
      </c>
      <c r="FJ31" s="187" t="str">
        <f t="shared" si="412"/>
        <v>Turkey</v>
      </c>
      <c r="FK31" s="188">
        <f t="shared" si="62"/>
        <v>16</v>
      </c>
      <c r="FL31" s="187" t="str">
        <f t="shared" si="413"/>
        <v>USA</v>
      </c>
      <c r="FM31" s="222"/>
      <c r="FN31" s="222"/>
      <c r="FO31" s="218"/>
      <c r="FP31" s="188" t="str">
        <f t="shared" si="414"/>
        <v/>
      </c>
      <c r="FQ31" s="188" t="str">
        <f>IF((FP31&lt;&gt;""),IF(OR($F31&lt;&gt;$G31,PrSettings!$M$4="●"),(($F31-$G31)=(FM31-FN31))*1,0),"")</f>
        <v/>
      </c>
      <c r="FR31" s="188" t="str">
        <f t="shared" si="415"/>
        <v/>
      </c>
      <c r="FS31" s="188" t="str">
        <f>IF(FP31&lt;&gt;"",IF(ABS($F31-$G31)&gt;=PrSettings!$M$7,(ABS($F31-$G31-FM31+FN31)&lt;=1)*1,IF(AND(FP31,$F31=$G31,$F31&gt;=PrSettings!$M$6),(ABS(FM31-$F31)&lt;=1)*1,IF(AND(FP31,$F31+$G31&gt;=PrSettings!$M$8),(ABS(FM31-$F31)+ABS(FN31-$G31)&lt;=1)*1,""))),"")</f>
        <v/>
      </c>
      <c r="FT31" s="220"/>
      <c r="FV31" s="186">
        <f t="shared" si="13"/>
        <v>22</v>
      </c>
      <c r="FW31" s="187" t="str">
        <f t="shared" si="416"/>
        <v>Turkey</v>
      </c>
      <c r="FX31" s="188">
        <f t="shared" si="65"/>
        <v>16</v>
      </c>
      <c r="FY31" s="187" t="str">
        <f t="shared" si="417"/>
        <v>USA</v>
      </c>
      <c r="FZ31" s="222"/>
      <c r="GA31" s="222"/>
      <c r="GB31" s="218"/>
      <c r="GC31" s="188" t="str">
        <f t="shared" si="418"/>
        <v/>
      </c>
      <c r="GD31" s="188" t="str">
        <f>IF((GC31&lt;&gt;""),IF(OR($F31&lt;&gt;$G31,PrSettings!$M$4="●"),(($F31-$G31)=(FZ31-GA31))*1,0),"")</f>
        <v/>
      </c>
      <c r="GE31" s="188" t="str">
        <f t="shared" si="419"/>
        <v/>
      </c>
      <c r="GF31" s="188" t="str">
        <f>IF(GC31&lt;&gt;"",IF(ABS($F31-$G31)&gt;=PrSettings!$M$7,(ABS($F31-$G31-FZ31+GA31)&lt;=1)*1,IF(AND(GC31,$F31=$G31,$F31&gt;=PrSettings!$M$6),(ABS(FZ31-$F31)&lt;=1)*1,IF(AND(GC31,$F31+$G31&gt;=PrSettings!$M$8),(ABS(FZ31-$F31)+ABS(GA31-$G31)&lt;=1)*1,""))),"")</f>
        <v/>
      </c>
      <c r="GG31" s="220"/>
      <c r="GI31" s="186">
        <f t="shared" si="14"/>
        <v>22</v>
      </c>
      <c r="GJ31" s="187" t="str">
        <f t="shared" si="420"/>
        <v>Turkey</v>
      </c>
      <c r="GK31" s="188">
        <f t="shared" si="68"/>
        <v>16</v>
      </c>
      <c r="GL31" s="187" t="str">
        <f t="shared" si="421"/>
        <v>USA</v>
      </c>
      <c r="GM31" s="222"/>
      <c r="GN31" s="222"/>
      <c r="GO31" s="218"/>
      <c r="GP31" s="188" t="str">
        <f t="shared" si="422"/>
        <v/>
      </c>
      <c r="GQ31" s="188" t="str">
        <f>IF((GP31&lt;&gt;""),IF(OR($F31&lt;&gt;$G31,PrSettings!$M$4="●"),(($F31-$G31)=(GM31-GN31))*1,0),"")</f>
        <v/>
      </c>
      <c r="GR31" s="188" t="str">
        <f t="shared" si="423"/>
        <v/>
      </c>
      <c r="GS31" s="188" t="str">
        <f>IF(GP31&lt;&gt;"",IF(ABS($F31-$G31)&gt;=PrSettings!$M$7,(ABS($F31-$G31-GM31+GN31)&lt;=1)*1,IF(AND(GP31,$F31=$G31,$F31&gt;=PrSettings!$M$6),(ABS(GM31-$F31)&lt;=1)*1,IF(AND(GP31,$F31+$G31&gt;=PrSettings!$M$8),(ABS(GM31-$F31)+ABS(GN31-$G31)&lt;=1)*1,""))),"")</f>
        <v/>
      </c>
      <c r="GT31" s="220"/>
      <c r="GV31" s="186">
        <f t="shared" si="15"/>
        <v>22</v>
      </c>
      <c r="GW31" s="187" t="str">
        <f t="shared" si="424"/>
        <v>Turkey</v>
      </c>
      <c r="GX31" s="188">
        <f t="shared" si="71"/>
        <v>16</v>
      </c>
      <c r="GY31" s="187" t="str">
        <f t="shared" si="425"/>
        <v>USA</v>
      </c>
      <c r="GZ31" s="222"/>
      <c r="HA31" s="222"/>
      <c r="HB31" s="218"/>
      <c r="HC31" s="188" t="str">
        <f t="shared" si="426"/>
        <v/>
      </c>
      <c r="HD31" s="188" t="str">
        <f>IF((HC31&lt;&gt;""),IF(OR($F31&lt;&gt;$G31,PrSettings!$M$4="●"),(($F31-$G31)=(GZ31-HA31))*1,0),"")</f>
        <v/>
      </c>
      <c r="HE31" s="188" t="str">
        <f t="shared" si="427"/>
        <v/>
      </c>
      <c r="HF31" s="188" t="str">
        <f>IF(HC31&lt;&gt;"",IF(ABS($F31-$G31)&gt;=PrSettings!$M$7,(ABS($F31-$G31-GZ31+HA31)&lt;=1)*1,IF(AND(HC31,$F31=$G31,$F31&gt;=PrSettings!$M$6),(ABS(GZ31-$F31)&lt;=1)*1,IF(AND(HC31,$F31+$G31&gt;=PrSettings!$M$8),(ABS(GZ31-$F31)+ABS(HA31-$G31)&lt;=1)*1,""))),"")</f>
        <v/>
      </c>
      <c r="HG31" s="220"/>
      <c r="HI31" s="186">
        <f t="shared" si="16"/>
        <v>22</v>
      </c>
      <c r="HJ31" s="187" t="str">
        <f t="shared" si="428"/>
        <v>Turkey</v>
      </c>
      <c r="HK31" s="188">
        <f t="shared" si="74"/>
        <v>16</v>
      </c>
      <c r="HL31" s="187" t="str">
        <f t="shared" si="429"/>
        <v>USA</v>
      </c>
      <c r="HM31" s="222"/>
      <c r="HN31" s="222"/>
      <c r="HO31" s="218"/>
      <c r="HP31" s="188" t="str">
        <f t="shared" si="430"/>
        <v/>
      </c>
      <c r="HQ31" s="188" t="str">
        <f>IF((HP31&lt;&gt;""),IF(OR($F31&lt;&gt;$G31,PrSettings!$M$4="●"),(($F31-$G31)=(HM31-HN31))*1,0),"")</f>
        <v/>
      </c>
      <c r="HR31" s="188" t="str">
        <f t="shared" si="431"/>
        <v/>
      </c>
      <c r="HS31" s="188" t="str">
        <f>IF(HP31&lt;&gt;"",IF(ABS($F31-$G31)&gt;=PrSettings!$M$7,(ABS($F31-$G31-HM31+HN31)&lt;=1)*1,IF(AND(HP31,$F31=$G31,$F31&gt;=PrSettings!$M$6),(ABS(HM31-$F31)&lt;=1)*1,IF(AND(HP31,$F31+$G31&gt;=PrSettings!$M$8),(ABS(HM31-$F31)+ABS(HN31-$G31)&lt;=1)*1,""))),"")</f>
        <v/>
      </c>
      <c r="HT31" s="220"/>
      <c r="HV31" s="186">
        <f t="shared" si="17"/>
        <v>22</v>
      </c>
      <c r="HW31" s="187" t="str">
        <f t="shared" si="432"/>
        <v>Turkey</v>
      </c>
      <c r="HX31" s="188">
        <f t="shared" si="77"/>
        <v>16</v>
      </c>
      <c r="HY31" s="187" t="str">
        <f t="shared" si="433"/>
        <v>USA</v>
      </c>
      <c r="HZ31" s="222"/>
      <c r="IA31" s="222"/>
      <c r="IB31" s="218"/>
      <c r="IC31" s="188" t="str">
        <f t="shared" si="434"/>
        <v/>
      </c>
      <c r="ID31" s="188" t="str">
        <f>IF((IC31&lt;&gt;""),IF(OR($F31&lt;&gt;$G31,PrSettings!$M$4="●"),(($F31-$G31)=(HZ31-IA31))*1,0),"")</f>
        <v/>
      </c>
      <c r="IE31" s="188" t="str">
        <f t="shared" si="435"/>
        <v/>
      </c>
      <c r="IF31" s="188" t="str">
        <f>IF(IC31&lt;&gt;"",IF(ABS($F31-$G31)&gt;=PrSettings!$M$7,(ABS($F31-$G31-HZ31+IA31)&lt;=1)*1,IF(AND(IC31,$F31=$G31,$F31&gt;=PrSettings!$M$6),(ABS(HZ31-$F31)&lt;=1)*1,IF(AND(IC31,$F31+$G31&gt;=PrSettings!$M$8),(ABS(HZ31-$F31)+ABS(IA31-$G31)&lt;=1)*1,""))),"")</f>
        <v/>
      </c>
      <c r="IG31" s="220"/>
      <c r="II31" s="186">
        <f t="shared" si="18"/>
        <v>22</v>
      </c>
      <c r="IJ31" s="187" t="str">
        <f t="shared" si="436"/>
        <v>Turkey</v>
      </c>
      <c r="IK31" s="188">
        <f t="shared" si="80"/>
        <v>16</v>
      </c>
      <c r="IL31" s="187" t="str">
        <f t="shared" si="437"/>
        <v>USA</v>
      </c>
      <c r="IM31" s="222"/>
      <c r="IN31" s="222"/>
      <c r="IO31" s="218"/>
      <c r="IP31" s="188" t="str">
        <f t="shared" si="438"/>
        <v/>
      </c>
      <c r="IQ31" s="188" t="str">
        <f>IF((IP31&lt;&gt;""),IF(OR($F31&lt;&gt;$G31,PrSettings!$M$4="●"),(($F31-$G31)=(IM31-IN31))*1,0),"")</f>
        <v/>
      </c>
      <c r="IR31" s="188" t="str">
        <f t="shared" si="439"/>
        <v/>
      </c>
      <c r="IS31" s="188" t="str">
        <f>IF(IP31&lt;&gt;"",IF(ABS($F31-$G31)&gt;=PrSettings!$M$7,(ABS($F31-$G31-IM31+IN31)&lt;=1)*1,IF(AND(IP31,$F31=$G31,$F31&gt;=PrSettings!$M$6),(ABS(IM31-$F31)&lt;=1)*1,IF(AND(IP31,$F31+$G31&gt;=PrSettings!$M$8),(ABS(IM31-$F31)+ABS(IN31-$G31)&lt;=1)*1,""))),"")</f>
        <v/>
      </c>
      <c r="IT31" s="220"/>
      <c r="IV31" s="186">
        <f t="shared" si="19"/>
        <v>22</v>
      </c>
      <c r="IW31" s="187" t="str">
        <f t="shared" si="440"/>
        <v>Turkey</v>
      </c>
      <c r="IX31" s="188">
        <f t="shared" si="83"/>
        <v>16</v>
      </c>
      <c r="IY31" s="187" t="str">
        <f t="shared" si="441"/>
        <v>USA</v>
      </c>
      <c r="IZ31" s="222"/>
      <c r="JA31" s="222"/>
      <c r="JB31" s="218"/>
      <c r="JC31" s="188" t="str">
        <f t="shared" si="442"/>
        <v/>
      </c>
      <c r="JD31" s="188" t="str">
        <f>IF((JC31&lt;&gt;""),IF(OR($F31&lt;&gt;$G31,PrSettings!$M$4="●"),(($F31-$G31)=(IZ31-JA31))*1,0),"")</f>
        <v/>
      </c>
      <c r="JE31" s="188" t="str">
        <f t="shared" si="443"/>
        <v/>
      </c>
      <c r="JF31" s="188" t="str">
        <f>IF(JC31&lt;&gt;"",IF(ABS($F31-$G31)&gt;=PrSettings!$M$7,(ABS($F31-$G31-IZ31+JA31)&lt;=1)*1,IF(AND(JC31,$F31=$G31,$F31&gt;=PrSettings!$M$6),(ABS(IZ31-$F31)&lt;=1)*1,IF(AND(JC31,$F31+$G31&gt;=PrSettings!$M$8),(ABS(IZ31-$F31)+ABS(JA31-$G31)&lt;=1)*1,""))),"")</f>
        <v/>
      </c>
      <c r="JG31" s="220"/>
      <c r="JI31" s="186">
        <f t="shared" si="20"/>
        <v>22</v>
      </c>
      <c r="JJ31" s="187" t="str">
        <f t="shared" si="444"/>
        <v>Turkey</v>
      </c>
      <c r="JK31" s="188">
        <f t="shared" si="86"/>
        <v>16</v>
      </c>
      <c r="JL31" s="187" t="str">
        <f t="shared" si="445"/>
        <v>USA</v>
      </c>
      <c r="JM31" s="222"/>
      <c r="JN31" s="222"/>
      <c r="JO31" s="218"/>
      <c r="JP31" s="188" t="str">
        <f t="shared" si="446"/>
        <v/>
      </c>
      <c r="JQ31" s="188" t="str">
        <f>IF((JP31&lt;&gt;""),IF(OR($F31&lt;&gt;$G31,PrSettings!$M$4="●"),(($F31-$G31)=(JM31-JN31))*1,0),"")</f>
        <v/>
      </c>
      <c r="JR31" s="188" t="str">
        <f t="shared" si="447"/>
        <v/>
      </c>
      <c r="JS31" s="188" t="str">
        <f>IF(JP31&lt;&gt;"",IF(ABS($F31-$G31)&gt;=PrSettings!$M$7,(ABS($F31-$G31-JM31+JN31)&lt;=1)*1,IF(AND(JP31,$F31=$G31,$F31&gt;=PrSettings!$M$6),(ABS(JM31-$F31)&lt;=1)*1,IF(AND(JP31,$F31+$G31&gt;=PrSettings!$M$8),(ABS(JM31-$F31)+ABS(JN31-$G31)&lt;=1)*1,""))),"")</f>
        <v/>
      </c>
      <c r="JT31" s="220"/>
      <c r="JV31" s="186">
        <f t="shared" si="21"/>
        <v>22</v>
      </c>
      <c r="JW31" s="187" t="str">
        <f t="shared" si="448"/>
        <v>Turkey</v>
      </c>
      <c r="JX31" s="188">
        <f t="shared" si="89"/>
        <v>16</v>
      </c>
      <c r="JY31" s="187" t="str">
        <f t="shared" si="449"/>
        <v>USA</v>
      </c>
      <c r="JZ31" s="222"/>
      <c r="KA31" s="222"/>
      <c r="KB31" s="218"/>
      <c r="KC31" s="188" t="str">
        <f t="shared" si="450"/>
        <v/>
      </c>
      <c r="KD31" s="188" t="str">
        <f>IF((KC31&lt;&gt;""),IF(OR($F31&lt;&gt;$G31,PrSettings!$M$4="●"),(($F31-$G31)=(JZ31-KA31))*1,0),"")</f>
        <v/>
      </c>
      <c r="KE31" s="188" t="str">
        <f t="shared" si="451"/>
        <v/>
      </c>
      <c r="KF31" s="188" t="str">
        <f>IF(KC31&lt;&gt;"",IF(ABS($F31-$G31)&gt;=PrSettings!$M$7,(ABS($F31-$G31-JZ31+KA31)&lt;=1)*1,IF(AND(KC31,$F31=$G31,$F31&gt;=PrSettings!$M$6),(ABS(JZ31-$F31)&lt;=1)*1,IF(AND(KC31,$F31+$G31&gt;=PrSettings!$M$8),(ABS(JZ31-$F31)+ABS(KA31-$G31)&lt;=1)*1,""))),"")</f>
        <v/>
      </c>
      <c r="KG31" s="220"/>
      <c r="KI31" s="186">
        <f t="shared" si="22"/>
        <v>22</v>
      </c>
      <c r="KJ31" s="187" t="str">
        <f t="shared" si="452"/>
        <v>Turkey</v>
      </c>
      <c r="KK31" s="188">
        <f t="shared" si="92"/>
        <v>16</v>
      </c>
      <c r="KL31" s="187" t="str">
        <f t="shared" si="453"/>
        <v>USA</v>
      </c>
      <c r="KM31" s="222"/>
      <c r="KN31" s="222"/>
      <c r="KO31" s="218"/>
      <c r="KP31" s="188" t="str">
        <f t="shared" si="454"/>
        <v/>
      </c>
      <c r="KQ31" s="188" t="str">
        <f>IF((KP31&lt;&gt;""),IF(OR($F31&lt;&gt;$G31,PrSettings!$M$4="●"),(($F31-$G31)=(KM31-KN31))*1,0),"")</f>
        <v/>
      </c>
      <c r="KR31" s="188" t="str">
        <f t="shared" si="455"/>
        <v/>
      </c>
      <c r="KS31" s="188" t="str">
        <f>IF(KP31&lt;&gt;"",IF(ABS($F31-$G31)&gt;=PrSettings!$M$7,(ABS($F31-$G31-KM31+KN31)&lt;=1)*1,IF(AND(KP31,$F31=$G31,$F31&gt;=PrSettings!$M$6),(ABS(KM31-$F31)&lt;=1)*1,IF(AND(KP31,$F31+$G31&gt;=PrSettings!$M$8),(ABS(KM31-$F31)+ABS(KN31-$G31)&lt;=1)*1,""))),"")</f>
        <v/>
      </c>
      <c r="KT31" s="220"/>
      <c r="KV31" s="186">
        <f t="shared" si="23"/>
        <v>22</v>
      </c>
      <c r="KW31" s="187" t="str">
        <f t="shared" si="456"/>
        <v>Turkey</v>
      </c>
      <c r="KX31" s="188">
        <f t="shared" si="95"/>
        <v>16</v>
      </c>
      <c r="KY31" s="187" t="str">
        <f t="shared" si="457"/>
        <v>USA</v>
      </c>
      <c r="KZ31" s="222"/>
      <c r="LA31" s="222"/>
      <c r="LB31" s="218"/>
      <c r="LC31" s="188" t="str">
        <f t="shared" si="458"/>
        <v/>
      </c>
      <c r="LD31" s="188" t="str">
        <f>IF((LC31&lt;&gt;""),IF(OR($F31&lt;&gt;$G31,PrSettings!$M$4="●"),(($F31-$G31)=(KZ31-LA31))*1,0),"")</f>
        <v/>
      </c>
      <c r="LE31" s="188" t="str">
        <f t="shared" si="459"/>
        <v/>
      </c>
      <c r="LF31" s="188" t="str">
        <f>IF(LC31&lt;&gt;"",IF(ABS($F31-$G31)&gt;=PrSettings!$M$7,(ABS($F31-$G31-KZ31+LA31)&lt;=1)*1,IF(AND(LC31,$F31=$G31,$F31&gt;=PrSettings!$M$6),(ABS(KZ31-$F31)&lt;=1)*1,IF(AND(LC31,$F31+$G31&gt;=PrSettings!$M$8),(ABS(KZ31-$F31)+ABS(LA31-$G31)&lt;=1)*1,""))),"")</f>
        <v/>
      </c>
      <c r="LG31" s="220"/>
      <c r="LI31" s="186">
        <f t="shared" si="24"/>
        <v>22</v>
      </c>
      <c r="LJ31" s="187" t="str">
        <f t="shared" si="460"/>
        <v>Turkey</v>
      </c>
      <c r="LK31" s="188">
        <f t="shared" si="98"/>
        <v>16</v>
      </c>
      <c r="LL31" s="187" t="str">
        <f t="shared" si="461"/>
        <v>USA</v>
      </c>
      <c r="LM31" s="222"/>
      <c r="LN31" s="222"/>
      <c r="LO31" s="218"/>
      <c r="LP31" s="188" t="str">
        <f t="shared" si="462"/>
        <v/>
      </c>
      <c r="LQ31" s="188" t="str">
        <f>IF((LP31&lt;&gt;""),IF(OR($F31&lt;&gt;$G31,PrSettings!$M$4="●"),(($F31-$G31)=(LM31-LN31))*1,0),"")</f>
        <v/>
      </c>
      <c r="LR31" s="188" t="str">
        <f t="shared" si="463"/>
        <v/>
      </c>
      <c r="LS31" s="188" t="str">
        <f>IF(LP31&lt;&gt;"",IF(ABS($F31-$G31)&gt;=PrSettings!$M$7,(ABS($F31-$G31-LM31+LN31)&lt;=1)*1,IF(AND(LP31,$F31=$G31,$F31&gt;=PrSettings!$M$6),(ABS(LM31-$F31)&lt;=1)*1,IF(AND(LP31,$F31+$G31&gt;=PrSettings!$M$8),(ABS(LM31-$F31)+ABS(LN31-$G31)&lt;=1)*1,""))),"")</f>
        <v/>
      </c>
      <c r="LT31" s="220"/>
      <c r="LV31" s="186">
        <f t="shared" si="25"/>
        <v>22</v>
      </c>
      <c r="LW31" s="187" t="str">
        <f t="shared" si="464"/>
        <v>Turkey</v>
      </c>
      <c r="LX31" s="188">
        <f t="shared" si="101"/>
        <v>16</v>
      </c>
      <c r="LY31" s="187" t="str">
        <f t="shared" si="465"/>
        <v>USA</v>
      </c>
      <c r="LZ31" s="222"/>
      <c r="MA31" s="222"/>
      <c r="MB31" s="218"/>
      <c r="MC31" s="188" t="str">
        <f t="shared" si="466"/>
        <v/>
      </c>
      <c r="MD31" s="188" t="str">
        <f>IF((MC31&lt;&gt;""),IF(OR($F31&lt;&gt;$G31,PrSettings!$M$4="●"),(($F31-$G31)=(LZ31-MA31))*1,0),"")</f>
        <v/>
      </c>
      <c r="ME31" s="188" t="str">
        <f t="shared" si="467"/>
        <v/>
      </c>
      <c r="MF31" s="188" t="str">
        <f>IF(MC31&lt;&gt;"",IF(ABS($F31-$G31)&gt;=PrSettings!$M$7,(ABS($F31-$G31-LZ31+MA31)&lt;=1)*1,IF(AND(MC31,$F31=$G31,$F31&gt;=PrSettings!$M$6),(ABS(LZ31-$F31)&lt;=1)*1,IF(AND(MC31,$F31+$G31&gt;=PrSettings!$M$8),(ABS(LZ31-$F31)+ABS(MA31-$G31)&lt;=1)*1,""))),"")</f>
        <v/>
      </c>
      <c r="MG31" s="220"/>
    </row>
    <row r="32" spans="2:345">
      <c r="B32" s="186">
        <f>INDEX(Groups!$C$7:$C$65,MATCH(C32,Groups!$D$7:$D$65,0))</f>
        <v>40</v>
      </c>
      <c r="C32" s="187" t="str">
        <f>CalcD!$P$27</f>
        <v>Paraguay</v>
      </c>
      <c r="D32" s="188">
        <f>INDEX(Groups!$C$7:$C$65,MATCH(E32,Groups!$D$7:$D$65,0))</f>
        <v>27</v>
      </c>
      <c r="E32" s="187" t="str">
        <f>CalcD!$Q$27</f>
        <v>Australia</v>
      </c>
      <c r="F32" s="189" t="str">
        <f>CalcD!$R$27</f>
        <v/>
      </c>
      <c r="G32" s="190" t="str">
        <f>CalcD!$S$27</f>
        <v/>
      </c>
      <c r="I32" s="186">
        <f t="shared" si="0"/>
        <v>40</v>
      </c>
      <c r="J32" s="187" t="str">
        <f t="shared" si="364"/>
        <v>Paraguay</v>
      </c>
      <c r="K32" s="188">
        <f t="shared" si="26"/>
        <v>27</v>
      </c>
      <c r="L32" s="187" t="str">
        <f t="shared" si="365"/>
        <v>Australia</v>
      </c>
      <c r="M32" s="222"/>
      <c r="N32" s="222"/>
      <c r="O32" s="467"/>
      <c r="P32" s="188" t="str">
        <f t="shared" si="366"/>
        <v/>
      </c>
      <c r="Q32" s="188" t="str">
        <f>IF((P32&lt;&gt;""),IF(OR($F32&lt;&gt;$G32,PrSettings!$M$4="●"),(($F32-$G32)=(M32-N32))*1,0),"")</f>
        <v/>
      </c>
      <c r="R32" s="188" t="str">
        <f t="shared" si="367"/>
        <v/>
      </c>
      <c r="S32" s="188" t="str">
        <f>IF(P32&lt;&gt;"",IF(ABS($F32-$G32)&gt;=PrSettings!$M$7,(ABS($F32-$G32-M32+N32)&lt;=1)*1,IF(AND(P32,$F32=$G32,$F32&gt;=PrSettings!$M$6),(ABS(M32-$F32)&lt;=1)*1,IF(AND(P32,$F32+$G32&gt;=PrSettings!$M$8),(ABS(M32-$F32)+ABS(N32-$G32)&lt;=1)*1,""))),"")</f>
        <v/>
      </c>
      <c r="T32" s="468"/>
      <c r="V32" s="186">
        <f t="shared" si="1"/>
        <v>40</v>
      </c>
      <c r="W32" s="187" t="str">
        <f t="shared" si="368"/>
        <v>Paraguay</v>
      </c>
      <c r="X32" s="188">
        <f t="shared" si="29"/>
        <v>27</v>
      </c>
      <c r="Y32" s="187" t="str">
        <f t="shared" si="369"/>
        <v>Australia</v>
      </c>
      <c r="Z32" s="222"/>
      <c r="AA32" s="222"/>
      <c r="AB32" s="467"/>
      <c r="AC32" s="188" t="str">
        <f t="shared" si="370"/>
        <v/>
      </c>
      <c r="AD32" s="188" t="str">
        <f>IF((AC32&lt;&gt;""),IF(OR($F32&lt;&gt;$G32,PrSettings!$M$4="●"),(($F32-$G32)=(Z32-AA32))*1,0),"")</f>
        <v/>
      </c>
      <c r="AE32" s="188" t="str">
        <f t="shared" si="371"/>
        <v/>
      </c>
      <c r="AF32" s="188" t="str">
        <f>IF(AC32&lt;&gt;"",IF(ABS($F32-$G32)&gt;=PrSettings!$M$7,(ABS($F32-$G32-Z32+AA32)&lt;=1)*1,IF(AND(AC32,$F32=$G32,$F32&gt;=PrSettings!$M$6),(ABS(Z32-$F32)&lt;=1)*1,IF(AND(AC32,$F32+$G32&gt;=PrSettings!$M$8),(ABS(Z32-$F32)+ABS(AA32-$G32)&lt;=1)*1,""))),"")</f>
        <v/>
      </c>
      <c r="AG32" s="468"/>
      <c r="AI32" s="186">
        <f t="shared" si="2"/>
        <v>40</v>
      </c>
      <c r="AJ32" s="187" t="str">
        <f t="shared" si="372"/>
        <v>Paraguay</v>
      </c>
      <c r="AK32" s="188">
        <f t="shared" si="32"/>
        <v>27</v>
      </c>
      <c r="AL32" s="187" t="str">
        <f t="shared" si="373"/>
        <v>Australia</v>
      </c>
      <c r="AM32" s="222"/>
      <c r="AN32" s="222"/>
      <c r="AO32" s="467"/>
      <c r="AP32" s="188" t="str">
        <f t="shared" si="374"/>
        <v/>
      </c>
      <c r="AQ32" s="188" t="str">
        <f>IF((AP32&lt;&gt;""),IF(OR($F32&lt;&gt;$G32,PrSettings!$M$4="●"),(($F32-$G32)=(AM32-AN32))*1,0),"")</f>
        <v/>
      </c>
      <c r="AR32" s="188" t="str">
        <f t="shared" si="375"/>
        <v/>
      </c>
      <c r="AS32" s="188" t="str">
        <f>IF(AP32&lt;&gt;"",IF(ABS($F32-$G32)&gt;=PrSettings!$M$7,(ABS($F32-$G32-AM32+AN32)&lt;=1)*1,IF(AND(AP32,$F32=$G32,$F32&gt;=PrSettings!$M$6),(ABS(AM32-$F32)&lt;=1)*1,IF(AND(AP32,$F32+$G32&gt;=PrSettings!$M$8),(ABS(AM32-$F32)+ABS(AN32-$G32)&lt;=1)*1,""))),"")</f>
        <v/>
      </c>
      <c r="AT32" s="468"/>
      <c r="AV32" s="186">
        <f t="shared" si="3"/>
        <v>40</v>
      </c>
      <c r="AW32" s="187" t="str">
        <f t="shared" si="376"/>
        <v>Paraguay</v>
      </c>
      <c r="AX32" s="188">
        <f t="shared" si="35"/>
        <v>27</v>
      </c>
      <c r="AY32" s="187" t="str">
        <f t="shared" si="377"/>
        <v>Australia</v>
      </c>
      <c r="AZ32" s="222"/>
      <c r="BA32" s="222"/>
      <c r="BB32" s="467"/>
      <c r="BC32" s="188" t="str">
        <f t="shared" si="378"/>
        <v/>
      </c>
      <c r="BD32" s="188" t="str">
        <f>IF((BC32&lt;&gt;""),IF(OR($F32&lt;&gt;$G32,PrSettings!$M$4="●"),(($F32-$G32)=(AZ32-BA32))*1,0),"")</f>
        <v/>
      </c>
      <c r="BE32" s="188" t="str">
        <f t="shared" si="379"/>
        <v/>
      </c>
      <c r="BF32" s="188" t="str">
        <f>IF(BC32&lt;&gt;"",IF(ABS($F32-$G32)&gt;=PrSettings!$M$7,(ABS($F32-$G32-AZ32+BA32)&lt;=1)*1,IF(AND(BC32,$F32=$G32,$F32&gt;=PrSettings!$M$6),(ABS(AZ32-$F32)&lt;=1)*1,IF(AND(BC32,$F32+$G32&gt;=PrSettings!$M$8),(ABS(AZ32-$F32)+ABS(BA32-$G32)&lt;=1)*1,""))),"")</f>
        <v/>
      </c>
      <c r="BG32" s="468"/>
      <c r="BI32" s="186">
        <f t="shared" si="4"/>
        <v>40</v>
      </c>
      <c r="BJ32" s="187" t="str">
        <f t="shared" si="380"/>
        <v>Paraguay</v>
      </c>
      <c r="BK32" s="188">
        <f t="shared" si="38"/>
        <v>27</v>
      </c>
      <c r="BL32" s="187" t="str">
        <f t="shared" si="381"/>
        <v>Australia</v>
      </c>
      <c r="BM32" s="222"/>
      <c r="BN32" s="222"/>
      <c r="BO32" s="467"/>
      <c r="BP32" s="188" t="str">
        <f t="shared" si="382"/>
        <v/>
      </c>
      <c r="BQ32" s="188" t="str">
        <f>IF((BP32&lt;&gt;""),IF(OR($F32&lt;&gt;$G32,PrSettings!$M$4="●"),(($F32-$G32)=(BM32-BN32))*1,0),"")</f>
        <v/>
      </c>
      <c r="BR32" s="188" t="str">
        <f t="shared" si="383"/>
        <v/>
      </c>
      <c r="BS32" s="188" t="str">
        <f>IF(BP32&lt;&gt;"",IF(ABS($F32-$G32)&gt;=PrSettings!$M$7,(ABS($F32-$G32-BM32+BN32)&lt;=1)*1,IF(AND(BP32,$F32=$G32,$F32&gt;=PrSettings!$M$6),(ABS(BM32-$F32)&lt;=1)*1,IF(AND(BP32,$F32+$G32&gt;=PrSettings!$M$8),(ABS(BM32-$F32)+ABS(BN32-$G32)&lt;=1)*1,""))),"")</f>
        <v/>
      </c>
      <c r="BT32" s="468"/>
      <c r="BV32" s="186">
        <f t="shared" si="5"/>
        <v>40</v>
      </c>
      <c r="BW32" s="187" t="str">
        <f t="shared" si="384"/>
        <v>Paraguay</v>
      </c>
      <c r="BX32" s="188">
        <f t="shared" si="41"/>
        <v>27</v>
      </c>
      <c r="BY32" s="187" t="str">
        <f t="shared" si="385"/>
        <v>Australia</v>
      </c>
      <c r="BZ32" s="222"/>
      <c r="CA32" s="222"/>
      <c r="CB32" s="467"/>
      <c r="CC32" s="188" t="str">
        <f t="shared" si="386"/>
        <v/>
      </c>
      <c r="CD32" s="188" t="str">
        <f>IF((CC32&lt;&gt;""),IF(OR($F32&lt;&gt;$G32,PrSettings!$M$4="●"),(($F32-$G32)=(BZ32-CA32))*1,0),"")</f>
        <v/>
      </c>
      <c r="CE32" s="188" t="str">
        <f t="shared" si="387"/>
        <v/>
      </c>
      <c r="CF32" s="188" t="str">
        <f>IF(CC32&lt;&gt;"",IF(ABS($F32-$G32)&gt;=PrSettings!$M$7,(ABS($F32-$G32-BZ32+CA32)&lt;=1)*1,IF(AND(CC32,$F32=$G32,$F32&gt;=PrSettings!$M$6),(ABS(BZ32-$F32)&lt;=1)*1,IF(AND(CC32,$F32+$G32&gt;=PrSettings!$M$8),(ABS(BZ32-$F32)+ABS(CA32-$G32)&lt;=1)*1,""))),"")</f>
        <v/>
      </c>
      <c r="CG32" s="468"/>
      <c r="CI32" s="186">
        <f t="shared" si="6"/>
        <v>40</v>
      </c>
      <c r="CJ32" s="187" t="str">
        <f t="shared" si="388"/>
        <v>Paraguay</v>
      </c>
      <c r="CK32" s="188">
        <f t="shared" si="44"/>
        <v>27</v>
      </c>
      <c r="CL32" s="187" t="str">
        <f t="shared" si="389"/>
        <v>Australia</v>
      </c>
      <c r="CM32" s="222"/>
      <c r="CN32" s="222"/>
      <c r="CO32" s="467"/>
      <c r="CP32" s="188" t="str">
        <f t="shared" si="390"/>
        <v/>
      </c>
      <c r="CQ32" s="188" t="str">
        <f>IF((CP32&lt;&gt;""),IF(OR($F32&lt;&gt;$G32,PrSettings!$M$4="●"),(($F32-$G32)=(CM32-CN32))*1,0),"")</f>
        <v/>
      </c>
      <c r="CR32" s="188" t="str">
        <f t="shared" si="391"/>
        <v/>
      </c>
      <c r="CS32" s="188" t="str">
        <f>IF(CP32&lt;&gt;"",IF(ABS($F32-$G32)&gt;=PrSettings!$M$7,(ABS($F32-$G32-CM32+CN32)&lt;=1)*1,IF(AND(CP32,$F32=$G32,$F32&gt;=PrSettings!$M$6),(ABS(CM32-$F32)&lt;=1)*1,IF(AND(CP32,$F32+$G32&gt;=PrSettings!$M$8),(ABS(CM32-$F32)+ABS(CN32-$G32)&lt;=1)*1,""))),"")</f>
        <v/>
      </c>
      <c r="CT32" s="468"/>
      <c r="CV32" s="186">
        <f t="shared" si="7"/>
        <v>40</v>
      </c>
      <c r="CW32" s="187" t="str">
        <f t="shared" si="392"/>
        <v>Paraguay</v>
      </c>
      <c r="CX32" s="188">
        <f t="shared" si="47"/>
        <v>27</v>
      </c>
      <c r="CY32" s="187" t="str">
        <f t="shared" si="393"/>
        <v>Australia</v>
      </c>
      <c r="CZ32" s="222"/>
      <c r="DA32" s="222"/>
      <c r="DB32" s="467"/>
      <c r="DC32" s="188" t="str">
        <f t="shared" si="394"/>
        <v/>
      </c>
      <c r="DD32" s="188" t="str">
        <f>IF((DC32&lt;&gt;""),IF(OR($F32&lt;&gt;$G32,PrSettings!$M$4="●"),(($F32-$G32)=(CZ32-DA32))*1,0),"")</f>
        <v/>
      </c>
      <c r="DE32" s="188" t="str">
        <f t="shared" si="395"/>
        <v/>
      </c>
      <c r="DF32" s="188" t="str">
        <f>IF(DC32&lt;&gt;"",IF(ABS($F32-$G32)&gt;=PrSettings!$M$7,(ABS($F32-$G32-CZ32+DA32)&lt;=1)*1,IF(AND(DC32,$F32=$G32,$F32&gt;=PrSettings!$M$6),(ABS(CZ32-$F32)&lt;=1)*1,IF(AND(DC32,$F32+$G32&gt;=PrSettings!$M$8),(ABS(CZ32-$F32)+ABS(DA32-$G32)&lt;=1)*1,""))),"")</f>
        <v/>
      </c>
      <c r="DG32" s="468"/>
      <c r="DI32" s="186">
        <f t="shared" si="8"/>
        <v>40</v>
      </c>
      <c r="DJ32" s="187" t="str">
        <f t="shared" si="396"/>
        <v>Paraguay</v>
      </c>
      <c r="DK32" s="188">
        <f t="shared" si="50"/>
        <v>27</v>
      </c>
      <c r="DL32" s="187" t="str">
        <f t="shared" si="397"/>
        <v>Australia</v>
      </c>
      <c r="DM32" s="222"/>
      <c r="DN32" s="222"/>
      <c r="DO32" s="467"/>
      <c r="DP32" s="188" t="str">
        <f t="shared" si="398"/>
        <v/>
      </c>
      <c r="DQ32" s="188" t="str">
        <f>IF((DP32&lt;&gt;""),IF(OR($F32&lt;&gt;$G32,PrSettings!$M$4="●"),(($F32-$G32)=(DM32-DN32))*1,0),"")</f>
        <v/>
      </c>
      <c r="DR32" s="188" t="str">
        <f t="shared" si="399"/>
        <v/>
      </c>
      <c r="DS32" s="188" t="str">
        <f>IF(DP32&lt;&gt;"",IF(ABS($F32-$G32)&gt;=PrSettings!$M$7,(ABS($F32-$G32-DM32+DN32)&lt;=1)*1,IF(AND(DP32,$F32=$G32,$F32&gt;=PrSettings!$M$6),(ABS(DM32-$F32)&lt;=1)*1,IF(AND(DP32,$F32+$G32&gt;=PrSettings!$M$8),(ABS(DM32-$F32)+ABS(DN32-$G32)&lt;=1)*1,""))),"")</f>
        <v/>
      </c>
      <c r="DT32" s="468"/>
      <c r="DV32" s="186">
        <f t="shared" si="9"/>
        <v>40</v>
      </c>
      <c r="DW32" s="187" t="str">
        <f t="shared" si="400"/>
        <v>Paraguay</v>
      </c>
      <c r="DX32" s="188">
        <f t="shared" si="53"/>
        <v>27</v>
      </c>
      <c r="DY32" s="187" t="str">
        <f t="shared" si="401"/>
        <v>Australia</v>
      </c>
      <c r="DZ32" s="222"/>
      <c r="EA32" s="222"/>
      <c r="EB32" s="467"/>
      <c r="EC32" s="188" t="str">
        <f t="shared" si="402"/>
        <v/>
      </c>
      <c r="ED32" s="188" t="str">
        <f>IF((EC32&lt;&gt;""),IF(OR($F32&lt;&gt;$G32,PrSettings!$M$4="●"),(($F32-$G32)=(DZ32-EA32))*1,0),"")</f>
        <v/>
      </c>
      <c r="EE32" s="188" t="str">
        <f t="shared" si="403"/>
        <v/>
      </c>
      <c r="EF32" s="188" t="str">
        <f>IF(EC32&lt;&gt;"",IF(ABS($F32-$G32)&gt;=PrSettings!$M$7,(ABS($F32-$G32-DZ32+EA32)&lt;=1)*1,IF(AND(EC32,$F32=$G32,$F32&gt;=PrSettings!$M$6),(ABS(DZ32-$F32)&lt;=1)*1,IF(AND(EC32,$F32+$G32&gt;=PrSettings!$M$8),(ABS(DZ32-$F32)+ABS(EA32-$G32)&lt;=1)*1,""))),"")</f>
        <v/>
      </c>
      <c r="EG32" s="468"/>
      <c r="EI32" s="186">
        <f t="shared" si="10"/>
        <v>40</v>
      </c>
      <c r="EJ32" s="187" t="str">
        <f t="shared" si="404"/>
        <v>Paraguay</v>
      </c>
      <c r="EK32" s="188">
        <f t="shared" si="56"/>
        <v>27</v>
      </c>
      <c r="EL32" s="187" t="str">
        <f t="shared" si="405"/>
        <v>Australia</v>
      </c>
      <c r="EM32" s="222"/>
      <c r="EN32" s="222"/>
      <c r="EO32" s="467"/>
      <c r="EP32" s="188" t="str">
        <f t="shared" si="406"/>
        <v/>
      </c>
      <c r="EQ32" s="188" t="str">
        <f>IF((EP32&lt;&gt;""),IF(OR($F32&lt;&gt;$G32,PrSettings!$M$4="●"),(($F32-$G32)=(EM32-EN32))*1,0),"")</f>
        <v/>
      </c>
      <c r="ER32" s="188" t="str">
        <f t="shared" si="407"/>
        <v/>
      </c>
      <c r="ES32" s="188" t="str">
        <f>IF(EP32&lt;&gt;"",IF(ABS($F32-$G32)&gt;=PrSettings!$M$7,(ABS($F32-$G32-EM32+EN32)&lt;=1)*1,IF(AND(EP32,$F32=$G32,$F32&gt;=PrSettings!$M$6),(ABS(EM32-$F32)&lt;=1)*1,IF(AND(EP32,$F32+$G32&gt;=PrSettings!$M$8),(ABS(EM32-$F32)+ABS(EN32-$G32)&lt;=1)*1,""))),"")</f>
        <v/>
      </c>
      <c r="ET32" s="468"/>
      <c r="EV32" s="186">
        <f t="shared" si="11"/>
        <v>40</v>
      </c>
      <c r="EW32" s="187" t="str">
        <f t="shared" si="408"/>
        <v>Paraguay</v>
      </c>
      <c r="EX32" s="188">
        <f t="shared" si="59"/>
        <v>27</v>
      </c>
      <c r="EY32" s="187" t="str">
        <f t="shared" si="409"/>
        <v>Australia</v>
      </c>
      <c r="EZ32" s="222"/>
      <c r="FA32" s="222"/>
      <c r="FB32" s="467"/>
      <c r="FC32" s="188" t="str">
        <f t="shared" si="410"/>
        <v/>
      </c>
      <c r="FD32" s="188" t="str">
        <f>IF((FC32&lt;&gt;""),IF(OR($F32&lt;&gt;$G32,PrSettings!$M$4="●"),(($F32-$G32)=(EZ32-FA32))*1,0),"")</f>
        <v/>
      </c>
      <c r="FE32" s="188" t="str">
        <f t="shared" si="411"/>
        <v/>
      </c>
      <c r="FF32" s="188" t="str">
        <f>IF(FC32&lt;&gt;"",IF(ABS($F32-$G32)&gt;=PrSettings!$M$7,(ABS($F32-$G32-EZ32+FA32)&lt;=1)*1,IF(AND(FC32,$F32=$G32,$F32&gt;=PrSettings!$M$6),(ABS(EZ32-$F32)&lt;=1)*1,IF(AND(FC32,$F32+$G32&gt;=PrSettings!$M$8),(ABS(EZ32-$F32)+ABS(FA32-$G32)&lt;=1)*1,""))),"")</f>
        <v/>
      </c>
      <c r="FG32" s="468"/>
      <c r="FI32" s="186">
        <f t="shared" si="12"/>
        <v>40</v>
      </c>
      <c r="FJ32" s="187" t="str">
        <f t="shared" si="412"/>
        <v>Paraguay</v>
      </c>
      <c r="FK32" s="188">
        <f t="shared" si="62"/>
        <v>27</v>
      </c>
      <c r="FL32" s="187" t="str">
        <f t="shared" si="413"/>
        <v>Australia</v>
      </c>
      <c r="FM32" s="222"/>
      <c r="FN32" s="222"/>
      <c r="FO32" s="467"/>
      <c r="FP32" s="188" t="str">
        <f t="shared" si="414"/>
        <v/>
      </c>
      <c r="FQ32" s="188" t="str">
        <f>IF((FP32&lt;&gt;""),IF(OR($F32&lt;&gt;$G32,PrSettings!$M$4="●"),(($F32-$G32)=(FM32-FN32))*1,0),"")</f>
        <v/>
      </c>
      <c r="FR32" s="188" t="str">
        <f t="shared" si="415"/>
        <v/>
      </c>
      <c r="FS32" s="188" t="str">
        <f>IF(FP32&lt;&gt;"",IF(ABS($F32-$G32)&gt;=PrSettings!$M$7,(ABS($F32-$G32-FM32+FN32)&lt;=1)*1,IF(AND(FP32,$F32=$G32,$F32&gt;=PrSettings!$M$6),(ABS(FM32-$F32)&lt;=1)*1,IF(AND(FP32,$F32+$G32&gt;=PrSettings!$M$8),(ABS(FM32-$F32)+ABS(FN32-$G32)&lt;=1)*1,""))),"")</f>
        <v/>
      </c>
      <c r="FT32" s="468"/>
      <c r="FV32" s="186">
        <f t="shared" si="13"/>
        <v>40</v>
      </c>
      <c r="FW32" s="187" t="str">
        <f t="shared" si="416"/>
        <v>Paraguay</v>
      </c>
      <c r="FX32" s="188">
        <f t="shared" si="65"/>
        <v>27</v>
      </c>
      <c r="FY32" s="187" t="str">
        <f t="shared" si="417"/>
        <v>Australia</v>
      </c>
      <c r="FZ32" s="222"/>
      <c r="GA32" s="222"/>
      <c r="GB32" s="467"/>
      <c r="GC32" s="188" t="str">
        <f t="shared" si="418"/>
        <v/>
      </c>
      <c r="GD32" s="188" t="str">
        <f>IF((GC32&lt;&gt;""),IF(OR($F32&lt;&gt;$G32,PrSettings!$M$4="●"),(($F32-$G32)=(FZ32-GA32))*1,0),"")</f>
        <v/>
      </c>
      <c r="GE32" s="188" t="str">
        <f t="shared" si="419"/>
        <v/>
      </c>
      <c r="GF32" s="188" t="str">
        <f>IF(GC32&lt;&gt;"",IF(ABS($F32-$G32)&gt;=PrSettings!$M$7,(ABS($F32-$G32-FZ32+GA32)&lt;=1)*1,IF(AND(GC32,$F32=$G32,$F32&gt;=PrSettings!$M$6),(ABS(FZ32-$F32)&lt;=1)*1,IF(AND(GC32,$F32+$G32&gt;=PrSettings!$M$8),(ABS(FZ32-$F32)+ABS(GA32-$G32)&lt;=1)*1,""))),"")</f>
        <v/>
      </c>
      <c r="GG32" s="468"/>
      <c r="GI32" s="186">
        <f t="shared" si="14"/>
        <v>40</v>
      </c>
      <c r="GJ32" s="187" t="str">
        <f t="shared" si="420"/>
        <v>Paraguay</v>
      </c>
      <c r="GK32" s="188">
        <f t="shared" si="68"/>
        <v>27</v>
      </c>
      <c r="GL32" s="187" t="str">
        <f t="shared" si="421"/>
        <v>Australia</v>
      </c>
      <c r="GM32" s="222"/>
      <c r="GN32" s="222"/>
      <c r="GO32" s="467"/>
      <c r="GP32" s="188" t="str">
        <f t="shared" si="422"/>
        <v/>
      </c>
      <c r="GQ32" s="188" t="str">
        <f>IF((GP32&lt;&gt;""),IF(OR($F32&lt;&gt;$G32,PrSettings!$M$4="●"),(($F32-$G32)=(GM32-GN32))*1,0),"")</f>
        <v/>
      </c>
      <c r="GR32" s="188" t="str">
        <f t="shared" si="423"/>
        <v/>
      </c>
      <c r="GS32" s="188" t="str">
        <f>IF(GP32&lt;&gt;"",IF(ABS($F32-$G32)&gt;=PrSettings!$M$7,(ABS($F32-$G32-GM32+GN32)&lt;=1)*1,IF(AND(GP32,$F32=$G32,$F32&gt;=PrSettings!$M$6),(ABS(GM32-$F32)&lt;=1)*1,IF(AND(GP32,$F32+$G32&gt;=PrSettings!$M$8),(ABS(GM32-$F32)+ABS(GN32-$G32)&lt;=1)*1,""))),"")</f>
        <v/>
      </c>
      <c r="GT32" s="468"/>
      <c r="GV32" s="186">
        <f t="shared" si="15"/>
        <v>40</v>
      </c>
      <c r="GW32" s="187" t="str">
        <f t="shared" si="424"/>
        <v>Paraguay</v>
      </c>
      <c r="GX32" s="188">
        <f t="shared" si="71"/>
        <v>27</v>
      </c>
      <c r="GY32" s="187" t="str">
        <f t="shared" si="425"/>
        <v>Australia</v>
      </c>
      <c r="GZ32" s="222"/>
      <c r="HA32" s="222"/>
      <c r="HB32" s="467"/>
      <c r="HC32" s="188" t="str">
        <f t="shared" si="426"/>
        <v/>
      </c>
      <c r="HD32" s="188" t="str">
        <f>IF((HC32&lt;&gt;""),IF(OR($F32&lt;&gt;$G32,PrSettings!$M$4="●"),(($F32-$G32)=(GZ32-HA32))*1,0),"")</f>
        <v/>
      </c>
      <c r="HE32" s="188" t="str">
        <f t="shared" si="427"/>
        <v/>
      </c>
      <c r="HF32" s="188" t="str">
        <f>IF(HC32&lt;&gt;"",IF(ABS($F32-$G32)&gt;=PrSettings!$M$7,(ABS($F32-$G32-GZ32+HA32)&lt;=1)*1,IF(AND(HC32,$F32=$G32,$F32&gt;=PrSettings!$M$6),(ABS(GZ32-$F32)&lt;=1)*1,IF(AND(HC32,$F32+$G32&gt;=PrSettings!$M$8),(ABS(GZ32-$F32)+ABS(HA32-$G32)&lt;=1)*1,""))),"")</f>
        <v/>
      </c>
      <c r="HG32" s="468"/>
      <c r="HI32" s="186">
        <f t="shared" si="16"/>
        <v>40</v>
      </c>
      <c r="HJ32" s="187" t="str">
        <f t="shared" si="428"/>
        <v>Paraguay</v>
      </c>
      <c r="HK32" s="188">
        <f t="shared" si="74"/>
        <v>27</v>
      </c>
      <c r="HL32" s="187" t="str">
        <f t="shared" si="429"/>
        <v>Australia</v>
      </c>
      <c r="HM32" s="222"/>
      <c r="HN32" s="222"/>
      <c r="HO32" s="467"/>
      <c r="HP32" s="188" t="str">
        <f t="shared" si="430"/>
        <v/>
      </c>
      <c r="HQ32" s="188" t="str">
        <f>IF((HP32&lt;&gt;""),IF(OR($F32&lt;&gt;$G32,PrSettings!$M$4="●"),(($F32-$G32)=(HM32-HN32))*1,0),"")</f>
        <v/>
      </c>
      <c r="HR32" s="188" t="str">
        <f t="shared" si="431"/>
        <v/>
      </c>
      <c r="HS32" s="188" t="str">
        <f>IF(HP32&lt;&gt;"",IF(ABS($F32-$G32)&gt;=PrSettings!$M$7,(ABS($F32-$G32-HM32+HN32)&lt;=1)*1,IF(AND(HP32,$F32=$G32,$F32&gt;=PrSettings!$M$6),(ABS(HM32-$F32)&lt;=1)*1,IF(AND(HP32,$F32+$G32&gt;=PrSettings!$M$8),(ABS(HM32-$F32)+ABS(HN32-$G32)&lt;=1)*1,""))),"")</f>
        <v/>
      </c>
      <c r="HT32" s="468"/>
      <c r="HV32" s="186">
        <f t="shared" si="17"/>
        <v>40</v>
      </c>
      <c r="HW32" s="187" t="str">
        <f t="shared" si="432"/>
        <v>Paraguay</v>
      </c>
      <c r="HX32" s="188">
        <f t="shared" si="77"/>
        <v>27</v>
      </c>
      <c r="HY32" s="187" t="str">
        <f t="shared" si="433"/>
        <v>Australia</v>
      </c>
      <c r="HZ32" s="222"/>
      <c r="IA32" s="222"/>
      <c r="IB32" s="467"/>
      <c r="IC32" s="188" t="str">
        <f t="shared" si="434"/>
        <v/>
      </c>
      <c r="ID32" s="188" t="str">
        <f>IF((IC32&lt;&gt;""),IF(OR($F32&lt;&gt;$G32,PrSettings!$M$4="●"),(($F32-$G32)=(HZ32-IA32))*1,0),"")</f>
        <v/>
      </c>
      <c r="IE32" s="188" t="str">
        <f t="shared" si="435"/>
        <v/>
      </c>
      <c r="IF32" s="188" t="str">
        <f>IF(IC32&lt;&gt;"",IF(ABS($F32-$G32)&gt;=PrSettings!$M$7,(ABS($F32-$G32-HZ32+IA32)&lt;=1)*1,IF(AND(IC32,$F32=$G32,$F32&gt;=PrSettings!$M$6),(ABS(HZ32-$F32)&lt;=1)*1,IF(AND(IC32,$F32+$G32&gt;=PrSettings!$M$8),(ABS(HZ32-$F32)+ABS(IA32-$G32)&lt;=1)*1,""))),"")</f>
        <v/>
      </c>
      <c r="IG32" s="468"/>
      <c r="II32" s="186">
        <f t="shared" si="18"/>
        <v>40</v>
      </c>
      <c r="IJ32" s="187" t="str">
        <f t="shared" si="436"/>
        <v>Paraguay</v>
      </c>
      <c r="IK32" s="188">
        <f t="shared" si="80"/>
        <v>27</v>
      </c>
      <c r="IL32" s="187" t="str">
        <f t="shared" si="437"/>
        <v>Australia</v>
      </c>
      <c r="IM32" s="222"/>
      <c r="IN32" s="222"/>
      <c r="IO32" s="467"/>
      <c r="IP32" s="188" t="str">
        <f t="shared" si="438"/>
        <v/>
      </c>
      <c r="IQ32" s="188" t="str">
        <f>IF((IP32&lt;&gt;""),IF(OR($F32&lt;&gt;$G32,PrSettings!$M$4="●"),(($F32-$G32)=(IM32-IN32))*1,0),"")</f>
        <v/>
      </c>
      <c r="IR32" s="188" t="str">
        <f t="shared" si="439"/>
        <v/>
      </c>
      <c r="IS32" s="188" t="str">
        <f>IF(IP32&lt;&gt;"",IF(ABS($F32-$G32)&gt;=PrSettings!$M$7,(ABS($F32-$G32-IM32+IN32)&lt;=1)*1,IF(AND(IP32,$F32=$G32,$F32&gt;=PrSettings!$M$6),(ABS(IM32-$F32)&lt;=1)*1,IF(AND(IP32,$F32+$G32&gt;=PrSettings!$M$8),(ABS(IM32-$F32)+ABS(IN32-$G32)&lt;=1)*1,""))),"")</f>
        <v/>
      </c>
      <c r="IT32" s="468"/>
      <c r="IV32" s="186">
        <f t="shared" si="19"/>
        <v>40</v>
      </c>
      <c r="IW32" s="187" t="str">
        <f t="shared" si="440"/>
        <v>Paraguay</v>
      </c>
      <c r="IX32" s="188">
        <f t="shared" si="83"/>
        <v>27</v>
      </c>
      <c r="IY32" s="187" t="str">
        <f t="shared" si="441"/>
        <v>Australia</v>
      </c>
      <c r="IZ32" s="222"/>
      <c r="JA32" s="222"/>
      <c r="JB32" s="467"/>
      <c r="JC32" s="188" t="str">
        <f t="shared" si="442"/>
        <v/>
      </c>
      <c r="JD32" s="188" t="str">
        <f>IF((JC32&lt;&gt;""),IF(OR($F32&lt;&gt;$G32,PrSettings!$M$4="●"),(($F32-$G32)=(IZ32-JA32))*1,0),"")</f>
        <v/>
      </c>
      <c r="JE32" s="188" t="str">
        <f t="shared" si="443"/>
        <v/>
      </c>
      <c r="JF32" s="188" t="str">
        <f>IF(JC32&lt;&gt;"",IF(ABS($F32-$G32)&gt;=PrSettings!$M$7,(ABS($F32-$G32-IZ32+JA32)&lt;=1)*1,IF(AND(JC32,$F32=$G32,$F32&gt;=PrSettings!$M$6),(ABS(IZ32-$F32)&lt;=1)*1,IF(AND(JC32,$F32+$G32&gt;=PrSettings!$M$8),(ABS(IZ32-$F32)+ABS(JA32-$G32)&lt;=1)*1,""))),"")</f>
        <v/>
      </c>
      <c r="JG32" s="468"/>
      <c r="JI32" s="186">
        <f t="shared" si="20"/>
        <v>40</v>
      </c>
      <c r="JJ32" s="187" t="str">
        <f t="shared" si="444"/>
        <v>Paraguay</v>
      </c>
      <c r="JK32" s="188">
        <f t="shared" si="86"/>
        <v>27</v>
      </c>
      <c r="JL32" s="187" t="str">
        <f t="shared" si="445"/>
        <v>Australia</v>
      </c>
      <c r="JM32" s="222"/>
      <c r="JN32" s="222"/>
      <c r="JO32" s="467"/>
      <c r="JP32" s="188" t="str">
        <f t="shared" si="446"/>
        <v/>
      </c>
      <c r="JQ32" s="188" t="str">
        <f>IF((JP32&lt;&gt;""),IF(OR($F32&lt;&gt;$G32,PrSettings!$M$4="●"),(($F32-$G32)=(JM32-JN32))*1,0),"")</f>
        <v/>
      </c>
      <c r="JR32" s="188" t="str">
        <f t="shared" si="447"/>
        <v/>
      </c>
      <c r="JS32" s="188" t="str">
        <f>IF(JP32&lt;&gt;"",IF(ABS($F32-$G32)&gt;=PrSettings!$M$7,(ABS($F32-$G32-JM32+JN32)&lt;=1)*1,IF(AND(JP32,$F32=$G32,$F32&gt;=PrSettings!$M$6),(ABS(JM32-$F32)&lt;=1)*1,IF(AND(JP32,$F32+$G32&gt;=PrSettings!$M$8),(ABS(JM32-$F32)+ABS(JN32-$G32)&lt;=1)*1,""))),"")</f>
        <v/>
      </c>
      <c r="JT32" s="468"/>
      <c r="JV32" s="186">
        <f t="shared" si="21"/>
        <v>40</v>
      </c>
      <c r="JW32" s="187" t="str">
        <f t="shared" si="448"/>
        <v>Paraguay</v>
      </c>
      <c r="JX32" s="188">
        <f t="shared" si="89"/>
        <v>27</v>
      </c>
      <c r="JY32" s="187" t="str">
        <f t="shared" si="449"/>
        <v>Australia</v>
      </c>
      <c r="JZ32" s="222"/>
      <c r="KA32" s="222"/>
      <c r="KB32" s="467"/>
      <c r="KC32" s="188" t="str">
        <f t="shared" si="450"/>
        <v/>
      </c>
      <c r="KD32" s="188" t="str">
        <f>IF((KC32&lt;&gt;""),IF(OR($F32&lt;&gt;$G32,PrSettings!$M$4="●"),(($F32-$G32)=(JZ32-KA32))*1,0),"")</f>
        <v/>
      </c>
      <c r="KE32" s="188" t="str">
        <f t="shared" si="451"/>
        <v/>
      </c>
      <c r="KF32" s="188" t="str">
        <f>IF(KC32&lt;&gt;"",IF(ABS($F32-$G32)&gt;=PrSettings!$M$7,(ABS($F32-$G32-JZ32+KA32)&lt;=1)*1,IF(AND(KC32,$F32=$G32,$F32&gt;=PrSettings!$M$6),(ABS(JZ32-$F32)&lt;=1)*1,IF(AND(KC32,$F32+$G32&gt;=PrSettings!$M$8),(ABS(JZ32-$F32)+ABS(KA32-$G32)&lt;=1)*1,""))),"")</f>
        <v/>
      </c>
      <c r="KG32" s="468"/>
      <c r="KI32" s="186">
        <f t="shared" si="22"/>
        <v>40</v>
      </c>
      <c r="KJ32" s="187" t="str">
        <f t="shared" si="452"/>
        <v>Paraguay</v>
      </c>
      <c r="KK32" s="188">
        <f t="shared" si="92"/>
        <v>27</v>
      </c>
      <c r="KL32" s="187" t="str">
        <f t="shared" si="453"/>
        <v>Australia</v>
      </c>
      <c r="KM32" s="222"/>
      <c r="KN32" s="222"/>
      <c r="KO32" s="467"/>
      <c r="KP32" s="188" t="str">
        <f t="shared" si="454"/>
        <v/>
      </c>
      <c r="KQ32" s="188" t="str">
        <f>IF((KP32&lt;&gt;""),IF(OR($F32&lt;&gt;$G32,PrSettings!$M$4="●"),(($F32-$G32)=(KM32-KN32))*1,0),"")</f>
        <v/>
      </c>
      <c r="KR32" s="188" t="str">
        <f t="shared" si="455"/>
        <v/>
      </c>
      <c r="KS32" s="188" t="str">
        <f>IF(KP32&lt;&gt;"",IF(ABS($F32-$G32)&gt;=PrSettings!$M$7,(ABS($F32-$G32-KM32+KN32)&lt;=1)*1,IF(AND(KP32,$F32=$G32,$F32&gt;=PrSettings!$M$6),(ABS(KM32-$F32)&lt;=1)*1,IF(AND(KP32,$F32+$G32&gt;=PrSettings!$M$8),(ABS(KM32-$F32)+ABS(KN32-$G32)&lt;=1)*1,""))),"")</f>
        <v/>
      </c>
      <c r="KT32" s="468"/>
      <c r="KV32" s="186">
        <f t="shared" si="23"/>
        <v>40</v>
      </c>
      <c r="KW32" s="187" t="str">
        <f t="shared" si="456"/>
        <v>Paraguay</v>
      </c>
      <c r="KX32" s="188">
        <f t="shared" si="95"/>
        <v>27</v>
      </c>
      <c r="KY32" s="187" t="str">
        <f t="shared" si="457"/>
        <v>Australia</v>
      </c>
      <c r="KZ32" s="222"/>
      <c r="LA32" s="222"/>
      <c r="LB32" s="467"/>
      <c r="LC32" s="188" t="str">
        <f t="shared" si="458"/>
        <v/>
      </c>
      <c r="LD32" s="188" t="str">
        <f>IF((LC32&lt;&gt;""),IF(OR($F32&lt;&gt;$G32,PrSettings!$M$4="●"),(($F32-$G32)=(KZ32-LA32))*1,0),"")</f>
        <v/>
      </c>
      <c r="LE32" s="188" t="str">
        <f t="shared" si="459"/>
        <v/>
      </c>
      <c r="LF32" s="188" t="str">
        <f>IF(LC32&lt;&gt;"",IF(ABS($F32-$G32)&gt;=PrSettings!$M$7,(ABS($F32-$G32-KZ32+LA32)&lt;=1)*1,IF(AND(LC32,$F32=$G32,$F32&gt;=PrSettings!$M$6),(ABS(KZ32-$F32)&lt;=1)*1,IF(AND(LC32,$F32+$G32&gt;=PrSettings!$M$8),(ABS(KZ32-$F32)+ABS(LA32-$G32)&lt;=1)*1,""))),"")</f>
        <v/>
      </c>
      <c r="LG32" s="468"/>
      <c r="LI32" s="186">
        <f t="shared" si="24"/>
        <v>40</v>
      </c>
      <c r="LJ32" s="187" t="str">
        <f t="shared" si="460"/>
        <v>Paraguay</v>
      </c>
      <c r="LK32" s="188">
        <f t="shared" si="98"/>
        <v>27</v>
      </c>
      <c r="LL32" s="187" t="str">
        <f t="shared" si="461"/>
        <v>Australia</v>
      </c>
      <c r="LM32" s="222"/>
      <c r="LN32" s="222"/>
      <c r="LO32" s="467"/>
      <c r="LP32" s="188" t="str">
        <f t="shared" si="462"/>
        <v/>
      </c>
      <c r="LQ32" s="188" t="str">
        <f>IF((LP32&lt;&gt;""),IF(OR($F32&lt;&gt;$G32,PrSettings!$M$4="●"),(($F32-$G32)=(LM32-LN32))*1,0),"")</f>
        <v/>
      </c>
      <c r="LR32" s="188" t="str">
        <f t="shared" si="463"/>
        <v/>
      </c>
      <c r="LS32" s="188" t="str">
        <f>IF(LP32&lt;&gt;"",IF(ABS($F32-$G32)&gt;=PrSettings!$M$7,(ABS($F32-$G32-LM32+LN32)&lt;=1)*1,IF(AND(LP32,$F32=$G32,$F32&gt;=PrSettings!$M$6),(ABS(LM32-$F32)&lt;=1)*1,IF(AND(LP32,$F32+$G32&gt;=PrSettings!$M$8),(ABS(LM32-$F32)+ABS(LN32-$G32)&lt;=1)*1,""))),"")</f>
        <v/>
      </c>
      <c r="LT32" s="468"/>
      <c r="LV32" s="186">
        <f t="shared" si="25"/>
        <v>40</v>
      </c>
      <c r="LW32" s="187" t="str">
        <f t="shared" si="464"/>
        <v>Paraguay</v>
      </c>
      <c r="LX32" s="188">
        <f t="shared" si="101"/>
        <v>27</v>
      </c>
      <c r="LY32" s="187" t="str">
        <f t="shared" si="465"/>
        <v>Australia</v>
      </c>
      <c r="LZ32" s="222"/>
      <c r="MA32" s="222"/>
      <c r="MB32" s="467"/>
      <c r="MC32" s="188" t="str">
        <f t="shared" si="466"/>
        <v/>
      </c>
      <c r="MD32" s="188" t="str">
        <f>IF((MC32&lt;&gt;""),IF(OR($F32&lt;&gt;$G32,PrSettings!$M$4="●"),(($F32-$G32)=(LZ32-MA32))*1,0),"")</f>
        <v/>
      </c>
      <c r="ME32" s="188" t="str">
        <f t="shared" si="467"/>
        <v/>
      </c>
      <c r="MF32" s="188" t="str">
        <f>IF(MC32&lt;&gt;"",IF(ABS($F32-$G32)&gt;=PrSettings!$M$7,(ABS($F32-$G32-LZ32+MA32)&lt;=1)*1,IF(AND(MC32,$F32=$G32,$F32&gt;=PrSettings!$M$6),(ABS(LZ32-$F32)&lt;=1)*1,IF(AND(MC32,$F32+$G32&gt;=PrSettings!$M$8),(ABS(LZ32-$F32)+ABS(MA32-$G32)&lt;=1)*1,""))),"")</f>
        <v/>
      </c>
      <c r="MG32" s="468"/>
    </row>
    <row r="33" spans="1:345" ht="24" customHeight="1">
      <c r="B33" s="195" t="str">
        <f>Language!$E$130&amp;" E"</f>
        <v>Group E</v>
      </c>
      <c r="C33" s="196"/>
      <c r="D33" s="201"/>
      <c r="E33" s="198"/>
      <c r="F33" s="202"/>
      <c r="G33" s="203"/>
      <c r="I33" s="195" t="str">
        <f t="shared" si="0"/>
        <v>Group E</v>
      </c>
      <c r="J33" s="201"/>
      <c r="K33" s="201"/>
      <c r="L33" s="198"/>
      <c r="M33" s="226"/>
      <c r="N33" s="227"/>
      <c r="O33" s="199"/>
      <c r="P33" s="210"/>
      <c r="Q33" s="210"/>
      <c r="R33" s="198"/>
      <c r="S33" s="198"/>
      <c r="T33" s="211"/>
      <c r="V33" s="195" t="str">
        <f t="shared" si="1"/>
        <v>Group E</v>
      </c>
      <c r="W33" s="201"/>
      <c r="X33" s="201"/>
      <c r="Y33" s="198"/>
      <c r="Z33" s="226"/>
      <c r="AA33" s="227"/>
      <c r="AB33" s="199"/>
      <c r="AC33" s="210"/>
      <c r="AD33" s="210"/>
      <c r="AE33" s="198"/>
      <c r="AF33" s="198"/>
      <c r="AG33" s="211"/>
      <c r="AI33" s="195" t="str">
        <f t="shared" si="2"/>
        <v>Group E</v>
      </c>
      <c r="AJ33" s="201"/>
      <c r="AK33" s="201"/>
      <c r="AL33" s="198"/>
      <c r="AM33" s="226"/>
      <c r="AN33" s="227"/>
      <c r="AO33" s="199"/>
      <c r="AP33" s="210"/>
      <c r="AQ33" s="210"/>
      <c r="AR33" s="198"/>
      <c r="AS33" s="198"/>
      <c r="AT33" s="211"/>
      <c r="AV33" s="195" t="str">
        <f t="shared" si="3"/>
        <v>Group E</v>
      </c>
      <c r="AW33" s="201"/>
      <c r="AX33" s="201"/>
      <c r="AY33" s="198"/>
      <c r="AZ33" s="226"/>
      <c r="BA33" s="227"/>
      <c r="BB33" s="199"/>
      <c r="BC33" s="210"/>
      <c r="BD33" s="210"/>
      <c r="BE33" s="198"/>
      <c r="BF33" s="198"/>
      <c r="BG33" s="211"/>
      <c r="BI33" s="195" t="str">
        <f t="shared" si="4"/>
        <v>Group E</v>
      </c>
      <c r="BJ33" s="201"/>
      <c r="BK33" s="201"/>
      <c r="BL33" s="198"/>
      <c r="BM33" s="226"/>
      <c r="BN33" s="227"/>
      <c r="BO33" s="199"/>
      <c r="BP33" s="210"/>
      <c r="BQ33" s="210"/>
      <c r="BR33" s="198"/>
      <c r="BS33" s="198"/>
      <c r="BT33" s="211"/>
      <c r="BV33" s="195" t="str">
        <f t="shared" si="5"/>
        <v>Group E</v>
      </c>
      <c r="BW33" s="201"/>
      <c r="BX33" s="201"/>
      <c r="BY33" s="198"/>
      <c r="BZ33" s="226"/>
      <c r="CA33" s="227"/>
      <c r="CB33" s="199"/>
      <c r="CC33" s="210"/>
      <c r="CD33" s="210"/>
      <c r="CE33" s="198"/>
      <c r="CF33" s="198"/>
      <c r="CG33" s="211"/>
      <c r="CI33" s="195" t="str">
        <f t="shared" si="6"/>
        <v>Group E</v>
      </c>
      <c r="CJ33" s="201"/>
      <c r="CK33" s="201"/>
      <c r="CL33" s="198"/>
      <c r="CM33" s="226"/>
      <c r="CN33" s="227"/>
      <c r="CO33" s="199"/>
      <c r="CP33" s="210"/>
      <c r="CQ33" s="210"/>
      <c r="CR33" s="198"/>
      <c r="CS33" s="198"/>
      <c r="CT33" s="211"/>
      <c r="CV33" s="195" t="str">
        <f t="shared" si="7"/>
        <v>Group E</v>
      </c>
      <c r="CW33" s="201"/>
      <c r="CX33" s="201"/>
      <c r="CY33" s="198"/>
      <c r="CZ33" s="226"/>
      <c r="DA33" s="227"/>
      <c r="DB33" s="199"/>
      <c r="DC33" s="210"/>
      <c r="DD33" s="210"/>
      <c r="DE33" s="198"/>
      <c r="DF33" s="198"/>
      <c r="DG33" s="211"/>
      <c r="DI33" s="195" t="str">
        <f t="shared" si="8"/>
        <v>Group E</v>
      </c>
      <c r="DJ33" s="201"/>
      <c r="DK33" s="201"/>
      <c r="DL33" s="198"/>
      <c r="DM33" s="226"/>
      <c r="DN33" s="227"/>
      <c r="DO33" s="199"/>
      <c r="DP33" s="210"/>
      <c r="DQ33" s="210"/>
      <c r="DR33" s="198"/>
      <c r="DS33" s="198"/>
      <c r="DT33" s="211"/>
      <c r="DV33" s="195" t="str">
        <f t="shared" si="9"/>
        <v>Group E</v>
      </c>
      <c r="DW33" s="201"/>
      <c r="DX33" s="201"/>
      <c r="DY33" s="198"/>
      <c r="DZ33" s="226"/>
      <c r="EA33" s="227"/>
      <c r="EB33" s="199"/>
      <c r="EC33" s="210"/>
      <c r="ED33" s="210"/>
      <c r="EE33" s="198"/>
      <c r="EF33" s="198"/>
      <c r="EG33" s="211"/>
      <c r="EI33" s="195" t="str">
        <f t="shared" si="10"/>
        <v>Group E</v>
      </c>
      <c r="EJ33" s="201"/>
      <c r="EK33" s="201"/>
      <c r="EL33" s="198"/>
      <c r="EM33" s="226"/>
      <c r="EN33" s="227"/>
      <c r="EO33" s="199"/>
      <c r="EP33" s="210"/>
      <c r="EQ33" s="210"/>
      <c r="ER33" s="198"/>
      <c r="ES33" s="198"/>
      <c r="ET33" s="211"/>
      <c r="EV33" s="195" t="str">
        <f t="shared" si="11"/>
        <v>Group E</v>
      </c>
      <c r="EW33" s="201"/>
      <c r="EX33" s="201"/>
      <c r="EY33" s="198"/>
      <c r="EZ33" s="226"/>
      <c r="FA33" s="227"/>
      <c r="FB33" s="199"/>
      <c r="FC33" s="210"/>
      <c r="FD33" s="210"/>
      <c r="FE33" s="198"/>
      <c r="FF33" s="198"/>
      <c r="FG33" s="211"/>
      <c r="FI33" s="195" t="str">
        <f t="shared" si="12"/>
        <v>Group E</v>
      </c>
      <c r="FJ33" s="201"/>
      <c r="FK33" s="201"/>
      <c r="FL33" s="198"/>
      <c r="FM33" s="226"/>
      <c r="FN33" s="227"/>
      <c r="FO33" s="199"/>
      <c r="FP33" s="210"/>
      <c r="FQ33" s="210"/>
      <c r="FR33" s="198"/>
      <c r="FS33" s="198"/>
      <c r="FT33" s="211"/>
      <c r="FV33" s="195" t="str">
        <f t="shared" si="13"/>
        <v>Group E</v>
      </c>
      <c r="FW33" s="201"/>
      <c r="FX33" s="201"/>
      <c r="FY33" s="198"/>
      <c r="FZ33" s="226"/>
      <c r="GA33" s="227"/>
      <c r="GB33" s="199"/>
      <c r="GC33" s="210"/>
      <c r="GD33" s="210"/>
      <c r="GE33" s="198"/>
      <c r="GF33" s="198"/>
      <c r="GG33" s="211"/>
      <c r="GI33" s="195" t="str">
        <f t="shared" si="14"/>
        <v>Group E</v>
      </c>
      <c r="GJ33" s="201"/>
      <c r="GK33" s="201"/>
      <c r="GL33" s="198"/>
      <c r="GM33" s="226"/>
      <c r="GN33" s="227"/>
      <c r="GO33" s="199"/>
      <c r="GP33" s="210"/>
      <c r="GQ33" s="210"/>
      <c r="GR33" s="198"/>
      <c r="GS33" s="198"/>
      <c r="GT33" s="211"/>
      <c r="GV33" s="195" t="str">
        <f t="shared" si="15"/>
        <v>Group E</v>
      </c>
      <c r="GW33" s="201"/>
      <c r="GX33" s="201"/>
      <c r="GY33" s="198"/>
      <c r="GZ33" s="226"/>
      <c r="HA33" s="227"/>
      <c r="HB33" s="199"/>
      <c r="HC33" s="210"/>
      <c r="HD33" s="210"/>
      <c r="HE33" s="198"/>
      <c r="HF33" s="198"/>
      <c r="HG33" s="211"/>
      <c r="HI33" s="195" t="str">
        <f t="shared" si="16"/>
        <v>Group E</v>
      </c>
      <c r="HJ33" s="201"/>
      <c r="HK33" s="201"/>
      <c r="HL33" s="198"/>
      <c r="HM33" s="226"/>
      <c r="HN33" s="227"/>
      <c r="HO33" s="199"/>
      <c r="HP33" s="210"/>
      <c r="HQ33" s="210"/>
      <c r="HR33" s="198"/>
      <c r="HS33" s="198"/>
      <c r="HT33" s="211"/>
      <c r="HV33" s="195" t="str">
        <f t="shared" si="17"/>
        <v>Group E</v>
      </c>
      <c r="HW33" s="201"/>
      <c r="HX33" s="201"/>
      <c r="HY33" s="198"/>
      <c r="HZ33" s="226"/>
      <c r="IA33" s="227"/>
      <c r="IB33" s="199"/>
      <c r="IC33" s="210"/>
      <c r="ID33" s="210"/>
      <c r="IE33" s="198"/>
      <c r="IF33" s="198"/>
      <c r="IG33" s="211"/>
      <c r="II33" s="195" t="str">
        <f t="shared" si="18"/>
        <v>Group E</v>
      </c>
      <c r="IJ33" s="201"/>
      <c r="IK33" s="201"/>
      <c r="IL33" s="198"/>
      <c r="IM33" s="226"/>
      <c r="IN33" s="227"/>
      <c r="IO33" s="199"/>
      <c r="IP33" s="210"/>
      <c r="IQ33" s="210"/>
      <c r="IR33" s="198"/>
      <c r="IS33" s="198"/>
      <c r="IT33" s="211"/>
      <c r="IV33" s="195" t="str">
        <f t="shared" si="19"/>
        <v>Group E</v>
      </c>
      <c r="IW33" s="201"/>
      <c r="IX33" s="201"/>
      <c r="IY33" s="198"/>
      <c r="IZ33" s="226"/>
      <c r="JA33" s="227"/>
      <c r="JB33" s="199"/>
      <c r="JC33" s="210"/>
      <c r="JD33" s="210"/>
      <c r="JE33" s="198"/>
      <c r="JF33" s="198"/>
      <c r="JG33" s="211"/>
      <c r="JI33" s="195" t="str">
        <f t="shared" si="20"/>
        <v>Group E</v>
      </c>
      <c r="JJ33" s="201"/>
      <c r="JK33" s="201"/>
      <c r="JL33" s="198"/>
      <c r="JM33" s="226"/>
      <c r="JN33" s="227"/>
      <c r="JO33" s="199"/>
      <c r="JP33" s="210"/>
      <c r="JQ33" s="210"/>
      <c r="JR33" s="198"/>
      <c r="JS33" s="198"/>
      <c r="JT33" s="211"/>
      <c r="JV33" s="195" t="str">
        <f t="shared" si="21"/>
        <v>Group E</v>
      </c>
      <c r="JW33" s="201"/>
      <c r="JX33" s="201"/>
      <c r="JY33" s="198"/>
      <c r="JZ33" s="226"/>
      <c r="KA33" s="227"/>
      <c r="KB33" s="199"/>
      <c r="KC33" s="210"/>
      <c r="KD33" s="210"/>
      <c r="KE33" s="198"/>
      <c r="KF33" s="198"/>
      <c r="KG33" s="211"/>
      <c r="KI33" s="195" t="str">
        <f t="shared" si="22"/>
        <v>Group E</v>
      </c>
      <c r="KJ33" s="201"/>
      <c r="KK33" s="201"/>
      <c r="KL33" s="198"/>
      <c r="KM33" s="226"/>
      <c r="KN33" s="227"/>
      <c r="KO33" s="199"/>
      <c r="KP33" s="210"/>
      <c r="KQ33" s="210"/>
      <c r="KR33" s="198"/>
      <c r="KS33" s="198"/>
      <c r="KT33" s="211"/>
      <c r="KV33" s="195" t="str">
        <f t="shared" si="23"/>
        <v>Group E</v>
      </c>
      <c r="KW33" s="201"/>
      <c r="KX33" s="201"/>
      <c r="KY33" s="198"/>
      <c r="KZ33" s="226"/>
      <c r="LA33" s="227"/>
      <c r="LB33" s="199"/>
      <c r="LC33" s="210"/>
      <c r="LD33" s="210"/>
      <c r="LE33" s="198"/>
      <c r="LF33" s="198"/>
      <c r="LG33" s="211"/>
      <c r="LI33" s="195" t="str">
        <f t="shared" si="24"/>
        <v>Group E</v>
      </c>
      <c r="LJ33" s="201"/>
      <c r="LK33" s="201"/>
      <c r="LL33" s="198"/>
      <c r="LM33" s="226"/>
      <c r="LN33" s="227"/>
      <c r="LO33" s="199"/>
      <c r="LP33" s="210"/>
      <c r="LQ33" s="210"/>
      <c r="LR33" s="198"/>
      <c r="LS33" s="198"/>
      <c r="LT33" s="211"/>
      <c r="LV33" s="195" t="str">
        <f t="shared" si="25"/>
        <v>Group E</v>
      </c>
      <c r="LW33" s="201"/>
      <c r="LX33" s="201"/>
      <c r="LY33" s="198"/>
      <c r="LZ33" s="226"/>
      <c r="MA33" s="227"/>
      <c r="MB33" s="199"/>
      <c r="MC33" s="210"/>
      <c r="MD33" s="210"/>
      <c r="ME33" s="198"/>
      <c r="MF33" s="198"/>
      <c r="MG33" s="211"/>
    </row>
    <row r="34" spans="1:345">
      <c r="B34" s="186">
        <f>INDEX(Groups!$C$7:$C$65,MATCH(C34,Groups!$D$7:$D$65,0))</f>
        <v>10</v>
      </c>
      <c r="C34" s="187" t="str">
        <f>CalcE!$P$22</f>
        <v>Germany</v>
      </c>
      <c r="D34" s="188">
        <f>INDEX(Groups!$C$7:$C$65,MATCH(E34,Groups!$D$7:$D$65,0))</f>
        <v>82</v>
      </c>
      <c r="E34" s="187" t="str">
        <f>CalcE!$Q$22</f>
        <v>Curaçao</v>
      </c>
      <c r="F34" s="189" t="str">
        <f>CalcE!$R$22</f>
        <v/>
      </c>
      <c r="G34" s="190" t="str">
        <f>CalcE!$S$22</f>
        <v/>
      </c>
      <c r="I34" s="186">
        <f t="shared" ref="I34:I88" si="468">$B34</f>
        <v>10</v>
      </c>
      <c r="J34" s="187" t="str">
        <f t="shared" ref="J34:J39" si="469">$C34</f>
        <v>Germany</v>
      </c>
      <c r="K34" s="188">
        <f t="shared" si="26"/>
        <v>82</v>
      </c>
      <c r="L34" s="187" t="str">
        <f t="shared" ref="L34:L39" si="470">$E34</f>
        <v>Curaçao</v>
      </c>
      <c r="M34" s="222"/>
      <c r="N34" s="222"/>
      <c r="O34" s="217"/>
      <c r="P34" s="188" t="str">
        <f t="shared" ref="P34:P39" si="471">IF(($F34&lt;&gt;"")*($G34&lt;&gt;"")*(M34&lt;&gt;"")*(N34&lt;&gt;""),($F34&gt;$G34)*(M34&gt;N34)+($F34=$G34)*(M34=N34)+($F34&lt;$G34)*(M34&lt;N34),"")</f>
        <v/>
      </c>
      <c r="Q34" s="188" t="str">
        <f>IF((P34&lt;&gt;""),IF(OR($F34&lt;&gt;$G34,PrSettings!$M$4="●"),(($F34-$G34)=(M34-N34))*1,0),"")</f>
        <v/>
      </c>
      <c r="R34" s="188" t="str">
        <f t="shared" ref="R34:R39" si="472">IF((P34&lt;&gt;""),($F34=M34)*($G34=N34),"")</f>
        <v/>
      </c>
      <c r="S34" s="188" t="str">
        <f>IF(P34&lt;&gt;"",IF(ABS($F34-$G34)&gt;=PrSettings!$M$7,(ABS($F34-$G34-M34+N34)&lt;=1)*1,IF(AND(P34,$F34=$G34,$F34&gt;=PrSettings!$M$6),(ABS(M34-$F34)&lt;=1)*1,IF(AND(P34,$F34+$G34&gt;=PrSettings!$M$8),(ABS(M34-$F34)+ABS(N34-$G34)&lt;=1)*1,""))),"")</f>
        <v/>
      </c>
      <c r="T34" s="219"/>
      <c r="V34" s="186">
        <f t="shared" si="1"/>
        <v>10</v>
      </c>
      <c r="W34" s="187" t="str">
        <f t="shared" ref="W34:W39" si="473">$C34</f>
        <v>Germany</v>
      </c>
      <c r="X34" s="188">
        <f t="shared" si="29"/>
        <v>82</v>
      </c>
      <c r="Y34" s="187" t="str">
        <f t="shared" ref="Y34:Y39" si="474">$E34</f>
        <v>Curaçao</v>
      </c>
      <c r="Z34" s="222"/>
      <c r="AA34" s="222"/>
      <c r="AB34" s="217"/>
      <c r="AC34" s="188" t="str">
        <f t="shared" ref="AC34:AC39" si="475">IF(($F34&lt;&gt;"")*($G34&lt;&gt;"")*(Z34&lt;&gt;"")*(AA34&lt;&gt;""),($F34&gt;$G34)*(Z34&gt;AA34)+($F34=$G34)*(Z34=AA34)+($F34&lt;$G34)*(Z34&lt;AA34),"")</f>
        <v/>
      </c>
      <c r="AD34" s="188" t="str">
        <f>IF((AC34&lt;&gt;""),IF(OR($F34&lt;&gt;$G34,PrSettings!$M$4="●"),(($F34-$G34)=(Z34-AA34))*1,0),"")</f>
        <v/>
      </c>
      <c r="AE34" s="188" t="str">
        <f t="shared" ref="AE34:AE39" si="476">IF((AC34&lt;&gt;""),($F34=Z34)*($G34=AA34),"")</f>
        <v/>
      </c>
      <c r="AF34" s="188" t="str">
        <f>IF(AC34&lt;&gt;"",IF(ABS($F34-$G34)&gt;=PrSettings!$M$7,(ABS($F34-$G34-Z34+AA34)&lt;=1)*1,IF(AND(AC34,$F34=$G34,$F34&gt;=PrSettings!$M$6),(ABS(Z34-$F34)&lt;=1)*1,IF(AND(AC34,$F34+$G34&gt;=PrSettings!$M$8),(ABS(Z34-$F34)+ABS(AA34-$G34)&lt;=1)*1,""))),"")</f>
        <v/>
      </c>
      <c r="AG34" s="219"/>
      <c r="AI34" s="186">
        <f t="shared" si="2"/>
        <v>10</v>
      </c>
      <c r="AJ34" s="187" t="str">
        <f t="shared" ref="AJ34:AJ39" si="477">$C34</f>
        <v>Germany</v>
      </c>
      <c r="AK34" s="188">
        <f t="shared" si="32"/>
        <v>82</v>
      </c>
      <c r="AL34" s="187" t="str">
        <f t="shared" ref="AL34:AL39" si="478">$E34</f>
        <v>Curaçao</v>
      </c>
      <c r="AM34" s="222"/>
      <c r="AN34" s="222"/>
      <c r="AO34" s="217"/>
      <c r="AP34" s="188" t="str">
        <f t="shared" ref="AP34:AP39" si="479">IF(($F34&lt;&gt;"")*($G34&lt;&gt;"")*(AM34&lt;&gt;"")*(AN34&lt;&gt;""),($F34&gt;$G34)*(AM34&gt;AN34)+($F34=$G34)*(AM34=AN34)+($F34&lt;$G34)*(AM34&lt;AN34),"")</f>
        <v/>
      </c>
      <c r="AQ34" s="188" t="str">
        <f>IF((AP34&lt;&gt;""),IF(OR($F34&lt;&gt;$G34,PrSettings!$M$4="●"),(($F34-$G34)=(AM34-AN34))*1,0),"")</f>
        <v/>
      </c>
      <c r="AR34" s="188" t="str">
        <f t="shared" ref="AR34:AR39" si="480">IF((AP34&lt;&gt;""),($F34=AM34)*($G34=AN34),"")</f>
        <v/>
      </c>
      <c r="AS34" s="188" t="str">
        <f>IF(AP34&lt;&gt;"",IF(ABS($F34-$G34)&gt;=PrSettings!$M$7,(ABS($F34-$G34-AM34+AN34)&lt;=1)*1,IF(AND(AP34,$F34=$G34,$F34&gt;=PrSettings!$M$6),(ABS(AM34-$F34)&lt;=1)*1,IF(AND(AP34,$F34+$G34&gt;=PrSettings!$M$8),(ABS(AM34-$F34)+ABS(AN34-$G34)&lt;=1)*1,""))),"")</f>
        <v/>
      </c>
      <c r="AT34" s="219"/>
      <c r="AV34" s="186">
        <f t="shared" si="3"/>
        <v>10</v>
      </c>
      <c r="AW34" s="187" t="str">
        <f t="shared" ref="AW34:AW39" si="481">$C34</f>
        <v>Germany</v>
      </c>
      <c r="AX34" s="188">
        <f t="shared" si="35"/>
        <v>82</v>
      </c>
      <c r="AY34" s="187" t="str">
        <f t="shared" ref="AY34:AY39" si="482">$E34</f>
        <v>Curaçao</v>
      </c>
      <c r="AZ34" s="222"/>
      <c r="BA34" s="222"/>
      <c r="BB34" s="217"/>
      <c r="BC34" s="188" t="str">
        <f t="shared" ref="BC34:BC39" si="483">IF(($F34&lt;&gt;"")*($G34&lt;&gt;"")*(AZ34&lt;&gt;"")*(BA34&lt;&gt;""),($F34&gt;$G34)*(AZ34&gt;BA34)+($F34=$G34)*(AZ34=BA34)+($F34&lt;$G34)*(AZ34&lt;BA34),"")</f>
        <v/>
      </c>
      <c r="BD34" s="188" t="str">
        <f>IF((BC34&lt;&gt;""),IF(OR($F34&lt;&gt;$G34,PrSettings!$M$4="●"),(($F34-$G34)=(AZ34-BA34))*1,0),"")</f>
        <v/>
      </c>
      <c r="BE34" s="188" t="str">
        <f t="shared" ref="BE34:BE39" si="484">IF((BC34&lt;&gt;""),($F34=AZ34)*($G34=BA34),"")</f>
        <v/>
      </c>
      <c r="BF34" s="188" t="str">
        <f>IF(BC34&lt;&gt;"",IF(ABS($F34-$G34)&gt;=PrSettings!$M$7,(ABS($F34-$G34-AZ34+BA34)&lt;=1)*1,IF(AND(BC34,$F34=$G34,$F34&gt;=PrSettings!$M$6),(ABS(AZ34-$F34)&lt;=1)*1,IF(AND(BC34,$F34+$G34&gt;=PrSettings!$M$8),(ABS(AZ34-$F34)+ABS(BA34-$G34)&lt;=1)*1,""))),"")</f>
        <v/>
      </c>
      <c r="BG34" s="219"/>
      <c r="BI34" s="186">
        <f t="shared" si="4"/>
        <v>10</v>
      </c>
      <c r="BJ34" s="187" t="str">
        <f t="shared" ref="BJ34:BJ39" si="485">$C34</f>
        <v>Germany</v>
      </c>
      <c r="BK34" s="188">
        <f t="shared" si="38"/>
        <v>82</v>
      </c>
      <c r="BL34" s="187" t="str">
        <f t="shared" ref="BL34:BL39" si="486">$E34</f>
        <v>Curaçao</v>
      </c>
      <c r="BM34" s="222"/>
      <c r="BN34" s="222"/>
      <c r="BO34" s="217"/>
      <c r="BP34" s="188" t="str">
        <f t="shared" ref="BP34:BP39" si="487">IF(($F34&lt;&gt;"")*($G34&lt;&gt;"")*(BM34&lt;&gt;"")*(BN34&lt;&gt;""),($F34&gt;$G34)*(BM34&gt;BN34)+($F34=$G34)*(BM34=BN34)+($F34&lt;$G34)*(BM34&lt;BN34),"")</f>
        <v/>
      </c>
      <c r="BQ34" s="188" t="str">
        <f>IF((BP34&lt;&gt;""),IF(OR($F34&lt;&gt;$G34,PrSettings!$M$4="●"),(($F34-$G34)=(BM34-BN34))*1,0),"")</f>
        <v/>
      </c>
      <c r="BR34" s="188" t="str">
        <f t="shared" ref="BR34:BR39" si="488">IF((BP34&lt;&gt;""),($F34=BM34)*($G34=BN34),"")</f>
        <v/>
      </c>
      <c r="BS34" s="188" t="str">
        <f>IF(BP34&lt;&gt;"",IF(ABS($F34-$G34)&gt;=PrSettings!$M$7,(ABS($F34-$G34-BM34+BN34)&lt;=1)*1,IF(AND(BP34,$F34=$G34,$F34&gt;=PrSettings!$M$6),(ABS(BM34-$F34)&lt;=1)*1,IF(AND(BP34,$F34+$G34&gt;=PrSettings!$M$8),(ABS(BM34-$F34)+ABS(BN34-$G34)&lt;=1)*1,""))),"")</f>
        <v/>
      </c>
      <c r="BT34" s="219"/>
      <c r="BV34" s="186">
        <f t="shared" si="5"/>
        <v>10</v>
      </c>
      <c r="BW34" s="187" t="str">
        <f t="shared" ref="BW34:BW39" si="489">$C34</f>
        <v>Germany</v>
      </c>
      <c r="BX34" s="188">
        <f t="shared" si="41"/>
        <v>82</v>
      </c>
      <c r="BY34" s="187" t="str">
        <f t="shared" ref="BY34:BY39" si="490">$E34</f>
        <v>Curaçao</v>
      </c>
      <c r="BZ34" s="222"/>
      <c r="CA34" s="222"/>
      <c r="CB34" s="217"/>
      <c r="CC34" s="188" t="str">
        <f t="shared" ref="CC34:CC39" si="491">IF(($F34&lt;&gt;"")*($G34&lt;&gt;"")*(BZ34&lt;&gt;"")*(CA34&lt;&gt;""),($F34&gt;$G34)*(BZ34&gt;CA34)+($F34=$G34)*(BZ34=CA34)+($F34&lt;$G34)*(BZ34&lt;CA34),"")</f>
        <v/>
      </c>
      <c r="CD34" s="188" t="str">
        <f>IF((CC34&lt;&gt;""),IF(OR($F34&lt;&gt;$G34,PrSettings!$M$4="●"),(($F34-$G34)=(BZ34-CA34))*1,0),"")</f>
        <v/>
      </c>
      <c r="CE34" s="188" t="str">
        <f t="shared" ref="CE34:CE39" si="492">IF((CC34&lt;&gt;""),($F34=BZ34)*($G34=CA34),"")</f>
        <v/>
      </c>
      <c r="CF34" s="188" t="str">
        <f>IF(CC34&lt;&gt;"",IF(ABS($F34-$G34)&gt;=PrSettings!$M$7,(ABS($F34-$G34-BZ34+CA34)&lt;=1)*1,IF(AND(CC34,$F34=$G34,$F34&gt;=PrSettings!$M$6),(ABS(BZ34-$F34)&lt;=1)*1,IF(AND(CC34,$F34+$G34&gt;=PrSettings!$M$8),(ABS(BZ34-$F34)+ABS(CA34-$G34)&lt;=1)*1,""))),"")</f>
        <v/>
      </c>
      <c r="CG34" s="219"/>
      <c r="CI34" s="186">
        <f t="shared" si="6"/>
        <v>10</v>
      </c>
      <c r="CJ34" s="187" t="str">
        <f t="shared" ref="CJ34:CJ39" si="493">$C34</f>
        <v>Germany</v>
      </c>
      <c r="CK34" s="188">
        <f t="shared" si="44"/>
        <v>82</v>
      </c>
      <c r="CL34" s="187" t="str">
        <f t="shared" ref="CL34:CL39" si="494">$E34</f>
        <v>Curaçao</v>
      </c>
      <c r="CM34" s="222"/>
      <c r="CN34" s="222"/>
      <c r="CO34" s="217"/>
      <c r="CP34" s="188" t="str">
        <f t="shared" ref="CP34:CP39" si="495">IF(($F34&lt;&gt;"")*($G34&lt;&gt;"")*(CM34&lt;&gt;"")*(CN34&lt;&gt;""),($F34&gt;$G34)*(CM34&gt;CN34)+($F34=$G34)*(CM34=CN34)+($F34&lt;$G34)*(CM34&lt;CN34),"")</f>
        <v/>
      </c>
      <c r="CQ34" s="188" t="str">
        <f>IF((CP34&lt;&gt;""),IF(OR($F34&lt;&gt;$G34,PrSettings!$M$4="●"),(($F34-$G34)=(CM34-CN34))*1,0),"")</f>
        <v/>
      </c>
      <c r="CR34" s="188" t="str">
        <f t="shared" ref="CR34:CR39" si="496">IF((CP34&lt;&gt;""),($F34=CM34)*($G34=CN34),"")</f>
        <v/>
      </c>
      <c r="CS34" s="188" t="str">
        <f>IF(CP34&lt;&gt;"",IF(ABS($F34-$G34)&gt;=PrSettings!$M$7,(ABS($F34-$G34-CM34+CN34)&lt;=1)*1,IF(AND(CP34,$F34=$G34,$F34&gt;=PrSettings!$M$6),(ABS(CM34-$F34)&lt;=1)*1,IF(AND(CP34,$F34+$G34&gt;=PrSettings!$M$8),(ABS(CM34-$F34)+ABS(CN34-$G34)&lt;=1)*1,""))),"")</f>
        <v/>
      </c>
      <c r="CT34" s="219"/>
      <c r="CV34" s="186">
        <f t="shared" si="7"/>
        <v>10</v>
      </c>
      <c r="CW34" s="187" t="str">
        <f t="shared" ref="CW34:CW39" si="497">$C34</f>
        <v>Germany</v>
      </c>
      <c r="CX34" s="188">
        <f t="shared" si="47"/>
        <v>82</v>
      </c>
      <c r="CY34" s="187" t="str">
        <f t="shared" ref="CY34:CY39" si="498">$E34</f>
        <v>Curaçao</v>
      </c>
      <c r="CZ34" s="222"/>
      <c r="DA34" s="222"/>
      <c r="DB34" s="217"/>
      <c r="DC34" s="188" t="str">
        <f t="shared" ref="DC34:DC39" si="499">IF(($F34&lt;&gt;"")*($G34&lt;&gt;"")*(CZ34&lt;&gt;"")*(DA34&lt;&gt;""),($F34&gt;$G34)*(CZ34&gt;DA34)+($F34=$G34)*(CZ34=DA34)+($F34&lt;$G34)*(CZ34&lt;DA34),"")</f>
        <v/>
      </c>
      <c r="DD34" s="188" t="str">
        <f>IF((DC34&lt;&gt;""),IF(OR($F34&lt;&gt;$G34,PrSettings!$M$4="●"),(($F34-$G34)=(CZ34-DA34))*1,0),"")</f>
        <v/>
      </c>
      <c r="DE34" s="188" t="str">
        <f t="shared" ref="DE34:DE39" si="500">IF((DC34&lt;&gt;""),($F34=CZ34)*($G34=DA34),"")</f>
        <v/>
      </c>
      <c r="DF34" s="188" t="str">
        <f>IF(DC34&lt;&gt;"",IF(ABS($F34-$G34)&gt;=PrSettings!$M$7,(ABS($F34-$G34-CZ34+DA34)&lt;=1)*1,IF(AND(DC34,$F34=$G34,$F34&gt;=PrSettings!$M$6),(ABS(CZ34-$F34)&lt;=1)*1,IF(AND(DC34,$F34+$G34&gt;=PrSettings!$M$8),(ABS(CZ34-$F34)+ABS(DA34-$G34)&lt;=1)*1,""))),"")</f>
        <v/>
      </c>
      <c r="DG34" s="219"/>
      <c r="DI34" s="186">
        <f t="shared" si="8"/>
        <v>10</v>
      </c>
      <c r="DJ34" s="187" t="str">
        <f t="shared" ref="DJ34:DJ39" si="501">$C34</f>
        <v>Germany</v>
      </c>
      <c r="DK34" s="188">
        <f t="shared" si="50"/>
        <v>82</v>
      </c>
      <c r="DL34" s="187" t="str">
        <f t="shared" ref="DL34:DL39" si="502">$E34</f>
        <v>Curaçao</v>
      </c>
      <c r="DM34" s="222"/>
      <c r="DN34" s="222"/>
      <c r="DO34" s="217"/>
      <c r="DP34" s="188" t="str">
        <f t="shared" ref="DP34:DP39" si="503">IF(($F34&lt;&gt;"")*($G34&lt;&gt;"")*(DM34&lt;&gt;"")*(DN34&lt;&gt;""),($F34&gt;$G34)*(DM34&gt;DN34)+($F34=$G34)*(DM34=DN34)+($F34&lt;$G34)*(DM34&lt;DN34),"")</f>
        <v/>
      </c>
      <c r="DQ34" s="188" t="str">
        <f>IF((DP34&lt;&gt;""),IF(OR($F34&lt;&gt;$G34,PrSettings!$M$4="●"),(($F34-$G34)=(DM34-DN34))*1,0),"")</f>
        <v/>
      </c>
      <c r="DR34" s="188" t="str">
        <f t="shared" ref="DR34:DR39" si="504">IF((DP34&lt;&gt;""),($F34=DM34)*($G34=DN34),"")</f>
        <v/>
      </c>
      <c r="DS34" s="188" t="str">
        <f>IF(DP34&lt;&gt;"",IF(ABS($F34-$G34)&gt;=PrSettings!$M$7,(ABS($F34-$G34-DM34+DN34)&lt;=1)*1,IF(AND(DP34,$F34=$G34,$F34&gt;=PrSettings!$M$6),(ABS(DM34-$F34)&lt;=1)*1,IF(AND(DP34,$F34+$G34&gt;=PrSettings!$M$8),(ABS(DM34-$F34)+ABS(DN34-$G34)&lt;=1)*1,""))),"")</f>
        <v/>
      </c>
      <c r="DT34" s="219"/>
      <c r="DV34" s="186">
        <f t="shared" si="9"/>
        <v>10</v>
      </c>
      <c r="DW34" s="187" t="str">
        <f t="shared" ref="DW34:DW39" si="505">$C34</f>
        <v>Germany</v>
      </c>
      <c r="DX34" s="188">
        <f t="shared" si="53"/>
        <v>82</v>
      </c>
      <c r="DY34" s="187" t="str">
        <f t="shared" ref="DY34:DY39" si="506">$E34</f>
        <v>Curaçao</v>
      </c>
      <c r="DZ34" s="222"/>
      <c r="EA34" s="222"/>
      <c r="EB34" s="217"/>
      <c r="EC34" s="188" t="str">
        <f t="shared" ref="EC34:EC39" si="507">IF(($F34&lt;&gt;"")*($G34&lt;&gt;"")*(DZ34&lt;&gt;"")*(EA34&lt;&gt;""),($F34&gt;$G34)*(DZ34&gt;EA34)+($F34=$G34)*(DZ34=EA34)+($F34&lt;$G34)*(DZ34&lt;EA34),"")</f>
        <v/>
      </c>
      <c r="ED34" s="188" t="str">
        <f>IF((EC34&lt;&gt;""),IF(OR($F34&lt;&gt;$G34,PrSettings!$M$4="●"),(($F34-$G34)=(DZ34-EA34))*1,0),"")</f>
        <v/>
      </c>
      <c r="EE34" s="188" t="str">
        <f t="shared" ref="EE34:EE39" si="508">IF((EC34&lt;&gt;""),($F34=DZ34)*($G34=EA34),"")</f>
        <v/>
      </c>
      <c r="EF34" s="188" t="str">
        <f>IF(EC34&lt;&gt;"",IF(ABS($F34-$G34)&gt;=PrSettings!$M$7,(ABS($F34-$G34-DZ34+EA34)&lt;=1)*1,IF(AND(EC34,$F34=$G34,$F34&gt;=PrSettings!$M$6),(ABS(DZ34-$F34)&lt;=1)*1,IF(AND(EC34,$F34+$G34&gt;=PrSettings!$M$8),(ABS(DZ34-$F34)+ABS(EA34-$G34)&lt;=1)*1,""))),"")</f>
        <v/>
      </c>
      <c r="EG34" s="219"/>
      <c r="EI34" s="186">
        <f t="shared" si="10"/>
        <v>10</v>
      </c>
      <c r="EJ34" s="187" t="str">
        <f t="shared" ref="EJ34:EJ39" si="509">$C34</f>
        <v>Germany</v>
      </c>
      <c r="EK34" s="188">
        <f t="shared" si="56"/>
        <v>82</v>
      </c>
      <c r="EL34" s="187" t="str">
        <f t="shared" ref="EL34:EL39" si="510">$E34</f>
        <v>Curaçao</v>
      </c>
      <c r="EM34" s="222"/>
      <c r="EN34" s="222"/>
      <c r="EO34" s="217"/>
      <c r="EP34" s="188" t="str">
        <f t="shared" ref="EP34:EP39" si="511">IF(($F34&lt;&gt;"")*($G34&lt;&gt;"")*(EM34&lt;&gt;"")*(EN34&lt;&gt;""),($F34&gt;$G34)*(EM34&gt;EN34)+($F34=$G34)*(EM34=EN34)+($F34&lt;$G34)*(EM34&lt;EN34),"")</f>
        <v/>
      </c>
      <c r="EQ34" s="188" t="str">
        <f>IF((EP34&lt;&gt;""),IF(OR($F34&lt;&gt;$G34,PrSettings!$M$4="●"),(($F34-$G34)=(EM34-EN34))*1,0),"")</f>
        <v/>
      </c>
      <c r="ER34" s="188" t="str">
        <f t="shared" ref="ER34:ER39" si="512">IF((EP34&lt;&gt;""),($F34=EM34)*($G34=EN34),"")</f>
        <v/>
      </c>
      <c r="ES34" s="188" t="str">
        <f>IF(EP34&lt;&gt;"",IF(ABS($F34-$G34)&gt;=PrSettings!$M$7,(ABS($F34-$G34-EM34+EN34)&lt;=1)*1,IF(AND(EP34,$F34=$G34,$F34&gt;=PrSettings!$M$6),(ABS(EM34-$F34)&lt;=1)*1,IF(AND(EP34,$F34+$G34&gt;=PrSettings!$M$8),(ABS(EM34-$F34)+ABS(EN34-$G34)&lt;=1)*1,""))),"")</f>
        <v/>
      </c>
      <c r="ET34" s="219"/>
      <c r="EV34" s="186">
        <f t="shared" si="11"/>
        <v>10</v>
      </c>
      <c r="EW34" s="187" t="str">
        <f t="shared" ref="EW34:EW39" si="513">$C34</f>
        <v>Germany</v>
      </c>
      <c r="EX34" s="188">
        <f t="shared" si="59"/>
        <v>82</v>
      </c>
      <c r="EY34" s="187" t="str">
        <f t="shared" ref="EY34:EY39" si="514">$E34</f>
        <v>Curaçao</v>
      </c>
      <c r="EZ34" s="222"/>
      <c r="FA34" s="222"/>
      <c r="FB34" s="217"/>
      <c r="FC34" s="188" t="str">
        <f t="shared" ref="FC34:FC39" si="515">IF(($F34&lt;&gt;"")*($G34&lt;&gt;"")*(EZ34&lt;&gt;"")*(FA34&lt;&gt;""),($F34&gt;$G34)*(EZ34&gt;FA34)+($F34=$G34)*(EZ34=FA34)+($F34&lt;$G34)*(EZ34&lt;FA34),"")</f>
        <v/>
      </c>
      <c r="FD34" s="188" t="str">
        <f>IF((FC34&lt;&gt;""),IF(OR($F34&lt;&gt;$G34,PrSettings!$M$4="●"),(($F34-$G34)=(EZ34-FA34))*1,0),"")</f>
        <v/>
      </c>
      <c r="FE34" s="188" t="str">
        <f t="shared" ref="FE34:FE39" si="516">IF((FC34&lt;&gt;""),($F34=EZ34)*($G34=FA34),"")</f>
        <v/>
      </c>
      <c r="FF34" s="188" t="str">
        <f>IF(FC34&lt;&gt;"",IF(ABS($F34-$G34)&gt;=PrSettings!$M$7,(ABS($F34-$G34-EZ34+FA34)&lt;=1)*1,IF(AND(FC34,$F34=$G34,$F34&gt;=PrSettings!$M$6),(ABS(EZ34-$F34)&lt;=1)*1,IF(AND(FC34,$F34+$G34&gt;=PrSettings!$M$8),(ABS(EZ34-$F34)+ABS(FA34-$G34)&lt;=1)*1,""))),"")</f>
        <v/>
      </c>
      <c r="FG34" s="219"/>
      <c r="FI34" s="186">
        <f t="shared" si="12"/>
        <v>10</v>
      </c>
      <c r="FJ34" s="187" t="str">
        <f t="shared" ref="FJ34:FJ39" si="517">$C34</f>
        <v>Germany</v>
      </c>
      <c r="FK34" s="188">
        <f t="shared" si="62"/>
        <v>82</v>
      </c>
      <c r="FL34" s="187" t="str">
        <f t="shared" ref="FL34:FL39" si="518">$E34</f>
        <v>Curaçao</v>
      </c>
      <c r="FM34" s="222"/>
      <c r="FN34" s="222"/>
      <c r="FO34" s="217"/>
      <c r="FP34" s="188" t="str">
        <f t="shared" ref="FP34:FP39" si="519">IF(($F34&lt;&gt;"")*($G34&lt;&gt;"")*(FM34&lt;&gt;"")*(FN34&lt;&gt;""),($F34&gt;$G34)*(FM34&gt;FN34)+($F34=$G34)*(FM34=FN34)+($F34&lt;$G34)*(FM34&lt;FN34),"")</f>
        <v/>
      </c>
      <c r="FQ34" s="188" t="str">
        <f>IF((FP34&lt;&gt;""),IF(OR($F34&lt;&gt;$G34,PrSettings!$M$4="●"),(($F34-$G34)=(FM34-FN34))*1,0),"")</f>
        <v/>
      </c>
      <c r="FR34" s="188" t="str">
        <f t="shared" ref="FR34:FR39" si="520">IF((FP34&lt;&gt;""),($F34=FM34)*($G34=FN34),"")</f>
        <v/>
      </c>
      <c r="FS34" s="188" t="str">
        <f>IF(FP34&lt;&gt;"",IF(ABS($F34-$G34)&gt;=PrSettings!$M$7,(ABS($F34-$G34-FM34+FN34)&lt;=1)*1,IF(AND(FP34,$F34=$G34,$F34&gt;=PrSettings!$M$6),(ABS(FM34-$F34)&lt;=1)*1,IF(AND(FP34,$F34+$G34&gt;=PrSettings!$M$8),(ABS(FM34-$F34)+ABS(FN34-$G34)&lt;=1)*1,""))),"")</f>
        <v/>
      </c>
      <c r="FT34" s="219"/>
      <c r="FV34" s="186">
        <f t="shared" si="13"/>
        <v>10</v>
      </c>
      <c r="FW34" s="187" t="str">
        <f t="shared" ref="FW34:FW39" si="521">$C34</f>
        <v>Germany</v>
      </c>
      <c r="FX34" s="188">
        <f t="shared" si="65"/>
        <v>82</v>
      </c>
      <c r="FY34" s="187" t="str">
        <f t="shared" ref="FY34:FY39" si="522">$E34</f>
        <v>Curaçao</v>
      </c>
      <c r="FZ34" s="222"/>
      <c r="GA34" s="222"/>
      <c r="GB34" s="217"/>
      <c r="GC34" s="188" t="str">
        <f t="shared" ref="GC34:GC39" si="523">IF(($F34&lt;&gt;"")*($G34&lt;&gt;"")*(FZ34&lt;&gt;"")*(GA34&lt;&gt;""),($F34&gt;$G34)*(FZ34&gt;GA34)+($F34=$G34)*(FZ34=GA34)+($F34&lt;$G34)*(FZ34&lt;GA34),"")</f>
        <v/>
      </c>
      <c r="GD34" s="188" t="str">
        <f>IF((GC34&lt;&gt;""),IF(OR($F34&lt;&gt;$G34,PrSettings!$M$4="●"),(($F34-$G34)=(FZ34-GA34))*1,0),"")</f>
        <v/>
      </c>
      <c r="GE34" s="188" t="str">
        <f t="shared" ref="GE34:GE39" si="524">IF((GC34&lt;&gt;""),($F34=FZ34)*($G34=GA34),"")</f>
        <v/>
      </c>
      <c r="GF34" s="188" t="str">
        <f>IF(GC34&lt;&gt;"",IF(ABS($F34-$G34)&gt;=PrSettings!$M$7,(ABS($F34-$G34-FZ34+GA34)&lt;=1)*1,IF(AND(GC34,$F34=$G34,$F34&gt;=PrSettings!$M$6),(ABS(FZ34-$F34)&lt;=1)*1,IF(AND(GC34,$F34+$G34&gt;=PrSettings!$M$8),(ABS(FZ34-$F34)+ABS(GA34-$G34)&lt;=1)*1,""))),"")</f>
        <v/>
      </c>
      <c r="GG34" s="219"/>
      <c r="GI34" s="186">
        <f t="shared" si="14"/>
        <v>10</v>
      </c>
      <c r="GJ34" s="187" t="str">
        <f t="shared" ref="GJ34:GJ39" si="525">$C34</f>
        <v>Germany</v>
      </c>
      <c r="GK34" s="188">
        <f t="shared" si="68"/>
        <v>82</v>
      </c>
      <c r="GL34" s="187" t="str">
        <f t="shared" ref="GL34:GL39" si="526">$E34</f>
        <v>Curaçao</v>
      </c>
      <c r="GM34" s="222"/>
      <c r="GN34" s="222"/>
      <c r="GO34" s="217"/>
      <c r="GP34" s="188" t="str">
        <f t="shared" ref="GP34:GP39" si="527">IF(($F34&lt;&gt;"")*($G34&lt;&gt;"")*(GM34&lt;&gt;"")*(GN34&lt;&gt;""),($F34&gt;$G34)*(GM34&gt;GN34)+($F34=$G34)*(GM34=GN34)+($F34&lt;$G34)*(GM34&lt;GN34),"")</f>
        <v/>
      </c>
      <c r="GQ34" s="188" t="str">
        <f>IF((GP34&lt;&gt;""),IF(OR($F34&lt;&gt;$G34,PrSettings!$M$4="●"),(($F34-$G34)=(GM34-GN34))*1,0),"")</f>
        <v/>
      </c>
      <c r="GR34" s="188" t="str">
        <f t="shared" ref="GR34:GR39" si="528">IF((GP34&lt;&gt;""),($F34=GM34)*($G34=GN34),"")</f>
        <v/>
      </c>
      <c r="GS34" s="188" t="str">
        <f>IF(GP34&lt;&gt;"",IF(ABS($F34-$G34)&gt;=PrSettings!$M$7,(ABS($F34-$G34-GM34+GN34)&lt;=1)*1,IF(AND(GP34,$F34=$G34,$F34&gt;=PrSettings!$M$6),(ABS(GM34-$F34)&lt;=1)*1,IF(AND(GP34,$F34+$G34&gt;=PrSettings!$M$8),(ABS(GM34-$F34)+ABS(GN34-$G34)&lt;=1)*1,""))),"")</f>
        <v/>
      </c>
      <c r="GT34" s="219"/>
      <c r="GV34" s="186">
        <f t="shared" si="15"/>
        <v>10</v>
      </c>
      <c r="GW34" s="187" t="str">
        <f t="shared" ref="GW34:GW39" si="529">$C34</f>
        <v>Germany</v>
      </c>
      <c r="GX34" s="188">
        <f t="shared" si="71"/>
        <v>82</v>
      </c>
      <c r="GY34" s="187" t="str">
        <f t="shared" ref="GY34:GY39" si="530">$E34</f>
        <v>Curaçao</v>
      </c>
      <c r="GZ34" s="222"/>
      <c r="HA34" s="222"/>
      <c r="HB34" s="217"/>
      <c r="HC34" s="188" t="str">
        <f t="shared" ref="HC34:HC39" si="531">IF(($F34&lt;&gt;"")*($G34&lt;&gt;"")*(GZ34&lt;&gt;"")*(HA34&lt;&gt;""),($F34&gt;$G34)*(GZ34&gt;HA34)+($F34=$G34)*(GZ34=HA34)+($F34&lt;$G34)*(GZ34&lt;HA34),"")</f>
        <v/>
      </c>
      <c r="HD34" s="188" t="str">
        <f>IF((HC34&lt;&gt;""),IF(OR($F34&lt;&gt;$G34,PrSettings!$M$4="●"),(($F34-$G34)=(GZ34-HA34))*1,0),"")</f>
        <v/>
      </c>
      <c r="HE34" s="188" t="str">
        <f t="shared" ref="HE34:HE39" si="532">IF((HC34&lt;&gt;""),($F34=GZ34)*($G34=HA34),"")</f>
        <v/>
      </c>
      <c r="HF34" s="188" t="str">
        <f>IF(HC34&lt;&gt;"",IF(ABS($F34-$G34)&gt;=PrSettings!$M$7,(ABS($F34-$G34-GZ34+HA34)&lt;=1)*1,IF(AND(HC34,$F34=$G34,$F34&gt;=PrSettings!$M$6),(ABS(GZ34-$F34)&lt;=1)*1,IF(AND(HC34,$F34+$G34&gt;=PrSettings!$M$8),(ABS(GZ34-$F34)+ABS(HA34-$G34)&lt;=1)*1,""))),"")</f>
        <v/>
      </c>
      <c r="HG34" s="219"/>
      <c r="HI34" s="186">
        <f t="shared" si="16"/>
        <v>10</v>
      </c>
      <c r="HJ34" s="187" t="str">
        <f t="shared" ref="HJ34:HJ39" si="533">$C34</f>
        <v>Germany</v>
      </c>
      <c r="HK34" s="188">
        <f t="shared" si="74"/>
        <v>82</v>
      </c>
      <c r="HL34" s="187" t="str">
        <f t="shared" ref="HL34:HL39" si="534">$E34</f>
        <v>Curaçao</v>
      </c>
      <c r="HM34" s="222"/>
      <c r="HN34" s="222"/>
      <c r="HO34" s="217"/>
      <c r="HP34" s="188" t="str">
        <f t="shared" ref="HP34:HP39" si="535">IF(($F34&lt;&gt;"")*($G34&lt;&gt;"")*(HM34&lt;&gt;"")*(HN34&lt;&gt;""),($F34&gt;$G34)*(HM34&gt;HN34)+($F34=$G34)*(HM34=HN34)+($F34&lt;$G34)*(HM34&lt;HN34),"")</f>
        <v/>
      </c>
      <c r="HQ34" s="188" t="str">
        <f>IF((HP34&lt;&gt;""),IF(OR($F34&lt;&gt;$G34,PrSettings!$M$4="●"),(($F34-$G34)=(HM34-HN34))*1,0),"")</f>
        <v/>
      </c>
      <c r="HR34" s="188" t="str">
        <f t="shared" ref="HR34:HR39" si="536">IF((HP34&lt;&gt;""),($F34=HM34)*($G34=HN34),"")</f>
        <v/>
      </c>
      <c r="HS34" s="188" t="str">
        <f>IF(HP34&lt;&gt;"",IF(ABS($F34-$G34)&gt;=PrSettings!$M$7,(ABS($F34-$G34-HM34+HN34)&lt;=1)*1,IF(AND(HP34,$F34=$G34,$F34&gt;=PrSettings!$M$6),(ABS(HM34-$F34)&lt;=1)*1,IF(AND(HP34,$F34+$G34&gt;=PrSettings!$M$8),(ABS(HM34-$F34)+ABS(HN34-$G34)&lt;=1)*1,""))),"")</f>
        <v/>
      </c>
      <c r="HT34" s="219"/>
      <c r="HV34" s="186">
        <f t="shared" si="17"/>
        <v>10</v>
      </c>
      <c r="HW34" s="187" t="str">
        <f t="shared" ref="HW34:HW39" si="537">$C34</f>
        <v>Germany</v>
      </c>
      <c r="HX34" s="188">
        <f t="shared" si="77"/>
        <v>82</v>
      </c>
      <c r="HY34" s="187" t="str">
        <f t="shared" ref="HY34:HY39" si="538">$E34</f>
        <v>Curaçao</v>
      </c>
      <c r="HZ34" s="222"/>
      <c r="IA34" s="222"/>
      <c r="IB34" s="217"/>
      <c r="IC34" s="188" t="str">
        <f t="shared" ref="IC34:IC39" si="539">IF(($F34&lt;&gt;"")*($G34&lt;&gt;"")*(HZ34&lt;&gt;"")*(IA34&lt;&gt;""),($F34&gt;$G34)*(HZ34&gt;IA34)+($F34=$G34)*(HZ34=IA34)+($F34&lt;$G34)*(HZ34&lt;IA34),"")</f>
        <v/>
      </c>
      <c r="ID34" s="188" t="str">
        <f>IF((IC34&lt;&gt;""),IF(OR($F34&lt;&gt;$G34,PrSettings!$M$4="●"),(($F34-$G34)=(HZ34-IA34))*1,0),"")</f>
        <v/>
      </c>
      <c r="IE34" s="188" t="str">
        <f t="shared" ref="IE34:IE39" si="540">IF((IC34&lt;&gt;""),($F34=HZ34)*($G34=IA34),"")</f>
        <v/>
      </c>
      <c r="IF34" s="188" t="str">
        <f>IF(IC34&lt;&gt;"",IF(ABS($F34-$G34)&gt;=PrSettings!$M$7,(ABS($F34-$G34-HZ34+IA34)&lt;=1)*1,IF(AND(IC34,$F34=$G34,$F34&gt;=PrSettings!$M$6),(ABS(HZ34-$F34)&lt;=1)*1,IF(AND(IC34,$F34+$G34&gt;=PrSettings!$M$8),(ABS(HZ34-$F34)+ABS(IA34-$G34)&lt;=1)*1,""))),"")</f>
        <v/>
      </c>
      <c r="IG34" s="219"/>
      <c r="II34" s="186">
        <f t="shared" si="18"/>
        <v>10</v>
      </c>
      <c r="IJ34" s="187" t="str">
        <f t="shared" ref="IJ34:IJ39" si="541">$C34</f>
        <v>Germany</v>
      </c>
      <c r="IK34" s="188">
        <f t="shared" si="80"/>
        <v>82</v>
      </c>
      <c r="IL34" s="187" t="str">
        <f t="shared" ref="IL34:IL39" si="542">$E34</f>
        <v>Curaçao</v>
      </c>
      <c r="IM34" s="222"/>
      <c r="IN34" s="222"/>
      <c r="IO34" s="217"/>
      <c r="IP34" s="188" t="str">
        <f t="shared" ref="IP34:IP39" si="543">IF(($F34&lt;&gt;"")*($G34&lt;&gt;"")*(IM34&lt;&gt;"")*(IN34&lt;&gt;""),($F34&gt;$G34)*(IM34&gt;IN34)+($F34=$G34)*(IM34=IN34)+($F34&lt;$G34)*(IM34&lt;IN34),"")</f>
        <v/>
      </c>
      <c r="IQ34" s="188" t="str">
        <f>IF((IP34&lt;&gt;""),IF(OR($F34&lt;&gt;$G34,PrSettings!$M$4="●"),(($F34-$G34)=(IM34-IN34))*1,0),"")</f>
        <v/>
      </c>
      <c r="IR34" s="188" t="str">
        <f t="shared" ref="IR34:IR39" si="544">IF((IP34&lt;&gt;""),($F34=IM34)*($G34=IN34),"")</f>
        <v/>
      </c>
      <c r="IS34" s="188" t="str">
        <f>IF(IP34&lt;&gt;"",IF(ABS($F34-$G34)&gt;=PrSettings!$M$7,(ABS($F34-$G34-IM34+IN34)&lt;=1)*1,IF(AND(IP34,$F34=$G34,$F34&gt;=PrSettings!$M$6),(ABS(IM34-$F34)&lt;=1)*1,IF(AND(IP34,$F34+$G34&gt;=PrSettings!$M$8),(ABS(IM34-$F34)+ABS(IN34-$G34)&lt;=1)*1,""))),"")</f>
        <v/>
      </c>
      <c r="IT34" s="219"/>
      <c r="IV34" s="186">
        <f t="shared" si="19"/>
        <v>10</v>
      </c>
      <c r="IW34" s="187" t="str">
        <f t="shared" ref="IW34:IW39" si="545">$C34</f>
        <v>Germany</v>
      </c>
      <c r="IX34" s="188">
        <f t="shared" si="83"/>
        <v>82</v>
      </c>
      <c r="IY34" s="187" t="str">
        <f t="shared" ref="IY34:IY39" si="546">$E34</f>
        <v>Curaçao</v>
      </c>
      <c r="IZ34" s="222"/>
      <c r="JA34" s="222"/>
      <c r="JB34" s="217"/>
      <c r="JC34" s="188" t="str">
        <f t="shared" ref="JC34:JC39" si="547">IF(($F34&lt;&gt;"")*($G34&lt;&gt;"")*(IZ34&lt;&gt;"")*(JA34&lt;&gt;""),($F34&gt;$G34)*(IZ34&gt;JA34)+($F34=$G34)*(IZ34=JA34)+($F34&lt;$G34)*(IZ34&lt;JA34),"")</f>
        <v/>
      </c>
      <c r="JD34" s="188" t="str">
        <f>IF((JC34&lt;&gt;""),IF(OR($F34&lt;&gt;$G34,PrSettings!$M$4="●"),(($F34-$G34)=(IZ34-JA34))*1,0),"")</f>
        <v/>
      </c>
      <c r="JE34" s="188" t="str">
        <f t="shared" ref="JE34:JE39" si="548">IF((JC34&lt;&gt;""),($F34=IZ34)*($G34=JA34),"")</f>
        <v/>
      </c>
      <c r="JF34" s="188" t="str">
        <f>IF(JC34&lt;&gt;"",IF(ABS($F34-$G34)&gt;=PrSettings!$M$7,(ABS($F34-$G34-IZ34+JA34)&lt;=1)*1,IF(AND(JC34,$F34=$G34,$F34&gt;=PrSettings!$M$6),(ABS(IZ34-$F34)&lt;=1)*1,IF(AND(JC34,$F34+$G34&gt;=PrSettings!$M$8),(ABS(IZ34-$F34)+ABS(JA34-$G34)&lt;=1)*1,""))),"")</f>
        <v/>
      </c>
      <c r="JG34" s="219"/>
      <c r="JI34" s="186">
        <f t="shared" si="20"/>
        <v>10</v>
      </c>
      <c r="JJ34" s="187" t="str">
        <f t="shared" ref="JJ34:JJ39" si="549">$C34</f>
        <v>Germany</v>
      </c>
      <c r="JK34" s="188">
        <f t="shared" si="86"/>
        <v>82</v>
      </c>
      <c r="JL34" s="187" t="str">
        <f t="shared" ref="JL34:JL39" si="550">$E34</f>
        <v>Curaçao</v>
      </c>
      <c r="JM34" s="222"/>
      <c r="JN34" s="222"/>
      <c r="JO34" s="217"/>
      <c r="JP34" s="188" t="str">
        <f t="shared" ref="JP34:JP39" si="551">IF(($F34&lt;&gt;"")*($G34&lt;&gt;"")*(JM34&lt;&gt;"")*(JN34&lt;&gt;""),($F34&gt;$G34)*(JM34&gt;JN34)+($F34=$G34)*(JM34=JN34)+($F34&lt;$G34)*(JM34&lt;JN34),"")</f>
        <v/>
      </c>
      <c r="JQ34" s="188" t="str">
        <f>IF((JP34&lt;&gt;""),IF(OR($F34&lt;&gt;$G34,PrSettings!$M$4="●"),(($F34-$G34)=(JM34-JN34))*1,0),"")</f>
        <v/>
      </c>
      <c r="JR34" s="188" t="str">
        <f t="shared" ref="JR34:JR39" si="552">IF((JP34&lt;&gt;""),($F34=JM34)*($G34=JN34),"")</f>
        <v/>
      </c>
      <c r="JS34" s="188" t="str">
        <f>IF(JP34&lt;&gt;"",IF(ABS($F34-$G34)&gt;=PrSettings!$M$7,(ABS($F34-$G34-JM34+JN34)&lt;=1)*1,IF(AND(JP34,$F34=$G34,$F34&gt;=PrSettings!$M$6),(ABS(JM34-$F34)&lt;=1)*1,IF(AND(JP34,$F34+$G34&gt;=PrSettings!$M$8),(ABS(JM34-$F34)+ABS(JN34-$G34)&lt;=1)*1,""))),"")</f>
        <v/>
      </c>
      <c r="JT34" s="219"/>
      <c r="JV34" s="186">
        <f t="shared" si="21"/>
        <v>10</v>
      </c>
      <c r="JW34" s="187" t="str">
        <f t="shared" ref="JW34:JW39" si="553">$C34</f>
        <v>Germany</v>
      </c>
      <c r="JX34" s="188">
        <f t="shared" si="89"/>
        <v>82</v>
      </c>
      <c r="JY34" s="187" t="str">
        <f t="shared" ref="JY34:JY39" si="554">$E34</f>
        <v>Curaçao</v>
      </c>
      <c r="JZ34" s="222"/>
      <c r="KA34" s="222"/>
      <c r="KB34" s="217"/>
      <c r="KC34" s="188" t="str">
        <f t="shared" ref="KC34:KC39" si="555">IF(($F34&lt;&gt;"")*($G34&lt;&gt;"")*(JZ34&lt;&gt;"")*(KA34&lt;&gt;""),($F34&gt;$G34)*(JZ34&gt;KA34)+($F34=$G34)*(JZ34=KA34)+($F34&lt;$G34)*(JZ34&lt;KA34),"")</f>
        <v/>
      </c>
      <c r="KD34" s="188" t="str">
        <f>IF((KC34&lt;&gt;""),IF(OR($F34&lt;&gt;$G34,PrSettings!$M$4="●"),(($F34-$G34)=(JZ34-KA34))*1,0),"")</f>
        <v/>
      </c>
      <c r="KE34" s="188" t="str">
        <f t="shared" ref="KE34:KE39" si="556">IF((KC34&lt;&gt;""),($F34=JZ34)*($G34=KA34),"")</f>
        <v/>
      </c>
      <c r="KF34" s="188" t="str">
        <f>IF(KC34&lt;&gt;"",IF(ABS($F34-$G34)&gt;=PrSettings!$M$7,(ABS($F34-$G34-JZ34+KA34)&lt;=1)*1,IF(AND(KC34,$F34=$G34,$F34&gt;=PrSettings!$M$6),(ABS(JZ34-$F34)&lt;=1)*1,IF(AND(KC34,$F34+$G34&gt;=PrSettings!$M$8),(ABS(JZ34-$F34)+ABS(KA34-$G34)&lt;=1)*1,""))),"")</f>
        <v/>
      </c>
      <c r="KG34" s="219"/>
      <c r="KI34" s="186">
        <f t="shared" si="22"/>
        <v>10</v>
      </c>
      <c r="KJ34" s="187" t="str">
        <f t="shared" ref="KJ34:KJ39" si="557">$C34</f>
        <v>Germany</v>
      </c>
      <c r="KK34" s="188">
        <f t="shared" si="92"/>
        <v>82</v>
      </c>
      <c r="KL34" s="187" t="str">
        <f t="shared" ref="KL34:KL39" si="558">$E34</f>
        <v>Curaçao</v>
      </c>
      <c r="KM34" s="222"/>
      <c r="KN34" s="222"/>
      <c r="KO34" s="217"/>
      <c r="KP34" s="188" t="str">
        <f t="shared" ref="KP34:KP39" si="559">IF(($F34&lt;&gt;"")*($G34&lt;&gt;"")*(KM34&lt;&gt;"")*(KN34&lt;&gt;""),($F34&gt;$G34)*(KM34&gt;KN34)+($F34=$G34)*(KM34=KN34)+($F34&lt;$G34)*(KM34&lt;KN34),"")</f>
        <v/>
      </c>
      <c r="KQ34" s="188" t="str">
        <f>IF((KP34&lt;&gt;""),IF(OR($F34&lt;&gt;$G34,PrSettings!$M$4="●"),(($F34-$G34)=(KM34-KN34))*1,0),"")</f>
        <v/>
      </c>
      <c r="KR34" s="188" t="str">
        <f t="shared" ref="KR34:KR39" si="560">IF((KP34&lt;&gt;""),($F34=KM34)*($G34=KN34),"")</f>
        <v/>
      </c>
      <c r="KS34" s="188" t="str">
        <f>IF(KP34&lt;&gt;"",IF(ABS($F34-$G34)&gt;=PrSettings!$M$7,(ABS($F34-$G34-KM34+KN34)&lt;=1)*1,IF(AND(KP34,$F34=$G34,$F34&gt;=PrSettings!$M$6),(ABS(KM34-$F34)&lt;=1)*1,IF(AND(KP34,$F34+$G34&gt;=PrSettings!$M$8),(ABS(KM34-$F34)+ABS(KN34-$G34)&lt;=1)*1,""))),"")</f>
        <v/>
      </c>
      <c r="KT34" s="219"/>
      <c r="KV34" s="186">
        <f t="shared" si="23"/>
        <v>10</v>
      </c>
      <c r="KW34" s="187" t="str">
        <f t="shared" ref="KW34:KW39" si="561">$C34</f>
        <v>Germany</v>
      </c>
      <c r="KX34" s="188">
        <f t="shared" si="95"/>
        <v>82</v>
      </c>
      <c r="KY34" s="187" t="str">
        <f t="shared" ref="KY34:KY39" si="562">$E34</f>
        <v>Curaçao</v>
      </c>
      <c r="KZ34" s="222"/>
      <c r="LA34" s="222"/>
      <c r="LB34" s="217"/>
      <c r="LC34" s="188" t="str">
        <f t="shared" ref="LC34:LC39" si="563">IF(($F34&lt;&gt;"")*($G34&lt;&gt;"")*(KZ34&lt;&gt;"")*(LA34&lt;&gt;""),($F34&gt;$G34)*(KZ34&gt;LA34)+($F34=$G34)*(KZ34=LA34)+($F34&lt;$G34)*(KZ34&lt;LA34),"")</f>
        <v/>
      </c>
      <c r="LD34" s="188" t="str">
        <f>IF((LC34&lt;&gt;""),IF(OR($F34&lt;&gt;$G34,PrSettings!$M$4="●"),(($F34-$G34)=(KZ34-LA34))*1,0),"")</f>
        <v/>
      </c>
      <c r="LE34" s="188" t="str">
        <f t="shared" ref="LE34:LE39" si="564">IF((LC34&lt;&gt;""),($F34=KZ34)*($G34=LA34),"")</f>
        <v/>
      </c>
      <c r="LF34" s="188" t="str">
        <f>IF(LC34&lt;&gt;"",IF(ABS($F34-$G34)&gt;=PrSettings!$M$7,(ABS($F34-$G34-KZ34+LA34)&lt;=1)*1,IF(AND(LC34,$F34=$G34,$F34&gt;=PrSettings!$M$6),(ABS(KZ34-$F34)&lt;=1)*1,IF(AND(LC34,$F34+$G34&gt;=PrSettings!$M$8),(ABS(KZ34-$F34)+ABS(LA34-$G34)&lt;=1)*1,""))),"")</f>
        <v/>
      </c>
      <c r="LG34" s="219"/>
      <c r="LI34" s="186">
        <f t="shared" si="24"/>
        <v>10</v>
      </c>
      <c r="LJ34" s="187" t="str">
        <f t="shared" ref="LJ34:LJ39" si="565">$C34</f>
        <v>Germany</v>
      </c>
      <c r="LK34" s="188">
        <f t="shared" si="98"/>
        <v>82</v>
      </c>
      <c r="LL34" s="187" t="str">
        <f t="shared" ref="LL34:LL39" si="566">$E34</f>
        <v>Curaçao</v>
      </c>
      <c r="LM34" s="222"/>
      <c r="LN34" s="222"/>
      <c r="LO34" s="217"/>
      <c r="LP34" s="188" t="str">
        <f t="shared" ref="LP34:LP39" si="567">IF(($F34&lt;&gt;"")*($G34&lt;&gt;"")*(LM34&lt;&gt;"")*(LN34&lt;&gt;""),($F34&gt;$G34)*(LM34&gt;LN34)+($F34=$G34)*(LM34=LN34)+($F34&lt;$G34)*(LM34&lt;LN34),"")</f>
        <v/>
      </c>
      <c r="LQ34" s="188" t="str">
        <f>IF((LP34&lt;&gt;""),IF(OR($F34&lt;&gt;$G34,PrSettings!$M$4="●"),(($F34-$G34)=(LM34-LN34))*1,0),"")</f>
        <v/>
      </c>
      <c r="LR34" s="188" t="str">
        <f t="shared" ref="LR34:LR39" si="568">IF((LP34&lt;&gt;""),($F34=LM34)*($G34=LN34),"")</f>
        <v/>
      </c>
      <c r="LS34" s="188" t="str">
        <f>IF(LP34&lt;&gt;"",IF(ABS($F34-$G34)&gt;=PrSettings!$M$7,(ABS($F34-$G34-LM34+LN34)&lt;=1)*1,IF(AND(LP34,$F34=$G34,$F34&gt;=PrSettings!$M$6),(ABS(LM34-$F34)&lt;=1)*1,IF(AND(LP34,$F34+$G34&gt;=PrSettings!$M$8),(ABS(LM34-$F34)+ABS(LN34-$G34)&lt;=1)*1,""))),"")</f>
        <v/>
      </c>
      <c r="LT34" s="219"/>
      <c r="LV34" s="186">
        <f t="shared" si="25"/>
        <v>10</v>
      </c>
      <c r="LW34" s="187" t="str">
        <f t="shared" ref="LW34:LW39" si="569">$C34</f>
        <v>Germany</v>
      </c>
      <c r="LX34" s="188">
        <f t="shared" si="101"/>
        <v>82</v>
      </c>
      <c r="LY34" s="187" t="str">
        <f t="shared" ref="LY34:LY39" si="570">$E34</f>
        <v>Curaçao</v>
      </c>
      <c r="LZ34" s="222"/>
      <c r="MA34" s="222"/>
      <c r="MB34" s="217"/>
      <c r="MC34" s="188" t="str">
        <f t="shared" ref="MC34:MC39" si="571">IF(($F34&lt;&gt;"")*($G34&lt;&gt;"")*(LZ34&lt;&gt;"")*(MA34&lt;&gt;""),($F34&gt;$G34)*(LZ34&gt;MA34)+($F34=$G34)*(LZ34=MA34)+($F34&lt;$G34)*(LZ34&lt;MA34),"")</f>
        <v/>
      </c>
      <c r="MD34" s="188" t="str">
        <f>IF((MC34&lt;&gt;""),IF(OR($F34&lt;&gt;$G34,PrSettings!$M$4="●"),(($F34-$G34)=(LZ34-MA34))*1,0),"")</f>
        <v/>
      </c>
      <c r="ME34" s="188" t="str">
        <f t="shared" ref="ME34:ME39" si="572">IF((MC34&lt;&gt;""),($F34=LZ34)*($G34=MA34),"")</f>
        <v/>
      </c>
      <c r="MF34" s="188" t="str">
        <f>IF(MC34&lt;&gt;"",IF(ABS($F34-$G34)&gt;=PrSettings!$M$7,(ABS($F34-$G34-LZ34+MA34)&lt;=1)*1,IF(AND(MC34,$F34=$G34,$F34&gt;=PrSettings!$M$6),(ABS(LZ34-$F34)&lt;=1)*1,IF(AND(MC34,$F34+$G34&gt;=PrSettings!$M$8),(ABS(LZ34-$F34)+ABS(MA34-$G34)&lt;=1)*1,""))),"")</f>
        <v/>
      </c>
      <c r="MG34" s="219"/>
    </row>
    <row r="35" spans="1:345">
      <c r="B35" s="186">
        <f>INDEX(Groups!$C$7:$C$65,MATCH(C35,Groups!$D$7:$D$65,0))</f>
        <v>34</v>
      </c>
      <c r="C35" s="187" t="str">
        <f>CalcE!$P$23</f>
        <v>Ivory Coast</v>
      </c>
      <c r="D35" s="188">
        <f>INDEX(Groups!$C$7:$C$65,MATCH(E35,Groups!$D$7:$D$65,0))</f>
        <v>23</v>
      </c>
      <c r="E35" s="187" t="str">
        <f>CalcE!$Q$23</f>
        <v>Ecuador</v>
      </c>
      <c r="F35" s="717" t="str">
        <f>CalcE!$R$23</f>
        <v/>
      </c>
      <c r="G35" s="190" t="str">
        <f>CalcE!$S$23</f>
        <v/>
      </c>
      <c r="I35" s="186">
        <f t="shared" si="468"/>
        <v>34</v>
      </c>
      <c r="J35" s="187" t="str">
        <f t="shared" si="469"/>
        <v>Ivory Coast</v>
      </c>
      <c r="K35" s="188">
        <f t="shared" si="26"/>
        <v>23</v>
      </c>
      <c r="L35" s="187" t="str">
        <f t="shared" si="470"/>
        <v>Ecuador</v>
      </c>
      <c r="M35" s="222"/>
      <c r="N35" s="222"/>
      <c r="O35" s="218"/>
      <c r="P35" s="188" t="str">
        <f t="shared" si="471"/>
        <v/>
      </c>
      <c r="Q35" s="188" t="str">
        <f>IF((P35&lt;&gt;""),IF(OR($F35&lt;&gt;$G35,PrSettings!$M$4="●"),(($F35-$G35)=(M35-N35))*1,0),"")</f>
        <v/>
      </c>
      <c r="R35" s="188" t="str">
        <f t="shared" si="472"/>
        <v/>
      </c>
      <c r="S35" s="188" t="str">
        <f>IF(P35&lt;&gt;"",IF(ABS($F35-$G35)&gt;=PrSettings!$M$7,(ABS($F35-$G35-M35+N35)&lt;=1)*1,IF(AND(P35,$F35=$G35,$F35&gt;=PrSettings!$M$6),(ABS(M35-$F35)&lt;=1)*1,IF(AND(P35,$F35+$G35&gt;=PrSettings!$M$8),(ABS(M35-$F35)+ABS(N35-$G35)&lt;=1)*1,""))),"")</f>
        <v/>
      </c>
      <c r="T35" s="220"/>
      <c r="V35" s="186">
        <f t="shared" si="1"/>
        <v>34</v>
      </c>
      <c r="W35" s="187" t="str">
        <f t="shared" si="473"/>
        <v>Ivory Coast</v>
      </c>
      <c r="X35" s="188">
        <f t="shared" si="29"/>
        <v>23</v>
      </c>
      <c r="Y35" s="187" t="str">
        <f t="shared" si="474"/>
        <v>Ecuador</v>
      </c>
      <c r="Z35" s="222"/>
      <c r="AA35" s="222"/>
      <c r="AB35" s="218"/>
      <c r="AC35" s="188" t="str">
        <f t="shared" si="475"/>
        <v/>
      </c>
      <c r="AD35" s="188" t="str">
        <f>IF((AC35&lt;&gt;""),IF(OR($F35&lt;&gt;$G35,PrSettings!$M$4="●"),(($F35-$G35)=(Z35-AA35))*1,0),"")</f>
        <v/>
      </c>
      <c r="AE35" s="188" t="str">
        <f t="shared" si="476"/>
        <v/>
      </c>
      <c r="AF35" s="188" t="str">
        <f>IF(AC35&lt;&gt;"",IF(ABS($F35-$G35)&gt;=PrSettings!$M$7,(ABS($F35-$G35-Z35+AA35)&lt;=1)*1,IF(AND(AC35,$F35=$G35,$F35&gt;=PrSettings!$M$6),(ABS(Z35-$F35)&lt;=1)*1,IF(AND(AC35,$F35+$G35&gt;=PrSettings!$M$8),(ABS(Z35-$F35)+ABS(AA35-$G35)&lt;=1)*1,""))),"")</f>
        <v/>
      </c>
      <c r="AG35" s="220"/>
      <c r="AI35" s="186">
        <f t="shared" si="2"/>
        <v>34</v>
      </c>
      <c r="AJ35" s="187" t="str">
        <f t="shared" si="477"/>
        <v>Ivory Coast</v>
      </c>
      <c r="AK35" s="188">
        <f t="shared" si="32"/>
        <v>23</v>
      </c>
      <c r="AL35" s="187" t="str">
        <f t="shared" si="478"/>
        <v>Ecuador</v>
      </c>
      <c r="AM35" s="222"/>
      <c r="AN35" s="222"/>
      <c r="AO35" s="218"/>
      <c r="AP35" s="188" t="str">
        <f t="shared" si="479"/>
        <v/>
      </c>
      <c r="AQ35" s="188" t="str">
        <f>IF((AP35&lt;&gt;""),IF(OR($F35&lt;&gt;$G35,PrSettings!$M$4="●"),(($F35-$G35)=(AM35-AN35))*1,0),"")</f>
        <v/>
      </c>
      <c r="AR35" s="188" t="str">
        <f t="shared" si="480"/>
        <v/>
      </c>
      <c r="AS35" s="188" t="str">
        <f>IF(AP35&lt;&gt;"",IF(ABS($F35-$G35)&gt;=PrSettings!$M$7,(ABS($F35-$G35-AM35+AN35)&lt;=1)*1,IF(AND(AP35,$F35=$G35,$F35&gt;=PrSettings!$M$6),(ABS(AM35-$F35)&lt;=1)*1,IF(AND(AP35,$F35+$G35&gt;=PrSettings!$M$8),(ABS(AM35-$F35)+ABS(AN35-$G35)&lt;=1)*1,""))),"")</f>
        <v/>
      </c>
      <c r="AT35" s="220"/>
      <c r="AV35" s="186">
        <f t="shared" si="3"/>
        <v>34</v>
      </c>
      <c r="AW35" s="187" t="str">
        <f t="shared" si="481"/>
        <v>Ivory Coast</v>
      </c>
      <c r="AX35" s="188">
        <f t="shared" si="35"/>
        <v>23</v>
      </c>
      <c r="AY35" s="187" t="str">
        <f t="shared" si="482"/>
        <v>Ecuador</v>
      </c>
      <c r="AZ35" s="222"/>
      <c r="BA35" s="222"/>
      <c r="BB35" s="218"/>
      <c r="BC35" s="188" t="str">
        <f t="shared" si="483"/>
        <v/>
      </c>
      <c r="BD35" s="188" t="str">
        <f>IF((BC35&lt;&gt;""),IF(OR($F35&lt;&gt;$G35,PrSettings!$M$4="●"),(($F35-$G35)=(AZ35-BA35))*1,0),"")</f>
        <v/>
      </c>
      <c r="BE35" s="188" t="str">
        <f t="shared" si="484"/>
        <v/>
      </c>
      <c r="BF35" s="188" t="str">
        <f>IF(BC35&lt;&gt;"",IF(ABS($F35-$G35)&gt;=PrSettings!$M$7,(ABS($F35-$G35-AZ35+BA35)&lt;=1)*1,IF(AND(BC35,$F35=$G35,$F35&gt;=PrSettings!$M$6),(ABS(AZ35-$F35)&lt;=1)*1,IF(AND(BC35,$F35+$G35&gt;=PrSettings!$M$8),(ABS(AZ35-$F35)+ABS(BA35-$G35)&lt;=1)*1,""))),"")</f>
        <v/>
      </c>
      <c r="BG35" s="220"/>
      <c r="BI35" s="186">
        <f t="shared" si="4"/>
        <v>34</v>
      </c>
      <c r="BJ35" s="187" t="str">
        <f t="shared" si="485"/>
        <v>Ivory Coast</v>
      </c>
      <c r="BK35" s="188">
        <f t="shared" si="38"/>
        <v>23</v>
      </c>
      <c r="BL35" s="187" t="str">
        <f t="shared" si="486"/>
        <v>Ecuador</v>
      </c>
      <c r="BM35" s="222"/>
      <c r="BN35" s="222"/>
      <c r="BO35" s="218"/>
      <c r="BP35" s="188" t="str">
        <f t="shared" si="487"/>
        <v/>
      </c>
      <c r="BQ35" s="188" t="str">
        <f>IF((BP35&lt;&gt;""),IF(OR($F35&lt;&gt;$G35,PrSettings!$M$4="●"),(($F35-$G35)=(BM35-BN35))*1,0),"")</f>
        <v/>
      </c>
      <c r="BR35" s="188" t="str">
        <f t="shared" si="488"/>
        <v/>
      </c>
      <c r="BS35" s="188" t="str">
        <f>IF(BP35&lt;&gt;"",IF(ABS($F35-$G35)&gt;=PrSettings!$M$7,(ABS($F35-$G35-BM35+BN35)&lt;=1)*1,IF(AND(BP35,$F35=$G35,$F35&gt;=PrSettings!$M$6),(ABS(BM35-$F35)&lt;=1)*1,IF(AND(BP35,$F35+$G35&gt;=PrSettings!$M$8),(ABS(BM35-$F35)+ABS(BN35-$G35)&lt;=1)*1,""))),"")</f>
        <v/>
      </c>
      <c r="BT35" s="220"/>
      <c r="BV35" s="186">
        <f t="shared" si="5"/>
        <v>34</v>
      </c>
      <c r="BW35" s="187" t="str">
        <f t="shared" si="489"/>
        <v>Ivory Coast</v>
      </c>
      <c r="BX35" s="188">
        <f t="shared" si="41"/>
        <v>23</v>
      </c>
      <c r="BY35" s="187" t="str">
        <f t="shared" si="490"/>
        <v>Ecuador</v>
      </c>
      <c r="BZ35" s="222"/>
      <c r="CA35" s="222"/>
      <c r="CB35" s="218"/>
      <c r="CC35" s="188" t="str">
        <f t="shared" si="491"/>
        <v/>
      </c>
      <c r="CD35" s="188" t="str">
        <f>IF((CC35&lt;&gt;""),IF(OR($F35&lt;&gt;$G35,PrSettings!$M$4="●"),(($F35-$G35)=(BZ35-CA35))*1,0),"")</f>
        <v/>
      </c>
      <c r="CE35" s="188" t="str">
        <f t="shared" si="492"/>
        <v/>
      </c>
      <c r="CF35" s="188" t="str">
        <f>IF(CC35&lt;&gt;"",IF(ABS($F35-$G35)&gt;=PrSettings!$M$7,(ABS($F35-$G35-BZ35+CA35)&lt;=1)*1,IF(AND(CC35,$F35=$G35,$F35&gt;=PrSettings!$M$6),(ABS(BZ35-$F35)&lt;=1)*1,IF(AND(CC35,$F35+$G35&gt;=PrSettings!$M$8),(ABS(BZ35-$F35)+ABS(CA35-$G35)&lt;=1)*1,""))),"")</f>
        <v/>
      </c>
      <c r="CG35" s="220"/>
      <c r="CI35" s="186">
        <f t="shared" si="6"/>
        <v>34</v>
      </c>
      <c r="CJ35" s="187" t="str">
        <f t="shared" si="493"/>
        <v>Ivory Coast</v>
      </c>
      <c r="CK35" s="188">
        <f t="shared" si="44"/>
        <v>23</v>
      </c>
      <c r="CL35" s="187" t="str">
        <f t="shared" si="494"/>
        <v>Ecuador</v>
      </c>
      <c r="CM35" s="222"/>
      <c r="CN35" s="222"/>
      <c r="CO35" s="218"/>
      <c r="CP35" s="188" t="str">
        <f t="shared" si="495"/>
        <v/>
      </c>
      <c r="CQ35" s="188" t="str">
        <f>IF((CP35&lt;&gt;""),IF(OR($F35&lt;&gt;$G35,PrSettings!$M$4="●"),(($F35-$G35)=(CM35-CN35))*1,0),"")</f>
        <v/>
      </c>
      <c r="CR35" s="188" t="str">
        <f t="shared" si="496"/>
        <v/>
      </c>
      <c r="CS35" s="188" t="str">
        <f>IF(CP35&lt;&gt;"",IF(ABS($F35-$G35)&gt;=PrSettings!$M$7,(ABS($F35-$G35-CM35+CN35)&lt;=1)*1,IF(AND(CP35,$F35=$G35,$F35&gt;=PrSettings!$M$6),(ABS(CM35-$F35)&lt;=1)*1,IF(AND(CP35,$F35+$G35&gt;=PrSettings!$M$8),(ABS(CM35-$F35)+ABS(CN35-$G35)&lt;=1)*1,""))),"")</f>
        <v/>
      </c>
      <c r="CT35" s="220"/>
      <c r="CV35" s="186">
        <f t="shared" si="7"/>
        <v>34</v>
      </c>
      <c r="CW35" s="187" t="str">
        <f t="shared" si="497"/>
        <v>Ivory Coast</v>
      </c>
      <c r="CX35" s="188">
        <f t="shared" si="47"/>
        <v>23</v>
      </c>
      <c r="CY35" s="187" t="str">
        <f t="shared" si="498"/>
        <v>Ecuador</v>
      </c>
      <c r="CZ35" s="222"/>
      <c r="DA35" s="222"/>
      <c r="DB35" s="218"/>
      <c r="DC35" s="188" t="str">
        <f t="shared" si="499"/>
        <v/>
      </c>
      <c r="DD35" s="188" t="str">
        <f>IF((DC35&lt;&gt;""),IF(OR($F35&lt;&gt;$G35,PrSettings!$M$4="●"),(($F35-$G35)=(CZ35-DA35))*1,0),"")</f>
        <v/>
      </c>
      <c r="DE35" s="188" t="str">
        <f t="shared" si="500"/>
        <v/>
      </c>
      <c r="DF35" s="188" t="str">
        <f>IF(DC35&lt;&gt;"",IF(ABS($F35-$G35)&gt;=PrSettings!$M$7,(ABS($F35-$G35-CZ35+DA35)&lt;=1)*1,IF(AND(DC35,$F35=$G35,$F35&gt;=PrSettings!$M$6),(ABS(CZ35-$F35)&lt;=1)*1,IF(AND(DC35,$F35+$G35&gt;=PrSettings!$M$8),(ABS(CZ35-$F35)+ABS(DA35-$G35)&lt;=1)*1,""))),"")</f>
        <v/>
      </c>
      <c r="DG35" s="220"/>
      <c r="DI35" s="186">
        <f t="shared" si="8"/>
        <v>34</v>
      </c>
      <c r="DJ35" s="187" t="str">
        <f t="shared" si="501"/>
        <v>Ivory Coast</v>
      </c>
      <c r="DK35" s="188">
        <f t="shared" si="50"/>
        <v>23</v>
      </c>
      <c r="DL35" s="187" t="str">
        <f t="shared" si="502"/>
        <v>Ecuador</v>
      </c>
      <c r="DM35" s="222"/>
      <c r="DN35" s="222"/>
      <c r="DO35" s="218"/>
      <c r="DP35" s="188" t="str">
        <f t="shared" si="503"/>
        <v/>
      </c>
      <c r="DQ35" s="188" t="str">
        <f>IF((DP35&lt;&gt;""),IF(OR($F35&lt;&gt;$G35,PrSettings!$M$4="●"),(($F35-$G35)=(DM35-DN35))*1,0),"")</f>
        <v/>
      </c>
      <c r="DR35" s="188" t="str">
        <f t="shared" si="504"/>
        <v/>
      </c>
      <c r="DS35" s="188" t="str">
        <f>IF(DP35&lt;&gt;"",IF(ABS($F35-$G35)&gt;=PrSettings!$M$7,(ABS($F35-$G35-DM35+DN35)&lt;=1)*1,IF(AND(DP35,$F35=$G35,$F35&gt;=PrSettings!$M$6),(ABS(DM35-$F35)&lt;=1)*1,IF(AND(DP35,$F35+$G35&gt;=PrSettings!$M$8),(ABS(DM35-$F35)+ABS(DN35-$G35)&lt;=1)*1,""))),"")</f>
        <v/>
      </c>
      <c r="DT35" s="220"/>
      <c r="DV35" s="186">
        <f t="shared" si="9"/>
        <v>34</v>
      </c>
      <c r="DW35" s="187" t="str">
        <f t="shared" si="505"/>
        <v>Ivory Coast</v>
      </c>
      <c r="DX35" s="188">
        <f t="shared" si="53"/>
        <v>23</v>
      </c>
      <c r="DY35" s="187" t="str">
        <f t="shared" si="506"/>
        <v>Ecuador</v>
      </c>
      <c r="DZ35" s="222"/>
      <c r="EA35" s="222"/>
      <c r="EB35" s="218"/>
      <c r="EC35" s="188" t="str">
        <f t="shared" si="507"/>
        <v/>
      </c>
      <c r="ED35" s="188" t="str">
        <f>IF((EC35&lt;&gt;""),IF(OR($F35&lt;&gt;$G35,PrSettings!$M$4="●"),(($F35-$G35)=(DZ35-EA35))*1,0),"")</f>
        <v/>
      </c>
      <c r="EE35" s="188" t="str">
        <f t="shared" si="508"/>
        <v/>
      </c>
      <c r="EF35" s="188" t="str">
        <f>IF(EC35&lt;&gt;"",IF(ABS($F35-$G35)&gt;=PrSettings!$M$7,(ABS($F35-$G35-DZ35+EA35)&lt;=1)*1,IF(AND(EC35,$F35=$G35,$F35&gt;=PrSettings!$M$6),(ABS(DZ35-$F35)&lt;=1)*1,IF(AND(EC35,$F35+$G35&gt;=PrSettings!$M$8),(ABS(DZ35-$F35)+ABS(EA35-$G35)&lt;=1)*1,""))),"")</f>
        <v/>
      </c>
      <c r="EG35" s="220"/>
      <c r="EI35" s="186">
        <f t="shared" si="10"/>
        <v>34</v>
      </c>
      <c r="EJ35" s="187" t="str">
        <f t="shared" si="509"/>
        <v>Ivory Coast</v>
      </c>
      <c r="EK35" s="188">
        <f t="shared" si="56"/>
        <v>23</v>
      </c>
      <c r="EL35" s="187" t="str">
        <f t="shared" si="510"/>
        <v>Ecuador</v>
      </c>
      <c r="EM35" s="222"/>
      <c r="EN35" s="222"/>
      <c r="EO35" s="218"/>
      <c r="EP35" s="188" t="str">
        <f t="shared" si="511"/>
        <v/>
      </c>
      <c r="EQ35" s="188" t="str">
        <f>IF((EP35&lt;&gt;""),IF(OR($F35&lt;&gt;$G35,PrSettings!$M$4="●"),(($F35-$G35)=(EM35-EN35))*1,0),"")</f>
        <v/>
      </c>
      <c r="ER35" s="188" t="str">
        <f t="shared" si="512"/>
        <v/>
      </c>
      <c r="ES35" s="188" t="str">
        <f>IF(EP35&lt;&gt;"",IF(ABS($F35-$G35)&gt;=PrSettings!$M$7,(ABS($F35-$G35-EM35+EN35)&lt;=1)*1,IF(AND(EP35,$F35=$G35,$F35&gt;=PrSettings!$M$6),(ABS(EM35-$F35)&lt;=1)*1,IF(AND(EP35,$F35+$G35&gt;=PrSettings!$M$8),(ABS(EM35-$F35)+ABS(EN35-$G35)&lt;=1)*1,""))),"")</f>
        <v/>
      </c>
      <c r="ET35" s="220"/>
      <c r="EV35" s="186">
        <f t="shared" si="11"/>
        <v>34</v>
      </c>
      <c r="EW35" s="187" t="str">
        <f t="shared" si="513"/>
        <v>Ivory Coast</v>
      </c>
      <c r="EX35" s="188">
        <f t="shared" si="59"/>
        <v>23</v>
      </c>
      <c r="EY35" s="187" t="str">
        <f t="shared" si="514"/>
        <v>Ecuador</v>
      </c>
      <c r="EZ35" s="222"/>
      <c r="FA35" s="222"/>
      <c r="FB35" s="218"/>
      <c r="FC35" s="188" t="str">
        <f t="shared" si="515"/>
        <v/>
      </c>
      <c r="FD35" s="188" t="str">
        <f>IF((FC35&lt;&gt;""),IF(OR($F35&lt;&gt;$G35,PrSettings!$M$4="●"),(($F35-$G35)=(EZ35-FA35))*1,0),"")</f>
        <v/>
      </c>
      <c r="FE35" s="188" t="str">
        <f t="shared" si="516"/>
        <v/>
      </c>
      <c r="FF35" s="188" t="str">
        <f>IF(FC35&lt;&gt;"",IF(ABS($F35-$G35)&gt;=PrSettings!$M$7,(ABS($F35-$G35-EZ35+FA35)&lt;=1)*1,IF(AND(FC35,$F35=$G35,$F35&gt;=PrSettings!$M$6),(ABS(EZ35-$F35)&lt;=1)*1,IF(AND(FC35,$F35+$G35&gt;=PrSettings!$M$8),(ABS(EZ35-$F35)+ABS(FA35-$G35)&lt;=1)*1,""))),"")</f>
        <v/>
      </c>
      <c r="FG35" s="220"/>
      <c r="FI35" s="186">
        <f t="shared" si="12"/>
        <v>34</v>
      </c>
      <c r="FJ35" s="187" t="str">
        <f t="shared" si="517"/>
        <v>Ivory Coast</v>
      </c>
      <c r="FK35" s="188">
        <f t="shared" si="62"/>
        <v>23</v>
      </c>
      <c r="FL35" s="187" t="str">
        <f t="shared" si="518"/>
        <v>Ecuador</v>
      </c>
      <c r="FM35" s="222"/>
      <c r="FN35" s="222"/>
      <c r="FO35" s="218"/>
      <c r="FP35" s="188" t="str">
        <f t="shared" si="519"/>
        <v/>
      </c>
      <c r="FQ35" s="188" t="str">
        <f>IF((FP35&lt;&gt;""),IF(OR($F35&lt;&gt;$G35,PrSettings!$M$4="●"),(($F35-$G35)=(FM35-FN35))*1,0),"")</f>
        <v/>
      </c>
      <c r="FR35" s="188" t="str">
        <f t="shared" si="520"/>
        <v/>
      </c>
      <c r="FS35" s="188" t="str">
        <f>IF(FP35&lt;&gt;"",IF(ABS($F35-$G35)&gt;=PrSettings!$M$7,(ABS($F35-$G35-FM35+FN35)&lt;=1)*1,IF(AND(FP35,$F35=$G35,$F35&gt;=PrSettings!$M$6),(ABS(FM35-$F35)&lt;=1)*1,IF(AND(FP35,$F35+$G35&gt;=PrSettings!$M$8),(ABS(FM35-$F35)+ABS(FN35-$G35)&lt;=1)*1,""))),"")</f>
        <v/>
      </c>
      <c r="FT35" s="220"/>
      <c r="FV35" s="186">
        <f t="shared" si="13"/>
        <v>34</v>
      </c>
      <c r="FW35" s="187" t="str">
        <f t="shared" si="521"/>
        <v>Ivory Coast</v>
      </c>
      <c r="FX35" s="188">
        <f t="shared" si="65"/>
        <v>23</v>
      </c>
      <c r="FY35" s="187" t="str">
        <f t="shared" si="522"/>
        <v>Ecuador</v>
      </c>
      <c r="FZ35" s="222"/>
      <c r="GA35" s="222"/>
      <c r="GB35" s="218"/>
      <c r="GC35" s="188" t="str">
        <f t="shared" si="523"/>
        <v/>
      </c>
      <c r="GD35" s="188" t="str">
        <f>IF((GC35&lt;&gt;""),IF(OR($F35&lt;&gt;$G35,PrSettings!$M$4="●"),(($F35-$G35)=(FZ35-GA35))*1,0),"")</f>
        <v/>
      </c>
      <c r="GE35" s="188" t="str">
        <f t="shared" si="524"/>
        <v/>
      </c>
      <c r="GF35" s="188" t="str">
        <f>IF(GC35&lt;&gt;"",IF(ABS($F35-$G35)&gt;=PrSettings!$M$7,(ABS($F35-$G35-FZ35+GA35)&lt;=1)*1,IF(AND(GC35,$F35=$G35,$F35&gt;=PrSettings!$M$6),(ABS(FZ35-$F35)&lt;=1)*1,IF(AND(GC35,$F35+$G35&gt;=PrSettings!$M$8),(ABS(FZ35-$F35)+ABS(GA35-$G35)&lt;=1)*1,""))),"")</f>
        <v/>
      </c>
      <c r="GG35" s="220"/>
      <c r="GI35" s="186">
        <f t="shared" si="14"/>
        <v>34</v>
      </c>
      <c r="GJ35" s="187" t="str">
        <f t="shared" si="525"/>
        <v>Ivory Coast</v>
      </c>
      <c r="GK35" s="188">
        <f t="shared" si="68"/>
        <v>23</v>
      </c>
      <c r="GL35" s="187" t="str">
        <f t="shared" si="526"/>
        <v>Ecuador</v>
      </c>
      <c r="GM35" s="222"/>
      <c r="GN35" s="222"/>
      <c r="GO35" s="218"/>
      <c r="GP35" s="188" t="str">
        <f t="shared" si="527"/>
        <v/>
      </c>
      <c r="GQ35" s="188" t="str">
        <f>IF((GP35&lt;&gt;""),IF(OR($F35&lt;&gt;$G35,PrSettings!$M$4="●"),(($F35-$G35)=(GM35-GN35))*1,0),"")</f>
        <v/>
      </c>
      <c r="GR35" s="188" t="str">
        <f t="shared" si="528"/>
        <v/>
      </c>
      <c r="GS35" s="188" t="str">
        <f>IF(GP35&lt;&gt;"",IF(ABS($F35-$G35)&gt;=PrSettings!$M$7,(ABS($F35-$G35-GM35+GN35)&lt;=1)*1,IF(AND(GP35,$F35=$G35,$F35&gt;=PrSettings!$M$6),(ABS(GM35-$F35)&lt;=1)*1,IF(AND(GP35,$F35+$G35&gt;=PrSettings!$M$8),(ABS(GM35-$F35)+ABS(GN35-$G35)&lt;=1)*1,""))),"")</f>
        <v/>
      </c>
      <c r="GT35" s="220"/>
      <c r="GV35" s="186">
        <f t="shared" si="15"/>
        <v>34</v>
      </c>
      <c r="GW35" s="187" t="str">
        <f t="shared" si="529"/>
        <v>Ivory Coast</v>
      </c>
      <c r="GX35" s="188">
        <f t="shared" si="71"/>
        <v>23</v>
      </c>
      <c r="GY35" s="187" t="str">
        <f t="shared" si="530"/>
        <v>Ecuador</v>
      </c>
      <c r="GZ35" s="222"/>
      <c r="HA35" s="222"/>
      <c r="HB35" s="218"/>
      <c r="HC35" s="188" t="str">
        <f t="shared" si="531"/>
        <v/>
      </c>
      <c r="HD35" s="188" t="str">
        <f>IF((HC35&lt;&gt;""),IF(OR($F35&lt;&gt;$G35,PrSettings!$M$4="●"),(($F35-$G35)=(GZ35-HA35))*1,0),"")</f>
        <v/>
      </c>
      <c r="HE35" s="188" t="str">
        <f t="shared" si="532"/>
        <v/>
      </c>
      <c r="HF35" s="188" t="str">
        <f>IF(HC35&lt;&gt;"",IF(ABS($F35-$G35)&gt;=PrSettings!$M$7,(ABS($F35-$G35-GZ35+HA35)&lt;=1)*1,IF(AND(HC35,$F35=$G35,$F35&gt;=PrSettings!$M$6),(ABS(GZ35-$F35)&lt;=1)*1,IF(AND(HC35,$F35+$G35&gt;=PrSettings!$M$8),(ABS(GZ35-$F35)+ABS(HA35-$G35)&lt;=1)*1,""))),"")</f>
        <v/>
      </c>
      <c r="HG35" s="220"/>
      <c r="HI35" s="186">
        <f t="shared" si="16"/>
        <v>34</v>
      </c>
      <c r="HJ35" s="187" t="str">
        <f t="shared" si="533"/>
        <v>Ivory Coast</v>
      </c>
      <c r="HK35" s="188">
        <f t="shared" si="74"/>
        <v>23</v>
      </c>
      <c r="HL35" s="187" t="str">
        <f t="shared" si="534"/>
        <v>Ecuador</v>
      </c>
      <c r="HM35" s="222"/>
      <c r="HN35" s="222"/>
      <c r="HO35" s="218"/>
      <c r="HP35" s="188" t="str">
        <f t="shared" si="535"/>
        <v/>
      </c>
      <c r="HQ35" s="188" t="str">
        <f>IF((HP35&lt;&gt;""),IF(OR($F35&lt;&gt;$G35,PrSettings!$M$4="●"),(($F35-$G35)=(HM35-HN35))*1,0),"")</f>
        <v/>
      </c>
      <c r="HR35" s="188" t="str">
        <f t="shared" si="536"/>
        <v/>
      </c>
      <c r="HS35" s="188" t="str">
        <f>IF(HP35&lt;&gt;"",IF(ABS($F35-$G35)&gt;=PrSettings!$M$7,(ABS($F35-$G35-HM35+HN35)&lt;=1)*1,IF(AND(HP35,$F35=$G35,$F35&gt;=PrSettings!$M$6),(ABS(HM35-$F35)&lt;=1)*1,IF(AND(HP35,$F35+$G35&gt;=PrSettings!$M$8),(ABS(HM35-$F35)+ABS(HN35-$G35)&lt;=1)*1,""))),"")</f>
        <v/>
      </c>
      <c r="HT35" s="220"/>
      <c r="HV35" s="186">
        <f t="shared" si="17"/>
        <v>34</v>
      </c>
      <c r="HW35" s="187" t="str">
        <f t="shared" si="537"/>
        <v>Ivory Coast</v>
      </c>
      <c r="HX35" s="188">
        <f t="shared" si="77"/>
        <v>23</v>
      </c>
      <c r="HY35" s="187" t="str">
        <f t="shared" si="538"/>
        <v>Ecuador</v>
      </c>
      <c r="HZ35" s="222"/>
      <c r="IA35" s="222"/>
      <c r="IB35" s="218"/>
      <c r="IC35" s="188" t="str">
        <f t="shared" si="539"/>
        <v/>
      </c>
      <c r="ID35" s="188" t="str">
        <f>IF((IC35&lt;&gt;""),IF(OR($F35&lt;&gt;$G35,PrSettings!$M$4="●"),(($F35-$G35)=(HZ35-IA35))*1,0),"")</f>
        <v/>
      </c>
      <c r="IE35" s="188" t="str">
        <f t="shared" si="540"/>
        <v/>
      </c>
      <c r="IF35" s="188" t="str">
        <f>IF(IC35&lt;&gt;"",IF(ABS($F35-$G35)&gt;=PrSettings!$M$7,(ABS($F35-$G35-HZ35+IA35)&lt;=1)*1,IF(AND(IC35,$F35=$G35,$F35&gt;=PrSettings!$M$6),(ABS(HZ35-$F35)&lt;=1)*1,IF(AND(IC35,$F35+$G35&gt;=PrSettings!$M$8),(ABS(HZ35-$F35)+ABS(IA35-$G35)&lt;=1)*1,""))),"")</f>
        <v/>
      </c>
      <c r="IG35" s="220"/>
      <c r="II35" s="186">
        <f t="shared" si="18"/>
        <v>34</v>
      </c>
      <c r="IJ35" s="187" t="str">
        <f t="shared" si="541"/>
        <v>Ivory Coast</v>
      </c>
      <c r="IK35" s="188">
        <f t="shared" si="80"/>
        <v>23</v>
      </c>
      <c r="IL35" s="187" t="str">
        <f t="shared" si="542"/>
        <v>Ecuador</v>
      </c>
      <c r="IM35" s="222"/>
      <c r="IN35" s="222"/>
      <c r="IO35" s="218"/>
      <c r="IP35" s="188" t="str">
        <f t="shared" si="543"/>
        <v/>
      </c>
      <c r="IQ35" s="188" t="str">
        <f>IF((IP35&lt;&gt;""),IF(OR($F35&lt;&gt;$G35,PrSettings!$M$4="●"),(($F35-$G35)=(IM35-IN35))*1,0),"")</f>
        <v/>
      </c>
      <c r="IR35" s="188" t="str">
        <f t="shared" si="544"/>
        <v/>
      </c>
      <c r="IS35" s="188" t="str">
        <f>IF(IP35&lt;&gt;"",IF(ABS($F35-$G35)&gt;=PrSettings!$M$7,(ABS($F35-$G35-IM35+IN35)&lt;=1)*1,IF(AND(IP35,$F35=$G35,$F35&gt;=PrSettings!$M$6),(ABS(IM35-$F35)&lt;=1)*1,IF(AND(IP35,$F35+$G35&gt;=PrSettings!$M$8),(ABS(IM35-$F35)+ABS(IN35-$G35)&lt;=1)*1,""))),"")</f>
        <v/>
      </c>
      <c r="IT35" s="220"/>
      <c r="IV35" s="186">
        <f t="shared" si="19"/>
        <v>34</v>
      </c>
      <c r="IW35" s="187" t="str">
        <f t="shared" si="545"/>
        <v>Ivory Coast</v>
      </c>
      <c r="IX35" s="188">
        <f t="shared" si="83"/>
        <v>23</v>
      </c>
      <c r="IY35" s="187" t="str">
        <f t="shared" si="546"/>
        <v>Ecuador</v>
      </c>
      <c r="IZ35" s="222"/>
      <c r="JA35" s="222"/>
      <c r="JB35" s="218"/>
      <c r="JC35" s="188" t="str">
        <f t="shared" si="547"/>
        <v/>
      </c>
      <c r="JD35" s="188" t="str">
        <f>IF((JC35&lt;&gt;""),IF(OR($F35&lt;&gt;$G35,PrSettings!$M$4="●"),(($F35-$G35)=(IZ35-JA35))*1,0),"")</f>
        <v/>
      </c>
      <c r="JE35" s="188" t="str">
        <f t="shared" si="548"/>
        <v/>
      </c>
      <c r="JF35" s="188" t="str">
        <f>IF(JC35&lt;&gt;"",IF(ABS($F35-$G35)&gt;=PrSettings!$M$7,(ABS($F35-$G35-IZ35+JA35)&lt;=1)*1,IF(AND(JC35,$F35=$G35,$F35&gt;=PrSettings!$M$6),(ABS(IZ35-$F35)&lt;=1)*1,IF(AND(JC35,$F35+$G35&gt;=PrSettings!$M$8),(ABS(IZ35-$F35)+ABS(JA35-$G35)&lt;=1)*1,""))),"")</f>
        <v/>
      </c>
      <c r="JG35" s="220"/>
      <c r="JI35" s="186">
        <f t="shared" si="20"/>
        <v>34</v>
      </c>
      <c r="JJ35" s="187" t="str">
        <f t="shared" si="549"/>
        <v>Ivory Coast</v>
      </c>
      <c r="JK35" s="188">
        <f t="shared" si="86"/>
        <v>23</v>
      </c>
      <c r="JL35" s="187" t="str">
        <f t="shared" si="550"/>
        <v>Ecuador</v>
      </c>
      <c r="JM35" s="222"/>
      <c r="JN35" s="222"/>
      <c r="JO35" s="218"/>
      <c r="JP35" s="188" t="str">
        <f t="shared" si="551"/>
        <v/>
      </c>
      <c r="JQ35" s="188" t="str">
        <f>IF((JP35&lt;&gt;""),IF(OR($F35&lt;&gt;$G35,PrSettings!$M$4="●"),(($F35-$G35)=(JM35-JN35))*1,0),"")</f>
        <v/>
      </c>
      <c r="JR35" s="188" t="str">
        <f t="shared" si="552"/>
        <v/>
      </c>
      <c r="JS35" s="188" t="str">
        <f>IF(JP35&lt;&gt;"",IF(ABS($F35-$G35)&gt;=PrSettings!$M$7,(ABS($F35-$G35-JM35+JN35)&lt;=1)*1,IF(AND(JP35,$F35=$G35,$F35&gt;=PrSettings!$M$6),(ABS(JM35-$F35)&lt;=1)*1,IF(AND(JP35,$F35+$G35&gt;=PrSettings!$M$8),(ABS(JM35-$F35)+ABS(JN35-$G35)&lt;=1)*1,""))),"")</f>
        <v/>
      </c>
      <c r="JT35" s="220"/>
      <c r="JV35" s="186">
        <f t="shared" si="21"/>
        <v>34</v>
      </c>
      <c r="JW35" s="187" t="str">
        <f t="shared" si="553"/>
        <v>Ivory Coast</v>
      </c>
      <c r="JX35" s="188">
        <f t="shared" si="89"/>
        <v>23</v>
      </c>
      <c r="JY35" s="187" t="str">
        <f t="shared" si="554"/>
        <v>Ecuador</v>
      </c>
      <c r="JZ35" s="222"/>
      <c r="KA35" s="222"/>
      <c r="KB35" s="218"/>
      <c r="KC35" s="188" t="str">
        <f t="shared" si="555"/>
        <v/>
      </c>
      <c r="KD35" s="188" t="str">
        <f>IF((KC35&lt;&gt;""),IF(OR($F35&lt;&gt;$G35,PrSettings!$M$4="●"),(($F35-$G35)=(JZ35-KA35))*1,0),"")</f>
        <v/>
      </c>
      <c r="KE35" s="188" t="str">
        <f t="shared" si="556"/>
        <v/>
      </c>
      <c r="KF35" s="188" t="str">
        <f>IF(KC35&lt;&gt;"",IF(ABS($F35-$G35)&gt;=PrSettings!$M$7,(ABS($F35-$G35-JZ35+KA35)&lt;=1)*1,IF(AND(KC35,$F35=$G35,$F35&gt;=PrSettings!$M$6),(ABS(JZ35-$F35)&lt;=1)*1,IF(AND(KC35,$F35+$G35&gt;=PrSettings!$M$8),(ABS(JZ35-$F35)+ABS(KA35-$G35)&lt;=1)*1,""))),"")</f>
        <v/>
      </c>
      <c r="KG35" s="220"/>
      <c r="KI35" s="186">
        <f t="shared" si="22"/>
        <v>34</v>
      </c>
      <c r="KJ35" s="187" t="str">
        <f t="shared" si="557"/>
        <v>Ivory Coast</v>
      </c>
      <c r="KK35" s="188">
        <f t="shared" si="92"/>
        <v>23</v>
      </c>
      <c r="KL35" s="187" t="str">
        <f t="shared" si="558"/>
        <v>Ecuador</v>
      </c>
      <c r="KM35" s="222"/>
      <c r="KN35" s="222"/>
      <c r="KO35" s="218"/>
      <c r="KP35" s="188" t="str">
        <f t="shared" si="559"/>
        <v/>
      </c>
      <c r="KQ35" s="188" t="str">
        <f>IF((KP35&lt;&gt;""),IF(OR($F35&lt;&gt;$G35,PrSettings!$M$4="●"),(($F35-$G35)=(KM35-KN35))*1,0),"")</f>
        <v/>
      </c>
      <c r="KR35" s="188" t="str">
        <f t="shared" si="560"/>
        <v/>
      </c>
      <c r="KS35" s="188" t="str">
        <f>IF(KP35&lt;&gt;"",IF(ABS($F35-$G35)&gt;=PrSettings!$M$7,(ABS($F35-$G35-KM35+KN35)&lt;=1)*1,IF(AND(KP35,$F35=$G35,$F35&gt;=PrSettings!$M$6),(ABS(KM35-$F35)&lt;=1)*1,IF(AND(KP35,$F35+$G35&gt;=PrSettings!$M$8),(ABS(KM35-$F35)+ABS(KN35-$G35)&lt;=1)*1,""))),"")</f>
        <v/>
      </c>
      <c r="KT35" s="220"/>
      <c r="KV35" s="186">
        <f t="shared" si="23"/>
        <v>34</v>
      </c>
      <c r="KW35" s="187" t="str">
        <f t="shared" si="561"/>
        <v>Ivory Coast</v>
      </c>
      <c r="KX35" s="188">
        <f t="shared" si="95"/>
        <v>23</v>
      </c>
      <c r="KY35" s="187" t="str">
        <f t="shared" si="562"/>
        <v>Ecuador</v>
      </c>
      <c r="KZ35" s="222"/>
      <c r="LA35" s="222"/>
      <c r="LB35" s="218"/>
      <c r="LC35" s="188" t="str">
        <f t="shared" si="563"/>
        <v/>
      </c>
      <c r="LD35" s="188" t="str">
        <f>IF((LC35&lt;&gt;""),IF(OR($F35&lt;&gt;$G35,PrSettings!$M$4="●"),(($F35-$G35)=(KZ35-LA35))*1,0),"")</f>
        <v/>
      </c>
      <c r="LE35" s="188" t="str">
        <f t="shared" si="564"/>
        <v/>
      </c>
      <c r="LF35" s="188" t="str">
        <f>IF(LC35&lt;&gt;"",IF(ABS($F35-$G35)&gt;=PrSettings!$M$7,(ABS($F35-$G35-KZ35+LA35)&lt;=1)*1,IF(AND(LC35,$F35=$G35,$F35&gt;=PrSettings!$M$6),(ABS(KZ35-$F35)&lt;=1)*1,IF(AND(LC35,$F35+$G35&gt;=PrSettings!$M$8),(ABS(KZ35-$F35)+ABS(LA35-$G35)&lt;=1)*1,""))),"")</f>
        <v/>
      </c>
      <c r="LG35" s="220"/>
      <c r="LI35" s="186">
        <f t="shared" si="24"/>
        <v>34</v>
      </c>
      <c r="LJ35" s="187" t="str">
        <f t="shared" si="565"/>
        <v>Ivory Coast</v>
      </c>
      <c r="LK35" s="188">
        <f t="shared" si="98"/>
        <v>23</v>
      </c>
      <c r="LL35" s="187" t="str">
        <f t="shared" si="566"/>
        <v>Ecuador</v>
      </c>
      <c r="LM35" s="222"/>
      <c r="LN35" s="222"/>
      <c r="LO35" s="218"/>
      <c r="LP35" s="188" t="str">
        <f t="shared" si="567"/>
        <v/>
      </c>
      <c r="LQ35" s="188" t="str">
        <f>IF((LP35&lt;&gt;""),IF(OR($F35&lt;&gt;$G35,PrSettings!$M$4="●"),(($F35-$G35)=(LM35-LN35))*1,0),"")</f>
        <v/>
      </c>
      <c r="LR35" s="188" t="str">
        <f t="shared" si="568"/>
        <v/>
      </c>
      <c r="LS35" s="188" t="str">
        <f>IF(LP35&lt;&gt;"",IF(ABS($F35-$G35)&gt;=PrSettings!$M$7,(ABS($F35-$G35-LM35+LN35)&lt;=1)*1,IF(AND(LP35,$F35=$G35,$F35&gt;=PrSettings!$M$6),(ABS(LM35-$F35)&lt;=1)*1,IF(AND(LP35,$F35+$G35&gt;=PrSettings!$M$8),(ABS(LM35-$F35)+ABS(LN35-$G35)&lt;=1)*1,""))),"")</f>
        <v/>
      </c>
      <c r="LT35" s="220"/>
      <c r="LV35" s="186">
        <f t="shared" si="25"/>
        <v>34</v>
      </c>
      <c r="LW35" s="187" t="str">
        <f t="shared" si="569"/>
        <v>Ivory Coast</v>
      </c>
      <c r="LX35" s="188">
        <f t="shared" si="101"/>
        <v>23</v>
      </c>
      <c r="LY35" s="187" t="str">
        <f t="shared" si="570"/>
        <v>Ecuador</v>
      </c>
      <c r="LZ35" s="222"/>
      <c r="MA35" s="222"/>
      <c r="MB35" s="218"/>
      <c r="MC35" s="188" t="str">
        <f t="shared" si="571"/>
        <v/>
      </c>
      <c r="MD35" s="188" t="str">
        <f>IF((MC35&lt;&gt;""),IF(OR($F35&lt;&gt;$G35,PrSettings!$M$4="●"),(($F35-$G35)=(LZ35-MA35))*1,0),"")</f>
        <v/>
      </c>
      <c r="ME35" s="188" t="str">
        <f t="shared" si="572"/>
        <v/>
      </c>
      <c r="MF35" s="188" t="str">
        <f>IF(MC35&lt;&gt;"",IF(ABS($F35-$G35)&gt;=PrSettings!$M$7,(ABS($F35-$G35-LZ35+MA35)&lt;=1)*1,IF(AND(MC35,$F35=$G35,$F35&gt;=PrSettings!$M$6),(ABS(LZ35-$F35)&lt;=1)*1,IF(AND(MC35,$F35+$G35&gt;=PrSettings!$M$8),(ABS(LZ35-$F35)+ABS(MA35-$G35)&lt;=1)*1,""))),"")</f>
        <v/>
      </c>
      <c r="MG35" s="220"/>
    </row>
    <row r="36" spans="1:345">
      <c r="B36" s="186">
        <f>INDEX(Groups!$C$7:$C$65,MATCH(C36,Groups!$D$7:$D$65,0))</f>
        <v>10</v>
      </c>
      <c r="C36" s="187" t="str">
        <f>CalcE!$P$24</f>
        <v>Germany</v>
      </c>
      <c r="D36" s="188">
        <f>INDEX(Groups!$C$7:$C$65,MATCH(E36,Groups!$D$7:$D$65,0))</f>
        <v>34</v>
      </c>
      <c r="E36" s="187" t="str">
        <f>CalcE!$Q$24</f>
        <v>Ivory Coast</v>
      </c>
      <c r="F36" s="189" t="str">
        <f>CalcE!$R$24</f>
        <v/>
      </c>
      <c r="G36" s="190" t="str">
        <f>CalcE!$S$24</f>
        <v/>
      </c>
      <c r="I36" s="186">
        <f t="shared" si="468"/>
        <v>10</v>
      </c>
      <c r="J36" s="187" t="str">
        <f t="shared" si="469"/>
        <v>Germany</v>
      </c>
      <c r="K36" s="188">
        <f t="shared" si="26"/>
        <v>34</v>
      </c>
      <c r="L36" s="187" t="str">
        <f t="shared" si="470"/>
        <v>Ivory Coast</v>
      </c>
      <c r="M36" s="222"/>
      <c r="N36" s="222"/>
      <c r="O36" s="218"/>
      <c r="P36" s="188" t="str">
        <f t="shared" si="471"/>
        <v/>
      </c>
      <c r="Q36" s="188" t="str">
        <f>IF((P36&lt;&gt;""),IF(OR($F36&lt;&gt;$G36,PrSettings!$M$4="●"),(($F36-$G36)=(M36-N36))*1,0),"")</f>
        <v/>
      </c>
      <c r="R36" s="188" t="str">
        <f t="shared" si="472"/>
        <v/>
      </c>
      <c r="S36" s="188" t="str">
        <f>IF(P36&lt;&gt;"",IF(ABS($F36-$G36)&gt;=PrSettings!$M$7,(ABS($F36-$G36-M36+N36)&lt;=1)*1,IF(AND(P36,$F36=$G36,$F36&gt;=PrSettings!$M$6),(ABS(M36-$F36)&lt;=1)*1,IF(AND(P36,$F36+$G36&gt;=PrSettings!$M$8),(ABS(M36-$F36)+ABS(N36-$G36)&lt;=1)*1,""))),"")</f>
        <v/>
      </c>
      <c r="T36" s="220"/>
      <c r="V36" s="186">
        <f t="shared" si="1"/>
        <v>10</v>
      </c>
      <c r="W36" s="187" t="str">
        <f t="shared" si="473"/>
        <v>Germany</v>
      </c>
      <c r="X36" s="188">
        <f t="shared" si="29"/>
        <v>34</v>
      </c>
      <c r="Y36" s="187" t="str">
        <f t="shared" si="474"/>
        <v>Ivory Coast</v>
      </c>
      <c r="Z36" s="222"/>
      <c r="AA36" s="222"/>
      <c r="AB36" s="218"/>
      <c r="AC36" s="188" t="str">
        <f t="shared" si="475"/>
        <v/>
      </c>
      <c r="AD36" s="188" t="str">
        <f>IF((AC36&lt;&gt;""),IF(OR($F36&lt;&gt;$G36,PrSettings!$M$4="●"),(($F36-$G36)=(Z36-AA36))*1,0),"")</f>
        <v/>
      </c>
      <c r="AE36" s="188" t="str">
        <f t="shared" si="476"/>
        <v/>
      </c>
      <c r="AF36" s="188" t="str">
        <f>IF(AC36&lt;&gt;"",IF(ABS($F36-$G36)&gt;=PrSettings!$M$7,(ABS($F36-$G36-Z36+AA36)&lt;=1)*1,IF(AND(AC36,$F36=$G36,$F36&gt;=PrSettings!$M$6),(ABS(Z36-$F36)&lt;=1)*1,IF(AND(AC36,$F36+$G36&gt;=PrSettings!$M$8),(ABS(Z36-$F36)+ABS(AA36-$G36)&lt;=1)*1,""))),"")</f>
        <v/>
      </c>
      <c r="AG36" s="220"/>
      <c r="AI36" s="186">
        <f t="shared" si="2"/>
        <v>10</v>
      </c>
      <c r="AJ36" s="187" t="str">
        <f t="shared" si="477"/>
        <v>Germany</v>
      </c>
      <c r="AK36" s="188">
        <f t="shared" si="32"/>
        <v>34</v>
      </c>
      <c r="AL36" s="187" t="str">
        <f t="shared" si="478"/>
        <v>Ivory Coast</v>
      </c>
      <c r="AM36" s="222"/>
      <c r="AN36" s="222"/>
      <c r="AO36" s="218"/>
      <c r="AP36" s="188" t="str">
        <f t="shared" si="479"/>
        <v/>
      </c>
      <c r="AQ36" s="188" t="str">
        <f>IF((AP36&lt;&gt;""),IF(OR($F36&lt;&gt;$G36,PrSettings!$M$4="●"),(($F36-$G36)=(AM36-AN36))*1,0),"")</f>
        <v/>
      </c>
      <c r="AR36" s="188" t="str">
        <f t="shared" si="480"/>
        <v/>
      </c>
      <c r="AS36" s="188" t="str">
        <f>IF(AP36&lt;&gt;"",IF(ABS($F36-$G36)&gt;=PrSettings!$M$7,(ABS($F36-$G36-AM36+AN36)&lt;=1)*1,IF(AND(AP36,$F36=$G36,$F36&gt;=PrSettings!$M$6),(ABS(AM36-$F36)&lt;=1)*1,IF(AND(AP36,$F36+$G36&gt;=PrSettings!$M$8),(ABS(AM36-$F36)+ABS(AN36-$G36)&lt;=1)*1,""))),"")</f>
        <v/>
      </c>
      <c r="AT36" s="220"/>
      <c r="AV36" s="186">
        <f t="shared" si="3"/>
        <v>10</v>
      </c>
      <c r="AW36" s="187" t="str">
        <f t="shared" si="481"/>
        <v>Germany</v>
      </c>
      <c r="AX36" s="188">
        <f t="shared" si="35"/>
        <v>34</v>
      </c>
      <c r="AY36" s="187" t="str">
        <f t="shared" si="482"/>
        <v>Ivory Coast</v>
      </c>
      <c r="AZ36" s="222"/>
      <c r="BA36" s="222"/>
      <c r="BB36" s="218"/>
      <c r="BC36" s="188" t="str">
        <f t="shared" si="483"/>
        <v/>
      </c>
      <c r="BD36" s="188" t="str">
        <f>IF((BC36&lt;&gt;""),IF(OR($F36&lt;&gt;$G36,PrSettings!$M$4="●"),(($F36-$G36)=(AZ36-BA36))*1,0),"")</f>
        <v/>
      </c>
      <c r="BE36" s="188" t="str">
        <f t="shared" si="484"/>
        <v/>
      </c>
      <c r="BF36" s="188" t="str">
        <f>IF(BC36&lt;&gt;"",IF(ABS($F36-$G36)&gt;=PrSettings!$M$7,(ABS($F36-$G36-AZ36+BA36)&lt;=1)*1,IF(AND(BC36,$F36=$G36,$F36&gt;=PrSettings!$M$6),(ABS(AZ36-$F36)&lt;=1)*1,IF(AND(BC36,$F36+$G36&gt;=PrSettings!$M$8),(ABS(AZ36-$F36)+ABS(BA36-$G36)&lt;=1)*1,""))),"")</f>
        <v/>
      </c>
      <c r="BG36" s="220"/>
      <c r="BI36" s="186">
        <f t="shared" si="4"/>
        <v>10</v>
      </c>
      <c r="BJ36" s="187" t="str">
        <f t="shared" si="485"/>
        <v>Germany</v>
      </c>
      <c r="BK36" s="188">
        <f t="shared" si="38"/>
        <v>34</v>
      </c>
      <c r="BL36" s="187" t="str">
        <f t="shared" si="486"/>
        <v>Ivory Coast</v>
      </c>
      <c r="BM36" s="222"/>
      <c r="BN36" s="222"/>
      <c r="BO36" s="218"/>
      <c r="BP36" s="188" t="str">
        <f t="shared" si="487"/>
        <v/>
      </c>
      <c r="BQ36" s="188" t="str">
        <f>IF((BP36&lt;&gt;""),IF(OR($F36&lt;&gt;$G36,PrSettings!$M$4="●"),(($F36-$G36)=(BM36-BN36))*1,0),"")</f>
        <v/>
      </c>
      <c r="BR36" s="188" t="str">
        <f t="shared" si="488"/>
        <v/>
      </c>
      <c r="BS36" s="188" t="str">
        <f>IF(BP36&lt;&gt;"",IF(ABS($F36-$G36)&gt;=PrSettings!$M$7,(ABS($F36-$G36-BM36+BN36)&lt;=1)*1,IF(AND(BP36,$F36=$G36,$F36&gt;=PrSettings!$M$6),(ABS(BM36-$F36)&lt;=1)*1,IF(AND(BP36,$F36+$G36&gt;=PrSettings!$M$8),(ABS(BM36-$F36)+ABS(BN36-$G36)&lt;=1)*1,""))),"")</f>
        <v/>
      </c>
      <c r="BT36" s="220"/>
      <c r="BV36" s="186">
        <f t="shared" si="5"/>
        <v>10</v>
      </c>
      <c r="BW36" s="187" t="str">
        <f t="shared" si="489"/>
        <v>Germany</v>
      </c>
      <c r="BX36" s="188">
        <f t="shared" si="41"/>
        <v>34</v>
      </c>
      <c r="BY36" s="187" t="str">
        <f t="shared" si="490"/>
        <v>Ivory Coast</v>
      </c>
      <c r="BZ36" s="222"/>
      <c r="CA36" s="222"/>
      <c r="CB36" s="218"/>
      <c r="CC36" s="188" t="str">
        <f t="shared" si="491"/>
        <v/>
      </c>
      <c r="CD36" s="188" t="str">
        <f>IF((CC36&lt;&gt;""),IF(OR($F36&lt;&gt;$G36,PrSettings!$M$4="●"),(($F36-$G36)=(BZ36-CA36))*1,0),"")</f>
        <v/>
      </c>
      <c r="CE36" s="188" t="str">
        <f t="shared" si="492"/>
        <v/>
      </c>
      <c r="CF36" s="188" t="str">
        <f>IF(CC36&lt;&gt;"",IF(ABS($F36-$G36)&gt;=PrSettings!$M$7,(ABS($F36-$G36-BZ36+CA36)&lt;=1)*1,IF(AND(CC36,$F36=$G36,$F36&gt;=PrSettings!$M$6),(ABS(BZ36-$F36)&lt;=1)*1,IF(AND(CC36,$F36+$G36&gt;=PrSettings!$M$8),(ABS(BZ36-$F36)+ABS(CA36-$G36)&lt;=1)*1,""))),"")</f>
        <v/>
      </c>
      <c r="CG36" s="220"/>
      <c r="CI36" s="186">
        <f t="shared" si="6"/>
        <v>10</v>
      </c>
      <c r="CJ36" s="187" t="str">
        <f t="shared" si="493"/>
        <v>Germany</v>
      </c>
      <c r="CK36" s="188">
        <f t="shared" si="44"/>
        <v>34</v>
      </c>
      <c r="CL36" s="187" t="str">
        <f t="shared" si="494"/>
        <v>Ivory Coast</v>
      </c>
      <c r="CM36" s="222"/>
      <c r="CN36" s="222"/>
      <c r="CO36" s="218"/>
      <c r="CP36" s="188" t="str">
        <f t="shared" si="495"/>
        <v/>
      </c>
      <c r="CQ36" s="188" t="str">
        <f>IF((CP36&lt;&gt;""),IF(OR($F36&lt;&gt;$G36,PrSettings!$M$4="●"),(($F36-$G36)=(CM36-CN36))*1,0),"")</f>
        <v/>
      </c>
      <c r="CR36" s="188" t="str">
        <f t="shared" si="496"/>
        <v/>
      </c>
      <c r="CS36" s="188" t="str">
        <f>IF(CP36&lt;&gt;"",IF(ABS($F36-$G36)&gt;=PrSettings!$M$7,(ABS($F36-$G36-CM36+CN36)&lt;=1)*1,IF(AND(CP36,$F36=$G36,$F36&gt;=PrSettings!$M$6),(ABS(CM36-$F36)&lt;=1)*1,IF(AND(CP36,$F36+$G36&gt;=PrSettings!$M$8),(ABS(CM36-$F36)+ABS(CN36-$G36)&lt;=1)*1,""))),"")</f>
        <v/>
      </c>
      <c r="CT36" s="220"/>
      <c r="CV36" s="186">
        <f t="shared" si="7"/>
        <v>10</v>
      </c>
      <c r="CW36" s="187" t="str">
        <f t="shared" si="497"/>
        <v>Germany</v>
      </c>
      <c r="CX36" s="188">
        <f t="shared" si="47"/>
        <v>34</v>
      </c>
      <c r="CY36" s="187" t="str">
        <f t="shared" si="498"/>
        <v>Ivory Coast</v>
      </c>
      <c r="CZ36" s="222"/>
      <c r="DA36" s="222"/>
      <c r="DB36" s="218"/>
      <c r="DC36" s="188" t="str">
        <f t="shared" si="499"/>
        <v/>
      </c>
      <c r="DD36" s="188" t="str">
        <f>IF((DC36&lt;&gt;""),IF(OR($F36&lt;&gt;$G36,PrSettings!$M$4="●"),(($F36-$G36)=(CZ36-DA36))*1,0),"")</f>
        <v/>
      </c>
      <c r="DE36" s="188" t="str">
        <f t="shared" si="500"/>
        <v/>
      </c>
      <c r="DF36" s="188" t="str">
        <f>IF(DC36&lt;&gt;"",IF(ABS($F36-$G36)&gt;=PrSettings!$M$7,(ABS($F36-$G36-CZ36+DA36)&lt;=1)*1,IF(AND(DC36,$F36=$G36,$F36&gt;=PrSettings!$M$6),(ABS(CZ36-$F36)&lt;=1)*1,IF(AND(DC36,$F36+$G36&gt;=PrSettings!$M$8),(ABS(CZ36-$F36)+ABS(DA36-$G36)&lt;=1)*1,""))),"")</f>
        <v/>
      </c>
      <c r="DG36" s="220"/>
      <c r="DI36" s="186">
        <f t="shared" si="8"/>
        <v>10</v>
      </c>
      <c r="DJ36" s="187" t="str">
        <f t="shared" si="501"/>
        <v>Germany</v>
      </c>
      <c r="DK36" s="188">
        <f t="shared" si="50"/>
        <v>34</v>
      </c>
      <c r="DL36" s="187" t="str">
        <f t="shared" si="502"/>
        <v>Ivory Coast</v>
      </c>
      <c r="DM36" s="222"/>
      <c r="DN36" s="222"/>
      <c r="DO36" s="218"/>
      <c r="DP36" s="188" t="str">
        <f t="shared" si="503"/>
        <v/>
      </c>
      <c r="DQ36" s="188" t="str">
        <f>IF((DP36&lt;&gt;""),IF(OR($F36&lt;&gt;$G36,PrSettings!$M$4="●"),(($F36-$G36)=(DM36-DN36))*1,0),"")</f>
        <v/>
      </c>
      <c r="DR36" s="188" t="str">
        <f t="shared" si="504"/>
        <v/>
      </c>
      <c r="DS36" s="188" t="str">
        <f>IF(DP36&lt;&gt;"",IF(ABS($F36-$G36)&gt;=PrSettings!$M$7,(ABS($F36-$G36-DM36+DN36)&lt;=1)*1,IF(AND(DP36,$F36=$G36,$F36&gt;=PrSettings!$M$6),(ABS(DM36-$F36)&lt;=1)*1,IF(AND(DP36,$F36+$G36&gt;=PrSettings!$M$8),(ABS(DM36-$F36)+ABS(DN36-$G36)&lt;=1)*1,""))),"")</f>
        <v/>
      </c>
      <c r="DT36" s="220"/>
      <c r="DV36" s="186">
        <f t="shared" si="9"/>
        <v>10</v>
      </c>
      <c r="DW36" s="187" t="str">
        <f t="shared" si="505"/>
        <v>Germany</v>
      </c>
      <c r="DX36" s="188">
        <f t="shared" si="53"/>
        <v>34</v>
      </c>
      <c r="DY36" s="187" t="str">
        <f t="shared" si="506"/>
        <v>Ivory Coast</v>
      </c>
      <c r="DZ36" s="222"/>
      <c r="EA36" s="222"/>
      <c r="EB36" s="218"/>
      <c r="EC36" s="188" t="str">
        <f t="shared" si="507"/>
        <v/>
      </c>
      <c r="ED36" s="188" t="str">
        <f>IF((EC36&lt;&gt;""),IF(OR($F36&lt;&gt;$G36,PrSettings!$M$4="●"),(($F36-$G36)=(DZ36-EA36))*1,0),"")</f>
        <v/>
      </c>
      <c r="EE36" s="188" t="str">
        <f t="shared" si="508"/>
        <v/>
      </c>
      <c r="EF36" s="188" t="str">
        <f>IF(EC36&lt;&gt;"",IF(ABS($F36-$G36)&gt;=PrSettings!$M$7,(ABS($F36-$G36-DZ36+EA36)&lt;=1)*1,IF(AND(EC36,$F36=$G36,$F36&gt;=PrSettings!$M$6),(ABS(DZ36-$F36)&lt;=1)*1,IF(AND(EC36,$F36+$G36&gt;=PrSettings!$M$8),(ABS(DZ36-$F36)+ABS(EA36-$G36)&lt;=1)*1,""))),"")</f>
        <v/>
      </c>
      <c r="EG36" s="220"/>
      <c r="EI36" s="186">
        <f t="shared" si="10"/>
        <v>10</v>
      </c>
      <c r="EJ36" s="187" t="str">
        <f t="shared" si="509"/>
        <v>Germany</v>
      </c>
      <c r="EK36" s="188">
        <f t="shared" si="56"/>
        <v>34</v>
      </c>
      <c r="EL36" s="187" t="str">
        <f t="shared" si="510"/>
        <v>Ivory Coast</v>
      </c>
      <c r="EM36" s="222"/>
      <c r="EN36" s="222"/>
      <c r="EO36" s="218"/>
      <c r="EP36" s="188" t="str">
        <f t="shared" si="511"/>
        <v/>
      </c>
      <c r="EQ36" s="188" t="str">
        <f>IF((EP36&lt;&gt;""),IF(OR($F36&lt;&gt;$G36,PrSettings!$M$4="●"),(($F36-$G36)=(EM36-EN36))*1,0),"")</f>
        <v/>
      </c>
      <c r="ER36" s="188" t="str">
        <f t="shared" si="512"/>
        <v/>
      </c>
      <c r="ES36" s="188" t="str">
        <f>IF(EP36&lt;&gt;"",IF(ABS($F36-$G36)&gt;=PrSettings!$M$7,(ABS($F36-$G36-EM36+EN36)&lt;=1)*1,IF(AND(EP36,$F36=$G36,$F36&gt;=PrSettings!$M$6),(ABS(EM36-$F36)&lt;=1)*1,IF(AND(EP36,$F36+$G36&gt;=PrSettings!$M$8),(ABS(EM36-$F36)+ABS(EN36-$G36)&lt;=1)*1,""))),"")</f>
        <v/>
      </c>
      <c r="ET36" s="220"/>
      <c r="EV36" s="186">
        <f t="shared" si="11"/>
        <v>10</v>
      </c>
      <c r="EW36" s="187" t="str">
        <f t="shared" si="513"/>
        <v>Germany</v>
      </c>
      <c r="EX36" s="188">
        <f t="shared" si="59"/>
        <v>34</v>
      </c>
      <c r="EY36" s="187" t="str">
        <f t="shared" si="514"/>
        <v>Ivory Coast</v>
      </c>
      <c r="EZ36" s="222"/>
      <c r="FA36" s="222"/>
      <c r="FB36" s="218"/>
      <c r="FC36" s="188" t="str">
        <f t="shared" si="515"/>
        <v/>
      </c>
      <c r="FD36" s="188" t="str">
        <f>IF((FC36&lt;&gt;""),IF(OR($F36&lt;&gt;$G36,PrSettings!$M$4="●"),(($F36-$G36)=(EZ36-FA36))*1,0),"")</f>
        <v/>
      </c>
      <c r="FE36" s="188" t="str">
        <f t="shared" si="516"/>
        <v/>
      </c>
      <c r="FF36" s="188" t="str">
        <f>IF(FC36&lt;&gt;"",IF(ABS($F36-$G36)&gt;=PrSettings!$M$7,(ABS($F36-$G36-EZ36+FA36)&lt;=1)*1,IF(AND(FC36,$F36=$G36,$F36&gt;=PrSettings!$M$6),(ABS(EZ36-$F36)&lt;=1)*1,IF(AND(FC36,$F36+$G36&gt;=PrSettings!$M$8),(ABS(EZ36-$F36)+ABS(FA36-$G36)&lt;=1)*1,""))),"")</f>
        <v/>
      </c>
      <c r="FG36" s="220"/>
      <c r="FI36" s="186">
        <f t="shared" si="12"/>
        <v>10</v>
      </c>
      <c r="FJ36" s="187" t="str">
        <f t="shared" si="517"/>
        <v>Germany</v>
      </c>
      <c r="FK36" s="188">
        <f t="shared" si="62"/>
        <v>34</v>
      </c>
      <c r="FL36" s="187" t="str">
        <f t="shared" si="518"/>
        <v>Ivory Coast</v>
      </c>
      <c r="FM36" s="222"/>
      <c r="FN36" s="222"/>
      <c r="FO36" s="218"/>
      <c r="FP36" s="188" t="str">
        <f t="shared" si="519"/>
        <v/>
      </c>
      <c r="FQ36" s="188" t="str">
        <f>IF((FP36&lt;&gt;""),IF(OR($F36&lt;&gt;$G36,PrSettings!$M$4="●"),(($F36-$G36)=(FM36-FN36))*1,0),"")</f>
        <v/>
      </c>
      <c r="FR36" s="188" t="str">
        <f t="shared" si="520"/>
        <v/>
      </c>
      <c r="FS36" s="188" t="str">
        <f>IF(FP36&lt;&gt;"",IF(ABS($F36-$G36)&gt;=PrSettings!$M$7,(ABS($F36-$G36-FM36+FN36)&lt;=1)*1,IF(AND(FP36,$F36=$G36,$F36&gt;=PrSettings!$M$6),(ABS(FM36-$F36)&lt;=1)*1,IF(AND(FP36,$F36+$G36&gt;=PrSettings!$M$8),(ABS(FM36-$F36)+ABS(FN36-$G36)&lt;=1)*1,""))),"")</f>
        <v/>
      </c>
      <c r="FT36" s="220"/>
      <c r="FV36" s="186">
        <f t="shared" si="13"/>
        <v>10</v>
      </c>
      <c r="FW36" s="187" t="str">
        <f t="shared" si="521"/>
        <v>Germany</v>
      </c>
      <c r="FX36" s="188">
        <f t="shared" si="65"/>
        <v>34</v>
      </c>
      <c r="FY36" s="187" t="str">
        <f t="shared" si="522"/>
        <v>Ivory Coast</v>
      </c>
      <c r="FZ36" s="222"/>
      <c r="GA36" s="222"/>
      <c r="GB36" s="218"/>
      <c r="GC36" s="188" t="str">
        <f t="shared" si="523"/>
        <v/>
      </c>
      <c r="GD36" s="188" t="str">
        <f>IF((GC36&lt;&gt;""),IF(OR($F36&lt;&gt;$G36,PrSettings!$M$4="●"),(($F36-$G36)=(FZ36-GA36))*1,0),"")</f>
        <v/>
      </c>
      <c r="GE36" s="188" t="str">
        <f t="shared" si="524"/>
        <v/>
      </c>
      <c r="GF36" s="188" t="str">
        <f>IF(GC36&lt;&gt;"",IF(ABS($F36-$G36)&gt;=PrSettings!$M$7,(ABS($F36-$G36-FZ36+GA36)&lt;=1)*1,IF(AND(GC36,$F36=$G36,$F36&gt;=PrSettings!$M$6),(ABS(FZ36-$F36)&lt;=1)*1,IF(AND(GC36,$F36+$G36&gt;=PrSettings!$M$8),(ABS(FZ36-$F36)+ABS(GA36-$G36)&lt;=1)*1,""))),"")</f>
        <v/>
      </c>
      <c r="GG36" s="220"/>
      <c r="GI36" s="186">
        <f t="shared" si="14"/>
        <v>10</v>
      </c>
      <c r="GJ36" s="187" t="str">
        <f t="shared" si="525"/>
        <v>Germany</v>
      </c>
      <c r="GK36" s="188">
        <f t="shared" si="68"/>
        <v>34</v>
      </c>
      <c r="GL36" s="187" t="str">
        <f t="shared" si="526"/>
        <v>Ivory Coast</v>
      </c>
      <c r="GM36" s="222"/>
      <c r="GN36" s="222"/>
      <c r="GO36" s="218"/>
      <c r="GP36" s="188" t="str">
        <f t="shared" si="527"/>
        <v/>
      </c>
      <c r="GQ36" s="188" t="str">
        <f>IF((GP36&lt;&gt;""),IF(OR($F36&lt;&gt;$G36,PrSettings!$M$4="●"),(($F36-$G36)=(GM36-GN36))*1,0),"")</f>
        <v/>
      </c>
      <c r="GR36" s="188" t="str">
        <f t="shared" si="528"/>
        <v/>
      </c>
      <c r="GS36" s="188" t="str">
        <f>IF(GP36&lt;&gt;"",IF(ABS($F36-$G36)&gt;=PrSettings!$M$7,(ABS($F36-$G36-GM36+GN36)&lt;=1)*1,IF(AND(GP36,$F36=$G36,$F36&gt;=PrSettings!$M$6),(ABS(GM36-$F36)&lt;=1)*1,IF(AND(GP36,$F36+$G36&gt;=PrSettings!$M$8),(ABS(GM36-$F36)+ABS(GN36-$G36)&lt;=1)*1,""))),"")</f>
        <v/>
      </c>
      <c r="GT36" s="220"/>
      <c r="GV36" s="186">
        <f t="shared" si="15"/>
        <v>10</v>
      </c>
      <c r="GW36" s="187" t="str">
        <f t="shared" si="529"/>
        <v>Germany</v>
      </c>
      <c r="GX36" s="188">
        <f t="shared" si="71"/>
        <v>34</v>
      </c>
      <c r="GY36" s="187" t="str">
        <f t="shared" si="530"/>
        <v>Ivory Coast</v>
      </c>
      <c r="GZ36" s="222"/>
      <c r="HA36" s="222"/>
      <c r="HB36" s="218"/>
      <c r="HC36" s="188" t="str">
        <f t="shared" si="531"/>
        <v/>
      </c>
      <c r="HD36" s="188" t="str">
        <f>IF((HC36&lt;&gt;""),IF(OR($F36&lt;&gt;$G36,PrSettings!$M$4="●"),(($F36-$G36)=(GZ36-HA36))*1,0),"")</f>
        <v/>
      </c>
      <c r="HE36" s="188" t="str">
        <f t="shared" si="532"/>
        <v/>
      </c>
      <c r="HF36" s="188" t="str">
        <f>IF(HC36&lt;&gt;"",IF(ABS($F36-$G36)&gt;=PrSettings!$M$7,(ABS($F36-$G36-GZ36+HA36)&lt;=1)*1,IF(AND(HC36,$F36=$G36,$F36&gt;=PrSettings!$M$6),(ABS(GZ36-$F36)&lt;=1)*1,IF(AND(HC36,$F36+$G36&gt;=PrSettings!$M$8),(ABS(GZ36-$F36)+ABS(HA36-$G36)&lt;=1)*1,""))),"")</f>
        <v/>
      </c>
      <c r="HG36" s="220"/>
      <c r="HI36" s="186">
        <f t="shared" si="16"/>
        <v>10</v>
      </c>
      <c r="HJ36" s="187" t="str">
        <f t="shared" si="533"/>
        <v>Germany</v>
      </c>
      <c r="HK36" s="188">
        <f t="shared" si="74"/>
        <v>34</v>
      </c>
      <c r="HL36" s="187" t="str">
        <f t="shared" si="534"/>
        <v>Ivory Coast</v>
      </c>
      <c r="HM36" s="222"/>
      <c r="HN36" s="222"/>
      <c r="HO36" s="218"/>
      <c r="HP36" s="188" t="str">
        <f t="shared" si="535"/>
        <v/>
      </c>
      <c r="HQ36" s="188" t="str">
        <f>IF((HP36&lt;&gt;""),IF(OR($F36&lt;&gt;$G36,PrSettings!$M$4="●"),(($F36-$G36)=(HM36-HN36))*1,0),"")</f>
        <v/>
      </c>
      <c r="HR36" s="188" t="str">
        <f t="shared" si="536"/>
        <v/>
      </c>
      <c r="HS36" s="188" t="str">
        <f>IF(HP36&lt;&gt;"",IF(ABS($F36-$G36)&gt;=PrSettings!$M$7,(ABS($F36-$G36-HM36+HN36)&lt;=1)*1,IF(AND(HP36,$F36=$G36,$F36&gt;=PrSettings!$M$6),(ABS(HM36-$F36)&lt;=1)*1,IF(AND(HP36,$F36+$G36&gt;=PrSettings!$M$8),(ABS(HM36-$F36)+ABS(HN36-$G36)&lt;=1)*1,""))),"")</f>
        <v/>
      </c>
      <c r="HT36" s="220"/>
      <c r="HV36" s="186">
        <f t="shared" si="17"/>
        <v>10</v>
      </c>
      <c r="HW36" s="187" t="str">
        <f t="shared" si="537"/>
        <v>Germany</v>
      </c>
      <c r="HX36" s="188">
        <f t="shared" si="77"/>
        <v>34</v>
      </c>
      <c r="HY36" s="187" t="str">
        <f t="shared" si="538"/>
        <v>Ivory Coast</v>
      </c>
      <c r="HZ36" s="222"/>
      <c r="IA36" s="222"/>
      <c r="IB36" s="218"/>
      <c r="IC36" s="188" t="str">
        <f t="shared" si="539"/>
        <v/>
      </c>
      <c r="ID36" s="188" t="str">
        <f>IF((IC36&lt;&gt;""),IF(OR($F36&lt;&gt;$G36,PrSettings!$M$4="●"),(($F36-$G36)=(HZ36-IA36))*1,0),"")</f>
        <v/>
      </c>
      <c r="IE36" s="188" t="str">
        <f t="shared" si="540"/>
        <v/>
      </c>
      <c r="IF36" s="188" t="str">
        <f>IF(IC36&lt;&gt;"",IF(ABS($F36-$G36)&gt;=PrSettings!$M$7,(ABS($F36-$G36-HZ36+IA36)&lt;=1)*1,IF(AND(IC36,$F36=$G36,$F36&gt;=PrSettings!$M$6),(ABS(HZ36-$F36)&lt;=1)*1,IF(AND(IC36,$F36+$G36&gt;=PrSettings!$M$8),(ABS(HZ36-$F36)+ABS(IA36-$G36)&lt;=1)*1,""))),"")</f>
        <v/>
      </c>
      <c r="IG36" s="220"/>
      <c r="II36" s="186">
        <f t="shared" si="18"/>
        <v>10</v>
      </c>
      <c r="IJ36" s="187" t="str">
        <f t="shared" si="541"/>
        <v>Germany</v>
      </c>
      <c r="IK36" s="188">
        <f t="shared" si="80"/>
        <v>34</v>
      </c>
      <c r="IL36" s="187" t="str">
        <f t="shared" si="542"/>
        <v>Ivory Coast</v>
      </c>
      <c r="IM36" s="222"/>
      <c r="IN36" s="222"/>
      <c r="IO36" s="218"/>
      <c r="IP36" s="188" t="str">
        <f t="shared" si="543"/>
        <v/>
      </c>
      <c r="IQ36" s="188" t="str">
        <f>IF((IP36&lt;&gt;""),IF(OR($F36&lt;&gt;$G36,PrSettings!$M$4="●"),(($F36-$G36)=(IM36-IN36))*1,0),"")</f>
        <v/>
      </c>
      <c r="IR36" s="188" t="str">
        <f t="shared" si="544"/>
        <v/>
      </c>
      <c r="IS36" s="188" t="str">
        <f>IF(IP36&lt;&gt;"",IF(ABS($F36-$G36)&gt;=PrSettings!$M$7,(ABS($F36-$G36-IM36+IN36)&lt;=1)*1,IF(AND(IP36,$F36=$G36,$F36&gt;=PrSettings!$M$6),(ABS(IM36-$F36)&lt;=1)*1,IF(AND(IP36,$F36+$G36&gt;=PrSettings!$M$8),(ABS(IM36-$F36)+ABS(IN36-$G36)&lt;=1)*1,""))),"")</f>
        <v/>
      </c>
      <c r="IT36" s="220"/>
      <c r="IV36" s="186">
        <f t="shared" si="19"/>
        <v>10</v>
      </c>
      <c r="IW36" s="187" t="str">
        <f t="shared" si="545"/>
        <v>Germany</v>
      </c>
      <c r="IX36" s="188">
        <f t="shared" si="83"/>
        <v>34</v>
      </c>
      <c r="IY36" s="187" t="str">
        <f t="shared" si="546"/>
        <v>Ivory Coast</v>
      </c>
      <c r="IZ36" s="222"/>
      <c r="JA36" s="222"/>
      <c r="JB36" s="218"/>
      <c r="JC36" s="188" t="str">
        <f t="shared" si="547"/>
        <v/>
      </c>
      <c r="JD36" s="188" t="str">
        <f>IF((JC36&lt;&gt;""),IF(OR($F36&lt;&gt;$G36,PrSettings!$M$4="●"),(($F36-$G36)=(IZ36-JA36))*1,0),"")</f>
        <v/>
      </c>
      <c r="JE36" s="188" t="str">
        <f t="shared" si="548"/>
        <v/>
      </c>
      <c r="JF36" s="188" t="str">
        <f>IF(JC36&lt;&gt;"",IF(ABS($F36-$G36)&gt;=PrSettings!$M$7,(ABS($F36-$G36-IZ36+JA36)&lt;=1)*1,IF(AND(JC36,$F36=$G36,$F36&gt;=PrSettings!$M$6),(ABS(IZ36-$F36)&lt;=1)*1,IF(AND(JC36,$F36+$G36&gt;=PrSettings!$M$8),(ABS(IZ36-$F36)+ABS(JA36-$G36)&lt;=1)*1,""))),"")</f>
        <v/>
      </c>
      <c r="JG36" s="220"/>
      <c r="JI36" s="186">
        <f t="shared" si="20"/>
        <v>10</v>
      </c>
      <c r="JJ36" s="187" t="str">
        <f t="shared" si="549"/>
        <v>Germany</v>
      </c>
      <c r="JK36" s="188">
        <f t="shared" si="86"/>
        <v>34</v>
      </c>
      <c r="JL36" s="187" t="str">
        <f t="shared" si="550"/>
        <v>Ivory Coast</v>
      </c>
      <c r="JM36" s="222"/>
      <c r="JN36" s="222"/>
      <c r="JO36" s="218"/>
      <c r="JP36" s="188" t="str">
        <f t="shared" si="551"/>
        <v/>
      </c>
      <c r="JQ36" s="188" t="str">
        <f>IF((JP36&lt;&gt;""),IF(OR($F36&lt;&gt;$G36,PrSettings!$M$4="●"),(($F36-$G36)=(JM36-JN36))*1,0),"")</f>
        <v/>
      </c>
      <c r="JR36" s="188" t="str">
        <f t="shared" si="552"/>
        <v/>
      </c>
      <c r="JS36" s="188" t="str">
        <f>IF(JP36&lt;&gt;"",IF(ABS($F36-$G36)&gt;=PrSettings!$M$7,(ABS($F36-$G36-JM36+JN36)&lt;=1)*1,IF(AND(JP36,$F36=$G36,$F36&gt;=PrSettings!$M$6),(ABS(JM36-$F36)&lt;=1)*1,IF(AND(JP36,$F36+$G36&gt;=PrSettings!$M$8),(ABS(JM36-$F36)+ABS(JN36-$G36)&lt;=1)*1,""))),"")</f>
        <v/>
      </c>
      <c r="JT36" s="220"/>
      <c r="JV36" s="186">
        <f t="shared" si="21"/>
        <v>10</v>
      </c>
      <c r="JW36" s="187" t="str">
        <f t="shared" si="553"/>
        <v>Germany</v>
      </c>
      <c r="JX36" s="188">
        <f t="shared" si="89"/>
        <v>34</v>
      </c>
      <c r="JY36" s="187" t="str">
        <f t="shared" si="554"/>
        <v>Ivory Coast</v>
      </c>
      <c r="JZ36" s="222"/>
      <c r="KA36" s="222"/>
      <c r="KB36" s="218"/>
      <c r="KC36" s="188" t="str">
        <f t="shared" si="555"/>
        <v/>
      </c>
      <c r="KD36" s="188" t="str">
        <f>IF((KC36&lt;&gt;""),IF(OR($F36&lt;&gt;$G36,PrSettings!$M$4="●"),(($F36-$G36)=(JZ36-KA36))*1,0),"")</f>
        <v/>
      </c>
      <c r="KE36" s="188" t="str">
        <f t="shared" si="556"/>
        <v/>
      </c>
      <c r="KF36" s="188" t="str">
        <f>IF(KC36&lt;&gt;"",IF(ABS($F36-$G36)&gt;=PrSettings!$M$7,(ABS($F36-$G36-JZ36+KA36)&lt;=1)*1,IF(AND(KC36,$F36=$G36,$F36&gt;=PrSettings!$M$6),(ABS(JZ36-$F36)&lt;=1)*1,IF(AND(KC36,$F36+$G36&gt;=PrSettings!$M$8),(ABS(JZ36-$F36)+ABS(KA36-$G36)&lt;=1)*1,""))),"")</f>
        <v/>
      </c>
      <c r="KG36" s="220"/>
      <c r="KI36" s="186">
        <f t="shared" si="22"/>
        <v>10</v>
      </c>
      <c r="KJ36" s="187" t="str">
        <f t="shared" si="557"/>
        <v>Germany</v>
      </c>
      <c r="KK36" s="188">
        <f t="shared" si="92"/>
        <v>34</v>
      </c>
      <c r="KL36" s="187" t="str">
        <f t="shared" si="558"/>
        <v>Ivory Coast</v>
      </c>
      <c r="KM36" s="222"/>
      <c r="KN36" s="222"/>
      <c r="KO36" s="218"/>
      <c r="KP36" s="188" t="str">
        <f t="shared" si="559"/>
        <v/>
      </c>
      <c r="KQ36" s="188" t="str">
        <f>IF((KP36&lt;&gt;""),IF(OR($F36&lt;&gt;$G36,PrSettings!$M$4="●"),(($F36-$G36)=(KM36-KN36))*1,0),"")</f>
        <v/>
      </c>
      <c r="KR36" s="188" t="str">
        <f t="shared" si="560"/>
        <v/>
      </c>
      <c r="KS36" s="188" t="str">
        <f>IF(KP36&lt;&gt;"",IF(ABS($F36-$G36)&gt;=PrSettings!$M$7,(ABS($F36-$G36-KM36+KN36)&lt;=1)*1,IF(AND(KP36,$F36=$G36,$F36&gt;=PrSettings!$M$6),(ABS(KM36-$F36)&lt;=1)*1,IF(AND(KP36,$F36+$G36&gt;=PrSettings!$M$8),(ABS(KM36-$F36)+ABS(KN36-$G36)&lt;=1)*1,""))),"")</f>
        <v/>
      </c>
      <c r="KT36" s="220"/>
      <c r="KV36" s="186">
        <f t="shared" si="23"/>
        <v>10</v>
      </c>
      <c r="KW36" s="187" t="str">
        <f t="shared" si="561"/>
        <v>Germany</v>
      </c>
      <c r="KX36" s="188">
        <f t="shared" si="95"/>
        <v>34</v>
      </c>
      <c r="KY36" s="187" t="str">
        <f t="shared" si="562"/>
        <v>Ivory Coast</v>
      </c>
      <c r="KZ36" s="222"/>
      <c r="LA36" s="222"/>
      <c r="LB36" s="218"/>
      <c r="LC36" s="188" t="str">
        <f t="shared" si="563"/>
        <v/>
      </c>
      <c r="LD36" s="188" t="str">
        <f>IF((LC36&lt;&gt;""),IF(OR($F36&lt;&gt;$G36,PrSettings!$M$4="●"),(($F36-$G36)=(KZ36-LA36))*1,0),"")</f>
        <v/>
      </c>
      <c r="LE36" s="188" t="str">
        <f t="shared" si="564"/>
        <v/>
      </c>
      <c r="LF36" s="188" t="str">
        <f>IF(LC36&lt;&gt;"",IF(ABS($F36-$G36)&gt;=PrSettings!$M$7,(ABS($F36-$G36-KZ36+LA36)&lt;=1)*1,IF(AND(LC36,$F36=$G36,$F36&gt;=PrSettings!$M$6),(ABS(KZ36-$F36)&lt;=1)*1,IF(AND(LC36,$F36+$G36&gt;=PrSettings!$M$8),(ABS(KZ36-$F36)+ABS(LA36-$G36)&lt;=1)*1,""))),"")</f>
        <v/>
      </c>
      <c r="LG36" s="220"/>
      <c r="LI36" s="186">
        <f t="shared" si="24"/>
        <v>10</v>
      </c>
      <c r="LJ36" s="187" t="str">
        <f t="shared" si="565"/>
        <v>Germany</v>
      </c>
      <c r="LK36" s="188">
        <f t="shared" si="98"/>
        <v>34</v>
      </c>
      <c r="LL36" s="187" t="str">
        <f t="shared" si="566"/>
        <v>Ivory Coast</v>
      </c>
      <c r="LM36" s="222"/>
      <c r="LN36" s="222"/>
      <c r="LO36" s="218"/>
      <c r="LP36" s="188" t="str">
        <f t="shared" si="567"/>
        <v/>
      </c>
      <c r="LQ36" s="188" t="str">
        <f>IF((LP36&lt;&gt;""),IF(OR($F36&lt;&gt;$G36,PrSettings!$M$4="●"),(($F36-$G36)=(LM36-LN36))*1,0),"")</f>
        <v/>
      </c>
      <c r="LR36" s="188" t="str">
        <f t="shared" si="568"/>
        <v/>
      </c>
      <c r="LS36" s="188" t="str">
        <f>IF(LP36&lt;&gt;"",IF(ABS($F36-$G36)&gt;=PrSettings!$M$7,(ABS($F36-$G36-LM36+LN36)&lt;=1)*1,IF(AND(LP36,$F36=$G36,$F36&gt;=PrSettings!$M$6),(ABS(LM36-$F36)&lt;=1)*1,IF(AND(LP36,$F36+$G36&gt;=PrSettings!$M$8),(ABS(LM36-$F36)+ABS(LN36-$G36)&lt;=1)*1,""))),"")</f>
        <v/>
      </c>
      <c r="LT36" s="220"/>
      <c r="LV36" s="186">
        <f t="shared" si="25"/>
        <v>10</v>
      </c>
      <c r="LW36" s="187" t="str">
        <f t="shared" si="569"/>
        <v>Germany</v>
      </c>
      <c r="LX36" s="188">
        <f t="shared" si="101"/>
        <v>34</v>
      </c>
      <c r="LY36" s="187" t="str">
        <f t="shared" si="570"/>
        <v>Ivory Coast</v>
      </c>
      <c r="LZ36" s="222"/>
      <c r="MA36" s="222"/>
      <c r="MB36" s="218"/>
      <c r="MC36" s="188" t="str">
        <f t="shared" si="571"/>
        <v/>
      </c>
      <c r="MD36" s="188" t="str">
        <f>IF((MC36&lt;&gt;""),IF(OR($F36&lt;&gt;$G36,PrSettings!$M$4="●"),(($F36-$G36)=(LZ36-MA36))*1,0),"")</f>
        <v/>
      </c>
      <c r="ME36" s="188" t="str">
        <f t="shared" si="572"/>
        <v/>
      </c>
      <c r="MF36" s="188" t="str">
        <f>IF(MC36&lt;&gt;"",IF(ABS($F36-$G36)&gt;=PrSettings!$M$7,(ABS($F36-$G36-LZ36+MA36)&lt;=1)*1,IF(AND(MC36,$F36=$G36,$F36&gt;=PrSettings!$M$6),(ABS(LZ36-$F36)&lt;=1)*1,IF(AND(MC36,$F36+$G36&gt;=PrSettings!$M$8),(ABS(LZ36-$F36)+ABS(MA36-$G36)&lt;=1)*1,""))),"")</f>
        <v/>
      </c>
      <c r="MG36" s="220"/>
    </row>
    <row r="37" spans="1:345">
      <c r="B37" s="186">
        <f>INDEX(Groups!$C$7:$C$65,MATCH(C37,Groups!$D$7:$D$65,0))</f>
        <v>23</v>
      </c>
      <c r="C37" s="187" t="str">
        <f>CalcE!$P$25</f>
        <v>Ecuador</v>
      </c>
      <c r="D37" s="188">
        <f>INDEX(Groups!$C$7:$C$65,MATCH(E37,Groups!$D$7:$D$65,0))</f>
        <v>82</v>
      </c>
      <c r="E37" s="187" t="str">
        <f>CalcE!$Q$25</f>
        <v>Curaçao</v>
      </c>
      <c r="F37" s="189" t="str">
        <f>CalcE!$R$25</f>
        <v/>
      </c>
      <c r="G37" s="190" t="str">
        <f>CalcE!$S$25</f>
        <v/>
      </c>
      <c r="I37" s="186">
        <f t="shared" si="468"/>
        <v>23</v>
      </c>
      <c r="J37" s="187" t="str">
        <f t="shared" si="469"/>
        <v>Ecuador</v>
      </c>
      <c r="K37" s="188">
        <f t="shared" si="26"/>
        <v>82</v>
      </c>
      <c r="L37" s="187" t="str">
        <f t="shared" si="470"/>
        <v>Curaçao</v>
      </c>
      <c r="M37" s="222"/>
      <c r="N37" s="222"/>
      <c r="O37" s="218"/>
      <c r="P37" s="188" t="str">
        <f t="shared" si="471"/>
        <v/>
      </c>
      <c r="Q37" s="188" t="str">
        <f>IF((P37&lt;&gt;""),IF(OR($F37&lt;&gt;$G37,PrSettings!$M$4="●"),(($F37-$G37)=(M37-N37))*1,0),"")</f>
        <v/>
      </c>
      <c r="R37" s="188" t="str">
        <f t="shared" si="472"/>
        <v/>
      </c>
      <c r="S37" s="188" t="str">
        <f>IF(P37&lt;&gt;"",IF(ABS($F37-$G37)&gt;=PrSettings!$M$7,(ABS($F37-$G37-M37+N37)&lt;=1)*1,IF(AND(P37,$F37=$G37,$F37&gt;=PrSettings!$M$6),(ABS(M37-$F37)&lt;=1)*1,IF(AND(P37,$F37+$G37&gt;=PrSettings!$M$8),(ABS(M37-$F37)+ABS(N37-$G37)&lt;=1)*1,""))),"")</f>
        <v/>
      </c>
      <c r="T37" s="220"/>
      <c r="V37" s="186">
        <f t="shared" si="1"/>
        <v>23</v>
      </c>
      <c r="W37" s="187" t="str">
        <f t="shared" si="473"/>
        <v>Ecuador</v>
      </c>
      <c r="X37" s="188">
        <f t="shared" si="29"/>
        <v>82</v>
      </c>
      <c r="Y37" s="187" t="str">
        <f t="shared" si="474"/>
        <v>Curaçao</v>
      </c>
      <c r="Z37" s="222"/>
      <c r="AA37" s="222"/>
      <c r="AB37" s="218"/>
      <c r="AC37" s="188" t="str">
        <f t="shared" si="475"/>
        <v/>
      </c>
      <c r="AD37" s="188" t="str">
        <f>IF((AC37&lt;&gt;""),IF(OR($F37&lt;&gt;$G37,PrSettings!$M$4="●"),(($F37-$G37)=(Z37-AA37))*1,0),"")</f>
        <v/>
      </c>
      <c r="AE37" s="188" t="str">
        <f t="shared" si="476"/>
        <v/>
      </c>
      <c r="AF37" s="188" t="str">
        <f>IF(AC37&lt;&gt;"",IF(ABS($F37-$G37)&gt;=PrSettings!$M$7,(ABS($F37-$G37-Z37+AA37)&lt;=1)*1,IF(AND(AC37,$F37=$G37,$F37&gt;=PrSettings!$M$6),(ABS(Z37-$F37)&lt;=1)*1,IF(AND(AC37,$F37+$G37&gt;=PrSettings!$M$8),(ABS(Z37-$F37)+ABS(AA37-$G37)&lt;=1)*1,""))),"")</f>
        <v/>
      </c>
      <c r="AG37" s="220"/>
      <c r="AI37" s="186">
        <f t="shared" si="2"/>
        <v>23</v>
      </c>
      <c r="AJ37" s="187" t="str">
        <f t="shared" si="477"/>
        <v>Ecuador</v>
      </c>
      <c r="AK37" s="188">
        <f t="shared" si="32"/>
        <v>82</v>
      </c>
      <c r="AL37" s="187" t="str">
        <f t="shared" si="478"/>
        <v>Curaçao</v>
      </c>
      <c r="AM37" s="222"/>
      <c r="AN37" s="222"/>
      <c r="AO37" s="218"/>
      <c r="AP37" s="188" t="str">
        <f t="shared" si="479"/>
        <v/>
      </c>
      <c r="AQ37" s="188" t="str">
        <f>IF((AP37&lt;&gt;""),IF(OR($F37&lt;&gt;$G37,PrSettings!$M$4="●"),(($F37-$G37)=(AM37-AN37))*1,0),"")</f>
        <v/>
      </c>
      <c r="AR37" s="188" t="str">
        <f t="shared" si="480"/>
        <v/>
      </c>
      <c r="AS37" s="188" t="str">
        <f>IF(AP37&lt;&gt;"",IF(ABS($F37-$G37)&gt;=PrSettings!$M$7,(ABS($F37-$G37-AM37+AN37)&lt;=1)*1,IF(AND(AP37,$F37=$G37,$F37&gt;=PrSettings!$M$6),(ABS(AM37-$F37)&lt;=1)*1,IF(AND(AP37,$F37+$G37&gt;=PrSettings!$M$8),(ABS(AM37-$F37)+ABS(AN37-$G37)&lt;=1)*1,""))),"")</f>
        <v/>
      </c>
      <c r="AT37" s="220"/>
      <c r="AV37" s="186">
        <f t="shared" si="3"/>
        <v>23</v>
      </c>
      <c r="AW37" s="187" t="str">
        <f t="shared" si="481"/>
        <v>Ecuador</v>
      </c>
      <c r="AX37" s="188">
        <f t="shared" si="35"/>
        <v>82</v>
      </c>
      <c r="AY37" s="187" t="str">
        <f t="shared" si="482"/>
        <v>Curaçao</v>
      </c>
      <c r="AZ37" s="222"/>
      <c r="BA37" s="222"/>
      <c r="BB37" s="218"/>
      <c r="BC37" s="188" t="str">
        <f t="shared" si="483"/>
        <v/>
      </c>
      <c r="BD37" s="188" t="str">
        <f>IF((BC37&lt;&gt;""),IF(OR($F37&lt;&gt;$G37,PrSettings!$M$4="●"),(($F37-$G37)=(AZ37-BA37))*1,0),"")</f>
        <v/>
      </c>
      <c r="BE37" s="188" t="str">
        <f t="shared" si="484"/>
        <v/>
      </c>
      <c r="BF37" s="188" t="str">
        <f>IF(BC37&lt;&gt;"",IF(ABS($F37-$G37)&gt;=PrSettings!$M$7,(ABS($F37-$G37-AZ37+BA37)&lt;=1)*1,IF(AND(BC37,$F37=$G37,$F37&gt;=PrSettings!$M$6),(ABS(AZ37-$F37)&lt;=1)*1,IF(AND(BC37,$F37+$G37&gt;=PrSettings!$M$8),(ABS(AZ37-$F37)+ABS(BA37-$G37)&lt;=1)*1,""))),"")</f>
        <v/>
      </c>
      <c r="BG37" s="220"/>
      <c r="BI37" s="186">
        <f t="shared" si="4"/>
        <v>23</v>
      </c>
      <c r="BJ37" s="187" t="str">
        <f t="shared" si="485"/>
        <v>Ecuador</v>
      </c>
      <c r="BK37" s="188">
        <f t="shared" si="38"/>
        <v>82</v>
      </c>
      <c r="BL37" s="187" t="str">
        <f t="shared" si="486"/>
        <v>Curaçao</v>
      </c>
      <c r="BM37" s="222"/>
      <c r="BN37" s="222"/>
      <c r="BO37" s="218"/>
      <c r="BP37" s="188" t="str">
        <f t="shared" si="487"/>
        <v/>
      </c>
      <c r="BQ37" s="188" t="str">
        <f>IF((BP37&lt;&gt;""),IF(OR($F37&lt;&gt;$G37,PrSettings!$M$4="●"),(($F37-$G37)=(BM37-BN37))*1,0),"")</f>
        <v/>
      </c>
      <c r="BR37" s="188" t="str">
        <f t="shared" si="488"/>
        <v/>
      </c>
      <c r="BS37" s="188" t="str">
        <f>IF(BP37&lt;&gt;"",IF(ABS($F37-$G37)&gt;=PrSettings!$M$7,(ABS($F37-$G37-BM37+BN37)&lt;=1)*1,IF(AND(BP37,$F37=$G37,$F37&gt;=PrSettings!$M$6),(ABS(BM37-$F37)&lt;=1)*1,IF(AND(BP37,$F37+$G37&gt;=PrSettings!$M$8),(ABS(BM37-$F37)+ABS(BN37-$G37)&lt;=1)*1,""))),"")</f>
        <v/>
      </c>
      <c r="BT37" s="220"/>
      <c r="BV37" s="186">
        <f t="shared" si="5"/>
        <v>23</v>
      </c>
      <c r="BW37" s="187" t="str">
        <f t="shared" si="489"/>
        <v>Ecuador</v>
      </c>
      <c r="BX37" s="188">
        <f t="shared" si="41"/>
        <v>82</v>
      </c>
      <c r="BY37" s="187" t="str">
        <f t="shared" si="490"/>
        <v>Curaçao</v>
      </c>
      <c r="BZ37" s="222"/>
      <c r="CA37" s="222"/>
      <c r="CB37" s="218"/>
      <c r="CC37" s="188" t="str">
        <f t="shared" si="491"/>
        <v/>
      </c>
      <c r="CD37" s="188" t="str">
        <f>IF((CC37&lt;&gt;""),IF(OR($F37&lt;&gt;$G37,PrSettings!$M$4="●"),(($F37-$G37)=(BZ37-CA37))*1,0),"")</f>
        <v/>
      </c>
      <c r="CE37" s="188" t="str">
        <f t="shared" si="492"/>
        <v/>
      </c>
      <c r="CF37" s="188" t="str">
        <f>IF(CC37&lt;&gt;"",IF(ABS($F37-$G37)&gt;=PrSettings!$M$7,(ABS($F37-$G37-BZ37+CA37)&lt;=1)*1,IF(AND(CC37,$F37=$G37,$F37&gt;=PrSettings!$M$6),(ABS(BZ37-$F37)&lt;=1)*1,IF(AND(CC37,$F37+$G37&gt;=PrSettings!$M$8),(ABS(BZ37-$F37)+ABS(CA37-$G37)&lt;=1)*1,""))),"")</f>
        <v/>
      </c>
      <c r="CG37" s="220"/>
      <c r="CI37" s="186">
        <f t="shared" si="6"/>
        <v>23</v>
      </c>
      <c r="CJ37" s="187" t="str">
        <f t="shared" si="493"/>
        <v>Ecuador</v>
      </c>
      <c r="CK37" s="188">
        <f t="shared" si="44"/>
        <v>82</v>
      </c>
      <c r="CL37" s="187" t="str">
        <f t="shared" si="494"/>
        <v>Curaçao</v>
      </c>
      <c r="CM37" s="222"/>
      <c r="CN37" s="222"/>
      <c r="CO37" s="218"/>
      <c r="CP37" s="188" t="str">
        <f t="shared" si="495"/>
        <v/>
      </c>
      <c r="CQ37" s="188" t="str">
        <f>IF((CP37&lt;&gt;""),IF(OR($F37&lt;&gt;$G37,PrSettings!$M$4="●"),(($F37-$G37)=(CM37-CN37))*1,0),"")</f>
        <v/>
      </c>
      <c r="CR37" s="188" t="str">
        <f t="shared" si="496"/>
        <v/>
      </c>
      <c r="CS37" s="188" t="str">
        <f>IF(CP37&lt;&gt;"",IF(ABS($F37-$G37)&gt;=PrSettings!$M$7,(ABS($F37-$G37-CM37+CN37)&lt;=1)*1,IF(AND(CP37,$F37=$G37,$F37&gt;=PrSettings!$M$6),(ABS(CM37-$F37)&lt;=1)*1,IF(AND(CP37,$F37+$G37&gt;=PrSettings!$M$8),(ABS(CM37-$F37)+ABS(CN37-$G37)&lt;=1)*1,""))),"")</f>
        <v/>
      </c>
      <c r="CT37" s="220"/>
      <c r="CV37" s="186">
        <f t="shared" si="7"/>
        <v>23</v>
      </c>
      <c r="CW37" s="187" t="str">
        <f t="shared" si="497"/>
        <v>Ecuador</v>
      </c>
      <c r="CX37" s="188">
        <f t="shared" si="47"/>
        <v>82</v>
      </c>
      <c r="CY37" s="187" t="str">
        <f t="shared" si="498"/>
        <v>Curaçao</v>
      </c>
      <c r="CZ37" s="222"/>
      <c r="DA37" s="222"/>
      <c r="DB37" s="218"/>
      <c r="DC37" s="188" t="str">
        <f t="shared" si="499"/>
        <v/>
      </c>
      <c r="DD37" s="188" t="str">
        <f>IF((DC37&lt;&gt;""),IF(OR($F37&lt;&gt;$G37,PrSettings!$M$4="●"),(($F37-$G37)=(CZ37-DA37))*1,0),"")</f>
        <v/>
      </c>
      <c r="DE37" s="188" t="str">
        <f t="shared" si="500"/>
        <v/>
      </c>
      <c r="DF37" s="188" t="str">
        <f>IF(DC37&lt;&gt;"",IF(ABS($F37-$G37)&gt;=PrSettings!$M$7,(ABS($F37-$G37-CZ37+DA37)&lt;=1)*1,IF(AND(DC37,$F37=$G37,$F37&gt;=PrSettings!$M$6),(ABS(CZ37-$F37)&lt;=1)*1,IF(AND(DC37,$F37+$G37&gt;=PrSettings!$M$8),(ABS(CZ37-$F37)+ABS(DA37-$G37)&lt;=1)*1,""))),"")</f>
        <v/>
      </c>
      <c r="DG37" s="220"/>
      <c r="DI37" s="186">
        <f t="shared" si="8"/>
        <v>23</v>
      </c>
      <c r="DJ37" s="187" t="str">
        <f t="shared" si="501"/>
        <v>Ecuador</v>
      </c>
      <c r="DK37" s="188">
        <f t="shared" si="50"/>
        <v>82</v>
      </c>
      <c r="DL37" s="187" t="str">
        <f t="shared" si="502"/>
        <v>Curaçao</v>
      </c>
      <c r="DM37" s="222"/>
      <c r="DN37" s="222"/>
      <c r="DO37" s="218"/>
      <c r="DP37" s="188" t="str">
        <f t="shared" si="503"/>
        <v/>
      </c>
      <c r="DQ37" s="188" t="str">
        <f>IF((DP37&lt;&gt;""),IF(OR($F37&lt;&gt;$G37,PrSettings!$M$4="●"),(($F37-$G37)=(DM37-DN37))*1,0),"")</f>
        <v/>
      </c>
      <c r="DR37" s="188" t="str">
        <f t="shared" si="504"/>
        <v/>
      </c>
      <c r="DS37" s="188" t="str">
        <f>IF(DP37&lt;&gt;"",IF(ABS($F37-$G37)&gt;=PrSettings!$M$7,(ABS($F37-$G37-DM37+DN37)&lt;=1)*1,IF(AND(DP37,$F37=$G37,$F37&gt;=PrSettings!$M$6),(ABS(DM37-$F37)&lt;=1)*1,IF(AND(DP37,$F37+$G37&gt;=PrSettings!$M$8),(ABS(DM37-$F37)+ABS(DN37-$G37)&lt;=1)*1,""))),"")</f>
        <v/>
      </c>
      <c r="DT37" s="220"/>
      <c r="DV37" s="186">
        <f t="shared" si="9"/>
        <v>23</v>
      </c>
      <c r="DW37" s="187" t="str">
        <f t="shared" si="505"/>
        <v>Ecuador</v>
      </c>
      <c r="DX37" s="188">
        <f t="shared" si="53"/>
        <v>82</v>
      </c>
      <c r="DY37" s="187" t="str">
        <f t="shared" si="506"/>
        <v>Curaçao</v>
      </c>
      <c r="DZ37" s="222"/>
      <c r="EA37" s="222"/>
      <c r="EB37" s="218"/>
      <c r="EC37" s="188" t="str">
        <f t="shared" si="507"/>
        <v/>
      </c>
      <c r="ED37" s="188" t="str">
        <f>IF((EC37&lt;&gt;""),IF(OR($F37&lt;&gt;$G37,PrSettings!$M$4="●"),(($F37-$G37)=(DZ37-EA37))*1,0),"")</f>
        <v/>
      </c>
      <c r="EE37" s="188" t="str">
        <f t="shared" si="508"/>
        <v/>
      </c>
      <c r="EF37" s="188" t="str">
        <f>IF(EC37&lt;&gt;"",IF(ABS($F37-$G37)&gt;=PrSettings!$M$7,(ABS($F37-$G37-DZ37+EA37)&lt;=1)*1,IF(AND(EC37,$F37=$G37,$F37&gt;=PrSettings!$M$6),(ABS(DZ37-$F37)&lt;=1)*1,IF(AND(EC37,$F37+$G37&gt;=PrSettings!$M$8),(ABS(DZ37-$F37)+ABS(EA37-$G37)&lt;=1)*1,""))),"")</f>
        <v/>
      </c>
      <c r="EG37" s="220"/>
      <c r="EI37" s="186">
        <f t="shared" si="10"/>
        <v>23</v>
      </c>
      <c r="EJ37" s="187" t="str">
        <f t="shared" si="509"/>
        <v>Ecuador</v>
      </c>
      <c r="EK37" s="188">
        <f t="shared" si="56"/>
        <v>82</v>
      </c>
      <c r="EL37" s="187" t="str">
        <f t="shared" si="510"/>
        <v>Curaçao</v>
      </c>
      <c r="EM37" s="222"/>
      <c r="EN37" s="222"/>
      <c r="EO37" s="218"/>
      <c r="EP37" s="188" t="str">
        <f t="shared" si="511"/>
        <v/>
      </c>
      <c r="EQ37" s="188" t="str">
        <f>IF((EP37&lt;&gt;""),IF(OR($F37&lt;&gt;$G37,PrSettings!$M$4="●"),(($F37-$G37)=(EM37-EN37))*1,0),"")</f>
        <v/>
      </c>
      <c r="ER37" s="188" t="str">
        <f t="shared" si="512"/>
        <v/>
      </c>
      <c r="ES37" s="188" t="str">
        <f>IF(EP37&lt;&gt;"",IF(ABS($F37-$G37)&gt;=PrSettings!$M$7,(ABS($F37-$G37-EM37+EN37)&lt;=1)*1,IF(AND(EP37,$F37=$G37,$F37&gt;=PrSettings!$M$6),(ABS(EM37-$F37)&lt;=1)*1,IF(AND(EP37,$F37+$G37&gt;=PrSettings!$M$8),(ABS(EM37-$F37)+ABS(EN37-$G37)&lt;=1)*1,""))),"")</f>
        <v/>
      </c>
      <c r="ET37" s="220"/>
      <c r="EV37" s="186">
        <f t="shared" si="11"/>
        <v>23</v>
      </c>
      <c r="EW37" s="187" t="str">
        <f t="shared" si="513"/>
        <v>Ecuador</v>
      </c>
      <c r="EX37" s="188">
        <f t="shared" si="59"/>
        <v>82</v>
      </c>
      <c r="EY37" s="187" t="str">
        <f t="shared" si="514"/>
        <v>Curaçao</v>
      </c>
      <c r="EZ37" s="222"/>
      <c r="FA37" s="222"/>
      <c r="FB37" s="218"/>
      <c r="FC37" s="188" t="str">
        <f t="shared" si="515"/>
        <v/>
      </c>
      <c r="FD37" s="188" t="str">
        <f>IF((FC37&lt;&gt;""),IF(OR($F37&lt;&gt;$G37,PrSettings!$M$4="●"),(($F37-$G37)=(EZ37-FA37))*1,0),"")</f>
        <v/>
      </c>
      <c r="FE37" s="188" t="str">
        <f t="shared" si="516"/>
        <v/>
      </c>
      <c r="FF37" s="188" t="str">
        <f>IF(FC37&lt;&gt;"",IF(ABS($F37-$G37)&gt;=PrSettings!$M$7,(ABS($F37-$G37-EZ37+FA37)&lt;=1)*1,IF(AND(FC37,$F37=$G37,$F37&gt;=PrSettings!$M$6),(ABS(EZ37-$F37)&lt;=1)*1,IF(AND(FC37,$F37+$G37&gt;=PrSettings!$M$8),(ABS(EZ37-$F37)+ABS(FA37-$G37)&lt;=1)*1,""))),"")</f>
        <v/>
      </c>
      <c r="FG37" s="220"/>
      <c r="FI37" s="186">
        <f t="shared" si="12"/>
        <v>23</v>
      </c>
      <c r="FJ37" s="187" t="str">
        <f t="shared" si="517"/>
        <v>Ecuador</v>
      </c>
      <c r="FK37" s="188">
        <f t="shared" si="62"/>
        <v>82</v>
      </c>
      <c r="FL37" s="187" t="str">
        <f t="shared" si="518"/>
        <v>Curaçao</v>
      </c>
      <c r="FM37" s="222"/>
      <c r="FN37" s="222"/>
      <c r="FO37" s="218"/>
      <c r="FP37" s="188" t="str">
        <f t="shared" si="519"/>
        <v/>
      </c>
      <c r="FQ37" s="188" t="str">
        <f>IF((FP37&lt;&gt;""),IF(OR($F37&lt;&gt;$G37,PrSettings!$M$4="●"),(($F37-$G37)=(FM37-FN37))*1,0),"")</f>
        <v/>
      </c>
      <c r="FR37" s="188" t="str">
        <f t="shared" si="520"/>
        <v/>
      </c>
      <c r="FS37" s="188" t="str">
        <f>IF(FP37&lt;&gt;"",IF(ABS($F37-$G37)&gt;=PrSettings!$M$7,(ABS($F37-$G37-FM37+FN37)&lt;=1)*1,IF(AND(FP37,$F37=$G37,$F37&gt;=PrSettings!$M$6),(ABS(FM37-$F37)&lt;=1)*1,IF(AND(FP37,$F37+$G37&gt;=PrSettings!$M$8),(ABS(FM37-$F37)+ABS(FN37-$G37)&lt;=1)*1,""))),"")</f>
        <v/>
      </c>
      <c r="FT37" s="220"/>
      <c r="FV37" s="186">
        <f t="shared" si="13"/>
        <v>23</v>
      </c>
      <c r="FW37" s="187" t="str">
        <f t="shared" si="521"/>
        <v>Ecuador</v>
      </c>
      <c r="FX37" s="188">
        <f t="shared" si="65"/>
        <v>82</v>
      </c>
      <c r="FY37" s="187" t="str">
        <f t="shared" si="522"/>
        <v>Curaçao</v>
      </c>
      <c r="FZ37" s="222"/>
      <c r="GA37" s="222"/>
      <c r="GB37" s="218"/>
      <c r="GC37" s="188" t="str">
        <f t="shared" si="523"/>
        <v/>
      </c>
      <c r="GD37" s="188" t="str">
        <f>IF((GC37&lt;&gt;""),IF(OR($F37&lt;&gt;$G37,PrSettings!$M$4="●"),(($F37-$G37)=(FZ37-GA37))*1,0),"")</f>
        <v/>
      </c>
      <c r="GE37" s="188" t="str">
        <f t="shared" si="524"/>
        <v/>
      </c>
      <c r="GF37" s="188" t="str">
        <f>IF(GC37&lt;&gt;"",IF(ABS($F37-$G37)&gt;=PrSettings!$M$7,(ABS($F37-$G37-FZ37+GA37)&lt;=1)*1,IF(AND(GC37,$F37=$G37,$F37&gt;=PrSettings!$M$6),(ABS(FZ37-$F37)&lt;=1)*1,IF(AND(GC37,$F37+$G37&gt;=PrSettings!$M$8),(ABS(FZ37-$F37)+ABS(GA37-$G37)&lt;=1)*1,""))),"")</f>
        <v/>
      </c>
      <c r="GG37" s="220"/>
      <c r="GI37" s="186">
        <f t="shared" si="14"/>
        <v>23</v>
      </c>
      <c r="GJ37" s="187" t="str">
        <f t="shared" si="525"/>
        <v>Ecuador</v>
      </c>
      <c r="GK37" s="188">
        <f t="shared" si="68"/>
        <v>82</v>
      </c>
      <c r="GL37" s="187" t="str">
        <f t="shared" si="526"/>
        <v>Curaçao</v>
      </c>
      <c r="GM37" s="222"/>
      <c r="GN37" s="222"/>
      <c r="GO37" s="218"/>
      <c r="GP37" s="188" t="str">
        <f t="shared" si="527"/>
        <v/>
      </c>
      <c r="GQ37" s="188" t="str">
        <f>IF((GP37&lt;&gt;""),IF(OR($F37&lt;&gt;$G37,PrSettings!$M$4="●"),(($F37-$G37)=(GM37-GN37))*1,0),"")</f>
        <v/>
      </c>
      <c r="GR37" s="188" t="str">
        <f t="shared" si="528"/>
        <v/>
      </c>
      <c r="GS37" s="188" t="str">
        <f>IF(GP37&lt;&gt;"",IF(ABS($F37-$G37)&gt;=PrSettings!$M$7,(ABS($F37-$G37-GM37+GN37)&lt;=1)*1,IF(AND(GP37,$F37=$G37,$F37&gt;=PrSettings!$M$6),(ABS(GM37-$F37)&lt;=1)*1,IF(AND(GP37,$F37+$G37&gt;=PrSettings!$M$8),(ABS(GM37-$F37)+ABS(GN37-$G37)&lt;=1)*1,""))),"")</f>
        <v/>
      </c>
      <c r="GT37" s="220"/>
      <c r="GV37" s="186">
        <f t="shared" si="15"/>
        <v>23</v>
      </c>
      <c r="GW37" s="187" t="str">
        <f t="shared" si="529"/>
        <v>Ecuador</v>
      </c>
      <c r="GX37" s="188">
        <f t="shared" si="71"/>
        <v>82</v>
      </c>
      <c r="GY37" s="187" t="str">
        <f t="shared" si="530"/>
        <v>Curaçao</v>
      </c>
      <c r="GZ37" s="222"/>
      <c r="HA37" s="222"/>
      <c r="HB37" s="218"/>
      <c r="HC37" s="188" t="str">
        <f t="shared" si="531"/>
        <v/>
      </c>
      <c r="HD37" s="188" t="str">
        <f>IF((HC37&lt;&gt;""),IF(OR($F37&lt;&gt;$G37,PrSettings!$M$4="●"),(($F37-$G37)=(GZ37-HA37))*1,0),"")</f>
        <v/>
      </c>
      <c r="HE37" s="188" t="str">
        <f t="shared" si="532"/>
        <v/>
      </c>
      <c r="HF37" s="188" t="str">
        <f>IF(HC37&lt;&gt;"",IF(ABS($F37-$G37)&gt;=PrSettings!$M$7,(ABS($F37-$G37-GZ37+HA37)&lt;=1)*1,IF(AND(HC37,$F37=$G37,$F37&gt;=PrSettings!$M$6),(ABS(GZ37-$F37)&lt;=1)*1,IF(AND(HC37,$F37+$G37&gt;=PrSettings!$M$8),(ABS(GZ37-$F37)+ABS(HA37-$G37)&lt;=1)*1,""))),"")</f>
        <v/>
      </c>
      <c r="HG37" s="220"/>
      <c r="HI37" s="186">
        <f t="shared" si="16"/>
        <v>23</v>
      </c>
      <c r="HJ37" s="187" t="str">
        <f t="shared" si="533"/>
        <v>Ecuador</v>
      </c>
      <c r="HK37" s="188">
        <f t="shared" si="74"/>
        <v>82</v>
      </c>
      <c r="HL37" s="187" t="str">
        <f t="shared" si="534"/>
        <v>Curaçao</v>
      </c>
      <c r="HM37" s="222"/>
      <c r="HN37" s="222"/>
      <c r="HO37" s="218"/>
      <c r="HP37" s="188" t="str">
        <f t="shared" si="535"/>
        <v/>
      </c>
      <c r="HQ37" s="188" t="str">
        <f>IF((HP37&lt;&gt;""),IF(OR($F37&lt;&gt;$G37,PrSettings!$M$4="●"),(($F37-$G37)=(HM37-HN37))*1,0),"")</f>
        <v/>
      </c>
      <c r="HR37" s="188" t="str">
        <f t="shared" si="536"/>
        <v/>
      </c>
      <c r="HS37" s="188" t="str">
        <f>IF(HP37&lt;&gt;"",IF(ABS($F37-$G37)&gt;=PrSettings!$M$7,(ABS($F37-$G37-HM37+HN37)&lt;=1)*1,IF(AND(HP37,$F37=$G37,$F37&gt;=PrSettings!$M$6),(ABS(HM37-$F37)&lt;=1)*1,IF(AND(HP37,$F37+$G37&gt;=PrSettings!$M$8),(ABS(HM37-$F37)+ABS(HN37-$G37)&lt;=1)*1,""))),"")</f>
        <v/>
      </c>
      <c r="HT37" s="220"/>
      <c r="HV37" s="186">
        <f t="shared" si="17"/>
        <v>23</v>
      </c>
      <c r="HW37" s="187" t="str">
        <f t="shared" si="537"/>
        <v>Ecuador</v>
      </c>
      <c r="HX37" s="188">
        <f t="shared" si="77"/>
        <v>82</v>
      </c>
      <c r="HY37" s="187" t="str">
        <f t="shared" si="538"/>
        <v>Curaçao</v>
      </c>
      <c r="HZ37" s="222"/>
      <c r="IA37" s="222"/>
      <c r="IB37" s="218"/>
      <c r="IC37" s="188" t="str">
        <f t="shared" si="539"/>
        <v/>
      </c>
      <c r="ID37" s="188" t="str">
        <f>IF((IC37&lt;&gt;""),IF(OR($F37&lt;&gt;$G37,PrSettings!$M$4="●"),(($F37-$G37)=(HZ37-IA37))*1,0),"")</f>
        <v/>
      </c>
      <c r="IE37" s="188" t="str">
        <f t="shared" si="540"/>
        <v/>
      </c>
      <c r="IF37" s="188" t="str">
        <f>IF(IC37&lt;&gt;"",IF(ABS($F37-$G37)&gt;=PrSettings!$M$7,(ABS($F37-$G37-HZ37+IA37)&lt;=1)*1,IF(AND(IC37,$F37=$G37,$F37&gt;=PrSettings!$M$6),(ABS(HZ37-$F37)&lt;=1)*1,IF(AND(IC37,$F37+$G37&gt;=PrSettings!$M$8),(ABS(HZ37-$F37)+ABS(IA37-$G37)&lt;=1)*1,""))),"")</f>
        <v/>
      </c>
      <c r="IG37" s="220"/>
      <c r="II37" s="186">
        <f t="shared" si="18"/>
        <v>23</v>
      </c>
      <c r="IJ37" s="187" t="str">
        <f t="shared" si="541"/>
        <v>Ecuador</v>
      </c>
      <c r="IK37" s="188">
        <f t="shared" si="80"/>
        <v>82</v>
      </c>
      <c r="IL37" s="187" t="str">
        <f t="shared" si="542"/>
        <v>Curaçao</v>
      </c>
      <c r="IM37" s="222"/>
      <c r="IN37" s="222"/>
      <c r="IO37" s="218"/>
      <c r="IP37" s="188" t="str">
        <f t="shared" si="543"/>
        <v/>
      </c>
      <c r="IQ37" s="188" t="str">
        <f>IF((IP37&lt;&gt;""),IF(OR($F37&lt;&gt;$G37,PrSettings!$M$4="●"),(($F37-$G37)=(IM37-IN37))*1,0),"")</f>
        <v/>
      </c>
      <c r="IR37" s="188" t="str">
        <f t="shared" si="544"/>
        <v/>
      </c>
      <c r="IS37" s="188" t="str">
        <f>IF(IP37&lt;&gt;"",IF(ABS($F37-$G37)&gt;=PrSettings!$M$7,(ABS($F37-$G37-IM37+IN37)&lt;=1)*1,IF(AND(IP37,$F37=$G37,$F37&gt;=PrSettings!$M$6),(ABS(IM37-$F37)&lt;=1)*1,IF(AND(IP37,$F37+$G37&gt;=PrSettings!$M$8),(ABS(IM37-$F37)+ABS(IN37-$G37)&lt;=1)*1,""))),"")</f>
        <v/>
      </c>
      <c r="IT37" s="220"/>
      <c r="IV37" s="186">
        <f t="shared" si="19"/>
        <v>23</v>
      </c>
      <c r="IW37" s="187" t="str">
        <f t="shared" si="545"/>
        <v>Ecuador</v>
      </c>
      <c r="IX37" s="188">
        <f t="shared" si="83"/>
        <v>82</v>
      </c>
      <c r="IY37" s="187" t="str">
        <f t="shared" si="546"/>
        <v>Curaçao</v>
      </c>
      <c r="IZ37" s="222"/>
      <c r="JA37" s="222"/>
      <c r="JB37" s="218"/>
      <c r="JC37" s="188" t="str">
        <f t="shared" si="547"/>
        <v/>
      </c>
      <c r="JD37" s="188" t="str">
        <f>IF((JC37&lt;&gt;""),IF(OR($F37&lt;&gt;$G37,PrSettings!$M$4="●"),(($F37-$G37)=(IZ37-JA37))*1,0),"")</f>
        <v/>
      </c>
      <c r="JE37" s="188" t="str">
        <f t="shared" si="548"/>
        <v/>
      </c>
      <c r="JF37" s="188" t="str">
        <f>IF(JC37&lt;&gt;"",IF(ABS($F37-$G37)&gt;=PrSettings!$M$7,(ABS($F37-$G37-IZ37+JA37)&lt;=1)*1,IF(AND(JC37,$F37=$G37,$F37&gt;=PrSettings!$M$6),(ABS(IZ37-$F37)&lt;=1)*1,IF(AND(JC37,$F37+$G37&gt;=PrSettings!$M$8),(ABS(IZ37-$F37)+ABS(JA37-$G37)&lt;=1)*1,""))),"")</f>
        <v/>
      </c>
      <c r="JG37" s="220"/>
      <c r="JI37" s="186">
        <f t="shared" si="20"/>
        <v>23</v>
      </c>
      <c r="JJ37" s="187" t="str">
        <f t="shared" si="549"/>
        <v>Ecuador</v>
      </c>
      <c r="JK37" s="188">
        <f t="shared" si="86"/>
        <v>82</v>
      </c>
      <c r="JL37" s="187" t="str">
        <f t="shared" si="550"/>
        <v>Curaçao</v>
      </c>
      <c r="JM37" s="222"/>
      <c r="JN37" s="222"/>
      <c r="JO37" s="218"/>
      <c r="JP37" s="188" t="str">
        <f t="shared" si="551"/>
        <v/>
      </c>
      <c r="JQ37" s="188" t="str">
        <f>IF((JP37&lt;&gt;""),IF(OR($F37&lt;&gt;$G37,PrSettings!$M$4="●"),(($F37-$G37)=(JM37-JN37))*1,0),"")</f>
        <v/>
      </c>
      <c r="JR37" s="188" t="str">
        <f t="shared" si="552"/>
        <v/>
      </c>
      <c r="JS37" s="188" t="str">
        <f>IF(JP37&lt;&gt;"",IF(ABS($F37-$G37)&gt;=PrSettings!$M$7,(ABS($F37-$G37-JM37+JN37)&lt;=1)*1,IF(AND(JP37,$F37=$G37,$F37&gt;=PrSettings!$M$6),(ABS(JM37-$F37)&lt;=1)*1,IF(AND(JP37,$F37+$G37&gt;=PrSettings!$M$8),(ABS(JM37-$F37)+ABS(JN37-$G37)&lt;=1)*1,""))),"")</f>
        <v/>
      </c>
      <c r="JT37" s="220"/>
      <c r="JV37" s="186">
        <f t="shared" si="21"/>
        <v>23</v>
      </c>
      <c r="JW37" s="187" t="str">
        <f t="shared" si="553"/>
        <v>Ecuador</v>
      </c>
      <c r="JX37" s="188">
        <f t="shared" si="89"/>
        <v>82</v>
      </c>
      <c r="JY37" s="187" t="str">
        <f t="shared" si="554"/>
        <v>Curaçao</v>
      </c>
      <c r="JZ37" s="222"/>
      <c r="KA37" s="222"/>
      <c r="KB37" s="218"/>
      <c r="KC37" s="188" t="str">
        <f t="shared" si="555"/>
        <v/>
      </c>
      <c r="KD37" s="188" t="str">
        <f>IF((KC37&lt;&gt;""),IF(OR($F37&lt;&gt;$G37,PrSettings!$M$4="●"),(($F37-$G37)=(JZ37-KA37))*1,0),"")</f>
        <v/>
      </c>
      <c r="KE37" s="188" t="str">
        <f t="shared" si="556"/>
        <v/>
      </c>
      <c r="KF37" s="188" t="str">
        <f>IF(KC37&lt;&gt;"",IF(ABS($F37-$G37)&gt;=PrSettings!$M$7,(ABS($F37-$G37-JZ37+KA37)&lt;=1)*1,IF(AND(KC37,$F37=$G37,$F37&gt;=PrSettings!$M$6),(ABS(JZ37-$F37)&lt;=1)*1,IF(AND(KC37,$F37+$G37&gt;=PrSettings!$M$8),(ABS(JZ37-$F37)+ABS(KA37-$G37)&lt;=1)*1,""))),"")</f>
        <v/>
      </c>
      <c r="KG37" s="220"/>
      <c r="KI37" s="186">
        <f t="shared" si="22"/>
        <v>23</v>
      </c>
      <c r="KJ37" s="187" t="str">
        <f t="shared" si="557"/>
        <v>Ecuador</v>
      </c>
      <c r="KK37" s="188">
        <f t="shared" si="92"/>
        <v>82</v>
      </c>
      <c r="KL37" s="187" t="str">
        <f t="shared" si="558"/>
        <v>Curaçao</v>
      </c>
      <c r="KM37" s="222"/>
      <c r="KN37" s="222"/>
      <c r="KO37" s="218"/>
      <c r="KP37" s="188" t="str">
        <f t="shared" si="559"/>
        <v/>
      </c>
      <c r="KQ37" s="188" t="str">
        <f>IF((KP37&lt;&gt;""),IF(OR($F37&lt;&gt;$G37,PrSettings!$M$4="●"),(($F37-$G37)=(KM37-KN37))*1,0),"")</f>
        <v/>
      </c>
      <c r="KR37" s="188" t="str">
        <f t="shared" si="560"/>
        <v/>
      </c>
      <c r="KS37" s="188" t="str">
        <f>IF(KP37&lt;&gt;"",IF(ABS($F37-$G37)&gt;=PrSettings!$M$7,(ABS($F37-$G37-KM37+KN37)&lt;=1)*1,IF(AND(KP37,$F37=$G37,$F37&gt;=PrSettings!$M$6),(ABS(KM37-$F37)&lt;=1)*1,IF(AND(KP37,$F37+$G37&gt;=PrSettings!$M$8),(ABS(KM37-$F37)+ABS(KN37-$G37)&lt;=1)*1,""))),"")</f>
        <v/>
      </c>
      <c r="KT37" s="220"/>
      <c r="KV37" s="186">
        <f t="shared" si="23"/>
        <v>23</v>
      </c>
      <c r="KW37" s="187" t="str">
        <f t="shared" si="561"/>
        <v>Ecuador</v>
      </c>
      <c r="KX37" s="188">
        <f t="shared" si="95"/>
        <v>82</v>
      </c>
      <c r="KY37" s="187" t="str">
        <f t="shared" si="562"/>
        <v>Curaçao</v>
      </c>
      <c r="KZ37" s="222"/>
      <c r="LA37" s="222"/>
      <c r="LB37" s="218"/>
      <c r="LC37" s="188" t="str">
        <f t="shared" si="563"/>
        <v/>
      </c>
      <c r="LD37" s="188" t="str">
        <f>IF((LC37&lt;&gt;""),IF(OR($F37&lt;&gt;$G37,PrSettings!$M$4="●"),(($F37-$G37)=(KZ37-LA37))*1,0),"")</f>
        <v/>
      </c>
      <c r="LE37" s="188" t="str">
        <f t="shared" si="564"/>
        <v/>
      </c>
      <c r="LF37" s="188" t="str">
        <f>IF(LC37&lt;&gt;"",IF(ABS($F37-$G37)&gt;=PrSettings!$M$7,(ABS($F37-$G37-KZ37+LA37)&lt;=1)*1,IF(AND(LC37,$F37=$G37,$F37&gt;=PrSettings!$M$6),(ABS(KZ37-$F37)&lt;=1)*1,IF(AND(LC37,$F37+$G37&gt;=PrSettings!$M$8),(ABS(KZ37-$F37)+ABS(LA37-$G37)&lt;=1)*1,""))),"")</f>
        <v/>
      </c>
      <c r="LG37" s="220"/>
      <c r="LI37" s="186">
        <f t="shared" si="24"/>
        <v>23</v>
      </c>
      <c r="LJ37" s="187" t="str">
        <f t="shared" si="565"/>
        <v>Ecuador</v>
      </c>
      <c r="LK37" s="188">
        <f t="shared" si="98"/>
        <v>82</v>
      </c>
      <c r="LL37" s="187" t="str">
        <f t="shared" si="566"/>
        <v>Curaçao</v>
      </c>
      <c r="LM37" s="222"/>
      <c r="LN37" s="222"/>
      <c r="LO37" s="218"/>
      <c r="LP37" s="188" t="str">
        <f t="shared" si="567"/>
        <v/>
      </c>
      <c r="LQ37" s="188" t="str">
        <f>IF((LP37&lt;&gt;""),IF(OR($F37&lt;&gt;$G37,PrSettings!$M$4="●"),(($F37-$G37)=(LM37-LN37))*1,0),"")</f>
        <v/>
      </c>
      <c r="LR37" s="188" t="str">
        <f t="shared" si="568"/>
        <v/>
      </c>
      <c r="LS37" s="188" t="str">
        <f>IF(LP37&lt;&gt;"",IF(ABS($F37-$G37)&gt;=PrSettings!$M$7,(ABS($F37-$G37-LM37+LN37)&lt;=1)*1,IF(AND(LP37,$F37=$G37,$F37&gt;=PrSettings!$M$6),(ABS(LM37-$F37)&lt;=1)*1,IF(AND(LP37,$F37+$G37&gt;=PrSettings!$M$8),(ABS(LM37-$F37)+ABS(LN37-$G37)&lt;=1)*1,""))),"")</f>
        <v/>
      </c>
      <c r="LT37" s="220"/>
      <c r="LV37" s="186">
        <f t="shared" si="25"/>
        <v>23</v>
      </c>
      <c r="LW37" s="187" t="str">
        <f t="shared" si="569"/>
        <v>Ecuador</v>
      </c>
      <c r="LX37" s="188">
        <f t="shared" si="101"/>
        <v>82</v>
      </c>
      <c r="LY37" s="187" t="str">
        <f t="shared" si="570"/>
        <v>Curaçao</v>
      </c>
      <c r="LZ37" s="222"/>
      <c r="MA37" s="222"/>
      <c r="MB37" s="218"/>
      <c r="MC37" s="188" t="str">
        <f t="shared" si="571"/>
        <v/>
      </c>
      <c r="MD37" s="188" t="str">
        <f>IF((MC37&lt;&gt;""),IF(OR($F37&lt;&gt;$G37,PrSettings!$M$4="●"),(($F37-$G37)=(LZ37-MA37))*1,0),"")</f>
        <v/>
      </c>
      <c r="ME37" s="188" t="str">
        <f t="shared" si="572"/>
        <v/>
      </c>
      <c r="MF37" s="188" t="str">
        <f>IF(MC37&lt;&gt;"",IF(ABS($F37-$G37)&gt;=PrSettings!$M$7,(ABS($F37-$G37-LZ37+MA37)&lt;=1)*1,IF(AND(MC37,$F37=$G37,$F37&gt;=PrSettings!$M$6),(ABS(LZ37-$F37)&lt;=1)*1,IF(AND(MC37,$F37+$G37&gt;=PrSettings!$M$8),(ABS(LZ37-$F37)+ABS(MA37-$G37)&lt;=1)*1,""))),"")</f>
        <v/>
      </c>
      <c r="MG37" s="220"/>
    </row>
    <row r="38" spans="1:345">
      <c r="B38" s="186">
        <f>INDEX(Groups!$C$7:$C$65,MATCH(C38,Groups!$D$7:$D$65,0))</f>
        <v>82</v>
      </c>
      <c r="C38" s="187" t="str">
        <f>CalcE!$P$26</f>
        <v>Curaçao</v>
      </c>
      <c r="D38" s="188">
        <f>INDEX(Groups!$C$7:$C$65,MATCH(E38,Groups!$D$7:$D$65,0))</f>
        <v>34</v>
      </c>
      <c r="E38" s="187" t="str">
        <f>CalcE!$Q$26</f>
        <v>Ivory Coast</v>
      </c>
      <c r="F38" s="189" t="str">
        <f>CalcE!$R$26</f>
        <v/>
      </c>
      <c r="G38" s="190" t="str">
        <f>CalcE!$S$26</f>
        <v/>
      </c>
      <c r="I38" s="186">
        <f t="shared" si="468"/>
        <v>82</v>
      </c>
      <c r="J38" s="187" t="str">
        <f t="shared" si="469"/>
        <v>Curaçao</v>
      </c>
      <c r="K38" s="188">
        <f t="shared" si="26"/>
        <v>34</v>
      </c>
      <c r="L38" s="187" t="str">
        <f t="shared" si="470"/>
        <v>Ivory Coast</v>
      </c>
      <c r="M38" s="222"/>
      <c r="N38" s="222"/>
      <c r="O38" s="218"/>
      <c r="P38" s="188" t="str">
        <f t="shared" si="471"/>
        <v/>
      </c>
      <c r="Q38" s="188" t="str">
        <f>IF((P38&lt;&gt;""),IF(OR($F38&lt;&gt;$G38,PrSettings!$M$4="●"),(($F38-$G38)=(M38-N38))*1,0),"")</f>
        <v/>
      </c>
      <c r="R38" s="188" t="str">
        <f t="shared" si="472"/>
        <v/>
      </c>
      <c r="S38" s="188" t="str">
        <f>IF(P38&lt;&gt;"",IF(ABS($F38-$G38)&gt;=PrSettings!$M$7,(ABS($F38-$G38-M38+N38)&lt;=1)*1,IF(AND(P38,$F38=$G38,$F38&gt;=PrSettings!$M$6),(ABS(M38-$F38)&lt;=1)*1,IF(AND(P38,$F38+$G38&gt;=PrSettings!$M$8),(ABS(M38-$F38)+ABS(N38-$G38)&lt;=1)*1,""))),"")</f>
        <v/>
      </c>
      <c r="T38" s="220"/>
      <c r="V38" s="186">
        <f t="shared" si="1"/>
        <v>82</v>
      </c>
      <c r="W38" s="187" t="str">
        <f t="shared" si="473"/>
        <v>Curaçao</v>
      </c>
      <c r="X38" s="188">
        <f t="shared" si="29"/>
        <v>34</v>
      </c>
      <c r="Y38" s="187" t="str">
        <f t="shared" si="474"/>
        <v>Ivory Coast</v>
      </c>
      <c r="Z38" s="222"/>
      <c r="AA38" s="222"/>
      <c r="AB38" s="218"/>
      <c r="AC38" s="188" t="str">
        <f t="shared" si="475"/>
        <v/>
      </c>
      <c r="AD38" s="188" t="str">
        <f>IF((AC38&lt;&gt;""),IF(OR($F38&lt;&gt;$G38,PrSettings!$M$4="●"),(($F38-$G38)=(Z38-AA38))*1,0),"")</f>
        <v/>
      </c>
      <c r="AE38" s="188" t="str">
        <f t="shared" si="476"/>
        <v/>
      </c>
      <c r="AF38" s="188" t="str">
        <f>IF(AC38&lt;&gt;"",IF(ABS($F38-$G38)&gt;=PrSettings!$M$7,(ABS($F38-$G38-Z38+AA38)&lt;=1)*1,IF(AND(AC38,$F38=$G38,$F38&gt;=PrSettings!$M$6),(ABS(Z38-$F38)&lt;=1)*1,IF(AND(AC38,$F38+$G38&gt;=PrSettings!$M$8),(ABS(Z38-$F38)+ABS(AA38-$G38)&lt;=1)*1,""))),"")</f>
        <v/>
      </c>
      <c r="AG38" s="220"/>
      <c r="AI38" s="186">
        <f t="shared" si="2"/>
        <v>82</v>
      </c>
      <c r="AJ38" s="187" t="str">
        <f t="shared" si="477"/>
        <v>Curaçao</v>
      </c>
      <c r="AK38" s="188">
        <f t="shared" si="32"/>
        <v>34</v>
      </c>
      <c r="AL38" s="187" t="str">
        <f t="shared" si="478"/>
        <v>Ivory Coast</v>
      </c>
      <c r="AM38" s="222"/>
      <c r="AN38" s="222"/>
      <c r="AO38" s="218"/>
      <c r="AP38" s="188" t="str">
        <f t="shared" si="479"/>
        <v/>
      </c>
      <c r="AQ38" s="188" t="str">
        <f>IF((AP38&lt;&gt;""),IF(OR($F38&lt;&gt;$G38,PrSettings!$M$4="●"),(($F38-$G38)=(AM38-AN38))*1,0),"")</f>
        <v/>
      </c>
      <c r="AR38" s="188" t="str">
        <f t="shared" si="480"/>
        <v/>
      </c>
      <c r="AS38" s="188" t="str">
        <f>IF(AP38&lt;&gt;"",IF(ABS($F38-$G38)&gt;=PrSettings!$M$7,(ABS($F38-$G38-AM38+AN38)&lt;=1)*1,IF(AND(AP38,$F38=$G38,$F38&gt;=PrSettings!$M$6),(ABS(AM38-$F38)&lt;=1)*1,IF(AND(AP38,$F38+$G38&gt;=PrSettings!$M$8),(ABS(AM38-$F38)+ABS(AN38-$G38)&lt;=1)*1,""))),"")</f>
        <v/>
      </c>
      <c r="AT38" s="220"/>
      <c r="AV38" s="186">
        <f t="shared" si="3"/>
        <v>82</v>
      </c>
      <c r="AW38" s="187" t="str">
        <f t="shared" si="481"/>
        <v>Curaçao</v>
      </c>
      <c r="AX38" s="188">
        <f t="shared" si="35"/>
        <v>34</v>
      </c>
      <c r="AY38" s="187" t="str">
        <f t="shared" si="482"/>
        <v>Ivory Coast</v>
      </c>
      <c r="AZ38" s="222"/>
      <c r="BA38" s="222"/>
      <c r="BB38" s="218"/>
      <c r="BC38" s="188" t="str">
        <f t="shared" si="483"/>
        <v/>
      </c>
      <c r="BD38" s="188" t="str">
        <f>IF((BC38&lt;&gt;""),IF(OR($F38&lt;&gt;$G38,PrSettings!$M$4="●"),(($F38-$G38)=(AZ38-BA38))*1,0),"")</f>
        <v/>
      </c>
      <c r="BE38" s="188" t="str">
        <f t="shared" si="484"/>
        <v/>
      </c>
      <c r="BF38" s="188" t="str">
        <f>IF(BC38&lt;&gt;"",IF(ABS($F38-$G38)&gt;=PrSettings!$M$7,(ABS($F38-$G38-AZ38+BA38)&lt;=1)*1,IF(AND(BC38,$F38=$G38,$F38&gt;=PrSettings!$M$6),(ABS(AZ38-$F38)&lt;=1)*1,IF(AND(BC38,$F38+$G38&gt;=PrSettings!$M$8),(ABS(AZ38-$F38)+ABS(BA38-$G38)&lt;=1)*1,""))),"")</f>
        <v/>
      </c>
      <c r="BG38" s="220"/>
      <c r="BI38" s="186">
        <f t="shared" si="4"/>
        <v>82</v>
      </c>
      <c r="BJ38" s="187" t="str">
        <f t="shared" si="485"/>
        <v>Curaçao</v>
      </c>
      <c r="BK38" s="188">
        <f t="shared" si="38"/>
        <v>34</v>
      </c>
      <c r="BL38" s="187" t="str">
        <f t="shared" si="486"/>
        <v>Ivory Coast</v>
      </c>
      <c r="BM38" s="222"/>
      <c r="BN38" s="222"/>
      <c r="BO38" s="218"/>
      <c r="BP38" s="188" t="str">
        <f t="shared" si="487"/>
        <v/>
      </c>
      <c r="BQ38" s="188" t="str">
        <f>IF((BP38&lt;&gt;""),IF(OR($F38&lt;&gt;$G38,PrSettings!$M$4="●"),(($F38-$G38)=(BM38-BN38))*1,0),"")</f>
        <v/>
      </c>
      <c r="BR38" s="188" t="str">
        <f t="shared" si="488"/>
        <v/>
      </c>
      <c r="BS38" s="188" t="str">
        <f>IF(BP38&lt;&gt;"",IF(ABS($F38-$G38)&gt;=PrSettings!$M$7,(ABS($F38-$G38-BM38+BN38)&lt;=1)*1,IF(AND(BP38,$F38=$G38,$F38&gt;=PrSettings!$M$6),(ABS(BM38-$F38)&lt;=1)*1,IF(AND(BP38,$F38+$G38&gt;=PrSettings!$M$8),(ABS(BM38-$F38)+ABS(BN38-$G38)&lt;=1)*1,""))),"")</f>
        <v/>
      </c>
      <c r="BT38" s="220"/>
      <c r="BV38" s="186">
        <f t="shared" si="5"/>
        <v>82</v>
      </c>
      <c r="BW38" s="187" t="str">
        <f t="shared" si="489"/>
        <v>Curaçao</v>
      </c>
      <c r="BX38" s="188">
        <f t="shared" si="41"/>
        <v>34</v>
      </c>
      <c r="BY38" s="187" t="str">
        <f t="shared" si="490"/>
        <v>Ivory Coast</v>
      </c>
      <c r="BZ38" s="222"/>
      <c r="CA38" s="222"/>
      <c r="CB38" s="218"/>
      <c r="CC38" s="188" t="str">
        <f t="shared" si="491"/>
        <v/>
      </c>
      <c r="CD38" s="188" t="str">
        <f>IF((CC38&lt;&gt;""),IF(OR($F38&lt;&gt;$G38,PrSettings!$M$4="●"),(($F38-$G38)=(BZ38-CA38))*1,0),"")</f>
        <v/>
      </c>
      <c r="CE38" s="188" t="str">
        <f t="shared" si="492"/>
        <v/>
      </c>
      <c r="CF38" s="188" t="str">
        <f>IF(CC38&lt;&gt;"",IF(ABS($F38-$G38)&gt;=PrSettings!$M$7,(ABS($F38-$G38-BZ38+CA38)&lt;=1)*1,IF(AND(CC38,$F38=$G38,$F38&gt;=PrSettings!$M$6),(ABS(BZ38-$F38)&lt;=1)*1,IF(AND(CC38,$F38+$G38&gt;=PrSettings!$M$8),(ABS(BZ38-$F38)+ABS(CA38-$G38)&lt;=1)*1,""))),"")</f>
        <v/>
      </c>
      <c r="CG38" s="220"/>
      <c r="CI38" s="186">
        <f t="shared" si="6"/>
        <v>82</v>
      </c>
      <c r="CJ38" s="187" t="str">
        <f t="shared" si="493"/>
        <v>Curaçao</v>
      </c>
      <c r="CK38" s="188">
        <f t="shared" si="44"/>
        <v>34</v>
      </c>
      <c r="CL38" s="187" t="str">
        <f t="shared" si="494"/>
        <v>Ivory Coast</v>
      </c>
      <c r="CM38" s="222"/>
      <c r="CN38" s="222"/>
      <c r="CO38" s="218"/>
      <c r="CP38" s="188" t="str">
        <f t="shared" si="495"/>
        <v/>
      </c>
      <c r="CQ38" s="188" t="str">
        <f>IF((CP38&lt;&gt;""),IF(OR($F38&lt;&gt;$G38,PrSettings!$M$4="●"),(($F38-$G38)=(CM38-CN38))*1,0),"")</f>
        <v/>
      </c>
      <c r="CR38" s="188" t="str">
        <f t="shared" si="496"/>
        <v/>
      </c>
      <c r="CS38" s="188" t="str">
        <f>IF(CP38&lt;&gt;"",IF(ABS($F38-$G38)&gt;=PrSettings!$M$7,(ABS($F38-$G38-CM38+CN38)&lt;=1)*1,IF(AND(CP38,$F38=$G38,$F38&gt;=PrSettings!$M$6),(ABS(CM38-$F38)&lt;=1)*1,IF(AND(CP38,$F38+$G38&gt;=PrSettings!$M$8),(ABS(CM38-$F38)+ABS(CN38-$G38)&lt;=1)*1,""))),"")</f>
        <v/>
      </c>
      <c r="CT38" s="220"/>
      <c r="CV38" s="186">
        <f t="shared" si="7"/>
        <v>82</v>
      </c>
      <c r="CW38" s="187" t="str">
        <f t="shared" si="497"/>
        <v>Curaçao</v>
      </c>
      <c r="CX38" s="188">
        <f t="shared" si="47"/>
        <v>34</v>
      </c>
      <c r="CY38" s="187" t="str">
        <f t="shared" si="498"/>
        <v>Ivory Coast</v>
      </c>
      <c r="CZ38" s="222"/>
      <c r="DA38" s="222"/>
      <c r="DB38" s="218"/>
      <c r="DC38" s="188" t="str">
        <f t="shared" si="499"/>
        <v/>
      </c>
      <c r="DD38" s="188" t="str">
        <f>IF((DC38&lt;&gt;""),IF(OR($F38&lt;&gt;$G38,PrSettings!$M$4="●"),(($F38-$G38)=(CZ38-DA38))*1,0),"")</f>
        <v/>
      </c>
      <c r="DE38" s="188" t="str">
        <f t="shared" si="500"/>
        <v/>
      </c>
      <c r="DF38" s="188" t="str">
        <f>IF(DC38&lt;&gt;"",IF(ABS($F38-$G38)&gt;=PrSettings!$M$7,(ABS($F38-$G38-CZ38+DA38)&lt;=1)*1,IF(AND(DC38,$F38=$G38,$F38&gt;=PrSettings!$M$6),(ABS(CZ38-$F38)&lt;=1)*1,IF(AND(DC38,$F38+$G38&gt;=PrSettings!$M$8),(ABS(CZ38-$F38)+ABS(DA38-$G38)&lt;=1)*1,""))),"")</f>
        <v/>
      </c>
      <c r="DG38" s="220"/>
      <c r="DI38" s="186">
        <f t="shared" si="8"/>
        <v>82</v>
      </c>
      <c r="DJ38" s="187" t="str">
        <f t="shared" si="501"/>
        <v>Curaçao</v>
      </c>
      <c r="DK38" s="188">
        <f t="shared" si="50"/>
        <v>34</v>
      </c>
      <c r="DL38" s="187" t="str">
        <f t="shared" si="502"/>
        <v>Ivory Coast</v>
      </c>
      <c r="DM38" s="222"/>
      <c r="DN38" s="222"/>
      <c r="DO38" s="218"/>
      <c r="DP38" s="188" t="str">
        <f t="shared" si="503"/>
        <v/>
      </c>
      <c r="DQ38" s="188" t="str">
        <f>IF((DP38&lt;&gt;""),IF(OR($F38&lt;&gt;$G38,PrSettings!$M$4="●"),(($F38-$G38)=(DM38-DN38))*1,0),"")</f>
        <v/>
      </c>
      <c r="DR38" s="188" t="str">
        <f t="shared" si="504"/>
        <v/>
      </c>
      <c r="DS38" s="188" t="str">
        <f>IF(DP38&lt;&gt;"",IF(ABS($F38-$G38)&gt;=PrSettings!$M$7,(ABS($F38-$G38-DM38+DN38)&lt;=1)*1,IF(AND(DP38,$F38=$G38,$F38&gt;=PrSettings!$M$6),(ABS(DM38-$F38)&lt;=1)*1,IF(AND(DP38,$F38+$G38&gt;=PrSettings!$M$8),(ABS(DM38-$F38)+ABS(DN38-$G38)&lt;=1)*1,""))),"")</f>
        <v/>
      </c>
      <c r="DT38" s="220"/>
      <c r="DV38" s="186">
        <f t="shared" si="9"/>
        <v>82</v>
      </c>
      <c r="DW38" s="187" t="str">
        <f t="shared" si="505"/>
        <v>Curaçao</v>
      </c>
      <c r="DX38" s="188">
        <f t="shared" si="53"/>
        <v>34</v>
      </c>
      <c r="DY38" s="187" t="str">
        <f t="shared" si="506"/>
        <v>Ivory Coast</v>
      </c>
      <c r="DZ38" s="222"/>
      <c r="EA38" s="222"/>
      <c r="EB38" s="218"/>
      <c r="EC38" s="188" t="str">
        <f t="shared" si="507"/>
        <v/>
      </c>
      <c r="ED38" s="188" t="str">
        <f>IF((EC38&lt;&gt;""),IF(OR($F38&lt;&gt;$G38,PrSettings!$M$4="●"),(($F38-$G38)=(DZ38-EA38))*1,0),"")</f>
        <v/>
      </c>
      <c r="EE38" s="188" t="str">
        <f t="shared" si="508"/>
        <v/>
      </c>
      <c r="EF38" s="188" t="str">
        <f>IF(EC38&lt;&gt;"",IF(ABS($F38-$G38)&gt;=PrSettings!$M$7,(ABS($F38-$G38-DZ38+EA38)&lt;=1)*1,IF(AND(EC38,$F38=$G38,$F38&gt;=PrSettings!$M$6),(ABS(DZ38-$F38)&lt;=1)*1,IF(AND(EC38,$F38+$G38&gt;=PrSettings!$M$8),(ABS(DZ38-$F38)+ABS(EA38-$G38)&lt;=1)*1,""))),"")</f>
        <v/>
      </c>
      <c r="EG38" s="220"/>
      <c r="EI38" s="186">
        <f t="shared" si="10"/>
        <v>82</v>
      </c>
      <c r="EJ38" s="187" t="str">
        <f t="shared" si="509"/>
        <v>Curaçao</v>
      </c>
      <c r="EK38" s="188">
        <f t="shared" si="56"/>
        <v>34</v>
      </c>
      <c r="EL38" s="187" t="str">
        <f t="shared" si="510"/>
        <v>Ivory Coast</v>
      </c>
      <c r="EM38" s="222"/>
      <c r="EN38" s="222"/>
      <c r="EO38" s="218"/>
      <c r="EP38" s="188" t="str">
        <f t="shared" si="511"/>
        <v/>
      </c>
      <c r="EQ38" s="188" t="str">
        <f>IF((EP38&lt;&gt;""),IF(OR($F38&lt;&gt;$G38,PrSettings!$M$4="●"),(($F38-$G38)=(EM38-EN38))*1,0),"")</f>
        <v/>
      </c>
      <c r="ER38" s="188" t="str">
        <f t="shared" si="512"/>
        <v/>
      </c>
      <c r="ES38" s="188" t="str">
        <f>IF(EP38&lt;&gt;"",IF(ABS($F38-$G38)&gt;=PrSettings!$M$7,(ABS($F38-$G38-EM38+EN38)&lt;=1)*1,IF(AND(EP38,$F38=$G38,$F38&gt;=PrSettings!$M$6),(ABS(EM38-$F38)&lt;=1)*1,IF(AND(EP38,$F38+$G38&gt;=PrSettings!$M$8),(ABS(EM38-$F38)+ABS(EN38-$G38)&lt;=1)*1,""))),"")</f>
        <v/>
      </c>
      <c r="ET38" s="220"/>
      <c r="EV38" s="186">
        <f t="shared" si="11"/>
        <v>82</v>
      </c>
      <c r="EW38" s="187" t="str">
        <f t="shared" si="513"/>
        <v>Curaçao</v>
      </c>
      <c r="EX38" s="188">
        <f t="shared" si="59"/>
        <v>34</v>
      </c>
      <c r="EY38" s="187" t="str">
        <f t="shared" si="514"/>
        <v>Ivory Coast</v>
      </c>
      <c r="EZ38" s="222"/>
      <c r="FA38" s="222"/>
      <c r="FB38" s="218"/>
      <c r="FC38" s="188" t="str">
        <f t="shared" si="515"/>
        <v/>
      </c>
      <c r="FD38" s="188" t="str">
        <f>IF((FC38&lt;&gt;""),IF(OR($F38&lt;&gt;$G38,PrSettings!$M$4="●"),(($F38-$G38)=(EZ38-FA38))*1,0),"")</f>
        <v/>
      </c>
      <c r="FE38" s="188" t="str">
        <f t="shared" si="516"/>
        <v/>
      </c>
      <c r="FF38" s="188" t="str">
        <f>IF(FC38&lt;&gt;"",IF(ABS($F38-$G38)&gt;=PrSettings!$M$7,(ABS($F38-$G38-EZ38+FA38)&lt;=1)*1,IF(AND(FC38,$F38=$G38,$F38&gt;=PrSettings!$M$6),(ABS(EZ38-$F38)&lt;=1)*1,IF(AND(FC38,$F38+$G38&gt;=PrSettings!$M$8),(ABS(EZ38-$F38)+ABS(FA38-$G38)&lt;=1)*1,""))),"")</f>
        <v/>
      </c>
      <c r="FG38" s="220"/>
      <c r="FI38" s="186">
        <f t="shared" si="12"/>
        <v>82</v>
      </c>
      <c r="FJ38" s="187" t="str">
        <f t="shared" si="517"/>
        <v>Curaçao</v>
      </c>
      <c r="FK38" s="188">
        <f t="shared" si="62"/>
        <v>34</v>
      </c>
      <c r="FL38" s="187" t="str">
        <f t="shared" si="518"/>
        <v>Ivory Coast</v>
      </c>
      <c r="FM38" s="222"/>
      <c r="FN38" s="222"/>
      <c r="FO38" s="218"/>
      <c r="FP38" s="188" t="str">
        <f t="shared" si="519"/>
        <v/>
      </c>
      <c r="FQ38" s="188" t="str">
        <f>IF((FP38&lt;&gt;""),IF(OR($F38&lt;&gt;$G38,PrSettings!$M$4="●"),(($F38-$G38)=(FM38-FN38))*1,0),"")</f>
        <v/>
      </c>
      <c r="FR38" s="188" t="str">
        <f t="shared" si="520"/>
        <v/>
      </c>
      <c r="FS38" s="188" t="str">
        <f>IF(FP38&lt;&gt;"",IF(ABS($F38-$G38)&gt;=PrSettings!$M$7,(ABS($F38-$G38-FM38+FN38)&lt;=1)*1,IF(AND(FP38,$F38=$G38,$F38&gt;=PrSettings!$M$6),(ABS(FM38-$F38)&lt;=1)*1,IF(AND(FP38,$F38+$G38&gt;=PrSettings!$M$8),(ABS(FM38-$F38)+ABS(FN38-$G38)&lt;=1)*1,""))),"")</f>
        <v/>
      </c>
      <c r="FT38" s="220"/>
      <c r="FV38" s="186">
        <f t="shared" si="13"/>
        <v>82</v>
      </c>
      <c r="FW38" s="187" t="str">
        <f t="shared" si="521"/>
        <v>Curaçao</v>
      </c>
      <c r="FX38" s="188">
        <f t="shared" si="65"/>
        <v>34</v>
      </c>
      <c r="FY38" s="187" t="str">
        <f t="shared" si="522"/>
        <v>Ivory Coast</v>
      </c>
      <c r="FZ38" s="222"/>
      <c r="GA38" s="222"/>
      <c r="GB38" s="218"/>
      <c r="GC38" s="188" t="str">
        <f t="shared" si="523"/>
        <v/>
      </c>
      <c r="GD38" s="188" t="str">
        <f>IF((GC38&lt;&gt;""),IF(OR($F38&lt;&gt;$G38,PrSettings!$M$4="●"),(($F38-$G38)=(FZ38-GA38))*1,0),"")</f>
        <v/>
      </c>
      <c r="GE38" s="188" t="str">
        <f t="shared" si="524"/>
        <v/>
      </c>
      <c r="GF38" s="188" t="str">
        <f>IF(GC38&lt;&gt;"",IF(ABS($F38-$G38)&gt;=PrSettings!$M$7,(ABS($F38-$G38-FZ38+GA38)&lt;=1)*1,IF(AND(GC38,$F38=$G38,$F38&gt;=PrSettings!$M$6),(ABS(FZ38-$F38)&lt;=1)*1,IF(AND(GC38,$F38+$G38&gt;=PrSettings!$M$8),(ABS(FZ38-$F38)+ABS(GA38-$G38)&lt;=1)*1,""))),"")</f>
        <v/>
      </c>
      <c r="GG38" s="220"/>
      <c r="GI38" s="186">
        <f t="shared" si="14"/>
        <v>82</v>
      </c>
      <c r="GJ38" s="187" t="str">
        <f t="shared" si="525"/>
        <v>Curaçao</v>
      </c>
      <c r="GK38" s="188">
        <f t="shared" si="68"/>
        <v>34</v>
      </c>
      <c r="GL38" s="187" t="str">
        <f t="shared" si="526"/>
        <v>Ivory Coast</v>
      </c>
      <c r="GM38" s="222"/>
      <c r="GN38" s="222"/>
      <c r="GO38" s="218"/>
      <c r="GP38" s="188" t="str">
        <f t="shared" si="527"/>
        <v/>
      </c>
      <c r="GQ38" s="188" t="str">
        <f>IF((GP38&lt;&gt;""),IF(OR($F38&lt;&gt;$G38,PrSettings!$M$4="●"),(($F38-$G38)=(GM38-GN38))*1,0),"")</f>
        <v/>
      </c>
      <c r="GR38" s="188" t="str">
        <f t="shared" si="528"/>
        <v/>
      </c>
      <c r="GS38" s="188" t="str">
        <f>IF(GP38&lt;&gt;"",IF(ABS($F38-$G38)&gt;=PrSettings!$M$7,(ABS($F38-$G38-GM38+GN38)&lt;=1)*1,IF(AND(GP38,$F38=$G38,$F38&gt;=PrSettings!$M$6),(ABS(GM38-$F38)&lt;=1)*1,IF(AND(GP38,$F38+$G38&gt;=PrSettings!$M$8),(ABS(GM38-$F38)+ABS(GN38-$G38)&lt;=1)*1,""))),"")</f>
        <v/>
      </c>
      <c r="GT38" s="220"/>
      <c r="GV38" s="186">
        <f t="shared" si="15"/>
        <v>82</v>
      </c>
      <c r="GW38" s="187" t="str">
        <f t="shared" si="529"/>
        <v>Curaçao</v>
      </c>
      <c r="GX38" s="188">
        <f t="shared" si="71"/>
        <v>34</v>
      </c>
      <c r="GY38" s="187" t="str">
        <f t="shared" si="530"/>
        <v>Ivory Coast</v>
      </c>
      <c r="GZ38" s="222"/>
      <c r="HA38" s="222"/>
      <c r="HB38" s="218"/>
      <c r="HC38" s="188" t="str">
        <f t="shared" si="531"/>
        <v/>
      </c>
      <c r="HD38" s="188" t="str">
        <f>IF((HC38&lt;&gt;""),IF(OR($F38&lt;&gt;$G38,PrSettings!$M$4="●"),(($F38-$G38)=(GZ38-HA38))*1,0),"")</f>
        <v/>
      </c>
      <c r="HE38" s="188" t="str">
        <f t="shared" si="532"/>
        <v/>
      </c>
      <c r="HF38" s="188" t="str">
        <f>IF(HC38&lt;&gt;"",IF(ABS($F38-$G38)&gt;=PrSettings!$M$7,(ABS($F38-$G38-GZ38+HA38)&lt;=1)*1,IF(AND(HC38,$F38=$G38,$F38&gt;=PrSettings!$M$6),(ABS(GZ38-$F38)&lt;=1)*1,IF(AND(HC38,$F38+$G38&gt;=PrSettings!$M$8),(ABS(GZ38-$F38)+ABS(HA38-$G38)&lt;=1)*1,""))),"")</f>
        <v/>
      </c>
      <c r="HG38" s="220"/>
      <c r="HI38" s="186">
        <f t="shared" si="16"/>
        <v>82</v>
      </c>
      <c r="HJ38" s="187" t="str">
        <f t="shared" si="533"/>
        <v>Curaçao</v>
      </c>
      <c r="HK38" s="188">
        <f t="shared" si="74"/>
        <v>34</v>
      </c>
      <c r="HL38" s="187" t="str">
        <f t="shared" si="534"/>
        <v>Ivory Coast</v>
      </c>
      <c r="HM38" s="222"/>
      <c r="HN38" s="222"/>
      <c r="HO38" s="218"/>
      <c r="HP38" s="188" t="str">
        <f t="shared" si="535"/>
        <v/>
      </c>
      <c r="HQ38" s="188" t="str">
        <f>IF((HP38&lt;&gt;""),IF(OR($F38&lt;&gt;$G38,PrSettings!$M$4="●"),(($F38-$G38)=(HM38-HN38))*1,0),"")</f>
        <v/>
      </c>
      <c r="HR38" s="188" t="str">
        <f t="shared" si="536"/>
        <v/>
      </c>
      <c r="HS38" s="188" t="str">
        <f>IF(HP38&lt;&gt;"",IF(ABS($F38-$G38)&gt;=PrSettings!$M$7,(ABS($F38-$G38-HM38+HN38)&lt;=1)*1,IF(AND(HP38,$F38=$G38,$F38&gt;=PrSettings!$M$6),(ABS(HM38-$F38)&lt;=1)*1,IF(AND(HP38,$F38+$G38&gt;=PrSettings!$M$8),(ABS(HM38-$F38)+ABS(HN38-$G38)&lt;=1)*1,""))),"")</f>
        <v/>
      </c>
      <c r="HT38" s="220"/>
      <c r="HV38" s="186">
        <f t="shared" si="17"/>
        <v>82</v>
      </c>
      <c r="HW38" s="187" t="str">
        <f t="shared" si="537"/>
        <v>Curaçao</v>
      </c>
      <c r="HX38" s="188">
        <f t="shared" si="77"/>
        <v>34</v>
      </c>
      <c r="HY38" s="187" t="str">
        <f t="shared" si="538"/>
        <v>Ivory Coast</v>
      </c>
      <c r="HZ38" s="222"/>
      <c r="IA38" s="222"/>
      <c r="IB38" s="218"/>
      <c r="IC38" s="188" t="str">
        <f t="shared" si="539"/>
        <v/>
      </c>
      <c r="ID38" s="188" t="str">
        <f>IF((IC38&lt;&gt;""),IF(OR($F38&lt;&gt;$G38,PrSettings!$M$4="●"),(($F38-$G38)=(HZ38-IA38))*1,0),"")</f>
        <v/>
      </c>
      <c r="IE38" s="188" t="str">
        <f t="shared" si="540"/>
        <v/>
      </c>
      <c r="IF38" s="188" t="str">
        <f>IF(IC38&lt;&gt;"",IF(ABS($F38-$G38)&gt;=PrSettings!$M$7,(ABS($F38-$G38-HZ38+IA38)&lt;=1)*1,IF(AND(IC38,$F38=$G38,$F38&gt;=PrSettings!$M$6),(ABS(HZ38-$F38)&lt;=1)*1,IF(AND(IC38,$F38+$G38&gt;=PrSettings!$M$8),(ABS(HZ38-$F38)+ABS(IA38-$G38)&lt;=1)*1,""))),"")</f>
        <v/>
      </c>
      <c r="IG38" s="220"/>
      <c r="II38" s="186">
        <f t="shared" si="18"/>
        <v>82</v>
      </c>
      <c r="IJ38" s="187" t="str">
        <f t="shared" si="541"/>
        <v>Curaçao</v>
      </c>
      <c r="IK38" s="188">
        <f t="shared" si="80"/>
        <v>34</v>
      </c>
      <c r="IL38" s="187" t="str">
        <f t="shared" si="542"/>
        <v>Ivory Coast</v>
      </c>
      <c r="IM38" s="222"/>
      <c r="IN38" s="222"/>
      <c r="IO38" s="218"/>
      <c r="IP38" s="188" t="str">
        <f t="shared" si="543"/>
        <v/>
      </c>
      <c r="IQ38" s="188" t="str">
        <f>IF((IP38&lt;&gt;""),IF(OR($F38&lt;&gt;$G38,PrSettings!$M$4="●"),(($F38-$G38)=(IM38-IN38))*1,0),"")</f>
        <v/>
      </c>
      <c r="IR38" s="188" t="str">
        <f t="shared" si="544"/>
        <v/>
      </c>
      <c r="IS38" s="188" t="str">
        <f>IF(IP38&lt;&gt;"",IF(ABS($F38-$G38)&gt;=PrSettings!$M$7,(ABS($F38-$G38-IM38+IN38)&lt;=1)*1,IF(AND(IP38,$F38=$G38,$F38&gt;=PrSettings!$M$6),(ABS(IM38-$F38)&lt;=1)*1,IF(AND(IP38,$F38+$G38&gt;=PrSettings!$M$8),(ABS(IM38-$F38)+ABS(IN38-$G38)&lt;=1)*1,""))),"")</f>
        <v/>
      </c>
      <c r="IT38" s="220"/>
      <c r="IV38" s="186">
        <f t="shared" si="19"/>
        <v>82</v>
      </c>
      <c r="IW38" s="187" t="str">
        <f t="shared" si="545"/>
        <v>Curaçao</v>
      </c>
      <c r="IX38" s="188">
        <f t="shared" si="83"/>
        <v>34</v>
      </c>
      <c r="IY38" s="187" t="str">
        <f t="shared" si="546"/>
        <v>Ivory Coast</v>
      </c>
      <c r="IZ38" s="222"/>
      <c r="JA38" s="222"/>
      <c r="JB38" s="218"/>
      <c r="JC38" s="188" t="str">
        <f t="shared" si="547"/>
        <v/>
      </c>
      <c r="JD38" s="188" t="str">
        <f>IF((JC38&lt;&gt;""),IF(OR($F38&lt;&gt;$G38,PrSettings!$M$4="●"),(($F38-$G38)=(IZ38-JA38))*1,0),"")</f>
        <v/>
      </c>
      <c r="JE38" s="188" t="str">
        <f t="shared" si="548"/>
        <v/>
      </c>
      <c r="JF38" s="188" t="str">
        <f>IF(JC38&lt;&gt;"",IF(ABS($F38-$G38)&gt;=PrSettings!$M$7,(ABS($F38-$G38-IZ38+JA38)&lt;=1)*1,IF(AND(JC38,$F38=$G38,$F38&gt;=PrSettings!$M$6),(ABS(IZ38-$F38)&lt;=1)*1,IF(AND(JC38,$F38+$G38&gt;=PrSettings!$M$8),(ABS(IZ38-$F38)+ABS(JA38-$G38)&lt;=1)*1,""))),"")</f>
        <v/>
      </c>
      <c r="JG38" s="220"/>
      <c r="JI38" s="186">
        <f t="shared" si="20"/>
        <v>82</v>
      </c>
      <c r="JJ38" s="187" t="str">
        <f t="shared" si="549"/>
        <v>Curaçao</v>
      </c>
      <c r="JK38" s="188">
        <f t="shared" si="86"/>
        <v>34</v>
      </c>
      <c r="JL38" s="187" t="str">
        <f t="shared" si="550"/>
        <v>Ivory Coast</v>
      </c>
      <c r="JM38" s="222"/>
      <c r="JN38" s="222"/>
      <c r="JO38" s="218"/>
      <c r="JP38" s="188" t="str">
        <f t="shared" si="551"/>
        <v/>
      </c>
      <c r="JQ38" s="188" t="str">
        <f>IF((JP38&lt;&gt;""),IF(OR($F38&lt;&gt;$G38,PrSettings!$M$4="●"),(($F38-$G38)=(JM38-JN38))*1,0),"")</f>
        <v/>
      </c>
      <c r="JR38" s="188" t="str">
        <f t="shared" si="552"/>
        <v/>
      </c>
      <c r="JS38" s="188" t="str">
        <f>IF(JP38&lt;&gt;"",IF(ABS($F38-$G38)&gt;=PrSettings!$M$7,(ABS($F38-$G38-JM38+JN38)&lt;=1)*1,IF(AND(JP38,$F38=$G38,$F38&gt;=PrSettings!$M$6),(ABS(JM38-$F38)&lt;=1)*1,IF(AND(JP38,$F38+$G38&gt;=PrSettings!$M$8),(ABS(JM38-$F38)+ABS(JN38-$G38)&lt;=1)*1,""))),"")</f>
        <v/>
      </c>
      <c r="JT38" s="220"/>
      <c r="JV38" s="186">
        <f t="shared" si="21"/>
        <v>82</v>
      </c>
      <c r="JW38" s="187" t="str">
        <f t="shared" si="553"/>
        <v>Curaçao</v>
      </c>
      <c r="JX38" s="188">
        <f t="shared" si="89"/>
        <v>34</v>
      </c>
      <c r="JY38" s="187" t="str">
        <f t="shared" si="554"/>
        <v>Ivory Coast</v>
      </c>
      <c r="JZ38" s="222"/>
      <c r="KA38" s="222"/>
      <c r="KB38" s="218"/>
      <c r="KC38" s="188" t="str">
        <f t="shared" si="555"/>
        <v/>
      </c>
      <c r="KD38" s="188" t="str">
        <f>IF((KC38&lt;&gt;""),IF(OR($F38&lt;&gt;$G38,PrSettings!$M$4="●"),(($F38-$G38)=(JZ38-KA38))*1,0),"")</f>
        <v/>
      </c>
      <c r="KE38" s="188" t="str">
        <f t="shared" si="556"/>
        <v/>
      </c>
      <c r="KF38" s="188" t="str">
        <f>IF(KC38&lt;&gt;"",IF(ABS($F38-$G38)&gt;=PrSettings!$M$7,(ABS($F38-$G38-JZ38+KA38)&lt;=1)*1,IF(AND(KC38,$F38=$G38,$F38&gt;=PrSettings!$M$6),(ABS(JZ38-$F38)&lt;=1)*1,IF(AND(KC38,$F38+$G38&gt;=PrSettings!$M$8),(ABS(JZ38-$F38)+ABS(KA38-$G38)&lt;=1)*1,""))),"")</f>
        <v/>
      </c>
      <c r="KG38" s="220"/>
      <c r="KI38" s="186">
        <f t="shared" si="22"/>
        <v>82</v>
      </c>
      <c r="KJ38" s="187" t="str">
        <f t="shared" si="557"/>
        <v>Curaçao</v>
      </c>
      <c r="KK38" s="188">
        <f t="shared" si="92"/>
        <v>34</v>
      </c>
      <c r="KL38" s="187" t="str">
        <f t="shared" si="558"/>
        <v>Ivory Coast</v>
      </c>
      <c r="KM38" s="222"/>
      <c r="KN38" s="222"/>
      <c r="KO38" s="218"/>
      <c r="KP38" s="188" t="str">
        <f t="shared" si="559"/>
        <v/>
      </c>
      <c r="KQ38" s="188" t="str">
        <f>IF((KP38&lt;&gt;""),IF(OR($F38&lt;&gt;$G38,PrSettings!$M$4="●"),(($F38-$G38)=(KM38-KN38))*1,0),"")</f>
        <v/>
      </c>
      <c r="KR38" s="188" t="str">
        <f t="shared" si="560"/>
        <v/>
      </c>
      <c r="KS38" s="188" t="str">
        <f>IF(KP38&lt;&gt;"",IF(ABS($F38-$G38)&gt;=PrSettings!$M$7,(ABS($F38-$G38-KM38+KN38)&lt;=1)*1,IF(AND(KP38,$F38=$G38,$F38&gt;=PrSettings!$M$6),(ABS(KM38-$F38)&lt;=1)*1,IF(AND(KP38,$F38+$G38&gt;=PrSettings!$M$8),(ABS(KM38-$F38)+ABS(KN38-$G38)&lt;=1)*1,""))),"")</f>
        <v/>
      </c>
      <c r="KT38" s="220"/>
      <c r="KV38" s="186">
        <f t="shared" si="23"/>
        <v>82</v>
      </c>
      <c r="KW38" s="187" t="str">
        <f t="shared" si="561"/>
        <v>Curaçao</v>
      </c>
      <c r="KX38" s="188">
        <f t="shared" si="95"/>
        <v>34</v>
      </c>
      <c r="KY38" s="187" t="str">
        <f t="shared" si="562"/>
        <v>Ivory Coast</v>
      </c>
      <c r="KZ38" s="222"/>
      <c r="LA38" s="222"/>
      <c r="LB38" s="218"/>
      <c r="LC38" s="188" t="str">
        <f t="shared" si="563"/>
        <v/>
      </c>
      <c r="LD38" s="188" t="str">
        <f>IF((LC38&lt;&gt;""),IF(OR($F38&lt;&gt;$G38,PrSettings!$M$4="●"),(($F38-$G38)=(KZ38-LA38))*1,0),"")</f>
        <v/>
      </c>
      <c r="LE38" s="188" t="str">
        <f t="shared" si="564"/>
        <v/>
      </c>
      <c r="LF38" s="188" t="str">
        <f>IF(LC38&lt;&gt;"",IF(ABS($F38-$G38)&gt;=PrSettings!$M$7,(ABS($F38-$G38-KZ38+LA38)&lt;=1)*1,IF(AND(LC38,$F38=$G38,$F38&gt;=PrSettings!$M$6),(ABS(KZ38-$F38)&lt;=1)*1,IF(AND(LC38,$F38+$G38&gt;=PrSettings!$M$8),(ABS(KZ38-$F38)+ABS(LA38-$G38)&lt;=1)*1,""))),"")</f>
        <v/>
      </c>
      <c r="LG38" s="220"/>
      <c r="LI38" s="186">
        <f t="shared" si="24"/>
        <v>82</v>
      </c>
      <c r="LJ38" s="187" t="str">
        <f t="shared" si="565"/>
        <v>Curaçao</v>
      </c>
      <c r="LK38" s="188">
        <f t="shared" si="98"/>
        <v>34</v>
      </c>
      <c r="LL38" s="187" t="str">
        <f t="shared" si="566"/>
        <v>Ivory Coast</v>
      </c>
      <c r="LM38" s="222"/>
      <c r="LN38" s="222"/>
      <c r="LO38" s="218"/>
      <c r="LP38" s="188" t="str">
        <f t="shared" si="567"/>
        <v/>
      </c>
      <c r="LQ38" s="188" t="str">
        <f>IF((LP38&lt;&gt;""),IF(OR($F38&lt;&gt;$G38,PrSettings!$M$4="●"),(($F38-$G38)=(LM38-LN38))*1,0),"")</f>
        <v/>
      </c>
      <c r="LR38" s="188" t="str">
        <f t="shared" si="568"/>
        <v/>
      </c>
      <c r="LS38" s="188" t="str">
        <f>IF(LP38&lt;&gt;"",IF(ABS($F38-$G38)&gt;=PrSettings!$M$7,(ABS($F38-$G38-LM38+LN38)&lt;=1)*1,IF(AND(LP38,$F38=$G38,$F38&gt;=PrSettings!$M$6),(ABS(LM38-$F38)&lt;=1)*1,IF(AND(LP38,$F38+$G38&gt;=PrSettings!$M$8),(ABS(LM38-$F38)+ABS(LN38-$G38)&lt;=1)*1,""))),"")</f>
        <v/>
      </c>
      <c r="LT38" s="220"/>
      <c r="LV38" s="186">
        <f t="shared" si="25"/>
        <v>82</v>
      </c>
      <c r="LW38" s="187" t="str">
        <f t="shared" si="569"/>
        <v>Curaçao</v>
      </c>
      <c r="LX38" s="188">
        <f t="shared" si="101"/>
        <v>34</v>
      </c>
      <c r="LY38" s="187" t="str">
        <f t="shared" si="570"/>
        <v>Ivory Coast</v>
      </c>
      <c r="LZ38" s="222"/>
      <c r="MA38" s="222"/>
      <c r="MB38" s="218"/>
      <c r="MC38" s="188" t="str">
        <f t="shared" si="571"/>
        <v/>
      </c>
      <c r="MD38" s="188" t="str">
        <f>IF((MC38&lt;&gt;""),IF(OR($F38&lt;&gt;$G38,PrSettings!$M$4="●"),(($F38-$G38)=(LZ38-MA38))*1,0),"")</f>
        <v/>
      </c>
      <c r="ME38" s="188" t="str">
        <f t="shared" si="572"/>
        <v/>
      </c>
      <c r="MF38" s="188" t="str">
        <f>IF(MC38&lt;&gt;"",IF(ABS($F38-$G38)&gt;=PrSettings!$M$7,(ABS($F38-$G38-LZ38+MA38)&lt;=1)*1,IF(AND(MC38,$F38=$G38,$F38&gt;=PrSettings!$M$6),(ABS(LZ38-$F38)&lt;=1)*1,IF(AND(MC38,$F38+$G38&gt;=PrSettings!$M$8),(ABS(LZ38-$F38)+ABS(MA38-$G38)&lt;=1)*1,""))),"")</f>
        <v/>
      </c>
      <c r="MG38" s="220"/>
    </row>
    <row r="39" spans="1:345">
      <c r="B39" s="186">
        <f>INDEX(Groups!$C$7:$C$65,MATCH(C39,Groups!$D$7:$D$65,0))</f>
        <v>23</v>
      </c>
      <c r="C39" s="187" t="str">
        <f>CalcE!$P$27</f>
        <v>Ecuador</v>
      </c>
      <c r="D39" s="188">
        <f>INDEX(Groups!$C$7:$C$65,MATCH(E39,Groups!$D$7:$D$65,0))</f>
        <v>10</v>
      </c>
      <c r="E39" s="187" t="str">
        <f>CalcE!$Q$27</f>
        <v>Germany</v>
      </c>
      <c r="F39" s="189" t="str">
        <f>CalcE!$R$27</f>
        <v/>
      </c>
      <c r="G39" s="190" t="str">
        <f>CalcE!$S$27</f>
        <v/>
      </c>
      <c r="I39" s="186">
        <f t="shared" si="468"/>
        <v>23</v>
      </c>
      <c r="J39" s="187" t="str">
        <f t="shared" si="469"/>
        <v>Ecuador</v>
      </c>
      <c r="K39" s="188">
        <f t="shared" si="26"/>
        <v>10</v>
      </c>
      <c r="L39" s="187" t="str">
        <f t="shared" si="470"/>
        <v>Germany</v>
      </c>
      <c r="M39" s="222"/>
      <c r="N39" s="222"/>
      <c r="O39" s="467"/>
      <c r="P39" s="188" t="str">
        <f t="shared" si="471"/>
        <v/>
      </c>
      <c r="Q39" s="188" t="str">
        <f>IF((P39&lt;&gt;""),IF(OR($F39&lt;&gt;$G39,PrSettings!$M$4="●"),(($F39-$G39)=(M39-N39))*1,0),"")</f>
        <v/>
      </c>
      <c r="R39" s="188" t="str">
        <f t="shared" si="472"/>
        <v/>
      </c>
      <c r="S39" s="188" t="str">
        <f>IF(P39&lt;&gt;"",IF(ABS($F39-$G39)&gt;=PrSettings!$M$7,(ABS($F39-$G39-M39+N39)&lt;=1)*1,IF(AND(P39,$F39=$G39,$F39&gt;=PrSettings!$M$6),(ABS(M39-$F39)&lt;=1)*1,IF(AND(P39,$F39+$G39&gt;=PrSettings!$M$8),(ABS(M39-$F39)+ABS(N39-$G39)&lt;=1)*1,""))),"")</f>
        <v/>
      </c>
      <c r="T39" s="468"/>
      <c r="V39" s="186">
        <f t="shared" si="1"/>
        <v>23</v>
      </c>
      <c r="W39" s="187" t="str">
        <f t="shared" si="473"/>
        <v>Ecuador</v>
      </c>
      <c r="X39" s="188">
        <f t="shared" si="29"/>
        <v>10</v>
      </c>
      <c r="Y39" s="187" t="str">
        <f t="shared" si="474"/>
        <v>Germany</v>
      </c>
      <c r="Z39" s="222"/>
      <c r="AA39" s="222"/>
      <c r="AB39" s="467"/>
      <c r="AC39" s="188" t="str">
        <f t="shared" si="475"/>
        <v/>
      </c>
      <c r="AD39" s="188" t="str">
        <f>IF((AC39&lt;&gt;""),IF(OR($F39&lt;&gt;$G39,PrSettings!$M$4="●"),(($F39-$G39)=(Z39-AA39))*1,0),"")</f>
        <v/>
      </c>
      <c r="AE39" s="188" t="str">
        <f t="shared" si="476"/>
        <v/>
      </c>
      <c r="AF39" s="188" t="str">
        <f>IF(AC39&lt;&gt;"",IF(ABS($F39-$G39)&gt;=PrSettings!$M$7,(ABS($F39-$G39-Z39+AA39)&lt;=1)*1,IF(AND(AC39,$F39=$G39,$F39&gt;=PrSettings!$M$6),(ABS(Z39-$F39)&lt;=1)*1,IF(AND(AC39,$F39+$G39&gt;=PrSettings!$M$8),(ABS(Z39-$F39)+ABS(AA39-$G39)&lt;=1)*1,""))),"")</f>
        <v/>
      </c>
      <c r="AG39" s="468"/>
      <c r="AI39" s="186">
        <f t="shared" si="2"/>
        <v>23</v>
      </c>
      <c r="AJ39" s="187" t="str">
        <f t="shared" si="477"/>
        <v>Ecuador</v>
      </c>
      <c r="AK39" s="188">
        <f t="shared" si="32"/>
        <v>10</v>
      </c>
      <c r="AL39" s="187" t="str">
        <f t="shared" si="478"/>
        <v>Germany</v>
      </c>
      <c r="AM39" s="222"/>
      <c r="AN39" s="222"/>
      <c r="AO39" s="467"/>
      <c r="AP39" s="188" t="str">
        <f t="shared" si="479"/>
        <v/>
      </c>
      <c r="AQ39" s="188" t="str">
        <f>IF((AP39&lt;&gt;""),IF(OR($F39&lt;&gt;$G39,PrSettings!$M$4="●"),(($F39-$G39)=(AM39-AN39))*1,0),"")</f>
        <v/>
      </c>
      <c r="AR39" s="188" t="str">
        <f t="shared" si="480"/>
        <v/>
      </c>
      <c r="AS39" s="188" t="str">
        <f>IF(AP39&lt;&gt;"",IF(ABS($F39-$G39)&gt;=PrSettings!$M$7,(ABS($F39-$G39-AM39+AN39)&lt;=1)*1,IF(AND(AP39,$F39=$G39,$F39&gt;=PrSettings!$M$6),(ABS(AM39-$F39)&lt;=1)*1,IF(AND(AP39,$F39+$G39&gt;=PrSettings!$M$8),(ABS(AM39-$F39)+ABS(AN39-$G39)&lt;=1)*1,""))),"")</f>
        <v/>
      </c>
      <c r="AT39" s="468"/>
      <c r="AV39" s="186">
        <f t="shared" si="3"/>
        <v>23</v>
      </c>
      <c r="AW39" s="187" t="str">
        <f t="shared" si="481"/>
        <v>Ecuador</v>
      </c>
      <c r="AX39" s="188">
        <f t="shared" si="35"/>
        <v>10</v>
      </c>
      <c r="AY39" s="187" t="str">
        <f t="shared" si="482"/>
        <v>Germany</v>
      </c>
      <c r="AZ39" s="222"/>
      <c r="BA39" s="222"/>
      <c r="BB39" s="467"/>
      <c r="BC39" s="188" t="str">
        <f t="shared" si="483"/>
        <v/>
      </c>
      <c r="BD39" s="188" t="str">
        <f>IF((BC39&lt;&gt;""),IF(OR($F39&lt;&gt;$G39,PrSettings!$M$4="●"),(($F39-$G39)=(AZ39-BA39))*1,0),"")</f>
        <v/>
      </c>
      <c r="BE39" s="188" t="str">
        <f t="shared" si="484"/>
        <v/>
      </c>
      <c r="BF39" s="188" t="str">
        <f>IF(BC39&lt;&gt;"",IF(ABS($F39-$G39)&gt;=PrSettings!$M$7,(ABS($F39-$G39-AZ39+BA39)&lt;=1)*1,IF(AND(BC39,$F39=$G39,$F39&gt;=PrSettings!$M$6),(ABS(AZ39-$F39)&lt;=1)*1,IF(AND(BC39,$F39+$G39&gt;=PrSettings!$M$8),(ABS(AZ39-$F39)+ABS(BA39-$G39)&lt;=1)*1,""))),"")</f>
        <v/>
      </c>
      <c r="BG39" s="468"/>
      <c r="BI39" s="186">
        <f t="shared" si="4"/>
        <v>23</v>
      </c>
      <c r="BJ39" s="187" t="str">
        <f t="shared" si="485"/>
        <v>Ecuador</v>
      </c>
      <c r="BK39" s="188">
        <f t="shared" si="38"/>
        <v>10</v>
      </c>
      <c r="BL39" s="187" t="str">
        <f t="shared" si="486"/>
        <v>Germany</v>
      </c>
      <c r="BM39" s="222"/>
      <c r="BN39" s="222"/>
      <c r="BO39" s="467"/>
      <c r="BP39" s="188" t="str">
        <f t="shared" si="487"/>
        <v/>
      </c>
      <c r="BQ39" s="188" t="str">
        <f>IF((BP39&lt;&gt;""),IF(OR($F39&lt;&gt;$G39,PrSettings!$M$4="●"),(($F39-$G39)=(BM39-BN39))*1,0),"")</f>
        <v/>
      </c>
      <c r="BR39" s="188" t="str">
        <f t="shared" si="488"/>
        <v/>
      </c>
      <c r="BS39" s="188" t="str">
        <f>IF(BP39&lt;&gt;"",IF(ABS($F39-$G39)&gt;=PrSettings!$M$7,(ABS($F39-$G39-BM39+BN39)&lt;=1)*1,IF(AND(BP39,$F39=$G39,$F39&gt;=PrSettings!$M$6),(ABS(BM39-$F39)&lt;=1)*1,IF(AND(BP39,$F39+$G39&gt;=PrSettings!$M$8),(ABS(BM39-$F39)+ABS(BN39-$G39)&lt;=1)*1,""))),"")</f>
        <v/>
      </c>
      <c r="BT39" s="468"/>
      <c r="BV39" s="186">
        <f t="shared" si="5"/>
        <v>23</v>
      </c>
      <c r="BW39" s="187" t="str">
        <f t="shared" si="489"/>
        <v>Ecuador</v>
      </c>
      <c r="BX39" s="188">
        <f t="shared" si="41"/>
        <v>10</v>
      </c>
      <c r="BY39" s="187" t="str">
        <f t="shared" si="490"/>
        <v>Germany</v>
      </c>
      <c r="BZ39" s="222"/>
      <c r="CA39" s="222"/>
      <c r="CB39" s="467"/>
      <c r="CC39" s="188" t="str">
        <f t="shared" si="491"/>
        <v/>
      </c>
      <c r="CD39" s="188" t="str">
        <f>IF((CC39&lt;&gt;""),IF(OR($F39&lt;&gt;$G39,PrSettings!$M$4="●"),(($F39-$G39)=(BZ39-CA39))*1,0),"")</f>
        <v/>
      </c>
      <c r="CE39" s="188" t="str">
        <f t="shared" si="492"/>
        <v/>
      </c>
      <c r="CF39" s="188" t="str">
        <f>IF(CC39&lt;&gt;"",IF(ABS($F39-$G39)&gt;=PrSettings!$M$7,(ABS($F39-$G39-BZ39+CA39)&lt;=1)*1,IF(AND(CC39,$F39=$G39,$F39&gt;=PrSettings!$M$6),(ABS(BZ39-$F39)&lt;=1)*1,IF(AND(CC39,$F39+$G39&gt;=PrSettings!$M$8),(ABS(BZ39-$F39)+ABS(CA39-$G39)&lt;=1)*1,""))),"")</f>
        <v/>
      </c>
      <c r="CG39" s="468"/>
      <c r="CI39" s="186">
        <f t="shared" si="6"/>
        <v>23</v>
      </c>
      <c r="CJ39" s="187" t="str">
        <f t="shared" si="493"/>
        <v>Ecuador</v>
      </c>
      <c r="CK39" s="188">
        <f t="shared" si="44"/>
        <v>10</v>
      </c>
      <c r="CL39" s="187" t="str">
        <f t="shared" si="494"/>
        <v>Germany</v>
      </c>
      <c r="CM39" s="222"/>
      <c r="CN39" s="222"/>
      <c r="CO39" s="467"/>
      <c r="CP39" s="188" t="str">
        <f t="shared" si="495"/>
        <v/>
      </c>
      <c r="CQ39" s="188" t="str">
        <f>IF((CP39&lt;&gt;""),IF(OR($F39&lt;&gt;$G39,PrSettings!$M$4="●"),(($F39-$G39)=(CM39-CN39))*1,0),"")</f>
        <v/>
      </c>
      <c r="CR39" s="188" t="str">
        <f t="shared" si="496"/>
        <v/>
      </c>
      <c r="CS39" s="188" t="str">
        <f>IF(CP39&lt;&gt;"",IF(ABS($F39-$G39)&gt;=PrSettings!$M$7,(ABS($F39-$G39-CM39+CN39)&lt;=1)*1,IF(AND(CP39,$F39=$G39,$F39&gt;=PrSettings!$M$6),(ABS(CM39-$F39)&lt;=1)*1,IF(AND(CP39,$F39+$G39&gt;=PrSettings!$M$8),(ABS(CM39-$F39)+ABS(CN39-$G39)&lt;=1)*1,""))),"")</f>
        <v/>
      </c>
      <c r="CT39" s="468"/>
      <c r="CV39" s="186">
        <f t="shared" si="7"/>
        <v>23</v>
      </c>
      <c r="CW39" s="187" t="str">
        <f t="shared" si="497"/>
        <v>Ecuador</v>
      </c>
      <c r="CX39" s="188">
        <f t="shared" si="47"/>
        <v>10</v>
      </c>
      <c r="CY39" s="187" t="str">
        <f t="shared" si="498"/>
        <v>Germany</v>
      </c>
      <c r="CZ39" s="222"/>
      <c r="DA39" s="222"/>
      <c r="DB39" s="467"/>
      <c r="DC39" s="188" t="str">
        <f t="shared" si="499"/>
        <v/>
      </c>
      <c r="DD39" s="188" t="str">
        <f>IF((DC39&lt;&gt;""),IF(OR($F39&lt;&gt;$G39,PrSettings!$M$4="●"),(($F39-$G39)=(CZ39-DA39))*1,0),"")</f>
        <v/>
      </c>
      <c r="DE39" s="188" t="str">
        <f t="shared" si="500"/>
        <v/>
      </c>
      <c r="DF39" s="188" t="str">
        <f>IF(DC39&lt;&gt;"",IF(ABS($F39-$G39)&gt;=PrSettings!$M$7,(ABS($F39-$G39-CZ39+DA39)&lt;=1)*1,IF(AND(DC39,$F39=$G39,$F39&gt;=PrSettings!$M$6),(ABS(CZ39-$F39)&lt;=1)*1,IF(AND(DC39,$F39+$G39&gt;=PrSettings!$M$8),(ABS(CZ39-$F39)+ABS(DA39-$G39)&lt;=1)*1,""))),"")</f>
        <v/>
      </c>
      <c r="DG39" s="468"/>
      <c r="DI39" s="186">
        <f t="shared" si="8"/>
        <v>23</v>
      </c>
      <c r="DJ39" s="187" t="str">
        <f t="shared" si="501"/>
        <v>Ecuador</v>
      </c>
      <c r="DK39" s="188">
        <f t="shared" si="50"/>
        <v>10</v>
      </c>
      <c r="DL39" s="187" t="str">
        <f t="shared" si="502"/>
        <v>Germany</v>
      </c>
      <c r="DM39" s="222"/>
      <c r="DN39" s="222"/>
      <c r="DO39" s="467"/>
      <c r="DP39" s="188" t="str">
        <f t="shared" si="503"/>
        <v/>
      </c>
      <c r="DQ39" s="188" t="str">
        <f>IF((DP39&lt;&gt;""),IF(OR($F39&lt;&gt;$G39,PrSettings!$M$4="●"),(($F39-$G39)=(DM39-DN39))*1,0),"")</f>
        <v/>
      </c>
      <c r="DR39" s="188" t="str">
        <f t="shared" si="504"/>
        <v/>
      </c>
      <c r="DS39" s="188" t="str">
        <f>IF(DP39&lt;&gt;"",IF(ABS($F39-$G39)&gt;=PrSettings!$M$7,(ABS($F39-$G39-DM39+DN39)&lt;=1)*1,IF(AND(DP39,$F39=$G39,$F39&gt;=PrSettings!$M$6),(ABS(DM39-$F39)&lt;=1)*1,IF(AND(DP39,$F39+$G39&gt;=PrSettings!$M$8),(ABS(DM39-$F39)+ABS(DN39-$G39)&lt;=1)*1,""))),"")</f>
        <v/>
      </c>
      <c r="DT39" s="468"/>
      <c r="DV39" s="186">
        <f t="shared" si="9"/>
        <v>23</v>
      </c>
      <c r="DW39" s="187" t="str">
        <f t="shared" si="505"/>
        <v>Ecuador</v>
      </c>
      <c r="DX39" s="188">
        <f t="shared" si="53"/>
        <v>10</v>
      </c>
      <c r="DY39" s="187" t="str">
        <f t="shared" si="506"/>
        <v>Germany</v>
      </c>
      <c r="DZ39" s="222"/>
      <c r="EA39" s="222"/>
      <c r="EB39" s="467"/>
      <c r="EC39" s="188" t="str">
        <f t="shared" si="507"/>
        <v/>
      </c>
      <c r="ED39" s="188" t="str">
        <f>IF((EC39&lt;&gt;""),IF(OR($F39&lt;&gt;$G39,PrSettings!$M$4="●"),(($F39-$G39)=(DZ39-EA39))*1,0),"")</f>
        <v/>
      </c>
      <c r="EE39" s="188" t="str">
        <f t="shared" si="508"/>
        <v/>
      </c>
      <c r="EF39" s="188" t="str">
        <f>IF(EC39&lt;&gt;"",IF(ABS($F39-$G39)&gt;=PrSettings!$M$7,(ABS($F39-$G39-DZ39+EA39)&lt;=1)*1,IF(AND(EC39,$F39=$G39,$F39&gt;=PrSettings!$M$6),(ABS(DZ39-$F39)&lt;=1)*1,IF(AND(EC39,$F39+$G39&gt;=PrSettings!$M$8),(ABS(DZ39-$F39)+ABS(EA39-$G39)&lt;=1)*1,""))),"")</f>
        <v/>
      </c>
      <c r="EG39" s="468"/>
      <c r="EI39" s="186">
        <f t="shared" si="10"/>
        <v>23</v>
      </c>
      <c r="EJ39" s="187" t="str">
        <f t="shared" si="509"/>
        <v>Ecuador</v>
      </c>
      <c r="EK39" s="188">
        <f t="shared" si="56"/>
        <v>10</v>
      </c>
      <c r="EL39" s="187" t="str">
        <f t="shared" si="510"/>
        <v>Germany</v>
      </c>
      <c r="EM39" s="222"/>
      <c r="EN39" s="222"/>
      <c r="EO39" s="467"/>
      <c r="EP39" s="188" t="str">
        <f t="shared" si="511"/>
        <v/>
      </c>
      <c r="EQ39" s="188" t="str">
        <f>IF((EP39&lt;&gt;""),IF(OR($F39&lt;&gt;$G39,PrSettings!$M$4="●"),(($F39-$G39)=(EM39-EN39))*1,0),"")</f>
        <v/>
      </c>
      <c r="ER39" s="188" t="str">
        <f t="shared" si="512"/>
        <v/>
      </c>
      <c r="ES39" s="188" t="str">
        <f>IF(EP39&lt;&gt;"",IF(ABS($F39-$G39)&gt;=PrSettings!$M$7,(ABS($F39-$G39-EM39+EN39)&lt;=1)*1,IF(AND(EP39,$F39=$G39,$F39&gt;=PrSettings!$M$6),(ABS(EM39-$F39)&lt;=1)*1,IF(AND(EP39,$F39+$G39&gt;=PrSettings!$M$8),(ABS(EM39-$F39)+ABS(EN39-$G39)&lt;=1)*1,""))),"")</f>
        <v/>
      </c>
      <c r="ET39" s="468"/>
      <c r="EV39" s="186">
        <f t="shared" si="11"/>
        <v>23</v>
      </c>
      <c r="EW39" s="187" t="str">
        <f t="shared" si="513"/>
        <v>Ecuador</v>
      </c>
      <c r="EX39" s="188">
        <f t="shared" si="59"/>
        <v>10</v>
      </c>
      <c r="EY39" s="187" t="str">
        <f t="shared" si="514"/>
        <v>Germany</v>
      </c>
      <c r="EZ39" s="222"/>
      <c r="FA39" s="222"/>
      <c r="FB39" s="467"/>
      <c r="FC39" s="188" t="str">
        <f t="shared" si="515"/>
        <v/>
      </c>
      <c r="FD39" s="188" t="str">
        <f>IF((FC39&lt;&gt;""),IF(OR($F39&lt;&gt;$G39,PrSettings!$M$4="●"),(($F39-$G39)=(EZ39-FA39))*1,0),"")</f>
        <v/>
      </c>
      <c r="FE39" s="188" t="str">
        <f t="shared" si="516"/>
        <v/>
      </c>
      <c r="FF39" s="188" t="str">
        <f>IF(FC39&lt;&gt;"",IF(ABS($F39-$G39)&gt;=PrSettings!$M$7,(ABS($F39-$G39-EZ39+FA39)&lt;=1)*1,IF(AND(FC39,$F39=$G39,$F39&gt;=PrSettings!$M$6),(ABS(EZ39-$F39)&lt;=1)*1,IF(AND(FC39,$F39+$G39&gt;=PrSettings!$M$8),(ABS(EZ39-$F39)+ABS(FA39-$G39)&lt;=1)*1,""))),"")</f>
        <v/>
      </c>
      <c r="FG39" s="468"/>
      <c r="FI39" s="186">
        <f t="shared" si="12"/>
        <v>23</v>
      </c>
      <c r="FJ39" s="187" t="str">
        <f t="shared" si="517"/>
        <v>Ecuador</v>
      </c>
      <c r="FK39" s="188">
        <f t="shared" si="62"/>
        <v>10</v>
      </c>
      <c r="FL39" s="187" t="str">
        <f t="shared" si="518"/>
        <v>Germany</v>
      </c>
      <c r="FM39" s="222"/>
      <c r="FN39" s="222"/>
      <c r="FO39" s="467"/>
      <c r="FP39" s="188" t="str">
        <f t="shared" si="519"/>
        <v/>
      </c>
      <c r="FQ39" s="188" t="str">
        <f>IF((FP39&lt;&gt;""),IF(OR($F39&lt;&gt;$G39,PrSettings!$M$4="●"),(($F39-$G39)=(FM39-FN39))*1,0),"")</f>
        <v/>
      </c>
      <c r="FR39" s="188" t="str">
        <f t="shared" si="520"/>
        <v/>
      </c>
      <c r="FS39" s="188" t="str">
        <f>IF(FP39&lt;&gt;"",IF(ABS($F39-$G39)&gt;=PrSettings!$M$7,(ABS($F39-$G39-FM39+FN39)&lt;=1)*1,IF(AND(FP39,$F39=$G39,$F39&gt;=PrSettings!$M$6),(ABS(FM39-$F39)&lt;=1)*1,IF(AND(FP39,$F39+$G39&gt;=PrSettings!$M$8),(ABS(FM39-$F39)+ABS(FN39-$G39)&lt;=1)*1,""))),"")</f>
        <v/>
      </c>
      <c r="FT39" s="468"/>
      <c r="FV39" s="186">
        <f t="shared" si="13"/>
        <v>23</v>
      </c>
      <c r="FW39" s="187" t="str">
        <f t="shared" si="521"/>
        <v>Ecuador</v>
      </c>
      <c r="FX39" s="188">
        <f t="shared" si="65"/>
        <v>10</v>
      </c>
      <c r="FY39" s="187" t="str">
        <f t="shared" si="522"/>
        <v>Germany</v>
      </c>
      <c r="FZ39" s="222"/>
      <c r="GA39" s="222"/>
      <c r="GB39" s="467"/>
      <c r="GC39" s="188" t="str">
        <f t="shared" si="523"/>
        <v/>
      </c>
      <c r="GD39" s="188" t="str">
        <f>IF((GC39&lt;&gt;""),IF(OR($F39&lt;&gt;$G39,PrSettings!$M$4="●"),(($F39-$G39)=(FZ39-GA39))*1,0),"")</f>
        <v/>
      </c>
      <c r="GE39" s="188" t="str">
        <f t="shared" si="524"/>
        <v/>
      </c>
      <c r="GF39" s="188" t="str">
        <f>IF(GC39&lt;&gt;"",IF(ABS($F39-$G39)&gt;=PrSettings!$M$7,(ABS($F39-$G39-FZ39+GA39)&lt;=1)*1,IF(AND(GC39,$F39=$G39,$F39&gt;=PrSettings!$M$6),(ABS(FZ39-$F39)&lt;=1)*1,IF(AND(GC39,$F39+$G39&gt;=PrSettings!$M$8),(ABS(FZ39-$F39)+ABS(GA39-$G39)&lt;=1)*1,""))),"")</f>
        <v/>
      </c>
      <c r="GG39" s="468"/>
      <c r="GI39" s="186">
        <f t="shared" si="14"/>
        <v>23</v>
      </c>
      <c r="GJ39" s="187" t="str">
        <f t="shared" si="525"/>
        <v>Ecuador</v>
      </c>
      <c r="GK39" s="188">
        <f t="shared" si="68"/>
        <v>10</v>
      </c>
      <c r="GL39" s="187" t="str">
        <f t="shared" si="526"/>
        <v>Germany</v>
      </c>
      <c r="GM39" s="222"/>
      <c r="GN39" s="222"/>
      <c r="GO39" s="467"/>
      <c r="GP39" s="188" t="str">
        <f t="shared" si="527"/>
        <v/>
      </c>
      <c r="GQ39" s="188" t="str">
        <f>IF((GP39&lt;&gt;""),IF(OR($F39&lt;&gt;$G39,PrSettings!$M$4="●"),(($F39-$G39)=(GM39-GN39))*1,0),"")</f>
        <v/>
      </c>
      <c r="GR39" s="188" t="str">
        <f t="shared" si="528"/>
        <v/>
      </c>
      <c r="GS39" s="188" t="str">
        <f>IF(GP39&lt;&gt;"",IF(ABS($F39-$G39)&gt;=PrSettings!$M$7,(ABS($F39-$G39-GM39+GN39)&lt;=1)*1,IF(AND(GP39,$F39=$G39,$F39&gt;=PrSettings!$M$6),(ABS(GM39-$F39)&lt;=1)*1,IF(AND(GP39,$F39+$G39&gt;=PrSettings!$M$8),(ABS(GM39-$F39)+ABS(GN39-$G39)&lt;=1)*1,""))),"")</f>
        <v/>
      </c>
      <c r="GT39" s="468"/>
      <c r="GV39" s="186">
        <f t="shared" si="15"/>
        <v>23</v>
      </c>
      <c r="GW39" s="187" t="str">
        <f t="shared" si="529"/>
        <v>Ecuador</v>
      </c>
      <c r="GX39" s="188">
        <f t="shared" si="71"/>
        <v>10</v>
      </c>
      <c r="GY39" s="187" t="str">
        <f t="shared" si="530"/>
        <v>Germany</v>
      </c>
      <c r="GZ39" s="222"/>
      <c r="HA39" s="222"/>
      <c r="HB39" s="467"/>
      <c r="HC39" s="188" t="str">
        <f t="shared" si="531"/>
        <v/>
      </c>
      <c r="HD39" s="188" t="str">
        <f>IF((HC39&lt;&gt;""),IF(OR($F39&lt;&gt;$G39,PrSettings!$M$4="●"),(($F39-$G39)=(GZ39-HA39))*1,0),"")</f>
        <v/>
      </c>
      <c r="HE39" s="188" t="str">
        <f t="shared" si="532"/>
        <v/>
      </c>
      <c r="HF39" s="188" t="str">
        <f>IF(HC39&lt;&gt;"",IF(ABS($F39-$G39)&gt;=PrSettings!$M$7,(ABS($F39-$G39-GZ39+HA39)&lt;=1)*1,IF(AND(HC39,$F39=$G39,$F39&gt;=PrSettings!$M$6),(ABS(GZ39-$F39)&lt;=1)*1,IF(AND(HC39,$F39+$G39&gt;=PrSettings!$M$8),(ABS(GZ39-$F39)+ABS(HA39-$G39)&lt;=1)*1,""))),"")</f>
        <v/>
      </c>
      <c r="HG39" s="468"/>
      <c r="HI39" s="186">
        <f t="shared" si="16"/>
        <v>23</v>
      </c>
      <c r="HJ39" s="187" t="str">
        <f t="shared" si="533"/>
        <v>Ecuador</v>
      </c>
      <c r="HK39" s="188">
        <f t="shared" si="74"/>
        <v>10</v>
      </c>
      <c r="HL39" s="187" t="str">
        <f t="shared" si="534"/>
        <v>Germany</v>
      </c>
      <c r="HM39" s="222"/>
      <c r="HN39" s="222"/>
      <c r="HO39" s="467"/>
      <c r="HP39" s="188" t="str">
        <f t="shared" si="535"/>
        <v/>
      </c>
      <c r="HQ39" s="188" t="str">
        <f>IF((HP39&lt;&gt;""),IF(OR($F39&lt;&gt;$G39,PrSettings!$M$4="●"),(($F39-$G39)=(HM39-HN39))*1,0),"")</f>
        <v/>
      </c>
      <c r="HR39" s="188" t="str">
        <f t="shared" si="536"/>
        <v/>
      </c>
      <c r="HS39" s="188" t="str">
        <f>IF(HP39&lt;&gt;"",IF(ABS($F39-$G39)&gt;=PrSettings!$M$7,(ABS($F39-$G39-HM39+HN39)&lt;=1)*1,IF(AND(HP39,$F39=$G39,$F39&gt;=PrSettings!$M$6),(ABS(HM39-$F39)&lt;=1)*1,IF(AND(HP39,$F39+$G39&gt;=PrSettings!$M$8),(ABS(HM39-$F39)+ABS(HN39-$G39)&lt;=1)*1,""))),"")</f>
        <v/>
      </c>
      <c r="HT39" s="468"/>
      <c r="HV39" s="186">
        <f t="shared" si="17"/>
        <v>23</v>
      </c>
      <c r="HW39" s="187" t="str">
        <f t="shared" si="537"/>
        <v>Ecuador</v>
      </c>
      <c r="HX39" s="188">
        <f t="shared" si="77"/>
        <v>10</v>
      </c>
      <c r="HY39" s="187" t="str">
        <f t="shared" si="538"/>
        <v>Germany</v>
      </c>
      <c r="HZ39" s="222"/>
      <c r="IA39" s="222"/>
      <c r="IB39" s="467"/>
      <c r="IC39" s="188" t="str">
        <f t="shared" si="539"/>
        <v/>
      </c>
      <c r="ID39" s="188" t="str">
        <f>IF((IC39&lt;&gt;""),IF(OR($F39&lt;&gt;$G39,PrSettings!$M$4="●"),(($F39-$G39)=(HZ39-IA39))*1,0),"")</f>
        <v/>
      </c>
      <c r="IE39" s="188" t="str">
        <f t="shared" si="540"/>
        <v/>
      </c>
      <c r="IF39" s="188" t="str">
        <f>IF(IC39&lt;&gt;"",IF(ABS($F39-$G39)&gt;=PrSettings!$M$7,(ABS($F39-$G39-HZ39+IA39)&lt;=1)*1,IF(AND(IC39,$F39=$G39,$F39&gt;=PrSettings!$M$6),(ABS(HZ39-$F39)&lt;=1)*1,IF(AND(IC39,$F39+$G39&gt;=PrSettings!$M$8),(ABS(HZ39-$F39)+ABS(IA39-$G39)&lt;=1)*1,""))),"")</f>
        <v/>
      </c>
      <c r="IG39" s="468"/>
      <c r="II39" s="186">
        <f t="shared" si="18"/>
        <v>23</v>
      </c>
      <c r="IJ39" s="187" t="str">
        <f t="shared" si="541"/>
        <v>Ecuador</v>
      </c>
      <c r="IK39" s="188">
        <f t="shared" si="80"/>
        <v>10</v>
      </c>
      <c r="IL39" s="187" t="str">
        <f t="shared" si="542"/>
        <v>Germany</v>
      </c>
      <c r="IM39" s="222"/>
      <c r="IN39" s="222"/>
      <c r="IO39" s="467"/>
      <c r="IP39" s="188" t="str">
        <f t="shared" si="543"/>
        <v/>
      </c>
      <c r="IQ39" s="188" t="str">
        <f>IF((IP39&lt;&gt;""),IF(OR($F39&lt;&gt;$G39,PrSettings!$M$4="●"),(($F39-$G39)=(IM39-IN39))*1,0),"")</f>
        <v/>
      </c>
      <c r="IR39" s="188" t="str">
        <f t="shared" si="544"/>
        <v/>
      </c>
      <c r="IS39" s="188" t="str">
        <f>IF(IP39&lt;&gt;"",IF(ABS($F39-$G39)&gt;=PrSettings!$M$7,(ABS($F39-$G39-IM39+IN39)&lt;=1)*1,IF(AND(IP39,$F39=$G39,$F39&gt;=PrSettings!$M$6),(ABS(IM39-$F39)&lt;=1)*1,IF(AND(IP39,$F39+$G39&gt;=PrSettings!$M$8),(ABS(IM39-$F39)+ABS(IN39-$G39)&lt;=1)*1,""))),"")</f>
        <v/>
      </c>
      <c r="IT39" s="468"/>
      <c r="IV39" s="186">
        <f t="shared" si="19"/>
        <v>23</v>
      </c>
      <c r="IW39" s="187" t="str">
        <f t="shared" si="545"/>
        <v>Ecuador</v>
      </c>
      <c r="IX39" s="188">
        <f t="shared" si="83"/>
        <v>10</v>
      </c>
      <c r="IY39" s="187" t="str">
        <f t="shared" si="546"/>
        <v>Germany</v>
      </c>
      <c r="IZ39" s="222"/>
      <c r="JA39" s="222"/>
      <c r="JB39" s="467"/>
      <c r="JC39" s="188" t="str">
        <f t="shared" si="547"/>
        <v/>
      </c>
      <c r="JD39" s="188" t="str">
        <f>IF((JC39&lt;&gt;""),IF(OR($F39&lt;&gt;$G39,PrSettings!$M$4="●"),(($F39-$G39)=(IZ39-JA39))*1,0),"")</f>
        <v/>
      </c>
      <c r="JE39" s="188" t="str">
        <f t="shared" si="548"/>
        <v/>
      </c>
      <c r="JF39" s="188" t="str">
        <f>IF(JC39&lt;&gt;"",IF(ABS($F39-$G39)&gt;=PrSettings!$M$7,(ABS($F39-$G39-IZ39+JA39)&lt;=1)*1,IF(AND(JC39,$F39=$G39,$F39&gt;=PrSettings!$M$6),(ABS(IZ39-$F39)&lt;=1)*1,IF(AND(JC39,$F39+$G39&gt;=PrSettings!$M$8),(ABS(IZ39-$F39)+ABS(JA39-$G39)&lt;=1)*1,""))),"")</f>
        <v/>
      </c>
      <c r="JG39" s="468"/>
      <c r="JI39" s="186">
        <f t="shared" si="20"/>
        <v>23</v>
      </c>
      <c r="JJ39" s="187" t="str">
        <f t="shared" si="549"/>
        <v>Ecuador</v>
      </c>
      <c r="JK39" s="188">
        <f t="shared" si="86"/>
        <v>10</v>
      </c>
      <c r="JL39" s="187" t="str">
        <f t="shared" si="550"/>
        <v>Germany</v>
      </c>
      <c r="JM39" s="222"/>
      <c r="JN39" s="222"/>
      <c r="JO39" s="467"/>
      <c r="JP39" s="188" t="str">
        <f t="shared" si="551"/>
        <v/>
      </c>
      <c r="JQ39" s="188" t="str">
        <f>IF((JP39&lt;&gt;""),IF(OR($F39&lt;&gt;$G39,PrSettings!$M$4="●"),(($F39-$G39)=(JM39-JN39))*1,0),"")</f>
        <v/>
      </c>
      <c r="JR39" s="188" t="str">
        <f t="shared" si="552"/>
        <v/>
      </c>
      <c r="JS39" s="188" t="str">
        <f>IF(JP39&lt;&gt;"",IF(ABS($F39-$G39)&gt;=PrSettings!$M$7,(ABS($F39-$G39-JM39+JN39)&lt;=1)*1,IF(AND(JP39,$F39=$G39,$F39&gt;=PrSettings!$M$6),(ABS(JM39-$F39)&lt;=1)*1,IF(AND(JP39,$F39+$G39&gt;=PrSettings!$M$8),(ABS(JM39-$F39)+ABS(JN39-$G39)&lt;=1)*1,""))),"")</f>
        <v/>
      </c>
      <c r="JT39" s="468"/>
      <c r="JV39" s="186">
        <f t="shared" si="21"/>
        <v>23</v>
      </c>
      <c r="JW39" s="187" t="str">
        <f t="shared" si="553"/>
        <v>Ecuador</v>
      </c>
      <c r="JX39" s="188">
        <f t="shared" si="89"/>
        <v>10</v>
      </c>
      <c r="JY39" s="187" t="str">
        <f t="shared" si="554"/>
        <v>Germany</v>
      </c>
      <c r="JZ39" s="222"/>
      <c r="KA39" s="222"/>
      <c r="KB39" s="467"/>
      <c r="KC39" s="188" t="str">
        <f t="shared" si="555"/>
        <v/>
      </c>
      <c r="KD39" s="188" t="str">
        <f>IF((KC39&lt;&gt;""),IF(OR($F39&lt;&gt;$G39,PrSettings!$M$4="●"),(($F39-$G39)=(JZ39-KA39))*1,0),"")</f>
        <v/>
      </c>
      <c r="KE39" s="188" t="str">
        <f t="shared" si="556"/>
        <v/>
      </c>
      <c r="KF39" s="188" t="str">
        <f>IF(KC39&lt;&gt;"",IF(ABS($F39-$G39)&gt;=PrSettings!$M$7,(ABS($F39-$G39-JZ39+KA39)&lt;=1)*1,IF(AND(KC39,$F39=$G39,$F39&gt;=PrSettings!$M$6),(ABS(JZ39-$F39)&lt;=1)*1,IF(AND(KC39,$F39+$G39&gt;=PrSettings!$M$8),(ABS(JZ39-$F39)+ABS(KA39-$G39)&lt;=1)*1,""))),"")</f>
        <v/>
      </c>
      <c r="KG39" s="468"/>
      <c r="KI39" s="186">
        <f t="shared" si="22"/>
        <v>23</v>
      </c>
      <c r="KJ39" s="187" t="str">
        <f t="shared" si="557"/>
        <v>Ecuador</v>
      </c>
      <c r="KK39" s="188">
        <f t="shared" si="92"/>
        <v>10</v>
      </c>
      <c r="KL39" s="187" t="str">
        <f t="shared" si="558"/>
        <v>Germany</v>
      </c>
      <c r="KM39" s="222"/>
      <c r="KN39" s="222"/>
      <c r="KO39" s="467"/>
      <c r="KP39" s="188" t="str">
        <f t="shared" si="559"/>
        <v/>
      </c>
      <c r="KQ39" s="188" t="str">
        <f>IF((KP39&lt;&gt;""),IF(OR($F39&lt;&gt;$G39,PrSettings!$M$4="●"),(($F39-$G39)=(KM39-KN39))*1,0),"")</f>
        <v/>
      </c>
      <c r="KR39" s="188" t="str">
        <f t="shared" si="560"/>
        <v/>
      </c>
      <c r="KS39" s="188" t="str">
        <f>IF(KP39&lt;&gt;"",IF(ABS($F39-$G39)&gt;=PrSettings!$M$7,(ABS($F39-$G39-KM39+KN39)&lt;=1)*1,IF(AND(KP39,$F39=$G39,$F39&gt;=PrSettings!$M$6),(ABS(KM39-$F39)&lt;=1)*1,IF(AND(KP39,$F39+$G39&gt;=PrSettings!$M$8),(ABS(KM39-$F39)+ABS(KN39-$G39)&lt;=1)*1,""))),"")</f>
        <v/>
      </c>
      <c r="KT39" s="468"/>
      <c r="KV39" s="186">
        <f t="shared" si="23"/>
        <v>23</v>
      </c>
      <c r="KW39" s="187" t="str">
        <f t="shared" si="561"/>
        <v>Ecuador</v>
      </c>
      <c r="KX39" s="188">
        <f t="shared" si="95"/>
        <v>10</v>
      </c>
      <c r="KY39" s="187" t="str">
        <f t="shared" si="562"/>
        <v>Germany</v>
      </c>
      <c r="KZ39" s="222"/>
      <c r="LA39" s="222"/>
      <c r="LB39" s="467"/>
      <c r="LC39" s="188" t="str">
        <f t="shared" si="563"/>
        <v/>
      </c>
      <c r="LD39" s="188" t="str">
        <f>IF((LC39&lt;&gt;""),IF(OR($F39&lt;&gt;$G39,PrSettings!$M$4="●"),(($F39-$G39)=(KZ39-LA39))*1,0),"")</f>
        <v/>
      </c>
      <c r="LE39" s="188" t="str">
        <f t="shared" si="564"/>
        <v/>
      </c>
      <c r="LF39" s="188" t="str">
        <f>IF(LC39&lt;&gt;"",IF(ABS($F39-$G39)&gt;=PrSettings!$M$7,(ABS($F39-$G39-KZ39+LA39)&lt;=1)*1,IF(AND(LC39,$F39=$G39,$F39&gt;=PrSettings!$M$6),(ABS(KZ39-$F39)&lt;=1)*1,IF(AND(LC39,$F39+$G39&gt;=PrSettings!$M$8),(ABS(KZ39-$F39)+ABS(LA39-$G39)&lt;=1)*1,""))),"")</f>
        <v/>
      </c>
      <c r="LG39" s="468"/>
      <c r="LI39" s="186">
        <f t="shared" si="24"/>
        <v>23</v>
      </c>
      <c r="LJ39" s="187" t="str">
        <f t="shared" si="565"/>
        <v>Ecuador</v>
      </c>
      <c r="LK39" s="188">
        <f t="shared" si="98"/>
        <v>10</v>
      </c>
      <c r="LL39" s="187" t="str">
        <f t="shared" si="566"/>
        <v>Germany</v>
      </c>
      <c r="LM39" s="222"/>
      <c r="LN39" s="222"/>
      <c r="LO39" s="467"/>
      <c r="LP39" s="188" t="str">
        <f t="shared" si="567"/>
        <v/>
      </c>
      <c r="LQ39" s="188" t="str">
        <f>IF((LP39&lt;&gt;""),IF(OR($F39&lt;&gt;$G39,PrSettings!$M$4="●"),(($F39-$G39)=(LM39-LN39))*1,0),"")</f>
        <v/>
      </c>
      <c r="LR39" s="188" t="str">
        <f t="shared" si="568"/>
        <v/>
      </c>
      <c r="LS39" s="188" t="str">
        <f>IF(LP39&lt;&gt;"",IF(ABS($F39-$G39)&gt;=PrSettings!$M$7,(ABS($F39-$G39-LM39+LN39)&lt;=1)*1,IF(AND(LP39,$F39=$G39,$F39&gt;=PrSettings!$M$6),(ABS(LM39-$F39)&lt;=1)*1,IF(AND(LP39,$F39+$G39&gt;=PrSettings!$M$8),(ABS(LM39-$F39)+ABS(LN39-$G39)&lt;=1)*1,""))),"")</f>
        <v/>
      </c>
      <c r="LT39" s="468"/>
      <c r="LV39" s="186">
        <f t="shared" si="25"/>
        <v>23</v>
      </c>
      <c r="LW39" s="187" t="str">
        <f t="shared" si="569"/>
        <v>Ecuador</v>
      </c>
      <c r="LX39" s="188">
        <f t="shared" si="101"/>
        <v>10</v>
      </c>
      <c r="LY39" s="187" t="str">
        <f t="shared" si="570"/>
        <v>Germany</v>
      </c>
      <c r="LZ39" s="222"/>
      <c r="MA39" s="222"/>
      <c r="MB39" s="467"/>
      <c r="MC39" s="188" t="str">
        <f t="shared" si="571"/>
        <v/>
      </c>
      <c r="MD39" s="188" t="str">
        <f>IF((MC39&lt;&gt;""),IF(OR($F39&lt;&gt;$G39,PrSettings!$M$4="●"),(($F39-$G39)=(LZ39-MA39))*1,0),"")</f>
        <v/>
      </c>
      <c r="ME39" s="188" t="str">
        <f t="shared" si="572"/>
        <v/>
      </c>
      <c r="MF39" s="188" t="str">
        <f>IF(MC39&lt;&gt;"",IF(ABS($F39-$G39)&gt;=PrSettings!$M$7,(ABS($F39-$G39-LZ39+MA39)&lt;=1)*1,IF(AND(MC39,$F39=$G39,$F39&gt;=PrSettings!$M$6),(ABS(LZ39-$F39)&lt;=1)*1,IF(AND(MC39,$F39+$G39&gt;=PrSettings!$M$8),(ABS(LZ39-$F39)+ABS(MA39-$G39)&lt;=1)*1,""))),"")</f>
        <v/>
      </c>
      <c r="MG39" s="468"/>
    </row>
    <row r="40" spans="1:345" ht="24" customHeight="1">
      <c r="B40" s="195" t="str">
        <f>Language!$E$130&amp;" F"</f>
        <v>Group F</v>
      </c>
      <c r="C40" s="196"/>
      <c r="D40" s="201"/>
      <c r="E40" s="198"/>
      <c r="F40" s="202"/>
      <c r="G40" s="203"/>
      <c r="I40" s="195" t="str">
        <f t="shared" si="468"/>
        <v>Group F</v>
      </c>
      <c r="J40" s="201"/>
      <c r="K40" s="201"/>
      <c r="L40" s="198"/>
      <c r="M40" s="226"/>
      <c r="N40" s="227"/>
      <c r="O40" s="199"/>
      <c r="P40" s="210"/>
      <c r="Q40" s="210"/>
      <c r="R40" s="198"/>
      <c r="S40" s="198"/>
      <c r="T40" s="211"/>
      <c r="V40" s="195" t="str">
        <f t="shared" si="1"/>
        <v>Group F</v>
      </c>
      <c r="W40" s="201"/>
      <c r="X40" s="201"/>
      <c r="Y40" s="198"/>
      <c r="Z40" s="226"/>
      <c r="AA40" s="227"/>
      <c r="AB40" s="199"/>
      <c r="AC40" s="210"/>
      <c r="AD40" s="210"/>
      <c r="AE40" s="198"/>
      <c r="AF40" s="198"/>
      <c r="AG40" s="211"/>
      <c r="AI40" s="195" t="str">
        <f t="shared" si="2"/>
        <v>Group F</v>
      </c>
      <c r="AJ40" s="201"/>
      <c r="AK40" s="201"/>
      <c r="AL40" s="198"/>
      <c r="AM40" s="226"/>
      <c r="AN40" s="227"/>
      <c r="AO40" s="199"/>
      <c r="AP40" s="210"/>
      <c r="AQ40" s="210"/>
      <c r="AR40" s="198"/>
      <c r="AS40" s="198"/>
      <c r="AT40" s="211"/>
      <c r="AV40" s="195" t="str">
        <f t="shared" si="3"/>
        <v>Group F</v>
      </c>
      <c r="AW40" s="201"/>
      <c r="AX40" s="201"/>
      <c r="AY40" s="198"/>
      <c r="AZ40" s="226"/>
      <c r="BA40" s="227"/>
      <c r="BB40" s="199"/>
      <c r="BC40" s="210"/>
      <c r="BD40" s="210"/>
      <c r="BE40" s="198"/>
      <c r="BF40" s="198"/>
      <c r="BG40" s="211"/>
      <c r="BI40" s="195" t="str">
        <f t="shared" si="4"/>
        <v>Group F</v>
      </c>
      <c r="BJ40" s="201"/>
      <c r="BK40" s="201"/>
      <c r="BL40" s="198"/>
      <c r="BM40" s="226"/>
      <c r="BN40" s="227"/>
      <c r="BO40" s="199"/>
      <c r="BP40" s="210"/>
      <c r="BQ40" s="210"/>
      <c r="BR40" s="198"/>
      <c r="BS40" s="198"/>
      <c r="BT40" s="211"/>
      <c r="BV40" s="195" t="str">
        <f t="shared" si="5"/>
        <v>Group F</v>
      </c>
      <c r="BW40" s="201"/>
      <c r="BX40" s="201"/>
      <c r="BY40" s="198"/>
      <c r="BZ40" s="226"/>
      <c r="CA40" s="227"/>
      <c r="CB40" s="199"/>
      <c r="CC40" s="210"/>
      <c r="CD40" s="210"/>
      <c r="CE40" s="198"/>
      <c r="CF40" s="198"/>
      <c r="CG40" s="211"/>
      <c r="CI40" s="195" t="str">
        <f t="shared" si="6"/>
        <v>Group F</v>
      </c>
      <c r="CJ40" s="201"/>
      <c r="CK40" s="201"/>
      <c r="CL40" s="198"/>
      <c r="CM40" s="226"/>
      <c r="CN40" s="227"/>
      <c r="CO40" s="199"/>
      <c r="CP40" s="210"/>
      <c r="CQ40" s="210"/>
      <c r="CR40" s="198"/>
      <c r="CS40" s="198"/>
      <c r="CT40" s="211"/>
      <c r="CV40" s="195" t="str">
        <f t="shared" si="7"/>
        <v>Group F</v>
      </c>
      <c r="CW40" s="201"/>
      <c r="CX40" s="201"/>
      <c r="CY40" s="198"/>
      <c r="CZ40" s="226"/>
      <c r="DA40" s="227"/>
      <c r="DB40" s="199"/>
      <c r="DC40" s="210"/>
      <c r="DD40" s="210"/>
      <c r="DE40" s="198"/>
      <c r="DF40" s="198"/>
      <c r="DG40" s="211"/>
      <c r="DI40" s="195" t="str">
        <f t="shared" si="8"/>
        <v>Group F</v>
      </c>
      <c r="DJ40" s="201"/>
      <c r="DK40" s="201"/>
      <c r="DL40" s="198"/>
      <c r="DM40" s="226"/>
      <c r="DN40" s="227"/>
      <c r="DO40" s="199"/>
      <c r="DP40" s="210"/>
      <c r="DQ40" s="210"/>
      <c r="DR40" s="198"/>
      <c r="DS40" s="198"/>
      <c r="DT40" s="211"/>
      <c r="DV40" s="195" t="str">
        <f t="shared" si="9"/>
        <v>Group F</v>
      </c>
      <c r="DW40" s="201"/>
      <c r="DX40" s="201"/>
      <c r="DY40" s="198"/>
      <c r="DZ40" s="226"/>
      <c r="EA40" s="227"/>
      <c r="EB40" s="199"/>
      <c r="EC40" s="210"/>
      <c r="ED40" s="210"/>
      <c r="EE40" s="198"/>
      <c r="EF40" s="198"/>
      <c r="EG40" s="211"/>
      <c r="EI40" s="195" t="str">
        <f t="shared" si="10"/>
        <v>Group F</v>
      </c>
      <c r="EJ40" s="201"/>
      <c r="EK40" s="201"/>
      <c r="EL40" s="198"/>
      <c r="EM40" s="226"/>
      <c r="EN40" s="227"/>
      <c r="EO40" s="199"/>
      <c r="EP40" s="210"/>
      <c r="EQ40" s="210"/>
      <c r="ER40" s="198"/>
      <c r="ES40" s="198"/>
      <c r="ET40" s="211"/>
      <c r="EV40" s="195" t="str">
        <f t="shared" si="11"/>
        <v>Group F</v>
      </c>
      <c r="EW40" s="201"/>
      <c r="EX40" s="201"/>
      <c r="EY40" s="198"/>
      <c r="EZ40" s="226"/>
      <c r="FA40" s="227"/>
      <c r="FB40" s="199"/>
      <c r="FC40" s="210"/>
      <c r="FD40" s="210"/>
      <c r="FE40" s="198"/>
      <c r="FF40" s="198"/>
      <c r="FG40" s="211"/>
      <c r="FI40" s="195" t="str">
        <f t="shared" si="12"/>
        <v>Group F</v>
      </c>
      <c r="FJ40" s="201"/>
      <c r="FK40" s="201"/>
      <c r="FL40" s="198"/>
      <c r="FM40" s="226"/>
      <c r="FN40" s="227"/>
      <c r="FO40" s="199"/>
      <c r="FP40" s="210"/>
      <c r="FQ40" s="210"/>
      <c r="FR40" s="198"/>
      <c r="FS40" s="198"/>
      <c r="FT40" s="211"/>
      <c r="FV40" s="195" t="str">
        <f t="shared" si="13"/>
        <v>Group F</v>
      </c>
      <c r="FW40" s="201"/>
      <c r="FX40" s="201"/>
      <c r="FY40" s="198"/>
      <c r="FZ40" s="226"/>
      <c r="GA40" s="227"/>
      <c r="GB40" s="199"/>
      <c r="GC40" s="210"/>
      <c r="GD40" s="210"/>
      <c r="GE40" s="198"/>
      <c r="GF40" s="198"/>
      <c r="GG40" s="211"/>
      <c r="GI40" s="195" t="str">
        <f t="shared" si="14"/>
        <v>Group F</v>
      </c>
      <c r="GJ40" s="201"/>
      <c r="GK40" s="201"/>
      <c r="GL40" s="198"/>
      <c r="GM40" s="226"/>
      <c r="GN40" s="227"/>
      <c r="GO40" s="199"/>
      <c r="GP40" s="210"/>
      <c r="GQ40" s="210"/>
      <c r="GR40" s="198"/>
      <c r="GS40" s="198"/>
      <c r="GT40" s="211"/>
      <c r="GV40" s="195" t="str">
        <f t="shared" si="15"/>
        <v>Group F</v>
      </c>
      <c r="GW40" s="201"/>
      <c r="GX40" s="201"/>
      <c r="GY40" s="198"/>
      <c r="GZ40" s="226"/>
      <c r="HA40" s="227"/>
      <c r="HB40" s="199"/>
      <c r="HC40" s="210"/>
      <c r="HD40" s="210"/>
      <c r="HE40" s="198"/>
      <c r="HF40" s="198"/>
      <c r="HG40" s="211"/>
      <c r="HI40" s="195" t="str">
        <f t="shared" si="16"/>
        <v>Group F</v>
      </c>
      <c r="HJ40" s="201"/>
      <c r="HK40" s="201"/>
      <c r="HL40" s="198"/>
      <c r="HM40" s="226"/>
      <c r="HN40" s="227"/>
      <c r="HO40" s="199"/>
      <c r="HP40" s="210"/>
      <c r="HQ40" s="210"/>
      <c r="HR40" s="198"/>
      <c r="HS40" s="198"/>
      <c r="HT40" s="211"/>
      <c r="HV40" s="195" t="str">
        <f t="shared" si="17"/>
        <v>Group F</v>
      </c>
      <c r="HW40" s="201"/>
      <c r="HX40" s="201"/>
      <c r="HY40" s="198"/>
      <c r="HZ40" s="226"/>
      <c r="IA40" s="227"/>
      <c r="IB40" s="199"/>
      <c r="IC40" s="210"/>
      <c r="ID40" s="210"/>
      <c r="IE40" s="198"/>
      <c r="IF40" s="198"/>
      <c r="IG40" s="211"/>
      <c r="II40" s="195" t="str">
        <f t="shared" si="18"/>
        <v>Group F</v>
      </c>
      <c r="IJ40" s="201"/>
      <c r="IK40" s="201"/>
      <c r="IL40" s="198"/>
      <c r="IM40" s="226"/>
      <c r="IN40" s="227"/>
      <c r="IO40" s="199"/>
      <c r="IP40" s="210"/>
      <c r="IQ40" s="210"/>
      <c r="IR40" s="198"/>
      <c r="IS40" s="198"/>
      <c r="IT40" s="211"/>
      <c r="IV40" s="195" t="str">
        <f t="shared" si="19"/>
        <v>Group F</v>
      </c>
      <c r="IW40" s="201"/>
      <c r="IX40" s="201"/>
      <c r="IY40" s="198"/>
      <c r="IZ40" s="226"/>
      <c r="JA40" s="227"/>
      <c r="JB40" s="199"/>
      <c r="JC40" s="210"/>
      <c r="JD40" s="210"/>
      <c r="JE40" s="198"/>
      <c r="JF40" s="198"/>
      <c r="JG40" s="211"/>
      <c r="JI40" s="195" t="str">
        <f t="shared" si="20"/>
        <v>Group F</v>
      </c>
      <c r="JJ40" s="201"/>
      <c r="JK40" s="201"/>
      <c r="JL40" s="198"/>
      <c r="JM40" s="226"/>
      <c r="JN40" s="227"/>
      <c r="JO40" s="199"/>
      <c r="JP40" s="210"/>
      <c r="JQ40" s="210"/>
      <c r="JR40" s="198"/>
      <c r="JS40" s="198"/>
      <c r="JT40" s="211"/>
      <c r="JV40" s="195" t="str">
        <f t="shared" si="21"/>
        <v>Group F</v>
      </c>
      <c r="JW40" s="201"/>
      <c r="JX40" s="201"/>
      <c r="JY40" s="198"/>
      <c r="JZ40" s="226"/>
      <c r="KA40" s="227"/>
      <c r="KB40" s="199"/>
      <c r="KC40" s="210"/>
      <c r="KD40" s="210"/>
      <c r="KE40" s="198"/>
      <c r="KF40" s="198"/>
      <c r="KG40" s="211"/>
      <c r="KI40" s="195" t="str">
        <f t="shared" si="22"/>
        <v>Group F</v>
      </c>
      <c r="KJ40" s="201"/>
      <c r="KK40" s="201"/>
      <c r="KL40" s="198"/>
      <c r="KM40" s="226"/>
      <c r="KN40" s="227"/>
      <c r="KO40" s="199"/>
      <c r="KP40" s="210"/>
      <c r="KQ40" s="210"/>
      <c r="KR40" s="198"/>
      <c r="KS40" s="198"/>
      <c r="KT40" s="211"/>
      <c r="KV40" s="195" t="str">
        <f t="shared" si="23"/>
        <v>Group F</v>
      </c>
      <c r="KW40" s="201"/>
      <c r="KX40" s="201"/>
      <c r="KY40" s="198"/>
      <c r="KZ40" s="226"/>
      <c r="LA40" s="227"/>
      <c r="LB40" s="199"/>
      <c r="LC40" s="210"/>
      <c r="LD40" s="210"/>
      <c r="LE40" s="198"/>
      <c r="LF40" s="198"/>
      <c r="LG40" s="211"/>
      <c r="LI40" s="195" t="str">
        <f t="shared" si="24"/>
        <v>Group F</v>
      </c>
      <c r="LJ40" s="201"/>
      <c r="LK40" s="201"/>
      <c r="LL40" s="198"/>
      <c r="LM40" s="226"/>
      <c r="LN40" s="227"/>
      <c r="LO40" s="199"/>
      <c r="LP40" s="210"/>
      <c r="LQ40" s="210"/>
      <c r="LR40" s="198"/>
      <c r="LS40" s="198"/>
      <c r="LT40" s="211"/>
      <c r="LV40" s="195" t="str">
        <f t="shared" si="25"/>
        <v>Group F</v>
      </c>
      <c r="LW40" s="201"/>
      <c r="LX40" s="201"/>
      <c r="LY40" s="198"/>
      <c r="LZ40" s="226"/>
      <c r="MA40" s="227"/>
      <c r="MB40" s="199"/>
      <c r="MC40" s="210"/>
      <c r="MD40" s="210"/>
      <c r="ME40" s="198"/>
      <c r="MF40" s="198"/>
      <c r="MG40" s="211"/>
    </row>
    <row r="41" spans="1:345">
      <c r="B41" s="186">
        <f>INDEX(Groups!$C$7:$C$65,MATCH(C41,Groups!$D$7:$D$65,0))</f>
        <v>7</v>
      </c>
      <c r="C41" s="187" t="str">
        <f>CalcF!$P$22</f>
        <v>Netherlands</v>
      </c>
      <c r="D41" s="188">
        <f>INDEX(Groups!$C$7:$C$65,MATCH(E41,Groups!$D$7:$D$65,0))</f>
        <v>18</v>
      </c>
      <c r="E41" s="187" t="str">
        <f>CalcF!$Q$22</f>
        <v>Japan</v>
      </c>
      <c r="F41" s="189" t="str">
        <f>CalcF!$R$22</f>
        <v/>
      </c>
      <c r="G41" s="190" t="str">
        <f>CalcF!$S$22</f>
        <v/>
      </c>
      <c r="I41" s="186">
        <f t="shared" si="468"/>
        <v>7</v>
      </c>
      <c r="J41" s="187" t="str">
        <f t="shared" ref="J41:J46" si="573">$C41</f>
        <v>Netherlands</v>
      </c>
      <c r="K41" s="188">
        <f t="shared" si="26"/>
        <v>18</v>
      </c>
      <c r="L41" s="187" t="str">
        <f t="shared" ref="L41:L46" si="574">$E41</f>
        <v>Japan</v>
      </c>
      <c r="M41" s="222"/>
      <c r="N41" s="222"/>
      <c r="O41" s="217"/>
      <c r="P41" s="188" t="str">
        <f t="shared" ref="P41:P46" si="575">IF(($F41&lt;&gt;"")*($G41&lt;&gt;"")*(M41&lt;&gt;"")*(N41&lt;&gt;""),($F41&gt;$G41)*(M41&gt;N41)+($F41=$G41)*(M41=N41)+($F41&lt;$G41)*(M41&lt;N41),"")</f>
        <v/>
      </c>
      <c r="Q41" s="188" t="str">
        <f>IF((P41&lt;&gt;""),IF(OR($F41&lt;&gt;$G41,PrSettings!$M$4="●"),(($F41-$G41)=(M41-N41))*1,0),"")</f>
        <v/>
      </c>
      <c r="R41" s="188" t="str">
        <f t="shared" ref="R41:R46" si="576">IF((P41&lt;&gt;""),($F41=M41)*($G41=N41),"")</f>
        <v/>
      </c>
      <c r="S41" s="188" t="str">
        <f>IF(P41&lt;&gt;"",IF(ABS($F41-$G41)&gt;=PrSettings!$M$7,(ABS($F41-$G41-M41+N41)&lt;=1)*1,IF(AND(P41,$F41=$G41,$F41&gt;=PrSettings!$M$6),(ABS(M41-$F41)&lt;=1)*1,IF(AND(P41,$F41+$G41&gt;=PrSettings!$M$8),(ABS(M41-$F41)+ABS(N41-$G41)&lt;=1)*1,""))),"")</f>
        <v/>
      </c>
      <c r="T41" s="219"/>
      <c r="V41" s="186">
        <f t="shared" si="1"/>
        <v>7</v>
      </c>
      <c r="W41" s="187" t="str">
        <f t="shared" ref="W41:W46" si="577">$C41</f>
        <v>Netherlands</v>
      </c>
      <c r="X41" s="188">
        <f t="shared" si="29"/>
        <v>18</v>
      </c>
      <c r="Y41" s="187" t="str">
        <f t="shared" ref="Y41:Y46" si="578">$E41</f>
        <v>Japan</v>
      </c>
      <c r="Z41" s="222"/>
      <c r="AA41" s="222"/>
      <c r="AB41" s="217"/>
      <c r="AC41" s="188" t="str">
        <f t="shared" ref="AC41:AC46" si="579">IF(($F41&lt;&gt;"")*($G41&lt;&gt;"")*(Z41&lt;&gt;"")*(AA41&lt;&gt;""),($F41&gt;$G41)*(Z41&gt;AA41)+($F41=$G41)*(Z41=AA41)+($F41&lt;$G41)*(Z41&lt;AA41),"")</f>
        <v/>
      </c>
      <c r="AD41" s="188" t="str">
        <f>IF((AC41&lt;&gt;""),IF(OR($F41&lt;&gt;$G41,PrSettings!$M$4="●"),(($F41-$G41)=(Z41-AA41))*1,0),"")</f>
        <v/>
      </c>
      <c r="AE41" s="188" t="str">
        <f t="shared" ref="AE41:AE46" si="580">IF((AC41&lt;&gt;""),($F41=Z41)*($G41=AA41),"")</f>
        <v/>
      </c>
      <c r="AF41" s="188" t="str">
        <f>IF(AC41&lt;&gt;"",IF(ABS($F41-$G41)&gt;=PrSettings!$M$7,(ABS($F41-$G41-Z41+AA41)&lt;=1)*1,IF(AND(AC41,$F41=$G41,$F41&gt;=PrSettings!$M$6),(ABS(Z41-$F41)&lt;=1)*1,IF(AND(AC41,$F41+$G41&gt;=PrSettings!$M$8),(ABS(Z41-$F41)+ABS(AA41-$G41)&lt;=1)*1,""))),"")</f>
        <v/>
      </c>
      <c r="AG41" s="219"/>
      <c r="AI41" s="186">
        <f t="shared" si="2"/>
        <v>7</v>
      </c>
      <c r="AJ41" s="187" t="str">
        <f t="shared" ref="AJ41:AJ46" si="581">$C41</f>
        <v>Netherlands</v>
      </c>
      <c r="AK41" s="188">
        <f t="shared" si="32"/>
        <v>18</v>
      </c>
      <c r="AL41" s="187" t="str">
        <f t="shared" ref="AL41:AL46" si="582">$E41</f>
        <v>Japan</v>
      </c>
      <c r="AM41" s="222"/>
      <c r="AN41" s="222"/>
      <c r="AO41" s="217"/>
      <c r="AP41" s="188" t="str">
        <f t="shared" ref="AP41:AP46" si="583">IF(($F41&lt;&gt;"")*($G41&lt;&gt;"")*(AM41&lt;&gt;"")*(AN41&lt;&gt;""),($F41&gt;$G41)*(AM41&gt;AN41)+($F41=$G41)*(AM41=AN41)+($F41&lt;$G41)*(AM41&lt;AN41),"")</f>
        <v/>
      </c>
      <c r="AQ41" s="188" t="str">
        <f>IF((AP41&lt;&gt;""),IF(OR($F41&lt;&gt;$G41,PrSettings!$M$4="●"),(($F41-$G41)=(AM41-AN41))*1,0),"")</f>
        <v/>
      </c>
      <c r="AR41" s="188" t="str">
        <f t="shared" ref="AR41:AR46" si="584">IF((AP41&lt;&gt;""),($F41=AM41)*($G41=AN41),"")</f>
        <v/>
      </c>
      <c r="AS41" s="188" t="str">
        <f>IF(AP41&lt;&gt;"",IF(ABS($F41-$G41)&gt;=PrSettings!$M$7,(ABS($F41-$G41-AM41+AN41)&lt;=1)*1,IF(AND(AP41,$F41=$G41,$F41&gt;=PrSettings!$M$6),(ABS(AM41-$F41)&lt;=1)*1,IF(AND(AP41,$F41+$G41&gt;=PrSettings!$M$8),(ABS(AM41-$F41)+ABS(AN41-$G41)&lt;=1)*1,""))),"")</f>
        <v/>
      </c>
      <c r="AT41" s="219"/>
      <c r="AV41" s="186">
        <f t="shared" si="3"/>
        <v>7</v>
      </c>
      <c r="AW41" s="187" t="str">
        <f t="shared" ref="AW41:AW46" si="585">$C41</f>
        <v>Netherlands</v>
      </c>
      <c r="AX41" s="188">
        <f t="shared" si="35"/>
        <v>18</v>
      </c>
      <c r="AY41" s="187" t="str">
        <f t="shared" ref="AY41:AY46" si="586">$E41</f>
        <v>Japan</v>
      </c>
      <c r="AZ41" s="222"/>
      <c r="BA41" s="222"/>
      <c r="BB41" s="217"/>
      <c r="BC41" s="188" t="str">
        <f t="shared" ref="BC41:BC46" si="587">IF(($F41&lt;&gt;"")*($G41&lt;&gt;"")*(AZ41&lt;&gt;"")*(BA41&lt;&gt;""),($F41&gt;$G41)*(AZ41&gt;BA41)+($F41=$G41)*(AZ41=BA41)+($F41&lt;$G41)*(AZ41&lt;BA41),"")</f>
        <v/>
      </c>
      <c r="BD41" s="188" t="str">
        <f>IF((BC41&lt;&gt;""),IF(OR($F41&lt;&gt;$G41,PrSettings!$M$4="●"),(($F41-$G41)=(AZ41-BA41))*1,0),"")</f>
        <v/>
      </c>
      <c r="BE41" s="188" t="str">
        <f t="shared" ref="BE41:BE46" si="588">IF((BC41&lt;&gt;""),($F41=AZ41)*($G41=BA41),"")</f>
        <v/>
      </c>
      <c r="BF41" s="188" t="str">
        <f>IF(BC41&lt;&gt;"",IF(ABS($F41-$G41)&gt;=PrSettings!$M$7,(ABS($F41-$G41-AZ41+BA41)&lt;=1)*1,IF(AND(BC41,$F41=$G41,$F41&gt;=PrSettings!$M$6),(ABS(AZ41-$F41)&lt;=1)*1,IF(AND(BC41,$F41+$G41&gt;=PrSettings!$M$8),(ABS(AZ41-$F41)+ABS(BA41-$G41)&lt;=1)*1,""))),"")</f>
        <v/>
      </c>
      <c r="BG41" s="219"/>
      <c r="BI41" s="186">
        <f t="shared" si="4"/>
        <v>7</v>
      </c>
      <c r="BJ41" s="187" t="str">
        <f t="shared" ref="BJ41:BJ46" si="589">$C41</f>
        <v>Netherlands</v>
      </c>
      <c r="BK41" s="188">
        <f t="shared" si="38"/>
        <v>18</v>
      </c>
      <c r="BL41" s="187" t="str">
        <f t="shared" ref="BL41:BL46" si="590">$E41</f>
        <v>Japan</v>
      </c>
      <c r="BM41" s="222"/>
      <c r="BN41" s="222"/>
      <c r="BO41" s="217"/>
      <c r="BP41" s="188" t="str">
        <f t="shared" ref="BP41:BP46" si="591">IF(($F41&lt;&gt;"")*($G41&lt;&gt;"")*(BM41&lt;&gt;"")*(BN41&lt;&gt;""),($F41&gt;$G41)*(BM41&gt;BN41)+($F41=$G41)*(BM41=BN41)+($F41&lt;$G41)*(BM41&lt;BN41),"")</f>
        <v/>
      </c>
      <c r="BQ41" s="188" t="str">
        <f>IF((BP41&lt;&gt;""),IF(OR($F41&lt;&gt;$G41,PrSettings!$M$4="●"),(($F41-$G41)=(BM41-BN41))*1,0),"")</f>
        <v/>
      </c>
      <c r="BR41" s="188" t="str">
        <f t="shared" ref="BR41:BR46" si="592">IF((BP41&lt;&gt;""),($F41=BM41)*($G41=BN41),"")</f>
        <v/>
      </c>
      <c r="BS41" s="188" t="str">
        <f>IF(BP41&lt;&gt;"",IF(ABS($F41-$G41)&gt;=PrSettings!$M$7,(ABS($F41-$G41-BM41+BN41)&lt;=1)*1,IF(AND(BP41,$F41=$G41,$F41&gt;=PrSettings!$M$6),(ABS(BM41-$F41)&lt;=1)*1,IF(AND(BP41,$F41+$G41&gt;=PrSettings!$M$8),(ABS(BM41-$F41)+ABS(BN41-$G41)&lt;=1)*1,""))),"")</f>
        <v/>
      </c>
      <c r="BT41" s="219"/>
      <c r="BV41" s="186">
        <f t="shared" si="5"/>
        <v>7</v>
      </c>
      <c r="BW41" s="187" t="str">
        <f t="shared" ref="BW41:BW46" si="593">$C41</f>
        <v>Netherlands</v>
      </c>
      <c r="BX41" s="188">
        <f t="shared" si="41"/>
        <v>18</v>
      </c>
      <c r="BY41" s="187" t="str">
        <f t="shared" ref="BY41:BY46" si="594">$E41</f>
        <v>Japan</v>
      </c>
      <c r="BZ41" s="222"/>
      <c r="CA41" s="222"/>
      <c r="CB41" s="217"/>
      <c r="CC41" s="188" t="str">
        <f t="shared" ref="CC41:CC46" si="595">IF(($F41&lt;&gt;"")*($G41&lt;&gt;"")*(BZ41&lt;&gt;"")*(CA41&lt;&gt;""),($F41&gt;$G41)*(BZ41&gt;CA41)+($F41=$G41)*(BZ41=CA41)+($F41&lt;$G41)*(BZ41&lt;CA41),"")</f>
        <v/>
      </c>
      <c r="CD41" s="188" t="str">
        <f>IF((CC41&lt;&gt;""),IF(OR($F41&lt;&gt;$G41,PrSettings!$M$4="●"),(($F41-$G41)=(BZ41-CA41))*1,0),"")</f>
        <v/>
      </c>
      <c r="CE41" s="188" t="str">
        <f t="shared" ref="CE41:CE46" si="596">IF((CC41&lt;&gt;""),($F41=BZ41)*($G41=CA41),"")</f>
        <v/>
      </c>
      <c r="CF41" s="188" t="str">
        <f>IF(CC41&lt;&gt;"",IF(ABS($F41-$G41)&gt;=PrSettings!$M$7,(ABS($F41-$G41-BZ41+CA41)&lt;=1)*1,IF(AND(CC41,$F41=$G41,$F41&gt;=PrSettings!$M$6),(ABS(BZ41-$F41)&lt;=1)*1,IF(AND(CC41,$F41+$G41&gt;=PrSettings!$M$8),(ABS(BZ41-$F41)+ABS(CA41-$G41)&lt;=1)*1,""))),"")</f>
        <v/>
      </c>
      <c r="CG41" s="219"/>
      <c r="CI41" s="186">
        <f t="shared" si="6"/>
        <v>7</v>
      </c>
      <c r="CJ41" s="187" t="str">
        <f t="shared" ref="CJ41:CJ46" si="597">$C41</f>
        <v>Netherlands</v>
      </c>
      <c r="CK41" s="188">
        <f t="shared" si="44"/>
        <v>18</v>
      </c>
      <c r="CL41" s="187" t="str">
        <f t="shared" ref="CL41:CL46" si="598">$E41</f>
        <v>Japan</v>
      </c>
      <c r="CM41" s="222"/>
      <c r="CN41" s="222"/>
      <c r="CO41" s="217"/>
      <c r="CP41" s="188" t="str">
        <f t="shared" ref="CP41:CP46" si="599">IF(($F41&lt;&gt;"")*($G41&lt;&gt;"")*(CM41&lt;&gt;"")*(CN41&lt;&gt;""),($F41&gt;$G41)*(CM41&gt;CN41)+($F41=$G41)*(CM41=CN41)+($F41&lt;$G41)*(CM41&lt;CN41),"")</f>
        <v/>
      </c>
      <c r="CQ41" s="188" t="str">
        <f>IF((CP41&lt;&gt;""),IF(OR($F41&lt;&gt;$G41,PrSettings!$M$4="●"),(($F41-$G41)=(CM41-CN41))*1,0),"")</f>
        <v/>
      </c>
      <c r="CR41" s="188" t="str">
        <f t="shared" ref="CR41:CR46" si="600">IF((CP41&lt;&gt;""),($F41=CM41)*($G41=CN41),"")</f>
        <v/>
      </c>
      <c r="CS41" s="188" t="str">
        <f>IF(CP41&lt;&gt;"",IF(ABS($F41-$G41)&gt;=PrSettings!$M$7,(ABS($F41-$G41-CM41+CN41)&lt;=1)*1,IF(AND(CP41,$F41=$G41,$F41&gt;=PrSettings!$M$6),(ABS(CM41-$F41)&lt;=1)*1,IF(AND(CP41,$F41+$G41&gt;=PrSettings!$M$8),(ABS(CM41-$F41)+ABS(CN41-$G41)&lt;=1)*1,""))),"")</f>
        <v/>
      </c>
      <c r="CT41" s="219"/>
      <c r="CV41" s="186">
        <f t="shared" si="7"/>
        <v>7</v>
      </c>
      <c r="CW41" s="187" t="str">
        <f t="shared" ref="CW41:CW46" si="601">$C41</f>
        <v>Netherlands</v>
      </c>
      <c r="CX41" s="188">
        <f t="shared" si="47"/>
        <v>18</v>
      </c>
      <c r="CY41" s="187" t="str">
        <f t="shared" ref="CY41:CY46" si="602">$E41</f>
        <v>Japan</v>
      </c>
      <c r="CZ41" s="222"/>
      <c r="DA41" s="222"/>
      <c r="DB41" s="217"/>
      <c r="DC41" s="188" t="str">
        <f t="shared" ref="DC41:DC46" si="603">IF(($F41&lt;&gt;"")*($G41&lt;&gt;"")*(CZ41&lt;&gt;"")*(DA41&lt;&gt;""),($F41&gt;$G41)*(CZ41&gt;DA41)+($F41=$G41)*(CZ41=DA41)+($F41&lt;$G41)*(CZ41&lt;DA41),"")</f>
        <v/>
      </c>
      <c r="DD41" s="188" t="str">
        <f>IF((DC41&lt;&gt;""),IF(OR($F41&lt;&gt;$G41,PrSettings!$M$4="●"),(($F41-$G41)=(CZ41-DA41))*1,0),"")</f>
        <v/>
      </c>
      <c r="DE41" s="188" t="str">
        <f t="shared" ref="DE41:DE46" si="604">IF((DC41&lt;&gt;""),($F41=CZ41)*($G41=DA41),"")</f>
        <v/>
      </c>
      <c r="DF41" s="188" t="str">
        <f>IF(DC41&lt;&gt;"",IF(ABS($F41-$G41)&gt;=PrSettings!$M$7,(ABS($F41-$G41-CZ41+DA41)&lt;=1)*1,IF(AND(DC41,$F41=$G41,$F41&gt;=PrSettings!$M$6),(ABS(CZ41-$F41)&lt;=1)*1,IF(AND(DC41,$F41+$G41&gt;=PrSettings!$M$8),(ABS(CZ41-$F41)+ABS(DA41-$G41)&lt;=1)*1,""))),"")</f>
        <v/>
      </c>
      <c r="DG41" s="219"/>
      <c r="DI41" s="186">
        <f t="shared" si="8"/>
        <v>7</v>
      </c>
      <c r="DJ41" s="187" t="str">
        <f t="shared" ref="DJ41:DJ46" si="605">$C41</f>
        <v>Netherlands</v>
      </c>
      <c r="DK41" s="188">
        <f t="shared" si="50"/>
        <v>18</v>
      </c>
      <c r="DL41" s="187" t="str">
        <f t="shared" ref="DL41:DL46" si="606">$E41</f>
        <v>Japan</v>
      </c>
      <c r="DM41" s="222"/>
      <c r="DN41" s="222"/>
      <c r="DO41" s="217"/>
      <c r="DP41" s="188" t="str">
        <f t="shared" ref="DP41:DP46" si="607">IF(($F41&lt;&gt;"")*($G41&lt;&gt;"")*(DM41&lt;&gt;"")*(DN41&lt;&gt;""),($F41&gt;$G41)*(DM41&gt;DN41)+($F41=$G41)*(DM41=DN41)+($F41&lt;$G41)*(DM41&lt;DN41),"")</f>
        <v/>
      </c>
      <c r="DQ41" s="188" t="str">
        <f>IF((DP41&lt;&gt;""),IF(OR($F41&lt;&gt;$G41,PrSettings!$M$4="●"),(($F41-$G41)=(DM41-DN41))*1,0),"")</f>
        <v/>
      </c>
      <c r="DR41" s="188" t="str">
        <f t="shared" ref="DR41:DR46" si="608">IF((DP41&lt;&gt;""),($F41=DM41)*($G41=DN41),"")</f>
        <v/>
      </c>
      <c r="DS41" s="188" t="str">
        <f>IF(DP41&lt;&gt;"",IF(ABS($F41-$G41)&gt;=PrSettings!$M$7,(ABS($F41-$G41-DM41+DN41)&lt;=1)*1,IF(AND(DP41,$F41=$G41,$F41&gt;=PrSettings!$M$6),(ABS(DM41-$F41)&lt;=1)*1,IF(AND(DP41,$F41+$G41&gt;=PrSettings!$M$8),(ABS(DM41-$F41)+ABS(DN41-$G41)&lt;=1)*1,""))),"")</f>
        <v/>
      </c>
      <c r="DT41" s="219"/>
      <c r="DV41" s="186">
        <f t="shared" si="9"/>
        <v>7</v>
      </c>
      <c r="DW41" s="187" t="str">
        <f t="shared" ref="DW41:DW46" si="609">$C41</f>
        <v>Netherlands</v>
      </c>
      <c r="DX41" s="188">
        <f t="shared" si="53"/>
        <v>18</v>
      </c>
      <c r="DY41" s="187" t="str">
        <f t="shared" ref="DY41:DY46" si="610">$E41</f>
        <v>Japan</v>
      </c>
      <c r="DZ41" s="222"/>
      <c r="EA41" s="222"/>
      <c r="EB41" s="217"/>
      <c r="EC41" s="188" t="str">
        <f t="shared" ref="EC41:EC46" si="611">IF(($F41&lt;&gt;"")*($G41&lt;&gt;"")*(DZ41&lt;&gt;"")*(EA41&lt;&gt;""),($F41&gt;$G41)*(DZ41&gt;EA41)+($F41=$G41)*(DZ41=EA41)+($F41&lt;$G41)*(DZ41&lt;EA41),"")</f>
        <v/>
      </c>
      <c r="ED41" s="188" t="str">
        <f>IF((EC41&lt;&gt;""),IF(OR($F41&lt;&gt;$G41,PrSettings!$M$4="●"),(($F41-$G41)=(DZ41-EA41))*1,0),"")</f>
        <v/>
      </c>
      <c r="EE41" s="188" t="str">
        <f t="shared" ref="EE41:EE46" si="612">IF((EC41&lt;&gt;""),($F41=DZ41)*($G41=EA41),"")</f>
        <v/>
      </c>
      <c r="EF41" s="188" t="str">
        <f>IF(EC41&lt;&gt;"",IF(ABS($F41-$G41)&gt;=PrSettings!$M$7,(ABS($F41-$G41-DZ41+EA41)&lt;=1)*1,IF(AND(EC41,$F41=$G41,$F41&gt;=PrSettings!$M$6),(ABS(DZ41-$F41)&lt;=1)*1,IF(AND(EC41,$F41+$G41&gt;=PrSettings!$M$8),(ABS(DZ41-$F41)+ABS(EA41-$G41)&lt;=1)*1,""))),"")</f>
        <v/>
      </c>
      <c r="EG41" s="219"/>
      <c r="EI41" s="186">
        <f t="shared" si="10"/>
        <v>7</v>
      </c>
      <c r="EJ41" s="187" t="str">
        <f t="shared" ref="EJ41:EJ46" si="613">$C41</f>
        <v>Netherlands</v>
      </c>
      <c r="EK41" s="188">
        <f t="shared" si="56"/>
        <v>18</v>
      </c>
      <c r="EL41" s="187" t="str">
        <f t="shared" ref="EL41:EL46" si="614">$E41</f>
        <v>Japan</v>
      </c>
      <c r="EM41" s="222"/>
      <c r="EN41" s="222"/>
      <c r="EO41" s="217"/>
      <c r="EP41" s="188" t="str">
        <f t="shared" ref="EP41:EP46" si="615">IF(($F41&lt;&gt;"")*($G41&lt;&gt;"")*(EM41&lt;&gt;"")*(EN41&lt;&gt;""),($F41&gt;$G41)*(EM41&gt;EN41)+($F41=$G41)*(EM41=EN41)+($F41&lt;$G41)*(EM41&lt;EN41),"")</f>
        <v/>
      </c>
      <c r="EQ41" s="188" t="str">
        <f>IF((EP41&lt;&gt;""),IF(OR($F41&lt;&gt;$G41,PrSettings!$M$4="●"),(($F41-$G41)=(EM41-EN41))*1,0),"")</f>
        <v/>
      </c>
      <c r="ER41" s="188" t="str">
        <f t="shared" ref="ER41:ER46" si="616">IF((EP41&lt;&gt;""),($F41=EM41)*($G41=EN41),"")</f>
        <v/>
      </c>
      <c r="ES41" s="188" t="str">
        <f>IF(EP41&lt;&gt;"",IF(ABS($F41-$G41)&gt;=PrSettings!$M$7,(ABS($F41-$G41-EM41+EN41)&lt;=1)*1,IF(AND(EP41,$F41=$G41,$F41&gt;=PrSettings!$M$6),(ABS(EM41-$F41)&lt;=1)*1,IF(AND(EP41,$F41+$G41&gt;=PrSettings!$M$8),(ABS(EM41-$F41)+ABS(EN41-$G41)&lt;=1)*1,""))),"")</f>
        <v/>
      </c>
      <c r="ET41" s="219"/>
      <c r="EV41" s="186">
        <f t="shared" si="11"/>
        <v>7</v>
      </c>
      <c r="EW41" s="187" t="str">
        <f t="shared" ref="EW41:EW46" si="617">$C41</f>
        <v>Netherlands</v>
      </c>
      <c r="EX41" s="188">
        <f t="shared" si="59"/>
        <v>18</v>
      </c>
      <c r="EY41" s="187" t="str">
        <f t="shared" ref="EY41:EY46" si="618">$E41</f>
        <v>Japan</v>
      </c>
      <c r="EZ41" s="222"/>
      <c r="FA41" s="222"/>
      <c r="FB41" s="217"/>
      <c r="FC41" s="188" t="str">
        <f t="shared" ref="FC41:FC46" si="619">IF(($F41&lt;&gt;"")*($G41&lt;&gt;"")*(EZ41&lt;&gt;"")*(FA41&lt;&gt;""),($F41&gt;$G41)*(EZ41&gt;FA41)+($F41=$G41)*(EZ41=FA41)+($F41&lt;$G41)*(EZ41&lt;FA41),"")</f>
        <v/>
      </c>
      <c r="FD41" s="188" t="str">
        <f>IF((FC41&lt;&gt;""),IF(OR($F41&lt;&gt;$G41,PrSettings!$M$4="●"),(($F41-$G41)=(EZ41-FA41))*1,0),"")</f>
        <v/>
      </c>
      <c r="FE41" s="188" t="str">
        <f t="shared" ref="FE41:FE46" si="620">IF((FC41&lt;&gt;""),($F41=EZ41)*($G41=FA41),"")</f>
        <v/>
      </c>
      <c r="FF41" s="188" t="str">
        <f>IF(FC41&lt;&gt;"",IF(ABS($F41-$G41)&gt;=PrSettings!$M$7,(ABS($F41-$G41-EZ41+FA41)&lt;=1)*1,IF(AND(FC41,$F41=$G41,$F41&gt;=PrSettings!$M$6),(ABS(EZ41-$F41)&lt;=1)*1,IF(AND(FC41,$F41+$G41&gt;=PrSettings!$M$8),(ABS(EZ41-$F41)+ABS(FA41-$G41)&lt;=1)*1,""))),"")</f>
        <v/>
      </c>
      <c r="FG41" s="219"/>
      <c r="FI41" s="186">
        <f t="shared" si="12"/>
        <v>7</v>
      </c>
      <c r="FJ41" s="187" t="str">
        <f t="shared" ref="FJ41:FJ46" si="621">$C41</f>
        <v>Netherlands</v>
      </c>
      <c r="FK41" s="188">
        <f t="shared" si="62"/>
        <v>18</v>
      </c>
      <c r="FL41" s="187" t="str">
        <f t="shared" ref="FL41:FL46" si="622">$E41</f>
        <v>Japan</v>
      </c>
      <c r="FM41" s="222"/>
      <c r="FN41" s="222"/>
      <c r="FO41" s="217"/>
      <c r="FP41" s="188" t="str">
        <f t="shared" ref="FP41:FP46" si="623">IF(($F41&lt;&gt;"")*($G41&lt;&gt;"")*(FM41&lt;&gt;"")*(FN41&lt;&gt;""),($F41&gt;$G41)*(FM41&gt;FN41)+($F41=$G41)*(FM41=FN41)+($F41&lt;$G41)*(FM41&lt;FN41),"")</f>
        <v/>
      </c>
      <c r="FQ41" s="188" t="str">
        <f>IF((FP41&lt;&gt;""),IF(OR($F41&lt;&gt;$G41,PrSettings!$M$4="●"),(($F41-$G41)=(FM41-FN41))*1,0),"")</f>
        <v/>
      </c>
      <c r="FR41" s="188" t="str">
        <f t="shared" ref="FR41:FR46" si="624">IF((FP41&lt;&gt;""),($F41=FM41)*($G41=FN41),"")</f>
        <v/>
      </c>
      <c r="FS41" s="188" t="str">
        <f>IF(FP41&lt;&gt;"",IF(ABS($F41-$G41)&gt;=PrSettings!$M$7,(ABS($F41-$G41-FM41+FN41)&lt;=1)*1,IF(AND(FP41,$F41=$G41,$F41&gt;=PrSettings!$M$6),(ABS(FM41-$F41)&lt;=1)*1,IF(AND(FP41,$F41+$G41&gt;=PrSettings!$M$8),(ABS(FM41-$F41)+ABS(FN41-$G41)&lt;=1)*1,""))),"")</f>
        <v/>
      </c>
      <c r="FT41" s="219"/>
      <c r="FV41" s="186">
        <f t="shared" si="13"/>
        <v>7</v>
      </c>
      <c r="FW41" s="187" t="str">
        <f t="shared" ref="FW41:FW46" si="625">$C41</f>
        <v>Netherlands</v>
      </c>
      <c r="FX41" s="188">
        <f t="shared" si="65"/>
        <v>18</v>
      </c>
      <c r="FY41" s="187" t="str">
        <f t="shared" ref="FY41:FY46" si="626">$E41</f>
        <v>Japan</v>
      </c>
      <c r="FZ41" s="222"/>
      <c r="GA41" s="222"/>
      <c r="GB41" s="217"/>
      <c r="GC41" s="188" t="str">
        <f t="shared" ref="GC41:GC46" si="627">IF(($F41&lt;&gt;"")*($G41&lt;&gt;"")*(FZ41&lt;&gt;"")*(GA41&lt;&gt;""),($F41&gt;$G41)*(FZ41&gt;GA41)+($F41=$G41)*(FZ41=GA41)+($F41&lt;$G41)*(FZ41&lt;GA41),"")</f>
        <v/>
      </c>
      <c r="GD41" s="188" t="str">
        <f>IF((GC41&lt;&gt;""),IF(OR($F41&lt;&gt;$G41,PrSettings!$M$4="●"),(($F41-$G41)=(FZ41-GA41))*1,0),"")</f>
        <v/>
      </c>
      <c r="GE41" s="188" t="str">
        <f t="shared" ref="GE41:GE46" si="628">IF((GC41&lt;&gt;""),($F41=FZ41)*($G41=GA41),"")</f>
        <v/>
      </c>
      <c r="GF41" s="188" t="str">
        <f>IF(GC41&lt;&gt;"",IF(ABS($F41-$G41)&gt;=PrSettings!$M$7,(ABS($F41-$G41-FZ41+GA41)&lt;=1)*1,IF(AND(GC41,$F41=$G41,$F41&gt;=PrSettings!$M$6),(ABS(FZ41-$F41)&lt;=1)*1,IF(AND(GC41,$F41+$G41&gt;=PrSettings!$M$8),(ABS(FZ41-$F41)+ABS(GA41-$G41)&lt;=1)*1,""))),"")</f>
        <v/>
      </c>
      <c r="GG41" s="219"/>
      <c r="GI41" s="186">
        <f t="shared" si="14"/>
        <v>7</v>
      </c>
      <c r="GJ41" s="187" t="str">
        <f t="shared" ref="GJ41:GJ46" si="629">$C41</f>
        <v>Netherlands</v>
      </c>
      <c r="GK41" s="188">
        <f t="shared" si="68"/>
        <v>18</v>
      </c>
      <c r="GL41" s="187" t="str">
        <f t="shared" ref="GL41:GL46" si="630">$E41</f>
        <v>Japan</v>
      </c>
      <c r="GM41" s="222"/>
      <c r="GN41" s="222"/>
      <c r="GO41" s="217"/>
      <c r="GP41" s="188" t="str">
        <f t="shared" ref="GP41:GP46" si="631">IF(($F41&lt;&gt;"")*($G41&lt;&gt;"")*(GM41&lt;&gt;"")*(GN41&lt;&gt;""),($F41&gt;$G41)*(GM41&gt;GN41)+($F41=$G41)*(GM41=GN41)+($F41&lt;$G41)*(GM41&lt;GN41),"")</f>
        <v/>
      </c>
      <c r="GQ41" s="188" t="str">
        <f>IF((GP41&lt;&gt;""),IF(OR($F41&lt;&gt;$G41,PrSettings!$M$4="●"),(($F41-$G41)=(GM41-GN41))*1,0),"")</f>
        <v/>
      </c>
      <c r="GR41" s="188" t="str">
        <f t="shared" ref="GR41:GR46" si="632">IF((GP41&lt;&gt;""),($F41=GM41)*($G41=GN41),"")</f>
        <v/>
      </c>
      <c r="GS41" s="188" t="str">
        <f>IF(GP41&lt;&gt;"",IF(ABS($F41-$G41)&gt;=PrSettings!$M$7,(ABS($F41-$G41-GM41+GN41)&lt;=1)*1,IF(AND(GP41,$F41=$G41,$F41&gt;=PrSettings!$M$6),(ABS(GM41-$F41)&lt;=1)*1,IF(AND(GP41,$F41+$G41&gt;=PrSettings!$M$8),(ABS(GM41-$F41)+ABS(GN41-$G41)&lt;=1)*1,""))),"")</f>
        <v/>
      </c>
      <c r="GT41" s="219"/>
      <c r="GV41" s="186">
        <f t="shared" si="15"/>
        <v>7</v>
      </c>
      <c r="GW41" s="187" t="str">
        <f t="shared" ref="GW41:GW46" si="633">$C41</f>
        <v>Netherlands</v>
      </c>
      <c r="GX41" s="188">
        <f t="shared" si="71"/>
        <v>18</v>
      </c>
      <c r="GY41" s="187" t="str">
        <f t="shared" ref="GY41:GY46" si="634">$E41</f>
        <v>Japan</v>
      </c>
      <c r="GZ41" s="222"/>
      <c r="HA41" s="222"/>
      <c r="HB41" s="217"/>
      <c r="HC41" s="188" t="str">
        <f t="shared" ref="HC41:HC46" si="635">IF(($F41&lt;&gt;"")*($G41&lt;&gt;"")*(GZ41&lt;&gt;"")*(HA41&lt;&gt;""),($F41&gt;$G41)*(GZ41&gt;HA41)+($F41=$G41)*(GZ41=HA41)+($F41&lt;$G41)*(GZ41&lt;HA41),"")</f>
        <v/>
      </c>
      <c r="HD41" s="188" t="str">
        <f>IF((HC41&lt;&gt;""),IF(OR($F41&lt;&gt;$G41,PrSettings!$M$4="●"),(($F41-$G41)=(GZ41-HA41))*1,0),"")</f>
        <v/>
      </c>
      <c r="HE41" s="188" t="str">
        <f t="shared" ref="HE41:HE46" si="636">IF((HC41&lt;&gt;""),($F41=GZ41)*($G41=HA41),"")</f>
        <v/>
      </c>
      <c r="HF41" s="188" t="str">
        <f>IF(HC41&lt;&gt;"",IF(ABS($F41-$G41)&gt;=PrSettings!$M$7,(ABS($F41-$G41-GZ41+HA41)&lt;=1)*1,IF(AND(HC41,$F41=$G41,$F41&gt;=PrSettings!$M$6),(ABS(GZ41-$F41)&lt;=1)*1,IF(AND(HC41,$F41+$G41&gt;=PrSettings!$M$8),(ABS(GZ41-$F41)+ABS(HA41-$G41)&lt;=1)*1,""))),"")</f>
        <v/>
      </c>
      <c r="HG41" s="219"/>
      <c r="HI41" s="186">
        <f t="shared" si="16"/>
        <v>7</v>
      </c>
      <c r="HJ41" s="187" t="str">
        <f t="shared" ref="HJ41:HJ46" si="637">$C41</f>
        <v>Netherlands</v>
      </c>
      <c r="HK41" s="188">
        <f t="shared" si="74"/>
        <v>18</v>
      </c>
      <c r="HL41" s="187" t="str">
        <f t="shared" ref="HL41:HL46" si="638">$E41</f>
        <v>Japan</v>
      </c>
      <c r="HM41" s="222"/>
      <c r="HN41" s="222"/>
      <c r="HO41" s="217"/>
      <c r="HP41" s="188" t="str">
        <f t="shared" ref="HP41:HP46" si="639">IF(($F41&lt;&gt;"")*($G41&lt;&gt;"")*(HM41&lt;&gt;"")*(HN41&lt;&gt;""),($F41&gt;$G41)*(HM41&gt;HN41)+($F41=$G41)*(HM41=HN41)+($F41&lt;$G41)*(HM41&lt;HN41),"")</f>
        <v/>
      </c>
      <c r="HQ41" s="188" t="str">
        <f>IF((HP41&lt;&gt;""),IF(OR($F41&lt;&gt;$G41,PrSettings!$M$4="●"),(($F41-$G41)=(HM41-HN41))*1,0),"")</f>
        <v/>
      </c>
      <c r="HR41" s="188" t="str">
        <f t="shared" ref="HR41:HR46" si="640">IF((HP41&lt;&gt;""),($F41=HM41)*($G41=HN41),"")</f>
        <v/>
      </c>
      <c r="HS41" s="188" t="str">
        <f>IF(HP41&lt;&gt;"",IF(ABS($F41-$G41)&gt;=PrSettings!$M$7,(ABS($F41-$G41-HM41+HN41)&lt;=1)*1,IF(AND(HP41,$F41=$G41,$F41&gt;=PrSettings!$M$6),(ABS(HM41-$F41)&lt;=1)*1,IF(AND(HP41,$F41+$G41&gt;=PrSettings!$M$8),(ABS(HM41-$F41)+ABS(HN41-$G41)&lt;=1)*1,""))),"")</f>
        <v/>
      </c>
      <c r="HT41" s="219"/>
      <c r="HV41" s="186">
        <f t="shared" si="17"/>
        <v>7</v>
      </c>
      <c r="HW41" s="187" t="str">
        <f t="shared" ref="HW41:HW46" si="641">$C41</f>
        <v>Netherlands</v>
      </c>
      <c r="HX41" s="188">
        <f t="shared" si="77"/>
        <v>18</v>
      </c>
      <c r="HY41" s="187" t="str">
        <f t="shared" ref="HY41:HY46" si="642">$E41</f>
        <v>Japan</v>
      </c>
      <c r="HZ41" s="222"/>
      <c r="IA41" s="222"/>
      <c r="IB41" s="217"/>
      <c r="IC41" s="188" t="str">
        <f t="shared" ref="IC41:IC46" si="643">IF(($F41&lt;&gt;"")*($G41&lt;&gt;"")*(HZ41&lt;&gt;"")*(IA41&lt;&gt;""),($F41&gt;$G41)*(HZ41&gt;IA41)+($F41=$G41)*(HZ41=IA41)+($F41&lt;$G41)*(HZ41&lt;IA41),"")</f>
        <v/>
      </c>
      <c r="ID41" s="188" t="str">
        <f>IF((IC41&lt;&gt;""),IF(OR($F41&lt;&gt;$G41,PrSettings!$M$4="●"),(($F41-$G41)=(HZ41-IA41))*1,0),"")</f>
        <v/>
      </c>
      <c r="IE41" s="188" t="str">
        <f t="shared" ref="IE41:IE46" si="644">IF((IC41&lt;&gt;""),($F41=HZ41)*($G41=IA41),"")</f>
        <v/>
      </c>
      <c r="IF41" s="188" t="str">
        <f>IF(IC41&lt;&gt;"",IF(ABS($F41-$G41)&gt;=PrSettings!$M$7,(ABS($F41-$G41-HZ41+IA41)&lt;=1)*1,IF(AND(IC41,$F41=$G41,$F41&gt;=PrSettings!$M$6),(ABS(HZ41-$F41)&lt;=1)*1,IF(AND(IC41,$F41+$G41&gt;=PrSettings!$M$8),(ABS(HZ41-$F41)+ABS(IA41-$G41)&lt;=1)*1,""))),"")</f>
        <v/>
      </c>
      <c r="IG41" s="219"/>
      <c r="II41" s="186">
        <f t="shared" si="18"/>
        <v>7</v>
      </c>
      <c r="IJ41" s="187" t="str">
        <f t="shared" ref="IJ41:IJ46" si="645">$C41</f>
        <v>Netherlands</v>
      </c>
      <c r="IK41" s="188">
        <f t="shared" si="80"/>
        <v>18</v>
      </c>
      <c r="IL41" s="187" t="str">
        <f t="shared" ref="IL41:IL46" si="646">$E41</f>
        <v>Japan</v>
      </c>
      <c r="IM41" s="222"/>
      <c r="IN41" s="222"/>
      <c r="IO41" s="217"/>
      <c r="IP41" s="188" t="str">
        <f t="shared" ref="IP41:IP46" si="647">IF(($F41&lt;&gt;"")*($G41&lt;&gt;"")*(IM41&lt;&gt;"")*(IN41&lt;&gt;""),($F41&gt;$G41)*(IM41&gt;IN41)+($F41=$G41)*(IM41=IN41)+($F41&lt;$G41)*(IM41&lt;IN41),"")</f>
        <v/>
      </c>
      <c r="IQ41" s="188" t="str">
        <f>IF((IP41&lt;&gt;""),IF(OR($F41&lt;&gt;$G41,PrSettings!$M$4="●"),(($F41-$G41)=(IM41-IN41))*1,0),"")</f>
        <v/>
      </c>
      <c r="IR41" s="188" t="str">
        <f t="shared" ref="IR41:IR46" si="648">IF((IP41&lt;&gt;""),($F41=IM41)*($G41=IN41),"")</f>
        <v/>
      </c>
      <c r="IS41" s="188" t="str">
        <f>IF(IP41&lt;&gt;"",IF(ABS($F41-$G41)&gt;=PrSettings!$M$7,(ABS($F41-$G41-IM41+IN41)&lt;=1)*1,IF(AND(IP41,$F41=$G41,$F41&gt;=PrSettings!$M$6),(ABS(IM41-$F41)&lt;=1)*1,IF(AND(IP41,$F41+$G41&gt;=PrSettings!$M$8),(ABS(IM41-$F41)+ABS(IN41-$G41)&lt;=1)*1,""))),"")</f>
        <v/>
      </c>
      <c r="IT41" s="219"/>
      <c r="IV41" s="186">
        <f t="shared" si="19"/>
        <v>7</v>
      </c>
      <c r="IW41" s="187" t="str">
        <f t="shared" ref="IW41:IW46" si="649">$C41</f>
        <v>Netherlands</v>
      </c>
      <c r="IX41" s="188">
        <f t="shared" si="83"/>
        <v>18</v>
      </c>
      <c r="IY41" s="187" t="str">
        <f t="shared" ref="IY41:IY46" si="650">$E41</f>
        <v>Japan</v>
      </c>
      <c r="IZ41" s="222"/>
      <c r="JA41" s="222"/>
      <c r="JB41" s="217"/>
      <c r="JC41" s="188" t="str">
        <f t="shared" ref="JC41:JC46" si="651">IF(($F41&lt;&gt;"")*($G41&lt;&gt;"")*(IZ41&lt;&gt;"")*(JA41&lt;&gt;""),($F41&gt;$G41)*(IZ41&gt;JA41)+($F41=$G41)*(IZ41=JA41)+($F41&lt;$G41)*(IZ41&lt;JA41),"")</f>
        <v/>
      </c>
      <c r="JD41" s="188" t="str">
        <f>IF((JC41&lt;&gt;""),IF(OR($F41&lt;&gt;$G41,PrSettings!$M$4="●"),(($F41-$G41)=(IZ41-JA41))*1,0),"")</f>
        <v/>
      </c>
      <c r="JE41" s="188" t="str">
        <f t="shared" ref="JE41:JE46" si="652">IF((JC41&lt;&gt;""),($F41=IZ41)*($G41=JA41),"")</f>
        <v/>
      </c>
      <c r="JF41" s="188" t="str">
        <f>IF(JC41&lt;&gt;"",IF(ABS($F41-$G41)&gt;=PrSettings!$M$7,(ABS($F41-$G41-IZ41+JA41)&lt;=1)*1,IF(AND(JC41,$F41=$G41,$F41&gt;=PrSettings!$M$6),(ABS(IZ41-$F41)&lt;=1)*1,IF(AND(JC41,$F41+$G41&gt;=PrSettings!$M$8),(ABS(IZ41-$F41)+ABS(JA41-$G41)&lt;=1)*1,""))),"")</f>
        <v/>
      </c>
      <c r="JG41" s="219"/>
      <c r="JI41" s="186">
        <f t="shared" si="20"/>
        <v>7</v>
      </c>
      <c r="JJ41" s="187" t="str">
        <f t="shared" ref="JJ41:JJ46" si="653">$C41</f>
        <v>Netherlands</v>
      </c>
      <c r="JK41" s="188">
        <f t="shared" si="86"/>
        <v>18</v>
      </c>
      <c r="JL41" s="187" t="str">
        <f t="shared" ref="JL41:JL46" si="654">$E41</f>
        <v>Japan</v>
      </c>
      <c r="JM41" s="222"/>
      <c r="JN41" s="222"/>
      <c r="JO41" s="217"/>
      <c r="JP41" s="188" t="str">
        <f t="shared" ref="JP41:JP46" si="655">IF(($F41&lt;&gt;"")*($G41&lt;&gt;"")*(JM41&lt;&gt;"")*(JN41&lt;&gt;""),($F41&gt;$G41)*(JM41&gt;JN41)+($F41=$G41)*(JM41=JN41)+($F41&lt;$G41)*(JM41&lt;JN41),"")</f>
        <v/>
      </c>
      <c r="JQ41" s="188" t="str">
        <f>IF((JP41&lt;&gt;""),IF(OR($F41&lt;&gt;$G41,PrSettings!$M$4="●"),(($F41-$G41)=(JM41-JN41))*1,0),"")</f>
        <v/>
      </c>
      <c r="JR41" s="188" t="str">
        <f t="shared" ref="JR41:JR46" si="656">IF((JP41&lt;&gt;""),($F41=JM41)*($G41=JN41),"")</f>
        <v/>
      </c>
      <c r="JS41" s="188" t="str">
        <f>IF(JP41&lt;&gt;"",IF(ABS($F41-$G41)&gt;=PrSettings!$M$7,(ABS($F41-$G41-JM41+JN41)&lt;=1)*1,IF(AND(JP41,$F41=$G41,$F41&gt;=PrSettings!$M$6),(ABS(JM41-$F41)&lt;=1)*1,IF(AND(JP41,$F41+$G41&gt;=PrSettings!$M$8),(ABS(JM41-$F41)+ABS(JN41-$G41)&lt;=1)*1,""))),"")</f>
        <v/>
      </c>
      <c r="JT41" s="219"/>
      <c r="JV41" s="186">
        <f t="shared" si="21"/>
        <v>7</v>
      </c>
      <c r="JW41" s="187" t="str">
        <f t="shared" ref="JW41:JW46" si="657">$C41</f>
        <v>Netherlands</v>
      </c>
      <c r="JX41" s="188">
        <f t="shared" si="89"/>
        <v>18</v>
      </c>
      <c r="JY41" s="187" t="str">
        <f t="shared" ref="JY41:JY46" si="658">$E41</f>
        <v>Japan</v>
      </c>
      <c r="JZ41" s="222"/>
      <c r="KA41" s="222"/>
      <c r="KB41" s="217"/>
      <c r="KC41" s="188" t="str">
        <f t="shared" ref="KC41:KC46" si="659">IF(($F41&lt;&gt;"")*($G41&lt;&gt;"")*(JZ41&lt;&gt;"")*(KA41&lt;&gt;""),($F41&gt;$G41)*(JZ41&gt;KA41)+($F41=$G41)*(JZ41=KA41)+($F41&lt;$G41)*(JZ41&lt;KA41),"")</f>
        <v/>
      </c>
      <c r="KD41" s="188" t="str">
        <f>IF((KC41&lt;&gt;""),IF(OR($F41&lt;&gt;$G41,PrSettings!$M$4="●"),(($F41-$G41)=(JZ41-KA41))*1,0),"")</f>
        <v/>
      </c>
      <c r="KE41" s="188" t="str">
        <f t="shared" ref="KE41:KE46" si="660">IF((KC41&lt;&gt;""),($F41=JZ41)*($G41=KA41),"")</f>
        <v/>
      </c>
      <c r="KF41" s="188" t="str">
        <f>IF(KC41&lt;&gt;"",IF(ABS($F41-$G41)&gt;=PrSettings!$M$7,(ABS($F41-$G41-JZ41+KA41)&lt;=1)*1,IF(AND(KC41,$F41=$G41,$F41&gt;=PrSettings!$M$6),(ABS(JZ41-$F41)&lt;=1)*1,IF(AND(KC41,$F41+$G41&gt;=PrSettings!$M$8),(ABS(JZ41-$F41)+ABS(KA41-$G41)&lt;=1)*1,""))),"")</f>
        <v/>
      </c>
      <c r="KG41" s="219"/>
      <c r="KI41" s="186">
        <f t="shared" si="22"/>
        <v>7</v>
      </c>
      <c r="KJ41" s="187" t="str">
        <f t="shared" ref="KJ41:KJ46" si="661">$C41</f>
        <v>Netherlands</v>
      </c>
      <c r="KK41" s="188">
        <f t="shared" si="92"/>
        <v>18</v>
      </c>
      <c r="KL41" s="187" t="str">
        <f t="shared" ref="KL41:KL46" si="662">$E41</f>
        <v>Japan</v>
      </c>
      <c r="KM41" s="222"/>
      <c r="KN41" s="222"/>
      <c r="KO41" s="217"/>
      <c r="KP41" s="188" t="str">
        <f t="shared" ref="KP41:KP46" si="663">IF(($F41&lt;&gt;"")*($G41&lt;&gt;"")*(KM41&lt;&gt;"")*(KN41&lt;&gt;""),($F41&gt;$G41)*(KM41&gt;KN41)+($F41=$G41)*(KM41=KN41)+($F41&lt;$G41)*(KM41&lt;KN41),"")</f>
        <v/>
      </c>
      <c r="KQ41" s="188" t="str">
        <f>IF((KP41&lt;&gt;""),IF(OR($F41&lt;&gt;$G41,PrSettings!$M$4="●"),(($F41-$G41)=(KM41-KN41))*1,0),"")</f>
        <v/>
      </c>
      <c r="KR41" s="188" t="str">
        <f t="shared" ref="KR41:KR46" si="664">IF((KP41&lt;&gt;""),($F41=KM41)*($G41=KN41),"")</f>
        <v/>
      </c>
      <c r="KS41" s="188" t="str">
        <f>IF(KP41&lt;&gt;"",IF(ABS($F41-$G41)&gt;=PrSettings!$M$7,(ABS($F41-$G41-KM41+KN41)&lt;=1)*1,IF(AND(KP41,$F41=$G41,$F41&gt;=PrSettings!$M$6),(ABS(KM41-$F41)&lt;=1)*1,IF(AND(KP41,$F41+$G41&gt;=PrSettings!$M$8),(ABS(KM41-$F41)+ABS(KN41-$G41)&lt;=1)*1,""))),"")</f>
        <v/>
      </c>
      <c r="KT41" s="219"/>
      <c r="KV41" s="186">
        <f t="shared" si="23"/>
        <v>7</v>
      </c>
      <c r="KW41" s="187" t="str">
        <f t="shared" ref="KW41:KW46" si="665">$C41</f>
        <v>Netherlands</v>
      </c>
      <c r="KX41" s="188">
        <f t="shared" si="95"/>
        <v>18</v>
      </c>
      <c r="KY41" s="187" t="str">
        <f t="shared" ref="KY41:KY46" si="666">$E41</f>
        <v>Japan</v>
      </c>
      <c r="KZ41" s="222"/>
      <c r="LA41" s="222"/>
      <c r="LB41" s="217"/>
      <c r="LC41" s="188" t="str">
        <f t="shared" ref="LC41:LC46" si="667">IF(($F41&lt;&gt;"")*($G41&lt;&gt;"")*(KZ41&lt;&gt;"")*(LA41&lt;&gt;""),($F41&gt;$G41)*(KZ41&gt;LA41)+($F41=$G41)*(KZ41=LA41)+($F41&lt;$G41)*(KZ41&lt;LA41),"")</f>
        <v/>
      </c>
      <c r="LD41" s="188" t="str">
        <f>IF((LC41&lt;&gt;""),IF(OR($F41&lt;&gt;$G41,PrSettings!$M$4="●"),(($F41-$G41)=(KZ41-LA41))*1,0),"")</f>
        <v/>
      </c>
      <c r="LE41" s="188" t="str">
        <f t="shared" ref="LE41:LE46" si="668">IF((LC41&lt;&gt;""),($F41=KZ41)*($G41=LA41),"")</f>
        <v/>
      </c>
      <c r="LF41" s="188" t="str">
        <f>IF(LC41&lt;&gt;"",IF(ABS($F41-$G41)&gt;=PrSettings!$M$7,(ABS($F41-$G41-KZ41+LA41)&lt;=1)*1,IF(AND(LC41,$F41=$G41,$F41&gt;=PrSettings!$M$6),(ABS(KZ41-$F41)&lt;=1)*1,IF(AND(LC41,$F41+$G41&gt;=PrSettings!$M$8),(ABS(KZ41-$F41)+ABS(LA41-$G41)&lt;=1)*1,""))),"")</f>
        <v/>
      </c>
      <c r="LG41" s="219"/>
      <c r="LI41" s="186">
        <f t="shared" si="24"/>
        <v>7</v>
      </c>
      <c r="LJ41" s="187" t="str">
        <f t="shared" ref="LJ41:LJ46" si="669">$C41</f>
        <v>Netherlands</v>
      </c>
      <c r="LK41" s="188">
        <f t="shared" si="98"/>
        <v>18</v>
      </c>
      <c r="LL41" s="187" t="str">
        <f t="shared" ref="LL41:LL46" si="670">$E41</f>
        <v>Japan</v>
      </c>
      <c r="LM41" s="222"/>
      <c r="LN41" s="222"/>
      <c r="LO41" s="217"/>
      <c r="LP41" s="188" t="str">
        <f t="shared" ref="LP41:LP46" si="671">IF(($F41&lt;&gt;"")*($G41&lt;&gt;"")*(LM41&lt;&gt;"")*(LN41&lt;&gt;""),($F41&gt;$G41)*(LM41&gt;LN41)+($F41=$G41)*(LM41=LN41)+($F41&lt;$G41)*(LM41&lt;LN41),"")</f>
        <v/>
      </c>
      <c r="LQ41" s="188" t="str">
        <f>IF((LP41&lt;&gt;""),IF(OR($F41&lt;&gt;$G41,PrSettings!$M$4="●"),(($F41-$G41)=(LM41-LN41))*1,0),"")</f>
        <v/>
      </c>
      <c r="LR41" s="188" t="str">
        <f t="shared" ref="LR41:LR46" si="672">IF((LP41&lt;&gt;""),($F41=LM41)*($G41=LN41),"")</f>
        <v/>
      </c>
      <c r="LS41" s="188" t="str">
        <f>IF(LP41&lt;&gt;"",IF(ABS($F41-$G41)&gt;=PrSettings!$M$7,(ABS($F41-$G41-LM41+LN41)&lt;=1)*1,IF(AND(LP41,$F41=$G41,$F41&gt;=PrSettings!$M$6),(ABS(LM41-$F41)&lt;=1)*1,IF(AND(LP41,$F41+$G41&gt;=PrSettings!$M$8),(ABS(LM41-$F41)+ABS(LN41-$G41)&lt;=1)*1,""))),"")</f>
        <v/>
      </c>
      <c r="LT41" s="219"/>
      <c r="LV41" s="186">
        <f t="shared" si="25"/>
        <v>7</v>
      </c>
      <c r="LW41" s="187" t="str">
        <f t="shared" ref="LW41:LW46" si="673">$C41</f>
        <v>Netherlands</v>
      </c>
      <c r="LX41" s="188">
        <f t="shared" si="101"/>
        <v>18</v>
      </c>
      <c r="LY41" s="187" t="str">
        <f t="shared" ref="LY41:LY46" si="674">$E41</f>
        <v>Japan</v>
      </c>
      <c r="LZ41" s="222"/>
      <c r="MA41" s="222"/>
      <c r="MB41" s="217"/>
      <c r="MC41" s="188" t="str">
        <f t="shared" ref="MC41:MC46" si="675">IF(($F41&lt;&gt;"")*($G41&lt;&gt;"")*(LZ41&lt;&gt;"")*(MA41&lt;&gt;""),($F41&gt;$G41)*(LZ41&gt;MA41)+($F41=$G41)*(LZ41=MA41)+($F41&lt;$G41)*(LZ41&lt;MA41),"")</f>
        <v/>
      </c>
      <c r="MD41" s="188" t="str">
        <f>IF((MC41&lt;&gt;""),IF(OR($F41&lt;&gt;$G41,PrSettings!$M$4="●"),(($F41-$G41)=(LZ41-MA41))*1,0),"")</f>
        <v/>
      </c>
      <c r="ME41" s="188" t="str">
        <f t="shared" ref="ME41:ME46" si="676">IF((MC41&lt;&gt;""),($F41=LZ41)*($G41=MA41),"")</f>
        <v/>
      </c>
      <c r="MF41" s="188" t="str">
        <f>IF(MC41&lt;&gt;"",IF(ABS($F41-$G41)&gt;=PrSettings!$M$7,(ABS($F41-$G41-LZ41+MA41)&lt;=1)*1,IF(AND(MC41,$F41=$G41,$F41&gt;=PrSettings!$M$6),(ABS(LZ41-$F41)&lt;=1)*1,IF(AND(MC41,$F41+$G41&gt;=PrSettings!$M$8),(ABS(LZ41-$F41)+ABS(MA41-$G41)&lt;=1)*1,""))),"")</f>
        <v/>
      </c>
      <c r="MG41" s="219"/>
    </row>
    <row r="42" spans="1:345">
      <c r="B42" s="186">
        <f>INDEX(Groups!$C$7:$C$65,MATCH(C42,Groups!$D$7:$D$65,0))</f>
        <v>38</v>
      </c>
      <c r="C42" s="187" t="str">
        <f>CalcF!$P$23</f>
        <v>Sweden</v>
      </c>
      <c r="D42" s="188">
        <f>INDEX(Groups!$C$7:$C$65,MATCH(E42,Groups!$D$7:$D$65,0))</f>
        <v>44</v>
      </c>
      <c r="E42" s="187" t="str">
        <f>CalcF!$Q$23</f>
        <v>Tunisia</v>
      </c>
      <c r="F42" s="717" t="str">
        <f>CalcF!$R$23</f>
        <v/>
      </c>
      <c r="G42" s="190" t="str">
        <f>CalcF!$S$23</f>
        <v/>
      </c>
      <c r="I42" s="186">
        <f t="shared" si="468"/>
        <v>38</v>
      </c>
      <c r="J42" s="187" t="str">
        <f t="shared" si="573"/>
        <v>Sweden</v>
      </c>
      <c r="K42" s="188">
        <f t="shared" si="26"/>
        <v>44</v>
      </c>
      <c r="L42" s="187" t="str">
        <f t="shared" si="574"/>
        <v>Tunisia</v>
      </c>
      <c r="M42" s="222"/>
      <c r="N42" s="222"/>
      <c r="O42" s="218"/>
      <c r="P42" s="188" t="str">
        <f t="shared" si="575"/>
        <v/>
      </c>
      <c r="Q42" s="188" t="str">
        <f>IF((P42&lt;&gt;""),IF(OR($F42&lt;&gt;$G42,PrSettings!$M$4="●"),(($F42-$G42)=(M42-N42))*1,0),"")</f>
        <v/>
      </c>
      <c r="R42" s="188" t="str">
        <f t="shared" si="576"/>
        <v/>
      </c>
      <c r="S42" s="188" t="str">
        <f>IF(P42&lt;&gt;"",IF(ABS($F42-$G42)&gt;=PrSettings!$M$7,(ABS($F42-$G42-M42+N42)&lt;=1)*1,IF(AND(P42,$F42=$G42,$F42&gt;=PrSettings!$M$6),(ABS(M42-$F42)&lt;=1)*1,IF(AND(P42,$F42+$G42&gt;=PrSettings!$M$8),(ABS(M42-$F42)+ABS(N42-$G42)&lt;=1)*1,""))),"")</f>
        <v/>
      </c>
      <c r="T42" s="220"/>
      <c r="V42" s="186">
        <f t="shared" si="1"/>
        <v>38</v>
      </c>
      <c r="W42" s="187" t="str">
        <f t="shared" si="577"/>
        <v>Sweden</v>
      </c>
      <c r="X42" s="188">
        <f t="shared" si="29"/>
        <v>44</v>
      </c>
      <c r="Y42" s="187" t="str">
        <f t="shared" si="578"/>
        <v>Tunisia</v>
      </c>
      <c r="Z42" s="222"/>
      <c r="AA42" s="222"/>
      <c r="AB42" s="218"/>
      <c r="AC42" s="188" t="str">
        <f t="shared" si="579"/>
        <v/>
      </c>
      <c r="AD42" s="188" t="str">
        <f>IF((AC42&lt;&gt;""),IF(OR($F42&lt;&gt;$G42,PrSettings!$M$4="●"),(($F42-$G42)=(Z42-AA42))*1,0),"")</f>
        <v/>
      </c>
      <c r="AE42" s="188" t="str">
        <f t="shared" si="580"/>
        <v/>
      </c>
      <c r="AF42" s="188" t="str">
        <f>IF(AC42&lt;&gt;"",IF(ABS($F42-$G42)&gt;=PrSettings!$M$7,(ABS($F42-$G42-Z42+AA42)&lt;=1)*1,IF(AND(AC42,$F42=$G42,$F42&gt;=PrSettings!$M$6),(ABS(Z42-$F42)&lt;=1)*1,IF(AND(AC42,$F42+$G42&gt;=PrSettings!$M$8),(ABS(Z42-$F42)+ABS(AA42-$G42)&lt;=1)*1,""))),"")</f>
        <v/>
      </c>
      <c r="AG42" s="220"/>
      <c r="AI42" s="186">
        <f t="shared" si="2"/>
        <v>38</v>
      </c>
      <c r="AJ42" s="187" t="str">
        <f t="shared" si="581"/>
        <v>Sweden</v>
      </c>
      <c r="AK42" s="188">
        <f t="shared" si="32"/>
        <v>44</v>
      </c>
      <c r="AL42" s="187" t="str">
        <f t="shared" si="582"/>
        <v>Tunisia</v>
      </c>
      <c r="AM42" s="222"/>
      <c r="AN42" s="222"/>
      <c r="AO42" s="218"/>
      <c r="AP42" s="188" t="str">
        <f t="shared" si="583"/>
        <v/>
      </c>
      <c r="AQ42" s="188" t="str">
        <f>IF((AP42&lt;&gt;""),IF(OR($F42&lt;&gt;$G42,PrSettings!$M$4="●"),(($F42-$G42)=(AM42-AN42))*1,0),"")</f>
        <v/>
      </c>
      <c r="AR42" s="188" t="str">
        <f t="shared" si="584"/>
        <v/>
      </c>
      <c r="AS42" s="188" t="str">
        <f>IF(AP42&lt;&gt;"",IF(ABS($F42-$G42)&gt;=PrSettings!$M$7,(ABS($F42-$G42-AM42+AN42)&lt;=1)*1,IF(AND(AP42,$F42=$G42,$F42&gt;=PrSettings!$M$6),(ABS(AM42-$F42)&lt;=1)*1,IF(AND(AP42,$F42+$G42&gt;=PrSettings!$M$8),(ABS(AM42-$F42)+ABS(AN42-$G42)&lt;=1)*1,""))),"")</f>
        <v/>
      </c>
      <c r="AT42" s="220"/>
      <c r="AV42" s="186">
        <f t="shared" si="3"/>
        <v>38</v>
      </c>
      <c r="AW42" s="187" t="str">
        <f t="shared" si="585"/>
        <v>Sweden</v>
      </c>
      <c r="AX42" s="188">
        <f t="shared" si="35"/>
        <v>44</v>
      </c>
      <c r="AY42" s="187" t="str">
        <f t="shared" si="586"/>
        <v>Tunisia</v>
      </c>
      <c r="AZ42" s="222"/>
      <c r="BA42" s="222"/>
      <c r="BB42" s="218"/>
      <c r="BC42" s="188" t="str">
        <f t="shared" si="587"/>
        <v/>
      </c>
      <c r="BD42" s="188" t="str">
        <f>IF((BC42&lt;&gt;""),IF(OR($F42&lt;&gt;$G42,PrSettings!$M$4="●"),(($F42-$G42)=(AZ42-BA42))*1,0),"")</f>
        <v/>
      </c>
      <c r="BE42" s="188" t="str">
        <f t="shared" si="588"/>
        <v/>
      </c>
      <c r="BF42" s="188" t="str">
        <f>IF(BC42&lt;&gt;"",IF(ABS($F42-$G42)&gt;=PrSettings!$M$7,(ABS($F42-$G42-AZ42+BA42)&lt;=1)*1,IF(AND(BC42,$F42=$G42,$F42&gt;=PrSettings!$M$6),(ABS(AZ42-$F42)&lt;=1)*1,IF(AND(BC42,$F42+$G42&gt;=PrSettings!$M$8),(ABS(AZ42-$F42)+ABS(BA42-$G42)&lt;=1)*1,""))),"")</f>
        <v/>
      </c>
      <c r="BG42" s="220"/>
      <c r="BI42" s="186">
        <f t="shared" si="4"/>
        <v>38</v>
      </c>
      <c r="BJ42" s="187" t="str">
        <f t="shared" si="589"/>
        <v>Sweden</v>
      </c>
      <c r="BK42" s="188">
        <f t="shared" si="38"/>
        <v>44</v>
      </c>
      <c r="BL42" s="187" t="str">
        <f t="shared" si="590"/>
        <v>Tunisia</v>
      </c>
      <c r="BM42" s="222"/>
      <c r="BN42" s="222"/>
      <c r="BO42" s="218"/>
      <c r="BP42" s="188" t="str">
        <f t="shared" si="591"/>
        <v/>
      </c>
      <c r="BQ42" s="188" t="str">
        <f>IF((BP42&lt;&gt;""),IF(OR($F42&lt;&gt;$G42,PrSettings!$M$4="●"),(($F42-$G42)=(BM42-BN42))*1,0),"")</f>
        <v/>
      </c>
      <c r="BR42" s="188" t="str">
        <f t="shared" si="592"/>
        <v/>
      </c>
      <c r="BS42" s="188" t="str">
        <f>IF(BP42&lt;&gt;"",IF(ABS($F42-$G42)&gt;=PrSettings!$M$7,(ABS($F42-$G42-BM42+BN42)&lt;=1)*1,IF(AND(BP42,$F42=$G42,$F42&gt;=PrSettings!$M$6),(ABS(BM42-$F42)&lt;=1)*1,IF(AND(BP42,$F42+$G42&gt;=PrSettings!$M$8),(ABS(BM42-$F42)+ABS(BN42-$G42)&lt;=1)*1,""))),"")</f>
        <v/>
      </c>
      <c r="BT42" s="220"/>
      <c r="BV42" s="186">
        <f t="shared" si="5"/>
        <v>38</v>
      </c>
      <c r="BW42" s="187" t="str">
        <f t="shared" si="593"/>
        <v>Sweden</v>
      </c>
      <c r="BX42" s="188">
        <f t="shared" si="41"/>
        <v>44</v>
      </c>
      <c r="BY42" s="187" t="str">
        <f t="shared" si="594"/>
        <v>Tunisia</v>
      </c>
      <c r="BZ42" s="222"/>
      <c r="CA42" s="222"/>
      <c r="CB42" s="218"/>
      <c r="CC42" s="188" t="str">
        <f t="shared" si="595"/>
        <v/>
      </c>
      <c r="CD42" s="188" t="str">
        <f>IF((CC42&lt;&gt;""),IF(OR($F42&lt;&gt;$G42,PrSettings!$M$4="●"),(($F42-$G42)=(BZ42-CA42))*1,0),"")</f>
        <v/>
      </c>
      <c r="CE42" s="188" t="str">
        <f t="shared" si="596"/>
        <v/>
      </c>
      <c r="CF42" s="188" t="str">
        <f>IF(CC42&lt;&gt;"",IF(ABS($F42-$G42)&gt;=PrSettings!$M$7,(ABS($F42-$G42-BZ42+CA42)&lt;=1)*1,IF(AND(CC42,$F42=$G42,$F42&gt;=PrSettings!$M$6),(ABS(BZ42-$F42)&lt;=1)*1,IF(AND(CC42,$F42+$G42&gt;=PrSettings!$M$8),(ABS(BZ42-$F42)+ABS(CA42-$G42)&lt;=1)*1,""))),"")</f>
        <v/>
      </c>
      <c r="CG42" s="220"/>
      <c r="CI42" s="186">
        <f t="shared" si="6"/>
        <v>38</v>
      </c>
      <c r="CJ42" s="187" t="str">
        <f t="shared" si="597"/>
        <v>Sweden</v>
      </c>
      <c r="CK42" s="188">
        <f t="shared" si="44"/>
        <v>44</v>
      </c>
      <c r="CL42" s="187" t="str">
        <f t="shared" si="598"/>
        <v>Tunisia</v>
      </c>
      <c r="CM42" s="222"/>
      <c r="CN42" s="222"/>
      <c r="CO42" s="218"/>
      <c r="CP42" s="188" t="str">
        <f t="shared" si="599"/>
        <v/>
      </c>
      <c r="CQ42" s="188" t="str">
        <f>IF((CP42&lt;&gt;""),IF(OR($F42&lt;&gt;$G42,PrSettings!$M$4="●"),(($F42-$G42)=(CM42-CN42))*1,0),"")</f>
        <v/>
      </c>
      <c r="CR42" s="188" t="str">
        <f t="shared" si="600"/>
        <v/>
      </c>
      <c r="CS42" s="188" t="str">
        <f>IF(CP42&lt;&gt;"",IF(ABS($F42-$G42)&gt;=PrSettings!$M$7,(ABS($F42-$G42-CM42+CN42)&lt;=1)*1,IF(AND(CP42,$F42=$G42,$F42&gt;=PrSettings!$M$6),(ABS(CM42-$F42)&lt;=1)*1,IF(AND(CP42,$F42+$G42&gt;=PrSettings!$M$8),(ABS(CM42-$F42)+ABS(CN42-$G42)&lt;=1)*1,""))),"")</f>
        <v/>
      </c>
      <c r="CT42" s="220"/>
      <c r="CV42" s="186">
        <f t="shared" si="7"/>
        <v>38</v>
      </c>
      <c r="CW42" s="187" t="str">
        <f t="shared" si="601"/>
        <v>Sweden</v>
      </c>
      <c r="CX42" s="188">
        <f t="shared" si="47"/>
        <v>44</v>
      </c>
      <c r="CY42" s="187" t="str">
        <f t="shared" si="602"/>
        <v>Tunisia</v>
      </c>
      <c r="CZ42" s="222"/>
      <c r="DA42" s="222"/>
      <c r="DB42" s="218"/>
      <c r="DC42" s="188" t="str">
        <f t="shared" si="603"/>
        <v/>
      </c>
      <c r="DD42" s="188" t="str">
        <f>IF((DC42&lt;&gt;""),IF(OR($F42&lt;&gt;$G42,PrSettings!$M$4="●"),(($F42-$G42)=(CZ42-DA42))*1,0),"")</f>
        <v/>
      </c>
      <c r="DE42" s="188" t="str">
        <f t="shared" si="604"/>
        <v/>
      </c>
      <c r="DF42" s="188" t="str">
        <f>IF(DC42&lt;&gt;"",IF(ABS($F42-$G42)&gt;=PrSettings!$M$7,(ABS($F42-$G42-CZ42+DA42)&lt;=1)*1,IF(AND(DC42,$F42=$G42,$F42&gt;=PrSettings!$M$6),(ABS(CZ42-$F42)&lt;=1)*1,IF(AND(DC42,$F42+$G42&gt;=PrSettings!$M$8),(ABS(CZ42-$F42)+ABS(DA42-$G42)&lt;=1)*1,""))),"")</f>
        <v/>
      </c>
      <c r="DG42" s="220"/>
      <c r="DI42" s="186">
        <f t="shared" si="8"/>
        <v>38</v>
      </c>
      <c r="DJ42" s="187" t="str">
        <f t="shared" si="605"/>
        <v>Sweden</v>
      </c>
      <c r="DK42" s="188">
        <f t="shared" si="50"/>
        <v>44</v>
      </c>
      <c r="DL42" s="187" t="str">
        <f t="shared" si="606"/>
        <v>Tunisia</v>
      </c>
      <c r="DM42" s="222"/>
      <c r="DN42" s="222"/>
      <c r="DO42" s="218"/>
      <c r="DP42" s="188" t="str">
        <f t="shared" si="607"/>
        <v/>
      </c>
      <c r="DQ42" s="188" t="str">
        <f>IF((DP42&lt;&gt;""),IF(OR($F42&lt;&gt;$G42,PrSettings!$M$4="●"),(($F42-$G42)=(DM42-DN42))*1,0),"")</f>
        <v/>
      </c>
      <c r="DR42" s="188" t="str">
        <f t="shared" si="608"/>
        <v/>
      </c>
      <c r="DS42" s="188" t="str">
        <f>IF(DP42&lt;&gt;"",IF(ABS($F42-$G42)&gt;=PrSettings!$M$7,(ABS($F42-$G42-DM42+DN42)&lt;=1)*1,IF(AND(DP42,$F42=$G42,$F42&gt;=PrSettings!$M$6),(ABS(DM42-$F42)&lt;=1)*1,IF(AND(DP42,$F42+$G42&gt;=PrSettings!$M$8),(ABS(DM42-$F42)+ABS(DN42-$G42)&lt;=1)*1,""))),"")</f>
        <v/>
      </c>
      <c r="DT42" s="220"/>
      <c r="DV42" s="186">
        <f t="shared" si="9"/>
        <v>38</v>
      </c>
      <c r="DW42" s="187" t="str">
        <f t="shared" si="609"/>
        <v>Sweden</v>
      </c>
      <c r="DX42" s="188">
        <f t="shared" si="53"/>
        <v>44</v>
      </c>
      <c r="DY42" s="187" t="str">
        <f t="shared" si="610"/>
        <v>Tunisia</v>
      </c>
      <c r="DZ42" s="222"/>
      <c r="EA42" s="222"/>
      <c r="EB42" s="218"/>
      <c r="EC42" s="188" t="str">
        <f t="shared" si="611"/>
        <v/>
      </c>
      <c r="ED42" s="188" t="str">
        <f>IF((EC42&lt;&gt;""),IF(OR($F42&lt;&gt;$G42,PrSettings!$M$4="●"),(($F42-$G42)=(DZ42-EA42))*1,0),"")</f>
        <v/>
      </c>
      <c r="EE42" s="188" t="str">
        <f t="shared" si="612"/>
        <v/>
      </c>
      <c r="EF42" s="188" t="str">
        <f>IF(EC42&lt;&gt;"",IF(ABS($F42-$G42)&gt;=PrSettings!$M$7,(ABS($F42-$G42-DZ42+EA42)&lt;=1)*1,IF(AND(EC42,$F42=$G42,$F42&gt;=PrSettings!$M$6),(ABS(DZ42-$F42)&lt;=1)*1,IF(AND(EC42,$F42+$G42&gt;=PrSettings!$M$8),(ABS(DZ42-$F42)+ABS(EA42-$G42)&lt;=1)*1,""))),"")</f>
        <v/>
      </c>
      <c r="EG42" s="220"/>
      <c r="EI42" s="186">
        <f t="shared" si="10"/>
        <v>38</v>
      </c>
      <c r="EJ42" s="187" t="str">
        <f t="shared" si="613"/>
        <v>Sweden</v>
      </c>
      <c r="EK42" s="188">
        <f t="shared" si="56"/>
        <v>44</v>
      </c>
      <c r="EL42" s="187" t="str">
        <f t="shared" si="614"/>
        <v>Tunisia</v>
      </c>
      <c r="EM42" s="222"/>
      <c r="EN42" s="222"/>
      <c r="EO42" s="218"/>
      <c r="EP42" s="188" t="str">
        <f t="shared" si="615"/>
        <v/>
      </c>
      <c r="EQ42" s="188" t="str">
        <f>IF((EP42&lt;&gt;""),IF(OR($F42&lt;&gt;$G42,PrSettings!$M$4="●"),(($F42-$G42)=(EM42-EN42))*1,0),"")</f>
        <v/>
      </c>
      <c r="ER42" s="188" t="str">
        <f t="shared" si="616"/>
        <v/>
      </c>
      <c r="ES42" s="188" t="str">
        <f>IF(EP42&lt;&gt;"",IF(ABS($F42-$G42)&gt;=PrSettings!$M$7,(ABS($F42-$G42-EM42+EN42)&lt;=1)*1,IF(AND(EP42,$F42=$G42,$F42&gt;=PrSettings!$M$6),(ABS(EM42-$F42)&lt;=1)*1,IF(AND(EP42,$F42+$G42&gt;=PrSettings!$M$8),(ABS(EM42-$F42)+ABS(EN42-$G42)&lt;=1)*1,""))),"")</f>
        <v/>
      </c>
      <c r="ET42" s="220"/>
      <c r="EV42" s="186">
        <f t="shared" si="11"/>
        <v>38</v>
      </c>
      <c r="EW42" s="187" t="str">
        <f t="shared" si="617"/>
        <v>Sweden</v>
      </c>
      <c r="EX42" s="188">
        <f t="shared" si="59"/>
        <v>44</v>
      </c>
      <c r="EY42" s="187" t="str">
        <f t="shared" si="618"/>
        <v>Tunisia</v>
      </c>
      <c r="EZ42" s="222"/>
      <c r="FA42" s="222"/>
      <c r="FB42" s="218"/>
      <c r="FC42" s="188" t="str">
        <f t="shared" si="619"/>
        <v/>
      </c>
      <c r="FD42" s="188" t="str">
        <f>IF((FC42&lt;&gt;""),IF(OR($F42&lt;&gt;$G42,PrSettings!$M$4="●"),(($F42-$G42)=(EZ42-FA42))*1,0),"")</f>
        <v/>
      </c>
      <c r="FE42" s="188" t="str">
        <f t="shared" si="620"/>
        <v/>
      </c>
      <c r="FF42" s="188" t="str">
        <f>IF(FC42&lt;&gt;"",IF(ABS($F42-$G42)&gt;=PrSettings!$M$7,(ABS($F42-$G42-EZ42+FA42)&lt;=1)*1,IF(AND(FC42,$F42=$G42,$F42&gt;=PrSettings!$M$6),(ABS(EZ42-$F42)&lt;=1)*1,IF(AND(FC42,$F42+$G42&gt;=PrSettings!$M$8),(ABS(EZ42-$F42)+ABS(FA42-$G42)&lt;=1)*1,""))),"")</f>
        <v/>
      </c>
      <c r="FG42" s="220"/>
      <c r="FI42" s="186">
        <f t="shared" si="12"/>
        <v>38</v>
      </c>
      <c r="FJ42" s="187" t="str">
        <f t="shared" si="621"/>
        <v>Sweden</v>
      </c>
      <c r="FK42" s="188">
        <f t="shared" si="62"/>
        <v>44</v>
      </c>
      <c r="FL42" s="187" t="str">
        <f t="shared" si="622"/>
        <v>Tunisia</v>
      </c>
      <c r="FM42" s="222"/>
      <c r="FN42" s="222"/>
      <c r="FO42" s="218"/>
      <c r="FP42" s="188" t="str">
        <f t="shared" si="623"/>
        <v/>
      </c>
      <c r="FQ42" s="188" t="str">
        <f>IF((FP42&lt;&gt;""),IF(OR($F42&lt;&gt;$G42,PrSettings!$M$4="●"),(($F42-$G42)=(FM42-FN42))*1,0),"")</f>
        <v/>
      </c>
      <c r="FR42" s="188" t="str">
        <f t="shared" si="624"/>
        <v/>
      </c>
      <c r="FS42" s="188" t="str">
        <f>IF(FP42&lt;&gt;"",IF(ABS($F42-$G42)&gt;=PrSettings!$M$7,(ABS($F42-$G42-FM42+FN42)&lt;=1)*1,IF(AND(FP42,$F42=$G42,$F42&gt;=PrSettings!$M$6),(ABS(FM42-$F42)&lt;=1)*1,IF(AND(FP42,$F42+$G42&gt;=PrSettings!$M$8),(ABS(FM42-$F42)+ABS(FN42-$G42)&lt;=1)*1,""))),"")</f>
        <v/>
      </c>
      <c r="FT42" s="220"/>
      <c r="FV42" s="186">
        <f t="shared" si="13"/>
        <v>38</v>
      </c>
      <c r="FW42" s="187" t="str">
        <f t="shared" si="625"/>
        <v>Sweden</v>
      </c>
      <c r="FX42" s="188">
        <f t="shared" si="65"/>
        <v>44</v>
      </c>
      <c r="FY42" s="187" t="str">
        <f t="shared" si="626"/>
        <v>Tunisia</v>
      </c>
      <c r="FZ42" s="222"/>
      <c r="GA42" s="222"/>
      <c r="GB42" s="218"/>
      <c r="GC42" s="188" t="str">
        <f t="shared" si="627"/>
        <v/>
      </c>
      <c r="GD42" s="188" t="str">
        <f>IF((GC42&lt;&gt;""),IF(OR($F42&lt;&gt;$G42,PrSettings!$M$4="●"),(($F42-$G42)=(FZ42-GA42))*1,0),"")</f>
        <v/>
      </c>
      <c r="GE42" s="188" t="str">
        <f t="shared" si="628"/>
        <v/>
      </c>
      <c r="GF42" s="188" t="str">
        <f>IF(GC42&lt;&gt;"",IF(ABS($F42-$G42)&gt;=PrSettings!$M$7,(ABS($F42-$G42-FZ42+GA42)&lt;=1)*1,IF(AND(GC42,$F42=$G42,$F42&gt;=PrSettings!$M$6),(ABS(FZ42-$F42)&lt;=1)*1,IF(AND(GC42,$F42+$G42&gt;=PrSettings!$M$8),(ABS(FZ42-$F42)+ABS(GA42-$G42)&lt;=1)*1,""))),"")</f>
        <v/>
      </c>
      <c r="GG42" s="220"/>
      <c r="GI42" s="186">
        <f t="shared" si="14"/>
        <v>38</v>
      </c>
      <c r="GJ42" s="187" t="str">
        <f t="shared" si="629"/>
        <v>Sweden</v>
      </c>
      <c r="GK42" s="188">
        <f t="shared" si="68"/>
        <v>44</v>
      </c>
      <c r="GL42" s="187" t="str">
        <f t="shared" si="630"/>
        <v>Tunisia</v>
      </c>
      <c r="GM42" s="222"/>
      <c r="GN42" s="222"/>
      <c r="GO42" s="218"/>
      <c r="GP42" s="188" t="str">
        <f t="shared" si="631"/>
        <v/>
      </c>
      <c r="GQ42" s="188" t="str">
        <f>IF((GP42&lt;&gt;""),IF(OR($F42&lt;&gt;$G42,PrSettings!$M$4="●"),(($F42-$G42)=(GM42-GN42))*1,0),"")</f>
        <v/>
      </c>
      <c r="GR42" s="188" t="str">
        <f t="shared" si="632"/>
        <v/>
      </c>
      <c r="GS42" s="188" t="str">
        <f>IF(GP42&lt;&gt;"",IF(ABS($F42-$G42)&gt;=PrSettings!$M$7,(ABS($F42-$G42-GM42+GN42)&lt;=1)*1,IF(AND(GP42,$F42=$G42,$F42&gt;=PrSettings!$M$6),(ABS(GM42-$F42)&lt;=1)*1,IF(AND(GP42,$F42+$G42&gt;=PrSettings!$M$8),(ABS(GM42-$F42)+ABS(GN42-$G42)&lt;=1)*1,""))),"")</f>
        <v/>
      </c>
      <c r="GT42" s="220"/>
      <c r="GV42" s="186">
        <f t="shared" si="15"/>
        <v>38</v>
      </c>
      <c r="GW42" s="187" t="str">
        <f t="shared" si="633"/>
        <v>Sweden</v>
      </c>
      <c r="GX42" s="188">
        <f t="shared" si="71"/>
        <v>44</v>
      </c>
      <c r="GY42" s="187" t="str">
        <f t="shared" si="634"/>
        <v>Tunisia</v>
      </c>
      <c r="GZ42" s="222"/>
      <c r="HA42" s="222"/>
      <c r="HB42" s="218"/>
      <c r="HC42" s="188" t="str">
        <f t="shared" si="635"/>
        <v/>
      </c>
      <c r="HD42" s="188" t="str">
        <f>IF((HC42&lt;&gt;""),IF(OR($F42&lt;&gt;$G42,PrSettings!$M$4="●"),(($F42-$G42)=(GZ42-HA42))*1,0),"")</f>
        <v/>
      </c>
      <c r="HE42" s="188" t="str">
        <f t="shared" si="636"/>
        <v/>
      </c>
      <c r="HF42" s="188" t="str">
        <f>IF(HC42&lt;&gt;"",IF(ABS($F42-$G42)&gt;=PrSettings!$M$7,(ABS($F42-$G42-GZ42+HA42)&lt;=1)*1,IF(AND(HC42,$F42=$G42,$F42&gt;=PrSettings!$M$6),(ABS(GZ42-$F42)&lt;=1)*1,IF(AND(HC42,$F42+$G42&gt;=PrSettings!$M$8),(ABS(GZ42-$F42)+ABS(HA42-$G42)&lt;=1)*1,""))),"")</f>
        <v/>
      </c>
      <c r="HG42" s="220"/>
      <c r="HI42" s="186">
        <f t="shared" si="16"/>
        <v>38</v>
      </c>
      <c r="HJ42" s="187" t="str">
        <f t="shared" si="637"/>
        <v>Sweden</v>
      </c>
      <c r="HK42" s="188">
        <f t="shared" si="74"/>
        <v>44</v>
      </c>
      <c r="HL42" s="187" t="str">
        <f t="shared" si="638"/>
        <v>Tunisia</v>
      </c>
      <c r="HM42" s="222"/>
      <c r="HN42" s="222"/>
      <c r="HO42" s="218"/>
      <c r="HP42" s="188" t="str">
        <f t="shared" si="639"/>
        <v/>
      </c>
      <c r="HQ42" s="188" t="str">
        <f>IF((HP42&lt;&gt;""),IF(OR($F42&lt;&gt;$G42,PrSettings!$M$4="●"),(($F42-$G42)=(HM42-HN42))*1,0),"")</f>
        <v/>
      </c>
      <c r="HR42" s="188" t="str">
        <f t="shared" si="640"/>
        <v/>
      </c>
      <c r="HS42" s="188" t="str">
        <f>IF(HP42&lt;&gt;"",IF(ABS($F42-$G42)&gt;=PrSettings!$M$7,(ABS($F42-$G42-HM42+HN42)&lt;=1)*1,IF(AND(HP42,$F42=$G42,$F42&gt;=PrSettings!$M$6),(ABS(HM42-$F42)&lt;=1)*1,IF(AND(HP42,$F42+$G42&gt;=PrSettings!$M$8),(ABS(HM42-$F42)+ABS(HN42-$G42)&lt;=1)*1,""))),"")</f>
        <v/>
      </c>
      <c r="HT42" s="220"/>
      <c r="HV42" s="186">
        <f t="shared" si="17"/>
        <v>38</v>
      </c>
      <c r="HW42" s="187" t="str">
        <f t="shared" si="641"/>
        <v>Sweden</v>
      </c>
      <c r="HX42" s="188">
        <f t="shared" si="77"/>
        <v>44</v>
      </c>
      <c r="HY42" s="187" t="str">
        <f t="shared" si="642"/>
        <v>Tunisia</v>
      </c>
      <c r="HZ42" s="222"/>
      <c r="IA42" s="222"/>
      <c r="IB42" s="218"/>
      <c r="IC42" s="188" t="str">
        <f t="shared" si="643"/>
        <v/>
      </c>
      <c r="ID42" s="188" t="str">
        <f>IF((IC42&lt;&gt;""),IF(OR($F42&lt;&gt;$G42,PrSettings!$M$4="●"),(($F42-$G42)=(HZ42-IA42))*1,0),"")</f>
        <v/>
      </c>
      <c r="IE42" s="188" t="str">
        <f t="shared" si="644"/>
        <v/>
      </c>
      <c r="IF42" s="188" t="str">
        <f>IF(IC42&lt;&gt;"",IF(ABS($F42-$G42)&gt;=PrSettings!$M$7,(ABS($F42-$G42-HZ42+IA42)&lt;=1)*1,IF(AND(IC42,$F42=$G42,$F42&gt;=PrSettings!$M$6),(ABS(HZ42-$F42)&lt;=1)*1,IF(AND(IC42,$F42+$G42&gt;=PrSettings!$M$8),(ABS(HZ42-$F42)+ABS(IA42-$G42)&lt;=1)*1,""))),"")</f>
        <v/>
      </c>
      <c r="IG42" s="220"/>
      <c r="II42" s="186">
        <f t="shared" si="18"/>
        <v>38</v>
      </c>
      <c r="IJ42" s="187" t="str">
        <f t="shared" si="645"/>
        <v>Sweden</v>
      </c>
      <c r="IK42" s="188">
        <f t="shared" si="80"/>
        <v>44</v>
      </c>
      <c r="IL42" s="187" t="str">
        <f t="shared" si="646"/>
        <v>Tunisia</v>
      </c>
      <c r="IM42" s="222"/>
      <c r="IN42" s="222"/>
      <c r="IO42" s="218"/>
      <c r="IP42" s="188" t="str">
        <f t="shared" si="647"/>
        <v/>
      </c>
      <c r="IQ42" s="188" t="str">
        <f>IF((IP42&lt;&gt;""),IF(OR($F42&lt;&gt;$G42,PrSettings!$M$4="●"),(($F42-$G42)=(IM42-IN42))*1,0),"")</f>
        <v/>
      </c>
      <c r="IR42" s="188" t="str">
        <f t="shared" si="648"/>
        <v/>
      </c>
      <c r="IS42" s="188" t="str">
        <f>IF(IP42&lt;&gt;"",IF(ABS($F42-$G42)&gt;=PrSettings!$M$7,(ABS($F42-$G42-IM42+IN42)&lt;=1)*1,IF(AND(IP42,$F42=$G42,$F42&gt;=PrSettings!$M$6),(ABS(IM42-$F42)&lt;=1)*1,IF(AND(IP42,$F42+$G42&gt;=PrSettings!$M$8),(ABS(IM42-$F42)+ABS(IN42-$G42)&lt;=1)*1,""))),"")</f>
        <v/>
      </c>
      <c r="IT42" s="220"/>
      <c r="IV42" s="186">
        <f t="shared" si="19"/>
        <v>38</v>
      </c>
      <c r="IW42" s="187" t="str">
        <f t="shared" si="649"/>
        <v>Sweden</v>
      </c>
      <c r="IX42" s="188">
        <f t="shared" si="83"/>
        <v>44</v>
      </c>
      <c r="IY42" s="187" t="str">
        <f t="shared" si="650"/>
        <v>Tunisia</v>
      </c>
      <c r="IZ42" s="222"/>
      <c r="JA42" s="222"/>
      <c r="JB42" s="218"/>
      <c r="JC42" s="188" t="str">
        <f t="shared" si="651"/>
        <v/>
      </c>
      <c r="JD42" s="188" t="str">
        <f>IF((JC42&lt;&gt;""),IF(OR($F42&lt;&gt;$G42,PrSettings!$M$4="●"),(($F42-$G42)=(IZ42-JA42))*1,0),"")</f>
        <v/>
      </c>
      <c r="JE42" s="188" t="str">
        <f t="shared" si="652"/>
        <v/>
      </c>
      <c r="JF42" s="188" t="str">
        <f>IF(JC42&lt;&gt;"",IF(ABS($F42-$G42)&gt;=PrSettings!$M$7,(ABS($F42-$G42-IZ42+JA42)&lt;=1)*1,IF(AND(JC42,$F42=$G42,$F42&gt;=PrSettings!$M$6),(ABS(IZ42-$F42)&lt;=1)*1,IF(AND(JC42,$F42+$G42&gt;=PrSettings!$M$8),(ABS(IZ42-$F42)+ABS(JA42-$G42)&lt;=1)*1,""))),"")</f>
        <v/>
      </c>
      <c r="JG42" s="220"/>
      <c r="JI42" s="186">
        <f t="shared" si="20"/>
        <v>38</v>
      </c>
      <c r="JJ42" s="187" t="str">
        <f t="shared" si="653"/>
        <v>Sweden</v>
      </c>
      <c r="JK42" s="188">
        <f t="shared" si="86"/>
        <v>44</v>
      </c>
      <c r="JL42" s="187" t="str">
        <f t="shared" si="654"/>
        <v>Tunisia</v>
      </c>
      <c r="JM42" s="222"/>
      <c r="JN42" s="222"/>
      <c r="JO42" s="218"/>
      <c r="JP42" s="188" t="str">
        <f t="shared" si="655"/>
        <v/>
      </c>
      <c r="JQ42" s="188" t="str">
        <f>IF((JP42&lt;&gt;""),IF(OR($F42&lt;&gt;$G42,PrSettings!$M$4="●"),(($F42-$G42)=(JM42-JN42))*1,0),"")</f>
        <v/>
      </c>
      <c r="JR42" s="188" t="str">
        <f t="shared" si="656"/>
        <v/>
      </c>
      <c r="JS42" s="188" t="str">
        <f>IF(JP42&lt;&gt;"",IF(ABS($F42-$G42)&gt;=PrSettings!$M$7,(ABS($F42-$G42-JM42+JN42)&lt;=1)*1,IF(AND(JP42,$F42=$G42,$F42&gt;=PrSettings!$M$6),(ABS(JM42-$F42)&lt;=1)*1,IF(AND(JP42,$F42+$G42&gt;=PrSettings!$M$8),(ABS(JM42-$F42)+ABS(JN42-$G42)&lt;=1)*1,""))),"")</f>
        <v/>
      </c>
      <c r="JT42" s="220"/>
      <c r="JV42" s="186">
        <f t="shared" si="21"/>
        <v>38</v>
      </c>
      <c r="JW42" s="187" t="str">
        <f t="shared" si="657"/>
        <v>Sweden</v>
      </c>
      <c r="JX42" s="188">
        <f t="shared" si="89"/>
        <v>44</v>
      </c>
      <c r="JY42" s="187" t="str">
        <f t="shared" si="658"/>
        <v>Tunisia</v>
      </c>
      <c r="JZ42" s="222"/>
      <c r="KA42" s="222"/>
      <c r="KB42" s="218"/>
      <c r="KC42" s="188" t="str">
        <f t="shared" si="659"/>
        <v/>
      </c>
      <c r="KD42" s="188" t="str">
        <f>IF((KC42&lt;&gt;""),IF(OR($F42&lt;&gt;$G42,PrSettings!$M$4="●"),(($F42-$G42)=(JZ42-KA42))*1,0),"")</f>
        <v/>
      </c>
      <c r="KE42" s="188" t="str">
        <f t="shared" si="660"/>
        <v/>
      </c>
      <c r="KF42" s="188" t="str">
        <f>IF(KC42&lt;&gt;"",IF(ABS($F42-$G42)&gt;=PrSettings!$M$7,(ABS($F42-$G42-JZ42+KA42)&lt;=1)*1,IF(AND(KC42,$F42=$G42,$F42&gt;=PrSettings!$M$6),(ABS(JZ42-$F42)&lt;=1)*1,IF(AND(KC42,$F42+$G42&gt;=PrSettings!$M$8),(ABS(JZ42-$F42)+ABS(KA42-$G42)&lt;=1)*1,""))),"")</f>
        <v/>
      </c>
      <c r="KG42" s="220"/>
      <c r="KI42" s="186">
        <f t="shared" si="22"/>
        <v>38</v>
      </c>
      <c r="KJ42" s="187" t="str">
        <f t="shared" si="661"/>
        <v>Sweden</v>
      </c>
      <c r="KK42" s="188">
        <f t="shared" si="92"/>
        <v>44</v>
      </c>
      <c r="KL42" s="187" t="str">
        <f t="shared" si="662"/>
        <v>Tunisia</v>
      </c>
      <c r="KM42" s="222"/>
      <c r="KN42" s="222"/>
      <c r="KO42" s="218"/>
      <c r="KP42" s="188" t="str">
        <f t="shared" si="663"/>
        <v/>
      </c>
      <c r="KQ42" s="188" t="str">
        <f>IF((KP42&lt;&gt;""),IF(OR($F42&lt;&gt;$G42,PrSettings!$M$4="●"),(($F42-$G42)=(KM42-KN42))*1,0),"")</f>
        <v/>
      </c>
      <c r="KR42" s="188" t="str">
        <f t="shared" si="664"/>
        <v/>
      </c>
      <c r="KS42" s="188" t="str">
        <f>IF(KP42&lt;&gt;"",IF(ABS($F42-$G42)&gt;=PrSettings!$M$7,(ABS($F42-$G42-KM42+KN42)&lt;=1)*1,IF(AND(KP42,$F42=$G42,$F42&gt;=PrSettings!$M$6),(ABS(KM42-$F42)&lt;=1)*1,IF(AND(KP42,$F42+$G42&gt;=PrSettings!$M$8),(ABS(KM42-$F42)+ABS(KN42-$G42)&lt;=1)*1,""))),"")</f>
        <v/>
      </c>
      <c r="KT42" s="220"/>
      <c r="KV42" s="186">
        <f t="shared" si="23"/>
        <v>38</v>
      </c>
      <c r="KW42" s="187" t="str">
        <f t="shared" si="665"/>
        <v>Sweden</v>
      </c>
      <c r="KX42" s="188">
        <f t="shared" si="95"/>
        <v>44</v>
      </c>
      <c r="KY42" s="187" t="str">
        <f t="shared" si="666"/>
        <v>Tunisia</v>
      </c>
      <c r="KZ42" s="222"/>
      <c r="LA42" s="222"/>
      <c r="LB42" s="218"/>
      <c r="LC42" s="188" t="str">
        <f t="shared" si="667"/>
        <v/>
      </c>
      <c r="LD42" s="188" t="str">
        <f>IF((LC42&lt;&gt;""),IF(OR($F42&lt;&gt;$G42,PrSettings!$M$4="●"),(($F42-$G42)=(KZ42-LA42))*1,0),"")</f>
        <v/>
      </c>
      <c r="LE42" s="188" t="str">
        <f t="shared" si="668"/>
        <v/>
      </c>
      <c r="LF42" s="188" t="str">
        <f>IF(LC42&lt;&gt;"",IF(ABS($F42-$G42)&gt;=PrSettings!$M$7,(ABS($F42-$G42-KZ42+LA42)&lt;=1)*1,IF(AND(LC42,$F42=$G42,$F42&gt;=PrSettings!$M$6),(ABS(KZ42-$F42)&lt;=1)*1,IF(AND(LC42,$F42+$G42&gt;=PrSettings!$M$8),(ABS(KZ42-$F42)+ABS(LA42-$G42)&lt;=1)*1,""))),"")</f>
        <v/>
      </c>
      <c r="LG42" s="220"/>
      <c r="LI42" s="186">
        <f t="shared" si="24"/>
        <v>38</v>
      </c>
      <c r="LJ42" s="187" t="str">
        <f t="shared" si="669"/>
        <v>Sweden</v>
      </c>
      <c r="LK42" s="188">
        <f t="shared" si="98"/>
        <v>44</v>
      </c>
      <c r="LL42" s="187" t="str">
        <f t="shared" si="670"/>
        <v>Tunisia</v>
      </c>
      <c r="LM42" s="222"/>
      <c r="LN42" s="222"/>
      <c r="LO42" s="218"/>
      <c r="LP42" s="188" t="str">
        <f t="shared" si="671"/>
        <v/>
      </c>
      <c r="LQ42" s="188" t="str">
        <f>IF((LP42&lt;&gt;""),IF(OR($F42&lt;&gt;$G42,PrSettings!$M$4="●"),(($F42-$G42)=(LM42-LN42))*1,0),"")</f>
        <v/>
      </c>
      <c r="LR42" s="188" t="str">
        <f t="shared" si="672"/>
        <v/>
      </c>
      <c r="LS42" s="188" t="str">
        <f>IF(LP42&lt;&gt;"",IF(ABS($F42-$G42)&gt;=PrSettings!$M$7,(ABS($F42-$G42-LM42+LN42)&lt;=1)*1,IF(AND(LP42,$F42=$G42,$F42&gt;=PrSettings!$M$6),(ABS(LM42-$F42)&lt;=1)*1,IF(AND(LP42,$F42+$G42&gt;=PrSettings!$M$8),(ABS(LM42-$F42)+ABS(LN42-$G42)&lt;=1)*1,""))),"")</f>
        <v/>
      </c>
      <c r="LT42" s="220"/>
      <c r="LV42" s="186">
        <f t="shared" si="25"/>
        <v>38</v>
      </c>
      <c r="LW42" s="187" t="str">
        <f t="shared" si="673"/>
        <v>Sweden</v>
      </c>
      <c r="LX42" s="188">
        <f t="shared" si="101"/>
        <v>44</v>
      </c>
      <c r="LY42" s="187" t="str">
        <f t="shared" si="674"/>
        <v>Tunisia</v>
      </c>
      <c r="LZ42" s="222"/>
      <c r="MA42" s="222"/>
      <c r="MB42" s="218"/>
      <c r="MC42" s="188" t="str">
        <f t="shared" si="675"/>
        <v/>
      </c>
      <c r="MD42" s="188" t="str">
        <f>IF((MC42&lt;&gt;""),IF(OR($F42&lt;&gt;$G42,PrSettings!$M$4="●"),(($F42-$G42)=(LZ42-MA42))*1,0),"")</f>
        <v/>
      </c>
      <c r="ME42" s="188" t="str">
        <f t="shared" si="676"/>
        <v/>
      </c>
      <c r="MF42" s="188" t="str">
        <f>IF(MC42&lt;&gt;"",IF(ABS($F42-$G42)&gt;=PrSettings!$M$7,(ABS($F42-$G42-LZ42+MA42)&lt;=1)*1,IF(AND(MC42,$F42=$G42,$F42&gt;=PrSettings!$M$6),(ABS(LZ42-$F42)&lt;=1)*1,IF(AND(MC42,$F42+$G42&gt;=PrSettings!$M$8),(ABS(LZ42-$F42)+ABS(MA42-$G42)&lt;=1)*1,""))),"")</f>
        <v/>
      </c>
      <c r="MG42" s="220"/>
    </row>
    <row r="43" spans="1:345">
      <c r="B43" s="186">
        <f>INDEX(Groups!$C$7:$C$65,MATCH(C43,Groups!$D$7:$D$65,0))</f>
        <v>7</v>
      </c>
      <c r="C43" s="187" t="str">
        <f>CalcF!$P$24</f>
        <v>Netherlands</v>
      </c>
      <c r="D43" s="188">
        <f>INDEX(Groups!$C$7:$C$65,MATCH(E43,Groups!$D$7:$D$65,0))</f>
        <v>38</v>
      </c>
      <c r="E43" s="187" t="str">
        <f>CalcF!$Q$24</f>
        <v>Sweden</v>
      </c>
      <c r="F43" s="189" t="str">
        <f>CalcF!$R$24</f>
        <v/>
      </c>
      <c r="G43" s="190" t="str">
        <f>CalcF!$S$24</f>
        <v/>
      </c>
      <c r="I43" s="186">
        <f t="shared" si="468"/>
        <v>7</v>
      </c>
      <c r="J43" s="187" t="str">
        <f t="shared" si="573"/>
        <v>Netherlands</v>
      </c>
      <c r="K43" s="188">
        <f t="shared" si="26"/>
        <v>38</v>
      </c>
      <c r="L43" s="187" t="str">
        <f t="shared" si="574"/>
        <v>Sweden</v>
      </c>
      <c r="M43" s="222"/>
      <c r="N43" s="222"/>
      <c r="O43" s="218"/>
      <c r="P43" s="188" t="str">
        <f t="shared" si="575"/>
        <v/>
      </c>
      <c r="Q43" s="188" t="str">
        <f>IF((P43&lt;&gt;""),IF(OR($F43&lt;&gt;$G43,PrSettings!$M$4="●"),(($F43-$G43)=(M43-N43))*1,0),"")</f>
        <v/>
      </c>
      <c r="R43" s="188" t="str">
        <f t="shared" si="576"/>
        <v/>
      </c>
      <c r="S43" s="188" t="str">
        <f>IF(P43&lt;&gt;"",IF(ABS($F43-$G43)&gt;=PrSettings!$M$7,(ABS($F43-$G43-M43+N43)&lt;=1)*1,IF(AND(P43,$F43=$G43,$F43&gt;=PrSettings!$M$6),(ABS(M43-$F43)&lt;=1)*1,IF(AND(P43,$F43+$G43&gt;=PrSettings!$M$8),(ABS(M43-$F43)+ABS(N43-$G43)&lt;=1)*1,""))),"")</f>
        <v/>
      </c>
      <c r="T43" s="220"/>
      <c r="V43" s="186">
        <f t="shared" si="1"/>
        <v>7</v>
      </c>
      <c r="W43" s="187" t="str">
        <f t="shared" si="577"/>
        <v>Netherlands</v>
      </c>
      <c r="X43" s="188">
        <f t="shared" si="29"/>
        <v>38</v>
      </c>
      <c r="Y43" s="187" t="str">
        <f t="shared" si="578"/>
        <v>Sweden</v>
      </c>
      <c r="Z43" s="222"/>
      <c r="AA43" s="222"/>
      <c r="AB43" s="218"/>
      <c r="AC43" s="188" t="str">
        <f t="shared" si="579"/>
        <v/>
      </c>
      <c r="AD43" s="188" t="str">
        <f>IF((AC43&lt;&gt;""),IF(OR($F43&lt;&gt;$G43,PrSettings!$M$4="●"),(($F43-$G43)=(Z43-AA43))*1,0),"")</f>
        <v/>
      </c>
      <c r="AE43" s="188" t="str">
        <f t="shared" si="580"/>
        <v/>
      </c>
      <c r="AF43" s="188" t="str">
        <f>IF(AC43&lt;&gt;"",IF(ABS($F43-$G43)&gt;=PrSettings!$M$7,(ABS($F43-$G43-Z43+AA43)&lt;=1)*1,IF(AND(AC43,$F43=$G43,$F43&gt;=PrSettings!$M$6),(ABS(Z43-$F43)&lt;=1)*1,IF(AND(AC43,$F43+$G43&gt;=PrSettings!$M$8),(ABS(Z43-$F43)+ABS(AA43-$G43)&lt;=1)*1,""))),"")</f>
        <v/>
      </c>
      <c r="AG43" s="220"/>
      <c r="AI43" s="186">
        <f t="shared" si="2"/>
        <v>7</v>
      </c>
      <c r="AJ43" s="187" t="str">
        <f t="shared" si="581"/>
        <v>Netherlands</v>
      </c>
      <c r="AK43" s="188">
        <f t="shared" si="32"/>
        <v>38</v>
      </c>
      <c r="AL43" s="187" t="str">
        <f t="shared" si="582"/>
        <v>Sweden</v>
      </c>
      <c r="AM43" s="222"/>
      <c r="AN43" s="222"/>
      <c r="AO43" s="218"/>
      <c r="AP43" s="188" t="str">
        <f t="shared" si="583"/>
        <v/>
      </c>
      <c r="AQ43" s="188" t="str">
        <f>IF((AP43&lt;&gt;""),IF(OR($F43&lt;&gt;$G43,PrSettings!$M$4="●"),(($F43-$G43)=(AM43-AN43))*1,0),"")</f>
        <v/>
      </c>
      <c r="AR43" s="188" t="str">
        <f t="shared" si="584"/>
        <v/>
      </c>
      <c r="AS43" s="188" t="str">
        <f>IF(AP43&lt;&gt;"",IF(ABS($F43-$G43)&gt;=PrSettings!$M$7,(ABS($F43-$G43-AM43+AN43)&lt;=1)*1,IF(AND(AP43,$F43=$G43,$F43&gt;=PrSettings!$M$6),(ABS(AM43-$F43)&lt;=1)*1,IF(AND(AP43,$F43+$G43&gt;=PrSettings!$M$8),(ABS(AM43-$F43)+ABS(AN43-$G43)&lt;=1)*1,""))),"")</f>
        <v/>
      </c>
      <c r="AT43" s="220"/>
      <c r="AV43" s="186">
        <f t="shared" si="3"/>
        <v>7</v>
      </c>
      <c r="AW43" s="187" t="str">
        <f t="shared" si="585"/>
        <v>Netherlands</v>
      </c>
      <c r="AX43" s="188">
        <f t="shared" si="35"/>
        <v>38</v>
      </c>
      <c r="AY43" s="187" t="str">
        <f t="shared" si="586"/>
        <v>Sweden</v>
      </c>
      <c r="AZ43" s="222"/>
      <c r="BA43" s="222"/>
      <c r="BB43" s="218"/>
      <c r="BC43" s="188" t="str">
        <f t="shared" si="587"/>
        <v/>
      </c>
      <c r="BD43" s="188" t="str">
        <f>IF((BC43&lt;&gt;""),IF(OR($F43&lt;&gt;$G43,PrSettings!$M$4="●"),(($F43-$G43)=(AZ43-BA43))*1,0),"")</f>
        <v/>
      </c>
      <c r="BE43" s="188" t="str">
        <f t="shared" si="588"/>
        <v/>
      </c>
      <c r="BF43" s="188" t="str">
        <f>IF(BC43&lt;&gt;"",IF(ABS($F43-$G43)&gt;=PrSettings!$M$7,(ABS($F43-$G43-AZ43+BA43)&lt;=1)*1,IF(AND(BC43,$F43=$G43,$F43&gt;=PrSettings!$M$6),(ABS(AZ43-$F43)&lt;=1)*1,IF(AND(BC43,$F43+$G43&gt;=PrSettings!$M$8),(ABS(AZ43-$F43)+ABS(BA43-$G43)&lt;=1)*1,""))),"")</f>
        <v/>
      </c>
      <c r="BG43" s="220"/>
      <c r="BI43" s="186">
        <f t="shared" si="4"/>
        <v>7</v>
      </c>
      <c r="BJ43" s="187" t="str">
        <f t="shared" si="589"/>
        <v>Netherlands</v>
      </c>
      <c r="BK43" s="188">
        <f t="shared" si="38"/>
        <v>38</v>
      </c>
      <c r="BL43" s="187" t="str">
        <f t="shared" si="590"/>
        <v>Sweden</v>
      </c>
      <c r="BM43" s="222"/>
      <c r="BN43" s="222"/>
      <c r="BO43" s="218"/>
      <c r="BP43" s="188" t="str">
        <f t="shared" si="591"/>
        <v/>
      </c>
      <c r="BQ43" s="188" t="str">
        <f>IF((BP43&lt;&gt;""),IF(OR($F43&lt;&gt;$G43,PrSettings!$M$4="●"),(($F43-$G43)=(BM43-BN43))*1,0),"")</f>
        <v/>
      </c>
      <c r="BR43" s="188" t="str">
        <f t="shared" si="592"/>
        <v/>
      </c>
      <c r="BS43" s="188" t="str">
        <f>IF(BP43&lt;&gt;"",IF(ABS($F43-$G43)&gt;=PrSettings!$M$7,(ABS($F43-$G43-BM43+BN43)&lt;=1)*1,IF(AND(BP43,$F43=$G43,$F43&gt;=PrSettings!$M$6),(ABS(BM43-$F43)&lt;=1)*1,IF(AND(BP43,$F43+$G43&gt;=PrSettings!$M$8),(ABS(BM43-$F43)+ABS(BN43-$G43)&lt;=1)*1,""))),"")</f>
        <v/>
      </c>
      <c r="BT43" s="220"/>
      <c r="BV43" s="186">
        <f t="shared" si="5"/>
        <v>7</v>
      </c>
      <c r="BW43" s="187" t="str">
        <f t="shared" si="593"/>
        <v>Netherlands</v>
      </c>
      <c r="BX43" s="188">
        <f t="shared" si="41"/>
        <v>38</v>
      </c>
      <c r="BY43" s="187" t="str">
        <f t="shared" si="594"/>
        <v>Sweden</v>
      </c>
      <c r="BZ43" s="222"/>
      <c r="CA43" s="222"/>
      <c r="CB43" s="218"/>
      <c r="CC43" s="188" t="str">
        <f t="shared" si="595"/>
        <v/>
      </c>
      <c r="CD43" s="188" t="str">
        <f>IF((CC43&lt;&gt;""),IF(OR($F43&lt;&gt;$G43,PrSettings!$M$4="●"),(($F43-$G43)=(BZ43-CA43))*1,0),"")</f>
        <v/>
      </c>
      <c r="CE43" s="188" t="str">
        <f t="shared" si="596"/>
        <v/>
      </c>
      <c r="CF43" s="188" t="str">
        <f>IF(CC43&lt;&gt;"",IF(ABS($F43-$G43)&gt;=PrSettings!$M$7,(ABS($F43-$G43-BZ43+CA43)&lt;=1)*1,IF(AND(CC43,$F43=$G43,$F43&gt;=PrSettings!$M$6),(ABS(BZ43-$F43)&lt;=1)*1,IF(AND(CC43,$F43+$G43&gt;=PrSettings!$M$8),(ABS(BZ43-$F43)+ABS(CA43-$G43)&lt;=1)*1,""))),"")</f>
        <v/>
      </c>
      <c r="CG43" s="220"/>
      <c r="CI43" s="186">
        <f t="shared" si="6"/>
        <v>7</v>
      </c>
      <c r="CJ43" s="187" t="str">
        <f t="shared" si="597"/>
        <v>Netherlands</v>
      </c>
      <c r="CK43" s="188">
        <f t="shared" si="44"/>
        <v>38</v>
      </c>
      <c r="CL43" s="187" t="str">
        <f t="shared" si="598"/>
        <v>Sweden</v>
      </c>
      <c r="CM43" s="222"/>
      <c r="CN43" s="222"/>
      <c r="CO43" s="218"/>
      <c r="CP43" s="188" t="str">
        <f t="shared" si="599"/>
        <v/>
      </c>
      <c r="CQ43" s="188" t="str">
        <f>IF((CP43&lt;&gt;""),IF(OR($F43&lt;&gt;$G43,PrSettings!$M$4="●"),(($F43-$G43)=(CM43-CN43))*1,0),"")</f>
        <v/>
      </c>
      <c r="CR43" s="188" t="str">
        <f t="shared" si="600"/>
        <v/>
      </c>
      <c r="CS43" s="188" t="str">
        <f>IF(CP43&lt;&gt;"",IF(ABS($F43-$G43)&gt;=PrSettings!$M$7,(ABS($F43-$G43-CM43+CN43)&lt;=1)*1,IF(AND(CP43,$F43=$G43,$F43&gt;=PrSettings!$M$6),(ABS(CM43-$F43)&lt;=1)*1,IF(AND(CP43,$F43+$G43&gt;=PrSettings!$M$8),(ABS(CM43-$F43)+ABS(CN43-$G43)&lt;=1)*1,""))),"")</f>
        <v/>
      </c>
      <c r="CT43" s="220"/>
      <c r="CV43" s="186">
        <f t="shared" si="7"/>
        <v>7</v>
      </c>
      <c r="CW43" s="187" t="str">
        <f t="shared" si="601"/>
        <v>Netherlands</v>
      </c>
      <c r="CX43" s="188">
        <f t="shared" si="47"/>
        <v>38</v>
      </c>
      <c r="CY43" s="187" t="str">
        <f t="shared" si="602"/>
        <v>Sweden</v>
      </c>
      <c r="CZ43" s="222"/>
      <c r="DA43" s="222"/>
      <c r="DB43" s="218"/>
      <c r="DC43" s="188" t="str">
        <f t="shared" si="603"/>
        <v/>
      </c>
      <c r="DD43" s="188" t="str">
        <f>IF((DC43&lt;&gt;""),IF(OR($F43&lt;&gt;$G43,PrSettings!$M$4="●"),(($F43-$G43)=(CZ43-DA43))*1,0),"")</f>
        <v/>
      </c>
      <c r="DE43" s="188" t="str">
        <f t="shared" si="604"/>
        <v/>
      </c>
      <c r="DF43" s="188" t="str">
        <f>IF(DC43&lt;&gt;"",IF(ABS($F43-$G43)&gt;=PrSettings!$M$7,(ABS($F43-$G43-CZ43+DA43)&lt;=1)*1,IF(AND(DC43,$F43=$G43,$F43&gt;=PrSettings!$M$6),(ABS(CZ43-$F43)&lt;=1)*1,IF(AND(DC43,$F43+$G43&gt;=PrSettings!$M$8),(ABS(CZ43-$F43)+ABS(DA43-$G43)&lt;=1)*1,""))),"")</f>
        <v/>
      </c>
      <c r="DG43" s="220"/>
      <c r="DI43" s="186">
        <f t="shared" si="8"/>
        <v>7</v>
      </c>
      <c r="DJ43" s="187" t="str">
        <f t="shared" si="605"/>
        <v>Netherlands</v>
      </c>
      <c r="DK43" s="188">
        <f t="shared" si="50"/>
        <v>38</v>
      </c>
      <c r="DL43" s="187" t="str">
        <f t="shared" si="606"/>
        <v>Sweden</v>
      </c>
      <c r="DM43" s="222"/>
      <c r="DN43" s="222"/>
      <c r="DO43" s="218"/>
      <c r="DP43" s="188" t="str">
        <f t="shared" si="607"/>
        <v/>
      </c>
      <c r="DQ43" s="188" t="str">
        <f>IF((DP43&lt;&gt;""),IF(OR($F43&lt;&gt;$G43,PrSettings!$M$4="●"),(($F43-$G43)=(DM43-DN43))*1,0),"")</f>
        <v/>
      </c>
      <c r="DR43" s="188" t="str">
        <f t="shared" si="608"/>
        <v/>
      </c>
      <c r="DS43" s="188" t="str">
        <f>IF(DP43&lt;&gt;"",IF(ABS($F43-$G43)&gt;=PrSettings!$M$7,(ABS($F43-$G43-DM43+DN43)&lt;=1)*1,IF(AND(DP43,$F43=$G43,$F43&gt;=PrSettings!$M$6),(ABS(DM43-$F43)&lt;=1)*1,IF(AND(DP43,$F43+$G43&gt;=PrSettings!$M$8),(ABS(DM43-$F43)+ABS(DN43-$G43)&lt;=1)*1,""))),"")</f>
        <v/>
      </c>
      <c r="DT43" s="220"/>
      <c r="DV43" s="186">
        <f t="shared" si="9"/>
        <v>7</v>
      </c>
      <c r="DW43" s="187" t="str">
        <f t="shared" si="609"/>
        <v>Netherlands</v>
      </c>
      <c r="DX43" s="188">
        <f t="shared" si="53"/>
        <v>38</v>
      </c>
      <c r="DY43" s="187" t="str">
        <f t="shared" si="610"/>
        <v>Sweden</v>
      </c>
      <c r="DZ43" s="222"/>
      <c r="EA43" s="222"/>
      <c r="EB43" s="218"/>
      <c r="EC43" s="188" t="str">
        <f t="shared" si="611"/>
        <v/>
      </c>
      <c r="ED43" s="188" t="str">
        <f>IF((EC43&lt;&gt;""),IF(OR($F43&lt;&gt;$G43,PrSettings!$M$4="●"),(($F43-$G43)=(DZ43-EA43))*1,0),"")</f>
        <v/>
      </c>
      <c r="EE43" s="188" t="str">
        <f t="shared" si="612"/>
        <v/>
      </c>
      <c r="EF43" s="188" t="str">
        <f>IF(EC43&lt;&gt;"",IF(ABS($F43-$G43)&gt;=PrSettings!$M$7,(ABS($F43-$G43-DZ43+EA43)&lt;=1)*1,IF(AND(EC43,$F43=$G43,$F43&gt;=PrSettings!$M$6),(ABS(DZ43-$F43)&lt;=1)*1,IF(AND(EC43,$F43+$G43&gt;=PrSettings!$M$8),(ABS(DZ43-$F43)+ABS(EA43-$G43)&lt;=1)*1,""))),"")</f>
        <v/>
      </c>
      <c r="EG43" s="220"/>
      <c r="EI43" s="186">
        <f t="shared" si="10"/>
        <v>7</v>
      </c>
      <c r="EJ43" s="187" t="str">
        <f t="shared" si="613"/>
        <v>Netherlands</v>
      </c>
      <c r="EK43" s="188">
        <f t="shared" si="56"/>
        <v>38</v>
      </c>
      <c r="EL43" s="187" t="str">
        <f t="shared" si="614"/>
        <v>Sweden</v>
      </c>
      <c r="EM43" s="222"/>
      <c r="EN43" s="222"/>
      <c r="EO43" s="218"/>
      <c r="EP43" s="188" t="str">
        <f t="shared" si="615"/>
        <v/>
      </c>
      <c r="EQ43" s="188" t="str">
        <f>IF((EP43&lt;&gt;""),IF(OR($F43&lt;&gt;$G43,PrSettings!$M$4="●"),(($F43-$G43)=(EM43-EN43))*1,0),"")</f>
        <v/>
      </c>
      <c r="ER43" s="188" t="str">
        <f t="shared" si="616"/>
        <v/>
      </c>
      <c r="ES43" s="188" t="str">
        <f>IF(EP43&lt;&gt;"",IF(ABS($F43-$G43)&gt;=PrSettings!$M$7,(ABS($F43-$G43-EM43+EN43)&lt;=1)*1,IF(AND(EP43,$F43=$G43,$F43&gt;=PrSettings!$M$6),(ABS(EM43-$F43)&lt;=1)*1,IF(AND(EP43,$F43+$G43&gt;=PrSettings!$M$8),(ABS(EM43-$F43)+ABS(EN43-$G43)&lt;=1)*1,""))),"")</f>
        <v/>
      </c>
      <c r="ET43" s="220"/>
      <c r="EV43" s="186">
        <f t="shared" si="11"/>
        <v>7</v>
      </c>
      <c r="EW43" s="187" t="str">
        <f t="shared" si="617"/>
        <v>Netherlands</v>
      </c>
      <c r="EX43" s="188">
        <f t="shared" si="59"/>
        <v>38</v>
      </c>
      <c r="EY43" s="187" t="str">
        <f t="shared" si="618"/>
        <v>Sweden</v>
      </c>
      <c r="EZ43" s="222"/>
      <c r="FA43" s="222"/>
      <c r="FB43" s="218"/>
      <c r="FC43" s="188" t="str">
        <f t="shared" si="619"/>
        <v/>
      </c>
      <c r="FD43" s="188" t="str">
        <f>IF((FC43&lt;&gt;""),IF(OR($F43&lt;&gt;$G43,PrSettings!$M$4="●"),(($F43-$G43)=(EZ43-FA43))*1,0),"")</f>
        <v/>
      </c>
      <c r="FE43" s="188" t="str">
        <f t="shared" si="620"/>
        <v/>
      </c>
      <c r="FF43" s="188" t="str">
        <f>IF(FC43&lt;&gt;"",IF(ABS($F43-$G43)&gt;=PrSettings!$M$7,(ABS($F43-$G43-EZ43+FA43)&lt;=1)*1,IF(AND(FC43,$F43=$G43,$F43&gt;=PrSettings!$M$6),(ABS(EZ43-$F43)&lt;=1)*1,IF(AND(FC43,$F43+$G43&gt;=PrSettings!$M$8),(ABS(EZ43-$F43)+ABS(FA43-$G43)&lt;=1)*1,""))),"")</f>
        <v/>
      </c>
      <c r="FG43" s="220"/>
      <c r="FI43" s="186">
        <f t="shared" si="12"/>
        <v>7</v>
      </c>
      <c r="FJ43" s="187" t="str">
        <f t="shared" si="621"/>
        <v>Netherlands</v>
      </c>
      <c r="FK43" s="188">
        <f t="shared" si="62"/>
        <v>38</v>
      </c>
      <c r="FL43" s="187" t="str">
        <f t="shared" si="622"/>
        <v>Sweden</v>
      </c>
      <c r="FM43" s="222"/>
      <c r="FN43" s="222"/>
      <c r="FO43" s="218"/>
      <c r="FP43" s="188" t="str">
        <f t="shared" si="623"/>
        <v/>
      </c>
      <c r="FQ43" s="188" t="str">
        <f>IF((FP43&lt;&gt;""),IF(OR($F43&lt;&gt;$G43,PrSettings!$M$4="●"),(($F43-$G43)=(FM43-FN43))*1,0),"")</f>
        <v/>
      </c>
      <c r="FR43" s="188" t="str">
        <f t="shared" si="624"/>
        <v/>
      </c>
      <c r="FS43" s="188" t="str">
        <f>IF(FP43&lt;&gt;"",IF(ABS($F43-$G43)&gt;=PrSettings!$M$7,(ABS($F43-$G43-FM43+FN43)&lt;=1)*1,IF(AND(FP43,$F43=$G43,$F43&gt;=PrSettings!$M$6),(ABS(FM43-$F43)&lt;=1)*1,IF(AND(FP43,$F43+$G43&gt;=PrSettings!$M$8),(ABS(FM43-$F43)+ABS(FN43-$G43)&lt;=1)*1,""))),"")</f>
        <v/>
      </c>
      <c r="FT43" s="220"/>
      <c r="FV43" s="186">
        <f t="shared" si="13"/>
        <v>7</v>
      </c>
      <c r="FW43" s="187" t="str">
        <f t="shared" si="625"/>
        <v>Netherlands</v>
      </c>
      <c r="FX43" s="188">
        <f t="shared" si="65"/>
        <v>38</v>
      </c>
      <c r="FY43" s="187" t="str">
        <f t="shared" si="626"/>
        <v>Sweden</v>
      </c>
      <c r="FZ43" s="222"/>
      <c r="GA43" s="222"/>
      <c r="GB43" s="218"/>
      <c r="GC43" s="188" t="str">
        <f t="shared" si="627"/>
        <v/>
      </c>
      <c r="GD43" s="188" t="str">
        <f>IF((GC43&lt;&gt;""),IF(OR($F43&lt;&gt;$G43,PrSettings!$M$4="●"),(($F43-$G43)=(FZ43-GA43))*1,0),"")</f>
        <v/>
      </c>
      <c r="GE43" s="188" t="str">
        <f t="shared" si="628"/>
        <v/>
      </c>
      <c r="GF43" s="188" t="str">
        <f>IF(GC43&lt;&gt;"",IF(ABS($F43-$G43)&gt;=PrSettings!$M$7,(ABS($F43-$G43-FZ43+GA43)&lt;=1)*1,IF(AND(GC43,$F43=$G43,$F43&gt;=PrSettings!$M$6),(ABS(FZ43-$F43)&lt;=1)*1,IF(AND(GC43,$F43+$G43&gt;=PrSettings!$M$8),(ABS(FZ43-$F43)+ABS(GA43-$G43)&lt;=1)*1,""))),"")</f>
        <v/>
      </c>
      <c r="GG43" s="220"/>
      <c r="GI43" s="186">
        <f t="shared" si="14"/>
        <v>7</v>
      </c>
      <c r="GJ43" s="187" t="str">
        <f t="shared" si="629"/>
        <v>Netherlands</v>
      </c>
      <c r="GK43" s="188">
        <f t="shared" si="68"/>
        <v>38</v>
      </c>
      <c r="GL43" s="187" t="str">
        <f t="shared" si="630"/>
        <v>Sweden</v>
      </c>
      <c r="GM43" s="222"/>
      <c r="GN43" s="222"/>
      <c r="GO43" s="218"/>
      <c r="GP43" s="188" t="str">
        <f t="shared" si="631"/>
        <v/>
      </c>
      <c r="GQ43" s="188" t="str">
        <f>IF((GP43&lt;&gt;""),IF(OR($F43&lt;&gt;$G43,PrSettings!$M$4="●"),(($F43-$G43)=(GM43-GN43))*1,0),"")</f>
        <v/>
      </c>
      <c r="GR43" s="188" t="str">
        <f t="shared" si="632"/>
        <v/>
      </c>
      <c r="GS43" s="188" t="str">
        <f>IF(GP43&lt;&gt;"",IF(ABS($F43-$G43)&gt;=PrSettings!$M$7,(ABS($F43-$G43-GM43+GN43)&lt;=1)*1,IF(AND(GP43,$F43=$G43,$F43&gt;=PrSettings!$M$6),(ABS(GM43-$F43)&lt;=1)*1,IF(AND(GP43,$F43+$G43&gt;=PrSettings!$M$8),(ABS(GM43-$F43)+ABS(GN43-$G43)&lt;=1)*1,""))),"")</f>
        <v/>
      </c>
      <c r="GT43" s="220"/>
      <c r="GV43" s="186">
        <f t="shared" si="15"/>
        <v>7</v>
      </c>
      <c r="GW43" s="187" t="str">
        <f t="shared" si="633"/>
        <v>Netherlands</v>
      </c>
      <c r="GX43" s="188">
        <f t="shared" si="71"/>
        <v>38</v>
      </c>
      <c r="GY43" s="187" t="str">
        <f t="shared" si="634"/>
        <v>Sweden</v>
      </c>
      <c r="GZ43" s="222"/>
      <c r="HA43" s="222"/>
      <c r="HB43" s="218"/>
      <c r="HC43" s="188" t="str">
        <f t="shared" si="635"/>
        <v/>
      </c>
      <c r="HD43" s="188" t="str">
        <f>IF((HC43&lt;&gt;""),IF(OR($F43&lt;&gt;$G43,PrSettings!$M$4="●"),(($F43-$G43)=(GZ43-HA43))*1,0),"")</f>
        <v/>
      </c>
      <c r="HE43" s="188" t="str">
        <f t="shared" si="636"/>
        <v/>
      </c>
      <c r="HF43" s="188" t="str">
        <f>IF(HC43&lt;&gt;"",IF(ABS($F43-$G43)&gt;=PrSettings!$M$7,(ABS($F43-$G43-GZ43+HA43)&lt;=1)*1,IF(AND(HC43,$F43=$G43,$F43&gt;=PrSettings!$M$6),(ABS(GZ43-$F43)&lt;=1)*1,IF(AND(HC43,$F43+$G43&gt;=PrSettings!$M$8),(ABS(GZ43-$F43)+ABS(HA43-$G43)&lt;=1)*1,""))),"")</f>
        <v/>
      </c>
      <c r="HG43" s="220"/>
      <c r="HI43" s="186">
        <f t="shared" si="16"/>
        <v>7</v>
      </c>
      <c r="HJ43" s="187" t="str">
        <f t="shared" si="637"/>
        <v>Netherlands</v>
      </c>
      <c r="HK43" s="188">
        <f t="shared" si="74"/>
        <v>38</v>
      </c>
      <c r="HL43" s="187" t="str">
        <f t="shared" si="638"/>
        <v>Sweden</v>
      </c>
      <c r="HM43" s="222"/>
      <c r="HN43" s="222"/>
      <c r="HO43" s="218"/>
      <c r="HP43" s="188" t="str">
        <f t="shared" si="639"/>
        <v/>
      </c>
      <c r="HQ43" s="188" t="str">
        <f>IF((HP43&lt;&gt;""),IF(OR($F43&lt;&gt;$G43,PrSettings!$M$4="●"),(($F43-$G43)=(HM43-HN43))*1,0),"")</f>
        <v/>
      </c>
      <c r="HR43" s="188" t="str">
        <f t="shared" si="640"/>
        <v/>
      </c>
      <c r="HS43" s="188" t="str">
        <f>IF(HP43&lt;&gt;"",IF(ABS($F43-$G43)&gt;=PrSettings!$M$7,(ABS($F43-$G43-HM43+HN43)&lt;=1)*1,IF(AND(HP43,$F43=$G43,$F43&gt;=PrSettings!$M$6),(ABS(HM43-$F43)&lt;=1)*1,IF(AND(HP43,$F43+$G43&gt;=PrSettings!$M$8),(ABS(HM43-$F43)+ABS(HN43-$G43)&lt;=1)*1,""))),"")</f>
        <v/>
      </c>
      <c r="HT43" s="220"/>
      <c r="HV43" s="186">
        <f t="shared" si="17"/>
        <v>7</v>
      </c>
      <c r="HW43" s="187" t="str">
        <f t="shared" si="641"/>
        <v>Netherlands</v>
      </c>
      <c r="HX43" s="188">
        <f t="shared" si="77"/>
        <v>38</v>
      </c>
      <c r="HY43" s="187" t="str">
        <f t="shared" si="642"/>
        <v>Sweden</v>
      </c>
      <c r="HZ43" s="222"/>
      <c r="IA43" s="222"/>
      <c r="IB43" s="218"/>
      <c r="IC43" s="188" t="str">
        <f t="shared" si="643"/>
        <v/>
      </c>
      <c r="ID43" s="188" t="str">
        <f>IF((IC43&lt;&gt;""),IF(OR($F43&lt;&gt;$G43,PrSettings!$M$4="●"),(($F43-$G43)=(HZ43-IA43))*1,0),"")</f>
        <v/>
      </c>
      <c r="IE43" s="188" t="str">
        <f t="shared" si="644"/>
        <v/>
      </c>
      <c r="IF43" s="188" t="str">
        <f>IF(IC43&lt;&gt;"",IF(ABS($F43-$G43)&gt;=PrSettings!$M$7,(ABS($F43-$G43-HZ43+IA43)&lt;=1)*1,IF(AND(IC43,$F43=$G43,$F43&gt;=PrSettings!$M$6),(ABS(HZ43-$F43)&lt;=1)*1,IF(AND(IC43,$F43+$G43&gt;=PrSettings!$M$8),(ABS(HZ43-$F43)+ABS(IA43-$G43)&lt;=1)*1,""))),"")</f>
        <v/>
      </c>
      <c r="IG43" s="220"/>
      <c r="II43" s="186">
        <f t="shared" si="18"/>
        <v>7</v>
      </c>
      <c r="IJ43" s="187" t="str">
        <f t="shared" si="645"/>
        <v>Netherlands</v>
      </c>
      <c r="IK43" s="188">
        <f t="shared" si="80"/>
        <v>38</v>
      </c>
      <c r="IL43" s="187" t="str">
        <f t="shared" si="646"/>
        <v>Sweden</v>
      </c>
      <c r="IM43" s="222"/>
      <c r="IN43" s="222"/>
      <c r="IO43" s="218"/>
      <c r="IP43" s="188" t="str">
        <f t="shared" si="647"/>
        <v/>
      </c>
      <c r="IQ43" s="188" t="str">
        <f>IF((IP43&lt;&gt;""),IF(OR($F43&lt;&gt;$G43,PrSettings!$M$4="●"),(($F43-$G43)=(IM43-IN43))*1,0),"")</f>
        <v/>
      </c>
      <c r="IR43" s="188" t="str">
        <f t="shared" si="648"/>
        <v/>
      </c>
      <c r="IS43" s="188" t="str">
        <f>IF(IP43&lt;&gt;"",IF(ABS($F43-$G43)&gt;=PrSettings!$M$7,(ABS($F43-$G43-IM43+IN43)&lt;=1)*1,IF(AND(IP43,$F43=$G43,$F43&gt;=PrSettings!$M$6),(ABS(IM43-$F43)&lt;=1)*1,IF(AND(IP43,$F43+$G43&gt;=PrSettings!$M$8),(ABS(IM43-$F43)+ABS(IN43-$G43)&lt;=1)*1,""))),"")</f>
        <v/>
      </c>
      <c r="IT43" s="220"/>
      <c r="IV43" s="186">
        <f t="shared" si="19"/>
        <v>7</v>
      </c>
      <c r="IW43" s="187" t="str">
        <f t="shared" si="649"/>
        <v>Netherlands</v>
      </c>
      <c r="IX43" s="188">
        <f t="shared" si="83"/>
        <v>38</v>
      </c>
      <c r="IY43" s="187" t="str">
        <f t="shared" si="650"/>
        <v>Sweden</v>
      </c>
      <c r="IZ43" s="222"/>
      <c r="JA43" s="222"/>
      <c r="JB43" s="218"/>
      <c r="JC43" s="188" t="str">
        <f t="shared" si="651"/>
        <v/>
      </c>
      <c r="JD43" s="188" t="str">
        <f>IF((JC43&lt;&gt;""),IF(OR($F43&lt;&gt;$G43,PrSettings!$M$4="●"),(($F43-$G43)=(IZ43-JA43))*1,0),"")</f>
        <v/>
      </c>
      <c r="JE43" s="188" t="str">
        <f t="shared" si="652"/>
        <v/>
      </c>
      <c r="JF43" s="188" t="str">
        <f>IF(JC43&lt;&gt;"",IF(ABS($F43-$G43)&gt;=PrSettings!$M$7,(ABS($F43-$G43-IZ43+JA43)&lt;=1)*1,IF(AND(JC43,$F43=$G43,$F43&gt;=PrSettings!$M$6),(ABS(IZ43-$F43)&lt;=1)*1,IF(AND(JC43,$F43+$G43&gt;=PrSettings!$M$8),(ABS(IZ43-$F43)+ABS(JA43-$G43)&lt;=1)*1,""))),"")</f>
        <v/>
      </c>
      <c r="JG43" s="220"/>
      <c r="JI43" s="186">
        <f t="shared" si="20"/>
        <v>7</v>
      </c>
      <c r="JJ43" s="187" t="str">
        <f t="shared" si="653"/>
        <v>Netherlands</v>
      </c>
      <c r="JK43" s="188">
        <f t="shared" si="86"/>
        <v>38</v>
      </c>
      <c r="JL43" s="187" t="str">
        <f t="shared" si="654"/>
        <v>Sweden</v>
      </c>
      <c r="JM43" s="222"/>
      <c r="JN43" s="222"/>
      <c r="JO43" s="218"/>
      <c r="JP43" s="188" t="str">
        <f t="shared" si="655"/>
        <v/>
      </c>
      <c r="JQ43" s="188" t="str">
        <f>IF((JP43&lt;&gt;""),IF(OR($F43&lt;&gt;$G43,PrSettings!$M$4="●"),(($F43-$G43)=(JM43-JN43))*1,0),"")</f>
        <v/>
      </c>
      <c r="JR43" s="188" t="str">
        <f t="shared" si="656"/>
        <v/>
      </c>
      <c r="JS43" s="188" t="str">
        <f>IF(JP43&lt;&gt;"",IF(ABS($F43-$G43)&gt;=PrSettings!$M$7,(ABS($F43-$G43-JM43+JN43)&lt;=1)*1,IF(AND(JP43,$F43=$G43,$F43&gt;=PrSettings!$M$6),(ABS(JM43-$F43)&lt;=1)*1,IF(AND(JP43,$F43+$G43&gt;=PrSettings!$M$8),(ABS(JM43-$F43)+ABS(JN43-$G43)&lt;=1)*1,""))),"")</f>
        <v/>
      </c>
      <c r="JT43" s="220"/>
      <c r="JV43" s="186">
        <f t="shared" si="21"/>
        <v>7</v>
      </c>
      <c r="JW43" s="187" t="str">
        <f t="shared" si="657"/>
        <v>Netherlands</v>
      </c>
      <c r="JX43" s="188">
        <f t="shared" si="89"/>
        <v>38</v>
      </c>
      <c r="JY43" s="187" t="str">
        <f t="shared" si="658"/>
        <v>Sweden</v>
      </c>
      <c r="JZ43" s="222"/>
      <c r="KA43" s="222"/>
      <c r="KB43" s="218"/>
      <c r="KC43" s="188" t="str">
        <f t="shared" si="659"/>
        <v/>
      </c>
      <c r="KD43" s="188" t="str">
        <f>IF((KC43&lt;&gt;""),IF(OR($F43&lt;&gt;$G43,PrSettings!$M$4="●"),(($F43-$G43)=(JZ43-KA43))*1,0),"")</f>
        <v/>
      </c>
      <c r="KE43" s="188" t="str">
        <f t="shared" si="660"/>
        <v/>
      </c>
      <c r="KF43" s="188" t="str">
        <f>IF(KC43&lt;&gt;"",IF(ABS($F43-$G43)&gt;=PrSettings!$M$7,(ABS($F43-$G43-JZ43+KA43)&lt;=1)*1,IF(AND(KC43,$F43=$G43,$F43&gt;=PrSettings!$M$6),(ABS(JZ43-$F43)&lt;=1)*1,IF(AND(KC43,$F43+$G43&gt;=PrSettings!$M$8),(ABS(JZ43-$F43)+ABS(KA43-$G43)&lt;=1)*1,""))),"")</f>
        <v/>
      </c>
      <c r="KG43" s="220"/>
      <c r="KI43" s="186">
        <f t="shared" si="22"/>
        <v>7</v>
      </c>
      <c r="KJ43" s="187" t="str">
        <f t="shared" si="661"/>
        <v>Netherlands</v>
      </c>
      <c r="KK43" s="188">
        <f t="shared" si="92"/>
        <v>38</v>
      </c>
      <c r="KL43" s="187" t="str">
        <f t="shared" si="662"/>
        <v>Sweden</v>
      </c>
      <c r="KM43" s="222"/>
      <c r="KN43" s="222"/>
      <c r="KO43" s="218"/>
      <c r="KP43" s="188" t="str">
        <f t="shared" si="663"/>
        <v/>
      </c>
      <c r="KQ43" s="188" t="str">
        <f>IF((KP43&lt;&gt;""),IF(OR($F43&lt;&gt;$G43,PrSettings!$M$4="●"),(($F43-$G43)=(KM43-KN43))*1,0),"")</f>
        <v/>
      </c>
      <c r="KR43" s="188" t="str">
        <f t="shared" si="664"/>
        <v/>
      </c>
      <c r="KS43" s="188" t="str">
        <f>IF(KP43&lt;&gt;"",IF(ABS($F43-$G43)&gt;=PrSettings!$M$7,(ABS($F43-$G43-KM43+KN43)&lt;=1)*1,IF(AND(KP43,$F43=$G43,$F43&gt;=PrSettings!$M$6),(ABS(KM43-$F43)&lt;=1)*1,IF(AND(KP43,$F43+$G43&gt;=PrSettings!$M$8),(ABS(KM43-$F43)+ABS(KN43-$G43)&lt;=1)*1,""))),"")</f>
        <v/>
      </c>
      <c r="KT43" s="220"/>
      <c r="KV43" s="186">
        <f t="shared" si="23"/>
        <v>7</v>
      </c>
      <c r="KW43" s="187" t="str">
        <f t="shared" si="665"/>
        <v>Netherlands</v>
      </c>
      <c r="KX43" s="188">
        <f t="shared" si="95"/>
        <v>38</v>
      </c>
      <c r="KY43" s="187" t="str">
        <f t="shared" si="666"/>
        <v>Sweden</v>
      </c>
      <c r="KZ43" s="222"/>
      <c r="LA43" s="222"/>
      <c r="LB43" s="218"/>
      <c r="LC43" s="188" t="str">
        <f t="shared" si="667"/>
        <v/>
      </c>
      <c r="LD43" s="188" t="str">
        <f>IF((LC43&lt;&gt;""),IF(OR($F43&lt;&gt;$G43,PrSettings!$M$4="●"),(($F43-$G43)=(KZ43-LA43))*1,0),"")</f>
        <v/>
      </c>
      <c r="LE43" s="188" t="str">
        <f t="shared" si="668"/>
        <v/>
      </c>
      <c r="LF43" s="188" t="str">
        <f>IF(LC43&lt;&gt;"",IF(ABS($F43-$G43)&gt;=PrSettings!$M$7,(ABS($F43-$G43-KZ43+LA43)&lt;=1)*1,IF(AND(LC43,$F43=$G43,$F43&gt;=PrSettings!$M$6),(ABS(KZ43-$F43)&lt;=1)*1,IF(AND(LC43,$F43+$G43&gt;=PrSettings!$M$8),(ABS(KZ43-$F43)+ABS(LA43-$G43)&lt;=1)*1,""))),"")</f>
        <v/>
      </c>
      <c r="LG43" s="220"/>
      <c r="LI43" s="186">
        <f t="shared" si="24"/>
        <v>7</v>
      </c>
      <c r="LJ43" s="187" t="str">
        <f t="shared" si="669"/>
        <v>Netherlands</v>
      </c>
      <c r="LK43" s="188">
        <f t="shared" si="98"/>
        <v>38</v>
      </c>
      <c r="LL43" s="187" t="str">
        <f t="shared" si="670"/>
        <v>Sweden</v>
      </c>
      <c r="LM43" s="222"/>
      <c r="LN43" s="222"/>
      <c r="LO43" s="218"/>
      <c r="LP43" s="188" t="str">
        <f t="shared" si="671"/>
        <v/>
      </c>
      <c r="LQ43" s="188" t="str">
        <f>IF((LP43&lt;&gt;""),IF(OR($F43&lt;&gt;$G43,PrSettings!$M$4="●"),(($F43-$G43)=(LM43-LN43))*1,0),"")</f>
        <v/>
      </c>
      <c r="LR43" s="188" t="str">
        <f t="shared" si="672"/>
        <v/>
      </c>
      <c r="LS43" s="188" t="str">
        <f>IF(LP43&lt;&gt;"",IF(ABS($F43-$G43)&gt;=PrSettings!$M$7,(ABS($F43-$G43-LM43+LN43)&lt;=1)*1,IF(AND(LP43,$F43=$G43,$F43&gt;=PrSettings!$M$6),(ABS(LM43-$F43)&lt;=1)*1,IF(AND(LP43,$F43+$G43&gt;=PrSettings!$M$8),(ABS(LM43-$F43)+ABS(LN43-$G43)&lt;=1)*1,""))),"")</f>
        <v/>
      </c>
      <c r="LT43" s="220"/>
      <c r="LV43" s="186">
        <f t="shared" si="25"/>
        <v>7</v>
      </c>
      <c r="LW43" s="187" t="str">
        <f t="shared" si="673"/>
        <v>Netherlands</v>
      </c>
      <c r="LX43" s="188">
        <f t="shared" si="101"/>
        <v>38</v>
      </c>
      <c r="LY43" s="187" t="str">
        <f t="shared" si="674"/>
        <v>Sweden</v>
      </c>
      <c r="LZ43" s="222"/>
      <c r="MA43" s="222"/>
      <c r="MB43" s="218"/>
      <c r="MC43" s="188" t="str">
        <f t="shared" si="675"/>
        <v/>
      </c>
      <c r="MD43" s="188" t="str">
        <f>IF((MC43&lt;&gt;""),IF(OR($F43&lt;&gt;$G43,PrSettings!$M$4="●"),(($F43-$G43)=(LZ43-MA43))*1,0),"")</f>
        <v/>
      </c>
      <c r="ME43" s="188" t="str">
        <f t="shared" si="676"/>
        <v/>
      </c>
      <c r="MF43" s="188" t="str">
        <f>IF(MC43&lt;&gt;"",IF(ABS($F43-$G43)&gt;=PrSettings!$M$7,(ABS($F43-$G43-LZ43+MA43)&lt;=1)*1,IF(AND(MC43,$F43=$G43,$F43&gt;=PrSettings!$M$6),(ABS(LZ43-$F43)&lt;=1)*1,IF(AND(MC43,$F43+$G43&gt;=PrSettings!$M$8),(ABS(LZ43-$F43)+ABS(MA43-$G43)&lt;=1)*1,""))),"")</f>
        <v/>
      </c>
      <c r="MG43" s="220"/>
    </row>
    <row r="44" spans="1:345">
      <c r="B44" s="186">
        <f>INDEX(Groups!$C$7:$C$65,MATCH(C44,Groups!$D$7:$D$65,0))</f>
        <v>44</v>
      </c>
      <c r="C44" s="187" t="str">
        <f>CalcF!$P$25</f>
        <v>Tunisia</v>
      </c>
      <c r="D44" s="188">
        <f>INDEX(Groups!$C$7:$C$65,MATCH(E44,Groups!$D$7:$D$65,0))</f>
        <v>18</v>
      </c>
      <c r="E44" s="187" t="str">
        <f>CalcF!$Q$25</f>
        <v>Japan</v>
      </c>
      <c r="F44" s="189" t="str">
        <f>CalcF!$R$25</f>
        <v/>
      </c>
      <c r="G44" s="190" t="str">
        <f>CalcF!$S$25</f>
        <v/>
      </c>
      <c r="I44" s="186">
        <f t="shared" si="468"/>
        <v>44</v>
      </c>
      <c r="J44" s="187" t="str">
        <f t="shared" si="573"/>
        <v>Tunisia</v>
      </c>
      <c r="K44" s="188">
        <f t="shared" si="26"/>
        <v>18</v>
      </c>
      <c r="L44" s="187" t="str">
        <f t="shared" si="574"/>
        <v>Japan</v>
      </c>
      <c r="M44" s="222"/>
      <c r="N44" s="222"/>
      <c r="O44" s="218"/>
      <c r="P44" s="188" t="str">
        <f t="shared" si="575"/>
        <v/>
      </c>
      <c r="Q44" s="188" t="str">
        <f>IF((P44&lt;&gt;""),IF(OR($F44&lt;&gt;$G44,PrSettings!$M$4="●"),(($F44-$G44)=(M44-N44))*1,0),"")</f>
        <v/>
      </c>
      <c r="R44" s="188" t="str">
        <f t="shared" si="576"/>
        <v/>
      </c>
      <c r="S44" s="188" t="str">
        <f>IF(P44&lt;&gt;"",IF(ABS($F44-$G44)&gt;=PrSettings!$M$7,(ABS($F44-$G44-M44+N44)&lt;=1)*1,IF(AND(P44,$F44=$G44,$F44&gt;=PrSettings!$M$6),(ABS(M44-$F44)&lt;=1)*1,IF(AND(P44,$F44+$G44&gt;=PrSettings!$M$8),(ABS(M44-$F44)+ABS(N44-$G44)&lt;=1)*1,""))),"")</f>
        <v/>
      </c>
      <c r="T44" s="220"/>
      <c r="V44" s="186">
        <f t="shared" si="1"/>
        <v>44</v>
      </c>
      <c r="W44" s="187" t="str">
        <f t="shared" si="577"/>
        <v>Tunisia</v>
      </c>
      <c r="X44" s="188">
        <f t="shared" si="29"/>
        <v>18</v>
      </c>
      <c r="Y44" s="187" t="str">
        <f t="shared" si="578"/>
        <v>Japan</v>
      </c>
      <c r="Z44" s="222"/>
      <c r="AA44" s="222"/>
      <c r="AB44" s="218"/>
      <c r="AC44" s="188" t="str">
        <f t="shared" si="579"/>
        <v/>
      </c>
      <c r="AD44" s="188" t="str">
        <f>IF((AC44&lt;&gt;""),IF(OR($F44&lt;&gt;$G44,PrSettings!$M$4="●"),(($F44-$G44)=(Z44-AA44))*1,0),"")</f>
        <v/>
      </c>
      <c r="AE44" s="188" t="str">
        <f t="shared" si="580"/>
        <v/>
      </c>
      <c r="AF44" s="188" t="str">
        <f>IF(AC44&lt;&gt;"",IF(ABS($F44-$G44)&gt;=PrSettings!$M$7,(ABS($F44-$G44-Z44+AA44)&lt;=1)*1,IF(AND(AC44,$F44=$G44,$F44&gt;=PrSettings!$M$6),(ABS(Z44-$F44)&lt;=1)*1,IF(AND(AC44,$F44+$G44&gt;=PrSettings!$M$8),(ABS(Z44-$F44)+ABS(AA44-$G44)&lt;=1)*1,""))),"")</f>
        <v/>
      </c>
      <c r="AG44" s="220"/>
      <c r="AI44" s="186">
        <f t="shared" si="2"/>
        <v>44</v>
      </c>
      <c r="AJ44" s="187" t="str">
        <f t="shared" si="581"/>
        <v>Tunisia</v>
      </c>
      <c r="AK44" s="188">
        <f t="shared" si="32"/>
        <v>18</v>
      </c>
      <c r="AL44" s="187" t="str">
        <f t="shared" si="582"/>
        <v>Japan</v>
      </c>
      <c r="AM44" s="222"/>
      <c r="AN44" s="222"/>
      <c r="AO44" s="218"/>
      <c r="AP44" s="188" t="str">
        <f t="shared" si="583"/>
        <v/>
      </c>
      <c r="AQ44" s="188" t="str">
        <f>IF((AP44&lt;&gt;""),IF(OR($F44&lt;&gt;$G44,PrSettings!$M$4="●"),(($F44-$G44)=(AM44-AN44))*1,0),"")</f>
        <v/>
      </c>
      <c r="AR44" s="188" t="str">
        <f t="shared" si="584"/>
        <v/>
      </c>
      <c r="AS44" s="188" t="str">
        <f>IF(AP44&lt;&gt;"",IF(ABS($F44-$G44)&gt;=PrSettings!$M$7,(ABS($F44-$G44-AM44+AN44)&lt;=1)*1,IF(AND(AP44,$F44=$G44,$F44&gt;=PrSettings!$M$6),(ABS(AM44-$F44)&lt;=1)*1,IF(AND(AP44,$F44+$G44&gt;=PrSettings!$M$8),(ABS(AM44-$F44)+ABS(AN44-$G44)&lt;=1)*1,""))),"")</f>
        <v/>
      </c>
      <c r="AT44" s="220"/>
      <c r="AV44" s="186">
        <f t="shared" si="3"/>
        <v>44</v>
      </c>
      <c r="AW44" s="187" t="str">
        <f t="shared" si="585"/>
        <v>Tunisia</v>
      </c>
      <c r="AX44" s="188">
        <f t="shared" si="35"/>
        <v>18</v>
      </c>
      <c r="AY44" s="187" t="str">
        <f t="shared" si="586"/>
        <v>Japan</v>
      </c>
      <c r="AZ44" s="222"/>
      <c r="BA44" s="222"/>
      <c r="BB44" s="218"/>
      <c r="BC44" s="188" t="str">
        <f t="shared" si="587"/>
        <v/>
      </c>
      <c r="BD44" s="188" t="str">
        <f>IF((BC44&lt;&gt;""),IF(OR($F44&lt;&gt;$G44,PrSettings!$M$4="●"),(($F44-$G44)=(AZ44-BA44))*1,0),"")</f>
        <v/>
      </c>
      <c r="BE44" s="188" t="str">
        <f t="shared" si="588"/>
        <v/>
      </c>
      <c r="BF44" s="188" t="str">
        <f>IF(BC44&lt;&gt;"",IF(ABS($F44-$G44)&gt;=PrSettings!$M$7,(ABS($F44-$G44-AZ44+BA44)&lt;=1)*1,IF(AND(BC44,$F44=$G44,$F44&gt;=PrSettings!$M$6),(ABS(AZ44-$F44)&lt;=1)*1,IF(AND(BC44,$F44+$G44&gt;=PrSettings!$M$8),(ABS(AZ44-$F44)+ABS(BA44-$G44)&lt;=1)*1,""))),"")</f>
        <v/>
      </c>
      <c r="BG44" s="220"/>
      <c r="BI44" s="186">
        <f t="shared" si="4"/>
        <v>44</v>
      </c>
      <c r="BJ44" s="187" t="str">
        <f t="shared" si="589"/>
        <v>Tunisia</v>
      </c>
      <c r="BK44" s="188">
        <f t="shared" si="38"/>
        <v>18</v>
      </c>
      <c r="BL44" s="187" t="str">
        <f t="shared" si="590"/>
        <v>Japan</v>
      </c>
      <c r="BM44" s="222"/>
      <c r="BN44" s="222"/>
      <c r="BO44" s="218"/>
      <c r="BP44" s="188" t="str">
        <f t="shared" si="591"/>
        <v/>
      </c>
      <c r="BQ44" s="188" t="str">
        <f>IF((BP44&lt;&gt;""),IF(OR($F44&lt;&gt;$G44,PrSettings!$M$4="●"),(($F44-$G44)=(BM44-BN44))*1,0),"")</f>
        <v/>
      </c>
      <c r="BR44" s="188" t="str">
        <f t="shared" si="592"/>
        <v/>
      </c>
      <c r="BS44" s="188" t="str">
        <f>IF(BP44&lt;&gt;"",IF(ABS($F44-$G44)&gt;=PrSettings!$M$7,(ABS($F44-$G44-BM44+BN44)&lt;=1)*1,IF(AND(BP44,$F44=$G44,$F44&gt;=PrSettings!$M$6),(ABS(BM44-$F44)&lt;=1)*1,IF(AND(BP44,$F44+$G44&gt;=PrSettings!$M$8),(ABS(BM44-$F44)+ABS(BN44-$G44)&lt;=1)*1,""))),"")</f>
        <v/>
      </c>
      <c r="BT44" s="220"/>
      <c r="BV44" s="186">
        <f t="shared" si="5"/>
        <v>44</v>
      </c>
      <c r="BW44" s="187" t="str">
        <f t="shared" si="593"/>
        <v>Tunisia</v>
      </c>
      <c r="BX44" s="188">
        <f t="shared" si="41"/>
        <v>18</v>
      </c>
      <c r="BY44" s="187" t="str">
        <f t="shared" si="594"/>
        <v>Japan</v>
      </c>
      <c r="BZ44" s="222"/>
      <c r="CA44" s="222"/>
      <c r="CB44" s="218"/>
      <c r="CC44" s="188" t="str">
        <f t="shared" si="595"/>
        <v/>
      </c>
      <c r="CD44" s="188" t="str">
        <f>IF((CC44&lt;&gt;""),IF(OR($F44&lt;&gt;$G44,PrSettings!$M$4="●"),(($F44-$G44)=(BZ44-CA44))*1,0),"")</f>
        <v/>
      </c>
      <c r="CE44" s="188" t="str">
        <f t="shared" si="596"/>
        <v/>
      </c>
      <c r="CF44" s="188" t="str">
        <f>IF(CC44&lt;&gt;"",IF(ABS($F44-$G44)&gt;=PrSettings!$M$7,(ABS($F44-$G44-BZ44+CA44)&lt;=1)*1,IF(AND(CC44,$F44=$G44,$F44&gt;=PrSettings!$M$6),(ABS(BZ44-$F44)&lt;=1)*1,IF(AND(CC44,$F44+$G44&gt;=PrSettings!$M$8),(ABS(BZ44-$F44)+ABS(CA44-$G44)&lt;=1)*1,""))),"")</f>
        <v/>
      </c>
      <c r="CG44" s="220"/>
      <c r="CI44" s="186">
        <f t="shared" si="6"/>
        <v>44</v>
      </c>
      <c r="CJ44" s="187" t="str">
        <f t="shared" si="597"/>
        <v>Tunisia</v>
      </c>
      <c r="CK44" s="188">
        <f t="shared" si="44"/>
        <v>18</v>
      </c>
      <c r="CL44" s="187" t="str">
        <f t="shared" si="598"/>
        <v>Japan</v>
      </c>
      <c r="CM44" s="222"/>
      <c r="CN44" s="222"/>
      <c r="CO44" s="218"/>
      <c r="CP44" s="188" t="str">
        <f t="shared" si="599"/>
        <v/>
      </c>
      <c r="CQ44" s="188" t="str">
        <f>IF((CP44&lt;&gt;""),IF(OR($F44&lt;&gt;$G44,PrSettings!$M$4="●"),(($F44-$G44)=(CM44-CN44))*1,0),"")</f>
        <v/>
      </c>
      <c r="CR44" s="188" t="str">
        <f t="shared" si="600"/>
        <v/>
      </c>
      <c r="CS44" s="188" t="str">
        <f>IF(CP44&lt;&gt;"",IF(ABS($F44-$G44)&gt;=PrSettings!$M$7,(ABS($F44-$G44-CM44+CN44)&lt;=1)*1,IF(AND(CP44,$F44=$G44,$F44&gt;=PrSettings!$M$6),(ABS(CM44-$F44)&lt;=1)*1,IF(AND(CP44,$F44+$G44&gt;=PrSettings!$M$8),(ABS(CM44-$F44)+ABS(CN44-$G44)&lt;=1)*1,""))),"")</f>
        <v/>
      </c>
      <c r="CT44" s="220"/>
      <c r="CV44" s="186">
        <f t="shared" si="7"/>
        <v>44</v>
      </c>
      <c r="CW44" s="187" t="str">
        <f t="shared" si="601"/>
        <v>Tunisia</v>
      </c>
      <c r="CX44" s="188">
        <f t="shared" si="47"/>
        <v>18</v>
      </c>
      <c r="CY44" s="187" t="str">
        <f t="shared" si="602"/>
        <v>Japan</v>
      </c>
      <c r="CZ44" s="222"/>
      <c r="DA44" s="222"/>
      <c r="DB44" s="218"/>
      <c r="DC44" s="188" t="str">
        <f t="shared" si="603"/>
        <v/>
      </c>
      <c r="DD44" s="188" t="str">
        <f>IF((DC44&lt;&gt;""),IF(OR($F44&lt;&gt;$G44,PrSettings!$M$4="●"),(($F44-$G44)=(CZ44-DA44))*1,0),"")</f>
        <v/>
      </c>
      <c r="DE44" s="188" t="str">
        <f t="shared" si="604"/>
        <v/>
      </c>
      <c r="DF44" s="188" t="str">
        <f>IF(DC44&lt;&gt;"",IF(ABS($F44-$G44)&gt;=PrSettings!$M$7,(ABS($F44-$G44-CZ44+DA44)&lt;=1)*1,IF(AND(DC44,$F44=$G44,$F44&gt;=PrSettings!$M$6),(ABS(CZ44-$F44)&lt;=1)*1,IF(AND(DC44,$F44+$G44&gt;=PrSettings!$M$8),(ABS(CZ44-$F44)+ABS(DA44-$G44)&lt;=1)*1,""))),"")</f>
        <v/>
      </c>
      <c r="DG44" s="220"/>
      <c r="DI44" s="186">
        <f t="shared" si="8"/>
        <v>44</v>
      </c>
      <c r="DJ44" s="187" t="str">
        <f t="shared" si="605"/>
        <v>Tunisia</v>
      </c>
      <c r="DK44" s="188">
        <f t="shared" si="50"/>
        <v>18</v>
      </c>
      <c r="DL44" s="187" t="str">
        <f t="shared" si="606"/>
        <v>Japan</v>
      </c>
      <c r="DM44" s="222"/>
      <c r="DN44" s="222"/>
      <c r="DO44" s="218"/>
      <c r="DP44" s="188" t="str">
        <f t="shared" si="607"/>
        <v/>
      </c>
      <c r="DQ44" s="188" t="str">
        <f>IF((DP44&lt;&gt;""),IF(OR($F44&lt;&gt;$G44,PrSettings!$M$4="●"),(($F44-$G44)=(DM44-DN44))*1,0),"")</f>
        <v/>
      </c>
      <c r="DR44" s="188" t="str">
        <f t="shared" si="608"/>
        <v/>
      </c>
      <c r="DS44" s="188" t="str">
        <f>IF(DP44&lt;&gt;"",IF(ABS($F44-$G44)&gt;=PrSettings!$M$7,(ABS($F44-$G44-DM44+DN44)&lt;=1)*1,IF(AND(DP44,$F44=$G44,$F44&gt;=PrSettings!$M$6),(ABS(DM44-$F44)&lt;=1)*1,IF(AND(DP44,$F44+$G44&gt;=PrSettings!$M$8),(ABS(DM44-$F44)+ABS(DN44-$G44)&lt;=1)*1,""))),"")</f>
        <v/>
      </c>
      <c r="DT44" s="220"/>
      <c r="DV44" s="186">
        <f t="shared" si="9"/>
        <v>44</v>
      </c>
      <c r="DW44" s="187" t="str">
        <f t="shared" si="609"/>
        <v>Tunisia</v>
      </c>
      <c r="DX44" s="188">
        <f t="shared" si="53"/>
        <v>18</v>
      </c>
      <c r="DY44" s="187" t="str">
        <f t="shared" si="610"/>
        <v>Japan</v>
      </c>
      <c r="DZ44" s="222"/>
      <c r="EA44" s="222"/>
      <c r="EB44" s="218"/>
      <c r="EC44" s="188" t="str">
        <f t="shared" si="611"/>
        <v/>
      </c>
      <c r="ED44" s="188" t="str">
        <f>IF((EC44&lt;&gt;""),IF(OR($F44&lt;&gt;$G44,PrSettings!$M$4="●"),(($F44-$G44)=(DZ44-EA44))*1,0),"")</f>
        <v/>
      </c>
      <c r="EE44" s="188" t="str">
        <f t="shared" si="612"/>
        <v/>
      </c>
      <c r="EF44" s="188" t="str">
        <f>IF(EC44&lt;&gt;"",IF(ABS($F44-$G44)&gt;=PrSettings!$M$7,(ABS($F44-$G44-DZ44+EA44)&lt;=1)*1,IF(AND(EC44,$F44=$G44,$F44&gt;=PrSettings!$M$6),(ABS(DZ44-$F44)&lt;=1)*1,IF(AND(EC44,$F44+$G44&gt;=PrSettings!$M$8),(ABS(DZ44-$F44)+ABS(EA44-$G44)&lt;=1)*1,""))),"")</f>
        <v/>
      </c>
      <c r="EG44" s="220"/>
      <c r="EI44" s="186">
        <f t="shared" si="10"/>
        <v>44</v>
      </c>
      <c r="EJ44" s="187" t="str">
        <f t="shared" si="613"/>
        <v>Tunisia</v>
      </c>
      <c r="EK44" s="188">
        <f t="shared" si="56"/>
        <v>18</v>
      </c>
      <c r="EL44" s="187" t="str">
        <f t="shared" si="614"/>
        <v>Japan</v>
      </c>
      <c r="EM44" s="222"/>
      <c r="EN44" s="222"/>
      <c r="EO44" s="218"/>
      <c r="EP44" s="188" t="str">
        <f t="shared" si="615"/>
        <v/>
      </c>
      <c r="EQ44" s="188" t="str">
        <f>IF((EP44&lt;&gt;""),IF(OR($F44&lt;&gt;$G44,PrSettings!$M$4="●"),(($F44-$G44)=(EM44-EN44))*1,0),"")</f>
        <v/>
      </c>
      <c r="ER44" s="188" t="str">
        <f t="shared" si="616"/>
        <v/>
      </c>
      <c r="ES44" s="188" t="str">
        <f>IF(EP44&lt;&gt;"",IF(ABS($F44-$G44)&gt;=PrSettings!$M$7,(ABS($F44-$G44-EM44+EN44)&lt;=1)*1,IF(AND(EP44,$F44=$G44,$F44&gt;=PrSettings!$M$6),(ABS(EM44-$F44)&lt;=1)*1,IF(AND(EP44,$F44+$G44&gt;=PrSettings!$M$8),(ABS(EM44-$F44)+ABS(EN44-$G44)&lt;=1)*1,""))),"")</f>
        <v/>
      </c>
      <c r="ET44" s="220"/>
      <c r="EV44" s="186">
        <f t="shared" si="11"/>
        <v>44</v>
      </c>
      <c r="EW44" s="187" t="str">
        <f t="shared" si="617"/>
        <v>Tunisia</v>
      </c>
      <c r="EX44" s="188">
        <f t="shared" si="59"/>
        <v>18</v>
      </c>
      <c r="EY44" s="187" t="str">
        <f t="shared" si="618"/>
        <v>Japan</v>
      </c>
      <c r="EZ44" s="222"/>
      <c r="FA44" s="222"/>
      <c r="FB44" s="218"/>
      <c r="FC44" s="188" t="str">
        <f t="shared" si="619"/>
        <v/>
      </c>
      <c r="FD44" s="188" t="str">
        <f>IF((FC44&lt;&gt;""),IF(OR($F44&lt;&gt;$G44,PrSettings!$M$4="●"),(($F44-$G44)=(EZ44-FA44))*1,0),"")</f>
        <v/>
      </c>
      <c r="FE44" s="188" t="str">
        <f t="shared" si="620"/>
        <v/>
      </c>
      <c r="FF44" s="188" t="str">
        <f>IF(FC44&lt;&gt;"",IF(ABS($F44-$G44)&gt;=PrSettings!$M$7,(ABS($F44-$G44-EZ44+FA44)&lt;=1)*1,IF(AND(FC44,$F44=$G44,$F44&gt;=PrSettings!$M$6),(ABS(EZ44-$F44)&lt;=1)*1,IF(AND(FC44,$F44+$G44&gt;=PrSettings!$M$8),(ABS(EZ44-$F44)+ABS(FA44-$G44)&lt;=1)*1,""))),"")</f>
        <v/>
      </c>
      <c r="FG44" s="220"/>
      <c r="FI44" s="186">
        <f t="shared" si="12"/>
        <v>44</v>
      </c>
      <c r="FJ44" s="187" t="str">
        <f t="shared" si="621"/>
        <v>Tunisia</v>
      </c>
      <c r="FK44" s="188">
        <f t="shared" si="62"/>
        <v>18</v>
      </c>
      <c r="FL44" s="187" t="str">
        <f t="shared" si="622"/>
        <v>Japan</v>
      </c>
      <c r="FM44" s="222"/>
      <c r="FN44" s="222"/>
      <c r="FO44" s="218"/>
      <c r="FP44" s="188" t="str">
        <f t="shared" si="623"/>
        <v/>
      </c>
      <c r="FQ44" s="188" t="str">
        <f>IF((FP44&lt;&gt;""),IF(OR($F44&lt;&gt;$G44,PrSettings!$M$4="●"),(($F44-$G44)=(FM44-FN44))*1,0),"")</f>
        <v/>
      </c>
      <c r="FR44" s="188" t="str">
        <f t="shared" si="624"/>
        <v/>
      </c>
      <c r="FS44" s="188" t="str">
        <f>IF(FP44&lt;&gt;"",IF(ABS($F44-$G44)&gt;=PrSettings!$M$7,(ABS($F44-$G44-FM44+FN44)&lt;=1)*1,IF(AND(FP44,$F44=$G44,$F44&gt;=PrSettings!$M$6),(ABS(FM44-$F44)&lt;=1)*1,IF(AND(FP44,$F44+$G44&gt;=PrSettings!$M$8),(ABS(FM44-$F44)+ABS(FN44-$G44)&lt;=1)*1,""))),"")</f>
        <v/>
      </c>
      <c r="FT44" s="220"/>
      <c r="FV44" s="186">
        <f t="shared" si="13"/>
        <v>44</v>
      </c>
      <c r="FW44" s="187" t="str">
        <f t="shared" si="625"/>
        <v>Tunisia</v>
      </c>
      <c r="FX44" s="188">
        <f t="shared" si="65"/>
        <v>18</v>
      </c>
      <c r="FY44" s="187" t="str">
        <f t="shared" si="626"/>
        <v>Japan</v>
      </c>
      <c r="FZ44" s="222"/>
      <c r="GA44" s="222"/>
      <c r="GB44" s="218"/>
      <c r="GC44" s="188" t="str">
        <f t="shared" si="627"/>
        <v/>
      </c>
      <c r="GD44" s="188" t="str">
        <f>IF((GC44&lt;&gt;""),IF(OR($F44&lt;&gt;$G44,PrSettings!$M$4="●"),(($F44-$G44)=(FZ44-GA44))*1,0),"")</f>
        <v/>
      </c>
      <c r="GE44" s="188" t="str">
        <f t="shared" si="628"/>
        <v/>
      </c>
      <c r="GF44" s="188" t="str">
        <f>IF(GC44&lt;&gt;"",IF(ABS($F44-$G44)&gt;=PrSettings!$M$7,(ABS($F44-$G44-FZ44+GA44)&lt;=1)*1,IF(AND(GC44,$F44=$G44,$F44&gt;=PrSettings!$M$6),(ABS(FZ44-$F44)&lt;=1)*1,IF(AND(GC44,$F44+$G44&gt;=PrSettings!$M$8),(ABS(FZ44-$F44)+ABS(GA44-$G44)&lt;=1)*1,""))),"")</f>
        <v/>
      </c>
      <c r="GG44" s="220"/>
      <c r="GI44" s="186">
        <f t="shared" si="14"/>
        <v>44</v>
      </c>
      <c r="GJ44" s="187" t="str">
        <f t="shared" si="629"/>
        <v>Tunisia</v>
      </c>
      <c r="GK44" s="188">
        <f t="shared" si="68"/>
        <v>18</v>
      </c>
      <c r="GL44" s="187" t="str">
        <f t="shared" si="630"/>
        <v>Japan</v>
      </c>
      <c r="GM44" s="222"/>
      <c r="GN44" s="222"/>
      <c r="GO44" s="218"/>
      <c r="GP44" s="188" t="str">
        <f t="shared" si="631"/>
        <v/>
      </c>
      <c r="GQ44" s="188" t="str">
        <f>IF((GP44&lt;&gt;""),IF(OR($F44&lt;&gt;$G44,PrSettings!$M$4="●"),(($F44-$G44)=(GM44-GN44))*1,0),"")</f>
        <v/>
      </c>
      <c r="GR44" s="188" t="str">
        <f t="shared" si="632"/>
        <v/>
      </c>
      <c r="GS44" s="188" t="str">
        <f>IF(GP44&lt;&gt;"",IF(ABS($F44-$G44)&gt;=PrSettings!$M$7,(ABS($F44-$G44-GM44+GN44)&lt;=1)*1,IF(AND(GP44,$F44=$G44,$F44&gt;=PrSettings!$M$6),(ABS(GM44-$F44)&lt;=1)*1,IF(AND(GP44,$F44+$G44&gt;=PrSettings!$M$8),(ABS(GM44-$F44)+ABS(GN44-$G44)&lt;=1)*1,""))),"")</f>
        <v/>
      </c>
      <c r="GT44" s="220"/>
      <c r="GV44" s="186">
        <f t="shared" si="15"/>
        <v>44</v>
      </c>
      <c r="GW44" s="187" t="str">
        <f t="shared" si="633"/>
        <v>Tunisia</v>
      </c>
      <c r="GX44" s="188">
        <f t="shared" si="71"/>
        <v>18</v>
      </c>
      <c r="GY44" s="187" t="str">
        <f t="shared" si="634"/>
        <v>Japan</v>
      </c>
      <c r="GZ44" s="222"/>
      <c r="HA44" s="222"/>
      <c r="HB44" s="218"/>
      <c r="HC44" s="188" t="str">
        <f t="shared" si="635"/>
        <v/>
      </c>
      <c r="HD44" s="188" t="str">
        <f>IF((HC44&lt;&gt;""),IF(OR($F44&lt;&gt;$G44,PrSettings!$M$4="●"),(($F44-$G44)=(GZ44-HA44))*1,0),"")</f>
        <v/>
      </c>
      <c r="HE44" s="188" t="str">
        <f t="shared" si="636"/>
        <v/>
      </c>
      <c r="HF44" s="188" t="str">
        <f>IF(HC44&lt;&gt;"",IF(ABS($F44-$G44)&gt;=PrSettings!$M$7,(ABS($F44-$G44-GZ44+HA44)&lt;=1)*1,IF(AND(HC44,$F44=$G44,$F44&gt;=PrSettings!$M$6),(ABS(GZ44-$F44)&lt;=1)*1,IF(AND(HC44,$F44+$G44&gt;=PrSettings!$M$8),(ABS(GZ44-$F44)+ABS(HA44-$G44)&lt;=1)*1,""))),"")</f>
        <v/>
      </c>
      <c r="HG44" s="220"/>
      <c r="HI44" s="186">
        <f t="shared" si="16"/>
        <v>44</v>
      </c>
      <c r="HJ44" s="187" t="str">
        <f t="shared" si="637"/>
        <v>Tunisia</v>
      </c>
      <c r="HK44" s="188">
        <f t="shared" si="74"/>
        <v>18</v>
      </c>
      <c r="HL44" s="187" t="str">
        <f t="shared" si="638"/>
        <v>Japan</v>
      </c>
      <c r="HM44" s="222"/>
      <c r="HN44" s="222"/>
      <c r="HO44" s="218"/>
      <c r="HP44" s="188" t="str">
        <f t="shared" si="639"/>
        <v/>
      </c>
      <c r="HQ44" s="188" t="str">
        <f>IF((HP44&lt;&gt;""),IF(OR($F44&lt;&gt;$G44,PrSettings!$M$4="●"),(($F44-$G44)=(HM44-HN44))*1,0),"")</f>
        <v/>
      </c>
      <c r="HR44" s="188" t="str">
        <f t="shared" si="640"/>
        <v/>
      </c>
      <c r="HS44" s="188" t="str">
        <f>IF(HP44&lt;&gt;"",IF(ABS($F44-$G44)&gt;=PrSettings!$M$7,(ABS($F44-$G44-HM44+HN44)&lt;=1)*1,IF(AND(HP44,$F44=$G44,$F44&gt;=PrSettings!$M$6),(ABS(HM44-$F44)&lt;=1)*1,IF(AND(HP44,$F44+$G44&gt;=PrSettings!$M$8),(ABS(HM44-$F44)+ABS(HN44-$G44)&lt;=1)*1,""))),"")</f>
        <v/>
      </c>
      <c r="HT44" s="220"/>
      <c r="HV44" s="186">
        <f t="shared" si="17"/>
        <v>44</v>
      </c>
      <c r="HW44" s="187" t="str">
        <f t="shared" si="641"/>
        <v>Tunisia</v>
      </c>
      <c r="HX44" s="188">
        <f t="shared" si="77"/>
        <v>18</v>
      </c>
      <c r="HY44" s="187" t="str">
        <f t="shared" si="642"/>
        <v>Japan</v>
      </c>
      <c r="HZ44" s="222"/>
      <c r="IA44" s="222"/>
      <c r="IB44" s="218"/>
      <c r="IC44" s="188" t="str">
        <f t="shared" si="643"/>
        <v/>
      </c>
      <c r="ID44" s="188" t="str">
        <f>IF((IC44&lt;&gt;""),IF(OR($F44&lt;&gt;$G44,PrSettings!$M$4="●"),(($F44-$G44)=(HZ44-IA44))*1,0),"")</f>
        <v/>
      </c>
      <c r="IE44" s="188" t="str">
        <f t="shared" si="644"/>
        <v/>
      </c>
      <c r="IF44" s="188" t="str">
        <f>IF(IC44&lt;&gt;"",IF(ABS($F44-$G44)&gt;=PrSettings!$M$7,(ABS($F44-$G44-HZ44+IA44)&lt;=1)*1,IF(AND(IC44,$F44=$G44,$F44&gt;=PrSettings!$M$6),(ABS(HZ44-$F44)&lt;=1)*1,IF(AND(IC44,$F44+$G44&gt;=PrSettings!$M$8),(ABS(HZ44-$F44)+ABS(IA44-$G44)&lt;=1)*1,""))),"")</f>
        <v/>
      </c>
      <c r="IG44" s="220"/>
      <c r="II44" s="186">
        <f t="shared" si="18"/>
        <v>44</v>
      </c>
      <c r="IJ44" s="187" t="str">
        <f t="shared" si="645"/>
        <v>Tunisia</v>
      </c>
      <c r="IK44" s="188">
        <f t="shared" si="80"/>
        <v>18</v>
      </c>
      <c r="IL44" s="187" t="str">
        <f t="shared" si="646"/>
        <v>Japan</v>
      </c>
      <c r="IM44" s="222"/>
      <c r="IN44" s="222"/>
      <c r="IO44" s="218"/>
      <c r="IP44" s="188" t="str">
        <f t="shared" si="647"/>
        <v/>
      </c>
      <c r="IQ44" s="188" t="str">
        <f>IF((IP44&lt;&gt;""),IF(OR($F44&lt;&gt;$G44,PrSettings!$M$4="●"),(($F44-$G44)=(IM44-IN44))*1,0),"")</f>
        <v/>
      </c>
      <c r="IR44" s="188" t="str">
        <f t="shared" si="648"/>
        <v/>
      </c>
      <c r="IS44" s="188" t="str">
        <f>IF(IP44&lt;&gt;"",IF(ABS($F44-$G44)&gt;=PrSettings!$M$7,(ABS($F44-$G44-IM44+IN44)&lt;=1)*1,IF(AND(IP44,$F44=$G44,$F44&gt;=PrSettings!$M$6),(ABS(IM44-$F44)&lt;=1)*1,IF(AND(IP44,$F44+$G44&gt;=PrSettings!$M$8),(ABS(IM44-$F44)+ABS(IN44-$G44)&lt;=1)*1,""))),"")</f>
        <v/>
      </c>
      <c r="IT44" s="220"/>
      <c r="IV44" s="186">
        <f t="shared" si="19"/>
        <v>44</v>
      </c>
      <c r="IW44" s="187" t="str">
        <f t="shared" si="649"/>
        <v>Tunisia</v>
      </c>
      <c r="IX44" s="188">
        <f t="shared" si="83"/>
        <v>18</v>
      </c>
      <c r="IY44" s="187" t="str">
        <f t="shared" si="650"/>
        <v>Japan</v>
      </c>
      <c r="IZ44" s="222"/>
      <c r="JA44" s="222"/>
      <c r="JB44" s="218"/>
      <c r="JC44" s="188" t="str">
        <f t="shared" si="651"/>
        <v/>
      </c>
      <c r="JD44" s="188" t="str">
        <f>IF((JC44&lt;&gt;""),IF(OR($F44&lt;&gt;$G44,PrSettings!$M$4="●"),(($F44-$G44)=(IZ44-JA44))*1,0),"")</f>
        <v/>
      </c>
      <c r="JE44" s="188" t="str">
        <f t="shared" si="652"/>
        <v/>
      </c>
      <c r="JF44" s="188" t="str">
        <f>IF(JC44&lt;&gt;"",IF(ABS($F44-$G44)&gt;=PrSettings!$M$7,(ABS($F44-$G44-IZ44+JA44)&lt;=1)*1,IF(AND(JC44,$F44=$G44,$F44&gt;=PrSettings!$M$6),(ABS(IZ44-$F44)&lt;=1)*1,IF(AND(JC44,$F44+$G44&gt;=PrSettings!$M$8),(ABS(IZ44-$F44)+ABS(JA44-$G44)&lt;=1)*1,""))),"")</f>
        <v/>
      </c>
      <c r="JG44" s="220"/>
      <c r="JI44" s="186">
        <f t="shared" si="20"/>
        <v>44</v>
      </c>
      <c r="JJ44" s="187" t="str">
        <f t="shared" si="653"/>
        <v>Tunisia</v>
      </c>
      <c r="JK44" s="188">
        <f t="shared" si="86"/>
        <v>18</v>
      </c>
      <c r="JL44" s="187" t="str">
        <f t="shared" si="654"/>
        <v>Japan</v>
      </c>
      <c r="JM44" s="222"/>
      <c r="JN44" s="222"/>
      <c r="JO44" s="218"/>
      <c r="JP44" s="188" t="str">
        <f t="shared" si="655"/>
        <v/>
      </c>
      <c r="JQ44" s="188" t="str">
        <f>IF((JP44&lt;&gt;""),IF(OR($F44&lt;&gt;$G44,PrSettings!$M$4="●"),(($F44-$G44)=(JM44-JN44))*1,0),"")</f>
        <v/>
      </c>
      <c r="JR44" s="188" t="str">
        <f t="shared" si="656"/>
        <v/>
      </c>
      <c r="JS44" s="188" t="str">
        <f>IF(JP44&lt;&gt;"",IF(ABS($F44-$G44)&gt;=PrSettings!$M$7,(ABS($F44-$G44-JM44+JN44)&lt;=1)*1,IF(AND(JP44,$F44=$G44,$F44&gt;=PrSettings!$M$6),(ABS(JM44-$F44)&lt;=1)*1,IF(AND(JP44,$F44+$G44&gt;=PrSettings!$M$8),(ABS(JM44-$F44)+ABS(JN44-$G44)&lt;=1)*1,""))),"")</f>
        <v/>
      </c>
      <c r="JT44" s="220"/>
      <c r="JV44" s="186">
        <f t="shared" si="21"/>
        <v>44</v>
      </c>
      <c r="JW44" s="187" t="str">
        <f t="shared" si="657"/>
        <v>Tunisia</v>
      </c>
      <c r="JX44" s="188">
        <f t="shared" si="89"/>
        <v>18</v>
      </c>
      <c r="JY44" s="187" t="str">
        <f t="shared" si="658"/>
        <v>Japan</v>
      </c>
      <c r="JZ44" s="222"/>
      <c r="KA44" s="222"/>
      <c r="KB44" s="218"/>
      <c r="KC44" s="188" t="str">
        <f t="shared" si="659"/>
        <v/>
      </c>
      <c r="KD44" s="188" t="str">
        <f>IF((KC44&lt;&gt;""),IF(OR($F44&lt;&gt;$G44,PrSettings!$M$4="●"),(($F44-$G44)=(JZ44-KA44))*1,0),"")</f>
        <v/>
      </c>
      <c r="KE44" s="188" t="str">
        <f t="shared" si="660"/>
        <v/>
      </c>
      <c r="KF44" s="188" t="str">
        <f>IF(KC44&lt;&gt;"",IF(ABS($F44-$G44)&gt;=PrSettings!$M$7,(ABS($F44-$G44-JZ44+KA44)&lt;=1)*1,IF(AND(KC44,$F44=$G44,$F44&gt;=PrSettings!$M$6),(ABS(JZ44-$F44)&lt;=1)*1,IF(AND(KC44,$F44+$G44&gt;=PrSettings!$M$8),(ABS(JZ44-$F44)+ABS(KA44-$G44)&lt;=1)*1,""))),"")</f>
        <v/>
      </c>
      <c r="KG44" s="220"/>
      <c r="KI44" s="186">
        <f t="shared" si="22"/>
        <v>44</v>
      </c>
      <c r="KJ44" s="187" t="str">
        <f t="shared" si="661"/>
        <v>Tunisia</v>
      </c>
      <c r="KK44" s="188">
        <f t="shared" si="92"/>
        <v>18</v>
      </c>
      <c r="KL44" s="187" t="str">
        <f t="shared" si="662"/>
        <v>Japan</v>
      </c>
      <c r="KM44" s="222"/>
      <c r="KN44" s="222"/>
      <c r="KO44" s="218"/>
      <c r="KP44" s="188" t="str">
        <f t="shared" si="663"/>
        <v/>
      </c>
      <c r="KQ44" s="188" t="str">
        <f>IF((KP44&lt;&gt;""),IF(OR($F44&lt;&gt;$G44,PrSettings!$M$4="●"),(($F44-$G44)=(KM44-KN44))*1,0),"")</f>
        <v/>
      </c>
      <c r="KR44" s="188" t="str">
        <f t="shared" si="664"/>
        <v/>
      </c>
      <c r="KS44" s="188" t="str">
        <f>IF(KP44&lt;&gt;"",IF(ABS($F44-$G44)&gt;=PrSettings!$M$7,(ABS($F44-$G44-KM44+KN44)&lt;=1)*1,IF(AND(KP44,$F44=$G44,$F44&gt;=PrSettings!$M$6),(ABS(KM44-$F44)&lt;=1)*1,IF(AND(KP44,$F44+$G44&gt;=PrSettings!$M$8),(ABS(KM44-$F44)+ABS(KN44-$G44)&lt;=1)*1,""))),"")</f>
        <v/>
      </c>
      <c r="KT44" s="220"/>
      <c r="KV44" s="186">
        <f t="shared" si="23"/>
        <v>44</v>
      </c>
      <c r="KW44" s="187" t="str">
        <f t="shared" si="665"/>
        <v>Tunisia</v>
      </c>
      <c r="KX44" s="188">
        <f t="shared" si="95"/>
        <v>18</v>
      </c>
      <c r="KY44" s="187" t="str">
        <f t="shared" si="666"/>
        <v>Japan</v>
      </c>
      <c r="KZ44" s="222"/>
      <c r="LA44" s="222"/>
      <c r="LB44" s="218"/>
      <c r="LC44" s="188" t="str">
        <f t="shared" si="667"/>
        <v/>
      </c>
      <c r="LD44" s="188" t="str">
        <f>IF((LC44&lt;&gt;""),IF(OR($F44&lt;&gt;$G44,PrSettings!$M$4="●"),(($F44-$G44)=(KZ44-LA44))*1,0),"")</f>
        <v/>
      </c>
      <c r="LE44" s="188" t="str">
        <f t="shared" si="668"/>
        <v/>
      </c>
      <c r="LF44" s="188" t="str">
        <f>IF(LC44&lt;&gt;"",IF(ABS($F44-$G44)&gt;=PrSettings!$M$7,(ABS($F44-$G44-KZ44+LA44)&lt;=1)*1,IF(AND(LC44,$F44=$G44,$F44&gt;=PrSettings!$M$6),(ABS(KZ44-$F44)&lt;=1)*1,IF(AND(LC44,$F44+$G44&gt;=PrSettings!$M$8),(ABS(KZ44-$F44)+ABS(LA44-$G44)&lt;=1)*1,""))),"")</f>
        <v/>
      </c>
      <c r="LG44" s="220"/>
      <c r="LI44" s="186">
        <f t="shared" si="24"/>
        <v>44</v>
      </c>
      <c r="LJ44" s="187" t="str">
        <f t="shared" si="669"/>
        <v>Tunisia</v>
      </c>
      <c r="LK44" s="188">
        <f t="shared" si="98"/>
        <v>18</v>
      </c>
      <c r="LL44" s="187" t="str">
        <f t="shared" si="670"/>
        <v>Japan</v>
      </c>
      <c r="LM44" s="222"/>
      <c r="LN44" s="222"/>
      <c r="LO44" s="218"/>
      <c r="LP44" s="188" t="str">
        <f t="shared" si="671"/>
        <v/>
      </c>
      <c r="LQ44" s="188" t="str">
        <f>IF((LP44&lt;&gt;""),IF(OR($F44&lt;&gt;$G44,PrSettings!$M$4="●"),(($F44-$G44)=(LM44-LN44))*1,0),"")</f>
        <v/>
      </c>
      <c r="LR44" s="188" t="str">
        <f t="shared" si="672"/>
        <v/>
      </c>
      <c r="LS44" s="188" t="str">
        <f>IF(LP44&lt;&gt;"",IF(ABS($F44-$G44)&gt;=PrSettings!$M$7,(ABS($F44-$G44-LM44+LN44)&lt;=1)*1,IF(AND(LP44,$F44=$G44,$F44&gt;=PrSettings!$M$6),(ABS(LM44-$F44)&lt;=1)*1,IF(AND(LP44,$F44+$G44&gt;=PrSettings!$M$8),(ABS(LM44-$F44)+ABS(LN44-$G44)&lt;=1)*1,""))),"")</f>
        <v/>
      </c>
      <c r="LT44" s="220"/>
      <c r="LV44" s="186">
        <f t="shared" si="25"/>
        <v>44</v>
      </c>
      <c r="LW44" s="187" t="str">
        <f t="shared" si="673"/>
        <v>Tunisia</v>
      </c>
      <c r="LX44" s="188">
        <f t="shared" si="101"/>
        <v>18</v>
      </c>
      <c r="LY44" s="187" t="str">
        <f t="shared" si="674"/>
        <v>Japan</v>
      </c>
      <c r="LZ44" s="222"/>
      <c r="MA44" s="222"/>
      <c r="MB44" s="218"/>
      <c r="MC44" s="188" t="str">
        <f t="shared" si="675"/>
        <v/>
      </c>
      <c r="MD44" s="188" t="str">
        <f>IF((MC44&lt;&gt;""),IF(OR($F44&lt;&gt;$G44,PrSettings!$M$4="●"),(($F44-$G44)=(LZ44-MA44))*1,0),"")</f>
        <v/>
      </c>
      <c r="ME44" s="188" t="str">
        <f t="shared" si="676"/>
        <v/>
      </c>
      <c r="MF44" s="188" t="str">
        <f>IF(MC44&lt;&gt;"",IF(ABS($F44-$G44)&gt;=PrSettings!$M$7,(ABS($F44-$G44-LZ44+MA44)&lt;=1)*1,IF(AND(MC44,$F44=$G44,$F44&gt;=PrSettings!$M$6),(ABS(LZ44-$F44)&lt;=1)*1,IF(AND(MC44,$F44+$G44&gt;=PrSettings!$M$8),(ABS(LZ44-$F44)+ABS(MA44-$G44)&lt;=1)*1,""))),"")</f>
        <v/>
      </c>
      <c r="MG44" s="220"/>
    </row>
    <row r="45" spans="1:345">
      <c r="B45" s="186">
        <f>INDEX(Groups!$C$7:$C$65,MATCH(C45,Groups!$D$7:$D$65,0))</f>
        <v>18</v>
      </c>
      <c r="C45" s="187" t="str">
        <f>CalcF!$P$26</f>
        <v>Japan</v>
      </c>
      <c r="D45" s="188">
        <f>INDEX(Groups!$C$7:$C$65,MATCH(E45,Groups!$D$7:$D$65,0))</f>
        <v>38</v>
      </c>
      <c r="E45" s="187" t="str">
        <f>CalcF!$Q$26</f>
        <v>Sweden</v>
      </c>
      <c r="F45" s="189" t="str">
        <f>CalcF!$R$26</f>
        <v/>
      </c>
      <c r="G45" s="190" t="str">
        <f>CalcF!$S$26</f>
        <v/>
      </c>
      <c r="I45" s="186">
        <f t="shared" si="468"/>
        <v>18</v>
      </c>
      <c r="J45" s="187" t="str">
        <f t="shared" si="573"/>
        <v>Japan</v>
      </c>
      <c r="K45" s="188">
        <f t="shared" si="26"/>
        <v>38</v>
      </c>
      <c r="L45" s="187" t="str">
        <f t="shared" si="574"/>
        <v>Sweden</v>
      </c>
      <c r="M45" s="222"/>
      <c r="N45" s="222"/>
      <c r="O45" s="218"/>
      <c r="P45" s="188" t="str">
        <f t="shared" si="575"/>
        <v/>
      </c>
      <c r="Q45" s="188" t="str">
        <f>IF((P45&lt;&gt;""),IF(OR($F45&lt;&gt;$G45,PrSettings!$M$4="●"),(($F45-$G45)=(M45-N45))*1,0),"")</f>
        <v/>
      </c>
      <c r="R45" s="188" t="str">
        <f t="shared" si="576"/>
        <v/>
      </c>
      <c r="S45" s="188" t="str">
        <f>IF(P45&lt;&gt;"",IF(ABS($F45-$G45)&gt;=PrSettings!$M$7,(ABS($F45-$G45-M45+N45)&lt;=1)*1,IF(AND(P45,$F45=$G45,$F45&gt;=PrSettings!$M$6),(ABS(M45-$F45)&lt;=1)*1,IF(AND(P45,$F45+$G45&gt;=PrSettings!$M$8),(ABS(M45-$F45)+ABS(N45-$G45)&lt;=1)*1,""))),"")</f>
        <v/>
      </c>
      <c r="T45" s="220"/>
      <c r="V45" s="186">
        <f t="shared" si="1"/>
        <v>18</v>
      </c>
      <c r="W45" s="187" t="str">
        <f t="shared" si="577"/>
        <v>Japan</v>
      </c>
      <c r="X45" s="188">
        <f t="shared" si="29"/>
        <v>38</v>
      </c>
      <c r="Y45" s="187" t="str">
        <f t="shared" si="578"/>
        <v>Sweden</v>
      </c>
      <c r="Z45" s="222"/>
      <c r="AA45" s="222"/>
      <c r="AB45" s="218"/>
      <c r="AC45" s="188" t="str">
        <f t="shared" si="579"/>
        <v/>
      </c>
      <c r="AD45" s="188" t="str">
        <f>IF((AC45&lt;&gt;""),IF(OR($F45&lt;&gt;$G45,PrSettings!$M$4="●"),(($F45-$G45)=(Z45-AA45))*1,0),"")</f>
        <v/>
      </c>
      <c r="AE45" s="188" t="str">
        <f t="shared" si="580"/>
        <v/>
      </c>
      <c r="AF45" s="188" t="str">
        <f>IF(AC45&lt;&gt;"",IF(ABS($F45-$G45)&gt;=PrSettings!$M$7,(ABS($F45-$G45-Z45+AA45)&lt;=1)*1,IF(AND(AC45,$F45=$G45,$F45&gt;=PrSettings!$M$6),(ABS(Z45-$F45)&lt;=1)*1,IF(AND(AC45,$F45+$G45&gt;=PrSettings!$M$8),(ABS(Z45-$F45)+ABS(AA45-$G45)&lt;=1)*1,""))),"")</f>
        <v/>
      </c>
      <c r="AG45" s="220"/>
      <c r="AI45" s="186">
        <f t="shared" si="2"/>
        <v>18</v>
      </c>
      <c r="AJ45" s="187" t="str">
        <f t="shared" si="581"/>
        <v>Japan</v>
      </c>
      <c r="AK45" s="188">
        <f t="shared" si="32"/>
        <v>38</v>
      </c>
      <c r="AL45" s="187" t="str">
        <f t="shared" si="582"/>
        <v>Sweden</v>
      </c>
      <c r="AM45" s="222"/>
      <c r="AN45" s="222"/>
      <c r="AO45" s="218"/>
      <c r="AP45" s="188" t="str">
        <f t="shared" si="583"/>
        <v/>
      </c>
      <c r="AQ45" s="188" t="str">
        <f>IF((AP45&lt;&gt;""),IF(OR($F45&lt;&gt;$G45,PrSettings!$M$4="●"),(($F45-$G45)=(AM45-AN45))*1,0),"")</f>
        <v/>
      </c>
      <c r="AR45" s="188" t="str">
        <f t="shared" si="584"/>
        <v/>
      </c>
      <c r="AS45" s="188" t="str">
        <f>IF(AP45&lt;&gt;"",IF(ABS($F45-$G45)&gt;=PrSettings!$M$7,(ABS($F45-$G45-AM45+AN45)&lt;=1)*1,IF(AND(AP45,$F45=$G45,$F45&gt;=PrSettings!$M$6),(ABS(AM45-$F45)&lt;=1)*1,IF(AND(AP45,$F45+$G45&gt;=PrSettings!$M$8),(ABS(AM45-$F45)+ABS(AN45-$G45)&lt;=1)*1,""))),"")</f>
        <v/>
      </c>
      <c r="AT45" s="220"/>
      <c r="AV45" s="186">
        <f t="shared" si="3"/>
        <v>18</v>
      </c>
      <c r="AW45" s="187" t="str">
        <f t="shared" si="585"/>
        <v>Japan</v>
      </c>
      <c r="AX45" s="188">
        <f t="shared" si="35"/>
        <v>38</v>
      </c>
      <c r="AY45" s="187" t="str">
        <f t="shared" si="586"/>
        <v>Sweden</v>
      </c>
      <c r="AZ45" s="222"/>
      <c r="BA45" s="222"/>
      <c r="BB45" s="218"/>
      <c r="BC45" s="188" t="str">
        <f t="shared" si="587"/>
        <v/>
      </c>
      <c r="BD45" s="188" t="str">
        <f>IF((BC45&lt;&gt;""),IF(OR($F45&lt;&gt;$G45,PrSettings!$M$4="●"),(($F45-$G45)=(AZ45-BA45))*1,0),"")</f>
        <v/>
      </c>
      <c r="BE45" s="188" t="str">
        <f t="shared" si="588"/>
        <v/>
      </c>
      <c r="BF45" s="188" t="str">
        <f>IF(BC45&lt;&gt;"",IF(ABS($F45-$G45)&gt;=PrSettings!$M$7,(ABS($F45-$G45-AZ45+BA45)&lt;=1)*1,IF(AND(BC45,$F45=$G45,$F45&gt;=PrSettings!$M$6),(ABS(AZ45-$F45)&lt;=1)*1,IF(AND(BC45,$F45+$G45&gt;=PrSettings!$M$8),(ABS(AZ45-$F45)+ABS(BA45-$G45)&lt;=1)*1,""))),"")</f>
        <v/>
      </c>
      <c r="BG45" s="220"/>
      <c r="BI45" s="186">
        <f t="shared" si="4"/>
        <v>18</v>
      </c>
      <c r="BJ45" s="187" t="str">
        <f t="shared" si="589"/>
        <v>Japan</v>
      </c>
      <c r="BK45" s="188">
        <f t="shared" si="38"/>
        <v>38</v>
      </c>
      <c r="BL45" s="187" t="str">
        <f t="shared" si="590"/>
        <v>Sweden</v>
      </c>
      <c r="BM45" s="222"/>
      <c r="BN45" s="222"/>
      <c r="BO45" s="218"/>
      <c r="BP45" s="188" t="str">
        <f t="shared" si="591"/>
        <v/>
      </c>
      <c r="BQ45" s="188" t="str">
        <f>IF((BP45&lt;&gt;""),IF(OR($F45&lt;&gt;$G45,PrSettings!$M$4="●"),(($F45-$G45)=(BM45-BN45))*1,0),"")</f>
        <v/>
      </c>
      <c r="BR45" s="188" t="str">
        <f t="shared" si="592"/>
        <v/>
      </c>
      <c r="BS45" s="188" t="str">
        <f>IF(BP45&lt;&gt;"",IF(ABS($F45-$G45)&gt;=PrSettings!$M$7,(ABS($F45-$G45-BM45+BN45)&lt;=1)*1,IF(AND(BP45,$F45=$G45,$F45&gt;=PrSettings!$M$6),(ABS(BM45-$F45)&lt;=1)*1,IF(AND(BP45,$F45+$G45&gt;=PrSettings!$M$8),(ABS(BM45-$F45)+ABS(BN45-$G45)&lt;=1)*1,""))),"")</f>
        <v/>
      </c>
      <c r="BT45" s="220"/>
      <c r="BV45" s="186">
        <f t="shared" si="5"/>
        <v>18</v>
      </c>
      <c r="BW45" s="187" t="str">
        <f t="shared" si="593"/>
        <v>Japan</v>
      </c>
      <c r="BX45" s="188">
        <f t="shared" si="41"/>
        <v>38</v>
      </c>
      <c r="BY45" s="187" t="str">
        <f t="shared" si="594"/>
        <v>Sweden</v>
      </c>
      <c r="BZ45" s="222"/>
      <c r="CA45" s="222"/>
      <c r="CB45" s="218"/>
      <c r="CC45" s="188" t="str">
        <f t="shared" si="595"/>
        <v/>
      </c>
      <c r="CD45" s="188" t="str">
        <f>IF((CC45&lt;&gt;""),IF(OR($F45&lt;&gt;$G45,PrSettings!$M$4="●"),(($F45-$G45)=(BZ45-CA45))*1,0),"")</f>
        <v/>
      </c>
      <c r="CE45" s="188" t="str">
        <f t="shared" si="596"/>
        <v/>
      </c>
      <c r="CF45" s="188" t="str">
        <f>IF(CC45&lt;&gt;"",IF(ABS($F45-$G45)&gt;=PrSettings!$M$7,(ABS($F45-$G45-BZ45+CA45)&lt;=1)*1,IF(AND(CC45,$F45=$G45,$F45&gt;=PrSettings!$M$6),(ABS(BZ45-$F45)&lt;=1)*1,IF(AND(CC45,$F45+$G45&gt;=PrSettings!$M$8),(ABS(BZ45-$F45)+ABS(CA45-$G45)&lt;=1)*1,""))),"")</f>
        <v/>
      </c>
      <c r="CG45" s="220"/>
      <c r="CI45" s="186">
        <f t="shared" si="6"/>
        <v>18</v>
      </c>
      <c r="CJ45" s="187" t="str">
        <f t="shared" si="597"/>
        <v>Japan</v>
      </c>
      <c r="CK45" s="188">
        <f t="shared" si="44"/>
        <v>38</v>
      </c>
      <c r="CL45" s="187" t="str">
        <f t="shared" si="598"/>
        <v>Sweden</v>
      </c>
      <c r="CM45" s="222"/>
      <c r="CN45" s="222"/>
      <c r="CO45" s="218"/>
      <c r="CP45" s="188" t="str">
        <f t="shared" si="599"/>
        <v/>
      </c>
      <c r="CQ45" s="188" t="str">
        <f>IF((CP45&lt;&gt;""),IF(OR($F45&lt;&gt;$G45,PrSettings!$M$4="●"),(($F45-$G45)=(CM45-CN45))*1,0),"")</f>
        <v/>
      </c>
      <c r="CR45" s="188" t="str">
        <f t="shared" si="600"/>
        <v/>
      </c>
      <c r="CS45" s="188" t="str">
        <f>IF(CP45&lt;&gt;"",IF(ABS($F45-$G45)&gt;=PrSettings!$M$7,(ABS($F45-$G45-CM45+CN45)&lt;=1)*1,IF(AND(CP45,$F45=$G45,$F45&gt;=PrSettings!$M$6),(ABS(CM45-$F45)&lt;=1)*1,IF(AND(CP45,$F45+$G45&gt;=PrSettings!$M$8),(ABS(CM45-$F45)+ABS(CN45-$G45)&lt;=1)*1,""))),"")</f>
        <v/>
      </c>
      <c r="CT45" s="220"/>
      <c r="CV45" s="186">
        <f t="shared" si="7"/>
        <v>18</v>
      </c>
      <c r="CW45" s="187" t="str">
        <f t="shared" si="601"/>
        <v>Japan</v>
      </c>
      <c r="CX45" s="188">
        <f t="shared" si="47"/>
        <v>38</v>
      </c>
      <c r="CY45" s="187" t="str">
        <f t="shared" si="602"/>
        <v>Sweden</v>
      </c>
      <c r="CZ45" s="222"/>
      <c r="DA45" s="222"/>
      <c r="DB45" s="218"/>
      <c r="DC45" s="188" t="str">
        <f t="shared" si="603"/>
        <v/>
      </c>
      <c r="DD45" s="188" t="str">
        <f>IF((DC45&lt;&gt;""),IF(OR($F45&lt;&gt;$G45,PrSettings!$M$4="●"),(($F45-$G45)=(CZ45-DA45))*1,0),"")</f>
        <v/>
      </c>
      <c r="DE45" s="188" t="str">
        <f t="shared" si="604"/>
        <v/>
      </c>
      <c r="DF45" s="188" t="str">
        <f>IF(DC45&lt;&gt;"",IF(ABS($F45-$G45)&gt;=PrSettings!$M$7,(ABS($F45-$G45-CZ45+DA45)&lt;=1)*1,IF(AND(DC45,$F45=$G45,$F45&gt;=PrSettings!$M$6),(ABS(CZ45-$F45)&lt;=1)*1,IF(AND(DC45,$F45+$G45&gt;=PrSettings!$M$8),(ABS(CZ45-$F45)+ABS(DA45-$G45)&lt;=1)*1,""))),"")</f>
        <v/>
      </c>
      <c r="DG45" s="220"/>
      <c r="DI45" s="186">
        <f t="shared" si="8"/>
        <v>18</v>
      </c>
      <c r="DJ45" s="187" t="str">
        <f t="shared" si="605"/>
        <v>Japan</v>
      </c>
      <c r="DK45" s="188">
        <f t="shared" si="50"/>
        <v>38</v>
      </c>
      <c r="DL45" s="187" t="str">
        <f t="shared" si="606"/>
        <v>Sweden</v>
      </c>
      <c r="DM45" s="222"/>
      <c r="DN45" s="222"/>
      <c r="DO45" s="218"/>
      <c r="DP45" s="188" t="str">
        <f t="shared" si="607"/>
        <v/>
      </c>
      <c r="DQ45" s="188" t="str">
        <f>IF((DP45&lt;&gt;""),IF(OR($F45&lt;&gt;$G45,PrSettings!$M$4="●"),(($F45-$G45)=(DM45-DN45))*1,0),"")</f>
        <v/>
      </c>
      <c r="DR45" s="188" t="str">
        <f t="shared" si="608"/>
        <v/>
      </c>
      <c r="DS45" s="188" t="str">
        <f>IF(DP45&lt;&gt;"",IF(ABS($F45-$G45)&gt;=PrSettings!$M$7,(ABS($F45-$G45-DM45+DN45)&lt;=1)*1,IF(AND(DP45,$F45=$G45,$F45&gt;=PrSettings!$M$6),(ABS(DM45-$F45)&lt;=1)*1,IF(AND(DP45,$F45+$G45&gt;=PrSettings!$M$8),(ABS(DM45-$F45)+ABS(DN45-$G45)&lt;=1)*1,""))),"")</f>
        <v/>
      </c>
      <c r="DT45" s="220"/>
      <c r="DV45" s="186">
        <f t="shared" si="9"/>
        <v>18</v>
      </c>
      <c r="DW45" s="187" t="str">
        <f t="shared" si="609"/>
        <v>Japan</v>
      </c>
      <c r="DX45" s="188">
        <f t="shared" si="53"/>
        <v>38</v>
      </c>
      <c r="DY45" s="187" t="str">
        <f t="shared" si="610"/>
        <v>Sweden</v>
      </c>
      <c r="DZ45" s="222"/>
      <c r="EA45" s="222"/>
      <c r="EB45" s="218"/>
      <c r="EC45" s="188" t="str">
        <f t="shared" si="611"/>
        <v/>
      </c>
      <c r="ED45" s="188" t="str">
        <f>IF((EC45&lt;&gt;""),IF(OR($F45&lt;&gt;$G45,PrSettings!$M$4="●"),(($F45-$G45)=(DZ45-EA45))*1,0),"")</f>
        <v/>
      </c>
      <c r="EE45" s="188" t="str">
        <f t="shared" si="612"/>
        <v/>
      </c>
      <c r="EF45" s="188" t="str">
        <f>IF(EC45&lt;&gt;"",IF(ABS($F45-$G45)&gt;=PrSettings!$M$7,(ABS($F45-$G45-DZ45+EA45)&lt;=1)*1,IF(AND(EC45,$F45=$G45,$F45&gt;=PrSettings!$M$6),(ABS(DZ45-$F45)&lt;=1)*1,IF(AND(EC45,$F45+$G45&gt;=PrSettings!$M$8),(ABS(DZ45-$F45)+ABS(EA45-$G45)&lt;=1)*1,""))),"")</f>
        <v/>
      </c>
      <c r="EG45" s="220"/>
      <c r="EI45" s="186">
        <f t="shared" si="10"/>
        <v>18</v>
      </c>
      <c r="EJ45" s="187" t="str">
        <f t="shared" si="613"/>
        <v>Japan</v>
      </c>
      <c r="EK45" s="188">
        <f t="shared" si="56"/>
        <v>38</v>
      </c>
      <c r="EL45" s="187" t="str">
        <f t="shared" si="614"/>
        <v>Sweden</v>
      </c>
      <c r="EM45" s="222"/>
      <c r="EN45" s="222"/>
      <c r="EO45" s="218"/>
      <c r="EP45" s="188" t="str">
        <f t="shared" si="615"/>
        <v/>
      </c>
      <c r="EQ45" s="188" t="str">
        <f>IF((EP45&lt;&gt;""),IF(OR($F45&lt;&gt;$G45,PrSettings!$M$4="●"),(($F45-$G45)=(EM45-EN45))*1,0),"")</f>
        <v/>
      </c>
      <c r="ER45" s="188" t="str">
        <f t="shared" si="616"/>
        <v/>
      </c>
      <c r="ES45" s="188" t="str">
        <f>IF(EP45&lt;&gt;"",IF(ABS($F45-$G45)&gt;=PrSettings!$M$7,(ABS($F45-$G45-EM45+EN45)&lt;=1)*1,IF(AND(EP45,$F45=$G45,$F45&gt;=PrSettings!$M$6),(ABS(EM45-$F45)&lt;=1)*1,IF(AND(EP45,$F45+$G45&gt;=PrSettings!$M$8),(ABS(EM45-$F45)+ABS(EN45-$G45)&lt;=1)*1,""))),"")</f>
        <v/>
      </c>
      <c r="ET45" s="220"/>
      <c r="EV45" s="186">
        <f t="shared" si="11"/>
        <v>18</v>
      </c>
      <c r="EW45" s="187" t="str">
        <f t="shared" si="617"/>
        <v>Japan</v>
      </c>
      <c r="EX45" s="188">
        <f t="shared" si="59"/>
        <v>38</v>
      </c>
      <c r="EY45" s="187" t="str">
        <f t="shared" si="618"/>
        <v>Sweden</v>
      </c>
      <c r="EZ45" s="222"/>
      <c r="FA45" s="222"/>
      <c r="FB45" s="218"/>
      <c r="FC45" s="188" t="str">
        <f t="shared" si="619"/>
        <v/>
      </c>
      <c r="FD45" s="188" t="str">
        <f>IF((FC45&lt;&gt;""),IF(OR($F45&lt;&gt;$G45,PrSettings!$M$4="●"),(($F45-$G45)=(EZ45-FA45))*1,0),"")</f>
        <v/>
      </c>
      <c r="FE45" s="188" t="str">
        <f t="shared" si="620"/>
        <v/>
      </c>
      <c r="FF45" s="188" t="str">
        <f>IF(FC45&lt;&gt;"",IF(ABS($F45-$G45)&gt;=PrSettings!$M$7,(ABS($F45-$G45-EZ45+FA45)&lt;=1)*1,IF(AND(FC45,$F45=$G45,$F45&gt;=PrSettings!$M$6),(ABS(EZ45-$F45)&lt;=1)*1,IF(AND(FC45,$F45+$G45&gt;=PrSettings!$M$8),(ABS(EZ45-$F45)+ABS(FA45-$G45)&lt;=1)*1,""))),"")</f>
        <v/>
      </c>
      <c r="FG45" s="220"/>
      <c r="FI45" s="186">
        <f t="shared" si="12"/>
        <v>18</v>
      </c>
      <c r="FJ45" s="187" t="str">
        <f t="shared" si="621"/>
        <v>Japan</v>
      </c>
      <c r="FK45" s="188">
        <f t="shared" si="62"/>
        <v>38</v>
      </c>
      <c r="FL45" s="187" t="str">
        <f t="shared" si="622"/>
        <v>Sweden</v>
      </c>
      <c r="FM45" s="222"/>
      <c r="FN45" s="222"/>
      <c r="FO45" s="218"/>
      <c r="FP45" s="188" t="str">
        <f t="shared" si="623"/>
        <v/>
      </c>
      <c r="FQ45" s="188" t="str">
        <f>IF((FP45&lt;&gt;""),IF(OR($F45&lt;&gt;$G45,PrSettings!$M$4="●"),(($F45-$G45)=(FM45-FN45))*1,0),"")</f>
        <v/>
      </c>
      <c r="FR45" s="188" t="str">
        <f t="shared" si="624"/>
        <v/>
      </c>
      <c r="FS45" s="188" t="str">
        <f>IF(FP45&lt;&gt;"",IF(ABS($F45-$G45)&gt;=PrSettings!$M$7,(ABS($F45-$G45-FM45+FN45)&lt;=1)*1,IF(AND(FP45,$F45=$G45,$F45&gt;=PrSettings!$M$6),(ABS(FM45-$F45)&lt;=1)*1,IF(AND(FP45,$F45+$G45&gt;=PrSettings!$M$8),(ABS(FM45-$F45)+ABS(FN45-$G45)&lt;=1)*1,""))),"")</f>
        <v/>
      </c>
      <c r="FT45" s="220"/>
      <c r="FV45" s="186">
        <f t="shared" si="13"/>
        <v>18</v>
      </c>
      <c r="FW45" s="187" t="str">
        <f t="shared" si="625"/>
        <v>Japan</v>
      </c>
      <c r="FX45" s="188">
        <f t="shared" si="65"/>
        <v>38</v>
      </c>
      <c r="FY45" s="187" t="str">
        <f t="shared" si="626"/>
        <v>Sweden</v>
      </c>
      <c r="FZ45" s="222"/>
      <c r="GA45" s="222"/>
      <c r="GB45" s="218"/>
      <c r="GC45" s="188" t="str">
        <f t="shared" si="627"/>
        <v/>
      </c>
      <c r="GD45" s="188" t="str">
        <f>IF((GC45&lt;&gt;""),IF(OR($F45&lt;&gt;$G45,PrSettings!$M$4="●"),(($F45-$G45)=(FZ45-GA45))*1,0),"")</f>
        <v/>
      </c>
      <c r="GE45" s="188" t="str">
        <f t="shared" si="628"/>
        <v/>
      </c>
      <c r="GF45" s="188" t="str">
        <f>IF(GC45&lt;&gt;"",IF(ABS($F45-$G45)&gt;=PrSettings!$M$7,(ABS($F45-$G45-FZ45+GA45)&lt;=1)*1,IF(AND(GC45,$F45=$G45,$F45&gt;=PrSettings!$M$6),(ABS(FZ45-$F45)&lt;=1)*1,IF(AND(GC45,$F45+$G45&gt;=PrSettings!$M$8),(ABS(FZ45-$F45)+ABS(GA45-$G45)&lt;=1)*1,""))),"")</f>
        <v/>
      </c>
      <c r="GG45" s="220"/>
      <c r="GI45" s="186">
        <f t="shared" si="14"/>
        <v>18</v>
      </c>
      <c r="GJ45" s="187" t="str">
        <f t="shared" si="629"/>
        <v>Japan</v>
      </c>
      <c r="GK45" s="188">
        <f t="shared" si="68"/>
        <v>38</v>
      </c>
      <c r="GL45" s="187" t="str">
        <f t="shared" si="630"/>
        <v>Sweden</v>
      </c>
      <c r="GM45" s="222"/>
      <c r="GN45" s="222"/>
      <c r="GO45" s="218"/>
      <c r="GP45" s="188" t="str">
        <f t="shared" si="631"/>
        <v/>
      </c>
      <c r="GQ45" s="188" t="str">
        <f>IF((GP45&lt;&gt;""),IF(OR($F45&lt;&gt;$G45,PrSettings!$M$4="●"),(($F45-$G45)=(GM45-GN45))*1,0),"")</f>
        <v/>
      </c>
      <c r="GR45" s="188" t="str">
        <f t="shared" si="632"/>
        <v/>
      </c>
      <c r="GS45" s="188" t="str">
        <f>IF(GP45&lt;&gt;"",IF(ABS($F45-$G45)&gt;=PrSettings!$M$7,(ABS($F45-$G45-GM45+GN45)&lt;=1)*1,IF(AND(GP45,$F45=$G45,$F45&gt;=PrSettings!$M$6),(ABS(GM45-$F45)&lt;=1)*1,IF(AND(GP45,$F45+$G45&gt;=PrSettings!$M$8),(ABS(GM45-$F45)+ABS(GN45-$G45)&lt;=1)*1,""))),"")</f>
        <v/>
      </c>
      <c r="GT45" s="220"/>
      <c r="GV45" s="186">
        <f t="shared" si="15"/>
        <v>18</v>
      </c>
      <c r="GW45" s="187" t="str">
        <f t="shared" si="633"/>
        <v>Japan</v>
      </c>
      <c r="GX45" s="188">
        <f t="shared" si="71"/>
        <v>38</v>
      </c>
      <c r="GY45" s="187" t="str">
        <f t="shared" si="634"/>
        <v>Sweden</v>
      </c>
      <c r="GZ45" s="222"/>
      <c r="HA45" s="222"/>
      <c r="HB45" s="218"/>
      <c r="HC45" s="188" t="str">
        <f t="shared" si="635"/>
        <v/>
      </c>
      <c r="HD45" s="188" t="str">
        <f>IF((HC45&lt;&gt;""),IF(OR($F45&lt;&gt;$G45,PrSettings!$M$4="●"),(($F45-$G45)=(GZ45-HA45))*1,0),"")</f>
        <v/>
      </c>
      <c r="HE45" s="188" t="str">
        <f t="shared" si="636"/>
        <v/>
      </c>
      <c r="HF45" s="188" t="str">
        <f>IF(HC45&lt;&gt;"",IF(ABS($F45-$G45)&gt;=PrSettings!$M$7,(ABS($F45-$G45-GZ45+HA45)&lt;=1)*1,IF(AND(HC45,$F45=$G45,$F45&gt;=PrSettings!$M$6),(ABS(GZ45-$F45)&lt;=1)*1,IF(AND(HC45,$F45+$G45&gt;=PrSettings!$M$8),(ABS(GZ45-$F45)+ABS(HA45-$G45)&lt;=1)*1,""))),"")</f>
        <v/>
      </c>
      <c r="HG45" s="220"/>
      <c r="HI45" s="186">
        <f t="shared" si="16"/>
        <v>18</v>
      </c>
      <c r="HJ45" s="187" t="str">
        <f t="shared" si="637"/>
        <v>Japan</v>
      </c>
      <c r="HK45" s="188">
        <f t="shared" si="74"/>
        <v>38</v>
      </c>
      <c r="HL45" s="187" t="str">
        <f t="shared" si="638"/>
        <v>Sweden</v>
      </c>
      <c r="HM45" s="222"/>
      <c r="HN45" s="222"/>
      <c r="HO45" s="218"/>
      <c r="HP45" s="188" t="str">
        <f t="shared" si="639"/>
        <v/>
      </c>
      <c r="HQ45" s="188" t="str">
        <f>IF((HP45&lt;&gt;""),IF(OR($F45&lt;&gt;$G45,PrSettings!$M$4="●"),(($F45-$G45)=(HM45-HN45))*1,0),"")</f>
        <v/>
      </c>
      <c r="HR45" s="188" t="str">
        <f t="shared" si="640"/>
        <v/>
      </c>
      <c r="HS45" s="188" t="str">
        <f>IF(HP45&lt;&gt;"",IF(ABS($F45-$G45)&gt;=PrSettings!$M$7,(ABS($F45-$G45-HM45+HN45)&lt;=1)*1,IF(AND(HP45,$F45=$G45,$F45&gt;=PrSettings!$M$6),(ABS(HM45-$F45)&lt;=1)*1,IF(AND(HP45,$F45+$G45&gt;=PrSettings!$M$8),(ABS(HM45-$F45)+ABS(HN45-$G45)&lt;=1)*1,""))),"")</f>
        <v/>
      </c>
      <c r="HT45" s="220"/>
      <c r="HV45" s="186">
        <f t="shared" si="17"/>
        <v>18</v>
      </c>
      <c r="HW45" s="187" t="str">
        <f t="shared" si="641"/>
        <v>Japan</v>
      </c>
      <c r="HX45" s="188">
        <f t="shared" si="77"/>
        <v>38</v>
      </c>
      <c r="HY45" s="187" t="str">
        <f t="shared" si="642"/>
        <v>Sweden</v>
      </c>
      <c r="HZ45" s="222"/>
      <c r="IA45" s="222"/>
      <c r="IB45" s="218"/>
      <c r="IC45" s="188" t="str">
        <f t="shared" si="643"/>
        <v/>
      </c>
      <c r="ID45" s="188" t="str">
        <f>IF((IC45&lt;&gt;""),IF(OR($F45&lt;&gt;$G45,PrSettings!$M$4="●"),(($F45-$G45)=(HZ45-IA45))*1,0),"")</f>
        <v/>
      </c>
      <c r="IE45" s="188" t="str">
        <f t="shared" si="644"/>
        <v/>
      </c>
      <c r="IF45" s="188" t="str">
        <f>IF(IC45&lt;&gt;"",IF(ABS($F45-$G45)&gt;=PrSettings!$M$7,(ABS($F45-$G45-HZ45+IA45)&lt;=1)*1,IF(AND(IC45,$F45=$G45,$F45&gt;=PrSettings!$M$6),(ABS(HZ45-$F45)&lt;=1)*1,IF(AND(IC45,$F45+$G45&gt;=PrSettings!$M$8),(ABS(HZ45-$F45)+ABS(IA45-$G45)&lt;=1)*1,""))),"")</f>
        <v/>
      </c>
      <c r="IG45" s="220"/>
      <c r="II45" s="186">
        <f t="shared" si="18"/>
        <v>18</v>
      </c>
      <c r="IJ45" s="187" t="str">
        <f t="shared" si="645"/>
        <v>Japan</v>
      </c>
      <c r="IK45" s="188">
        <f t="shared" si="80"/>
        <v>38</v>
      </c>
      <c r="IL45" s="187" t="str">
        <f t="shared" si="646"/>
        <v>Sweden</v>
      </c>
      <c r="IM45" s="222"/>
      <c r="IN45" s="222"/>
      <c r="IO45" s="218"/>
      <c r="IP45" s="188" t="str">
        <f t="shared" si="647"/>
        <v/>
      </c>
      <c r="IQ45" s="188" t="str">
        <f>IF((IP45&lt;&gt;""),IF(OR($F45&lt;&gt;$G45,PrSettings!$M$4="●"),(($F45-$G45)=(IM45-IN45))*1,0),"")</f>
        <v/>
      </c>
      <c r="IR45" s="188" t="str">
        <f t="shared" si="648"/>
        <v/>
      </c>
      <c r="IS45" s="188" t="str">
        <f>IF(IP45&lt;&gt;"",IF(ABS($F45-$G45)&gt;=PrSettings!$M$7,(ABS($F45-$G45-IM45+IN45)&lt;=1)*1,IF(AND(IP45,$F45=$G45,$F45&gt;=PrSettings!$M$6),(ABS(IM45-$F45)&lt;=1)*1,IF(AND(IP45,$F45+$G45&gt;=PrSettings!$M$8),(ABS(IM45-$F45)+ABS(IN45-$G45)&lt;=1)*1,""))),"")</f>
        <v/>
      </c>
      <c r="IT45" s="220"/>
      <c r="IV45" s="186">
        <f t="shared" si="19"/>
        <v>18</v>
      </c>
      <c r="IW45" s="187" t="str">
        <f t="shared" si="649"/>
        <v>Japan</v>
      </c>
      <c r="IX45" s="188">
        <f t="shared" si="83"/>
        <v>38</v>
      </c>
      <c r="IY45" s="187" t="str">
        <f t="shared" si="650"/>
        <v>Sweden</v>
      </c>
      <c r="IZ45" s="222"/>
      <c r="JA45" s="222"/>
      <c r="JB45" s="218"/>
      <c r="JC45" s="188" t="str">
        <f t="shared" si="651"/>
        <v/>
      </c>
      <c r="JD45" s="188" t="str">
        <f>IF((JC45&lt;&gt;""),IF(OR($F45&lt;&gt;$G45,PrSettings!$M$4="●"),(($F45-$G45)=(IZ45-JA45))*1,0),"")</f>
        <v/>
      </c>
      <c r="JE45" s="188" t="str">
        <f t="shared" si="652"/>
        <v/>
      </c>
      <c r="JF45" s="188" t="str">
        <f>IF(JC45&lt;&gt;"",IF(ABS($F45-$G45)&gt;=PrSettings!$M$7,(ABS($F45-$G45-IZ45+JA45)&lt;=1)*1,IF(AND(JC45,$F45=$G45,$F45&gt;=PrSettings!$M$6),(ABS(IZ45-$F45)&lt;=1)*1,IF(AND(JC45,$F45+$G45&gt;=PrSettings!$M$8),(ABS(IZ45-$F45)+ABS(JA45-$G45)&lt;=1)*1,""))),"")</f>
        <v/>
      </c>
      <c r="JG45" s="220"/>
      <c r="JI45" s="186">
        <f t="shared" si="20"/>
        <v>18</v>
      </c>
      <c r="JJ45" s="187" t="str">
        <f t="shared" si="653"/>
        <v>Japan</v>
      </c>
      <c r="JK45" s="188">
        <f t="shared" si="86"/>
        <v>38</v>
      </c>
      <c r="JL45" s="187" t="str">
        <f t="shared" si="654"/>
        <v>Sweden</v>
      </c>
      <c r="JM45" s="222"/>
      <c r="JN45" s="222"/>
      <c r="JO45" s="218"/>
      <c r="JP45" s="188" t="str">
        <f t="shared" si="655"/>
        <v/>
      </c>
      <c r="JQ45" s="188" t="str">
        <f>IF((JP45&lt;&gt;""),IF(OR($F45&lt;&gt;$G45,PrSettings!$M$4="●"),(($F45-$G45)=(JM45-JN45))*1,0),"")</f>
        <v/>
      </c>
      <c r="JR45" s="188" t="str">
        <f t="shared" si="656"/>
        <v/>
      </c>
      <c r="JS45" s="188" t="str">
        <f>IF(JP45&lt;&gt;"",IF(ABS($F45-$G45)&gt;=PrSettings!$M$7,(ABS($F45-$G45-JM45+JN45)&lt;=1)*1,IF(AND(JP45,$F45=$G45,$F45&gt;=PrSettings!$M$6),(ABS(JM45-$F45)&lt;=1)*1,IF(AND(JP45,$F45+$G45&gt;=PrSettings!$M$8),(ABS(JM45-$F45)+ABS(JN45-$G45)&lt;=1)*1,""))),"")</f>
        <v/>
      </c>
      <c r="JT45" s="220"/>
      <c r="JV45" s="186">
        <f t="shared" si="21"/>
        <v>18</v>
      </c>
      <c r="JW45" s="187" t="str">
        <f t="shared" si="657"/>
        <v>Japan</v>
      </c>
      <c r="JX45" s="188">
        <f t="shared" si="89"/>
        <v>38</v>
      </c>
      <c r="JY45" s="187" t="str">
        <f t="shared" si="658"/>
        <v>Sweden</v>
      </c>
      <c r="JZ45" s="222"/>
      <c r="KA45" s="222"/>
      <c r="KB45" s="218"/>
      <c r="KC45" s="188" t="str">
        <f t="shared" si="659"/>
        <v/>
      </c>
      <c r="KD45" s="188" t="str">
        <f>IF((KC45&lt;&gt;""),IF(OR($F45&lt;&gt;$G45,PrSettings!$M$4="●"),(($F45-$G45)=(JZ45-KA45))*1,0),"")</f>
        <v/>
      </c>
      <c r="KE45" s="188" t="str">
        <f t="shared" si="660"/>
        <v/>
      </c>
      <c r="KF45" s="188" t="str">
        <f>IF(KC45&lt;&gt;"",IF(ABS($F45-$G45)&gt;=PrSettings!$M$7,(ABS($F45-$G45-JZ45+KA45)&lt;=1)*1,IF(AND(KC45,$F45=$G45,$F45&gt;=PrSettings!$M$6),(ABS(JZ45-$F45)&lt;=1)*1,IF(AND(KC45,$F45+$G45&gt;=PrSettings!$M$8),(ABS(JZ45-$F45)+ABS(KA45-$G45)&lt;=1)*1,""))),"")</f>
        <v/>
      </c>
      <c r="KG45" s="220"/>
      <c r="KI45" s="186">
        <f t="shared" si="22"/>
        <v>18</v>
      </c>
      <c r="KJ45" s="187" t="str">
        <f t="shared" si="661"/>
        <v>Japan</v>
      </c>
      <c r="KK45" s="188">
        <f t="shared" si="92"/>
        <v>38</v>
      </c>
      <c r="KL45" s="187" t="str">
        <f t="shared" si="662"/>
        <v>Sweden</v>
      </c>
      <c r="KM45" s="222"/>
      <c r="KN45" s="222"/>
      <c r="KO45" s="218"/>
      <c r="KP45" s="188" t="str">
        <f t="shared" si="663"/>
        <v/>
      </c>
      <c r="KQ45" s="188" t="str">
        <f>IF((KP45&lt;&gt;""),IF(OR($F45&lt;&gt;$G45,PrSettings!$M$4="●"),(($F45-$G45)=(KM45-KN45))*1,0),"")</f>
        <v/>
      </c>
      <c r="KR45" s="188" t="str">
        <f t="shared" si="664"/>
        <v/>
      </c>
      <c r="KS45" s="188" t="str">
        <f>IF(KP45&lt;&gt;"",IF(ABS($F45-$G45)&gt;=PrSettings!$M$7,(ABS($F45-$G45-KM45+KN45)&lt;=1)*1,IF(AND(KP45,$F45=$G45,$F45&gt;=PrSettings!$M$6),(ABS(KM45-$F45)&lt;=1)*1,IF(AND(KP45,$F45+$G45&gt;=PrSettings!$M$8),(ABS(KM45-$F45)+ABS(KN45-$G45)&lt;=1)*1,""))),"")</f>
        <v/>
      </c>
      <c r="KT45" s="220"/>
      <c r="KV45" s="186">
        <f t="shared" si="23"/>
        <v>18</v>
      </c>
      <c r="KW45" s="187" t="str">
        <f t="shared" si="665"/>
        <v>Japan</v>
      </c>
      <c r="KX45" s="188">
        <f t="shared" si="95"/>
        <v>38</v>
      </c>
      <c r="KY45" s="187" t="str">
        <f t="shared" si="666"/>
        <v>Sweden</v>
      </c>
      <c r="KZ45" s="222"/>
      <c r="LA45" s="222"/>
      <c r="LB45" s="218"/>
      <c r="LC45" s="188" t="str">
        <f t="shared" si="667"/>
        <v/>
      </c>
      <c r="LD45" s="188" t="str">
        <f>IF((LC45&lt;&gt;""),IF(OR($F45&lt;&gt;$G45,PrSettings!$M$4="●"),(($F45-$G45)=(KZ45-LA45))*1,0),"")</f>
        <v/>
      </c>
      <c r="LE45" s="188" t="str">
        <f t="shared" si="668"/>
        <v/>
      </c>
      <c r="LF45" s="188" t="str">
        <f>IF(LC45&lt;&gt;"",IF(ABS($F45-$G45)&gt;=PrSettings!$M$7,(ABS($F45-$G45-KZ45+LA45)&lt;=1)*1,IF(AND(LC45,$F45=$G45,$F45&gt;=PrSettings!$M$6),(ABS(KZ45-$F45)&lt;=1)*1,IF(AND(LC45,$F45+$G45&gt;=PrSettings!$M$8),(ABS(KZ45-$F45)+ABS(LA45-$G45)&lt;=1)*1,""))),"")</f>
        <v/>
      </c>
      <c r="LG45" s="220"/>
      <c r="LI45" s="186">
        <f t="shared" si="24"/>
        <v>18</v>
      </c>
      <c r="LJ45" s="187" t="str">
        <f t="shared" si="669"/>
        <v>Japan</v>
      </c>
      <c r="LK45" s="188">
        <f t="shared" si="98"/>
        <v>38</v>
      </c>
      <c r="LL45" s="187" t="str">
        <f t="shared" si="670"/>
        <v>Sweden</v>
      </c>
      <c r="LM45" s="222"/>
      <c r="LN45" s="222"/>
      <c r="LO45" s="218"/>
      <c r="LP45" s="188" t="str">
        <f t="shared" si="671"/>
        <v/>
      </c>
      <c r="LQ45" s="188" t="str">
        <f>IF((LP45&lt;&gt;""),IF(OR($F45&lt;&gt;$G45,PrSettings!$M$4="●"),(($F45-$G45)=(LM45-LN45))*1,0),"")</f>
        <v/>
      </c>
      <c r="LR45" s="188" t="str">
        <f t="shared" si="672"/>
        <v/>
      </c>
      <c r="LS45" s="188" t="str">
        <f>IF(LP45&lt;&gt;"",IF(ABS($F45-$G45)&gt;=PrSettings!$M$7,(ABS($F45-$G45-LM45+LN45)&lt;=1)*1,IF(AND(LP45,$F45=$G45,$F45&gt;=PrSettings!$M$6),(ABS(LM45-$F45)&lt;=1)*1,IF(AND(LP45,$F45+$G45&gt;=PrSettings!$M$8),(ABS(LM45-$F45)+ABS(LN45-$G45)&lt;=1)*1,""))),"")</f>
        <v/>
      </c>
      <c r="LT45" s="220"/>
      <c r="LV45" s="186">
        <f t="shared" si="25"/>
        <v>18</v>
      </c>
      <c r="LW45" s="187" t="str">
        <f t="shared" si="673"/>
        <v>Japan</v>
      </c>
      <c r="LX45" s="188">
        <f t="shared" si="101"/>
        <v>38</v>
      </c>
      <c r="LY45" s="187" t="str">
        <f t="shared" si="674"/>
        <v>Sweden</v>
      </c>
      <c r="LZ45" s="222"/>
      <c r="MA45" s="222"/>
      <c r="MB45" s="218"/>
      <c r="MC45" s="188" t="str">
        <f t="shared" si="675"/>
        <v/>
      </c>
      <c r="MD45" s="188" t="str">
        <f>IF((MC45&lt;&gt;""),IF(OR($F45&lt;&gt;$G45,PrSettings!$M$4="●"),(($F45-$G45)=(LZ45-MA45))*1,0),"")</f>
        <v/>
      </c>
      <c r="ME45" s="188" t="str">
        <f t="shared" si="676"/>
        <v/>
      </c>
      <c r="MF45" s="188" t="str">
        <f>IF(MC45&lt;&gt;"",IF(ABS($F45-$G45)&gt;=PrSettings!$M$7,(ABS($F45-$G45-LZ45+MA45)&lt;=1)*1,IF(AND(MC45,$F45=$G45,$F45&gt;=PrSettings!$M$6),(ABS(LZ45-$F45)&lt;=1)*1,IF(AND(MC45,$F45+$G45&gt;=PrSettings!$M$8),(ABS(LZ45-$F45)+ABS(MA45-$G45)&lt;=1)*1,""))),"")</f>
        <v/>
      </c>
      <c r="MG45" s="220"/>
    </row>
    <row r="46" spans="1:345">
      <c r="B46" s="186">
        <f>INDEX(Groups!$C$7:$C$65,MATCH(C46,Groups!$D$7:$D$65,0))</f>
        <v>44</v>
      </c>
      <c r="C46" s="187" t="str">
        <f>CalcF!$P$27</f>
        <v>Tunisia</v>
      </c>
      <c r="D46" s="188">
        <f>INDEX(Groups!$C$7:$C$65,MATCH(E46,Groups!$D$7:$D$65,0))</f>
        <v>7</v>
      </c>
      <c r="E46" s="187" t="str">
        <f>CalcF!$Q$27</f>
        <v>Netherlands</v>
      </c>
      <c r="F46" s="189" t="str">
        <f>CalcF!$R$27</f>
        <v/>
      </c>
      <c r="G46" s="190" t="str">
        <f>CalcF!$S$27</f>
        <v/>
      </c>
      <c r="I46" s="186">
        <f t="shared" si="468"/>
        <v>44</v>
      </c>
      <c r="J46" s="187" t="str">
        <f t="shared" si="573"/>
        <v>Tunisia</v>
      </c>
      <c r="K46" s="188">
        <f t="shared" si="26"/>
        <v>7</v>
      </c>
      <c r="L46" s="187" t="str">
        <f t="shared" si="574"/>
        <v>Netherlands</v>
      </c>
      <c r="M46" s="222"/>
      <c r="N46" s="222"/>
      <c r="O46" s="467"/>
      <c r="P46" s="188" t="str">
        <f t="shared" si="575"/>
        <v/>
      </c>
      <c r="Q46" s="188" t="str">
        <f>IF((P46&lt;&gt;""),IF(OR($F46&lt;&gt;$G46,PrSettings!$M$4="●"),(($F46-$G46)=(M46-N46))*1,0),"")</f>
        <v/>
      </c>
      <c r="R46" s="188" t="str">
        <f t="shared" si="576"/>
        <v/>
      </c>
      <c r="S46" s="188" t="str">
        <f>IF(P46&lt;&gt;"",IF(ABS($F46-$G46)&gt;=PrSettings!$M$7,(ABS($F46-$G46-M46+N46)&lt;=1)*1,IF(AND(P46,$F46=$G46,$F46&gt;=PrSettings!$M$6),(ABS(M46-$F46)&lt;=1)*1,IF(AND(P46,$F46+$G46&gt;=PrSettings!$M$8),(ABS(M46-$F46)+ABS(N46-$G46)&lt;=1)*1,""))),"")</f>
        <v/>
      </c>
      <c r="T46" s="468"/>
      <c r="V46" s="186">
        <f t="shared" si="1"/>
        <v>44</v>
      </c>
      <c r="W46" s="187" t="str">
        <f t="shared" si="577"/>
        <v>Tunisia</v>
      </c>
      <c r="X46" s="188">
        <f t="shared" si="29"/>
        <v>7</v>
      </c>
      <c r="Y46" s="187" t="str">
        <f t="shared" si="578"/>
        <v>Netherlands</v>
      </c>
      <c r="Z46" s="222"/>
      <c r="AA46" s="222"/>
      <c r="AB46" s="467"/>
      <c r="AC46" s="188" t="str">
        <f t="shared" si="579"/>
        <v/>
      </c>
      <c r="AD46" s="188" t="str">
        <f>IF((AC46&lt;&gt;""),IF(OR($F46&lt;&gt;$G46,PrSettings!$M$4="●"),(($F46-$G46)=(Z46-AA46))*1,0),"")</f>
        <v/>
      </c>
      <c r="AE46" s="188" t="str">
        <f t="shared" si="580"/>
        <v/>
      </c>
      <c r="AF46" s="188" t="str">
        <f>IF(AC46&lt;&gt;"",IF(ABS($F46-$G46)&gt;=PrSettings!$M$7,(ABS($F46-$G46-Z46+AA46)&lt;=1)*1,IF(AND(AC46,$F46=$G46,$F46&gt;=PrSettings!$M$6),(ABS(Z46-$F46)&lt;=1)*1,IF(AND(AC46,$F46+$G46&gt;=PrSettings!$M$8),(ABS(Z46-$F46)+ABS(AA46-$G46)&lt;=1)*1,""))),"")</f>
        <v/>
      </c>
      <c r="AG46" s="468"/>
      <c r="AI46" s="186">
        <f t="shared" si="2"/>
        <v>44</v>
      </c>
      <c r="AJ46" s="187" t="str">
        <f t="shared" si="581"/>
        <v>Tunisia</v>
      </c>
      <c r="AK46" s="188">
        <f t="shared" si="32"/>
        <v>7</v>
      </c>
      <c r="AL46" s="187" t="str">
        <f t="shared" si="582"/>
        <v>Netherlands</v>
      </c>
      <c r="AM46" s="222"/>
      <c r="AN46" s="222"/>
      <c r="AO46" s="467"/>
      <c r="AP46" s="188" t="str">
        <f t="shared" si="583"/>
        <v/>
      </c>
      <c r="AQ46" s="188" t="str">
        <f>IF((AP46&lt;&gt;""),IF(OR($F46&lt;&gt;$G46,PrSettings!$M$4="●"),(($F46-$G46)=(AM46-AN46))*1,0),"")</f>
        <v/>
      </c>
      <c r="AR46" s="188" t="str">
        <f t="shared" si="584"/>
        <v/>
      </c>
      <c r="AS46" s="188" t="str">
        <f>IF(AP46&lt;&gt;"",IF(ABS($F46-$G46)&gt;=PrSettings!$M$7,(ABS($F46-$G46-AM46+AN46)&lt;=1)*1,IF(AND(AP46,$F46=$G46,$F46&gt;=PrSettings!$M$6),(ABS(AM46-$F46)&lt;=1)*1,IF(AND(AP46,$F46+$G46&gt;=PrSettings!$M$8),(ABS(AM46-$F46)+ABS(AN46-$G46)&lt;=1)*1,""))),"")</f>
        <v/>
      </c>
      <c r="AT46" s="468"/>
      <c r="AV46" s="186">
        <f t="shared" si="3"/>
        <v>44</v>
      </c>
      <c r="AW46" s="187" t="str">
        <f t="shared" si="585"/>
        <v>Tunisia</v>
      </c>
      <c r="AX46" s="188">
        <f t="shared" si="35"/>
        <v>7</v>
      </c>
      <c r="AY46" s="187" t="str">
        <f t="shared" si="586"/>
        <v>Netherlands</v>
      </c>
      <c r="AZ46" s="222"/>
      <c r="BA46" s="222"/>
      <c r="BB46" s="467"/>
      <c r="BC46" s="188" t="str">
        <f t="shared" si="587"/>
        <v/>
      </c>
      <c r="BD46" s="188" t="str">
        <f>IF((BC46&lt;&gt;""),IF(OR($F46&lt;&gt;$G46,PrSettings!$M$4="●"),(($F46-$G46)=(AZ46-BA46))*1,0),"")</f>
        <v/>
      </c>
      <c r="BE46" s="188" t="str">
        <f t="shared" si="588"/>
        <v/>
      </c>
      <c r="BF46" s="188" t="str">
        <f>IF(BC46&lt;&gt;"",IF(ABS($F46-$G46)&gt;=PrSettings!$M$7,(ABS($F46-$G46-AZ46+BA46)&lt;=1)*1,IF(AND(BC46,$F46=$G46,$F46&gt;=PrSettings!$M$6),(ABS(AZ46-$F46)&lt;=1)*1,IF(AND(BC46,$F46+$G46&gt;=PrSettings!$M$8),(ABS(AZ46-$F46)+ABS(BA46-$G46)&lt;=1)*1,""))),"")</f>
        <v/>
      </c>
      <c r="BG46" s="468"/>
      <c r="BI46" s="186">
        <f t="shared" si="4"/>
        <v>44</v>
      </c>
      <c r="BJ46" s="187" t="str">
        <f t="shared" si="589"/>
        <v>Tunisia</v>
      </c>
      <c r="BK46" s="188">
        <f t="shared" si="38"/>
        <v>7</v>
      </c>
      <c r="BL46" s="187" t="str">
        <f t="shared" si="590"/>
        <v>Netherlands</v>
      </c>
      <c r="BM46" s="222"/>
      <c r="BN46" s="222"/>
      <c r="BO46" s="467"/>
      <c r="BP46" s="188" t="str">
        <f t="shared" si="591"/>
        <v/>
      </c>
      <c r="BQ46" s="188" t="str">
        <f>IF((BP46&lt;&gt;""),IF(OR($F46&lt;&gt;$G46,PrSettings!$M$4="●"),(($F46-$G46)=(BM46-BN46))*1,0),"")</f>
        <v/>
      </c>
      <c r="BR46" s="188" t="str">
        <f t="shared" si="592"/>
        <v/>
      </c>
      <c r="BS46" s="188" t="str">
        <f>IF(BP46&lt;&gt;"",IF(ABS($F46-$G46)&gt;=PrSettings!$M$7,(ABS($F46-$G46-BM46+BN46)&lt;=1)*1,IF(AND(BP46,$F46=$G46,$F46&gt;=PrSettings!$M$6),(ABS(BM46-$F46)&lt;=1)*1,IF(AND(BP46,$F46+$G46&gt;=PrSettings!$M$8),(ABS(BM46-$F46)+ABS(BN46-$G46)&lt;=1)*1,""))),"")</f>
        <v/>
      </c>
      <c r="BT46" s="468"/>
      <c r="BV46" s="186">
        <f t="shared" si="5"/>
        <v>44</v>
      </c>
      <c r="BW46" s="187" t="str">
        <f t="shared" si="593"/>
        <v>Tunisia</v>
      </c>
      <c r="BX46" s="188">
        <f t="shared" si="41"/>
        <v>7</v>
      </c>
      <c r="BY46" s="187" t="str">
        <f t="shared" si="594"/>
        <v>Netherlands</v>
      </c>
      <c r="BZ46" s="222"/>
      <c r="CA46" s="222"/>
      <c r="CB46" s="467"/>
      <c r="CC46" s="188" t="str">
        <f t="shared" si="595"/>
        <v/>
      </c>
      <c r="CD46" s="188" t="str">
        <f>IF((CC46&lt;&gt;""),IF(OR($F46&lt;&gt;$G46,PrSettings!$M$4="●"),(($F46-$G46)=(BZ46-CA46))*1,0),"")</f>
        <v/>
      </c>
      <c r="CE46" s="188" t="str">
        <f t="shared" si="596"/>
        <v/>
      </c>
      <c r="CF46" s="188" t="str">
        <f>IF(CC46&lt;&gt;"",IF(ABS($F46-$G46)&gt;=PrSettings!$M$7,(ABS($F46-$G46-BZ46+CA46)&lt;=1)*1,IF(AND(CC46,$F46=$G46,$F46&gt;=PrSettings!$M$6),(ABS(BZ46-$F46)&lt;=1)*1,IF(AND(CC46,$F46+$G46&gt;=PrSettings!$M$8),(ABS(BZ46-$F46)+ABS(CA46-$G46)&lt;=1)*1,""))),"")</f>
        <v/>
      </c>
      <c r="CG46" s="468"/>
      <c r="CI46" s="186">
        <f t="shared" si="6"/>
        <v>44</v>
      </c>
      <c r="CJ46" s="187" t="str">
        <f t="shared" si="597"/>
        <v>Tunisia</v>
      </c>
      <c r="CK46" s="188">
        <f t="shared" si="44"/>
        <v>7</v>
      </c>
      <c r="CL46" s="187" t="str">
        <f t="shared" si="598"/>
        <v>Netherlands</v>
      </c>
      <c r="CM46" s="222"/>
      <c r="CN46" s="222"/>
      <c r="CO46" s="467"/>
      <c r="CP46" s="188" t="str">
        <f t="shared" si="599"/>
        <v/>
      </c>
      <c r="CQ46" s="188" t="str">
        <f>IF((CP46&lt;&gt;""),IF(OR($F46&lt;&gt;$G46,PrSettings!$M$4="●"),(($F46-$G46)=(CM46-CN46))*1,0),"")</f>
        <v/>
      </c>
      <c r="CR46" s="188" t="str">
        <f t="shared" si="600"/>
        <v/>
      </c>
      <c r="CS46" s="188" t="str">
        <f>IF(CP46&lt;&gt;"",IF(ABS($F46-$G46)&gt;=PrSettings!$M$7,(ABS($F46-$G46-CM46+CN46)&lt;=1)*1,IF(AND(CP46,$F46=$G46,$F46&gt;=PrSettings!$M$6),(ABS(CM46-$F46)&lt;=1)*1,IF(AND(CP46,$F46+$G46&gt;=PrSettings!$M$8),(ABS(CM46-$F46)+ABS(CN46-$G46)&lt;=1)*1,""))),"")</f>
        <v/>
      </c>
      <c r="CT46" s="468"/>
      <c r="CV46" s="186">
        <f t="shared" si="7"/>
        <v>44</v>
      </c>
      <c r="CW46" s="187" t="str">
        <f t="shared" si="601"/>
        <v>Tunisia</v>
      </c>
      <c r="CX46" s="188">
        <f t="shared" si="47"/>
        <v>7</v>
      </c>
      <c r="CY46" s="187" t="str">
        <f t="shared" si="602"/>
        <v>Netherlands</v>
      </c>
      <c r="CZ46" s="222"/>
      <c r="DA46" s="222"/>
      <c r="DB46" s="467"/>
      <c r="DC46" s="188" t="str">
        <f t="shared" si="603"/>
        <v/>
      </c>
      <c r="DD46" s="188" t="str">
        <f>IF((DC46&lt;&gt;""),IF(OR($F46&lt;&gt;$G46,PrSettings!$M$4="●"),(($F46-$G46)=(CZ46-DA46))*1,0),"")</f>
        <v/>
      </c>
      <c r="DE46" s="188" t="str">
        <f t="shared" si="604"/>
        <v/>
      </c>
      <c r="DF46" s="188" t="str">
        <f>IF(DC46&lt;&gt;"",IF(ABS($F46-$G46)&gt;=PrSettings!$M$7,(ABS($F46-$G46-CZ46+DA46)&lt;=1)*1,IF(AND(DC46,$F46=$G46,$F46&gt;=PrSettings!$M$6),(ABS(CZ46-$F46)&lt;=1)*1,IF(AND(DC46,$F46+$G46&gt;=PrSettings!$M$8),(ABS(CZ46-$F46)+ABS(DA46-$G46)&lt;=1)*1,""))),"")</f>
        <v/>
      </c>
      <c r="DG46" s="468"/>
      <c r="DI46" s="186">
        <f t="shared" si="8"/>
        <v>44</v>
      </c>
      <c r="DJ46" s="187" t="str">
        <f t="shared" si="605"/>
        <v>Tunisia</v>
      </c>
      <c r="DK46" s="188">
        <f t="shared" si="50"/>
        <v>7</v>
      </c>
      <c r="DL46" s="187" t="str">
        <f t="shared" si="606"/>
        <v>Netherlands</v>
      </c>
      <c r="DM46" s="222"/>
      <c r="DN46" s="222"/>
      <c r="DO46" s="467"/>
      <c r="DP46" s="188" t="str">
        <f t="shared" si="607"/>
        <v/>
      </c>
      <c r="DQ46" s="188" t="str">
        <f>IF((DP46&lt;&gt;""),IF(OR($F46&lt;&gt;$G46,PrSettings!$M$4="●"),(($F46-$G46)=(DM46-DN46))*1,0),"")</f>
        <v/>
      </c>
      <c r="DR46" s="188" t="str">
        <f t="shared" si="608"/>
        <v/>
      </c>
      <c r="DS46" s="188" t="str">
        <f>IF(DP46&lt;&gt;"",IF(ABS($F46-$G46)&gt;=PrSettings!$M$7,(ABS($F46-$G46-DM46+DN46)&lt;=1)*1,IF(AND(DP46,$F46=$G46,$F46&gt;=PrSettings!$M$6),(ABS(DM46-$F46)&lt;=1)*1,IF(AND(DP46,$F46+$G46&gt;=PrSettings!$M$8),(ABS(DM46-$F46)+ABS(DN46-$G46)&lt;=1)*1,""))),"")</f>
        <v/>
      </c>
      <c r="DT46" s="468"/>
      <c r="DV46" s="186">
        <f t="shared" si="9"/>
        <v>44</v>
      </c>
      <c r="DW46" s="187" t="str">
        <f t="shared" si="609"/>
        <v>Tunisia</v>
      </c>
      <c r="DX46" s="188">
        <f t="shared" si="53"/>
        <v>7</v>
      </c>
      <c r="DY46" s="187" t="str">
        <f t="shared" si="610"/>
        <v>Netherlands</v>
      </c>
      <c r="DZ46" s="222"/>
      <c r="EA46" s="222"/>
      <c r="EB46" s="467"/>
      <c r="EC46" s="188" t="str">
        <f t="shared" si="611"/>
        <v/>
      </c>
      <c r="ED46" s="188" t="str">
        <f>IF((EC46&lt;&gt;""),IF(OR($F46&lt;&gt;$G46,PrSettings!$M$4="●"),(($F46-$G46)=(DZ46-EA46))*1,0),"")</f>
        <v/>
      </c>
      <c r="EE46" s="188" t="str">
        <f t="shared" si="612"/>
        <v/>
      </c>
      <c r="EF46" s="188" t="str">
        <f>IF(EC46&lt;&gt;"",IF(ABS($F46-$G46)&gt;=PrSettings!$M$7,(ABS($F46-$G46-DZ46+EA46)&lt;=1)*1,IF(AND(EC46,$F46=$G46,$F46&gt;=PrSettings!$M$6),(ABS(DZ46-$F46)&lt;=1)*1,IF(AND(EC46,$F46+$G46&gt;=PrSettings!$M$8),(ABS(DZ46-$F46)+ABS(EA46-$G46)&lt;=1)*1,""))),"")</f>
        <v/>
      </c>
      <c r="EG46" s="468"/>
      <c r="EI46" s="186">
        <f t="shared" si="10"/>
        <v>44</v>
      </c>
      <c r="EJ46" s="187" t="str">
        <f t="shared" si="613"/>
        <v>Tunisia</v>
      </c>
      <c r="EK46" s="188">
        <f t="shared" si="56"/>
        <v>7</v>
      </c>
      <c r="EL46" s="187" t="str">
        <f t="shared" si="614"/>
        <v>Netherlands</v>
      </c>
      <c r="EM46" s="222"/>
      <c r="EN46" s="222"/>
      <c r="EO46" s="467"/>
      <c r="EP46" s="188" t="str">
        <f t="shared" si="615"/>
        <v/>
      </c>
      <c r="EQ46" s="188" t="str">
        <f>IF((EP46&lt;&gt;""),IF(OR($F46&lt;&gt;$G46,PrSettings!$M$4="●"),(($F46-$G46)=(EM46-EN46))*1,0),"")</f>
        <v/>
      </c>
      <c r="ER46" s="188" t="str">
        <f t="shared" si="616"/>
        <v/>
      </c>
      <c r="ES46" s="188" t="str">
        <f>IF(EP46&lt;&gt;"",IF(ABS($F46-$G46)&gt;=PrSettings!$M$7,(ABS($F46-$G46-EM46+EN46)&lt;=1)*1,IF(AND(EP46,$F46=$G46,$F46&gt;=PrSettings!$M$6),(ABS(EM46-$F46)&lt;=1)*1,IF(AND(EP46,$F46+$G46&gt;=PrSettings!$M$8),(ABS(EM46-$F46)+ABS(EN46-$G46)&lt;=1)*1,""))),"")</f>
        <v/>
      </c>
      <c r="ET46" s="468"/>
      <c r="EV46" s="186">
        <f t="shared" si="11"/>
        <v>44</v>
      </c>
      <c r="EW46" s="187" t="str">
        <f t="shared" si="617"/>
        <v>Tunisia</v>
      </c>
      <c r="EX46" s="188">
        <f t="shared" si="59"/>
        <v>7</v>
      </c>
      <c r="EY46" s="187" t="str">
        <f t="shared" si="618"/>
        <v>Netherlands</v>
      </c>
      <c r="EZ46" s="222"/>
      <c r="FA46" s="222"/>
      <c r="FB46" s="467"/>
      <c r="FC46" s="188" t="str">
        <f t="shared" si="619"/>
        <v/>
      </c>
      <c r="FD46" s="188" t="str">
        <f>IF((FC46&lt;&gt;""),IF(OR($F46&lt;&gt;$G46,PrSettings!$M$4="●"),(($F46-$G46)=(EZ46-FA46))*1,0),"")</f>
        <v/>
      </c>
      <c r="FE46" s="188" t="str">
        <f t="shared" si="620"/>
        <v/>
      </c>
      <c r="FF46" s="188" t="str">
        <f>IF(FC46&lt;&gt;"",IF(ABS($F46-$G46)&gt;=PrSettings!$M$7,(ABS($F46-$G46-EZ46+FA46)&lt;=1)*1,IF(AND(FC46,$F46=$G46,$F46&gt;=PrSettings!$M$6),(ABS(EZ46-$F46)&lt;=1)*1,IF(AND(FC46,$F46+$G46&gt;=PrSettings!$M$8),(ABS(EZ46-$F46)+ABS(FA46-$G46)&lt;=1)*1,""))),"")</f>
        <v/>
      </c>
      <c r="FG46" s="468"/>
      <c r="FI46" s="186">
        <f t="shared" si="12"/>
        <v>44</v>
      </c>
      <c r="FJ46" s="187" t="str">
        <f t="shared" si="621"/>
        <v>Tunisia</v>
      </c>
      <c r="FK46" s="188">
        <f t="shared" si="62"/>
        <v>7</v>
      </c>
      <c r="FL46" s="187" t="str">
        <f t="shared" si="622"/>
        <v>Netherlands</v>
      </c>
      <c r="FM46" s="222"/>
      <c r="FN46" s="222"/>
      <c r="FO46" s="467"/>
      <c r="FP46" s="188" t="str">
        <f t="shared" si="623"/>
        <v/>
      </c>
      <c r="FQ46" s="188" t="str">
        <f>IF((FP46&lt;&gt;""),IF(OR($F46&lt;&gt;$G46,PrSettings!$M$4="●"),(($F46-$G46)=(FM46-FN46))*1,0),"")</f>
        <v/>
      </c>
      <c r="FR46" s="188" t="str">
        <f t="shared" si="624"/>
        <v/>
      </c>
      <c r="FS46" s="188" t="str">
        <f>IF(FP46&lt;&gt;"",IF(ABS($F46-$G46)&gt;=PrSettings!$M$7,(ABS($F46-$G46-FM46+FN46)&lt;=1)*1,IF(AND(FP46,$F46=$G46,$F46&gt;=PrSettings!$M$6),(ABS(FM46-$F46)&lt;=1)*1,IF(AND(FP46,$F46+$G46&gt;=PrSettings!$M$8),(ABS(FM46-$F46)+ABS(FN46-$G46)&lt;=1)*1,""))),"")</f>
        <v/>
      </c>
      <c r="FT46" s="468"/>
      <c r="FV46" s="186">
        <f t="shared" si="13"/>
        <v>44</v>
      </c>
      <c r="FW46" s="187" t="str">
        <f t="shared" si="625"/>
        <v>Tunisia</v>
      </c>
      <c r="FX46" s="188">
        <f t="shared" si="65"/>
        <v>7</v>
      </c>
      <c r="FY46" s="187" t="str">
        <f t="shared" si="626"/>
        <v>Netherlands</v>
      </c>
      <c r="FZ46" s="222"/>
      <c r="GA46" s="222"/>
      <c r="GB46" s="467"/>
      <c r="GC46" s="188" t="str">
        <f t="shared" si="627"/>
        <v/>
      </c>
      <c r="GD46" s="188" t="str">
        <f>IF((GC46&lt;&gt;""),IF(OR($F46&lt;&gt;$G46,PrSettings!$M$4="●"),(($F46-$G46)=(FZ46-GA46))*1,0),"")</f>
        <v/>
      </c>
      <c r="GE46" s="188" t="str">
        <f t="shared" si="628"/>
        <v/>
      </c>
      <c r="GF46" s="188" t="str">
        <f>IF(GC46&lt;&gt;"",IF(ABS($F46-$G46)&gt;=PrSettings!$M$7,(ABS($F46-$G46-FZ46+GA46)&lt;=1)*1,IF(AND(GC46,$F46=$G46,$F46&gt;=PrSettings!$M$6),(ABS(FZ46-$F46)&lt;=1)*1,IF(AND(GC46,$F46+$G46&gt;=PrSettings!$M$8),(ABS(FZ46-$F46)+ABS(GA46-$G46)&lt;=1)*1,""))),"")</f>
        <v/>
      </c>
      <c r="GG46" s="468"/>
      <c r="GI46" s="186">
        <f t="shared" si="14"/>
        <v>44</v>
      </c>
      <c r="GJ46" s="187" t="str">
        <f t="shared" si="629"/>
        <v>Tunisia</v>
      </c>
      <c r="GK46" s="188">
        <f t="shared" si="68"/>
        <v>7</v>
      </c>
      <c r="GL46" s="187" t="str">
        <f t="shared" si="630"/>
        <v>Netherlands</v>
      </c>
      <c r="GM46" s="222"/>
      <c r="GN46" s="222"/>
      <c r="GO46" s="467"/>
      <c r="GP46" s="188" t="str">
        <f t="shared" si="631"/>
        <v/>
      </c>
      <c r="GQ46" s="188" t="str">
        <f>IF((GP46&lt;&gt;""),IF(OR($F46&lt;&gt;$G46,PrSettings!$M$4="●"),(($F46-$G46)=(GM46-GN46))*1,0),"")</f>
        <v/>
      </c>
      <c r="GR46" s="188" t="str">
        <f t="shared" si="632"/>
        <v/>
      </c>
      <c r="GS46" s="188" t="str">
        <f>IF(GP46&lt;&gt;"",IF(ABS($F46-$G46)&gt;=PrSettings!$M$7,(ABS($F46-$G46-GM46+GN46)&lt;=1)*1,IF(AND(GP46,$F46=$G46,$F46&gt;=PrSettings!$M$6),(ABS(GM46-$F46)&lt;=1)*1,IF(AND(GP46,$F46+$G46&gt;=PrSettings!$M$8),(ABS(GM46-$F46)+ABS(GN46-$G46)&lt;=1)*1,""))),"")</f>
        <v/>
      </c>
      <c r="GT46" s="468"/>
      <c r="GV46" s="186">
        <f t="shared" si="15"/>
        <v>44</v>
      </c>
      <c r="GW46" s="187" t="str">
        <f t="shared" si="633"/>
        <v>Tunisia</v>
      </c>
      <c r="GX46" s="188">
        <f t="shared" si="71"/>
        <v>7</v>
      </c>
      <c r="GY46" s="187" t="str">
        <f t="shared" si="634"/>
        <v>Netherlands</v>
      </c>
      <c r="GZ46" s="222"/>
      <c r="HA46" s="222"/>
      <c r="HB46" s="467"/>
      <c r="HC46" s="188" t="str">
        <f t="shared" si="635"/>
        <v/>
      </c>
      <c r="HD46" s="188" t="str">
        <f>IF((HC46&lt;&gt;""),IF(OR($F46&lt;&gt;$G46,PrSettings!$M$4="●"),(($F46-$G46)=(GZ46-HA46))*1,0),"")</f>
        <v/>
      </c>
      <c r="HE46" s="188" t="str">
        <f t="shared" si="636"/>
        <v/>
      </c>
      <c r="HF46" s="188" t="str">
        <f>IF(HC46&lt;&gt;"",IF(ABS($F46-$G46)&gt;=PrSettings!$M$7,(ABS($F46-$G46-GZ46+HA46)&lt;=1)*1,IF(AND(HC46,$F46=$G46,$F46&gt;=PrSettings!$M$6),(ABS(GZ46-$F46)&lt;=1)*1,IF(AND(HC46,$F46+$G46&gt;=PrSettings!$M$8),(ABS(GZ46-$F46)+ABS(HA46-$G46)&lt;=1)*1,""))),"")</f>
        <v/>
      </c>
      <c r="HG46" s="468"/>
      <c r="HI46" s="186">
        <f t="shared" si="16"/>
        <v>44</v>
      </c>
      <c r="HJ46" s="187" t="str">
        <f t="shared" si="637"/>
        <v>Tunisia</v>
      </c>
      <c r="HK46" s="188">
        <f t="shared" si="74"/>
        <v>7</v>
      </c>
      <c r="HL46" s="187" t="str">
        <f t="shared" si="638"/>
        <v>Netherlands</v>
      </c>
      <c r="HM46" s="222"/>
      <c r="HN46" s="222"/>
      <c r="HO46" s="467"/>
      <c r="HP46" s="188" t="str">
        <f t="shared" si="639"/>
        <v/>
      </c>
      <c r="HQ46" s="188" t="str">
        <f>IF((HP46&lt;&gt;""),IF(OR($F46&lt;&gt;$G46,PrSettings!$M$4="●"),(($F46-$G46)=(HM46-HN46))*1,0),"")</f>
        <v/>
      </c>
      <c r="HR46" s="188" t="str">
        <f t="shared" si="640"/>
        <v/>
      </c>
      <c r="HS46" s="188" t="str">
        <f>IF(HP46&lt;&gt;"",IF(ABS($F46-$G46)&gt;=PrSettings!$M$7,(ABS($F46-$G46-HM46+HN46)&lt;=1)*1,IF(AND(HP46,$F46=$G46,$F46&gt;=PrSettings!$M$6),(ABS(HM46-$F46)&lt;=1)*1,IF(AND(HP46,$F46+$G46&gt;=PrSettings!$M$8),(ABS(HM46-$F46)+ABS(HN46-$G46)&lt;=1)*1,""))),"")</f>
        <v/>
      </c>
      <c r="HT46" s="468"/>
      <c r="HV46" s="186">
        <f t="shared" si="17"/>
        <v>44</v>
      </c>
      <c r="HW46" s="187" t="str">
        <f t="shared" si="641"/>
        <v>Tunisia</v>
      </c>
      <c r="HX46" s="188">
        <f t="shared" si="77"/>
        <v>7</v>
      </c>
      <c r="HY46" s="187" t="str">
        <f t="shared" si="642"/>
        <v>Netherlands</v>
      </c>
      <c r="HZ46" s="222"/>
      <c r="IA46" s="222"/>
      <c r="IB46" s="467"/>
      <c r="IC46" s="188" t="str">
        <f t="shared" si="643"/>
        <v/>
      </c>
      <c r="ID46" s="188" t="str">
        <f>IF((IC46&lt;&gt;""),IF(OR($F46&lt;&gt;$G46,PrSettings!$M$4="●"),(($F46-$G46)=(HZ46-IA46))*1,0),"")</f>
        <v/>
      </c>
      <c r="IE46" s="188" t="str">
        <f t="shared" si="644"/>
        <v/>
      </c>
      <c r="IF46" s="188" t="str">
        <f>IF(IC46&lt;&gt;"",IF(ABS($F46-$G46)&gt;=PrSettings!$M$7,(ABS($F46-$G46-HZ46+IA46)&lt;=1)*1,IF(AND(IC46,$F46=$G46,$F46&gt;=PrSettings!$M$6),(ABS(HZ46-$F46)&lt;=1)*1,IF(AND(IC46,$F46+$G46&gt;=PrSettings!$M$8),(ABS(HZ46-$F46)+ABS(IA46-$G46)&lt;=1)*1,""))),"")</f>
        <v/>
      </c>
      <c r="IG46" s="468"/>
      <c r="II46" s="186">
        <f t="shared" si="18"/>
        <v>44</v>
      </c>
      <c r="IJ46" s="187" t="str">
        <f t="shared" si="645"/>
        <v>Tunisia</v>
      </c>
      <c r="IK46" s="188">
        <f t="shared" si="80"/>
        <v>7</v>
      </c>
      <c r="IL46" s="187" t="str">
        <f t="shared" si="646"/>
        <v>Netherlands</v>
      </c>
      <c r="IM46" s="222"/>
      <c r="IN46" s="222"/>
      <c r="IO46" s="467"/>
      <c r="IP46" s="188" t="str">
        <f t="shared" si="647"/>
        <v/>
      </c>
      <c r="IQ46" s="188" t="str">
        <f>IF((IP46&lt;&gt;""),IF(OR($F46&lt;&gt;$G46,PrSettings!$M$4="●"),(($F46-$G46)=(IM46-IN46))*1,0),"")</f>
        <v/>
      </c>
      <c r="IR46" s="188" t="str">
        <f t="shared" si="648"/>
        <v/>
      </c>
      <c r="IS46" s="188" t="str">
        <f>IF(IP46&lt;&gt;"",IF(ABS($F46-$G46)&gt;=PrSettings!$M$7,(ABS($F46-$G46-IM46+IN46)&lt;=1)*1,IF(AND(IP46,$F46=$G46,$F46&gt;=PrSettings!$M$6),(ABS(IM46-$F46)&lt;=1)*1,IF(AND(IP46,$F46+$G46&gt;=PrSettings!$M$8),(ABS(IM46-$F46)+ABS(IN46-$G46)&lt;=1)*1,""))),"")</f>
        <v/>
      </c>
      <c r="IT46" s="468"/>
      <c r="IV46" s="186">
        <f t="shared" si="19"/>
        <v>44</v>
      </c>
      <c r="IW46" s="187" t="str">
        <f t="shared" si="649"/>
        <v>Tunisia</v>
      </c>
      <c r="IX46" s="188">
        <f t="shared" si="83"/>
        <v>7</v>
      </c>
      <c r="IY46" s="187" t="str">
        <f t="shared" si="650"/>
        <v>Netherlands</v>
      </c>
      <c r="IZ46" s="222"/>
      <c r="JA46" s="222"/>
      <c r="JB46" s="467"/>
      <c r="JC46" s="188" t="str">
        <f t="shared" si="651"/>
        <v/>
      </c>
      <c r="JD46" s="188" t="str">
        <f>IF((JC46&lt;&gt;""),IF(OR($F46&lt;&gt;$G46,PrSettings!$M$4="●"),(($F46-$G46)=(IZ46-JA46))*1,0),"")</f>
        <v/>
      </c>
      <c r="JE46" s="188" t="str">
        <f t="shared" si="652"/>
        <v/>
      </c>
      <c r="JF46" s="188" t="str">
        <f>IF(JC46&lt;&gt;"",IF(ABS($F46-$G46)&gt;=PrSettings!$M$7,(ABS($F46-$G46-IZ46+JA46)&lt;=1)*1,IF(AND(JC46,$F46=$G46,$F46&gt;=PrSettings!$M$6),(ABS(IZ46-$F46)&lt;=1)*1,IF(AND(JC46,$F46+$G46&gt;=PrSettings!$M$8),(ABS(IZ46-$F46)+ABS(JA46-$G46)&lt;=1)*1,""))),"")</f>
        <v/>
      </c>
      <c r="JG46" s="468"/>
      <c r="JI46" s="186">
        <f t="shared" si="20"/>
        <v>44</v>
      </c>
      <c r="JJ46" s="187" t="str">
        <f t="shared" si="653"/>
        <v>Tunisia</v>
      </c>
      <c r="JK46" s="188">
        <f t="shared" si="86"/>
        <v>7</v>
      </c>
      <c r="JL46" s="187" t="str">
        <f t="shared" si="654"/>
        <v>Netherlands</v>
      </c>
      <c r="JM46" s="222"/>
      <c r="JN46" s="222"/>
      <c r="JO46" s="467"/>
      <c r="JP46" s="188" t="str">
        <f t="shared" si="655"/>
        <v/>
      </c>
      <c r="JQ46" s="188" t="str">
        <f>IF((JP46&lt;&gt;""),IF(OR($F46&lt;&gt;$G46,PrSettings!$M$4="●"),(($F46-$G46)=(JM46-JN46))*1,0),"")</f>
        <v/>
      </c>
      <c r="JR46" s="188" t="str">
        <f t="shared" si="656"/>
        <v/>
      </c>
      <c r="JS46" s="188" t="str">
        <f>IF(JP46&lt;&gt;"",IF(ABS($F46-$G46)&gt;=PrSettings!$M$7,(ABS($F46-$G46-JM46+JN46)&lt;=1)*1,IF(AND(JP46,$F46=$G46,$F46&gt;=PrSettings!$M$6),(ABS(JM46-$F46)&lt;=1)*1,IF(AND(JP46,$F46+$G46&gt;=PrSettings!$M$8),(ABS(JM46-$F46)+ABS(JN46-$G46)&lt;=1)*1,""))),"")</f>
        <v/>
      </c>
      <c r="JT46" s="468"/>
      <c r="JV46" s="186">
        <f t="shared" si="21"/>
        <v>44</v>
      </c>
      <c r="JW46" s="187" t="str">
        <f t="shared" si="657"/>
        <v>Tunisia</v>
      </c>
      <c r="JX46" s="188">
        <f t="shared" si="89"/>
        <v>7</v>
      </c>
      <c r="JY46" s="187" t="str">
        <f t="shared" si="658"/>
        <v>Netherlands</v>
      </c>
      <c r="JZ46" s="222"/>
      <c r="KA46" s="222"/>
      <c r="KB46" s="467"/>
      <c r="KC46" s="188" t="str">
        <f t="shared" si="659"/>
        <v/>
      </c>
      <c r="KD46" s="188" t="str">
        <f>IF((KC46&lt;&gt;""),IF(OR($F46&lt;&gt;$G46,PrSettings!$M$4="●"),(($F46-$G46)=(JZ46-KA46))*1,0),"")</f>
        <v/>
      </c>
      <c r="KE46" s="188" t="str">
        <f t="shared" si="660"/>
        <v/>
      </c>
      <c r="KF46" s="188" t="str">
        <f>IF(KC46&lt;&gt;"",IF(ABS($F46-$G46)&gt;=PrSettings!$M$7,(ABS($F46-$G46-JZ46+KA46)&lt;=1)*1,IF(AND(KC46,$F46=$G46,$F46&gt;=PrSettings!$M$6),(ABS(JZ46-$F46)&lt;=1)*1,IF(AND(KC46,$F46+$G46&gt;=PrSettings!$M$8),(ABS(JZ46-$F46)+ABS(KA46-$G46)&lt;=1)*1,""))),"")</f>
        <v/>
      </c>
      <c r="KG46" s="468"/>
      <c r="KI46" s="186">
        <f t="shared" si="22"/>
        <v>44</v>
      </c>
      <c r="KJ46" s="187" t="str">
        <f t="shared" si="661"/>
        <v>Tunisia</v>
      </c>
      <c r="KK46" s="188">
        <f t="shared" si="92"/>
        <v>7</v>
      </c>
      <c r="KL46" s="187" t="str">
        <f t="shared" si="662"/>
        <v>Netherlands</v>
      </c>
      <c r="KM46" s="222"/>
      <c r="KN46" s="222"/>
      <c r="KO46" s="467"/>
      <c r="KP46" s="188" t="str">
        <f t="shared" si="663"/>
        <v/>
      </c>
      <c r="KQ46" s="188" t="str">
        <f>IF((KP46&lt;&gt;""),IF(OR($F46&lt;&gt;$G46,PrSettings!$M$4="●"),(($F46-$G46)=(KM46-KN46))*1,0),"")</f>
        <v/>
      </c>
      <c r="KR46" s="188" t="str">
        <f t="shared" si="664"/>
        <v/>
      </c>
      <c r="KS46" s="188" t="str">
        <f>IF(KP46&lt;&gt;"",IF(ABS($F46-$G46)&gt;=PrSettings!$M$7,(ABS($F46-$G46-KM46+KN46)&lt;=1)*1,IF(AND(KP46,$F46=$G46,$F46&gt;=PrSettings!$M$6),(ABS(KM46-$F46)&lt;=1)*1,IF(AND(KP46,$F46+$G46&gt;=PrSettings!$M$8),(ABS(KM46-$F46)+ABS(KN46-$G46)&lt;=1)*1,""))),"")</f>
        <v/>
      </c>
      <c r="KT46" s="468"/>
      <c r="KV46" s="186">
        <f t="shared" si="23"/>
        <v>44</v>
      </c>
      <c r="KW46" s="187" t="str">
        <f t="shared" si="665"/>
        <v>Tunisia</v>
      </c>
      <c r="KX46" s="188">
        <f t="shared" si="95"/>
        <v>7</v>
      </c>
      <c r="KY46" s="187" t="str">
        <f t="shared" si="666"/>
        <v>Netherlands</v>
      </c>
      <c r="KZ46" s="222"/>
      <c r="LA46" s="222"/>
      <c r="LB46" s="467"/>
      <c r="LC46" s="188" t="str">
        <f t="shared" si="667"/>
        <v/>
      </c>
      <c r="LD46" s="188" t="str">
        <f>IF((LC46&lt;&gt;""),IF(OR($F46&lt;&gt;$G46,PrSettings!$M$4="●"),(($F46-$G46)=(KZ46-LA46))*1,0),"")</f>
        <v/>
      </c>
      <c r="LE46" s="188" t="str">
        <f t="shared" si="668"/>
        <v/>
      </c>
      <c r="LF46" s="188" t="str">
        <f>IF(LC46&lt;&gt;"",IF(ABS($F46-$G46)&gt;=PrSettings!$M$7,(ABS($F46-$G46-KZ46+LA46)&lt;=1)*1,IF(AND(LC46,$F46=$G46,$F46&gt;=PrSettings!$M$6),(ABS(KZ46-$F46)&lt;=1)*1,IF(AND(LC46,$F46+$G46&gt;=PrSettings!$M$8),(ABS(KZ46-$F46)+ABS(LA46-$G46)&lt;=1)*1,""))),"")</f>
        <v/>
      </c>
      <c r="LG46" s="468"/>
      <c r="LI46" s="186">
        <f t="shared" si="24"/>
        <v>44</v>
      </c>
      <c r="LJ46" s="187" t="str">
        <f t="shared" si="669"/>
        <v>Tunisia</v>
      </c>
      <c r="LK46" s="188">
        <f t="shared" si="98"/>
        <v>7</v>
      </c>
      <c r="LL46" s="187" t="str">
        <f t="shared" si="670"/>
        <v>Netherlands</v>
      </c>
      <c r="LM46" s="222"/>
      <c r="LN46" s="222"/>
      <c r="LO46" s="467"/>
      <c r="LP46" s="188" t="str">
        <f t="shared" si="671"/>
        <v/>
      </c>
      <c r="LQ46" s="188" t="str">
        <f>IF((LP46&lt;&gt;""),IF(OR($F46&lt;&gt;$G46,PrSettings!$M$4="●"),(($F46-$G46)=(LM46-LN46))*1,0),"")</f>
        <v/>
      </c>
      <c r="LR46" s="188" t="str">
        <f t="shared" si="672"/>
        <v/>
      </c>
      <c r="LS46" s="188" t="str">
        <f>IF(LP46&lt;&gt;"",IF(ABS($F46-$G46)&gt;=PrSettings!$M$7,(ABS($F46-$G46-LM46+LN46)&lt;=1)*1,IF(AND(LP46,$F46=$G46,$F46&gt;=PrSettings!$M$6),(ABS(LM46-$F46)&lt;=1)*1,IF(AND(LP46,$F46+$G46&gt;=PrSettings!$M$8),(ABS(LM46-$F46)+ABS(LN46-$G46)&lt;=1)*1,""))),"")</f>
        <v/>
      </c>
      <c r="LT46" s="468"/>
      <c r="LV46" s="186">
        <f t="shared" si="25"/>
        <v>44</v>
      </c>
      <c r="LW46" s="187" t="str">
        <f t="shared" si="673"/>
        <v>Tunisia</v>
      </c>
      <c r="LX46" s="188">
        <f t="shared" si="101"/>
        <v>7</v>
      </c>
      <c r="LY46" s="187" t="str">
        <f t="shared" si="674"/>
        <v>Netherlands</v>
      </c>
      <c r="LZ46" s="222"/>
      <c r="MA46" s="222"/>
      <c r="MB46" s="467"/>
      <c r="MC46" s="188" t="str">
        <f t="shared" si="675"/>
        <v/>
      </c>
      <c r="MD46" s="188" t="str">
        <f>IF((MC46&lt;&gt;""),IF(OR($F46&lt;&gt;$G46,PrSettings!$M$4="●"),(($F46-$G46)=(LZ46-MA46))*1,0),"")</f>
        <v/>
      </c>
      <c r="ME46" s="188" t="str">
        <f t="shared" si="676"/>
        <v/>
      </c>
      <c r="MF46" s="188" t="str">
        <f>IF(MC46&lt;&gt;"",IF(ABS($F46-$G46)&gt;=PrSettings!$M$7,(ABS($F46-$G46-LZ46+MA46)&lt;=1)*1,IF(AND(MC46,$F46=$G46,$F46&gt;=PrSettings!$M$6),(ABS(LZ46-$F46)&lt;=1)*1,IF(AND(MC46,$F46+$G46&gt;=PrSettings!$M$8),(ABS(LZ46-$F46)+ABS(MA46-$G46)&lt;=1)*1,""))),"")</f>
        <v/>
      </c>
      <c r="MG46" s="468"/>
    </row>
    <row r="47" spans="1:345" ht="24" customHeight="1">
      <c r="A47" s="185"/>
      <c r="B47" s="195" t="str">
        <f>Language!$E$130&amp;" G"</f>
        <v>Group G</v>
      </c>
      <c r="C47" s="196"/>
      <c r="D47" s="197"/>
      <c r="E47" s="198"/>
      <c r="F47" s="199"/>
      <c r="G47" s="200"/>
      <c r="I47" s="195" t="str">
        <f t="shared" si="468"/>
        <v>Group G</v>
      </c>
      <c r="J47" s="197"/>
      <c r="K47" s="197"/>
      <c r="L47" s="198"/>
      <c r="M47" s="226"/>
      <c r="N47" s="227"/>
      <c r="O47" s="199"/>
      <c r="P47" s="210"/>
      <c r="Q47" s="210"/>
      <c r="R47" s="198"/>
      <c r="S47" s="198"/>
      <c r="T47" s="211"/>
      <c r="V47" s="195" t="str">
        <f t="shared" si="1"/>
        <v>Group G</v>
      </c>
      <c r="W47" s="197"/>
      <c r="X47" s="197"/>
      <c r="Y47" s="198"/>
      <c r="Z47" s="226"/>
      <c r="AA47" s="227"/>
      <c r="AB47" s="199"/>
      <c r="AC47" s="210"/>
      <c r="AD47" s="210"/>
      <c r="AE47" s="198"/>
      <c r="AF47" s="198"/>
      <c r="AG47" s="211"/>
      <c r="AI47" s="195" t="str">
        <f t="shared" si="2"/>
        <v>Group G</v>
      </c>
      <c r="AJ47" s="197"/>
      <c r="AK47" s="197"/>
      <c r="AL47" s="198"/>
      <c r="AM47" s="226"/>
      <c r="AN47" s="227"/>
      <c r="AO47" s="199"/>
      <c r="AP47" s="210"/>
      <c r="AQ47" s="210"/>
      <c r="AR47" s="198"/>
      <c r="AS47" s="198"/>
      <c r="AT47" s="211"/>
      <c r="AV47" s="195" t="str">
        <f t="shared" si="3"/>
        <v>Group G</v>
      </c>
      <c r="AW47" s="197"/>
      <c r="AX47" s="197"/>
      <c r="AY47" s="198"/>
      <c r="AZ47" s="226"/>
      <c r="BA47" s="227"/>
      <c r="BB47" s="199"/>
      <c r="BC47" s="210"/>
      <c r="BD47" s="210"/>
      <c r="BE47" s="198"/>
      <c r="BF47" s="198"/>
      <c r="BG47" s="211"/>
      <c r="BI47" s="195" t="str">
        <f t="shared" si="4"/>
        <v>Group G</v>
      </c>
      <c r="BJ47" s="197"/>
      <c r="BK47" s="197"/>
      <c r="BL47" s="198"/>
      <c r="BM47" s="226"/>
      <c r="BN47" s="227"/>
      <c r="BO47" s="199"/>
      <c r="BP47" s="210"/>
      <c r="BQ47" s="210"/>
      <c r="BR47" s="198"/>
      <c r="BS47" s="198"/>
      <c r="BT47" s="211"/>
      <c r="BV47" s="195" t="str">
        <f t="shared" si="5"/>
        <v>Group G</v>
      </c>
      <c r="BW47" s="197"/>
      <c r="BX47" s="197"/>
      <c r="BY47" s="198"/>
      <c r="BZ47" s="226"/>
      <c r="CA47" s="227"/>
      <c r="CB47" s="199"/>
      <c r="CC47" s="210"/>
      <c r="CD47" s="210"/>
      <c r="CE47" s="198"/>
      <c r="CF47" s="198"/>
      <c r="CG47" s="211"/>
      <c r="CI47" s="195" t="str">
        <f t="shared" si="6"/>
        <v>Group G</v>
      </c>
      <c r="CJ47" s="197"/>
      <c r="CK47" s="197"/>
      <c r="CL47" s="198"/>
      <c r="CM47" s="226"/>
      <c r="CN47" s="227"/>
      <c r="CO47" s="199"/>
      <c r="CP47" s="210"/>
      <c r="CQ47" s="210"/>
      <c r="CR47" s="198"/>
      <c r="CS47" s="198"/>
      <c r="CT47" s="211"/>
      <c r="CV47" s="195" t="str">
        <f t="shared" si="7"/>
        <v>Group G</v>
      </c>
      <c r="CW47" s="197"/>
      <c r="CX47" s="197"/>
      <c r="CY47" s="198"/>
      <c r="CZ47" s="226"/>
      <c r="DA47" s="227"/>
      <c r="DB47" s="199"/>
      <c r="DC47" s="210"/>
      <c r="DD47" s="210"/>
      <c r="DE47" s="198"/>
      <c r="DF47" s="198"/>
      <c r="DG47" s="211"/>
      <c r="DI47" s="195" t="str">
        <f t="shared" si="8"/>
        <v>Group G</v>
      </c>
      <c r="DJ47" s="197"/>
      <c r="DK47" s="197"/>
      <c r="DL47" s="198"/>
      <c r="DM47" s="226"/>
      <c r="DN47" s="227"/>
      <c r="DO47" s="199"/>
      <c r="DP47" s="210"/>
      <c r="DQ47" s="210"/>
      <c r="DR47" s="198"/>
      <c r="DS47" s="198"/>
      <c r="DT47" s="211"/>
      <c r="DV47" s="195" t="str">
        <f t="shared" si="9"/>
        <v>Group G</v>
      </c>
      <c r="DW47" s="197"/>
      <c r="DX47" s="197"/>
      <c r="DY47" s="198"/>
      <c r="DZ47" s="226"/>
      <c r="EA47" s="227"/>
      <c r="EB47" s="199"/>
      <c r="EC47" s="210"/>
      <c r="ED47" s="210"/>
      <c r="EE47" s="198"/>
      <c r="EF47" s="198"/>
      <c r="EG47" s="211"/>
      <c r="EI47" s="195" t="str">
        <f t="shared" si="10"/>
        <v>Group G</v>
      </c>
      <c r="EJ47" s="197"/>
      <c r="EK47" s="197"/>
      <c r="EL47" s="198"/>
      <c r="EM47" s="226"/>
      <c r="EN47" s="227"/>
      <c r="EO47" s="199"/>
      <c r="EP47" s="210"/>
      <c r="EQ47" s="210"/>
      <c r="ER47" s="198"/>
      <c r="ES47" s="198"/>
      <c r="ET47" s="211"/>
      <c r="EV47" s="195" t="str">
        <f t="shared" si="11"/>
        <v>Group G</v>
      </c>
      <c r="EW47" s="197"/>
      <c r="EX47" s="197"/>
      <c r="EY47" s="198"/>
      <c r="EZ47" s="226"/>
      <c r="FA47" s="227"/>
      <c r="FB47" s="199"/>
      <c r="FC47" s="210"/>
      <c r="FD47" s="210"/>
      <c r="FE47" s="198"/>
      <c r="FF47" s="198"/>
      <c r="FG47" s="211"/>
      <c r="FI47" s="195" t="str">
        <f t="shared" si="12"/>
        <v>Group G</v>
      </c>
      <c r="FJ47" s="197"/>
      <c r="FK47" s="197"/>
      <c r="FL47" s="198"/>
      <c r="FM47" s="226"/>
      <c r="FN47" s="227"/>
      <c r="FO47" s="199"/>
      <c r="FP47" s="210"/>
      <c r="FQ47" s="210"/>
      <c r="FR47" s="198"/>
      <c r="FS47" s="198"/>
      <c r="FT47" s="211"/>
      <c r="FV47" s="195" t="str">
        <f t="shared" si="13"/>
        <v>Group G</v>
      </c>
      <c r="FW47" s="197"/>
      <c r="FX47" s="197"/>
      <c r="FY47" s="198"/>
      <c r="FZ47" s="226"/>
      <c r="GA47" s="227"/>
      <c r="GB47" s="199"/>
      <c r="GC47" s="210"/>
      <c r="GD47" s="210"/>
      <c r="GE47" s="198"/>
      <c r="GF47" s="198"/>
      <c r="GG47" s="211"/>
      <c r="GI47" s="195" t="str">
        <f t="shared" si="14"/>
        <v>Group G</v>
      </c>
      <c r="GJ47" s="197"/>
      <c r="GK47" s="197"/>
      <c r="GL47" s="198"/>
      <c r="GM47" s="226"/>
      <c r="GN47" s="227"/>
      <c r="GO47" s="199"/>
      <c r="GP47" s="210"/>
      <c r="GQ47" s="210"/>
      <c r="GR47" s="198"/>
      <c r="GS47" s="198"/>
      <c r="GT47" s="211"/>
      <c r="GV47" s="195" t="str">
        <f t="shared" si="15"/>
        <v>Group G</v>
      </c>
      <c r="GW47" s="197"/>
      <c r="GX47" s="197"/>
      <c r="GY47" s="198"/>
      <c r="GZ47" s="226"/>
      <c r="HA47" s="227"/>
      <c r="HB47" s="199"/>
      <c r="HC47" s="210"/>
      <c r="HD47" s="210"/>
      <c r="HE47" s="198"/>
      <c r="HF47" s="198"/>
      <c r="HG47" s="211"/>
      <c r="HI47" s="195" t="str">
        <f t="shared" si="16"/>
        <v>Group G</v>
      </c>
      <c r="HJ47" s="197"/>
      <c r="HK47" s="197"/>
      <c r="HL47" s="198"/>
      <c r="HM47" s="226"/>
      <c r="HN47" s="227"/>
      <c r="HO47" s="199"/>
      <c r="HP47" s="210"/>
      <c r="HQ47" s="210"/>
      <c r="HR47" s="198"/>
      <c r="HS47" s="198"/>
      <c r="HT47" s="211"/>
      <c r="HV47" s="195" t="str">
        <f t="shared" si="17"/>
        <v>Group G</v>
      </c>
      <c r="HW47" s="197"/>
      <c r="HX47" s="197"/>
      <c r="HY47" s="198"/>
      <c r="HZ47" s="226"/>
      <c r="IA47" s="227"/>
      <c r="IB47" s="199"/>
      <c r="IC47" s="210"/>
      <c r="ID47" s="210"/>
      <c r="IE47" s="198"/>
      <c r="IF47" s="198"/>
      <c r="IG47" s="211"/>
      <c r="II47" s="195" t="str">
        <f t="shared" si="18"/>
        <v>Group G</v>
      </c>
      <c r="IJ47" s="197"/>
      <c r="IK47" s="197"/>
      <c r="IL47" s="198"/>
      <c r="IM47" s="226"/>
      <c r="IN47" s="227"/>
      <c r="IO47" s="199"/>
      <c r="IP47" s="210"/>
      <c r="IQ47" s="210"/>
      <c r="IR47" s="198"/>
      <c r="IS47" s="198"/>
      <c r="IT47" s="211"/>
      <c r="IV47" s="195" t="str">
        <f t="shared" si="19"/>
        <v>Group G</v>
      </c>
      <c r="IW47" s="197"/>
      <c r="IX47" s="197"/>
      <c r="IY47" s="198"/>
      <c r="IZ47" s="226"/>
      <c r="JA47" s="227"/>
      <c r="JB47" s="199"/>
      <c r="JC47" s="210"/>
      <c r="JD47" s="210"/>
      <c r="JE47" s="198"/>
      <c r="JF47" s="198"/>
      <c r="JG47" s="211"/>
      <c r="JI47" s="195" t="str">
        <f t="shared" si="20"/>
        <v>Group G</v>
      </c>
      <c r="JJ47" s="197"/>
      <c r="JK47" s="197"/>
      <c r="JL47" s="198"/>
      <c r="JM47" s="226"/>
      <c r="JN47" s="227"/>
      <c r="JO47" s="199"/>
      <c r="JP47" s="210"/>
      <c r="JQ47" s="210"/>
      <c r="JR47" s="198"/>
      <c r="JS47" s="198"/>
      <c r="JT47" s="211"/>
      <c r="JV47" s="195" t="str">
        <f t="shared" si="21"/>
        <v>Group G</v>
      </c>
      <c r="JW47" s="197"/>
      <c r="JX47" s="197"/>
      <c r="JY47" s="198"/>
      <c r="JZ47" s="226"/>
      <c r="KA47" s="227"/>
      <c r="KB47" s="199"/>
      <c r="KC47" s="210"/>
      <c r="KD47" s="210"/>
      <c r="KE47" s="198"/>
      <c r="KF47" s="198"/>
      <c r="KG47" s="211"/>
      <c r="KI47" s="195" t="str">
        <f t="shared" si="22"/>
        <v>Group G</v>
      </c>
      <c r="KJ47" s="197"/>
      <c r="KK47" s="197"/>
      <c r="KL47" s="198"/>
      <c r="KM47" s="226"/>
      <c r="KN47" s="227"/>
      <c r="KO47" s="199"/>
      <c r="KP47" s="210"/>
      <c r="KQ47" s="210"/>
      <c r="KR47" s="198"/>
      <c r="KS47" s="198"/>
      <c r="KT47" s="211"/>
      <c r="KV47" s="195" t="str">
        <f t="shared" si="23"/>
        <v>Group G</v>
      </c>
      <c r="KW47" s="197"/>
      <c r="KX47" s="197"/>
      <c r="KY47" s="198"/>
      <c r="KZ47" s="226"/>
      <c r="LA47" s="227"/>
      <c r="LB47" s="199"/>
      <c r="LC47" s="210"/>
      <c r="LD47" s="210"/>
      <c r="LE47" s="198"/>
      <c r="LF47" s="198"/>
      <c r="LG47" s="211"/>
      <c r="LI47" s="195" t="str">
        <f t="shared" si="24"/>
        <v>Group G</v>
      </c>
      <c r="LJ47" s="197"/>
      <c r="LK47" s="197"/>
      <c r="LL47" s="198"/>
      <c r="LM47" s="226"/>
      <c r="LN47" s="227"/>
      <c r="LO47" s="199"/>
      <c r="LP47" s="210"/>
      <c r="LQ47" s="210"/>
      <c r="LR47" s="198"/>
      <c r="LS47" s="198"/>
      <c r="LT47" s="211"/>
      <c r="LV47" s="195" t="str">
        <f t="shared" si="25"/>
        <v>Group G</v>
      </c>
      <c r="LW47" s="197"/>
      <c r="LX47" s="197"/>
      <c r="LY47" s="198"/>
      <c r="LZ47" s="226"/>
      <c r="MA47" s="227"/>
      <c r="MB47" s="199"/>
      <c r="MC47" s="210"/>
      <c r="MD47" s="210"/>
      <c r="ME47" s="198"/>
      <c r="MF47" s="198"/>
      <c r="MG47" s="211"/>
    </row>
    <row r="48" spans="1:345">
      <c r="B48" s="186">
        <f>INDEX(Groups!$C$7:$C$65,MATCH(C48,Groups!$D$7:$D$65,0))</f>
        <v>9</v>
      </c>
      <c r="C48" s="187" t="str">
        <f>CalcG!$P$22</f>
        <v>Belgium</v>
      </c>
      <c r="D48" s="188">
        <f>INDEX(Groups!$C$7:$C$65,MATCH(E48,Groups!$D$7:$D$65,0))</f>
        <v>29</v>
      </c>
      <c r="E48" s="187" t="str">
        <f>CalcG!$Q$22</f>
        <v>Egypt</v>
      </c>
      <c r="F48" s="189" t="str">
        <f>CalcG!$R$22</f>
        <v/>
      </c>
      <c r="G48" s="190" t="str">
        <f>CalcG!$S$22</f>
        <v/>
      </c>
      <c r="I48" s="186">
        <f t="shared" si="468"/>
        <v>9</v>
      </c>
      <c r="J48" s="187" t="str">
        <f t="shared" ref="J48:J53" si="677">$C48</f>
        <v>Belgium</v>
      </c>
      <c r="K48" s="188">
        <f t="shared" si="26"/>
        <v>29</v>
      </c>
      <c r="L48" s="187" t="str">
        <f t="shared" ref="L48:L53" si="678">$E48</f>
        <v>Egypt</v>
      </c>
      <c r="M48" s="222"/>
      <c r="N48" s="222"/>
      <c r="O48" s="217"/>
      <c r="P48" s="188" t="str">
        <f t="shared" ref="P48:P53" si="679">IF(($F48&lt;&gt;"")*($G48&lt;&gt;"")*(M48&lt;&gt;"")*(N48&lt;&gt;""),($F48&gt;$G48)*(M48&gt;N48)+($F48=$G48)*(M48=N48)+($F48&lt;$G48)*(M48&lt;N48),"")</f>
        <v/>
      </c>
      <c r="Q48" s="188" t="str">
        <f>IF((P48&lt;&gt;""),IF(OR($F48&lt;&gt;$G48,PrSettings!$M$4="●"),(($F48-$G48)=(M48-N48))*1,0),"")</f>
        <v/>
      </c>
      <c r="R48" s="188" t="str">
        <f t="shared" ref="R48:R53" si="680">IF((P48&lt;&gt;""),($F48=M48)*($G48=N48),"")</f>
        <v/>
      </c>
      <c r="S48" s="188" t="str">
        <f>IF(P48&lt;&gt;"",IF(ABS($F48-$G48)&gt;=PrSettings!$M$7,(ABS($F48-$G48-M48+N48)&lt;=1)*1,IF(AND(P48,$F48=$G48,$F48&gt;=PrSettings!$M$6),(ABS(M48-$F48)&lt;=1)*1,IF(AND(P48,$F48+$G48&gt;=PrSettings!$M$8),(ABS(M48-$F48)+ABS(N48-$G48)&lt;=1)*1,""))),"")</f>
        <v/>
      </c>
      <c r="T48" s="219"/>
      <c r="V48" s="186">
        <f t="shared" si="1"/>
        <v>9</v>
      </c>
      <c r="W48" s="187" t="str">
        <f t="shared" ref="W48:W53" si="681">$C48</f>
        <v>Belgium</v>
      </c>
      <c r="X48" s="188">
        <f t="shared" si="29"/>
        <v>29</v>
      </c>
      <c r="Y48" s="187" t="str">
        <f t="shared" ref="Y48:Y53" si="682">$E48</f>
        <v>Egypt</v>
      </c>
      <c r="Z48" s="222"/>
      <c r="AA48" s="222"/>
      <c r="AB48" s="217"/>
      <c r="AC48" s="188" t="str">
        <f t="shared" ref="AC48:AC53" si="683">IF(($F48&lt;&gt;"")*($G48&lt;&gt;"")*(Z48&lt;&gt;"")*(AA48&lt;&gt;""),($F48&gt;$G48)*(Z48&gt;AA48)+($F48=$G48)*(Z48=AA48)+($F48&lt;$G48)*(Z48&lt;AA48),"")</f>
        <v/>
      </c>
      <c r="AD48" s="188" t="str">
        <f>IF((AC48&lt;&gt;""),IF(OR($F48&lt;&gt;$G48,PrSettings!$M$4="●"),(($F48-$G48)=(Z48-AA48))*1,0),"")</f>
        <v/>
      </c>
      <c r="AE48" s="188" t="str">
        <f t="shared" ref="AE48:AE53" si="684">IF((AC48&lt;&gt;""),($F48=Z48)*($G48=AA48),"")</f>
        <v/>
      </c>
      <c r="AF48" s="188" t="str">
        <f>IF(AC48&lt;&gt;"",IF(ABS($F48-$G48)&gt;=PrSettings!$M$7,(ABS($F48-$G48-Z48+AA48)&lt;=1)*1,IF(AND(AC48,$F48=$G48,$F48&gt;=PrSettings!$M$6),(ABS(Z48-$F48)&lt;=1)*1,IF(AND(AC48,$F48+$G48&gt;=PrSettings!$M$8),(ABS(Z48-$F48)+ABS(AA48-$G48)&lt;=1)*1,""))),"")</f>
        <v/>
      </c>
      <c r="AG48" s="219"/>
      <c r="AI48" s="186">
        <f t="shared" si="2"/>
        <v>9</v>
      </c>
      <c r="AJ48" s="187" t="str">
        <f t="shared" ref="AJ48:AJ53" si="685">$C48</f>
        <v>Belgium</v>
      </c>
      <c r="AK48" s="188">
        <f t="shared" si="32"/>
        <v>29</v>
      </c>
      <c r="AL48" s="187" t="str">
        <f t="shared" ref="AL48:AL53" si="686">$E48</f>
        <v>Egypt</v>
      </c>
      <c r="AM48" s="222"/>
      <c r="AN48" s="222"/>
      <c r="AO48" s="217"/>
      <c r="AP48" s="188" t="str">
        <f t="shared" ref="AP48:AP53" si="687">IF(($F48&lt;&gt;"")*($G48&lt;&gt;"")*(AM48&lt;&gt;"")*(AN48&lt;&gt;""),($F48&gt;$G48)*(AM48&gt;AN48)+($F48=$G48)*(AM48=AN48)+($F48&lt;$G48)*(AM48&lt;AN48),"")</f>
        <v/>
      </c>
      <c r="AQ48" s="188" t="str">
        <f>IF((AP48&lt;&gt;""),IF(OR($F48&lt;&gt;$G48,PrSettings!$M$4="●"),(($F48-$G48)=(AM48-AN48))*1,0),"")</f>
        <v/>
      </c>
      <c r="AR48" s="188" t="str">
        <f t="shared" ref="AR48:AR53" si="688">IF((AP48&lt;&gt;""),($F48=AM48)*($G48=AN48),"")</f>
        <v/>
      </c>
      <c r="AS48" s="188" t="str">
        <f>IF(AP48&lt;&gt;"",IF(ABS($F48-$G48)&gt;=PrSettings!$M$7,(ABS($F48-$G48-AM48+AN48)&lt;=1)*1,IF(AND(AP48,$F48=$G48,$F48&gt;=PrSettings!$M$6),(ABS(AM48-$F48)&lt;=1)*1,IF(AND(AP48,$F48+$G48&gt;=PrSettings!$M$8),(ABS(AM48-$F48)+ABS(AN48-$G48)&lt;=1)*1,""))),"")</f>
        <v/>
      </c>
      <c r="AT48" s="219"/>
      <c r="AV48" s="186">
        <f t="shared" si="3"/>
        <v>9</v>
      </c>
      <c r="AW48" s="187" t="str">
        <f t="shared" ref="AW48:AW53" si="689">$C48</f>
        <v>Belgium</v>
      </c>
      <c r="AX48" s="188">
        <f t="shared" si="35"/>
        <v>29</v>
      </c>
      <c r="AY48" s="187" t="str">
        <f t="shared" ref="AY48:AY53" si="690">$E48</f>
        <v>Egypt</v>
      </c>
      <c r="AZ48" s="222"/>
      <c r="BA48" s="222"/>
      <c r="BB48" s="217"/>
      <c r="BC48" s="188" t="str">
        <f t="shared" ref="BC48:BC53" si="691">IF(($F48&lt;&gt;"")*($G48&lt;&gt;"")*(AZ48&lt;&gt;"")*(BA48&lt;&gt;""),($F48&gt;$G48)*(AZ48&gt;BA48)+($F48=$G48)*(AZ48=BA48)+($F48&lt;$G48)*(AZ48&lt;BA48),"")</f>
        <v/>
      </c>
      <c r="BD48" s="188" t="str">
        <f>IF((BC48&lt;&gt;""),IF(OR($F48&lt;&gt;$G48,PrSettings!$M$4="●"),(($F48-$G48)=(AZ48-BA48))*1,0),"")</f>
        <v/>
      </c>
      <c r="BE48" s="188" t="str">
        <f t="shared" ref="BE48:BE53" si="692">IF((BC48&lt;&gt;""),($F48=AZ48)*($G48=BA48),"")</f>
        <v/>
      </c>
      <c r="BF48" s="188" t="str">
        <f>IF(BC48&lt;&gt;"",IF(ABS($F48-$G48)&gt;=PrSettings!$M$7,(ABS($F48-$G48-AZ48+BA48)&lt;=1)*1,IF(AND(BC48,$F48=$G48,$F48&gt;=PrSettings!$M$6),(ABS(AZ48-$F48)&lt;=1)*1,IF(AND(BC48,$F48+$G48&gt;=PrSettings!$M$8),(ABS(AZ48-$F48)+ABS(BA48-$G48)&lt;=1)*1,""))),"")</f>
        <v/>
      </c>
      <c r="BG48" s="219"/>
      <c r="BI48" s="186">
        <f t="shared" si="4"/>
        <v>9</v>
      </c>
      <c r="BJ48" s="187" t="str">
        <f t="shared" ref="BJ48:BJ53" si="693">$C48</f>
        <v>Belgium</v>
      </c>
      <c r="BK48" s="188">
        <f t="shared" si="38"/>
        <v>29</v>
      </c>
      <c r="BL48" s="187" t="str">
        <f t="shared" ref="BL48:BL53" si="694">$E48</f>
        <v>Egypt</v>
      </c>
      <c r="BM48" s="222"/>
      <c r="BN48" s="222"/>
      <c r="BO48" s="217"/>
      <c r="BP48" s="188" t="str">
        <f t="shared" ref="BP48:BP53" si="695">IF(($F48&lt;&gt;"")*($G48&lt;&gt;"")*(BM48&lt;&gt;"")*(BN48&lt;&gt;""),($F48&gt;$G48)*(BM48&gt;BN48)+($F48=$G48)*(BM48=BN48)+($F48&lt;$G48)*(BM48&lt;BN48),"")</f>
        <v/>
      </c>
      <c r="BQ48" s="188" t="str">
        <f>IF((BP48&lt;&gt;""),IF(OR($F48&lt;&gt;$G48,PrSettings!$M$4="●"),(($F48-$G48)=(BM48-BN48))*1,0),"")</f>
        <v/>
      </c>
      <c r="BR48" s="188" t="str">
        <f t="shared" ref="BR48:BR53" si="696">IF((BP48&lt;&gt;""),($F48=BM48)*($G48=BN48),"")</f>
        <v/>
      </c>
      <c r="BS48" s="188" t="str">
        <f>IF(BP48&lt;&gt;"",IF(ABS($F48-$G48)&gt;=PrSettings!$M$7,(ABS($F48-$G48-BM48+BN48)&lt;=1)*1,IF(AND(BP48,$F48=$G48,$F48&gt;=PrSettings!$M$6),(ABS(BM48-$F48)&lt;=1)*1,IF(AND(BP48,$F48+$G48&gt;=PrSettings!$M$8),(ABS(BM48-$F48)+ABS(BN48-$G48)&lt;=1)*1,""))),"")</f>
        <v/>
      </c>
      <c r="BT48" s="219"/>
      <c r="BV48" s="186">
        <f t="shared" si="5"/>
        <v>9</v>
      </c>
      <c r="BW48" s="187" t="str">
        <f t="shared" ref="BW48:BW53" si="697">$C48</f>
        <v>Belgium</v>
      </c>
      <c r="BX48" s="188">
        <f t="shared" si="41"/>
        <v>29</v>
      </c>
      <c r="BY48" s="187" t="str">
        <f t="shared" ref="BY48:BY53" si="698">$E48</f>
        <v>Egypt</v>
      </c>
      <c r="BZ48" s="222"/>
      <c r="CA48" s="222"/>
      <c r="CB48" s="217"/>
      <c r="CC48" s="188" t="str">
        <f t="shared" ref="CC48:CC53" si="699">IF(($F48&lt;&gt;"")*($G48&lt;&gt;"")*(BZ48&lt;&gt;"")*(CA48&lt;&gt;""),($F48&gt;$G48)*(BZ48&gt;CA48)+($F48=$G48)*(BZ48=CA48)+($F48&lt;$G48)*(BZ48&lt;CA48),"")</f>
        <v/>
      </c>
      <c r="CD48" s="188" t="str">
        <f>IF((CC48&lt;&gt;""),IF(OR($F48&lt;&gt;$G48,PrSettings!$M$4="●"),(($F48-$G48)=(BZ48-CA48))*1,0),"")</f>
        <v/>
      </c>
      <c r="CE48" s="188" t="str">
        <f t="shared" ref="CE48:CE53" si="700">IF((CC48&lt;&gt;""),($F48=BZ48)*($G48=CA48),"")</f>
        <v/>
      </c>
      <c r="CF48" s="188" t="str">
        <f>IF(CC48&lt;&gt;"",IF(ABS($F48-$G48)&gt;=PrSettings!$M$7,(ABS($F48-$G48-BZ48+CA48)&lt;=1)*1,IF(AND(CC48,$F48=$G48,$F48&gt;=PrSettings!$M$6),(ABS(BZ48-$F48)&lt;=1)*1,IF(AND(CC48,$F48+$G48&gt;=PrSettings!$M$8),(ABS(BZ48-$F48)+ABS(CA48-$G48)&lt;=1)*1,""))),"")</f>
        <v/>
      </c>
      <c r="CG48" s="219"/>
      <c r="CI48" s="186">
        <f t="shared" si="6"/>
        <v>9</v>
      </c>
      <c r="CJ48" s="187" t="str">
        <f t="shared" ref="CJ48:CJ53" si="701">$C48</f>
        <v>Belgium</v>
      </c>
      <c r="CK48" s="188">
        <f t="shared" si="44"/>
        <v>29</v>
      </c>
      <c r="CL48" s="187" t="str">
        <f t="shared" ref="CL48:CL53" si="702">$E48</f>
        <v>Egypt</v>
      </c>
      <c r="CM48" s="222"/>
      <c r="CN48" s="222"/>
      <c r="CO48" s="217"/>
      <c r="CP48" s="188" t="str">
        <f t="shared" ref="CP48:CP53" si="703">IF(($F48&lt;&gt;"")*($G48&lt;&gt;"")*(CM48&lt;&gt;"")*(CN48&lt;&gt;""),($F48&gt;$G48)*(CM48&gt;CN48)+($F48=$G48)*(CM48=CN48)+($F48&lt;$G48)*(CM48&lt;CN48),"")</f>
        <v/>
      </c>
      <c r="CQ48" s="188" t="str">
        <f>IF((CP48&lt;&gt;""),IF(OR($F48&lt;&gt;$G48,PrSettings!$M$4="●"),(($F48-$G48)=(CM48-CN48))*1,0),"")</f>
        <v/>
      </c>
      <c r="CR48" s="188" t="str">
        <f t="shared" ref="CR48:CR53" si="704">IF((CP48&lt;&gt;""),($F48=CM48)*($G48=CN48),"")</f>
        <v/>
      </c>
      <c r="CS48" s="188" t="str">
        <f>IF(CP48&lt;&gt;"",IF(ABS($F48-$G48)&gt;=PrSettings!$M$7,(ABS($F48-$G48-CM48+CN48)&lt;=1)*1,IF(AND(CP48,$F48=$G48,$F48&gt;=PrSettings!$M$6),(ABS(CM48-$F48)&lt;=1)*1,IF(AND(CP48,$F48+$G48&gt;=PrSettings!$M$8),(ABS(CM48-$F48)+ABS(CN48-$G48)&lt;=1)*1,""))),"")</f>
        <v/>
      </c>
      <c r="CT48" s="219"/>
      <c r="CV48" s="186">
        <f t="shared" si="7"/>
        <v>9</v>
      </c>
      <c r="CW48" s="187" t="str">
        <f t="shared" ref="CW48:CW53" si="705">$C48</f>
        <v>Belgium</v>
      </c>
      <c r="CX48" s="188">
        <f t="shared" si="47"/>
        <v>29</v>
      </c>
      <c r="CY48" s="187" t="str">
        <f t="shared" ref="CY48:CY53" si="706">$E48</f>
        <v>Egypt</v>
      </c>
      <c r="CZ48" s="222"/>
      <c r="DA48" s="222"/>
      <c r="DB48" s="217"/>
      <c r="DC48" s="188" t="str">
        <f t="shared" ref="DC48:DC53" si="707">IF(($F48&lt;&gt;"")*($G48&lt;&gt;"")*(CZ48&lt;&gt;"")*(DA48&lt;&gt;""),($F48&gt;$G48)*(CZ48&gt;DA48)+($F48=$G48)*(CZ48=DA48)+($F48&lt;$G48)*(CZ48&lt;DA48),"")</f>
        <v/>
      </c>
      <c r="DD48" s="188" t="str">
        <f>IF((DC48&lt;&gt;""),IF(OR($F48&lt;&gt;$G48,PrSettings!$M$4="●"),(($F48-$G48)=(CZ48-DA48))*1,0),"")</f>
        <v/>
      </c>
      <c r="DE48" s="188" t="str">
        <f t="shared" ref="DE48:DE53" si="708">IF((DC48&lt;&gt;""),($F48=CZ48)*($G48=DA48),"")</f>
        <v/>
      </c>
      <c r="DF48" s="188" t="str">
        <f>IF(DC48&lt;&gt;"",IF(ABS($F48-$G48)&gt;=PrSettings!$M$7,(ABS($F48-$G48-CZ48+DA48)&lt;=1)*1,IF(AND(DC48,$F48=$G48,$F48&gt;=PrSettings!$M$6),(ABS(CZ48-$F48)&lt;=1)*1,IF(AND(DC48,$F48+$G48&gt;=PrSettings!$M$8),(ABS(CZ48-$F48)+ABS(DA48-$G48)&lt;=1)*1,""))),"")</f>
        <v/>
      </c>
      <c r="DG48" s="219"/>
      <c r="DI48" s="186">
        <f t="shared" si="8"/>
        <v>9</v>
      </c>
      <c r="DJ48" s="187" t="str">
        <f t="shared" ref="DJ48:DJ53" si="709">$C48</f>
        <v>Belgium</v>
      </c>
      <c r="DK48" s="188">
        <f t="shared" si="50"/>
        <v>29</v>
      </c>
      <c r="DL48" s="187" t="str">
        <f t="shared" ref="DL48:DL53" si="710">$E48</f>
        <v>Egypt</v>
      </c>
      <c r="DM48" s="222"/>
      <c r="DN48" s="222"/>
      <c r="DO48" s="217"/>
      <c r="DP48" s="188" t="str">
        <f t="shared" ref="DP48:DP53" si="711">IF(($F48&lt;&gt;"")*($G48&lt;&gt;"")*(DM48&lt;&gt;"")*(DN48&lt;&gt;""),($F48&gt;$G48)*(DM48&gt;DN48)+($F48=$G48)*(DM48=DN48)+($F48&lt;$G48)*(DM48&lt;DN48),"")</f>
        <v/>
      </c>
      <c r="DQ48" s="188" t="str">
        <f>IF((DP48&lt;&gt;""),IF(OR($F48&lt;&gt;$G48,PrSettings!$M$4="●"),(($F48-$G48)=(DM48-DN48))*1,0),"")</f>
        <v/>
      </c>
      <c r="DR48" s="188" t="str">
        <f t="shared" ref="DR48:DR53" si="712">IF((DP48&lt;&gt;""),($F48=DM48)*($G48=DN48),"")</f>
        <v/>
      </c>
      <c r="DS48" s="188" t="str">
        <f>IF(DP48&lt;&gt;"",IF(ABS($F48-$G48)&gt;=PrSettings!$M$7,(ABS($F48-$G48-DM48+DN48)&lt;=1)*1,IF(AND(DP48,$F48=$G48,$F48&gt;=PrSettings!$M$6),(ABS(DM48-$F48)&lt;=1)*1,IF(AND(DP48,$F48+$G48&gt;=PrSettings!$M$8),(ABS(DM48-$F48)+ABS(DN48-$G48)&lt;=1)*1,""))),"")</f>
        <v/>
      </c>
      <c r="DT48" s="219"/>
      <c r="DV48" s="186">
        <f t="shared" si="9"/>
        <v>9</v>
      </c>
      <c r="DW48" s="187" t="str">
        <f t="shared" ref="DW48:DW53" si="713">$C48</f>
        <v>Belgium</v>
      </c>
      <c r="DX48" s="188">
        <f t="shared" si="53"/>
        <v>29</v>
      </c>
      <c r="DY48" s="187" t="str">
        <f t="shared" ref="DY48:DY53" si="714">$E48</f>
        <v>Egypt</v>
      </c>
      <c r="DZ48" s="222"/>
      <c r="EA48" s="222"/>
      <c r="EB48" s="217"/>
      <c r="EC48" s="188" t="str">
        <f t="shared" ref="EC48:EC53" si="715">IF(($F48&lt;&gt;"")*($G48&lt;&gt;"")*(DZ48&lt;&gt;"")*(EA48&lt;&gt;""),($F48&gt;$G48)*(DZ48&gt;EA48)+($F48=$G48)*(DZ48=EA48)+($F48&lt;$G48)*(DZ48&lt;EA48),"")</f>
        <v/>
      </c>
      <c r="ED48" s="188" t="str">
        <f>IF((EC48&lt;&gt;""),IF(OR($F48&lt;&gt;$G48,PrSettings!$M$4="●"),(($F48-$G48)=(DZ48-EA48))*1,0),"")</f>
        <v/>
      </c>
      <c r="EE48" s="188" t="str">
        <f t="shared" ref="EE48:EE53" si="716">IF((EC48&lt;&gt;""),($F48=DZ48)*($G48=EA48),"")</f>
        <v/>
      </c>
      <c r="EF48" s="188" t="str">
        <f>IF(EC48&lt;&gt;"",IF(ABS($F48-$G48)&gt;=PrSettings!$M$7,(ABS($F48-$G48-DZ48+EA48)&lt;=1)*1,IF(AND(EC48,$F48=$G48,$F48&gt;=PrSettings!$M$6),(ABS(DZ48-$F48)&lt;=1)*1,IF(AND(EC48,$F48+$G48&gt;=PrSettings!$M$8),(ABS(DZ48-$F48)+ABS(EA48-$G48)&lt;=1)*1,""))),"")</f>
        <v/>
      </c>
      <c r="EG48" s="219"/>
      <c r="EI48" s="186">
        <f t="shared" si="10"/>
        <v>9</v>
      </c>
      <c r="EJ48" s="187" t="str">
        <f t="shared" ref="EJ48:EJ53" si="717">$C48</f>
        <v>Belgium</v>
      </c>
      <c r="EK48" s="188">
        <f t="shared" si="56"/>
        <v>29</v>
      </c>
      <c r="EL48" s="187" t="str">
        <f t="shared" ref="EL48:EL53" si="718">$E48</f>
        <v>Egypt</v>
      </c>
      <c r="EM48" s="222"/>
      <c r="EN48" s="222"/>
      <c r="EO48" s="217"/>
      <c r="EP48" s="188" t="str">
        <f t="shared" ref="EP48:EP53" si="719">IF(($F48&lt;&gt;"")*($G48&lt;&gt;"")*(EM48&lt;&gt;"")*(EN48&lt;&gt;""),($F48&gt;$G48)*(EM48&gt;EN48)+($F48=$G48)*(EM48=EN48)+($F48&lt;$G48)*(EM48&lt;EN48),"")</f>
        <v/>
      </c>
      <c r="EQ48" s="188" t="str">
        <f>IF((EP48&lt;&gt;""),IF(OR($F48&lt;&gt;$G48,PrSettings!$M$4="●"),(($F48-$G48)=(EM48-EN48))*1,0),"")</f>
        <v/>
      </c>
      <c r="ER48" s="188" t="str">
        <f t="shared" ref="ER48:ER53" si="720">IF((EP48&lt;&gt;""),($F48=EM48)*($G48=EN48),"")</f>
        <v/>
      </c>
      <c r="ES48" s="188" t="str">
        <f>IF(EP48&lt;&gt;"",IF(ABS($F48-$G48)&gt;=PrSettings!$M$7,(ABS($F48-$G48-EM48+EN48)&lt;=1)*1,IF(AND(EP48,$F48=$G48,$F48&gt;=PrSettings!$M$6),(ABS(EM48-$F48)&lt;=1)*1,IF(AND(EP48,$F48+$G48&gt;=PrSettings!$M$8),(ABS(EM48-$F48)+ABS(EN48-$G48)&lt;=1)*1,""))),"")</f>
        <v/>
      </c>
      <c r="ET48" s="219"/>
      <c r="EV48" s="186">
        <f t="shared" si="11"/>
        <v>9</v>
      </c>
      <c r="EW48" s="187" t="str">
        <f t="shared" ref="EW48:EW53" si="721">$C48</f>
        <v>Belgium</v>
      </c>
      <c r="EX48" s="188">
        <f t="shared" si="59"/>
        <v>29</v>
      </c>
      <c r="EY48" s="187" t="str">
        <f t="shared" ref="EY48:EY53" si="722">$E48</f>
        <v>Egypt</v>
      </c>
      <c r="EZ48" s="222"/>
      <c r="FA48" s="222"/>
      <c r="FB48" s="217"/>
      <c r="FC48" s="188" t="str">
        <f t="shared" ref="FC48:FC53" si="723">IF(($F48&lt;&gt;"")*($G48&lt;&gt;"")*(EZ48&lt;&gt;"")*(FA48&lt;&gt;""),($F48&gt;$G48)*(EZ48&gt;FA48)+($F48=$G48)*(EZ48=FA48)+($F48&lt;$G48)*(EZ48&lt;FA48),"")</f>
        <v/>
      </c>
      <c r="FD48" s="188" t="str">
        <f>IF((FC48&lt;&gt;""),IF(OR($F48&lt;&gt;$G48,PrSettings!$M$4="●"),(($F48-$G48)=(EZ48-FA48))*1,0),"")</f>
        <v/>
      </c>
      <c r="FE48" s="188" t="str">
        <f t="shared" ref="FE48:FE53" si="724">IF((FC48&lt;&gt;""),($F48=EZ48)*($G48=FA48),"")</f>
        <v/>
      </c>
      <c r="FF48" s="188" t="str">
        <f>IF(FC48&lt;&gt;"",IF(ABS($F48-$G48)&gt;=PrSettings!$M$7,(ABS($F48-$G48-EZ48+FA48)&lt;=1)*1,IF(AND(FC48,$F48=$G48,$F48&gt;=PrSettings!$M$6),(ABS(EZ48-$F48)&lt;=1)*1,IF(AND(FC48,$F48+$G48&gt;=PrSettings!$M$8),(ABS(EZ48-$F48)+ABS(FA48-$G48)&lt;=1)*1,""))),"")</f>
        <v/>
      </c>
      <c r="FG48" s="219"/>
      <c r="FI48" s="186">
        <f t="shared" si="12"/>
        <v>9</v>
      </c>
      <c r="FJ48" s="187" t="str">
        <f t="shared" ref="FJ48:FJ53" si="725">$C48</f>
        <v>Belgium</v>
      </c>
      <c r="FK48" s="188">
        <f t="shared" si="62"/>
        <v>29</v>
      </c>
      <c r="FL48" s="187" t="str">
        <f t="shared" ref="FL48:FL53" si="726">$E48</f>
        <v>Egypt</v>
      </c>
      <c r="FM48" s="222"/>
      <c r="FN48" s="222"/>
      <c r="FO48" s="217"/>
      <c r="FP48" s="188" t="str">
        <f t="shared" ref="FP48:FP53" si="727">IF(($F48&lt;&gt;"")*($G48&lt;&gt;"")*(FM48&lt;&gt;"")*(FN48&lt;&gt;""),($F48&gt;$G48)*(FM48&gt;FN48)+($F48=$G48)*(FM48=FN48)+($F48&lt;$G48)*(FM48&lt;FN48),"")</f>
        <v/>
      </c>
      <c r="FQ48" s="188" t="str">
        <f>IF((FP48&lt;&gt;""),IF(OR($F48&lt;&gt;$G48,PrSettings!$M$4="●"),(($F48-$G48)=(FM48-FN48))*1,0),"")</f>
        <v/>
      </c>
      <c r="FR48" s="188" t="str">
        <f t="shared" ref="FR48:FR53" si="728">IF((FP48&lt;&gt;""),($F48=FM48)*($G48=FN48),"")</f>
        <v/>
      </c>
      <c r="FS48" s="188" t="str">
        <f>IF(FP48&lt;&gt;"",IF(ABS($F48-$G48)&gt;=PrSettings!$M$7,(ABS($F48-$G48-FM48+FN48)&lt;=1)*1,IF(AND(FP48,$F48=$G48,$F48&gt;=PrSettings!$M$6),(ABS(FM48-$F48)&lt;=1)*1,IF(AND(FP48,$F48+$G48&gt;=PrSettings!$M$8),(ABS(FM48-$F48)+ABS(FN48-$G48)&lt;=1)*1,""))),"")</f>
        <v/>
      </c>
      <c r="FT48" s="219"/>
      <c r="FV48" s="186">
        <f t="shared" si="13"/>
        <v>9</v>
      </c>
      <c r="FW48" s="187" t="str">
        <f t="shared" ref="FW48:FW53" si="729">$C48</f>
        <v>Belgium</v>
      </c>
      <c r="FX48" s="188">
        <f t="shared" si="65"/>
        <v>29</v>
      </c>
      <c r="FY48" s="187" t="str">
        <f t="shared" ref="FY48:FY53" si="730">$E48</f>
        <v>Egypt</v>
      </c>
      <c r="FZ48" s="222"/>
      <c r="GA48" s="222"/>
      <c r="GB48" s="217"/>
      <c r="GC48" s="188" t="str">
        <f t="shared" ref="GC48:GC53" si="731">IF(($F48&lt;&gt;"")*($G48&lt;&gt;"")*(FZ48&lt;&gt;"")*(GA48&lt;&gt;""),($F48&gt;$G48)*(FZ48&gt;GA48)+($F48=$G48)*(FZ48=GA48)+($F48&lt;$G48)*(FZ48&lt;GA48),"")</f>
        <v/>
      </c>
      <c r="GD48" s="188" t="str">
        <f>IF((GC48&lt;&gt;""),IF(OR($F48&lt;&gt;$G48,PrSettings!$M$4="●"),(($F48-$G48)=(FZ48-GA48))*1,0),"")</f>
        <v/>
      </c>
      <c r="GE48" s="188" t="str">
        <f t="shared" ref="GE48:GE53" si="732">IF((GC48&lt;&gt;""),($F48=FZ48)*($G48=GA48),"")</f>
        <v/>
      </c>
      <c r="GF48" s="188" t="str">
        <f>IF(GC48&lt;&gt;"",IF(ABS($F48-$G48)&gt;=PrSettings!$M$7,(ABS($F48-$G48-FZ48+GA48)&lt;=1)*1,IF(AND(GC48,$F48=$G48,$F48&gt;=PrSettings!$M$6),(ABS(FZ48-$F48)&lt;=1)*1,IF(AND(GC48,$F48+$G48&gt;=PrSettings!$M$8),(ABS(FZ48-$F48)+ABS(GA48-$G48)&lt;=1)*1,""))),"")</f>
        <v/>
      </c>
      <c r="GG48" s="219"/>
      <c r="GI48" s="186">
        <f t="shared" si="14"/>
        <v>9</v>
      </c>
      <c r="GJ48" s="187" t="str">
        <f t="shared" ref="GJ48:GJ53" si="733">$C48</f>
        <v>Belgium</v>
      </c>
      <c r="GK48" s="188">
        <f t="shared" si="68"/>
        <v>29</v>
      </c>
      <c r="GL48" s="187" t="str">
        <f t="shared" ref="GL48:GL53" si="734">$E48</f>
        <v>Egypt</v>
      </c>
      <c r="GM48" s="222"/>
      <c r="GN48" s="222"/>
      <c r="GO48" s="217"/>
      <c r="GP48" s="188" t="str">
        <f t="shared" ref="GP48:GP53" si="735">IF(($F48&lt;&gt;"")*($G48&lt;&gt;"")*(GM48&lt;&gt;"")*(GN48&lt;&gt;""),($F48&gt;$G48)*(GM48&gt;GN48)+($F48=$G48)*(GM48=GN48)+($F48&lt;$G48)*(GM48&lt;GN48),"")</f>
        <v/>
      </c>
      <c r="GQ48" s="188" t="str">
        <f>IF((GP48&lt;&gt;""),IF(OR($F48&lt;&gt;$G48,PrSettings!$M$4="●"),(($F48-$G48)=(GM48-GN48))*1,0),"")</f>
        <v/>
      </c>
      <c r="GR48" s="188" t="str">
        <f t="shared" ref="GR48:GR53" si="736">IF((GP48&lt;&gt;""),($F48=GM48)*($G48=GN48),"")</f>
        <v/>
      </c>
      <c r="GS48" s="188" t="str">
        <f>IF(GP48&lt;&gt;"",IF(ABS($F48-$G48)&gt;=PrSettings!$M$7,(ABS($F48-$G48-GM48+GN48)&lt;=1)*1,IF(AND(GP48,$F48=$G48,$F48&gt;=PrSettings!$M$6),(ABS(GM48-$F48)&lt;=1)*1,IF(AND(GP48,$F48+$G48&gt;=PrSettings!$M$8),(ABS(GM48-$F48)+ABS(GN48-$G48)&lt;=1)*1,""))),"")</f>
        <v/>
      </c>
      <c r="GT48" s="219"/>
      <c r="GV48" s="186">
        <f t="shared" si="15"/>
        <v>9</v>
      </c>
      <c r="GW48" s="187" t="str">
        <f t="shared" ref="GW48:GW53" si="737">$C48</f>
        <v>Belgium</v>
      </c>
      <c r="GX48" s="188">
        <f t="shared" si="71"/>
        <v>29</v>
      </c>
      <c r="GY48" s="187" t="str">
        <f t="shared" ref="GY48:GY53" si="738">$E48</f>
        <v>Egypt</v>
      </c>
      <c r="GZ48" s="222"/>
      <c r="HA48" s="222"/>
      <c r="HB48" s="217"/>
      <c r="HC48" s="188" t="str">
        <f t="shared" ref="HC48:HC53" si="739">IF(($F48&lt;&gt;"")*($G48&lt;&gt;"")*(GZ48&lt;&gt;"")*(HA48&lt;&gt;""),($F48&gt;$G48)*(GZ48&gt;HA48)+($F48=$G48)*(GZ48=HA48)+($F48&lt;$G48)*(GZ48&lt;HA48),"")</f>
        <v/>
      </c>
      <c r="HD48" s="188" t="str">
        <f>IF((HC48&lt;&gt;""),IF(OR($F48&lt;&gt;$G48,PrSettings!$M$4="●"),(($F48-$G48)=(GZ48-HA48))*1,0),"")</f>
        <v/>
      </c>
      <c r="HE48" s="188" t="str">
        <f t="shared" ref="HE48:HE53" si="740">IF((HC48&lt;&gt;""),($F48=GZ48)*($G48=HA48),"")</f>
        <v/>
      </c>
      <c r="HF48" s="188" t="str">
        <f>IF(HC48&lt;&gt;"",IF(ABS($F48-$G48)&gt;=PrSettings!$M$7,(ABS($F48-$G48-GZ48+HA48)&lt;=1)*1,IF(AND(HC48,$F48=$G48,$F48&gt;=PrSettings!$M$6),(ABS(GZ48-$F48)&lt;=1)*1,IF(AND(HC48,$F48+$G48&gt;=PrSettings!$M$8),(ABS(GZ48-$F48)+ABS(HA48-$G48)&lt;=1)*1,""))),"")</f>
        <v/>
      </c>
      <c r="HG48" s="219"/>
      <c r="HI48" s="186">
        <f t="shared" si="16"/>
        <v>9</v>
      </c>
      <c r="HJ48" s="187" t="str">
        <f t="shared" ref="HJ48:HJ53" si="741">$C48</f>
        <v>Belgium</v>
      </c>
      <c r="HK48" s="188">
        <f t="shared" si="74"/>
        <v>29</v>
      </c>
      <c r="HL48" s="187" t="str">
        <f t="shared" ref="HL48:HL53" si="742">$E48</f>
        <v>Egypt</v>
      </c>
      <c r="HM48" s="222"/>
      <c r="HN48" s="222"/>
      <c r="HO48" s="217"/>
      <c r="HP48" s="188" t="str">
        <f t="shared" ref="HP48:HP53" si="743">IF(($F48&lt;&gt;"")*($G48&lt;&gt;"")*(HM48&lt;&gt;"")*(HN48&lt;&gt;""),($F48&gt;$G48)*(HM48&gt;HN48)+($F48=$G48)*(HM48=HN48)+($F48&lt;$G48)*(HM48&lt;HN48),"")</f>
        <v/>
      </c>
      <c r="HQ48" s="188" t="str">
        <f>IF((HP48&lt;&gt;""),IF(OR($F48&lt;&gt;$G48,PrSettings!$M$4="●"),(($F48-$G48)=(HM48-HN48))*1,0),"")</f>
        <v/>
      </c>
      <c r="HR48" s="188" t="str">
        <f t="shared" ref="HR48:HR53" si="744">IF((HP48&lt;&gt;""),($F48=HM48)*($G48=HN48),"")</f>
        <v/>
      </c>
      <c r="HS48" s="188" t="str">
        <f>IF(HP48&lt;&gt;"",IF(ABS($F48-$G48)&gt;=PrSettings!$M$7,(ABS($F48-$G48-HM48+HN48)&lt;=1)*1,IF(AND(HP48,$F48=$G48,$F48&gt;=PrSettings!$M$6),(ABS(HM48-$F48)&lt;=1)*1,IF(AND(HP48,$F48+$G48&gt;=PrSettings!$M$8),(ABS(HM48-$F48)+ABS(HN48-$G48)&lt;=1)*1,""))),"")</f>
        <v/>
      </c>
      <c r="HT48" s="219"/>
      <c r="HV48" s="186">
        <f t="shared" si="17"/>
        <v>9</v>
      </c>
      <c r="HW48" s="187" t="str">
        <f t="shared" ref="HW48:HW53" si="745">$C48</f>
        <v>Belgium</v>
      </c>
      <c r="HX48" s="188">
        <f t="shared" si="77"/>
        <v>29</v>
      </c>
      <c r="HY48" s="187" t="str">
        <f t="shared" ref="HY48:HY53" si="746">$E48</f>
        <v>Egypt</v>
      </c>
      <c r="HZ48" s="222"/>
      <c r="IA48" s="222"/>
      <c r="IB48" s="217"/>
      <c r="IC48" s="188" t="str">
        <f t="shared" ref="IC48:IC53" si="747">IF(($F48&lt;&gt;"")*($G48&lt;&gt;"")*(HZ48&lt;&gt;"")*(IA48&lt;&gt;""),($F48&gt;$G48)*(HZ48&gt;IA48)+($F48=$G48)*(HZ48=IA48)+($F48&lt;$G48)*(HZ48&lt;IA48),"")</f>
        <v/>
      </c>
      <c r="ID48" s="188" t="str">
        <f>IF((IC48&lt;&gt;""),IF(OR($F48&lt;&gt;$G48,PrSettings!$M$4="●"),(($F48-$G48)=(HZ48-IA48))*1,0),"")</f>
        <v/>
      </c>
      <c r="IE48" s="188" t="str">
        <f t="shared" ref="IE48:IE53" si="748">IF((IC48&lt;&gt;""),($F48=HZ48)*($G48=IA48),"")</f>
        <v/>
      </c>
      <c r="IF48" s="188" t="str">
        <f>IF(IC48&lt;&gt;"",IF(ABS($F48-$G48)&gt;=PrSettings!$M$7,(ABS($F48-$G48-HZ48+IA48)&lt;=1)*1,IF(AND(IC48,$F48=$G48,$F48&gt;=PrSettings!$M$6),(ABS(HZ48-$F48)&lt;=1)*1,IF(AND(IC48,$F48+$G48&gt;=PrSettings!$M$8),(ABS(HZ48-$F48)+ABS(IA48-$G48)&lt;=1)*1,""))),"")</f>
        <v/>
      </c>
      <c r="IG48" s="219"/>
      <c r="II48" s="186">
        <f t="shared" si="18"/>
        <v>9</v>
      </c>
      <c r="IJ48" s="187" t="str">
        <f t="shared" ref="IJ48:IJ53" si="749">$C48</f>
        <v>Belgium</v>
      </c>
      <c r="IK48" s="188">
        <f t="shared" si="80"/>
        <v>29</v>
      </c>
      <c r="IL48" s="187" t="str">
        <f t="shared" ref="IL48:IL53" si="750">$E48</f>
        <v>Egypt</v>
      </c>
      <c r="IM48" s="222"/>
      <c r="IN48" s="222"/>
      <c r="IO48" s="217"/>
      <c r="IP48" s="188" t="str">
        <f t="shared" ref="IP48:IP53" si="751">IF(($F48&lt;&gt;"")*($G48&lt;&gt;"")*(IM48&lt;&gt;"")*(IN48&lt;&gt;""),($F48&gt;$G48)*(IM48&gt;IN48)+($F48=$G48)*(IM48=IN48)+($F48&lt;$G48)*(IM48&lt;IN48),"")</f>
        <v/>
      </c>
      <c r="IQ48" s="188" t="str">
        <f>IF((IP48&lt;&gt;""),IF(OR($F48&lt;&gt;$G48,PrSettings!$M$4="●"),(($F48-$G48)=(IM48-IN48))*1,0),"")</f>
        <v/>
      </c>
      <c r="IR48" s="188" t="str">
        <f t="shared" ref="IR48:IR53" si="752">IF((IP48&lt;&gt;""),($F48=IM48)*($G48=IN48),"")</f>
        <v/>
      </c>
      <c r="IS48" s="188" t="str">
        <f>IF(IP48&lt;&gt;"",IF(ABS($F48-$G48)&gt;=PrSettings!$M$7,(ABS($F48-$G48-IM48+IN48)&lt;=1)*1,IF(AND(IP48,$F48=$G48,$F48&gt;=PrSettings!$M$6),(ABS(IM48-$F48)&lt;=1)*1,IF(AND(IP48,$F48+$G48&gt;=PrSettings!$M$8),(ABS(IM48-$F48)+ABS(IN48-$G48)&lt;=1)*1,""))),"")</f>
        <v/>
      </c>
      <c r="IT48" s="219"/>
      <c r="IV48" s="186">
        <f t="shared" si="19"/>
        <v>9</v>
      </c>
      <c r="IW48" s="187" t="str">
        <f t="shared" ref="IW48:IW53" si="753">$C48</f>
        <v>Belgium</v>
      </c>
      <c r="IX48" s="188">
        <f t="shared" si="83"/>
        <v>29</v>
      </c>
      <c r="IY48" s="187" t="str">
        <f t="shared" ref="IY48:IY53" si="754">$E48</f>
        <v>Egypt</v>
      </c>
      <c r="IZ48" s="222"/>
      <c r="JA48" s="222"/>
      <c r="JB48" s="217"/>
      <c r="JC48" s="188" t="str">
        <f t="shared" ref="JC48:JC53" si="755">IF(($F48&lt;&gt;"")*($G48&lt;&gt;"")*(IZ48&lt;&gt;"")*(JA48&lt;&gt;""),($F48&gt;$G48)*(IZ48&gt;JA48)+($F48=$G48)*(IZ48=JA48)+($F48&lt;$G48)*(IZ48&lt;JA48),"")</f>
        <v/>
      </c>
      <c r="JD48" s="188" t="str">
        <f>IF((JC48&lt;&gt;""),IF(OR($F48&lt;&gt;$G48,PrSettings!$M$4="●"),(($F48-$G48)=(IZ48-JA48))*1,0),"")</f>
        <v/>
      </c>
      <c r="JE48" s="188" t="str">
        <f t="shared" ref="JE48:JE53" si="756">IF((JC48&lt;&gt;""),($F48=IZ48)*($G48=JA48),"")</f>
        <v/>
      </c>
      <c r="JF48" s="188" t="str">
        <f>IF(JC48&lt;&gt;"",IF(ABS($F48-$G48)&gt;=PrSettings!$M$7,(ABS($F48-$G48-IZ48+JA48)&lt;=1)*1,IF(AND(JC48,$F48=$G48,$F48&gt;=PrSettings!$M$6),(ABS(IZ48-$F48)&lt;=1)*1,IF(AND(JC48,$F48+$G48&gt;=PrSettings!$M$8),(ABS(IZ48-$F48)+ABS(JA48-$G48)&lt;=1)*1,""))),"")</f>
        <v/>
      </c>
      <c r="JG48" s="219"/>
      <c r="JI48" s="186">
        <f t="shared" si="20"/>
        <v>9</v>
      </c>
      <c r="JJ48" s="187" t="str">
        <f t="shared" ref="JJ48:JJ53" si="757">$C48</f>
        <v>Belgium</v>
      </c>
      <c r="JK48" s="188">
        <f t="shared" si="86"/>
        <v>29</v>
      </c>
      <c r="JL48" s="187" t="str">
        <f t="shared" ref="JL48:JL53" si="758">$E48</f>
        <v>Egypt</v>
      </c>
      <c r="JM48" s="222"/>
      <c r="JN48" s="222"/>
      <c r="JO48" s="217"/>
      <c r="JP48" s="188" t="str">
        <f t="shared" ref="JP48:JP53" si="759">IF(($F48&lt;&gt;"")*($G48&lt;&gt;"")*(JM48&lt;&gt;"")*(JN48&lt;&gt;""),($F48&gt;$G48)*(JM48&gt;JN48)+($F48=$G48)*(JM48=JN48)+($F48&lt;$G48)*(JM48&lt;JN48),"")</f>
        <v/>
      </c>
      <c r="JQ48" s="188" t="str">
        <f>IF((JP48&lt;&gt;""),IF(OR($F48&lt;&gt;$G48,PrSettings!$M$4="●"),(($F48-$G48)=(JM48-JN48))*1,0),"")</f>
        <v/>
      </c>
      <c r="JR48" s="188" t="str">
        <f t="shared" ref="JR48:JR53" si="760">IF((JP48&lt;&gt;""),($F48=JM48)*($G48=JN48),"")</f>
        <v/>
      </c>
      <c r="JS48" s="188" t="str">
        <f>IF(JP48&lt;&gt;"",IF(ABS($F48-$G48)&gt;=PrSettings!$M$7,(ABS($F48-$G48-JM48+JN48)&lt;=1)*1,IF(AND(JP48,$F48=$G48,$F48&gt;=PrSettings!$M$6),(ABS(JM48-$F48)&lt;=1)*1,IF(AND(JP48,$F48+$G48&gt;=PrSettings!$M$8),(ABS(JM48-$F48)+ABS(JN48-$G48)&lt;=1)*1,""))),"")</f>
        <v/>
      </c>
      <c r="JT48" s="219"/>
      <c r="JV48" s="186">
        <f t="shared" si="21"/>
        <v>9</v>
      </c>
      <c r="JW48" s="187" t="str">
        <f t="shared" ref="JW48:JW53" si="761">$C48</f>
        <v>Belgium</v>
      </c>
      <c r="JX48" s="188">
        <f t="shared" si="89"/>
        <v>29</v>
      </c>
      <c r="JY48" s="187" t="str">
        <f t="shared" ref="JY48:JY53" si="762">$E48</f>
        <v>Egypt</v>
      </c>
      <c r="JZ48" s="222"/>
      <c r="KA48" s="222"/>
      <c r="KB48" s="217"/>
      <c r="KC48" s="188" t="str">
        <f t="shared" ref="KC48:KC53" si="763">IF(($F48&lt;&gt;"")*($G48&lt;&gt;"")*(JZ48&lt;&gt;"")*(KA48&lt;&gt;""),($F48&gt;$G48)*(JZ48&gt;KA48)+($F48=$G48)*(JZ48=KA48)+($F48&lt;$G48)*(JZ48&lt;KA48),"")</f>
        <v/>
      </c>
      <c r="KD48" s="188" t="str">
        <f>IF((KC48&lt;&gt;""),IF(OR($F48&lt;&gt;$G48,PrSettings!$M$4="●"),(($F48-$G48)=(JZ48-KA48))*1,0),"")</f>
        <v/>
      </c>
      <c r="KE48" s="188" t="str">
        <f t="shared" ref="KE48:KE53" si="764">IF((KC48&lt;&gt;""),($F48=JZ48)*($G48=KA48),"")</f>
        <v/>
      </c>
      <c r="KF48" s="188" t="str">
        <f>IF(KC48&lt;&gt;"",IF(ABS($F48-$G48)&gt;=PrSettings!$M$7,(ABS($F48-$G48-JZ48+KA48)&lt;=1)*1,IF(AND(KC48,$F48=$G48,$F48&gt;=PrSettings!$M$6),(ABS(JZ48-$F48)&lt;=1)*1,IF(AND(KC48,$F48+$G48&gt;=PrSettings!$M$8),(ABS(JZ48-$F48)+ABS(KA48-$G48)&lt;=1)*1,""))),"")</f>
        <v/>
      </c>
      <c r="KG48" s="219"/>
      <c r="KI48" s="186">
        <f t="shared" si="22"/>
        <v>9</v>
      </c>
      <c r="KJ48" s="187" t="str">
        <f t="shared" ref="KJ48:KJ53" si="765">$C48</f>
        <v>Belgium</v>
      </c>
      <c r="KK48" s="188">
        <f t="shared" si="92"/>
        <v>29</v>
      </c>
      <c r="KL48" s="187" t="str">
        <f t="shared" ref="KL48:KL53" si="766">$E48</f>
        <v>Egypt</v>
      </c>
      <c r="KM48" s="222"/>
      <c r="KN48" s="222"/>
      <c r="KO48" s="217"/>
      <c r="KP48" s="188" t="str">
        <f t="shared" ref="KP48:KP53" si="767">IF(($F48&lt;&gt;"")*($G48&lt;&gt;"")*(KM48&lt;&gt;"")*(KN48&lt;&gt;""),($F48&gt;$G48)*(KM48&gt;KN48)+($F48=$G48)*(KM48=KN48)+($F48&lt;$G48)*(KM48&lt;KN48),"")</f>
        <v/>
      </c>
      <c r="KQ48" s="188" t="str">
        <f>IF((KP48&lt;&gt;""),IF(OR($F48&lt;&gt;$G48,PrSettings!$M$4="●"),(($F48-$G48)=(KM48-KN48))*1,0),"")</f>
        <v/>
      </c>
      <c r="KR48" s="188" t="str">
        <f t="shared" ref="KR48:KR53" si="768">IF((KP48&lt;&gt;""),($F48=KM48)*($G48=KN48),"")</f>
        <v/>
      </c>
      <c r="KS48" s="188" t="str">
        <f>IF(KP48&lt;&gt;"",IF(ABS($F48-$G48)&gt;=PrSettings!$M$7,(ABS($F48-$G48-KM48+KN48)&lt;=1)*1,IF(AND(KP48,$F48=$G48,$F48&gt;=PrSettings!$M$6),(ABS(KM48-$F48)&lt;=1)*1,IF(AND(KP48,$F48+$G48&gt;=PrSettings!$M$8),(ABS(KM48-$F48)+ABS(KN48-$G48)&lt;=1)*1,""))),"")</f>
        <v/>
      </c>
      <c r="KT48" s="219"/>
      <c r="KV48" s="186">
        <f t="shared" si="23"/>
        <v>9</v>
      </c>
      <c r="KW48" s="187" t="str">
        <f t="shared" ref="KW48:KW53" si="769">$C48</f>
        <v>Belgium</v>
      </c>
      <c r="KX48" s="188">
        <f t="shared" si="95"/>
        <v>29</v>
      </c>
      <c r="KY48" s="187" t="str">
        <f t="shared" ref="KY48:KY53" si="770">$E48</f>
        <v>Egypt</v>
      </c>
      <c r="KZ48" s="222"/>
      <c r="LA48" s="222"/>
      <c r="LB48" s="217"/>
      <c r="LC48" s="188" t="str">
        <f t="shared" ref="LC48:LC53" si="771">IF(($F48&lt;&gt;"")*($G48&lt;&gt;"")*(KZ48&lt;&gt;"")*(LA48&lt;&gt;""),($F48&gt;$G48)*(KZ48&gt;LA48)+($F48=$G48)*(KZ48=LA48)+($F48&lt;$G48)*(KZ48&lt;LA48),"")</f>
        <v/>
      </c>
      <c r="LD48" s="188" t="str">
        <f>IF((LC48&lt;&gt;""),IF(OR($F48&lt;&gt;$G48,PrSettings!$M$4="●"),(($F48-$G48)=(KZ48-LA48))*1,0),"")</f>
        <v/>
      </c>
      <c r="LE48" s="188" t="str">
        <f t="shared" ref="LE48:LE53" si="772">IF((LC48&lt;&gt;""),($F48=KZ48)*($G48=LA48),"")</f>
        <v/>
      </c>
      <c r="LF48" s="188" t="str">
        <f>IF(LC48&lt;&gt;"",IF(ABS($F48-$G48)&gt;=PrSettings!$M$7,(ABS($F48-$G48-KZ48+LA48)&lt;=1)*1,IF(AND(LC48,$F48=$G48,$F48&gt;=PrSettings!$M$6),(ABS(KZ48-$F48)&lt;=1)*1,IF(AND(LC48,$F48+$G48&gt;=PrSettings!$M$8),(ABS(KZ48-$F48)+ABS(LA48-$G48)&lt;=1)*1,""))),"")</f>
        <v/>
      </c>
      <c r="LG48" s="219"/>
      <c r="LI48" s="186">
        <f t="shared" si="24"/>
        <v>9</v>
      </c>
      <c r="LJ48" s="187" t="str">
        <f t="shared" ref="LJ48:LJ53" si="773">$C48</f>
        <v>Belgium</v>
      </c>
      <c r="LK48" s="188">
        <f t="shared" si="98"/>
        <v>29</v>
      </c>
      <c r="LL48" s="187" t="str">
        <f t="shared" ref="LL48:LL53" si="774">$E48</f>
        <v>Egypt</v>
      </c>
      <c r="LM48" s="222"/>
      <c r="LN48" s="222"/>
      <c r="LO48" s="217"/>
      <c r="LP48" s="188" t="str">
        <f t="shared" ref="LP48:LP53" si="775">IF(($F48&lt;&gt;"")*($G48&lt;&gt;"")*(LM48&lt;&gt;"")*(LN48&lt;&gt;""),($F48&gt;$G48)*(LM48&gt;LN48)+($F48=$G48)*(LM48=LN48)+($F48&lt;$G48)*(LM48&lt;LN48),"")</f>
        <v/>
      </c>
      <c r="LQ48" s="188" t="str">
        <f>IF((LP48&lt;&gt;""),IF(OR($F48&lt;&gt;$G48,PrSettings!$M$4="●"),(($F48-$G48)=(LM48-LN48))*1,0),"")</f>
        <v/>
      </c>
      <c r="LR48" s="188" t="str">
        <f t="shared" ref="LR48:LR53" si="776">IF((LP48&lt;&gt;""),($F48=LM48)*($G48=LN48),"")</f>
        <v/>
      </c>
      <c r="LS48" s="188" t="str">
        <f>IF(LP48&lt;&gt;"",IF(ABS($F48-$G48)&gt;=PrSettings!$M$7,(ABS($F48-$G48-LM48+LN48)&lt;=1)*1,IF(AND(LP48,$F48=$G48,$F48&gt;=PrSettings!$M$6),(ABS(LM48-$F48)&lt;=1)*1,IF(AND(LP48,$F48+$G48&gt;=PrSettings!$M$8),(ABS(LM48-$F48)+ABS(LN48-$G48)&lt;=1)*1,""))),"")</f>
        <v/>
      </c>
      <c r="LT48" s="219"/>
      <c r="LV48" s="186">
        <f t="shared" si="25"/>
        <v>9</v>
      </c>
      <c r="LW48" s="187" t="str">
        <f t="shared" ref="LW48:LW53" si="777">$C48</f>
        <v>Belgium</v>
      </c>
      <c r="LX48" s="188">
        <f t="shared" si="101"/>
        <v>29</v>
      </c>
      <c r="LY48" s="187" t="str">
        <f t="shared" ref="LY48:LY53" si="778">$E48</f>
        <v>Egypt</v>
      </c>
      <c r="LZ48" s="222"/>
      <c r="MA48" s="222"/>
      <c r="MB48" s="217"/>
      <c r="MC48" s="188" t="str">
        <f t="shared" ref="MC48:MC53" si="779">IF(($F48&lt;&gt;"")*($G48&lt;&gt;"")*(LZ48&lt;&gt;"")*(MA48&lt;&gt;""),($F48&gt;$G48)*(LZ48&gt;MA48)+($F48=$G48)*(LZ48=MA48)+($F48&lt;$G48)*(LZ48&lt;MA48),"")</f>
        <v/>
      </c>
      <c r="MD48" s="188" t="str">
        <f>IF((MC48&lt;&gt;""),IF(OR($F48&lt;&gt;$G48,PrSettings!$M$4="●"),(($F48-$G48)=(LZ48-MA48))*1,0),"")</f>
        <v/>
      </c>
      <c r="ME48" s="188" t="str">
        <f t="shared" ref="ME48:ME53" si="780">IF((MC48&lt;&gt;""),($F48=LZ48)*($G48=MA48),"")</f>
        <v/>
      </c>
      <c r="MF48" s="188" t="str">
        <f>IF(MC48&lt;&gt;"",IF(ABS($F48-$G48)&gt;=PrSettings!$M$7,(ABS($F48-$G48-LZ48+MA48)&lt;=1)*1,IF(AND(MC48,$F48=$G48,$F48&gt;=PrSettings!$M$6),(ABS(LZ48-$F48)&lt;=1)*1,IF(AND(MC48,$F48+$G48&gt;=PrSettings!$M$8),(ABS(LZ48-$F48)+ABS(MA48-$G48)&lt;=1)*1,""))),"")</f>
        <v/>
      </c>
      <c r="MG48" s="219"/>
    </row>
    <row r="49" spans="2:345">
      <c r="B49" s="186">
        <f>INDEX(Groups!$C$7:$C$65,MATCH(C49,Groups!$D$7:$D$65,0))</f>
        <v>21</v>
      </c>
      <c r="C49" s="187" t="str">
        <f>CalcG!$P$23</f>
        <v>IR Iran</v>
      </c>
      <c r="D49" s="188">
        <f>INDEX(Groups!$C$7:$C$65,MATCH(E49,Groups!$D$7:$D$65,0))</f>
        <v>85</v>
      </c>
      <c r="E49" s="187" t="str">
        <f>CalcG!$Q$23</f>
        <v>New Zealand</v>
      </c>
      <c r="F49" s="717" t="str">
        <f>CalcG!$R$23</f>
        <v/>
      </c>
      <c r="G49" s="190" t="str">
        <f>CalcG!$S$23</f>
        <v/>
      </c>
      <c r="I49" s="186">
        <f t="shared" si="468"/>
        <v>21</v>
      </c>
      <c r="J49" s="187" t="str">
        <f t="shared" si="677"/>
        <v>IR Iran</v>
      </c>
      <c r="K49" s="188">
        <f t="shared" si="26"/>
        <v>85</v>
      </c>
      <c r="L49" s="187" t="str">
        <f t="shared" si="678"/>
        <v>New Zealand</v>
      </c>
      <c r="M49" s="222"/>
      <c r="N49" s="222"/>
      <c r="O49" s="218"/>
      <c r="P49" s="188" t="str">
        <f t="shared" si="679"/>
        <v/>
      </c>
      <c r="Q49" s="188" t="str">
        <f>IF((P49&lt;&gt;""),IF(OR($F49&lt;&gt;$G49,PrSettings!$M$4="●"),(($F49-$G49)=(M49-N49))*1,0),"")</f>
        <v/>
      </c>
      <c r="R49" s="188" t="str">
        <f t="shared" si="680"/>
        <v/>
      </c>
      <c r="S49" s="188" t="str">
        <f>IF(P49&lt;&gt;"",IF(ABS($F49-$G49)&gt;=PrSettings!$M$7,(ABS($F49-$G49-M49+N49)&lt;=1)*1,IF(AND(P49,$F49=$G49,$F49&gt;=PrSettings!$M$6),(ABS(M49-$F49)&lt;=1)*1,IF(AND(P49,$F49+$G49&gt;=PrSettings!$M$8),(ABS(M49-$F49)+ABS(N49-$G49)&lt;=1)*1,""))),"")</f>
        <v/>
      </c>
      <c r="T49" s="220"/>
      <c r="V49" s="186">
        <f t="shared" si="1"/>
        <v>21</v>
      </c>
      <c r="W49" s="187" t="str">
        <f t="shared" si="681"/>
        <v>IR Iran</v>
      </c>
      <c r="X49" s="188">
        <f t="shared" si="29"/>
        <v>85</v>
      </c>
      <c r="Y49" s="187" t="str">
        <f t="shared" si="682"/>
        <v>New Zealand</v>
      </c>
      <c r="Z49" s="222"/>
      <c r="AA49" s="222"/>
      <c r="AB49" s="218"/>
      <c r="AC49" s="188" t="str">
        <f t="shared" si="683"/>
        <v/>
      </c>
      <c r="AD49" s="188" t="str">
        <f>IF((AC49&lt;&gt;""),IF(OR($F49&lt;&gt;$G49,PrSettings!$M$4="●"),(($F49-$G49)=(Z49-AA49))*1,0),"")</f>
        <v/>
      </c>
      <c r="AE49" s="188" t="str">
        <f t="shared" si="684"/>
        <v/>
      </c>
      <c r="AF49" s="188" t="str">
        <f>IF(AC49&lt;&gt;"",IF(ABS($F49-$G49)&gt;=PrSettings!$M$7,(ABS($F49-$G49-Z49+AA49)&lt;=1)*1,IF(AND(AC49,$F49=$G49,$F49&gt;=PrSettings!$M$6),(ABS(Z49-$F49)&lt;=1)*1,IF(AND(AC49,$F49+$G49&gt;=PrSettings!$M$8),(ABS(Z49-$F49)+ABS(AA49-$G49)&lt;=1)*1,""))),"")</f>
        <v/>
      </c>
      <c r="AG49" s="220"/>
      <c r="AI49" s="186">
        <f t="shared" si="2"/>
        <v>21</v>
      </c>
      <c r="AJ49" s="187" t="str">
        <f t="shared" si="685"/>
        <v>IR Iran</v>
      </c>
      <c r="AK49" s="188">
        <f t="shared" si="32"/>
        <v>85</v>
      </c>
      <c r="AL49" s="187" t="str">
        <f t="shared" si="686"/>
        <v>New Zealand</v>
      </c>
      <c r="AM49" s="222"/>
      <c r="AN49" s="222"/>
      <c r="AO49" s="218"/>
      <c r="AP49" s="188" t="str">
        <f t="shared" si="687"/>
        <v/>
      </c>
      <c r="AQ49" s="188" t="str">
        <f>IF((AP49&lt;&gt;""),IF(OR($F49&lt;&gt;$G49,PrSettings!$M$4="●"),(($F49-$G49)=(AM49-AN49))*1,0),"")</f>
        <v/>
      </c>
      <c r="AR49" s="188" t="str">
        <f t="shared" si="688"/>
        <v/>
      </c>
      <c r="AS49" s="188" t="str">
        <f>IF(AP49&lt;&gt;"",IF(ABS($F49-$G49)&gt;=PrSettings!$M$7,(ABS($F49-$G49-AM49+AN49)&lt;=1)*1,IF(AND(AP49,$F49=$G49,$F49&gt;=PrSettings!$M$6),(ABS(AM49-$F49)&lt;=1)*1,IF(AND(AP49,$F49+$G49&gt;=PrSettings!$M$8),(ABS(AM49-$F49)+ABS(AN49-$G49)&lt;=1)*1,""))),"")</f>
        <v/>
      </c>
      <c r="AT49" s="220"/>
      <c r="AV49" s="186">
        <f t="shared" si="3"/>
        <v>21</v>
      </c>
      <c r="AW49" s="187" t="str">
        <f t="shared" si="689"/>
        <v>IR Iran</v>
      </c>
      <c r="AX49" s="188">
        <f t="shared" si="35"/>
        <v>85</v>
      </c>
      <c r="AY49" s="187" t="str">
        <f t="shared" si="690"/>
        <v>New Zealand</v>
      </c>
      <c r="AZ49" s="222"/>
      <c r="BA49" s="222"/>
      <c r="BB49" s="218"/>
      <c r="BC49" s="188" t="str">
        <f t="shared" si="691"/>
        <v/>
      </c>
      <c r="BD49" s="188" t="str">
        <f>IF((BC49&lt;&gt;""),IF(OR($F49&lt;&gt;$G49,PrSettings!$M$4="●"),(($F49-$G49)=(AZ49-BA49))*1,0),"")</f>
        <v/>
      </c>
      <c r="BE49" s="188" t="str">
        <f t="shared" si="692"/>
        <v/>
      </c>
      <c r="BF49" s="188" t="str">
        <f>IF(BC49&lt;&gt;"",IF(ABS($F49-$G49)&gt;=PrSettings!$M$7,(ABS($F49-$G49-AZ49+BA49)&lt;=1)*1,IF(AND(BC49,$F49=$G49,$F49&gt;=PrSettings!$M$6),(ABS(AZ49-$F49)&lt;=1)*1,IF(AND(BC49,$F49+$G49&gt;=PrSettings!$M$8),(ABS(AZ49-$F49)+ABS(BA49-$G49)&lt;=1)*1,""))),"")</f>
        <v/>
      </c>
      <c r="BG49" s="220"/>
      <c r="BI49" s="186">
        <f t="shared" si="4"/>
        <v>21</v>
      </c>
      <c r="BJ49" s="187" t="str">
        <f t="shared" si="693"/>
        <v>IR Iran</v>
      </c>
      <c r="BK49" s="188">
        <f t="shared" si="38"/>
        <v>85</v>
      </c>
      <c r="BL49" s="187" t="str">
        <f t="shared" si="694"/>
        <v>New Zealand</v>
      </c>
      <c r="BM49" s="222"/>
      <c r="BN49" s="222"/>
      <c r="BO49" s="218"/>
      <c r="BP49" s="188" t="str">
        <f t="shared" si="695"/>
        <v/>
      </c>
      <c r="BQ49" s="188" t="str">
        <f>IF((BP49&lt;&gt;""),IF(OR($F49&lt;&gt;$G49,PrSettings!$M$4="●"),(($F49-$G49)=(BM49-BN49))*1,0),"")</f>
        <v/>
      </c>
      <c r="BR49" s="188" t="str">
        <f t="shared" si="696"/>
        <v/>
      </c>
      <c r="BS49" s="188" t="str">
        <f>IF(BP49&lt;&gt;"",IF(ABS($F49-$G49)&gt;=PrSettings!$M$7,(ABS($F49-$G49-BM49+BN49)&lt;=1)*1,IF(AND(BP49,$F49=$G49,$F49&gt;=PrSettings!$M$6),(ABS(BM49-$F49)&lt;=1)*1,IF(AND(BP49,$F49+$G49&gt;=PrSettings!$M$8),(ABS(BM49-$F49)+ABS(BN49-$G49)&lt;=1)*1,""))),"")</f>
        <v/>
      </c>
      <c r="BT49" s="220"/>
      <c r="BV49" s="186">
        <f t="shared" si="5"/>
        <v>21</v>
      </c>
      <c r="BW49" s="187" t="str">
        <f t="shared" si="697"/>
        <v>IR Iran</v>
      </c>
      <c r="BX49" s="188">
        <f t="shared" si="41"/>
        <v>85</v>
      </c>
      <c r="BY49" s="187" t="str">
        <f t="shared" si="698"/>
        <v>New Zealand</v>
      </c>
      <c r="BZ49" s="222"/>
      <c r="CA49" s="222"/>
      <c r="CB49" s="218"/>
      <c r="CC49" s="188" t="str">
        <f t="shared" si="699"/>
        <v/>
      </c>
      <c r="CD49" s="188" t="str">
        <f>IF((CC49&lt;&gt;""),IF(OR($F49&lt;&gt;$G49,PrSettings!$M$4="●"),(($F49-$G49)=(BZ49-CA49))*1,0),"")</f>
        <v/>
      </c>
      <c r="CE49" s="188" t="str">
        <f t="shared" si="700"/>
        <v/>
      </c>
      <c r="CF49" s="188" t="str">
        <f>IF(CC49&lt;&gt;"",IF(ABS($F49-$G49)&gt;=PrSettings!$M$7,(ABS($F49-$G49-BZ49+CA49)&lt;=1)*1,IF(AND(CC49,$F49=$G49,$F49&gt;=PrSettings!$M$6),(ABS(BZ49-$F49)&lt;=1)*1,IF(AND(CC49,$F49+$G49&gt;=PrSettings!$M$8),(ABS(BZ49-$F49)+ABS(CA49-$G49)&lt;=1)*1,""))),"")</f>
        <v/>
      </c>
      <c r="CG49" s="220"/>
      <c r="CI49" s="186">
        <f t="shared" si="6"/>
        <v>21</v>
      </c>
      <c r="CJ49" s="187" t="str">
        <f t="shared" si="701"/>
        <v>IR Iran</v>
      </c>
      <c r="CK49" s="188">
        <f t="shared" si="44"/>
        <v>85</v>
      </c>
      <c r="CL49" s="187" t="str">
        <f t="shared" si="702"/>
        <v>New Zealand</v>
      </c>
      <c r="CM49" s="222"/>
      <c r="CN49" s="222"/>
      <c r="CO49" s="218"/>
      <c r="CP49" s="188" t="str">
        <f t="shared" si="703"/>
        <v/>
      </c>
      <c r="CQ49" s="188" t="str">
        <f>IF((CP49&lt;&gt;""),IF(OR($F49&lt;&gt;$G49,PrSettings!$M$4="●"),(($F49-$G49)=(CM49-CN49))*1,0),"")</f>
        <v/>
      </c>
      <c r="CR49" s="188" t="str">
        <f t="shared" si="704"/>
        <v/>
      </c>
      <c r="CS49" s="188" t="str">
        <f>IF(CP49&lt;&gt;"",IF(ABS($F49-$G49)&gt;=PrSettings!$M$7,(ABS($F49-$G49-CM49+CN49)&lt;=1)*1,IF(AND(CP49,$F49=$G49,$F49&gt;=PrSettings!$M$6),(ABS(CM49-$F49)&lt;=1)*1,IF(AND(CP49,$F49+$G49&gt;=PrSettings!$M$8),(ABS(CM49-$F49)+ABS(CN49-$G49)&lt;=1)*1,""))),"")</f>
        <v/>
      </c>
      <c r="CT49" s="220"/>
      <c r="CV49" s="186">
        <f t="shared" si="7"/>
        <v>21</v>
      </c>
      <c r="CW49" s="187" t="str">
        <f t="shared" si="705"/>
        <v>IR Iran</v>
      </c>
      <c r="CX49" s="188">
        <f t="shared" si="47"/>
        <v>85</v>
      </c>
      <c r="CY49" s="187" t="str">
        <f t="shared" si="706"/>
        <v>New Zealand</v>
      </c>
      <c r="CZ49" s="222"/>
      <c r="DA49" s="222"/>
      <c r="DB49" s="218"/>
      <c r="DC49" s="188" t="str">
        <f t="shared" si="707"/>
        <v/>
      </c>
      <c r="DD49" s="188" t="str">
        <f>IF((DC49&lt;&gt;""),IF(OR($F49&lt;&gt;$G49,PrSettings!$M$4="●"),(($F49-$G49)=(CZ49-DA49))*1,0),"")</f>
        <v/>
      </c>
      <c r="DE49" s="188" t="str">
        <f t="shared" si="708"/>
        <v/>
      </c>
      <c r="DF49" s="188" t="str">
        <f>IF(DC49&lt;&gt;"",IF(ABS($F49-$G49)&gt;=PrSettings!$M$7,(ABS($F49-$G49-CZ49+DA49)&lt;=1)*1,IF(AND(DC49,$F49=$G49,$F49&gt;=PrSettings!$M$6),(ABS(CZ49-$F49)&lt;=1)*1,IF(AND(DC49,$F49+$G49&gt;=PrSettings!$M$8),(ABS(CZ49-$F49)+ABS(DA49-$G49)&lt;=1)*1,""))),"")</f>
        <v/>
      </c>
      <c r="DG49" s="220"/>
      <c r="DI49" s="186">
        <f t="shared" si="8"/>
        <v>21</v>
      </c>
      <c r="DJ49" s="187" t="str">
        <f t="shared" si="709"/>
        <v>IR Iran</v>
      </c>
      <c r="DK49" s="188">
        <f t="shared" si="50"/>
        <v>85</v>
      </c>
      <c r="DL49" s="187" t="str">
        <f t="shared" si="710"/>
        <v>New Zealand</v>
      </c>
      <c r="DM49" s="222"/>
      <c r="DN49" s="222"/>
      <c r="DO49" s="218"/>
      <c r="DP49" s="188" t="str">
        <f t="shared" si="711"/>
        <v/>
      </c>
      <c r="DQ49" s="188" t="str">
        <f>IF((DP49&lt;&gt;""),IF(OR($F49&lt;&gt;$G49,PrSettings!$M$4="●"),(($F49-$G49)=(DM49-DN49))*1,0),"")</f>
        <v/>
      </c>
      <c r="DR49" s="188" t="str">
        <f t="shared" si="712"/>
        <v/>
      </c>
      <c r="DS49" s="188" t="str">
        <f>IF(DP49&lt;&gt;"",IF(ABS($F49-$G49)&gt;=PrSettings!$M$7,(ABS($F49-$G49-DM49+DN49)&lt;=1)*1,IF(AND(DP49,$F49=$G49,$F49&gt;=PrSettings!$M$6),(ABS(DM49-$F49)&lt;=1)*1,IF(AND(DP49,$F49+$G49&gt;=PrSettings!$M$8),(ABS(DM49-$F49)+ABS(DN49-$G49)&lt;=1)*1,""))),"")</f>
        <v/>
      </c>
      <c r="DT49" s="220"/>
      <c r="DV49" s="186">
        <f t="shared" si="9"/>
        <v>21</v>
      </c>
      <c r="DW49" s="187" t="str">
        <f t="shared" si="713"/>
        <v>IR Iran</v>
      </c>
      <c r="DX49" s="188">
        <f t="shared" si="53"/>
        <v>85</v>
      </c>
      <c r="DY49" s="187" t="str">
        <f t="shared" si="714"/>
        <v>New Zealand</v>
      </c>
      <c r="DZ49" s="222"/>
      <c r="EA49" s="222"/>
      <c r="EB49" s="218"/>
      <c r="EC49" s="188" t="str">
        <f t="shared" si="715"/>
        <v/>
      </c>
      <c r="ED49" s="188" t="str">
        <f>IF((EC49&lt;&gt;""),IF(OR($F49&lt;&gt;$G49,PrSettings!$M$4="●"),(($F49-$G49)=(DZ49-EA49))*1,0),"")</f>
        <v/>
      </c>
      <c r="EE49" s="188" t="str">
        <f t="shared" si="716"/>
        <v/>
      </c>
      <c r="EF49" s="188" t="str">
        <f>IF(EC49&lt;&gt;"",IF(ABS($F49-$G49)&gt;=PrSettings!$M$7,(ABS($F49-$G49-DZ49+EA49)&lt;=1)*1,IF(AND(EC49,$F49=$G49,$F49&gt;=PrSettings!$M$6),(ABS(DZ49-$F49)&lt;=1)*1,IF(AND(EC49,$F49+$G49&gt;=PrSettings!$M$8),(ABS(DZ49-$F49)+ABS(EA49-$G49)&lt;=1)*1,""))),"")</f>
        <v/>
      </c>
      <c r="EG49" s="220"/>
      <c r="EI49" s="186">
        <f t="shared" si="10"/>
        <v>21</v>
      </c>
      <c r="EJ49" s="187" t="str">
        <f t="shared" si="717"/>
        <v>IR Iran</v>
      </c>
      <c r="EK49" s="188">
        <f t="shared" si="56"/>
        <v>85</v>
      </c>
      <c r="EL49" s="187" t="str">
        <f t="shared" si="718"/>
        <v>New Zealand</v>
      </c>
      <c r="EM49" s="222"/>
      <c r="EN49" s="222"/>
      <c r="EO49" s="218"/>
      <c r="EP49" s="188" t="str">
        <f t="shared" si="719"/>
        <v/>
      </c>
      <c r="EQ49" s="188" t="str">
        <f>IF((EP49&lt;&gt;""),IF(OR($F49&lt;&gt;$G49,PrSettings!$M$4="●"),(($F49-$G49)=(EM49-EN49))*1,0),"")</f>
        <v/>
      </c>
      <c r="ER49" s="188" t="str">
        <f t="shared" si="720"/>
        <v/>
      </c>
      <c r="ES49" s="188" t="str">
        <f>IF(EP49&lt;&gt;"",IF(ABS($F49-$G49)&gt;=PrSettings!$M$7,(ABS($F49-$G49-EM49+EN49)&lt;=1)*1,IF(AND(EP49,$F49=$G49,$F49&gt;=PrSettings!$M$6),(ABS(EM49-$F49)&lt;=1)*1,IF(AND(EP49,$F49+$G49&gt;=PrSettings!$M$8),(ABS(EM49-$F49)+ABS(EN49-$G49)&lt;=1)*1,""))),"")</f>
        <v/>
      </c>
      <c r="ET49" s="220"/>
      <c r="EV49" s="186">
        <f t="shared" si="11"/>
        <v>21</v>
      </c>
      <c r="EW49" s="187" t="str">
        <f t="shared" si="721"/>
        <v>IR Iran</v>
      </c>
      <c r="EX49" s="188">
        <f t="shared" si="59"/>
        <v>85</v>
      </c>
      <c r="EY49" s="187" t="str">
        <f t="shared" si="722"/>
        <v>New Zealand</v>
      </c>
      <c r="EZ49" s="222"/>
      <c r="FA49" s="222"/>
      <c r="FB49" s="218"/>
      <c r="FC49" s="188" t="str">
        <f t="shared" si="723"/>
        <v/>
      </c>
      <c r="FD49" s="188" t="str">
        <f>IF((FC49&lt;&gt;""),IF(OR($F49&lt;&gt;$G49,PrSettings!$M$4="●"),(($F49-$G49)=(EZ49-FA49))*1,0),"")</f>
        <v/>
      </c>
      <c r="FE49" s="188" t="str">
        <f t="shared" si="724"/>
        <v/>
      </c>
      <c r="FF49" s="188" t="str">
        <f>IF(FC49&lt;&gt;"",IF(ABS($F49-$G49)&gt;=PrSettings!$M$7,(ABS($F49-$G49-EZ49+FA49)&lt;=1)*1,IF(AND(FC49,$F49=$G49,$F49&gt;=PrSettings!$M$6),(ABS(EZ49-$F49)&lt;=1)*1,IF(AND(FC49,$F49+$G49&gt;=PrSettings!$M$8),(ABS(EZ49-$F49)+ABS(FA49-$G49)&lt;=1)*1,""))),"")</f>
        <v/>
      </c>
      <c r="FG49" s="220"/>
      <c r="FI49" s="186">
        <f t="shared" si="12"/>
        <v>21</v>
      </c>
      <c r="FJ49" s="187" t="str">
        <f t="shared" si="725"/>
        <v>IR Iran</v>
      </c>
      <c r="FK49" s="188">
        <f t="shared" si="62"/>
        <v>85</v>
      </c>
      <c r="FL49" s="187" t="str">
        <f t="shared" si="726"/>
        <v>New Zealand</v>
      </c>
      <c r="FM49" s="222"/>
      <c r="FN49" s="222"/>
      <c r="FO49" s="218"/>
      <c r="FP49" s="188" t="str">
        <f t="shared" si="727"/>
        <v/>
      </c>
      <c r="FQ49" s="188" t="str">
        <f>IF((FP49&lt;&gt;""),IF(OR($F49&lt;&gt;$G49,PrSettings!$M$4="●"),(($F49-$G49)=(FM49-FN49))*1,0),"")</f>
        <v/>
      </c>
      <c r="FR49" s="188" t="str">
        <f t="shared" si="728"/>
        <v/>
      </c>
      <c r="FS49" s="188" t="str">
        <f>IF(FP49&lt;&gt;"",IF(ABS($F49-$G49)&gt;=PrSettings!$M$7,(ABS($F49-$G49-FM49+FN49)&lt;=1)*1,IF(AND(FP49,$F49=$G49,$F49&gt;=PrSettings!$M$6),(ABS(FM49-$F49)&lt;=1)*1,IF(AND(FP49,$F49+$G49&gt;=PrSettings!$M$8),(ABS(FM49-$F49)+ABS(FN49-$G49)&lt;=1)*1,""))),"")</f>
        <v/>
      </c>
      <c r="FT49" s="220"/>
      <c r="FV49" s="186">
        <f t="shared" si="13"/>
        <v>21</v>
      </c>
      <c r="FW49" s="187" t="str">
        <f t="shared" si="729"/>
        <v>IR Iran</v>
      </c>
      <c r="FX49" s="188">
        <f t="shared" si="65"/>
        <v>85</v>
      </c>
      <c r="FY49" s="187" t="str">
        <f t="shared" si="730"/>
        <v>New Zealand</v>
      </c>
      <c r="FZ49" s="222"/>
      <c r="GA49" s="222"/>
      <c r="GB49" s="218"/>
      <c r="GC49" s="188" t="str">
        <f t="shared" si="731"/>
        <v/>
      </c>
      <c r="GD49" s="188" t="str">
        <f>IF((GC49&lt;&gt;""),IF(OR($F49&lt;&gt;$G49,PrSettings!$M$4="●"),(($F49-$G49)=(FZ49-GA49))*1,0),"")</f>
        <v/>
      </c>
      <c r="GE49" s="188" t="str">
        <f t="shared" si="732"/>
        <v/>
      </c>
      <c r="GF49" s="188" t="str">
        <f>IF(GC49&lt;&gt;"",IF(ABS($F49-$G49)&gt;=PrSettings!$M$7,(ABS($F49-$G49-FZ49+GA49)&lt;=1)*1,IF(AND(GC49,$F49=$G49,$F49&gt;=PrSettings!$M$6),(ABS(FZ49-$F49)&lt;=1)*1,IF(AND(GC49,$F49+$G49&gt;=PrSettings!$M$8),(ABS(FZ49-$F49)+ABS(GA49-$G49)&lt;=1)*1,""))),"")</f>
        <v/>
      </c>
      <c r="GG49" s="220"/>
      <c r="GI49" s="186">
        <f t="shared" si="14"/>
        <v>21</v>
      </c>
      <c r="GJ49" s="187" t="str">
        <f t="shared" si="733"/>
        <v>IR Iran</v>
      </c>
      <c r="GK49" s="188">
        <f t="shared" si="68"/>
        <v>85</v>
      </c>
      <c r="GL49" s="187" t="str">
        <f t="shared" si="734"/>
        <v>New Zealand</v>
      </c>
      <c r="GM49" s="222"/>
      <c r="GN49" s="222"/>
      <c r="GO49" s="218"/>
      <c r="GP49" s="188" t="str">
        <f t="shared" si="735"/>
        <v/>
      </c>
      <c r="GQ49" s="188" t="str">
        <f>IF((GP49&lt;&gt;""),IF(OR($F49&lt;&gt;$G49,PrSettings!$M$4="●"),(($F49-$G49)=(GM49-GN49))*1,0),"")</f>
        <v/>
      </c>
      <c r="GR49" s="188" t="str">
        <f t="shared" si="736"/>
        <v/>
      </c>
      <c r="GS49" s="188" t="str">
        <f>IF(GP49&lt;&gt;"",IF(ABS($F49-$G49)&gt;=PrSettings!$M$7,(ABS($F49-$G49-GM49+GN49)&lt;=1)*1,IF(AND(GP49,$F49=$G49,$F49&gt;=PrSettings!$M$6),(ABS(GM49-$F49)&lt;=1)*1,IF(AND(GP49,$F49+$G49&gt;=PrSettings!$M$8),(ABS(GM49-$F49)+ABS(GN49-$G49)&lt;=1)*1,""))),"")</f>
        <v/>
      </c>
      <c r="GT49" s="220"/>
      <c r="GV49" s="186">
        <f t="shared" si="15"/>
        <v>21</v>
      </c>
      <c r="GW49" s="187" t="str">
        <f t="shared" si="737"/>
        <v>IR Iran</v>
      </c>
      <c r="GX49" s="188">
        <f t="shared" si="71"/>
        <v>85</v>
      </c>
      <c r="GY49" s="187" t="str">
        <f t="shared" si="738"/>
        <v>New Zealand</v>
      </c>
      <c r="GZ49" s="222"/>
      <c r="HA49" s="222"/>
      <c r="HB49" s="218"/>
      <c r="HC49" s="188" t="str">
        <f t="shared" si="739"/>
        <v/>
      </c>
      <c r="HD49" s="188" t="str">
        <f>IF((HC49&lt;&gt;""),IF(OR($F49&lt;&gt;$G49,PrSettings!$M$4="●"),(($F49-$G49)=(GZ49-HA49))*1,0),"")</f>
        <v/>
      </c>
      <c r="HE49" s="188" t="str">
        <f t="shared" si="740"/>
        <v/>
      </c>
      <c r="HF49" s="188" t="str">
        <f>IF(HC49&lt;&gt;"",IF(ABS($F49-$G49)&gt;=PrSettings!$M$7,(ABS($F49-$G49-GZ49+HA49)&lt;=1)*1,IF(AND(HC49,$F49=$G49,$F49&gt;=PrSettings!$M$6),(ABS(GZ49-$F49)&lt;=1)*1,IF(AND(HC49,$F49+$G49&gt;=PrSettings!$M$8),(ABS(GZ49-$F49)+ABS(HA49-$G49)&lt;=1)*1,""))),"")</f>
        <v/>
      </c>
      <c r="HG49" s="220"/>
      <c r="HI49" s="186">
        <f t="shared" si="16"/>
        <v>21</v>
      </c>
      <c r="HJ49" s="187" t="str">
        <f t="shared" si="741"/>
        <v>IR Iran</v>
      </c>
      <c r="HK49" s="188">
        <f t="shared" si="74"/>
        <v>85</v>
      </c>
      <c r="HL49" s="187" t="str">
        <f t="shared" si="742"/>
        <v>New Zealand</v>
      </c>
      <c r="HM49" s="222"/>
      <c r="HN49" s="222"/>
      <c r="HO49" s="218"/>
      <c r="HP49" s="188" t="str">
        <f t="shared" si="743"/>
        <v/>
      </c>
      <c r="HQ49" s="188" t="str">
        <f>IF((HP49&lt;&gt;""),IF(OR($F49&lt;&gt;$G49,PrSettings!$M$4="●"),(($F49-$G49)=(HM49-HN49))*1,0),"")</f>
        <v/>
      </c>
      <c r="HR49" s="188" t="str">
        <f t="shared" si="744"/>
        <v/>
      </c>
      <c r="HS49" s="188" t="str">
        <f>IF(HP49&lt;&gt;"",IF(ABS($F49-$G49)&gt;=PrSettings!$M$7,(ABS($F49-$G49-HM49+HN49)&lt;=1)*1,IF(AND(HP49,$F49=$G49,$F49&gt;=PrSettings!$M$6),(ABS(HM49-$F49)&lt;=1)*1,IF(AND(HP49,$F49+$G49&gt;=PrSettings!$M$8),(ABS(HM49-$F49)+ABS(HN49-$G49)&lt;=1)*1,""))),"")</f>
        <v/>
      </c>
      <c r="HT49" s="220"/>
      <c r="HV49" s="186">
        <f t="shared" si="17"/>
        <v>21</v>
      </c>
      <c r="HW49" s="187" t="str">
        <f t="shared" si="745"/>
        <v>IR Iran</v>
      </c>
      <c r="HX49" s="188">
        <f t="shared" si="77"/>
        <v>85</v>
      </c>
      <c r="HY49" s="187" t="str">
        <f t="shared" si="746"/>
        <v>New Zealand</v>
      </c>
      <c r="HZ49" s="222"/>
      <c r="IA49" s="222"/>
      <c r="IB49" s="218"/>
      <c r="IC49" s="188" t="str">
        <f t="shared" si="747"/>
        <v/>
      </c>
      <c r="ID49" s="188" t="str">
        <f>IF((IC49&lt;&gt;""),IF(OR($F49&lt;&gt;$G49,PrSettings!$M$4="●"),(($F49-$G49)=(HZ49-IA49))*1,0),"")</f>
        <v/>
      </c>
      <c r="IE49" s="188" t="str">
        <f t="shared" si="748"/>
        <v/>
      </c>
      <c r="IF49" s="188" t="str">
        <f>IF(IC49&lt;&gt;"",IF(ABS($F49-$G49)&gt;=PrSettings!$M$7,(ABS($F49-$G49-HZ49+IA49)&lt;=1)*1,IF(AND(IC49,$F49=$G49,$F49&gt;=PrSettings!$M$6),(ABS(HZ49-$F49)&lt;=1)*1,IF(AND(IC49,$F49+$G49&gt;=PrSettings!$M$8),(ABS(HZ49-$F49)+ABS(IA49-$G49)&lt;=1)*1,""))),"")</f>
        <v/>
      </c>
      <c r="IG49" s="220"/>
      <c r="II49" s="186">
        <f t="shared" si="18"/>
        <v>21</v>
      </c>
      <c r="IJ49" s="187" t="str">
        <f t="shared" si="749"/>
        <v>IR Iran</v>
      </c>
      <c r="IK49" s="188">
        <f t="shared" si="80"/>
        <v>85</v>
      </c>
      <c r="IL49" s="187" t="str">
        <f t="shared" si="750"/>
        <v>New Zealand</v>
      </c>
      <c r="IM49" s="222"/>
      <c r="IN49" s="222"/>
      <c r="IO49" s="218"/>
      <c r="IP49" s="188" t="str">
        <f t="shared" si="751"/>
        <v/>
      </c>
      <c r="IQ49" s="188" t="str">
        <f>IF((IP49&lt;&gt;""),IF(OR($F49&lt;&gt;$G49,PrSettings!$M$4="●"),(($F49-$G49)=(IM49-IN49))*1,0),"")</f>
        <v/>
      </c>
      <c r="IR49" s="188" t="str">
        <f t="shared" si="752"/>
        <v/>
      </c>
      <c r="IS49" s="188" t="str">
        <f>IF(IP49&lt;&gt;"",IF(ABS($F49-$G49)&gt;=PrSettings!$M$7,(ABS($F49-$G49-IM49+IN49)&lt;=1)*1,IF(AND(IP49,$F49=$G49,$F49&gt;=PrSettings!$M$6),(ABS(IM49-$F49)&lt;=1)*1,IF(AND(IP49,$F49+$G49&gt;=PrSettings!$M$8),(ABS(IM49-$F49)+ABS(IN49-$G49)&lt;=1)*1,""))),"")</f>
        <v/>
      </c>
      <c r="IT49" s="220"/>
      <c r="IV49" s="186">
        <f t="shared" si="19"/>
        <v>21</v>
      </c>
      <c r="IW49" s="187" t="str">
        <f t="shared" si="753"/>
        <v>IR Iran</v>
      </c>
      <c r="IX49" s="188">
        <f t="shared" si="83"/>
        <v>85</v>
      </c>
      <c r="IY49" s="187" t="str">
        <f t="shared" si="754"/>
        <v>New Zealand</v>
      </c>
      <c r="IZ49" s="222"/>
      <c r="JA49" s="222"/>
      <c r="JB49" s="218"/>
      <c r="JC49" s="188" t="str">
        <f t="shared" si="755"/>
        <v/>
      </c>
      <c r="JD49" s="188" t="str">
        <f>IF((JC49&lt;&gt;""),IF(OR($F49&lt;&gt;$G49,PrSettings!$M$4="●"),(($F49-$G49)=(IZ49-JA49))*1,0),"")</f>
        <v/>
      </c>
      <c r="JE49" s="188" t="str">
        <f t="shared" si="756"/>
        <v/>
      </c>
      <c r="JF49" s="188" t="str">
        <f>IF(JC49&lt;&gt;"",IF(ABS($F49-$G49)&gt;=PrSettings!$M$7,(ABS($F49-$G49-IZ49+JA49)&lt;=1)*1,IF(AND(JC49,$F49=$G49,$F49&gt;=PrSettings!$M$6),(ABS(IZ49-$F49)&lt;=1)*1,IF(AND(JC49,$F49+$G49&gt;=PrSettings!$M$8),(ABS(IZ49-$F49)+ABS(JA49-$G49)&lt;=1)*1,""))),"")</f>
        <v/>
      </c>
      <c r="JG49" s="220"/>
      <c r="JI49" s="186">
        <f t="shared" si="20"/>
        <v>21</v>
      </c>
      <c r="JJ49" s="187" t="str">
        <f t="shared" si="757"/>
        <v>IR Iran</v>
      </c>
      <c r="JK49" s="188">
        <f t="shared" si="86"/>
        <v>85</v>
      </c>
      <c r="JL49" s="187" t="str">
        <f t="shared" si="758"/>
        <v>New Zealand</v>
      </c>
      <c r="JM49" s="222"/>
      <c r="JN49" s="222"/>
      <c r="JO49" s="218"/>
      <c r="JP49" s="188" t="str">
        <f t="shared" si="759"/>
        <v/>
      </c>
      <c r="JQ49" s="188" t="str">
        <f>IF((JP49&lt;&gt;""),IF(OR($F49&lt;&gt;$G49,PrSettings!$M$4="●"),(($F49-$G49)=(JM49-JN49))*1,0),"")</f>
        <v/>
      </c>
      <c r="JR49" s="188" t="str">
        <f t="shared" si="760"/>
        <v/>
      </c>
      <c r="JS49" s="188" t="str">
        <f>IF(JP49&lt;&gt;"",IF(ABS($F49-$G49)&gt;=PrSettings!$M$7,(ABS($F49-$G49-JM49+JN49)&lt;=1)*1,IF(AND(JP49,$F49=$G49,$F49&gt;=PrSettings!$M$6),(ABS(JM49-$F49)&lt;=1)*1,IF(AND(JP49,$F49+$G49&gt;=PrSettings!$M$8),(ABS(JM49-$F49)+ABS(JN49-$G49)&lt;=1)*1,""))),"")</f>
        <v/>
      </c>
      <c r="JT49" s="220"/>
      <c r="JV49" s="186">
        <f t="shared" si="21"/>
        <v>21</v>
      </c>
      <c r="JW49" s="187" t="str">
        <f t="shared" si="761"/>
        <v>IR Iran</v>
      </c>
      <c r="JX49" s="188">
        <f t="shared" si="89"/>
        <v>85</v>
      </c>
      <c r="JY49" s="187" t="str">
        <f t="shared" si="762"/>
        <v>New Zealand</v>
      </c>
      <c r="JZ49" s="222"/>
      <c r="KA49" s="222"/>
      <c r="KB49" s="218"/>
      <c r="KC49" s="188" t="str">
        <f t="shared" si="763"/>
        <v/>
      </c>
      <c r="KD49" s="188" t="str">
        <f>IF((KC49&lt;&gt;""),IF(OR($F49&lt;&gt;$G49,PrSettings!$M$4="●"),(($F49-$G49)=(JZ49-KA49))*1,0),"")</f>
        <v/>
      </c>
      <c r="KE49" s="188" t="str">
        <f t="shared" si="764"/>
        <v/>
      </c>
      <c r="KF49" s="188" t="str">
        <f>IF(KC49&lt;&gt;"",IF(ABS($F49-$G49)&gt;=PrSettings!$M$7,(ABS($F49-$G49-JZ49+KA49)&lt;=1)*1,IF(AND(KC49,$F49=$G49,$F49&gt;=PrSettings!$M$6),(ABS(JZ49-$F49)&lt;=1)*1,IF(AND(KC49,$F49+$G49&gt;=PrSettings!$M$8),(ABS(JZ49-$F49)+ABS(KA49-$G49)&lt;=1)*1,""))),"")</f>
        <v/>
      </c>
      <c r="KG49" s="220"/>
      <c r="KI49" s="186">
        <f t="shared" si="22"/>
        <v>21</v>
      </c>
      <c r="KJ49" s="187" t="str">
        <f t="shared" si="765"/>
        <v>IR Iran</v>
      </c>
      <c r="KK49" s="188">
        <f t="shared" si="92"/>
        <v>85</v>
      </c>
      <c r="KL49" s="187" t="str">
        <f t="shared" si="766"/>
        <v>New Zealand</v>
      </c>
      <c r="KM49" s="222"/>
      <c r="KN49" s="222"/>
      <c r="KO49" s="218"/>
      <c r="KP49" s="188" t="str">
        <f t="shared" si="767"/>
        <v/>
      </c>
      <c r="KQ49" s="188" t="str">
        <f>IF((KP49&lt;&gt;""),IF(OR($F49&lt;&gt;$G49,PrSettings!$M$4="●"),(($F49-$G49)=(KM49-KN49))*1,0),"")</f>
        <v/>
      </c>
      <c r="KR49" s="188" t="str">
        <f t="shared" si="768"/>
        <v/>
      </c>
      <c r="KS49" s="188" t="str">
        <f>IF(KP49&lt;&gt;"",IF(ABS($F49-$G49)&gt;=PrSettings!$M$7,(ABS($F49-$G49-KM49+KN49)&lt;=1)*1,IF(AND(KP49,$F49=$G49,$F49&gt;=PrSettings!$M$6),(ABS(KM49-$F49)&lt;=1)*1,IF(AND(KP49,$F49+$G49&gt;=PrSettings!$M$8),(ABS(KM49-$F49)+ABS(KN49-$G49)&lt;=1)*1,""))),"")</f>
        <v/>
      </c>
      <c r="KT49" s="220"/>
      <c r="KV49" s="186">
        <f t="shared" si="23"/>
        <v>21</v>
      </c>
      <c r="KW49" s="187" t="str">
        <f t="shared" si="769"/>
        <v>IR Iran</v>
      </c>
      <c r="KX49" s="188">
        <f t="shared" si="95"/>
        <v>85</v>
      </c>
      <c r="KY49" s="187" t="str">
        <f t="shared" si="770"/>
        <v>New Zealand</v>
      </c>
      <c r="KZ49" s="222"/>
      <c r="LA49" s="222"/>
      <c r="LB49" s="218"/>
      <c r="LC49" s="188" t="str">
        <f t="shared" si="771"/>
        <v/>
      </c>
      <c r="LD49" s="188" t="str">
        <f>IF((LC49&lt;&gt;""),IF(OR($F49&lt;&gt;$G49,PrSettings!$M$4="●"),(($F49-$G49)=(KZ49-LA49))*1,0),"")</f>
        <v/>
      </c>
      <c r="LE49" s="188" t="str">
        <f t="shared" si="772"/>
        <v/>
      </c>
      <c r="LF49" s="188" t="str">
        <f>IF(LC49&lt;&gt;"",IF(ABS($F49-$G49)&gt;=PrSettings!$M$7,(ABS($F49-$G49-KZ49+LA49)&lt;=1)*1,IF(AND(LC49,$F49=$G49,$F49&gt;=PrSettings!$M$6),(ABS(KZ49-$F49)&lt;=1)*1,IF(AND(LC49,$F49+$G49&gt;=PrSettings!$M$8),(ABS(KZ49-$F49)+ABS(LA49-$G49)&lt;=1)*1,""))),"")</f>
        <v/>
      </c>
      <c r="LG49" s="220"/>
      <c r="LI49" s="186">
        <f t="shared" si="24"/>
        <v>21</v>
      </c>
      <c r="LJ49" s="187" t="str">
        <f t="shared" si="773"/>
        <v>IR Iran</v>
      </c>
      <c r="LK49" s="188">
        <f t="shared" si="98"/>
        <v>85</v>
      </c>
      <c r="LL49" s="187" t="str">
        <f t="shared" si="774"/>
        <v>New Zealand</v>
      </c>
      <c r="LM49" s="222"/>
      <c r="LN49" s="222"/>
      <c r="LO49" s="218"/>
      <c r="LP49" s="188" t="str">
        <f t="shared" si="775"/>
        <v/>
      </c>
      <c r="LQ49" s="188" t="str">
        <f>IF((LP49&lt;&gt;""),IF(OR($F49&lt;&gt;$G49,PrSettings!$M$4="●"),(($F49-$G49)=(LM49-LN49))*1,0),"")</f>
        <v/>
      </c>
      <c r="LR49" s="188" t="str">
        <f t="shared" si="776"/>
        <v/>
      </c>
      <c r="LS49" s="188" t="str">
        <f>IF(LP49&lt;&gt;"",IF(ABS($F49-$G49)&gt;=PrSettings!$M$7,(ABS($F49-$G49-LM49+LN49)&lt;=1)*1,IF(AND(LP49,$F49=$G49,$F49&gt;=PrSettings!$M$6),(ABS(LM49-$F49)&lt;=1)*1,IF(AND(LP49,$F49+$G49&gt;=PrSettings!$M$8),(ABS(LM49-$F49)+ABS(LN49-$G49)&lt;=1)*1,""))),"")</f>
        <v/>
      </c>
      <c r="LT49" s="220"/>
      <c r="LV49" s="186">
        <f t="shared" si="25"/>
        <v>21</v>
      </c>
      <c r="LW49" s="187" t="str">
        <f t="shared" si="777"/>
        <v>IR Iran</v>
      </c>
      <c r="LX49" s="188">
        <f t="shared" si="101"/>
        <v>85</v>
      </c>
      <c r="LY49" s="187" t="str">
        <f t="shared" si="778"/>
        <v>New Zealand</v>
      </c>
      <c r="LZ49" s="222"/>
      <c r="MA49" s="222"/>
      <c r="MB49" s="218"/>
      <c r="MC49" s="188" t="str">
        <f t="shared" si="779"/>
        <v/>
      </c>
      <c r="MD49" s="188" t="str">
        <f>IF((MC49&lt;&gt;""),IF(OR($F49&lt;&gt;$G49,PrSettings!$M$4="●"),(($F49-$G49)=(LZ49-MA49))*1,0),"")</f>
        <v/>
      </c>
      <c r="ME49" s="188" t="str">
        <f t="shared" si="780"/>
        <v/>
      </c>
      <c r="MF49" s="188" t="str">
        <f>IF(MC49&lt;&gt;"",IF(ABS($F49-$G49)&gt;=PrSettings!$M$7,(ABS($F49-$G49-LZ49+MA49)&lt;=1)*1,IF(AND(MC49,$F49=$G49,$F49&gt;=PrSettings!$M$6),(ABS(LZ49-$F49)&lt;=1)*1,IF(AND(MC49,$F49+$G49&gt;=PrSettings!$M$8),(ABS(LZ49-$F49)+ABS(MA49-$G49)&lt;=1)*1,""))),"")</f>
        <v/>
      </c>
      <c r="MG49" s="220"/>
    </row>
    <row r="50" spans="2:345">
      <c r="B50" s="186">
        <f>INDEX(Groups!$C$7:$C$65,MATCH(C50,Groups!$D$7:$D$65,0))</f>
        <v>9</v>
      </c>
      <c r="C50" s="187" t="str">
        <f>CalcG!$P$24</f>
        <v>Belgium</v>
      </c>
      <c r="D50" s="188">
        <f>INDEX(Groups!$C$7:$C$65,MATCH(E50,Groups!$D$7:$D$65,0))</f>
        <v>21</v>
      </c>
      <c r="E50" s="187" t="str">
        <f>CalcG!$Q$24</f>
        <v>IR Iran</v>
      </c>
      <c r="F50" s="189" t="str">
        <f>CalcG!$R$24</f>
        <v/>
      </c>
      <c r="G50" s="190" t="str">
        <f>CalcG!$S$24</f>
        <v/>
      </c>
      <c r="I50" s="186">
        <f t="shared" si="468"/>
        <v>9</v>
      </c>
      <c r="J50" s="187" t="str">
        <f t="shared" si="677"/>
        <v>Belgium</v>
      </c>
      <c r="K50" s="188">
        <f t="shared" si="26"/>
        <v>21</v>
      </c>
      <c r="L50" s="187" t="str">
        <f t="shared" si="678"/>
        <v>IR Iran</v>
      </c>
      <c r="M50" s="222"/>
      <c r="N50" s="222"/>
      <c r="O50" s="218"/>
      <c r="P50" s="188" t="str">
        <f t="shared" si="679"/>
        <v/>
      </c>
      <c r="Q50" s="188" t="str">
        <f>IF((P50&lt;&gt;""),IF(OR($F50&lt;&gt;$G50,PrSettings!$M$4="●"),(($F50-$G50)=(M50-N50))*1,0),"")</f>
        <v/>
      </c>
      <c r="R50" s="188" t="str">
        <f t="shared" si="680"/>
        <v/>
      </c>
      <c r="S50" s="188" t="str">
        <f>IF(P50&lt;&gt;"",IF(ABS($F50-$G50)&gt;=PrSettings!$M$7,(ABS($F50-$G50-M50+N50)&lt;=1)*1,IF(AND(P50,$F50=$G50,$F50&gt;=PrSettings!$M$6),(ABS(M50-$F50)&lt;=1)*1,IF(AND(P50,$F50+$G50&gt;=PrSettings!$M$8),(ABS(M50-$F50)+ABS(N50-$G50)&lt;=1)*1,""))),"")</f>
        <v/>
      </c>
      <c r="T50" s="220"/>
      <c r="V50" s="186">
        <f t="shared" si="1"/>
        <v>9</v>
      </c>
      <c r="W50" s="187" t="str">
        <f t="shared" si="681"/>
        <v>Belgium</v>
      </c>
      <c r="X50" s="188">
        <f t="shared" si="29"/>
        <v>21</v>
      </c>
      <c r="Y50" s="187" t="str">
        <f t="shared" si="682"/>
        <v>IR Iran</v>
      </c>
      <c r="Z50" s="222"/>
      <c r="AA50" s="222"/>
      <c r="AB50" s="218"/>
      <c r="AC50" s="188" t="str">
        <f t="shared" si="683"/>
        <v/>
      </c>
      <c r="AD50" s="188" t="str">
        <f>IF((AC50&lt;&gt;""),IF(OR($F50&lt;&gt;$G50,PrSettings!$M$4="●"),(($F50-$G50)=(Z50-AA50))*1,0),"")</f>
        <v/>
      </c>
      <c r="AE50" s="188" t="str">
        <f t="shared" si="684"/>
        <v/>
      </c>
      <c r="AF50" s="188" t="str">
        <f>IF(AC50&lt;&gt;"",IF(ABS($F50-$G50)&gt;=PrSettings!$M$7,(ABS($F50-$G50-Z50+AA50)&lt;=1)*1,IF(AND(AC50,$F50=$G50,$F50&gt;=PrSettings!$M$6),(ABS(Z50-$F50)&lt;=1)*1,IF(AND(AC50,$F50+$G50&gt;=PrSettings!$M$8),(ABS(Z50-$F50)+ABS(AA50-$G50)&lt;=1)*1,""))),"")</f>
        <v/>
      </c>
      <c r="AG50" s="220"/>
      <c r="AI50" s="186">
        <f t="shared" si="2"/>
        <v>9</v>
      </c>
      <c r="AJ50" s="187" t="str">
        <f t="shared" si="685"/>
        <v>Belgium</v>
      </c>
      <c r="AK50" s="188">
        <f t="shared" si="32"/>
        <v>21</v>
      </c>
      <c r="AL50" s="187" t="str">
        <f t="shared" si="686"/>
        <v>IR Iran</v>
      </c>
      <c r="AM50" s="222"/>
      <c r="AN50" s="222"/>
      <c r="AO50" s="218"/>
      <c r="AP50" s="188" t="str">
        <f t="shared" si="687"/>
        <v/>
      </c>
      <c r="AQ50" s="188" t="str">
        <f>IF((AP50&lt;&gt;""),IF(OR($F50&lt;&gt;$G50,PrSettings!$M$4="●"),(($F50-$G50)=(AM50-AN50))*1,0),"")</f>
        <v/>
      </c>
      <c r="AR50" s="188" t="str">
        <f t="shared" si="688"/>
        <v/>
      </c>
      <c r="AS50" s="188" t="str">
        <f>IF(AP50&lt;&gt;"",IF(ABS($F50-$G50)&gt;=PrSettings!$M$7,(ABS($F50-$G50-AM50+AN50)&lt;=1)*1,IF(AND(AP50,$F50=$G50,$F50&gt;=PrSettings!$M$6),(ABS(AM50-$F50)&lt;=1)*1,IF(AND(AP50,$F50+$G50&gt;=PrSettings!$M$8),(ABS(AM50-$F50)+ABS(AN50-$G50)&lt;=1)*1,""))),"")</f>
        <v/>
      </c>
      <c r="AT50" s="220"/>
      <c r="AV50" s="186">
        <f t="shared" si="3"/>
        <v>9</v>
      </c>
      <c r="AW50" s="187" t="str">
        <f t="shared" si="689"/>
        <v>Belgium</v>
      </c>
      <c r="AX50" s="188">
        <f t="shared" si="35"/>
        <v>21</v>
      </c>
      <c r="AY50" s="187" t="str">
        <f t="shared" si="690"/>
        <v>IR Iran</v>
      </c>
      <c r="AZ50" s="222"/>
      <c r="BA50" s="222"/>
      <c r="BB50" s="218"/>
      <c r="BC50" s="188" t="str">
        <f t="shared" si="691"/>
        <v/>
      </c>
      <c r="BD50" s="188" t="str">
        <f>IF((BC50&lt;&gt;""),IF(OR($F50&lt;&gt;$G50,PrSettings!$M$4="●"),(($F50-$G50)=(AZ50-BA50))*1,0),"")</f>
        <v/>
      </c>
      <c r="BE50" s="188" t="str">
        <f t="shared" si="692"/>
        <v/>
      </c>
      <c r="BF50" s="188" t="str">
        <f>IF(BC50&lt;&gt;"",IF(ABS($F50-$G50)&gt;=PrSettings!$M$7,(ABS($F50-$G50-AZ50+BA50)&lt;=1)*1,IF(AND(BC50,$F50=$G50,$F50&gt;=PrSettings!$M$6),(ABS(AZ50-$F50)&lt;=1)*1,IF(AND(BC50,$F50+$G50&gt;=PrSettings!$M$8),(ABS(AZ50-$F50)+ABS(BA50-$G50)&lt;=1)*1,""))),"")</f>
        <v/>
      </c>
      <c r="BG50" s="220"/>
      <c r="BI50" s="186">
        <f t="shared" si="4"/>
        <v>9</v>
      </c>
      <c r="BJ50" s="187" t="str">
        <f t="shared" si="693"/>
        <v>Belgium</v>
      </c>
      <c r="BK50" s="188">
        <f t="shared" si="38"/>
        <v>21</v>
      </c>
      <c r="BL50" s="187" t="str">
        <f t="shared" si="694"/>
        <v>IR Iran</v>
      </c>
      <c r="BM50" s="222"/>
      <c r="BN50" s="222"/>
      <c r="BO50" s="218"/>
      <c r="BP50" s="188" t="str">
        <f t="shared" si="695"/>
        <v/>
      </c>
      <c r="BQ50" s="188" t="str">
        <f>IF((BP50&lt;&gt;""),IF(OR($F50&lt;&gt;$G50,PrSettings!$M$4="●"),(($F50-$G50)=(BM50-BN50))*1,0),"")</f>
        <v/>
      </c>
      <c r="BR50" s="188" t="str">
        <f t="shared" si="696"/>
        <v/>
      </c>
      <c r="BS50" s="188" t="str">
        <f>IF(BP50&lt;&gt;"",IF(ABS($F50-$G50)&gt;=PrSettings!$M$7,(ABS($F50-$G50-BM50+BN50)&lt;=1)*1,IF(AND(BP50,$F50=$G50,$F50&gt;=PrSettings!$M$6),(ABS(BM50-$F50)&lt;=1)*1,IF(AND(BP50,$F50+$G50&gt;=PrSettings!$M$8),(ABS(BM50-$F50)+ABS(BN50-$G50)&lt;=1)*1,""))),"")</f>
        <v/>
      </c>
      <c r="BT50" s="220"/>
      <c r="BV50" s="186">
        <f t="shared" si="5"/>
        <v>9</v>
      </c>
      <c r="BW50" s="187" t="str">
        <f t="shared" si="697"/>
        <v>Belgium</v>
      </c>
      <c r="BX50" s="188">
        <f t="shared" si="41"/>
        <v>21</v>
      </c>
      <c r="BY50" s="187" t="str">
        <f t="shared" si="698"/>
        <v>IR Iran</v>
      </c>
      <c r="BZ50" s="222"/>
      <c r="CA50" s="222"/>
      <c r="CB50" s="218"/>
      <c r="CC50" s="188" t="str">
        <f t="shared" si="699"/>
        <v/>
      </c>
      <c r="CD50" s="188" t="str">
        <f>IF((CC50&lt;&gt;""),IF(OR($F50&lt;&gt;$G50,PrSettings!$M$4="●"),(($F50-$G50)=(BZ50-CA50))*1,0),"")</f>
        <v/>
      </c>
      <c r="CE50" s="188" t="str">
        <f t="shared" si="700"/>
        <v/>
      </c>
      <c r="CF50" s="188" t="str">
        <f>IF(CC50&lt;&gt;"",IF(ABS($F50-$G50)&gt;=PrSettings!$M$7,(ABS($F50-$G50-BZ50+CA50)&lt;=1)*1,IF(AND(CC50,$F50=$G50,$F50&gt;=PrSettings!$M$6),(ABS(BZ50-$F50)&lt;=1)*1,IF(AND(CC50,$F50+$G50&gt;=PrSettings!$M$8),(ABS(BZ50-$F50)+ABS(CA50-$G50)&lt;=1)*1,""))),"")</f>
        <v/>
      </c>
      <c r="CG50" s="220"/>
      <c r="CI50" s="186">
        <f t="shared" si="6"/>
        <v>9</v>
      </c>
      <c r="CJ50" s="187" t="str">
        <f t="shared" si="701"/>
        <v>Belgium</v>
      </c>
      <c r="CK50" s="188">
        <f t="shared" si="44"/>
        <v>21</v>
      </c>
      <c r="CL50" s="187" t="str">
        <f t="shared" si="702"/>
        <v>IR Iran</v>
      </c>
      <c r="CM50" s="222"/>
      <c r="CN50" s="222"/>
      <c r="CO50" s="218"/>
      <c r="CP50" s="188" t="str">
        <f t="shared" si="703"/>
        <v/>
      </c>
      <c r="CQ50" s="188" t="str">
        <f>IF((CP50&lt;&gt;""),IF(OR($F50&lt;&gt;$G50,PrSettings!$M$4="●"),(($F50-$G50)=(CM50-CN50))*1,0),"")</f>
        <v/>
      </c>
      <c r="CR50" s="188" t="str">
        <f t="shared" si="704"/>
        <v/>
      </c>
      <c r="CS50" s="188" t="str">
        <f>IF(CP50&lt;&gt;"",IF(ABS($F50-$G50)&gt;=PrSettings!$M$7,(ABS($F50-$G50-CM50+CN50)&lt;=1)*1,IF(AND(CP50,$F50=$G50,$F50&gt;=PrSettings!$M$6),(ABS(CM50-$F50)&lt;=1)*1,IF(AND(CP50,$F50+$G50&gt;=PrSettings!$M$8),(ABS(CM50-$F50)+ABS(CN50-$G50)&lt;=1)*1,""))),"")</f>
        <v/>
      </c>
      <c r="CT50" s="220"/>
      <c r="CV50" s="186">
        <f t="shared" si="7"/>
        <v>9</v>
      </c>
      <c r="CW50" s="187" t="str">
        <f t="shared" si="705"/>
        <v>Belgium</v>
      </c>
      <c r="CX50" s="188">
        <f t="shared" si="47"/>
        <v>21</v>
      </c>
      <c r="CY50" s="187" t="str">
        <f t="shared" si="706"/>
        <v>IR Iran</v>
      </c>
      <c r="CZ50" s="222"/>
      <c r="DA50" s="222"/>
      <c r="DB50" s="218"/>
      <c r="DC50" s="188" t="str">
        <f t="shared" si="707"/>
        <v/>
      </c>
      <c r="DD50" s="188" t="str">
        <f>IF((DC50&lt;&gt;""),IF(OR($F50&lt;&gt;$G50,PrSettings!$M$4="●"),(($F50-$G50)=(CZ50-DA50))*1,0),"")</f>
        <v/>
      </c>
      <c r="DE50" s="188" t="str">
        <f t="shared" si="708"/>
        <v/>
      </c>
      <c r="DF50" s="188" t="str">
        <f>IF(DC50&lt;&gt;"",IF(ABS($F50-$G50)&gt;=PrSettings!$M$7,(ABS($F50-$G50-CZ50+DA50)&lt;=1)*1,IF(AND(DC50,$F50=$G50,$F50&gt;=PrSettings!$M$6),(ABS(CZ50-$F50)&lt;=1)*1,IF(AND(DC50,$F50+$G50&gt;=PrSettings!$M$8),(ABS(CZ50-$F50)+ABS(DA50-$G50)&lt;=1)*1,""))),"")</f>
        <v/>
      </c>
      <c r="DG50" s="220"/>
      <c r="DI50" s="186">
        <f t="shared" si="8"/>
        <v>9</v>
      </c>
      <c r="DJ50" s="187" t="str">
        <f t="shared" si="709"/>
        <v>Belgium</v>
      </c>
      <c r="DK50" s="188">
        <f t="shared" si="50"/>
        <v>21</v>
      </c>
      <c r="DL50" s="187" t="str">
        <f t="shared" si="710"/>
        <v>IR Iran</v>
      </c>
      <c r="DM50" s="222"/>
      <c r="DN50" s="222"/>
      <c r="DO50" s="218"/>
      <c r="DP50" s="188" t="str">
        <f t="shared" si="711"/>
        <v/>
      </c>
      <c r="DQ50" s="188" t="str">
        <f>IF((DP50&lt;&gt;""),IF(OR($F50&lt;&gt;$G50,PrSettings!$M$4="●"),(($F50-$G50)=(DM50-DN50))*1,0),"")</f>
        <v/>
      </c>
      <c r="DR50" s="188" t="str">
        <f t="shared" si="712"/>
        <v/>
      </c>
      <c r="DS50" s="188" t="str">
        <f>IF(DP50&lt;&gt;"",IF(ABS($F50-$G50)&gt;=PrSettings!$M$7,(ABS($F50-$G50-DM50+DN50)&lt;=1)*1,IF(AND(DP50,$F50=$G50,$F50&gt;=PrSettings!$M$6),(ABS(DM50-$F50)&lt;=1)*1,IF(AND(DP50,$F50+$G50&gt;=PrSettings!$M$8),(ABS(DM50-$F50)+ABS(DN50-$G50)&lt;=1)*1,""))),"")</f>
        <v/>
      </c>
      <c r="DT50" s="220"/>
      <c r="DV50" s="186">
        <f t="shared" si="9"/>
        <v>9</v>
      </c>
      <c r="DW50" s="187" t="str">
        <f t="shared" si="713"/>
        <v>Belgium</v>
      </c>
      <c r="DX50" s="188">
        <f t="shared" si="53"/>
        <v>21</v>
      </c>
      <c r="DY50" s="187" t="str">
        <f t="shared" si="714"/>
        <v>IR Iran</v>
      </c>
      <c r="DZ50" s="222"/>
      <c r="EA50" s="222"/>
      <c r="EB50" s="218"/>
      <c r="EC50" s="188" t="str">
        <f t="shared" si="715"/>
        <v/>
      </c>
      <c r="ED50" s="188" t="str">
        <f>IF((EC50&lt;&gt;""),IF(OR($F50&lt;&gt;$G50,PrSettings!$M$4="●"),(($F50-$G50)=(DZ50-EA50))*1,0),"")</f>
        <v/>
      </c>
      <c r="EE50" s="188" t="str">
        <f t="shared" si="716"/>
        <v/>
      </c>
      <c r="EF50" s="188" t="str">
        <f>IF(EC50&lt;&gt;"",IF(ABS($F50-$G50)&gt;=PrSettings!$M$7,(ABS($F50-$G50-DZ50+EA50)&lt;=1)*1,IF(AND(EC50,$F50=$G50,$F50&gt;=PrSettings!$M$6),(ABS(DZ50-$F50)&lt;=1)*1,IF(AND(EC50,$F50+$G50&gt;=PrSettings!$M$8),(ABS(DZ50-$F50)+ABS(EA50-$G50)&lt;=1)*1,""))),"")</f>
        <v/>
      </c>
      <c r="EG50" s="220"/>
      <c r="EI50" s="186">
        <f t="shared" si="10"/>
        <v>9</v>
      </c>
      <c r="EJ50" s="187" t="str">
        <f t="shared" si="717"/>
        <v>Belgium</v>
      </c>
      <c r="EK50" s="188">
        <f t="shared" si="56"/>
        <v>21</v>
      </c>
      <c r="EL50" s="187" t="str">
        <f t="shared" si="718"/>
        <v>IR Iran</v>
      </c>
      <c r="EM50" s="222"/>
      <c r="EN50" s="222"/>
      <c r="EO50" s="218"/>
      <c r="EP50" s="188" t="str">
        <f t="shared" si="719"/>
        <v/>
      </c>
      <c r="EQ50" s="188" t="str">
        <f>IF((EP50&lt;&gt;""),IF(OR($F50&lt;&gt;$G50,PrSettings!$M$4="●"),(($F50-$G50)=(EM50-EN50))*1,0),"")</f>
        <v/>
      </c>
      <c r="ER50" s="188" t="str">
        <f t="shared" si="720"/>
        <v/>
      </c>
      <c r="ES50" s="188" t="str">
        <f>IF(EP50&lt;&gt;"",IF(ABS($F50-$G50)&gt;=PrSettings!$M$7,(ABS($F50-$G50-EM50+EN50)&lt;=1)*1,IF(AND(EP50,$F50=$G50,$F50&gt;=PrSettings!$M$6),(ABS(EM50-$F50)&lt;=1)*1,IF(AND(EP50,$F50+$G50&gt;=PrSettings!$M$8),(ABS(EM50-$F50)+ABS(EN50-$G50)&lt;=1)*1,""))),"")</f>
        <v/>
      </c>
      <c r="ET50" s="220"/>
      <c r="EV50" s="186">
        <f t="shared" si="11"/>
        <v>9</v>
      </c>
      <c r="EW50" s="187" t="str">
        <f t="shared" si="721"/>
        <v>Belgium</v>
      </c>
      <c r="EX50" s="188">
        <f t="shared" si="59"/>
        <v>21</v>
      </c>
      <c r="EY50" s="187" t="str">
        <f t="shared" si="722"/>
        <v>IR Iran</v>
      </c>
      <c r="EZ50" s="222"/>
      <c r="FA50" s="222"/>
      <c r="FB50" s="218"/>
      <c r="FC50" s="188" t="str">
        <f t="shared" si="723"/>
        <v/>
      </c>
      <c r="FD50" s="188" t="str">
        <f>IF((FC50&lt;&gt;""),IF(OR($F50&lt;&gt;$G50,PrSettings!$M$4="●"),(($F50-$G50)=(EZ50-FA50))*1,0),"")</f>
        <v/>
      </c>
      <c r="FE50" s="188" t="str">
        <f t="shared" si="724"/>
        <v/>
      </c>
      <c r="FF50" s="188" t="str">
        <f>IF(FC50&lt;&gt;"",IF(ABS($F50-$G50)&gt;=PrSettings!$M$7,(ABS($F50-$G50-EZ50+FA50)&lt;=1)*1,IF(AND(FC50,$F50=$G50,$F50&gt;=PrSettings!$M$6),(ABS(EZ50-$F50)&lt;=1)*1,IF(AND(FC50,$F50+$G50&gt;=PrSettings!$M$8),(ABS(EZ50-$F50)+ABS(FA50-$G50)&lt;=1)*1,""))),"")</f>
        <v/>
      </c>
      <c r="FG50" s="220"/>
      <c r="FI50" s="186">
        <f t="shared" si="12"/>
        <v>9</v>
      </c>
      <c r="FJ50" s="187" t="str">
        <f t="shared" si="725"/>
        <v>Belgium</v>
      </c>
      <c r="FK50" s="188">
        <f t="shared" si="62"/>
        <v>21</v>
      </c>
      <c r="FL50" s="187" t="str">
        <f t="shared" si="726"/>
        <v>IR Iran</v>
      </c>
      <c r="FM50" s="222"/>
      <c r="FN50" s="222"/>
      <c r="FO50" s="218"/>
      <c r="FP50" s="188" t="str">
        <f t="shared" si="727"/>
        <v/>
      </c>
      <c r="FQ50" s="188" t="str">
        <f>IF((FP50&lt;&gt;""),IF(OR($F50&lt;&gt;$G50,PrSettings!$M$4="●"),(($F50-$G50)=(FM50-FN50))*1,0),"")</f>
        <v/>
      </c>
      <c r="FR50" s="188" t="str">
        <f t="shared" si="728"/>
        <v/>
      </c>
      <c r="FS50" s="188" t="str">
        <f>IF(FP50&lt;&gt;"",IF(ABS($F50-$G50)&gt;=PrSettings!$M$7,(ABS($F50-$G50-FM50+FN50)&lt;=1)*1,IF(AND(FP50,$F50=$G50,$F50&gt;=PrSettings!$M$6),(ABS(FM50-$F50)&lt;=1)*1,IF(AND(FP50,$F50+$G50&gt;=PrSettings!$M$8),(ABS(FM50-$F50)+ABS(FN50-$G50)&lt;=1)*1,""))),"")</f>
        <v/>
      </c>
      <c r="FT50" s="220"/>
      <c r="FV50" s="186">
        <f t="shared" si="13"/>
        <v>9</v>
      </c>
      <c r="FW50" s="187" t="str">
        <f t="shared" si="729"/>
        <v>Belgium</v>
      </c>
      <c r="FX50" s="188">
        <f t="shared" si="65"/>
        <v>21</v>
      </c>
      <c r="FY50" s="187" t="str">
        <f t="shared" si="730"/>
        <v>IR Iran</v>
      </c>
      <c r="FZ50" s="222"/>
      <c r="GA50" s="222"/>
      <c r="GB50" s="218"/>
      <c r="GC50" s="188" t="str">
        <f t="shared" si="731"/>
        <v/>
      </c>
      <c r="GD50" s="188" t="str">
        <f>IF((GC50&lt;&gt;""),IF(OR($F50&lt;&gt;$G50,PrSettings!$M$4="●"),(($F50-$G50)=(FZ50-GA50))*1,0),"")</f>
        <v/>
      </c>
      <c r="GE50" s="188" t="str">
        <f t="shared" si="732"/>
        <v/>
      </c>
      <c r="GF50" s="188" t="str">
        <f>IF(GC50&lt;&gt;"",IF(ABS($F50-$G50)&gt;=PrSettings!$M$7,(ABS($F50-$G50-FZ50+GA50)&lt;=1)*1,IF(AND(GC50,$F50=$G50,$F50&gt;=PrSettings!$M$6),(ABS(FZ50-$F50)&lt;=1)*1,IF(AND(GC50,$F50+$G50&gt;=PrSettings!$M$8),(ABS(FZ50-$F50)+ABS(GA50-$G50)&lt;=1)*1,""))),"")</f>
        <v/>
      </c>
      <c r="GG50" s="220"/>
      <c r="GI50" s="186">
        <f t="shared" si="14"/>
        <v>9</v>
      </c>
      <c r="GJ50" s="187" t="str">
        <f t="shared" si="733"/>
        <v>Belgium</v>
      </c>
      <c r="GK50" s="188">
        <f t="shared" si="68"/>
        <v>21</v>
      </c>
      <c r="GL50" s="187" t="str">
        <f t="shared" si="734"/>
        <v>IR Iran</v>
      </c>
      <c r="GM50" s="222"/>
      <c r="GN50" s="222"/>
      <c r="GO50" s="218"/>
      <c r="GP50" s="188" t="str">
        <f t="shared" si="735"/>
        <v/>
      </c>
      <c r="GQ50" s="188" t="str">
        <f>IF((GP50&lt;&gt;""),IF(OR($F50&lt;&gt;$G50,PrSettings!$M$4="●"),(($F50-$G50)=(GM50-GN50))*1,0),"")</f>
        <v/>
      </c>
      <c r="GR50" s="188" t="str">
        <f t="shared" si="736"/>
        <v/>
      </c>
      <c r="GS50" s="188" t="str">
        <f>IF(GP50&lt;&gt;"",IF(ABS($F50-$G50)&gt;=PrSettings!$M$7,(ABS($F50-$G50-GM50+GN50)&lt;=1)*1,IF(AND(GP50,$F50=$G50,$F50&gt;=PrSettings!$M$6),(ABS(GM50-$F50)&lt;=1)*1,IF(AND(GP50,$F50+$G50&gt;=PrSettings!$M$8),(ABS(GM50-$F50)+ABS(GN50-$G50)&lt;=1)*1,""))),"")</f>
        <v/>
      </c>
      <c r="GT50" s="220"/>
      <c r="GV50" s="186">
        <f t="shared" si="15"/>
        <v>9</v>
      </c>
      <c r="GW50" s="187" t="str">
        <f t="shared" si="737"/>
        <v>Belgium</v>
      </c>
      <c r="GX50" s="188">
        <f t="shared" si="71"/>
        <v>21</v>
      </c>
      <c r="GY50" s="187" t="str">
        <f t="shared" si="738"/>
        <v>IR Iran</v>
      </c>
      <c r="GZ50" s="222"/>
      <c r="HA50" s="222"/>
      <c r="HB50" s="218"/>
      <c r="HC50" s="188" t="str">
        <f t="shared" si="739"/>
        <v/>
      </c>
      <c r="HD50" s="188" t="str">
        <f>IF((HC50&lt;&gt;""),IF(OR($F50&lt;&gt;$G50,PrSettings!$M$4="●"),(($F50-$G50)=(GZ50-HA50))*1,0),"")</f>
        <v/>
      </c>
      <c r="HE50" s="188" t="str">
        <f t="shared" si="740"/>
        <v/>
      </c>
      <c r="HF50" s="188" t="str">
        <f>IF(HC50&lt;&gt;"",IF(ABS($F50-$G50)&gt;=PrSettings!$M$7,(ABS($F50-$G50-GZ50+HA50)&lt;=1)*1,IF(AND(HC50,$F50=$G50,$F50&gt;=PrSettings!$M$6),(ABS(GZ50-$F50)&lt;=1)*1,IF(AND(HC50,$F50+$G50&gt;=PrSettings!$M$8),(ABS(GZ50-$F50)+ABS(HA50-$G50)&lt;=1)*1,""))),"")</f>
        <v/>
      </c>
      <c r="HG50" s="220"/>
      <c r="HI50" s="186">
        <f t="shared" si="16"/>
        <v>9</v>
      </c>
      <c r="HJ50" s="187" t="str">
        <f t="shared" si="741"/>
        <v>Belgium</v>
      </c>
      <c r="HK50" s="188">
        <f t="shared" si="74"/>
        <v>21</v>
      </c>
      <c r="HL50" s="187" t="str">
        <f t="shared" si="742"/>
        <v>IR Iran</v>
      </c>
      <c r="HM50" s="222"/>
      <c r="HN50" s="222"/>
      <c r="HO50" s="218"/>
      <c r="HP50" s="188" t="str">
        <f t="shared" si="743"/>
        <v/>
      </c>
      <c r="HQ50" s="188" t="str">
        <f>IF((HP50&lt;&gt;""),IF(OR($F50&lt;&gt;$G50,PrSettings!$M$4="●"),(($F50-$G50)=(HM50-HN50))*1,0),"")</f>
        <v/>
      </c>
      <c r="HR50" s="188" t="str">
        <f t="shared" si="744"/>
        <v/>
      </c>
      <c r="HS50" s="188" t="str">
        <f>IF(HP50&lt;&gt;"",IF(ABS($F50-$G50)&gt;=PrSettings!$M$7,(ABS($F50-$G50-HM50+HN50)&lt;=1)*1,IF(AND(HP50,$F50=$G50,$F50&gt;=PrSettings!$M$6),(ABS(HM50-$F50)&lt;=1)*1,IF(AND(HP50,$F50+$G50&gt;=PrSettings!$M$8),(ABS(HM50-$F50)+ABS(HN50-$G50)&lt;=1)*1,""))),"")</f>
        <v/>
      </c>
      <c r="HT50" s="220"/>
      <c r="HV50" s="186">
        <f t="shared" si="17"/>
        <v>9</v>
      </c>
      <c r="HW50" s="187" t="str">
        <f t="shared" si="745"/>
        <v>Belgium</v>
      </c>
      <c r="HX50" s="188">
        <f t="shared" si="77"/>
        <v>21</v>
      </c>
      <c r="HY50" s="187" t="str">
        <f t="shared" si="746"/>
        <v>IR Iran</v>
      </c>
      <c r="HZ50" s="222"/>
      <c r="IA50" s="222"/>
      <c r="IB50" s="218"/>
      <c r="IC50" s="188" t="str">
        <f t="shared" si="747"/>
        <v/>
      </c>
      <c r="ID50" s="188" t="str">
        <f>IF((IC50&lt;&gt;""),IF(OR($F50&lt;&gt;$G50,PrSettings!$M$4="●"),(($F50-$G50)=(HZ50-IA50))*1,0),"")</f>
        <v/>
      </c>
      <c r="IE50" s="188" t="str">
        <f t="shared" si="748"/>
        <v/>
      </c>
      <c r="IF50" s="188" t="str">
        <f>IF(IC50&lt;&gt;"",IF(ABS($F50-$G50)&gt;=PrSettings!$M$7,(ABS($F50-$G50-HZ50+IA50)&lt;=1)*1,IF(AND(IC50,$F50=$G50,$F50&gt;=PrSettings!$M$6),(ABS(HZ50-$F50)&lt;=1)*1,IF(AND(IC50,$F50+$G50&gt;=PrSettings!$M$8),(ABS(HZ50-$F50)+ABS(IA50-$G50)&lt;=1)*1,""))),"")</f>
        <v/>
      </c>
      <c r="IG50" s="220"/>
      <c r="II50" s="186">
        <f t="shared" si="18"/>
        <v>9</v>
      </c>
      <c r="IJ50" s="187" t="str">
        <f t="shared" si="749"/>
        <v>Belgium</v>
      </c>
      <c r="IK50" s="188">
        <f t="shared" si="80"/>
        <v>21</v>
      </c>
      <c r="IL50" s="187" t="str">
        <f t="shared" si="750"/>
        <v>IR Iran</v>
      </c>
      <c r="IM50" s="222"/>
      <c r="IN50" s="222"/>
      <c r="IO50" s="218"/>
      <c r="IP50" s="188" t="str">
        <f t="shared" si="751"/>
        <v/>
      </c>
      <c r="IQ50" s="188" t="str">
        <f>IF((IP50&lt;&gt;""),IF(OR($F50&lt;&gt;$G50,PrSettings!$M$4="●"),(($F50-$G50)=(IM50-IN50))*1,0),"")</f>
        <v/>
      </c>
      <c r="IR50" s="188" t="str">
        <f t="shared" si="752"/>
        <v/>
      </c>
      <c r="IS50" s="188" t="str">
        <f>IF(IP50&lt;&gt;"",IF(ABS($F50-$G50)&gt;=PrSettings!$M$7,(ABS($F50-$G50-IM50+IN50)&lt;=1)*1,IF(AND(IP50,$F50=$G50,$F50&gt;=PrSettings!$M$6),(ABS(IM50-$F50)&lt;=1)*1,IF(AND(IP50,$F50+$G50&gt;=PrSettings!$M$8),(ABS(IM50-$F50)+ABS(IN50-$G50)&lt;=1)*1,""))),"")</f>
        <v/>
      </c>
      <c r="IT50" s="220"/>
      <c r="IV50" s="186">
        <f t="shared" si="19"/>
        <v>9</v>
      </c>
      <c r="IW50" s="187" t="str">
        <f t="shared" si="753"/>
        <v>Belgium</v>
      </c>
      <c r="IX50" s="188">
        <f t="shared" si="83"/>
        <v>21</v>
      </c>
      <c r="IY50" s="187" t="str">
        <f t="shared" si="754"/>
        <v>IR Iran</v>
      </c>
      <c r="IZ50" s="222"/>
      <c r="JA50" s="222"/>
      <c r="JB50" s="218"/>
      <c r="JC50" s="188" t="str">
        <f t="shared" si="755"/>
        <v/>
      </c>
      <c r="JD50" s="188" t="str">
        <f>IF((JC50&lt;&gt;""),IF(OR($F50&lt;&gt;$G50,PrSettings!$M$4="●"),(($F50-$G50)=(IZ50-JA50))*1,0),"")</f>
        <v/>
      </c>
      <c r="JE50" s="188" t="str">
        <f t="shared" si="756"/>
        <v/>
      </c>
      <c r="JF50" s="188" t="str">
        <f>IF(JC50&lt;&gt;"",IF(ABS($F50-$G50)&gt;=PrSettings!$M$7,(ABS($F50-$G50-IZ50+JA50)&lt;=1)*1,IF(AND(JC50,$F50=$G50,$F50&gt;=PrSettings!$M$6),(ABS(IZ50-$F50)&lt;=1)*1,IF(AND(JC50,$F50+$G50&gt;=PrSettings!$M$8),(ABS(IZ50-$F50)+ABS(JA50-$G50)&lt;=1)*1,""))),"")</f>
        <v/>
      </c>
      <c r="JG50" s="220"/>
      <c r="JI50" s="186">
        <f t="shared" si="20"/>
        <v>9</v>
      </c>
      <c r="JJ50" s="187" t="str">
        <f t="shared" si="757"/>
        <v>Belgium</v>
      </c>
      <c r="JK50" s="188">
        <f t="shared" si="86"/>
        <v>21</v>
      </c>
      <c r="JL50" s="187" t="str">
        <f t="shared" si="758"/>
        <v>IR Iran</v>
      </c>
      <c r="JM50" s="222"/>
      <c r="JN50" s="222"/>
      <c r="JO50" s="218"/>
      <c r="JP50" s="188" t="str">
        <f t="shared" si="759"/>
        <v/>
      </c>
      <c r="JQ50" s="188" t="str">
        <f>IF((JP50&lt;&gt;""),IF(OR($F50&lt;&gt;$G50,PrSettings!$M$4="●"),(($F50-$G50)=(JM50-JN50))*1,0),"")</f>
        <v/>
      </c>
      <c r="JR50" s="188" t="str">
        <f t="shared" si="760"/>
        <v/>
      </c>
      <c r="JS50" s="188" t="str">
        <f>IF(JP50&lt;&gt;"",IF(ABS($F50-$G50)&gt;=PrSettings!$M$7,(ABS($F50-$G50-JM50+JN50)&lt;=1)*1,IF(AND(JP50,$F50=$G50,$F50&gt;=PrSettings!$M$6),(ABS(JM50-$F50)&lt;=1)*1,IF(AND(JP50,$F50+$G50&gt;=PrSettings!$M$8),(ABS(JM50-$F50)+ABS(JN50-$G50)&lt;=1)*1,""))),"")</f>
        <v/>
      </c>
      <c r="JT50" s="220"/>
      <c r="JV50" s="186">
        <f t="shared" si="21"/>
        <v>9</v>
      </c>
      <c r="JW50" s="187" t="str">
        <f t="shared" si="761"/>
        <v>Belgium</v>
      </c>
      <c r="JX50" s="188">
        <f t="shared" si="89"/>
        <v>21</v>
      </c>
      <c r="JY50" s="187" t="str">
        <f t="shared" si="762"/>
        <v>IR Iran</v>
      </c>
      <c r="JZ50" s="222"/>
      <c r="KA50" s="222"/>
      <c r="KB50" s="218"/>
      <c r="KC50" s="188" t="str">
        <f t="shared" si="763"/>
        <v/>
      </c>
      <c r="KD50" s="188" t="str">
        <f>IF((KC50&lt;&gt;""),IF(OR($F50&lt;&gt;$G50,PrSettings!$M$4="●"),(($F50-$G50)=(JZ50-KA50))*1,0),"")</f>
        <v/>
      </c>
      <c r="KE50" s="188" t="str">
        <f t="shared" si="764"/>
        <v/>
      </c>
      <c r="KF50" s="188" t="str">
        <f>IF(KC50&lt;&gt;"",IF(ABS($F50-$G50)&gt;=PrSettings!$M$7,(ABS($F50-$G50-JZ50+KA50)&lt;=1)*1,IF(AND(KC50,$F50=$G50,$F50&gt;=PrSettings!$M$6),(ABS(JZ50-$F50)&lt;=1)*1,IF(AND(KC50,$F50+$G50&gt;=PrSettings!$M$8),(ABS(JZ50-$F50)+ABS(KA50-$G50)&lt;=1)*1,""))),"")</f>
        <v/>
      </c>
      <c r="KG50" s="220"/>
      <c r="KI50" s="186">
        <f t="shared" si="22"/>
        <v>9</v>
      </c>
      <c r="KJ50" s="187" t="str">
        <f t="shared" si="765"/>
        <v>Belgium</v>
      </c>
      <c r="KK50" s="188">
        <f t="shared" si="92"/>
        <v>21</v>
      </c>
      <c r="KL50" s="187" t="str">
        <f t="shared" si="766"/>
        <v>IR Iran</v>
      </c>
      <c r="KM50" s="222"/>
      <c r="KN50" s="222"/>
      <c r="KO50" s="218"/>
      <c r="KP50" s="188" t="str">
        <f t="shared" si="767"/>
        <v/>
      </c>
      <c r="KQ50" s="188" t="str">
        <f>IF((KP50&lt;&gt;""),IF(OR($F50&lt;&gt;$G50,PrSettings!$M$4="●"),(($F50-$G50)=(KM50-KN50))*1,0),"")</f>
        <v/>
      </c>
      <c r="KR50" s="188" t="str">
        <f t="shared" si="768"/>
        <v/>
      </c>
      <c r="KS50" s="188" t="str">
        <f>IF(KP50&lt;&gt;"",IF(ABS($F50-$G50)&gt;=PrSettings!$M$7,(ABS($F50-$G50-KM50+KN50)&lt;=1)*1,IF(AND(KP50,$F50=$G50,$F50&gt;=PrSettings!$M$6),(ABS(KM50-$F50)&lt;=1)*1,IF(AND(KP50,$F50+$G50&gt;=PrSettings!$M$8),(ABS(KM50-$F50)+ABS(KN50-$G50)&lt;=1)*1,""))),"")</f>
        <v/>
      </c>
      <c r="KT50" s="220"/>
      <c r="KV50" s="186">
        <f t="shared" si="23"/>
        <v>9</v>
      </c>
      <c r="KW50" s="187" t="str">
        <f t="shared" si="769"/>
        <v>Belgium</v>
      </c>
      <c r="KX50" s="188">
        <f t="shared" si="95"/>
        <v>21</v>
      </c>
      <c r="KY50" s="187" t="str">
        <f t="shared" si="770"/>
        <v>IR Iran</v>
      </c>
      <c r="KZ50" s="222"/>
      <c r="LA50" s="222"/>
      <c r="LB50" s="218"/>
      <c r="LC50" s="188" t="str">
        <f t="shared" si="771"/>
        <v/>
      </c>
      <c r="LD50" s="188" t="str">
        <f>IF((LC50&lt;&gt;""),IF(OR($F50&lt;&gt;$G50,PrSettings!$M$4="●"),(($F50-$G50)=(KZ50-LA50))*1,0),"")</f>
        <v/>
      </c>
      <c r="LE50" s="188" t="str">
        <f t="shared" si="772"/>
        <v/>
      </c>
      <c r="LF50" s="188" t="str">
        <f>IF(LC50&lt;&gt;"",IF(ABS($F50-$G50)&gt;=PrSettings!$M$7,(ABS($F50-$G50-KZ50+LA50)&lt;=1)*1,IF(AND(LC50,$F50=$G50,$F50&gt;=PrSettings!$M$6),(ABS(KZ50-$F50)&lt;=1)*1,IF(AND(LC50,$F50+$G50&gt;=PrSettings!$M$8),(ABS(KZ50-$F50)+ABS(LA50-$G50)&lt;=1)*1,""))),"")</f>
        <v/>
      </c>
      <c r="LG50" s="220"/>
      <c r="LI50" s="186">
        <f t="shared" si="24"/>
        <v>9</v>
      </c>
      <c r="LJ50" s="187" t="str">
        <f t="shared" si="773"/>
        <v>Belgium</v>
      </c>
      <c r="LK50" s="188">
        <f t="shared" si="98"/>
        <v>21</v>
      </c>
      <c r="LL50" s="187" t="str">
        <f t="shared" si="774"/>
        <v>IR Iran</v>
      </c>
      <c r="LM50" s="222"/>
      <c r="LN50" s="222"/>
      <c r="LO50" s="218"/>
      <c r="LP50" s="188" t="str">
        <f t="shared" si="775"/>
        <v/>
      </c>
      <c r="LQ50" s="188" t="str">
        <f>IF((LP50&lt;&gt;""),IF(OR($F50&lt;&gt;$G50,PrSettings!$M$4="●"),(($F50-$G50)=(LM50-LN50))*1,0),"")</f>
        <v/>
      </c>
      <c r="LR50" s="188" t="str">
        <f t="shared" si="776"/>
        <v/>
      </c>
      <c r="LS50" s="188" t="str">
        <f>IF(LP50&lt;&gt;"",IF(ABS($F50-$G50)&gt;=PrSettings!$M$7,(ABS($F50-$G50-LM50+LN50)&lt;=1)*1,IF(AND(LP50,$F50=$G50,$F50&gt;=PrSettings!$M$6),(ABS(LM50-$F50)&lt;=1)*1,IF(AND(LP50,$F50+$G50&gt;=PrSettings!$M$8),(ABS(LM50-$F50)+ABS(LN50-$G50)&lt;=1)*1,""))),"")</f>
        <v/>
      </c>
      <c r="LT50" s="220"/>
      <c r="LV50" s="186">
        <f t="shared" si="25"/>
        <v>9</v>
      </c>
      <c r="LW50" s="187" t="str">
        <f t="shared" si="777"/>
        <v>Belgium</v>
      </c>
      <c r="LX50" s="188">
        <f t="shared" si="101"/>
        <v>21</v>
      </c>
      <c r="LY50" s="187" t="str">
        <f t="shared" si="778"/>
        <v>IR Iran</v>
      </c>
      <c r="LZ50" s="222"/>
      <c r="MA50" s="222"/>
      <c r="MB50" s="218"/>
      <c r="MC50" s="188" t="str">
        <f t="shared" si="779"/>
        <v/>
      </c>
      <c r="MD50" s="188" t="str">
        <f>IF((MC50&lt;&gt;""),IF(OR($F50&lt;&gt;$G50,PrSettings!$M$4="●"),(($F50-$G50)=(LZ50-MA50))*1,0),"")</f>
        <v/>
      </c>
      <c r="ME50" s="188" t="str">
        <f t="shared" si="780"/>
        <v/>
      </c>
      <c r="MF50" s="188" t="str">
        <f>IF(MC50&lt;&gt;"",IF(ABS($F50-$G50)&gt;=PrSettings!$M$7,(ABS($F50-$G50-LZ50+MA50)&lt;=1)*1,IF(AND(MC50,$F50=$G50,$F50&gt;=PrSettings!$M$6),(ABS(LZ50-$F50)&lt;=1)*1,IF(AND(MC50,$F50+$G50&gt;=PrSettings!$M$8),(ABS(LZ50-$F50)+ABS(MA50-$G50)&lt;=1)*1,""))),"")</f>
        <v/>
      </c>
      <c r="MG50" s="220"/>
    </row>
    <row r="51" spans="2:345">
      <c r="B51" s="186">
        <f>INDEX(Groups!$C$7:$C$65,MATCH(C51,Groups!$D$7:$D$65,0))</f>
        <v>85</v>
      </c>
      <c r="C51" s="187" t="str">
        <f>CalcG!$P$25</f>
        <v>New Zealand</v>
      </c>
      <c r="D51" s="188">
        <f>INDEX(Groups!$C$7:$C$65,MATCH(E51,Groups!$D$7:$D$65,0))</f>
        <v>29</v>
      </c>
      <c r="E51" s="187" t="str">
        <f>CalcG!$Q$25</f>
        <v>Egypt</v>
      </c>
      <c r="F51" s="189" t="str">
        <f>CalcG!$R$25</f>
        <v/>
      </c>
      <c r="G51" s="190" t="str">
        <f>CalcG!$S$25</f>
        <v/>
      </c>
      <c r="I51" s="186">
        <f t="shared" si="468"/>
        <v>85</v>
      </c>
      <c r="J51" s="187" t="str">
        <f t="shared" si="677"/>
        <v>New Zealand</v>
      </c>
      <c r="K51" s="188">
        <f t="shared" si="26"/>
        <v>29</v>
      </c>
      <c r="L51" s="187" t="str">
        <f t="shared" si="678"/>
        <v>Egypt</v>
      </c>
      <c r="M51" s="222"/>
      <c r="N51" s="222"/>
      <c r="O51" s="218"/>
      <c r="P51" s="188" t="str">
        <f t="shared" si="679"/>
        <v/>
      </c>
      <c r="Q51" s="188" t="str">
        <f>IF((P51&lt;&gt;""),IF(OR($F51&lt;&gt;$G51,PrSettings!$M$4="●"),(($F51-$G51)=(M51-N51))*1,0),"")</f>
        <v/>
      </c>
      <c r="R51" s="188" t="str">
        <f t="shared" si="680"/>
        <v/>
      </c>
      <c r="S51" s="188" t="str">
        <f>IF(P51&lt;&gt;"",IF(ABS($F51-$G51)&gt;=PrSettings!$M$7,(ABS($F51-$G51-M51+N51)&lt;=1)*1,IF(AND(P51,$F51=$G51,$F51&gt;=PrSettings!$M$6),(ABS(M51-$F51)&lt;=1)*1,IF(AND(P51,$F51+$G51&gt;=PrSettings!$M$8),(ABS(M51-$F51)+ABS(N51-$G51)&lt;=1)*1,""))),"")</f>
        <v/>
      </c>
      <c r="T51" s="220"/>
      <c r="V51" s="186">
        <f t="shared" si="1"/>
        <v>85</v>
      </c>
      <c r="W51" s="187" t="str">
        <f t="shared" si="681"/>
        <v>New Zealand</v>
      </c>
      <c r="X51" s="188">
        <f t="shared" si="29"/>
        <v>29</v>
      </c>
      <c r="Y51" s="187" t="str">
        <f t="shared" si="682"/>
        <v>Egypt</v>
      </c>
      <c r="Z51" s="222"/>
      <c r="AA51" s="222"/>
      <c r="AB51" s="218"/>
      <c r="AC51" s="188" t="str">
        <f t="shared" si="683"/>
        <v/>
      </c>
      <c r="AD51" s="188" t="str">
        <f>IF((AC51&lt;&gt;""),IF(OR($F51&lt;&gt;$G51,PrSettings!$M$4="●"),(($F51-$G51)=(Z51-AA51))*1,0),"")</f>
        <v/>
      </c>
      <c r="AE51" s="188" t="str">
        <f t="shared" si="684"/>
        <v/>
      </c>
      <c r="AF51" s="188" t="str">
        <f>IF(AC51&lt;&gt;"",IF(ABS($F51-$G51)&gt;=PrSettings!$M$7,(ABS($F51-$G51-Z51+AA51)&lt;=1)*1,IF(AND(AC51,$F51=$G51,$F51&gt;=PrSettings!$M$6),(ABS(Z51-$F51)&lt;=1)*1,IF(AND(AC51,$F51+$G51&gt;=PrSettings!$M$8),(ABS(Z51-$F51)+ABS(AA51-$G51)&lt;=1)*1,""))),"")</f>
        <v/>
      </c>
      <c r="AG51" s="220"/>
      <c r="AI51" s="186">
        <f t="shared" si="2"/>
        <v>85</v>
      </c>
      <c r="AJ51" s="187" t="str">
        <f t="shared" si="685"/>
        <v>New Zealand</v>
      </c>
      <c r="AK51" s="188">
        <f t="shared" si="32"/>
        <v>29</v>
      </c>
      <c r="AL51" s="187" t="str">
        <f t="shared" si="686"/>
        <v>Egypt</v>
      </c>
      <c r="AM51" s="222"/>
      <c r="AN51" s="222"/>
      <c r="AO51" s="218"/>
      <c r="AP51" s="188" t="str">
        <f t="shared" si="687"/>
        <v/>
      </c>
      <c r="AQ51" s="188" t="str">
        <f>IF((AP51&lt;&gt;""),IF(OR($F51&lt;&gt;$G51,PrSettings!$M$4="●"),(($F51-$G51)=(AM51-AN51))*1,0),"")</f>
        <v/>
      </c>
      <c r="AR51" s="188" t="str">
        <f t="shared" si="688"/>
        <v/>
      </c>
      <c r="AS51" s="188" t="str">
        <f>IF(AP51&lt;&gt;"",IF(ABS($F51-$G51)&gt;=PrSettings!$M$7,(ABS($F51-$G51-AM51+AN51)&lt;=1)*1,IF(AND(AP51,$F51=$G51,$F51&gt;=PrSettings!$M$6),(ABS(AM51-$F51)&lt;=1)*1,IF(AND(AP51,$F51+$G51&gt;=PrSettings!$M$8),(ABS(AM51-$F51)+ABS(AN51-$G51)&lt;=1)*1,""))),"")</f>
        <v/>
      </c>
      <c r="AT51" s="220"/>
      <c r="AV51" s="186">
        <f t="shared" si="3"/>
        <v>85</v>
      </c>
      <c r="AW51" s="187" t="str">
        <f t="shared" si="689"/>
        <v>New Zealand</v>
      </c>
      <c r="AX51" s="188">
        <f t="shared" si="35"/>
        <v>29</v>
      </c>
      <c r="AY51" s="187" t="str">
        <f t="shared" si="690"/>
        <v>Egypt</v>
      </c>
      <c r="AZ51" s="222"/>
      <c r="BA51" s="222"/>
      <c r="BB51" s="218"/>
      <c r="BC51" s="188" t="str">
        <f t="shared" si="691"/>
        <v/>
      </c>
      <c r="BD51" s="188" t="str">
        <f>IF((BC51&lt;&gt;""),IF(OR($F51&lt;&gt;$G51,PrSettings!$M$4="●"),(($F51-$G51)=(AZ51-BA51))*1,0),"")</f>
        <v/>
      </c>
      <c r="BE51" s="188" t="str">
        <f t="shared" si="692"/>
        <v/>
      </c>
      <c r="BF51" s="188" t="str">
        <f>IF(BC51&lt;&gt;"",IF(ABS($F51-$G51)&gt;=PrSettings!$M$7,(ABS($F51-$G51-AZ51+BA51)&lt;=1)*1,IF(AND(BC51,$F51=$G51,$F51&gt;=PrSettings!$M$6),(ABS(AZ51-$F51)&lt;=1)*1,IF(AND(BC51,$F51+$G51&gt;=PrSettings!$M$8),(ABS(AZ51-$F51)+ABS(BA51-$G51)&lt;=1)*1,""))),"")</f>
        <v/>
      </c>
      <c r="BG51" s="220"/>
      <c r="BI51" s="186">
        <f t="shared" si="4"/>
        <v>85</v>
      </c>
      <c r="BJ51" s="187" t="str">
        <f t="shared" si="693"/>
        <v>New Zealand</v>
      </c>
      <c r="BK51" s="188">
        <f t="shared" si="38"/>
        <v>29</v>
      </c>
      <c r="BL51" s="187" t="str">
        <f t="shared" si="694"/>
        <v>Egypt</v>
      </c>
      <c r="BM51" s="222"/>
      <c r="BN51" s="222"/>
      <c r="BO51" s="218"/>
      <c r="BP51" s="188" t="str">
        <f t="shared" si="695"/>
        <v/>
      </c>
      <c r="BQ51" s="188" t="str">
        <f>IF((BP51&lt;&gt;""),IF(OR($F51&lt;&gt;$G51,PrSettings!$M$4="●"),(($F51-$G51)=(BM51-BN51))*1,0),"")</f>
        <v/>
      </c>
      <c r="BR51" s="188" t="str">
        <f t="shared" si="696"/>
        <v/>
      </c>
      <c r="BS51" s="188" t="str">
        <f>IF(BP51&lt;&gt;"",IF(ABS($F51-$G51)&gt;=PrSettings!$M$7,(ABS($F51-$G51-BM51+BN51)&lt;=1)*1,IF(AND(BP51,$F51=$G51,$F51&gt;=PrSettings!$M$6),(ABS(BM51-$F51)&lt;=1)*1,IF(AND(BP51,$F51+$G51&gt;=PrSettings!$M$8),(ABS(BM51-$F51)+ABS(BN51-$G51)&lt;=1)*1,""))),"")</f>
        <v/>
      </c>
      <c r="BT51" s="220"/>
      <c r="BV51" s="186">
        <f t="shared" si="5"/>
        <v>85</v>
      </c>
      <c r="BW51" s="187" t="str">
        <f t="shared" si="697"/>
        <v>New Zealand</v>
      </c>
      <c r="BX51" s="188">
        <f t="shared" si="41"/>
        <v>29</v>
      </c>
      <c r="BY51" s="187" t="str">
        <f t="shared" si="698"/>
        <v>Egypt</v>
      </c>
      <c r="BZ51" s="222"/>
      <c r="CA51" s="222"/>
      <c r="CB51" s="218"/>
      <c r="CC51" s="188" t="str">
        <f t="shared" si="699"/>
        <v/>
      </c>
      <c r="CD51" s="188" t="str">
        <f>IF((CC51&lt;&gt;""),IF(OR($F51&lt;&gt;$G51,PrSettings!$M$4="●"),(($F51-$G51)=(BZ51-CA51))*1,0),"")</f>
        <v/>
      </c>
      <c r="CE51" s="188" t="str">
        <f t="shared" si="700"/>
        <v/>
      </c>
      <c r="CF51" s="188" t="str">
        <f>IF(CC51&lt;&gt;"",IF(ABS($F51-$G51)&gt;=PrSettings!$M$7,(ABS($F51-$G51-BZ51+CA51)&lt;=1)*1,IF(AND(CC51,$F51=$G51,$F51&gt;=PrSettings!$M$6),(ABS(BZ51-$F51)&lt;=1)*1,IF(AND(CC51,$F51+$G51&gt;=PrSettings!$M$8),(ABS(BZ51-$F51)+ABS(CA51-$G51)&lt;=1)*1,""))),"")</f>
        <v/>
      </c>
      <c r="CG51" s="220"/>
      <c r="CI51" s="186">
        <f t="shared" si="6"/>
        <v>85</v>
      </c>
      <c r="CJ51" s="187" t="str">
        <f t="shared" si="701"/>
        <v>New Zealand</v>
      </c>
      <c r="CK51" s="188">
        <f t="shared" si="44"/>
        <v>29</v>
      </c>
      <c r="CL51" s="187" t="str">
        <f t="shared" si="702"/>
        <v>Egypt</v>
      </c>
      <c r="CM51" s="222"/>
      <c r="CN51" s="222"/>
      <c r="CO51" s="218"/>
      <c r="CP51" s="188" t="str">
        <f t="shared" si="703"/>
        <v/>
      </c>
      <c r="CQ51" s="188" t="str">
        <f>IF((CP51&lt;&gt;""),IF(OR($F51&lt;&gt;$G51,PrSettings!$M$4="●"),(($F51-$G51)=(CM51-CN51))*1,0),"")</f>
        <v/>
      </c>
      <c r="CR51" s="188" t="str">
        <f t="shared" si="704"/>
        <v/>
      </c>
      <c r="CS51" s="188" t="str">
        <f>IF(CP51&lt;&gt;"",IF(ABS($F51-$G51)&gt;=PrSettings!$M$7,(ABS($F51-$G51-CM51+CN51)&lt;=1)*1,IF(AND(CP51,$F51=$G51,$F51&gt;=PrSettings!$M$6),(ABS(CM51-$F51)&lt;=1)*1,IF(AND(CP51,$F51+$G51&gt;=PrSettings!$M$8),(ABS(CM51-$F51)+ABS(CN51-$G51)&lt;=1)*1,""))),"")</f>
        <v/>
      </c>
      <c r="CT51" s="220"/>
      <c r="CV51" s="186">
        <f t="shared" si="7"/>
        <v>85</v>
      </c>
      <c r="CW51" s="187" t="str">
        <f t="shared" si="705"/>
        <v>New Zealand</v>
      </c>
      <c r="CX51" s="188">
        <f t="shared" si="47"/>
        <v>29</v>
      </c>
      <c r="CY51" s="187" t="str">
        <f t="shared" si="706"/>
        <v>Egypt</v>
      </c>
      <c r="CZ51" s="222"/>
      <c r="DA51" s="222"/>
      <c r="DB51" s="218"/>
      <c r="DC51" s="188" t="str">
        <f t="shared" si="707"/>
        <v/>
      </c>
      <c r="DD51" s="188" t="str">
        <f>IF((DC51&lt;&gt;""),IF(OR($F51&lt;&gt;$G51,PrSettings!$M$4="●"),(($F51-$G51)=(CZ51-DA51))*1,0),"")</f>
        <v/>
      </c>
      <c r="DE51" s="188" t="str">
        <f t="shared" si="708"/>
        <v/>
      </c>
      <c r="DF51" s="188" t="str">
        <f>IF(DC51&lt;&gt;"",IF(ABS($F51-$G51)&gt;=PrSettings!$M$7,(ABS($F51-$G51-CZ51+DA51)&lt;=1)*1,IF(AND(DC51,$F51=$G51,$F51&gt;=PrSettings!$M$6),(ABS(CZ51-$F51)&lt;=1)*1,IF(AND(DC51,$F51+$G51&gt;=PrSettings!$M$8),(ABS(CZ51-$F51)+ABS(DA51-$G51)&lt;=1)*1,""))),"")</f>
        <v/>
      </c>
      <c r="DG51" s="220"/>
      <c r="DI51" s="186">
        <f t="shared" si="8"/>
        <v>85</v>
      </c>
      <c r="DJ51" s="187" t="str">
        <f t="shared" si="709"/>
        <v>New Zealand</v>
      </c>
      <c r="DK51" s="188">
        <f t="shared" si="50"/>
        <v>29</v>
      </c>
      <c r="DL51" s="187" t="str">
        <f t="shared" si="710"/>
        <v>Egypt</v>
      </c>
      <c r="DM51" s="222"/>
      <c r="DN51" s="222"/>
      <c r="DO51" s="218"/>
      <c r="DP51" s="188" t="str">
        <f t="shared" si="711"/>
        <v/>
      </c>
      <c r="DQ51" s="188" t="str">
        <f>IF((DP51&lt;&gt;""),IF(OR($F51&lt;&gt;$G51,PrSettings!$M$4="●"),(($F51-$G51)=(DM51-DN51))*1,0),"")</f>
        <v/>
      </c>
      <c r="DR51" s="188" t="str">
        <f t="shared" si="712"/>
        <v/>
      </c>
      <c r="DS51" s="188" t="str">
        <f>IF(DP51&lt;&gt;"",IF(ABS($F51-$G51)&gt;=PrSettings!$M$7,(ABS($F51-$G51-DM51+DN51)&lt;=1)*1,IF(AND(DP51,$F51=$G51,$F51&gt;=PrSettings!$M$6),(ABS(DM51-$F51)&lt;=1)*1,IF(AND(DP51,$F51+$G51&gt;=PrSettings!$M$8),(ABS(DM51-$F51)+ABS(DN51-$G51)&lt;=1)*1,""))),"")</f>
        <v/>
      </c>
      <c r="DT51" s="220"/>
      <c r="DV51" s="186">
        <f t="shared" si="9"/>
        <v>85</v>
      </c>
      <c r="DW51" s="187" t="str">
        <f t="shared" si="713"/>
        <v>New Zealand</v>
      </c>
      <c r="DX51" s="188">
        <f t="shared" si="53"/>
        <v>29</v>
      </c>
      <c r="DY51" s="187" t="str">
        <f t="shared" si="714"/>
        <v>Egypt</v>
      </c>
      <c r="DZ51" s="222"/>
      <c r="EA51" s="222"/>
      <c r="EB51" s="218"/>
      <c r="EC51" s="188" t="str">
        <f t="shared" si="715"/>
        <v/>
      </c>
      <c r="ED51" s="188" t="str">
        <f>IF((EC51&lt;&gt;""),IF(OR($F51&lt;&gt;$G51,PrSettings!$M$4="●"),(($F51-$G51)=(DZ51-EA51))*1,0),"")</f>
        <v/>
      </c>
      <c r="EE51" s="188" t="str">
        <f t="shared" si="716"/>
        <v/>
      </c>
      <c r="EF51" s="188" t="str">
        <f>IF(EC51&lt;&gt;"",IF(ABS($F51-$G51)&gt;=PrSettings!$M$7,(ABS($F51-$G51-DZ51+EA51)&lt;=1)*1,IF(AND(EC51,$F51=$G51,$F51&gt;=PrSettings!$M$6),(ABS(DZ51-$F51)&lt;=1)*1,IF(AND(EC51,$F51+$G51&gt;=PrSettings!$M$8),(ABS(DZ51-$F51)+ABS(EA51-$G51)&lt;=1)*1,""))),"")</f>
        <v/>
      </c>
      <c r="EG51" s="220"/>
      <c r="EI51" s="186">
        <f t="shared" si="10"/>
        <v>85</v>
      </c>
      <c r="EJ51" s="187" t="str">
        <f t="shared" si="717"/>
        <v>New Zealand</v>
      </c>
      <c r="EK51" s="188">
        <f t="shared" si="56"/>
        <v>29</v>
      </c>
      <c r="EL51" s="187" t="str">
        <f t="shared" si="718"/>
        <v>Egypt</v>
      </c>
      <c r="EM51" s="222"/>
      <c r="EN51" s="222"/>
      <c r="EO51" s="218"/>
      <c r="EP51" s="188" t="str">
        <f t="shared" si="719"/>
        <v/>
      </c>
      <c r="EQ51" s="188" t="str">
        <f>IF((EP51&lt;&gt;""),IF(OR($F51&lt;&gt;$G51,PrSettings!$M$4="●"),(($F51-$G51)=(EM51-EN51))*1,0),"")</f>
        <v/>
      </c>
      <c r="ER51" s="188" t="str">
        <f t="shared" si="720"/>
        <v/>
      </c>
      <c r="ES51" s="188" t="str">
        <f>IF(EP51&lt;&gt;"",IF(ABS($F51-$G51)&gt;=PrSettings!$M$7,(ABS($F51-$G51-EM51+EN51)&lt;=1)*1,IF(AND(EP51,$F51=$G51,$F51&gt;=PrSettings!$M$6),(ABS(EM51-$F51)&lt;=1)*1,IF(AND(EP51,$F51+$G51&gt;=PrSettings!$M$8),(ABS(EM51-$F51)+ABS(EN51-$G51)&lt;=1)*1,""))),"")</f>
        <v/>
      </c>
      <c r="ET51" s="220"/>
      <c r="EV51" s="186">
        <f t="shared" si="11"/>
        <v>85</v>
      </c>
      <c r="EW51" s="187" t="str">
        <f t="shared" si="721"/>
        <v>New Zealand</v>
      </c>
      <c r="EX51" s="188">
        <f t="shared" si="59"/>
        <v>29</v>
      </c>
      <c r="EY51" s="187" t="str">
        <f t="shared" si="722"/>
        <v>Egypt</v>
      </c>
      <c r="EZ51" s="222"/>
      <c r="FA51" s="222"/>
      <c r="FB51" s="218"/>
      <c r="FC51" s="188" t="str">
        <f t="shared" si="723"/>
        <v/>
      </c>
      <c r="FD51" s="188" t="str">
        <f>IF((FC51&lt;&gt;""),IF(OR($F51&lt;&gt;$G51,PrSettings!$M$4="●"),(($F51-$G51)=(EZ51-FA51))*1,0),"")</f>
        <v/>
      </c>
      <c r="FE51" s="188" t="str">
        <f t="shared" si="724"/>
        <v/>
      </c>
      <c r="FF51" s="188" t="str">
        <f>IF(FC51&lt;&gt;"",IF(ABS($F51-$G51)&gt;=PrSettings!$M$7,(ABS($F51-$G51-EZ51+FA51)&lt;=1)*1,IF(AND(FC51,$F51=$G51,$F51&gt;=PrSettings!$M$6),(ABS(EZ51-$F51)&lt;=1)*1,IF(AND(FC51,$F51+$G51&gt;=PrSettings!$M$8),(ABS(EZ51-$F51)+ABS(FA51-$G51)&lt;=1)*1,""))),"")</f>
        <v/>
      </c>
      <c r="FG51" s="220"/>
      <c r="FI51" s="186">
        <f t="shared" si="12"/>
        <v>85</v>
      </c>
      <c r="FJ51" s="187" t="str">
        <f t="shared" si="725"/>
        <v>New Zealand</v>
      </c>
      <c r="FK51" s="188">
        <f t="shared" si="62"/>
        <v>29</v>
      </c>
      <c r="FL51" s="187" t="str">
        <f t="shared" si="726"/>
        <v>Egypt</v>
      </c>
      <c r="FM51" s="222"/>
      <c r="FN51" s="222"/>
      <c r="FO51" s="218"/>
      <c r="FP51" s="188" t="str">
        <f t="shared" si="727"/>
        <v/>
      </c>
      <c r="FQ51" s="188" t="str">
        <f>IF((FP51&lt;&gt;""),IF(OR($F51&lt;&gt;$G51,PrSettings!$M$4="●"),(($F51-$G51)=(FM51-FN51))*1,0),"")</f>
        <v/>
      </c>
      <c r="FR51" s="188" t="str">
        <f t="shared" si="728"/>
        <v/>
      </c>
      <c r="FS51" s="188" t="str">
        <f>IF(FP51&lt;&gt;"",IF(ABS($F51-$G51)&gt;=PrSettings!$M$7,(ABS($F51-$G51-FM51+FN51)&lt;=1)*1,IF(AND(FP51,$F51=$G51,$F51&gt;=PrSettings!$M$6),(ABS(FM51-$F51)&lt;=1)*1,IF(AND(FP51,$F51+$G51&gt;=PrSettings!$M$8),(ABS(FM51-$F51)+ABS(FN51-$G51)&lt;=1)*1,""))),"")</f>
        <v/>
      </c>
      <c r="FT51" s="220"/>
      <c r="FV51" s="186">
        <f t="shared" si="13"/>
        <v>85</v>
      </c>
      <c r="FW51" s="187" t="str">
        <f t="shared" si="729"/>
        <v>New Zealand</v>
      </c>
      <c r="FX51" s="188">
        <f t="shared" si="65"/>
        <v>29</v>
      </c>
      <c r="FY51" s="187" t="str">
        <f t="shared" si="730"/>
        <v>Egypt</v>
      </c>
      <c r="FZ51" s="222"/>
      <c r="GA51" s="222"/>
      <c r="GB51" s="218"/>
      <c r="GC51" s="188" t="str">
        <f t="shared" si="731"/>
        <v/>
      </c>
      <c r="GD51" s="188" t="str">
        <f>IF((GC51&lt;&gt;""),IF(OR($F51&lt;&gt;$G51,PrSettings!$M$4="●"),(($F51-$G51)=(FZ51-GA51))*1,0),"")</f>
        <v/>
      </c>
      <c r="GE51" s="188" t="str">
        <f t="shared" si="732"/>
        <v/>
      </c>
      <c r="GF51" s="188" t="str">
        <f>IF(GC51&lt;&gt;"",IF(ABS($F51-$G51)&gt;=PrSettings!$M$7,(ABS($F51-$G51-FZ51+GA51)&lt;=1)*1,IF(AND(GC51,$F51=$G51,$F51&gt;=PrSettings!$M$6),(ABS(FZ51-$F51)&lt;=1)*1,IF(AND(GC51,$F51+$G51&gt;=PrSettings!$M$8),(ABS(FZ51-$F51)+ABS(GA51-$G51)&lt;=1)*1,""))),"")</f>
        <v/>
      </c>
      <c r="GG51" s="220"/>
      <c r="GI51" s="186">
        <f t="shared" si="14"/>
        <v>85</v>
      </c>
      <c r="GJ51" s="187" t="str">
        <f t="shared" si="733"/>
        <v>New Zealand</v>
      </c>
      <c r="GK51" s="188">
        <f t="shared" si="68"/>
        <v>29</v>
      </c>
      <c r="GL51" s="187" t="str">
        <f t="shared" si="734"/>
        <v>Egypt</v>
      </c>
      <c r="GM51" s="222"/>
      <c r="GN51" s="222"/>
      <c r="GO51" s="218"/>
      <c r="GP51" s="188" t="str">
        <f t="shared" si="735"/>
        <v/>
      </c>
      <c r="GQ51" s="188" t="str">
        <f>IF((GP51&lt;&gt;""),IF(OR($F51&lt;&gt;$G51,PrSettings!$M$4="●"),(($F51-$G51)=(GM51-GN51))*1,0),"")</f>
        <v/>
      </c>
      <c r="GR51" s="188" t="str">
        <f t="shared" si="736"/>
        <v/>
      </c>
      <c r="GS51" s="188" t="str">
        <f>IF(GP51&lt;&gt;"",IF(ABS($F51-$G51)&gt;=PrSettings!$M$7,(ABS($F51-$G51-GM51+GN51)&lt;=1)*1,IF(AND(GP51,$F51=$G51,$F51&gt;=PrSettings!$M$6),(ABS(GM51-$F51)&lt;=1)*1,IF(AND(GP51,$F51+$G51&gt;=PrSettings!$M$8),(ABS(GM51-$F51)+ABS(GN51-$G51)&lt;=1)*1,""))),"")</f>
        <v/>
      </c>
      <c r="GT51" s="220"/>
      <c r="GV51" s="186">
        <f t="shared" si="15"/>
        <v>85</v>
      </c>
      <c r="GW51" s="187" t="str">
        <f t="shared" si="737"/>
        <v>New Zealand</v>
      </c>
      <c r="GX51" s="188">
        <f t="shared" si="71"/>
        <v>29</v>
      </c>
      <c r="GY51" s="187" t="str">
        <f t="shared" si="738"/>
        <v>Egypt</v>
      </c>
      <c r="GZ51" s="222"/>
      <c r="HA51" s="222"/>
      <c r="HB51" s="218"/>
      <c r="HC51" s="188" t="str">
        <f t="shared" si="739"/>
        <v/>
      </c>
      <c r="HD51" s="188" t="str">
        <f>IF((HC51&lt;&gt;""),IF(OR($F51&lt;&gt;$G51,PrSettings!$M$4="●"),(($F51-$G51)=(GZ51-HA51))*1,0),"")</f>
        <v/>
      </c>
      <c r="HE51" s="188" t="str">
        <f t="shared" si="740"/>
        <v/>
      </c>
      <c r="HF51" s="188" t="str">
        <f>IF(HC51&lt;&gt;"",IF(ABS($F51-$G51)&gt;=PrSettings!$M$7,(ABS($F51-$G51-GZ51+HA51)&lt;=1)*1,IF(AND(HC51,$F51=$G51,$F51&gt;=PrSettings!$M$6),(ABS(GZ51-$F51)&lt;=1)*1,IF(AND(HC51,$F51+$G51&gt;=PrSettings!$M$8),(ABS(GZ51-$F51)+ABS(HA51-$G51)&lt;=1)*1,""))),"")</f>
        <v/>
      </c>
      <c r="HG51" s="220"/>
      <c r="HI51" s="186">
        <f t="shared" si="16"/>
        <v>85</v>
      </c>
      <c r="HJ51" s="187" t="str">
        <f t="shared" si="741"/>
        <v>New Zealand</v>
      </c>
      <c r="HK51" s="188">
        <f t="shared" si="74"/>
        <v>29</v>
      </c>
      <c r="HL51" s="187" t="str">
        <f t="shared" si="742"/>
        <v>Egypt</v>
      </c>
      <c r="HM51" s="222"/>
      <c r="HN51" s="222"/>
      <c r="HO51" s="218"/>
      <c r="HP51" s="188" t="str">
        <f t="shared" si="743"/>
        <v/>
      </c>
      <c r="HQ51" s="188" t="str">
        <f>IF((HP51&lt;&gt;""),IF(OR($F51&lt;&gt;$G51,PrSettings!$M$4="●"),(($F51-$G51)=(HM51-HN51))*1,0),"")</f>
        <v/>
      </c>
      <c r="HR51" s="188" t="str">
        <f t="shared" si="744"/>
        <v/>
      </c>
      <c r="HS51" s="188" t="str">
        <f>IF(HP51&lt;&gt;"",IF(ABS($F51-$G51)&gt;=PrSettings!$M$7,(ABS($F51-$G51-HM51+HN51)&lt;=1)*1,IF(AND(HP51,$F51=$G51,$F51&gt;=PrSettings!$M$6),(ABS(HM51-$F51)&lt;=1)*1,IF(AND(HP51,$F51+$G51&gt;=PrSettings!$M$8),(ABS(HM51-$F51)+ABS(HN51-$G51)&lt;=1)*1,""))),"")</f>
        <v/>
      </c>
      <c r="HT51" s="220"/>
      <c r="HV51" s="186">
        <f t="shared" si="17"/>
        <v>85</v>
      </c>
      <c r="HW51" s="187" t="str">
        <f t="shared" si="745"/>
        <v>New Zealand</v>
      </c>
      <c r="HX51" s="188">
        <f t="shared" si="77"/>
        <v>29</v>
      </c>
      <c r="HY51" s="187" t="str">
        <f t="shared" si="746"/>
        <v>Egypt</v>
      </c>
      <c r="HZ51" s="222"/>
      <c r="IA51" s="222"/>
      <c r="IB51" s="218"/>
      <c r="IC51" s="188" t="str">
        <f t="shared" si="747"/>
        <v/>
      </c>
      <c r="ID51" s="188" t="str">
        <f>IF((IC51&lt;&gt;""),IF(OR($F51&lt;&gt;$G51,PrSettings!$M$4="●"),(($F51-$G51)=(HZ51-IA51))*1,0),"")</f>
        <v/>
      </c>
      <c r="IE51" s="188" t="str">
        <f t="shared" si="748"/>
        <v/>
      </c>
      <c r="IF51" s="188" t="str">
        <f>IF(IC51&lt;&gt;"",IF(ABS($F51-$G51)&gt;=PrSettings!$M$7,(ABS($F51-$G51-HZ51+IA51)&lt;=1)*1,IF(AND(IC51,$F51=$G51,$F51&gt;=PrSettings!$M$6),(ABS(HZ51-$F51)&lt;=1)*1,IF(AND(IC51,$F51+$G51&gt;=PrSettings!$M$8),(ABS(HZ51-$F51)+ABS(IA51-$G51)&lt;=1)*1,""))),"")</f>
        <v/>
      </c>
      <c r="IG51" s="220"/>
      <c r="II51" s="186">
        <f t="shared" si="18"/>
        <v>85</v>
      </c>
      <c r="IJ51" s="187" t="str">
        <f t="shared" si="749"/>
        <v>New Zealand</v>
      </c>
      <c r="IK51" s="188">
        <f t="shared" si="80"/>
        <v>29</v>
      </c>
      <c r="IL51" s="187" t="str">
        <f t="shared" si="750"/>
        <v>Egypt</v>
      </c>
      <c r="IM51" s="222"/>
      <c r="IN51" s="222"/>
      <c r="IO51" s="218"/>
      <c r="IP51" s="188" t="str">
        <f t="shared" si="751"/>
        <v/>
      </c>
      <c r="IQ51" s="188" t="str">
        <f>IF((IP51&lt;&gt;""),IF(OR($F51&lt;&gt;$G51,PrSettings!$M$4="●"),(($F51-$G51)=(IM51-IN51))*1,0),"")</f>
        <v/>
      </c>
      <c r="IR51" s="188" t="str">
        <f t="shared" si="752"/>
        <v/>
      </c>
      <c r="IS51" s="188" t="str">
        <f>IF(IP51&lt;&gt;"",IF(ABS($F51-$G51)&gt;=PrSettings!$M$7,(ABS($F51-$G51-IM51+IN51)&lt;=1)*1,IF(AND(IP51,$F51=$G51,$F51&gt;=PrSettings!$M$6),(ABS(IM51-$F51)&lt;=1)*1,IF(AND(IP51,$F51+$G51&gt;=PrSettings!$M$8),(ABS(IM51-$F51)+ABS(IN51-$G51)&lt;=1)*1,""))),"")</f>
        <v/>
      </c>
      <c r="IT51" s="220"/>
      <c r="IV51" s="186">
        <f t="shared" si="19"/>
        <v>85</v>
      </c>
      <c r="IW51" s="187" t="str">
        <f t="shared" si="753"/>
        <v>New Zealand</v>
      </c>
      <c r="IX51" s="188">
        <f t="shared" si="83"/>
        <v>29</v>
      </c>
      <c r="IY51" s="187" t="str">
        <f t="shared" si="754"/>
        <v>Egypt</v>
      </c>
      <c r="IZ51" s="222"/>
      <c r="JA51" s="222"/>
      <c r="JB51" s="218"/>
      <c r="JC51" s="188" t="str">
        <f t="shared" si="755"/>
        <v/>
      </c>
      <c r="JD51" s="188" t="str">
        <f>IF((JC51&lt;&gt;""),IF(OR($F51&lt;&gt;$G51,PrSettings!$M$4="●"),(($F51-$G51)=(IZ51-JA51))*1,0),"")</f>
        <v/>
      </c>
      <c r="JE51" s="188" t="str">
        <f t="shared" si="756"/>
        <v/>
      </c>
      <c r="JF51" s="188" t="str">
        <f>IF(JC51&lt;&gt;"",IF(ABS($F51-$G51)&gt;=PrSettings!$M$7,(ABS($F51-$G51-IZ51+JA51)&lt;=1)*1,IF(AND(JC51,$F51=$G51,$F51&gt;=PrSettings!$M$6),(ABS(IZ51-$F51)&lt;=1)*1,IF(AND(JC51,$F51+$G51&gt;=PrSettings!$M$8),(ABS(IZ51-$F51)+ABS(JA51-$G51)&lt;=1)*1,""))),"")</f>
        <v/>
      </c>
      <c r="JG51" s="220"/>
      <c r="JI51" s="186">
        <f t="shared" si="20"/>
        <v>85</v>
      </c>
      <c r="JJ51" s="187" t="str">
        <f t="shared" si="757"/>
        <v>New Zealand</v>
      </c>
      <c r="JK51" s="188">
        <f t="shared" si="86"/>
        <v>29</v>
      </c>
      <c r="JL51" s="187" t="str">
        <f t="shared" si="758"/>
        <v>Egypt</v>
      </c>
      <c r="JM51" s="222"/>
      <c r="JN51" s="222"/>
      <c r="JO51" s="218"/>
      <c r="JP51" s="188" t="str">
        <f t="shared" si="759"/>
        <v/>
      </c>
      <c r="JQ51" s="188" t="str">
        <f>IF((JP51&lt;&gt;""),IF(OR($F51&lt;&gt;$G51,PrSettings!$M$4="●"),(($F51-$G51)=(JM51-JN51))*1,0),"")</f>
        <v/>
      </c>
      <c r="JR51" s="188" t="str">
        <f t="shared" si="760"/>
        <v/>
      </c>
      <c r="JS51" s="188" t="str">
        <f>IF(JP51&lt;&gt;"",IF(ABS($F51-$G51)&gt;=PrSettings!$M$7,(ABS($F51-$G51-JM51+JN51)&lt;=1)*1,IF(AND(JP51,$F51=$G51,$F51&gt;=PrSettings!$M$6),(ABS(JM51-$F51)&lt;=1)*1,IF(AND(JP51,$F51+$G51&gt;=PrSettings!$M$8),(ABS(JM51-$F51)+ABS(JN51-$G51)&lt;=1)*1,""))),"")</f>
        <v/>
      </c>
      <c r="JT51" s="220"/>
      <c r="JV51" s="186">
        <f t="shared" si="21"/>
        <v>85</v>
      </c>
      <c r="JW51" s="187" t="str">
        <f t="shared" si="761"/>
        <v>New Zealand</v>
      </c>
      <c r="JX51" s="188">
        <f t="shared" si="89"/>
        <v>29</v>
      </c>
      <c r="JY51" s="187" t="str">
        <f t="shared" si="762"/>
        <v>Egypt</v>
      </c>
      <c r="JZ51" s="222"/>
      <c r="KA51" s="222"/>
      <c r="KB51" s="218"/>
      <c r="KC51" s="188" t="str">
        <f t="shared" si="763"/>
        <v/>
      </c>
      <c r="KD51" s="188" t="str">
        <f>IF((KC51&lt;&gt;""),IF(OR($F51&lt;&gt;$G51,PrSettings!$M$4="●"),(($F51-$G51)=(JZ51-KA51))*1,0),"")</f>
        <v/>
      </c>
      <c r="KE51" s="188" t="str">
        <f t="shared" si="764"/>
        <v/>
      </c>
      <c r="KF51" s="188" t="str">
        <f>IF(KC51&lt;&gt;"",IF(ABS($F51-$G51)&gt;=PrSettings!$M$7,(ABS($F51-$G51-JZ51+KA51)&lt;=1)*1,IF(AND(KC51,$F51=$G51,$F51&gt;=PrSettings!$M$6),(ABS(JZ51-$F51)&lt;=1)*1,IF(AND(KC51,$F51+$G51&gt;=PrSettings!$M$8),(ABS(JZ51-$F51)+ABS(KA51-$G51)&lt;=1)*1,""))),"")</f>
        <v/>
      </c>
      <c r="KG51" s="220"/>
      <c r="KI51" s="186">
        <f t="shared" si="22"/>
        <v>85</v>
      </c>
      <c r="KJ51" s="187" t="str">
        <f t="shared" si="765"/>
        <v>New Zealand</v>
      </c>
      <c r="KK51" s="188">
        <f t="shared" si="92"/>
        <v>29</v>
      </c>
      <c r="KL51" s="187" t="str">
        <f t="shared" si="766"/>
        <v>Egypt</v>
      </c>
      <c r="KM51" s="222"/>
      <c r="KN51" s="222"/>
      <c r="KO51" s="218"/>
      <c r="KP51" s="188" t="str">
        <f t="shared" si="767"/>
        <v/>
      </c>
      <c r="KQ51" s="188" t="str">
        <f>IF((KP51&lt;&gt;""),IF(OR($F51&lt;&gt;$G51,PrSettings!$M$4="●"),(($F51-$G51)=(KM51-KN51))*1,0),"")</f>
        <v/>
      </c>
      <c r="KR51" s="188" t="str">
        <f t="shared" si="768"/>
        <v/>
      </c>
      <c r="KS51" s="188" t="str">
        <f>IF(KP51&lt;&gt;"",IF(ABS($F51-$G51)&gt;=PrSettings!$M$7,(ABS($F51-$G51-KM51+KN51)&lt;=1)*1,IF(AND(KP51,$F51=$G51,$F51&gt;=PrSettings!$M$6),(ABS(KM51-$F51)&lt;=1)*1,IF(AND(KP51,$F51+$G51&gt;=PrSettings!$M$8),(ABS(KM51-$F51)+ABS(KN51-$G51)&lt;=1)*1,""))),"")</f>
        <v/>
      </c>
      <c r="KT51" s="220"/>
      <c r="KV51" s="186">
        <f t="shared" si="23"/>
        <v>85</v>
      </c>
      <c r="KW51" s="187" t="str">
        <f t="shared" si="769"/>
        <v>New Zealand</v>
      </c>
      <c r="KX51" s="188">
        <f t="shared" si="95"/>
        <v>29</v>
      </c>
      <c r="KY51" s="187" t="str">
        <f t="shared" si="770"/>
        <v>Egypt</v>
      </c>
      <c r="KZ51" s="222"/>
      <c r="LA51" s="222"/>
      <c r="LB51" s="218"/>
      <c r="LC51" s="188" t="str">
        <f t="shared" si="771"/>
        <v/>
      </c>
      <c r="LD51" s="188" t="str">
        <f>IF((LC51&lt;&gt;""),IF(OR($F51&lt;&gt;$G51,PrSettings!$M$4="●"),(($F51-$G51)=(KZ51-LA51))*1,0),"")</f>
        <v/>
      </c>
      <c r="LE51" s="188" t="str">
        <f t="shared" si="772"/>
        <v/>
      </c>
      <c r="LF51" s="188" t="str">
        <f>IF(LC51&lt;&gt;"",IF(ABS($F51-$G51)&gt;=PrSettings!$M$7,(ABS($F51-$G51-KZ51+LA51)&lt;=1)*1,IF(AND(LC51,$F51=$G51,$F51&gt;=PrSettings!$M$6),(ABS(KZ51-$F51)&lt;=1)*1,IF(AND(LC51,$F51+$G51&gt;=PrSettings!$M$8),(ABS(KZ51-$F51)+ABS(LA51-$G51)&lt;=1)*1,""))),"")</f>
        <v/>
      </c>
      <c r="LG51" s="220"/>
      <c r="LI51" s="186">
        <f t="shared" si="24"/>
        <v>85</v>
      </c>
      <c r="LJ51" s="187" t="str">
        <f t="shared" si="773"/>
        <v>New Zealand</v>
      </c>
      <c r="LK51" s="188">
        <f t="shared" si="98"/>
        <v>29</v>
      </c>
      <c r="LL51" s="187" t="str">
        <f t="shared" si="774"/>
        <v>Egypt</v>
      </c>
      <c r="LM51" s="222"/>
      <c r="LN51" s="222"/>
      <c r="LO51" s="218"/>
      <c r="LP51" s="188" t="str">
        <f t="shared" si="775"/>
        <v/>
      </c>
      <c r="LQ51" s="188" t="str">
        <f>IF((LP51&lt;&gt;""),IF(OR($F51&lt;&gt;$G51,PrSettings!$M$4="●"),(($F51-$G51)=(LM51-LN51))*1,0),"")</f>
        <v/>
      </c>
      <c r="LR51" s="188" t="str">
        <f t="shared" si="776"/>
        <v/>
      </c>
      <c r="LS51" s="188" t="str">
        <f>IF(LP51&lt;&gt;"",IF(ABS($F51-$G51)&gt;=PrSettings!$M$7,(ABS($F51-$G51-LM51+LN51)&lt;=1)*1,IF(AND(LP51,$F51=$G51,$F51&gt;=PrSettings!$M$6),(ABS(LM51-$F51)&lt;=1)*1,IF(AND(LP51,$F51+$G51&gt;=PrSettings!$M$8),(ABS(LM51-$F51)+ABS(LN51-$G51)&lt;=1)*1,""))),"")</f>
        <v/>
      </c>
      <c r="LT51" s="220"/>
      <c r="LV51" s="186">
        <f t="shared" si="25"/>
        <v>85</v>
      </c>
      <c r="LW51" s="187" t="str">
        <f t="shared" si="777"/>
        <v>New Zealand</v>
      </c>
      <c r="LX51" s="188">
        <f t="shared" si="101"/>
        <v>29</v>
      </c>
      <c r="LY51" s="187" t="str">
        <f t="shared" si="778"/>
        <v>Egypt</v>
      </c>
      <c r="LZ51" s="222"/>
      <c r="MA51" s="222"/>
      <c r="MB51" s="218"/>
      <c r="MC51" s="188" t="str">
        <f t="shared" si="779"/>
        <v/>
      </c>
      <c r="MD51" s="188" t="str">
        <f>IF((MC51&lt;&gt;""),IF(OR($F51&lt;&gt;$G51,PrSettings!$M$4="●"),(($F51-$G51)=(LZ51-MA51))*1,0),"")</f>
        <v/>
      </c>
      <c r="ME51" s="188" t="str">
        <f t="shared" si="780"/>
        <v/>
      </c>
      <c r="MF51" s="188" t="str">
        <f>IF(MC51&lt;&gt;"",IF(ABS($F51-$G51)&gt;=PrSettings!$M$7,(ABS($F51-$G51-LZ51+MA51)&lt;=1)*1,IF(AND(MC51,$F51=$G51,$F51&gt;=PrSettings!$M$6),(ABS(LZ51-$F51)&lt;=1)*1,IF(AND(MC51,$F51+$G51&gt;=PrSettings!$M$8),(ABS(LZ51-$F51)+ABS(MA51-$G51)&lt;=1)*1,""))),"")</f>
        <v/>
      </c>
      <c r="MG51" s="220"/>
    </row>
    <row r="52" spans="2:345">
      <c r="B52" s="186">
        <f>INDEX(Groups!$C$7:$C$65,MATCH(C52,Groups!$D$7:$D$65,0))</f>
        <v>29</v>
      </c>
      <c r="C52" s="187" t="str">
        <f>CalcG!$P$26</f>
        <v>Egypt</v>
      </c>
      <c r="D52" s="188">
        <f>INDEX(Groups!$C$7:$C$65,MATCH(E52,Groups!$D$7:$D$65,0))</f>
        <v>21</v>
      </c>
      <c r="E52" s="187" t="str">
        <f>CalcG!$Q$26</f>
        <v>IR Iran</v>
      </c>
      <c r="F52" s="189" t="str">
        <f>CalcG!$R$26</f>
        <v/>
      </c>
      <c r="G52" s="190" t="str">
        <f>CalcG!$S$26</f>
        <v/>
      </c>
      <c r="I52" s="186">
        <f t="shared" si="468"/>
        <v>29</v>
      </c>
      <c r="J52" s="187" t="str">
        <f t="shared" si="677"/>
        <v>Egypt</v>
      </c>
      <c r="K52" s="188">
        <f t="shared" si="26"/>
        <v>21</v>
      </c>
      <c r="L52" s="187" t="str">
        <f t="shared" si="678"/>
        <v>IR Iran</v>
      </c>
      <c r="M52" s="222"/>
      <c r="N52" s="222"/>
      <c r="O52" s="218"/>
      <c r="P52" s="188" t="str">
        <f t="shared" si="679"/>
        <v/>
      </c>
      <c r="Q52" s="188" t="str">
        <f>IF((P52&lt;&gt;""),IF(OR($F52&lt;&gt;$G52,PrSettings!$M$4="●"),(($F52-$G52)=(M52-N52))*1,0),"")</f>
        <v/>
      </c>
      <c r="R52" s="188" t="str">
        <f t="shared" si="680"/>
        <v/>
      </c>
      <c r="S52" s="188" t="str">
        <f>IF(P52&lt;&gt;"",IF(ABS($F52-$G52)&gt;=PrSettings!$M$7,(ABS($F52-$G52-M52+N52)&lt;=1)*1,IF(AND(P52,$F52=$G52,$F52&gt;=PrSettings!$M$6),(ABS(M52-$F52)&lt;=1)*1,IF(AND(P52,$F52+$G52&gt;=PrSettings!$M$8),(ABS(M52-$F52)+ABS(N52-$G52)&lt;=1)*1,""))),"")</f>
        <v/>
      </c>
      <c r="T52" s="220"/>
      <c r="V52" s="186">
        <f t="shared" si="1"/>
        <v>29</v>
      </c>
      <c r="W52" s="187" t="str">
        <f t="shared" si="681"/>
        <v>Egypt</v>
      </c>
      <c r="X52" s="188">
        <f t="shared" si="29"/>
        <v>21</v>
      </c>
      <c r="Y52" s="187" t="str">
        <f t="shared" si="682"/>
        <v>IR Iran</v>
      </c>
      <c r="Z52" s="222"/>
      <c r="AA52" s="222"/>
      <c r="AB52" s="218"/>
      <c r="AC52" s="188" t="str">
        <f t="shared" si="683"/>
        <v/>
      </c>
      <c r="AD52" s="188" t="str">
        <f>IF((AC52&lt;&gt;""),IF(OR($F52&lt;&gt;$G52,PrSettings!$M$4="●"),(($F52-$G52)=(Z52-AA52))*1,0),"")</f>
        <v/>
      </c>
      <c r="AE52" s="188" t="str">
        <f t="shared" si="684"/>
        <v/>
      </c>
      <c r="AF52" s="188" t="str">
        <f>IF(AC52&lt;&gt;"",IF(ABS($F52-$G52)&gt;=PrSettings!$M$7,(ABS($F52-$G52-Z52+AA52)&lt;=1)*1,IF(AND(AC52,$F52=$G52,$F52&gt;=PrSettings!$M$6),(ABS(Z52-$F52)&lt;=1)*1,IF(AND(AC52,$F52+$G52&gt;=PrSettings!$M$8),(ABS(Z52-$F52)+ABS(AA52-$G52)&lt;=1)*1,""))),"")</f>
        <v/>
      </c>
      <c r="AG52" s="220"/>
      <c r="AI52" s="186">
        <f t="shared" si="2"/>
        <v>29</v>
      </c>
      <c r="AJ52" s="187" t="str">
        <f t="shared" si="685"/>
        <v>Egypt</v>
      </c>
      <c r="AK52" s="188">
        <f t="shared" si="32"/>
        <v>21</v>
      </c>
      <c r="AL52" s="187" t="str">
        <f t="shared" si="686"/>
        <v>IR Iran</v>
      </c>
      <c r="AM52" s="222"/>
      <c r="AN52" s="222"/>
      <c r="AO52" s="218"/>
      <c r="AP52" s="188" t="str">
        <f t="shared" si="687"/>
        <v/>
      </c>
      <c r="AQ52" s="188" t="str">
        <f>IF((AP52&lt;&gt;""),IF(OR($F52&lt;&gt;$G52,PrSettings!$M$4="●"),(($F52-$G52)=(AM52-AN52))*1,0),"")</f>
        <v/>
      </c>
      <c r="AR52" s="188" t="str">
        <f t="shared" si="688"/>
        <v/>
      </c>
      <c r="AS52" s="188" t="str">
        <f>IF(AP52&lt;&gt;"",IF(ABS($F52-$G52)&gt;=PrSettings!$M$7,(ABS($F52-$G52-AM52+AN52)&lt;=1)*1,IF(AND(AP52,$F52=$G52,$F52&gt;=PrSettings!$M$6),(ABS(AM52-$F52)&lt;=1)*1,IF(AND(AP52,$F52+$G52&gt;=PrSettings!$M$8),(ABS(AM52-$F52)+ABS(AN52-$G52)&lt;=1)*1,""))),"")</f>
        <v/>
      </c>
      <c r="AT52" s="220"/>
      <c r="AV52" s="186">
        <f t="shared" si="3"/>
        <v>29</v>
      </c>
      <c r="AW52" s="187" t="str">
        <f t="shared" si="689"/>
        <v>Egypt</v>
      </c>
      <c r="AX52" s="188">
        <f t="shared" si="35"/>
        <v>21</v>
      </c>
      <c r="AY52" s="187" t="str">
        <f t="shared" si="690"/>
        <v>IR Iran</v>
      </c>
      <c r="AZ52" s="222"/>
      <c r="BA52" s="222"/>
      <c r="BB52" s="218"/>
      <c r="BC52" s="188" t="str">
        <f t="shared" si="691"/>
        <v/>
      </c>
      <c r="BD52" s="188" t="str">
        <f>IF((BC52&lt;&gt;""),IF(OR($F52&lt;&gt;$G52,PrSettings!$M$4="●"),(($F52-$G52)=(AZ52-BA52))*1,0),"")</f>
        <v/>
      </c>
      <c r="BE52" s="188" t="str">
        <f t="shared" si="692"/>
        <v/>
      </c>
      <c r="BF52" s="188" t="str">
        <f>IF(BC52&lt;&gt;"",IF(ABS($F52-$G52)&gt;=PrSettings!$M$7,(ABS($F52-$G52-AZ52+BA52)&lt;=1)*1,IF(AND(BC52,$F52=$G52,$F52&gt;=PrSettings!$M$6),(ABS(AZ52-$F52)&lt;=1)*1,IF(AND(BC52,$F52+$G52&gt;=PrSettings!$M$8),(ABS(AZ52-$F52)+ABS(BA52-$G52)&lt;=1)*1,""))),"")</f>
        <v/>
      </c>
      <c r="BG52" s="220"/>
      <c r="BI52" s="186">
        <f t="shared" si="4"/>
        <v>29</v>
      </c>
      <c r="BJ52" s="187" t="str">
        <f t="shared" si="693"/>
        <v>Egypt</v>
      </c>
      <c r="BK52" s="188">
        <f t="shared" si="38"/>
        <v>21</v>
      </c>
      <c r="BL52" s="187" t="str">
        <f t="shared" si="694"/>
        <v>IR Iran</v>
      </c>
      <c r="BM52" s="222"/>
      <c r="BN52" s="222"/>
      <c r="BO52" s="218"/>
      <c r="BP52" s="188" t="str">
        <f t="shared" si="695"/>
        <v/>
      </c>
      <c r="BQ52" s="188" t="str">
        <f>IF((BP52&lt;&gt;""),IF(OR($F52&lt;&gt;$G52,PrSettings!$M$4="●"),(($F52-$G52)=(BM52-BN52))*1,0),"")</f>
        <v/>
      </c>
      <c r="BR52" s="188" t="str">
        <f t="shared" si="696"/>
        <v/>
      </c>
      <c r="BS52" s="188" t="str">
        <f>IF(BP52&lt;&gt;"",IF(ABS($F52-$G52)&gt;=PrSettings!$M$7,(ABS($F52-$G52-BM52+BN52)&lt;=1)*1,IF(AND(BP52,$F52=$G52,$F52&gt;=PrSettings!$M$6),(ABS(BM52-$F52)&lt;=1)*1,IF(AND(BP52,$F52+$G52&gt;=PrSettings!$M$8),(ABS(BM52-$F52)+ABS(BN52-$G52)&lt;=1)*1,""))),"")</f>
        <v/>
      </c>
      <c r="BT52" s="220"/>
      <c r="BV52" s="186">
        <f t="shared" si="5"/>
        <v>29</v>
      </c>
      <c r="BW52" s="187" t="str">
        <f t="shared" si="697"/>
        <v>Egypt</v>
      </c>
      <c r="BX52" s="188">
        <f t="shared" si="41"/>
        <v>21</v>
      </c>
      <c r="BY52" s="187" t="str">
        <f t="shared" si="698"/>
        <v>IR Iran</v>
      </c>
      <c r="BZ52" s="222"/>
      <c r="CA52" s="222"/>
      <c r="CB52" s="218"/>
      <c r="CC52" s="188" t="str">
        <f t="shared" si="699"/>
        <v/>
      </c>
      <c r="CD52" s="188" t="str">
        <f>IF((CC52&lt;&gt;""),IF(OR($F52&lt;&gt;$G52,PrSettings!$M$4="●"),(($F52-$G52)=(BZ52-CA52))*1,0),"")</f>
        <v/>
      </c>
      <c r="CE52" s="188" t="str">
        <f t="shared" si="700"/>
        <v/>
      </c>
      <c r="CF52" s="188" t="str">
        <f>IF(CC52&lt;&gt;"",IF(ABS($F52-$G52)&gt;=PrSettings!$M$7,(ABS($F52-$G52-BZ52+CA52)&lt;=1)*1,IF(AND(CC52,$F52=$G52,$F52&gt;=PrSettings!$M$6),(ABS(BZ52-$F52)&lt;=1)*1,IF(AND(CC52,$F52+$G52&gt;=PrSettings!$M$8),(ABS(BZ52-$F52)+ABS(CA52-$G52)&lt;=1)*1,""))),"")</f>
        <v/>
      </c>
      <c r="CG52" s="220"/>
      <c r="CI52" s="186">
        <f t="shared" si="6"/>
        <v>29</v>
      </c>
      <c r="CJ52" s="187" t="str">
        <f t="shared" si="701"/>
        <v>Egypt</v>
      </c>
      <c r="CK52" s="188">
        <f t="shared" si="44"/>
        <v>21</v>
      </c>
      <c r="CL52" s="187" t="str">
        <f t="shared" si="702"/>
        <v>IR Iran</v>
      </c>
      <c r="CM52" s="222"/>
      <c r="CN52" s="222"/>
      <c r="CO52" s="218"/>
      <c r="CP52" s="188" t="str">
        <f t="shared" si="703"/>
        <v/>
      </c>
      <c r="CQ52" s="188" t="str">
        <f>IF((CP52&lt;&gt;""),IF(OR($F52&lt;&gt;$G52,PrSettings!$M$4="●"),(($F52-$G52)=(CM52-CN52))*1,0),"")</f>
        <v/>
      </c>
      <c r="CR52" s="188" t="str">
        <f t="shared" si="704"/>
        <v/>
      </c>
      <c r="CS52" s="188" t="str">
        <f>IF(CP52&lt;&gt;"",IF(ABS($F52-$G52)&gt;=PrSettings!$M$7,(ABS($F52-$G52-CM52+CN52)&lt;=1)*1,IF(AND(CP52,$F52=$G52,$F52&gt;=PrSettings!$M$6),(ABS(CM52-$F52)&lt;=1)*1,IF(AND(CP52,$F52+$G52&gt;=PrSettings!$M$8),(ABS(CM52-$F52)+ABS(CN52-$G52)&lt;=1)*1,""))),"")</f>
        <v/>
      </c>
      <c r="CT52" s="220"/>
      <c r="CV52" s="186">
        <f t="shared" si="7"/>
        <v>29</v>
      </c>
      <c r="CW52" s="187" t="str">
        <f t="shared" si="705"/>
        <v>Egypt</v>
      </c>
      <c r="CX52" s="188">
        <f t="shared" si="47"/>
        <v>21</v>
      </c>
      <c r="CY52" s="187" t="str">
        <f t="shared" si="706"/>
        <v>IR Iran</v>
      </c>
      <c r="CZ52" s="222"/>
      <c r="DA52" s="222"/>
      <c r="DB52" s="218"/>
      <c r="DC52" s="188" t="str">
        <f t="shared" si="707"/>
        <v/>
      </c>
      <c r="DD52" s="188" t="str">
        <f>IF((DC52&lt;&gt;""),IF(OR($F52&lt;&gt;$G52,PrSettings!$M$4="●"),(($F52-$G52)=(CZ52-DA52))*1,0),"")</f>
        <v/>
      </c>
      <c r="DE52" s="188" t="str">
        <f t="shared" si="708"/>
        <v/>
      </c>
      <c r="DF52" s="188" t="str">
        <f>IF(DC52&lt;&gt;"",IF(ABS($F52-$G52)&gt;=PrSettings!$M$7,(ABS($F52-$G52-CZ52+DA52)&lt;=1)*1,IF(AND(DC52,$F52=$G52,$F52&gt;=PrSettings!$M$6),(ABS(CZ52-$F52)&lt;=1)*1,IF(AND(DC52,$F52+$G52&gt;=PrSettings!$M$8),(ABS(CZ52-$F52)+ABS(DA52-$G52)&lt;=1)*1,""))),"")</f>
        <v/>
      </c>
      <c r="DG52" s="220"/>
      <c r="DI52" s="186">
        <f t="shared" si="8"/>
        <v>29</v>
      </c>
      <c r="DJ52" s="187" t="str">
        <f t="shared" si="709"/>
        <v>Egypt</v>
      </c>
      <c r="DK52" s="188">
        <f t="shared" si="50"/>
        <v>21</v>
      </c>
      <c r="DL52" s="187" t="str">
        <f t="shared" si="710"/>
        <v>IR Iran</v>
      </c>
      <c r="DM52" s="222"/>
      <c r="DN52" s="222"/>
      <c r="DO52" s="218"/>
      <c r="DP52" s="188" t="str">
        <f t="shared" si="711"/>
        <v/>
      </c>
      <c r="DQ52" s="188" t="str">
        <f>IF((DP52&lt;&gt;""),IF(OR($F52&lt;&gt;$G52,PrSettings!$M$4="●"),(($F52-$G52)=(DM52-DN52))*1,0),"")</f>
        <v/>
      </c>
      <c r="DR52" s="188" t="str">
        <f t="shared" si="712"/>
        <v/>
      </c>
      <c r="DS52" s="188" t="str">
        <f>IF(DP52&lt;&gt;"",IF(ABS($F52-$G52)&gt;=PrSettings!$M$7,(ABS($F52-$G52-DM52+DN52)&lt;=1)*1,IF(AND(DP52,$F52=$G52,$F52&gt;=PrSettings!$M$6),(ABS(DM52-$F52)&lt;=1)*1,IF(AND(DP52,$F52+$G52&gt;=PrSettings!$M$8),(ABS(DM52-$F52)+ABS(DN52-$G52)&lt;=1)*1,""))),"")</f>
        <v/>
      </c>
      <c r="DT52" s="220"/>
      <c r="DV52" s="186">
        <f t="shared" si="9"/>
        <v>29</v>
      </c>
      <c r="DW52" s="187" t="str">
        <f t="shared" si="713"/>
        <v>Egypt</v>
      </c>
      <c r="DX52" s="188">
        <f t="shared" si="53"/>
        <v>21</v>
      </c>
      <c r="DY52" s="187" t="str">
        <f t="shared" si="714"/>
        <v>IR Iran</v>
      </c>
      <c r="DZ52" s="222"/>
      <c r="EA52" s="222"/>
      <c r="EB52" s="218"/>
      <c r="EC52" s="188" t="str">
        <f t="shared" si="715"/>
        <v/>
      </c>
      <c r="ED52" s="188" t="str">
        <f>IF((EC52&lt;&gt;""),IF(OR($F52&lt;&gt;$G52,PrSettings!$M$4="●"),(($F52-$G52)=(DZ52-EA52))*1,0),"")</f>
        <v/>
      </c>
      <c r="EE52" s="188" t="str">
        <f t="shared" si="716"/>
        <v/>
      </c>
      <c r="EF52" s="188" t="str">
        <f>IF(EC52&lt;&gt;"",IF(ABS($F52-$G52)&gt;=PrSettings!$M$7,(ABS($F52-$G52-DZ52+EA52)&lt;=1)*1,IF(AND(EC52,$F52=$G52,$F52&gt;=PrSettings!$M$6),(ABS(DZ52-$F52)&lt;=1)*1,IF(AND(EC52,$F52+$G52&gt;=PrSettings!$M$8),(ABS(DZ52-$F52)+ABS(EA52-$G52)&lt;=1)*1,""))),"")</f>
        <v/>
      </c>
      <c r="EG52" s="220"/>
      <c r="EI52" s="186">
        <f t="shared" si="10"/>
        <v>29</v>
      </c>
      <c r="EJ52" s="187" t="str">
        <f t="shared" si="717"/>
        <v>Egypt</v>
      </c>
      <c r="EK52" s="188">
        <f t="shared" si="56"/>
        <v>21</v>
      </c>
      <c r="EL52" s="187" t="str">
        <f t="shared" si="718"/>
        <v>IR Iran</v>
      </c>
      <c r="EM52" s="222"/>
      <c r="EN52" s="222"/>
      <c r="EO52" s="218"/>
      <c r="EP52" s="188" t="str">
        <f t="shared" si="719"/>
        <v/>
      </c>
      <c r="EQ52" s="188" t="str">
        <f>IF((EP52&lt;&gt;""),IF(OR($F52&lt;&gt;$G52,PrSettings!$M$4="●"),(($F52-$G52)=(EM52-EN52))*1,0),"")</f>
        <v/>
      </c>
      <c r="ER52" s="188" t="str">
        <f t="shared" si="720"/>
        <v/>
      </c>
      <c r="ES52" s="188" t="str">
        <f>IF(EP52&lt;&gt;"",IF(ABS($F52-$G52)&gt;=PrSettings!$M$7,(ABS($F52-$G52-EM52+EN52)&lt;=1)*1,IF(AND(EP52,$F52=$G52,$F52&gt;=PrSettings!$M$6),(ABS(EM52-$F52)&lt;=1)*1,IF(AND(EP52,$F52+$G52&gt;=PrSettings!$M$8),(ABS(EM52-$F52)+ABS(EN52-$G52)&lt;=1)*1,""))),"")</f>
        <v/>
      </c>
      <c r="ET52" s="220"/>
      <c r="EV52" s="186">
        <f t="shared" si="11"/>
        <v>29</v>
      </c>
      <c r="EW52" s="187" t="str">
        <f t="shared" si="721"/>
        <v>Egypt</v>
      </c>
      <c r="EX52" s="188">
        <f t="shared" si="59"/>
        <v>21</v>
      </c>
      <c r="EY52" s="187" t="str">
        <f t="shared" si="722"/>
        <v>IR Iran</v>
      </c>
      <c r="EZ52" s="222"/>
      <c r="FA52" s="222"/>
      <c r="FB52" s="218"/>
      <c r="FC52" s="188" t="str">
        <f t="shared" si="723"/>
        <v/>
      </c>
      <c r="FD52" s="188" t="str">
        <f>IF((FC52&lt;&gt;""),IF(OR($F52&lt;&gt;$G52,PrSettings!$M$4="●"),(($F52-$G52)=(EZ52-FA52))*1,0),"")</f>
        <v/>
      </c>
      <c r="FE52" s="188" t="str">
        <f t="shared" si="724"/>
        <v/>
      </c>
      <c r="FF52" s="188" t="str">
        <f>IF(FC52&lt;&gt;"",IF(ABS($F52-$G52)&gt;=PrSettings!$M$7,(ABS($F52-$G52-EZ52+FA52)&lt;=1)*1,IF(AND(FC52,$F52=$G52,$F52&gt;=PrSettings!$M$6),(ABS(EZ52-$F52)&lt;=1)*1,IF(AND(FC52,$F52+$G52&gt;=PrSettings!$M$8),(ABS(EZ52-$F52)+ABS(FA52-$G52)&lt;=1)*1,""))),"")</f>
        <v/>
      </c>
      <c r="FG52" s="220"/>
      <c r="FI52" s="186">
        <f t="shared" si="12"/>
        <v>29</v>
      </c>
      <c r="FJ52" s="187" t="str">
        <f t="shared" si="725"/>
        <v>Egypt</v>
      </c>
      <c r="FK52" s="188">
        <f t="shared" si="62"/>
        <v>21</v>
      </c>
      <c r="FL52" s="187" t="str">
        <f t="shared" si="726"/>
        <v>IR Iran</v>
      </c>
      <c r="FM52" s="222"/>
      <c r="FN52" s="222"/>
      <c r="FO52" s="218"/>
      <c r="FP52" s="188" t="str">
        <f t="shared" si="727"/>
        <v/>
      </c>
      <c r="FQ52" s="188" t="str">
        <f>IF((FP52&lt;&gt;""),IF(OR($F52&lt;&gt;$G52,PrSettings!$M$4="●"),(($F52-$G52)=(FM52-FN52))*1,0),"")</f>
        <v/>
      </c>
      <c r="FR52" s="188" t="str">
        <f t="shared" si="728"/>
        <v/>
      </c>
      <c r="FS52" s="188" t="str">
        <f>IF(FP52&lt;&gt;"",IF(ABS($F52-$G52)&gt;=PrSettings!$M$7,(ABS($F52-$G52-FM52+FN52)&lt;=1)*1,IF(AND(FP52,$F52=$G52,$F52&gt;=PrSettings!$M$6),(ABS(FM52-$F52)&lt;=1)*1,IF(AND(FP52,$F52+$G52&gt;=PrSettings!$M$8),(ABS(FM52-$F52)+ABS(FN52-$G52)&lt;=1)*1,""))),"")</f>
        <v/>
      </c>
      <c r="FT52" s="220"/>
      <c r="FV52" s="186">
        <f t="shared" si="13"/>
        <v>29</v>
      </c>
      <c r="FW52" s="187" t="str">
        <f t="shared" si="729"/>
        <v>Egypt</v>
      </c>
      <c r="FX52" s="188">
        <f t="shared" si="65"/>
        <v>21</v>
      </c>
      <c r="FY52" s="187" t="str">
        <f t="shared" si="730"/>
        <v>IR Iran</v>
      </c>
      <c r="FZ52" s="222"/>
      <c r="GA52" s="222"/>
      <c r="GB52" s="218"/>
      <c r="GC52" s="188" t="str">
        <f t="shared" si="731"/>
        <v/>
      </c>
      <c r="GD52" s="188" t="str">
        <f>IF((GC52&lt;&gt;""),IF(OR($F52&lt;&gt;$G52,PrSettings!$M$4="●"),(($F52-$G52)=(FZ52-GA52))*1,0),"")</f>
        <v/>
      </c>
      <c r="GE52" s="188" t="str">
        <f t="shared" si="732"/>
        <v/>
      </c>
      <c r="GF52" s="188" t="str">
        <f>IF(GC52&lt;&gt;"",IF(ABS($F52-$G52)&gt;=PrSettings!$M$7,(ABS($F52-$G52-FZ52+GA52)&lt;=1)*1,IF(AND(GC52,$F52=$G52,$F52&gt;=PrSettings!$M$6),(ABS(FZ52-$F52)&lt;=1)*1,IF(AND(GC52,$F52+$G52&gt;=PrSettings!$M$8),(ABS(FZ52-$F52)+ABS(GA52-$G52)&lt;=1)*1,""))),"")</f>
        <v/>
      </c>
      <c r="GG52" s="220"/>
      <c r="GI52" s="186">
        <f t="shared" si="14"/>
        <v>29</v>
      </c>
      <c r="GJ52" s="187" t="str">
        <f t="shared" si="733"/>
        <v>Egypt</v>
      </c>
      <c r="GK52" s="188">
        <f t="shared" si="68"/>
        <v>21</v>
      </c>
      <c r="GL52" s="187" t="str">
        <f t="shared" si="734"/>
        <v>IR Iran</v>
      </c>
      <c r="GM52" s="222"/>
      <c r="GN52" s="222"/>
      <c r="GO52" s="218"/>
      <c r="GP52" s="188" t="str">
        <f t="shared" si="735"/>
        <v/>
      </c>
      <c r="GQ52" s="188" t="str">
        <f>IF((GP52&lt;&gt;""),IF(OR($F52&lt;&gt;$G52,PrSettings!$M$4="●"),(($F52-$G52)=(GM52-GN52))*1,0),"")</f>
        <v/>
      </c>
      <c r="GR52" s="188" t="str">
        <f t="shared" si="736"/>
        <v/>
      </c>
      <c r="GS52" s="188" t="str">
        <f>IF(GP52&lt;&gt;"",IF(ABS($F52-$G52)&gt;=PrSettings!$M$7,(ABS($F52-$G52-GM52+GN52)&lt;=1)*1,IF(AND(GP52,$F52=$G52,$F52&gt;=PrSettings!$M$6),(ABS(GM52-$F52)&lt;=1)*1,IF(AND(GP52,$F52+$G52&gt;=PrSettings!$M$8),(ABS(GM52-$F52)+ABS(GN52-$G52)&lt;=1)*1,""))),"")</f>
        <v/>
      </c>
      <c r="GT52" s="220"/>
      <c r="GV52" s="186">
        <f t="shared" si="15"/>
        <v>29</v>
      </c>
      <c r="GW52" s="187" t="str">
        <f t="shared" si="737"/>
        <v>Egypt</v>
      </c>
      <c r="GX52" s="188">
        <f t="shared" si="71"/>
        <v>21</v>
      </c>
      <c r="GY52" s="187" t="str">
        <f t="shared" si="738"/>
        <v>IR Iran</v>
      </c>
      <c r="GZ52" s="222"/>
      <c r="HA52" s="222"/>
      <c r="HB52" s="218"/>
      <c r="HC52" s="188" t="str">
        <f t="shared" si="739"/>
        <v/>
      </c>
      <c r="HD52" s="188" t="str">
        <f>IF((HC52&lt;&gt;""),IF(OR($F52&lt;&gt;$G52,PrSettings!$M$4="●"),(($F52-$G52)=(GZ52-HA52))*1,0),"")</f>
        <v/>
      </c>
      <c r="HE52" s="188" t="str">
        <f t="shared" si="740"/>
        <v/>
      </c>
      <c r="HF52" s="188" t="str">
        <f>IF(HC52&lt;&gt;"",IF(ABS($F52-$G52)&gt;=PrSettings!$M$7,(ABS($F52-$G52-GZ52+HA52)&lt;=1)*1,IF(AND(HC52,$F52=$G52,$F52&gt;=PrSettings!$M$6),(ABS(GZ52-$F52)&lt;=1)*1,IF(AND(HC52,$F52+$G52&gt;=PrSettings!$M$8),(ABS(GZ52-$F52)+ABS(HA52-$G52)&lt;=1)*1,""))),"")</f>
        <v/>
      </c>
      <c r="HG52" s="220"/>
      <c r="HI52" s="186">
        <f t="shared" si="16"/>
        <v>29</v>
      </c>
      <c r="HJ52" s="187" t="str">
        <f t="shared" si="741"/>
        <v>Egypt</v>
      </c>
      <c r="HK52" s="188">
        <f t="shared" si="74"/>
        <v>21</v>
      </c>
      <c r="HL52" s="187" t="str">
        <f t="shared" si="742"/>
        <v>IR Iran</v>
      </c>
      <c r="HM52" s="222"/>
      <c r="HN52" s="222"/>
      <c r="HO52" s="218"/>
      <c r="HP52" s="188" t="str">
        <f t="shared" si="743"/>
        <v/>
      </c>
      <c r="HQ52" s="188" t="str">
        <f>IF((HP52&lt;&gt;""),IF(OR($F52&lt;&gt;$G52,PrSettings!$M$4="●"),(($F52-$G52)=(HM52-HN52))*1,0),"")</f>
        <v/>
      </c>
      <c r="HR52" s="188" t="str">
        <f t="shared" si="744"/>
        <v/>
      </c>
      <c r="HS52" s="188" t="str">
        <f>IF(HP52&lt;&gt;"",IF(ABS($F52-$G52)&gt;=PrSettings!$M$7,(ABS($F52-$G52-HM52+HN52)&lt;=1)*1,IF(AND(HP52,$F52=$G52,$F52&gt;=PrSettings!$M$6),(ABS(HM52-$F52)&lt;=1)*1,IF(AND(HP52,$F52+$G52&gt;=PrSettings!$M$8),(ABS(HM52-$F52)+ABS(HN52-$G52)&lt;=1)*1,""))),"")</f>
        <v/>
      </c>
      <c r="HT52" s="220"/>
      <c r="HV52" s="186">
        <f t="shared" si="17"/>
        <v>29</v>
      </c>
      <c r="HW52" s="187" t="str">
        <f t="shared" si="745"/>
        <v>Egypt</v>
      </c>
      <c r="HX52" s="188">
        <f t="shared" si="77"/>
        <v>21</v>
      </c>
      <c r="HY52" s="187" t="str">
        <f t="shared" si="746"/>
        <v>IR Iran</v>
      </c>
      <c r="HZ52" s="222"/>
      <c r="IA52" s="222"/>
      <c r="IB52" s="218"/>
      <c r="IC52" s="188" t="str">
        <f t="shared" si="747"/>
        <v/>
      </c>
      <c r="ID52" s="188" t="str">
        <f>IF((IC52&lt;&gt;""),IF(OR($F52&lt;&gt;$G52,PrSettings!$M$4="●"),(($F52-$G52)=(HZ52-IA52))*1,0),"")</f>
        <v/>
      </c>
      <c r="IE52" s="188" t="str">
        <f t="shared" si="748"/>
        <v/>
      </c>
      <c r="IF52" s="188" t="str">
        <f>IF(IC52&lt;&gt;"",IF(ABS($F52-$G52)&gt;=PrSettings!$M$7,(ABS($F52-$G52-HZ52+IA52)&lt;=1)*1,IF(AND(IC52,$F52=$G52,$F52&gt;=PrSettings!$M$6),(ABS(HZ52-$F52)&lt;=1)*1,IF(AND(IC52,$F52+$G52&gt;=PrSettings!$M$8),(ABS(HZ52-$F52)+ABS(IA52-$G52)&lt;=1)*1,""))),"")</f>
        <v/>
      </c>
      <c r="IG52" s="220"/>
      <c r="II52" s="186">
        <f t="shared" si="18"/>
        <v>29</v>
      </c>
      <c r="IJ52" s="187" t="str">
        <f t="shared" si="749"/>
        <v>Egypt</v>
      </c>
      <c r="IK52" s="188">
        <f t="shared" si="80"/>
        <v>21</v>
      </c>
      <c r="IL52" s="187" t="str">
        <f t="shared" si="750"/>
        <v>IR Iran</v>
      </c>
      <c r="IM52" s="222"/>
      <c r="IN52" s="222"/>
      <c r="IO52" s="218"/>
      <c r="IP52" s="188" t="str">
        <f t="shared" si="751"/>
        <v/>
      </c>
      <c r="IQ52" s="188" t="str">
        <f>IF((IP52&lt;&gt;""),IF(OR($F52&lt;&gt;$G52,PrSettings!$M$4="●"),(($F52-$G52)=(IM52-IN52))*1,0),"")</f>
        <v/>
      </c>
      <c r="IR52" s="188" t="str">
        <f t="shared" si="752"/>
        <v/>
      </c>
      <c r="IS52" s="188" t="str">
        <f>IF(IP52&lt;&gt;"",IF(ABS($F52-$G52)&gt;=PrSettings!$M$7,(ABS($F52-$G52-IM52+IN52)&lt;=1)*1,IF(AND(IP52,$F52=$G52,$F52&gt;=PrSettings!$M$6),(ABS(IM52-$F52)&lt;=1)*1,IF(AND(IP52,$F52+$G52&gt;=PrSettings!$M$8),(ABS(IM52-$F52)+ABS(IN52-$G52)&lt;=1)*1,""))),"")</f>
        <v/>
      </c>
      <c r="IT52" s="220"/>
      <c r="IV52" s="186">
        <f t="shared" si="19"/>
        <v>29</v>
      </c>
      <c r="IW52" s="187" t="str">
        <f t="shared" si="753"/>
        <v>Egypt</v>
      </c>
      <c r="IX52" s="188">
        <f t="shared" si="83"/>
        <v>21</v>
      </c>
      <c r="IY52" s="187" t="str">
        <f t="shared" si="754"/>
        <v>IR Iran</v>
      </c>
      <c r="IZ52" s="222"/>
      <c r="JA52" s="222"/>
      <c r="JB52" s="218"/>
      <c r="JC52" s="188" t="str">
        <f t="shared" si="755"/>
        <v/>
      </c>
      <c r="JD52" s="188" t="str">
        <f>IF((JC52&lt;&gt;""),IF(OR($F52&lt;&gt;$G52,PrSettings!$M$4="●"),(($F52-$G52)=(IZ52-JA52))*1,0),"")</f>
        <v/>
      </c>
      <c r="JE52" s="188" t="str">
        <f t="shared" si="756"/>
        <v/>
      </c>
      <c r="JF52" s="188" t="str">
        <f>IF(JC52&lt;&gt;"",IF(ABS($F52-$G52)&gt;=PrSettings!$M$7,(ABS($F52-$G52-IZ52+JA52)&lt;=1)*1,IF(AND(JC52,$F52=$G52,$F52&gt;=PrSettings!$M$6),(ABS(IZ52-$F52)&lt;=1)*1,IF(AND(JC52,$F52+$G52&gt;=PrSettings!$M$8),(ABS(IZ52-$F52)+ABS(JA52-$G52)&lt;=1)*1,""))),"")</f>
        <v/>
      </c>
      <c r="JG52" s="220"/>
      <c r="JI52" s="186">
        <f t="shared" si="20"/>
        <v>29</v>
      </c>
      <c r="JJ52" s="187" t="str">
        <f t="shared" si="757"/>
        <v>Egypt</v>
      </c>
      <c r="JK52" s="188">
        <f t="shared" si="86"/>
        <v>21</v>
      </c>
      <c r="JL52" s="187" t="str">
        <f t="shared" si="758"/>
        <v>IR Iran</v>
      </c>
      <c r="JM52" s="222"/>
      <c r="JN52" s="222"/>
      <c r="JO52" s="218"/>
      <c r="JP52" s="188" t="str">
        <f t="shared" si="759"/>
        <v/>
      </c>
      <c r="JQ52" s="188" t="str">
        <f>IF((JP52&lt;&gt;""),IF(OR($F52&lt;&gt;$G52,PrSettings!$M$4="●"),(($F52-$G52)=(JM52-JN52))*1,0),"")</f>
        <v/>
      </c>
      <c r="JR52" s="188" t="str">
        <f t="shared" si="760"/>
        <v/>
      </c>
      <c r="JS52" s="188" t="str">
        <f>IF(JP52&lt;&gt;"",IF(ABS($F52-$G52)&gt;=PrSettings!$M$7,(ABS($F52-$G52-JM52+JN52)&lt;=1)*1,IF(AND(JP52,$F52=$G52,$F52&gt;=PrSettings!$M$6),(ABS(JM52-$F52)&lt;=1)*1,IF(AND(JP52,$F52+$G52&gt;=PrSettings!$M$8),(ABS(JM52-$F52)+ABS(JN52-$G52)&lt;=1)*1,""))),"")</f>
        <v/>
      </c>
      <c r="JT52" s="220"/>
      <c r="JV52" s="186">
        <f t="shared" si="21"/>
        <v>29</v>
      </c>
      <c r="JW52" s="187" t="str">
        <f t="shared" si="761"/>
        <v>Egypt</v>
      </c>
      <c r="JX52" s="188">
        <f t="shared" si="89"/>
        <v>21</v>
      </c>
      <c r="JY52" s="187" t="str">
        <f t="shared" si="762"/>
        <v>IR Iran</v>
      </c>
      <c r="JZ52" s="222"/>
      <c r="KA52" s="222"/>
      <c r="KB52" s="218"/>
      <c r="KC52" s="188" t="str">
        <f t="shared" si="763"/>
        <v/>
      </c>
      <c r="KD52" s="188" t="str">
        <f>IF((KC52&lt;&gt;""),IF(OR($F52&lt;&gt;$G52,PrSettings!$M$4="●"),(($F52-$G52)=(JZ52-KA52))*1,0),"")</f>
        <v/>
      </c>
      <c r="KE52" s="188" t="str">
        <f t="shared" si="764"/>
        <v/>
      </c>
      <c r="KF52" s="188" t="str">
        <f>IF(KC52&lt;&gt;"",IF(ABS($F52-$G52)&gt;=PrSettings!$M$7,(ABS($F52-$G52-JZ52+KA52)&lt;=1)*1,IF(AND(KC52,$F52=$G52,$F52&gt;=PrSettings!$M$6),(ABS(JZ52-$F52)&lt;=1)*1,IF(AND(KC52,$F52+$G52&gt;=PrSettings!$M$8),(ABS(JZ52-$F52)+ABS(KA52-$G52)&lt;=1)*1,""))),"")</f>
        <v/>
      </c>
      <c r="KG52" s="220"/>
      <c r="KI52" s="186">
        <f t="shared" si="22"/>
        <v>29</v>
      </c>
      <c r="KJ52" s="187" t="str">
        <f t="shared" si="765"/>
        <v>Egypt</v>
      </c>
      <c r="KK52" s="188">
        <f t="shared" si="92"/>
        <v>21</v>
      </c>
      <c r="KL52" s="187" t="str">
        <f t="shared" si="766"/>
        <v>IR Iran</v>
      </c>
      <c r="KM52" s="222"/>
      <c r="KN52" s="222"/>
      <c r="KO52" s="218"/>
      <c r="KP52" s="188" t="str">
        <f t="shared" si="767"/>
        <v/>
      </c>
      <c r="KQ52" s="188" t="str">
        <f>IF((KP52&lt;&gt;""),IF(OR($F52&lt;&gt;$G52,PrSettings!$M$4="●"),(($F52-$G52)=(KM52-KN52))*1,0),"")</f>
        <v/>
      </c>
      <c r="KR52" s="188" t="str">
        <f t="shared" si="768"/>
        <v/>
      </c>
      <c r="KS52" s="188" t="str">
        <f>IF(KP52&lt;&gt;"",IF(ABS($F52-$G52)&gt;=PrSettings!$M$7,(ABS($F52-$G52-KM52+KN52)&lt;=1)*1,IF(AND(KP52,$F52=$G52,$F52&gt;=PrSettings!$M$6),(ABS(KM52-$F52)&lt;=1)*1,IF(AND(KP52,$F52+$G52&gt;=PrSettings!$M$8),(ABS(KM52-$F52)+ABS(KN52-$G52)&lt;=1)*1,""))),"")</f>
        <v/>
      </c>
      <c r="KT52" s="220"/>
      <c r="KV52" s="186">
        <f t="shared" si="23"/>
        <v>29</v>
      </c>
      <c r="KW52" s="187" t="str">
        <f t="shared" si="769"/>
        <v>Egypt</v>
      </c>
      <c r="KX52" s="188">
        <f t="shared" si="95"/>
        <v>21</v>
      </c>
      <c r="KY52" s="187" t="str">
        <f t="shared" si="770"/>
        <v>IR Iran</v>
      </c>
      <c r="KZ52" s="222"/>
      <c r="LA52" s="222"/>
      <c r="LB52" s="218"/>
      <c r="LC52" s="188" t="str">
        <f t="shared" si="771"/>
        <v/>
      </c>
      <c r="LD52" s="188" t="str">
        <f>IF((LC52&lt;&gt;""),IF(OR($F52&lt;&gt;$G52,PrSettings!$M$4="●"),(($F52-$G52)=(KZ52-LA52))*1,0),"")</f>
        <v/>
      </c>
      <c r="LE52" s="188" t="str">
        <f t="shared" si="772"/>
        <v/>
      </c>
      <c r="LF52" s="188" t="str">
        <f>IF(LC52&lt;&gt;"",IF(ABS($F52-$G52)&gt;=PrSettings!$M$7,(ABS($F52-$G52-KZ52+LA52)&lt;=1)*1,IF(AND(LC52,$F52=$G52,$F52&gt;=PrSettings!$M$6),(ABS(KZ52-$F52)&lt;=1)*1,IF(AND(LC52,$F52+$G52&gt;=PrSettings!$M$8),(ABS(KZ52-$F52)+ABS(LA52-$G52)&lt;=1)*1,""))),"")</f>
        <v/>
      </c>
      <c r="LG52" s="220"/>
      <c r="LI52" s="186">
        <f t="shared" si="24"/>
        <v>29</v>
      </c>
      <c r="LJ52" s="187" t="str">
        <f t="shared" si="773"/>
        <v>Egypt</v>
      </c>
      <c r="LK52" s="188">
        <f t="shared" si="98"/>
        <v>21</v>
      </c>
      <c r="LL52" s="187" t="str">
        <f t="shared" si="774"/>
        <v>IR Iran</v>
      </c>
      <c r="LM52" s="222"/>
      <c r="LN52" s="222"/>
      <c r="LO52" s="218"/>
      <c r="LP52" s="188" t="str">
        <f t="shared" si="775"/>
        <v/>
      </c>
      <c r="LQ52" s="188" t="str">
        <f>IF((LP52&lt;&gt;""),IF(OR($F52&lt;&gt;$G52,PrSettings!$M$4="●"),(($F52-$G52)=(LM52-LN52))*1,0),"")</f>
        <v/>
      </c>
      <c r="LR52" s="188" t="str">
        <f t="shared" si="776"/>
        <v/>
      </c>
      <c r="LS52" s="188" t="str">
        <f>IF(LP52&lt;&gt;"",IF(ABS($F52-$G52)&gt;=PrSettings!$M$7,(ABS($F52-$G52-LM52+LN52)&lt;=1)*1,IF(AND(LP52,$F52=$G52,$F52&gt;=PrSettings!$M$6),(ABS(LM52-$F52)&lt;=1)*1,IF(AND(LP52,$F52+$G52&gt;=PrSettings!$M$8),(ABS(LM52-$F52)+ABS(LN52-$G52)&lt;=1)*1,""))),"")</f>
        <v/>
      </c>
      <c r="LT52" s="220"/>
      <c r="LV52" s="186">
        <f t="shared" si="25"/>
        <v>29</v>
      </c>
      <c r="LW52" s="187" t="str">
        <f t="shared" si="777"/>
        <v>Egypt</v>
      </c>
      <c r="LX52" s="188">
        <f t="shared" si="101"/>
        <v>21</v>
      </c>
      <c r="LY52" s="187" t="str">
        <f t="shared" si="778"/>
        <v>IR Iran</v>
      </c>
      <c r="LZ52" s="222"/>
      <c r="MA52" s="222"/>
      <c r="MB52" s="218"/>
      <c r="MC52" s="188" t="str">
        <f t="shared" si="779"/>
        <v/>
      </c>
      <c r="MD52" s="188" t="str">
        <f>IF((MC52&lt;&gt;""),IF(OR($F52&lt;&gt;$G52,PrSettings!$M$4="●"),(($F52-$G52)=(LZ52-MA52))*1,0),"")</f>
        <v/>
      </c>
      <c r="ME52" s="188" t="str">
        <f t="shared" si="780"/>
        <v/>
      </c>
      <c r="MF52" s="188" t="str">
        <f>IF(MC52&lt;&gt;"",IF(ABS($F52-$G52)&gt;=PrSettings!$M$7,(ABS($F52-$G52-LZ52+MA52)&lt;=1)*1,IF(AND(MC52,$F52=$G52,$F52&gt;=PrSettings!$M$6),(ABS(LZ52-$F52)&lt;=1)*1,IF(AND(MC52,$F52+$G52&gt;=PrSettings!$M$8),(ABS(LZ52-$F52)+ABS(MA52-$G52)&lt;=1)*1,""))),"")</f>
        <v/>
      </c>
      <c r="MG52" s="220"/>
    </row>
    <row r="53" spans="2:345">
      <c r="B53" s="186">
        <f>INDEX(Groups!$C$7:$C$65,MATCH(C53,Groups!$D$7:$D$65,0))</f>
        <v>85</v>
      </c>
      <c r="C53" s="187" t="str">
        <f>CalcG!$P$27</f>
        <v>New Zealand</v>
      </c>
      <c r="D53" s="188">
        <f>INDEX(Groups!$C$7:$C$65,MATCH(E53,Groups!$D$7:$D$65,0))</f>
        <v>9</v>
      </c>
      <c r="E53" s="187" t="str">
        <f>CalcG!$Q$27</f>
        <v>Belgium</v>
      </c>
      <c r="F53" s="189" t="str">
        <f>CalcG!$R$27</f>
        <v/>
      </c>
      <c r="G53" s="190" t="str">
        <f>CalcG!$S$27</f>
        <v/>
      </c>
      <c r="I53" s="186">
        <f t="shared" si="468"/>
        <v>85</v>
      </c>
      <c r="J53" s="187" t="str">
        <f t="shared" si="677"/>
        <v>New Zealand</v>
      </c>
      <c r="K53" s="188">
        <f t="shared" si="26"/>
        <v>9</v>
      </c>
      <c r="L53" s="187" t="str">
        <f t="shared" si="678"/>
        <v>Belgium</v>
      </c>
      <c r="M53" s="222"/>
      <c r="N53" s="222"/>
      <c r="O53" s="467"/>
      <c r="P53" s="188" t="str">
        <f t="shared" si="679"/>
        <v/>
      </c>
      <c r="Q53" s="188" t="str">
        <f>IF((P53&lt;&gt;""),IF(OR($F53&lt;&gt;$G53,PrSettings!$M$4="●"),(($F53-$G53)=(M53-N53))*1,0),"")</f>
        <v/>
      </c>
      <c r="R53" s="188" t="str">
        <f t="shared" si="680"/>
        <v/>
      </c>
      <c r="S53" s="188" t="str">
        <f>IF(P53&lt;&gt;"",IF(ABS($F53-$G53)&gt;=PrSettings!$M$7,(ABS($F53-$G53-M53+N53)&lt;=1)*1,IF(AND(P53,$F53=$G53,$F53&gt;=PrSettings!$M$6),(ABS(M53-$F53)&lt;=1)*1,IF(AND(P53,$F53+$G53&gt;=PrSettings!$M$8),(ABS(M53-$F53)+ABS(N53-$G53)&lt;=1)*1,""))),"")</f>
        <v/>
      </c>
      <c r="T53" s="468"/>
      <c r="V53" s="186">
        <f t="shared" si="1"/>
        <v>85</v>
      </c>
      <c r="W53" s="187" t="str">
        <f t="shared" si="681"/>
        <v>New Zealand</v>
      </c>
      <c r="X53" s="188">
        <f t="shared" si="29"/>
        <v>9</v>
      </c>
      <c r="Y53" s="187" t="str">
        <f t="shared" si="682"/>
        <v>Belgium</v>
      </c>
      <c r="Z53" s="222"/>
      <c r="AA53" s="222"/>
      <c r="AB53" s="467"/>
      <c r="AC53" s="188" t="str">
        <f t="shared" si="683"/>
        <v/>
      </c>
      <c r="AD53" s="188" t="str">
        <f>IF((AC53&lt;&gt;""),IF(OR($F53&lt;&gt;$G53,PrSettings!$M$4="●"),(($F53-$G53)=(Z53-AA53))*1,0),"")</f>
        <v/>
      </c>
      <c r="AE53" s="188" t="str">
        <f t="shared" si="684"/>
        <v/>
      </c>
      <c r="AF53" s="188" t="str">
        <f>IF(AC53&lt;&gt;"",IF(ABS($F53-$G53)&gt;=PrSettings!$M$7,(ABS($F53-$G53-Z53+AA53)&lt;=1)*1,IF(AND(AC53,$F53=$G53,$F53&gt;=PrSettings!$M$6),(ABS(Z53-$F53)&lt;=1)*1,IF(AND(AC53,$F53+$G53&gt;=PrSettings!$M$8),(ABS(Z53-$F53)+ABS(AA53-$G53)&lt;=1)*1,""))),"")</f>
        <v/>
      </c>
      <c r="AG53" s="468"/>
      <c r="AI53" s="186">
        <f t="shared" si="2"/>
        <v>85</v>
      </c>
      <c r="AJ53" s="187" t="str">
        <f t="shared" si="685"/>
        <v>New Zealand</v>
      </c>
      <c r="AK53" s="188">
        <f t="shared" si="32"/>
        <v>9</v>
      </c>
      <c r="AL53" s="187" t="str">
        <f t="shared" si="686"/>
        <v>Belgium</v>
      </c>
      <c r="AM53" s="222"/>
      <c r="AN53" s="222"/>
      <c r="AO53" s="467"/>
      <c r="AP53" s="188" t="str">
        <f t="shared" si="687"/>
        <v/>
      </c>
      <c r="AQ53" s="188" t="str">
        <f>IF((AP53&lt;&gt;""),IF(OR($F53&lt;&gt;$G53,PrSettings!$M$4="●"),(($F53-$G53)=(AM53-AN53))*1,0),"")</f>
        <v/>
      </c>
      <c r="AR53" s="188" t="str">
        <f t="shared" si="688"/>
        <v/>
      </c>
      <c r="AS53" s="188" t="str">
        <f>IF(AP53&lt;&gt;"",IF(ABS($F53-$G53)&gt;=PrSettings!$M$7,(ABS($F53-$G53-AM53+AN53)&lt;=1)*1,IF(AND(AP53,$F53=$G53,$F53&gt;=PrSettings!$M$6),(ABS(AM53-$F53)&lt;=1)*1,IF(AND(AP53,$F53+$G53&gt;=PrSettings!$M$8),(ABS(AM53-$F53)+ABS(AN53-$G53)&lt;=1)*1,""))),"")</f>
        <v/>
      </c>
      <c r="AT53" s="468"/>
      <c r="AV53" s="186">
        <f t="shared" si="3"/>
        <v>85</v>
      </c>
      <c r="AW53" s="187" t="str">
        <f t="shared" si="689"/>
        <v>New Zealand</v>
      </c>
      <c r="AX53" s="188">
        <f t="shared" si="35"/>
        <v>9</v>
      </c>
      <c r="AY53" s="187" t="str">
        <f t="shared" si="690"/>
        <v>Belgium</v>
      </c>
      <c r="AZ53" s="222"/>
      <c r="BA53" s="222"/>
      <c r="BB53" s="467"/>
      <c r="BC53" s="188" t="str">
        <f t="shared" si="691"/>
        <v/>
      </c>
      <c r="BD53" s="188" t="str">
        <f>IF((BC53&lt;&gt;""),IF(OR($F53&lt;&gt;$G53,PrSettings!$M$4="●"),(($F53-$G53)=(AZ53-BA53))*1,0),"")</f>
        <v/>
      </c>
      <c r="BE53" s="188" t="str">
        <f t="shared" si="692"/>
        <v/>
      </c>
      <c r="BF53" s="188" t="str">
        <f>IF(BC53&lt;&gt;"",IF(ABS($F53-$G53)&gt;=PrSettings!$M$7,(ABS($F53-$G53-AZ53+BA53)&lt;=1)*1,IF(AND(BC53,$F53=$G53,$F53&gt;=PrSettings!$M$6),(ABS(AZ53-$F53)&lt;=1)*1,IF(AND(BC53,$F53+$G53&gt;=PrSettings!$M$8),(ABS(AZ53-$F53)+ABS(BA53-$G53)&lt;=1)*1,""))),"")</f>
        <v/>
      </c>
      <c r="BG53" s="468"/>
      <c r="BI53" s="186">
        <f t="shared" si="4"/>
        <v>85</v>
      </c>
      <c r="BJ53" s="187" t="str">
        <f t="shared" si="693"/>
        <v>New Zealand</v>
      </c>
      <c r="BK53" s="188">
        <f t="shared" si="38"/>
        <v>9</v>
      </c>
      <c r="BL53" s="187" t="str">
        <f t="shared" si="694"/>
        <v>Belgium</v>
      </c>
      <c r="BM53" s="222"/>
      <c r="BN53" s="222"/>
      <c r="BO53" s="467"/>
      <c r="BP53" s="188" t="str">
        <f t="shared" si="695"/>
        <v/>
      </c>
      <c r="BQ53" s="188" t="str">
        <f>IF((BP53&lt;&gt;""),IF(OR($F53&lt;&gt;$G53,PrSettings!$M$4="●"),(($F53-$G53)=(BM53-BN53))*1,0),"")</f>
        <v/>
      </c>
      <c r="BR53" s="188" t="str">
        <f t="shared" si="696"/>
        <v/>
      </c>
      <c r="BS53" s="188" t="str">
        <f>IF(BP53&lt;&gt;"",IF(ABS($F53-$G53)&gt;=PrSettings!$M$7,(ABS($F53-$G53-BM53+BN53)&lt;=1)*1,IF(AND(BP53,$F53=$G53,$F53&gt;=PrSettings!$M$6),(ABS(BM53-$F53)&lt;=1)*1,IF(AND(BP53,$F53+$G53&gt;=PrSettings!$M$8),(ABS(BM53-$F53)+ABS(BN53-$G53)&lt;=1)*1,""))),"")</f>
        <v/>
      </c>
      <c r="BT53" s="468"/>
      <c r="BV53" s="186">
        <f t="shared" si="5"/>
        <v>85</v>
      </c>
      <c r="BW53" s="187" t="str">
        <f t="shared" si="697"/>
        <v>New Zealand</v>
      </c>
      <c r="BX53" s="188">
        <f t="shared" si="41"/>
        <v>9</v>
      </c>
      <c r="BY53" s="187" t="str">
        <f t="shared" si="698"/>
        <v>Belgium</v>
      </c>
      <c r="BZ53" s="222"/>
      <c r="CA53" s="222"/>
      <c r="CB53" s="467"/>
      <c r="CC53" s="188" t="str">
        <f t="shared" si="699"/>
        <v/>
      </c>
      <c r="CD53" s="188" t="str">
        <f>IF((CC53&lt;&gt;""),IF(OR($F53&lt;&gt;$G53,PrSettings!$M$4="●"),(($F53-$G53)=(BZ53-CA53))*1,0),"")</f>
        <v/>
      </c>
      <c r="CE53" s="188" t="str">
        <f t="shared" si="700"/>
        <v/>
      </c>
      <c r="CF53" s="188" t="str">
        <f>IF(CC53&lt;&gt;"",IF(ABS($F53-$G53)&gt;=PrSettings!$M$7,(ABS($F53-$G53-BZ53+CA53)&lt;=1)*1,IF(AND(CC53,$F53=$G53,$F53&gt;=PrSettings!$M$6),(ABS(BZ53-$F53)&lt;=1)*1,IF(AND(CC53,$F53+$G53&gt;=PrSettings!$M$8),(ABS(BZ53-$F53)+ABS(CA53-$G53)&lt;=1)*1,""))),"")</f>
        <v/>
      </c>
      <c r="CG53" s="468"/>
      <c r="CI53" s="186">
        <f t="shared" si="6"/>
        <v>85</v>
      </c>
      <c r="CJ53" s="187" t="str">
        <f t="shared" si="701"/>
        <v>New Zealand</v>
      </c>
      <c r="CK53" s="188">
        <f t="shared" si="44"/>
        <v>9</v>
      </c>
      <c r="CL53" s="187" t="str">
        <f t="shared" si="702"/>
        <v>Belgium</v>
      </c>
      <c r="CM53" s="222"/>
      <c r="CN53" s="222"/>
      <c r="CO53" s="467"/>
      <c r="CP53" s="188" t="str">
        <f t="shared" si="703"/>
        <v/>
      </c>
      <c r="CQ53" s="188" t="str">
        <f>IF((CP53&lt;&gt;""),IF(OR($F53&lt;&gt;$G53,PrSettings!$M$4="●"),(($F53-$G53)=(CM53-CN53))*1,0),"")</f>
        <v/>
      </c>
      <c r="CR53" s="188" t="str">
        <f t="shared" si="704"/>
        <v/>
      </c>
      <c r="CS53" s="188" t="str">
        <f>IF(CP53&lt;&gt;"",IF(ABS($F53-$G53)&gt;=PrSettings!$M$7,(ABS($F53-$G53-CM53+CN53)&lt;=1)*1,IF(AND(CP53,$F53=$G53,$F53&gt;=PrSettings!$M$6),(ABS(CM53-$F53)&lt;=1)*1,IF(AND(CP53,$F53+$G53&gt;=PrSettings!$M$8),(ABS(CM53-$F53)+ABS(CN53-$G53)&lt;=1)*1,""))),"")</f>
        <v/>
      </c>
      <c r="CT53" s="468"/>
      <c r="CV53" s="186">
        <f t="shared" si="7"/>
        <v>85</v>
      </c>
      <c r="CW53" s="187" t="str">
        <f t="shared" si="705"/>
        <v>New Zealand</v>
      </c>
      <c r="CX53" s="188">
        <f t="shared" si="47"/>
        <v>9</v>
      </c>
      <c r="CY53" s="187" t="str">
        <f t="shared" si="706"/>
        <v>Belgium</v>
      </c>
      <c r="CZ53" s="222"/>
      <c r="DA53" s="222"/>
      <c r="DB53" s="467"/>
      <c r="DC53" s="188" t="str">
        <f t="shared" si="707"/>
        <v/>
      </c>
      <c r="DD53" s="188" t="str">
        <f>IF((DC53&lt;&gt;""),IF(OR($F53&lt;&gt;$G53,PrSettings!$M$4="●"),(($F53-$G53)=(CZ53-DA53))*1,0),"")</f>
        <v/>
      </c>
      <c r="DE53" s="188" t="str">
        <f t="shared" si="708"/>
        <v/>
      </c>
      <c r="DF53" s="188" t="str">
        <f>IF(DC53&lt;&gt;"",IF(ABS($F53-$G53)&gt;=PrSettings!$M$7,(ABS($F53-$G53-CZ53+DA53)&lt;=1)*1,IF(AND(DC53,$F53=$G53,$F53&gt;=PrSettings!$M$6),(ABS(CZ53-$F53)&lt;=1)*1,IF(AND(DC53,$F53+$G53&gt;=PrSettings!$M$8),(ABS(CZ53-$F53)+ABS(DA53-$G53)&lt;=1)*1,""))),"")</f>
        <v/>
      </c>
      <c r="DG53" s="468"/>
      <c r="DI53" s="186">
        <f t="shared" si="8"/>
        <v>85</v>
      </c>
      <c r="DJ53" s="187" t="str">
        <f t="shared" si="709"/>
        <v>New Zealand</v>
      </c>
      <c r="DK53" s="188">
        <f t="shared" si="50"/>
        <v>9</v>
      </c>
      <c r="DL53" s="187" t="str">
        <f t="shared" si="710"/>
        <v>Belgium</v>
      </c>
      <c r="DM53" s="222"/>
      <c r="DN53" s="222"/>
      <c r="DO53" s="467"/>
      <c r="DP53" s="188" t="str">
        <f t="shared" si="711"/>
        <v/>
      </c>
      <c r="DQ53" s="188" t="str">
        <f>IF((DP53&lt;&gt;""),IF(OR($F53&lt;&gt;$G53,PrSettings!$M$4="●"),(($F53-$G53)=(DM53-DN53))*1,0),"")</f>
        <v/>
      </c>
      <c r="DR53" s="188" t="str">
        <f t="shared" si="712"/>
        <v/>
      </c>
      <c r="DS53" s="188" t="str">
        <f>IF(DP53&lt;&gt;"",IF(ABS($F53-$G53)&gt;=PrSettings!$M$7,(ABS($F53-$G53-DM53+DN53)&lt;=1)*1,IF(AND(DP53,$F53=$G53,$F53&gt;=PrSettings!$M$6),(ABS(DM53-$F53)&lt;=1)*1,IF(AND(DP53,$F53+$G53&gt;=PrSettings!$M$8),(ABS(DM53-$F53)+ABS(DN53-$G53)&lt;=1)*1,""))),"")</f>
        <v/>
      </c>
      <c r="DT53" s="468"/>
      <c r="DV53" s="186">
        <f t="shared" si="9"/>
        <v>85</v>
      </c>
      <c r="DW53" s="187" t="str">
        <f t="shared" si="713"/>
        <v>New Zealand</v>
      </c>
      <c r="DX53" s="188">
        <f t="shared" si="53"/>
        <v>9</v>
      </c>
      <c r="DY53" s="187" t="str">
        <f t="shared" si="714"/>
        <v>Belgium</v>
      </c>
      <c r="DZ53" s="222"/>
      <c r="EA53" s="222"/>
      <c r="EB53" s="467"/>
      <c r="EC53" s="188" t="str">
        <f t="shared" si="715"/>
        <v/>
      </c>
      <c r="ED53" s="188" t="str">
        <f>IF((EC53&lt;&gt;""),IF(OR($F53&lt;&gt;$G53,PrSettings!$M$4="●"),(($F53-$G53)=(DZ53-EA53))*1,0),"")</f>
        <v/>
      </c>
      <c r="EE53" s="188" t="str">
        <f t="shared" si="716"/>
        <v/>
      </c>
      <c r="EF53" s="188" t="str">
        <f>IF(EC53&lt;&gt;"",IF(ABS($F53-$G53)&gt;=PrSettings!$M$7,(ABS($F53-$G53-DZ53+EA53)&lt;=1)*1,IF(AND(EC53,$F53=$G53,$F53&gt;=PrSettings!$M$6),(ABS(DZ53-$F53)&lt;=1)*1,IF(AND(EC53,$F53+$G53&gt;=PrSettings!$M$8),(ABS(DZ53-$F53)+ABS(EA53-$G53)&lt;=1)*1,""))),"")</f>
        <v/>
      </c>
      <c r="EG53" s="468"/>
      <c r="EI53" s="186">
        <f t="shared" si="10"/>
        <v>85</v>
      </c>
      <c r="EJ53" s="187" t="str">
        <f t="shared" si="717"/>
        <v>New Zealand</v>
      </c>
      <c r="EK53" s="188">
        <f t="shared" si="56"/>
        <v>9</v>
      </c>
      <c r="EL53" s="187" t="str">
        <f t="shared" si="718"/>
        <v>Belgium</v>
      </c>
      <c r="EM53" s="222"/>
      <c r="EN53" s="222"/>
      <c r="EO53" s="467"/>
      <c r="EP53" s="188" t="str">
        <f t="shared" si="719"/>
        <v/>
      </c>
      <c r="EQ53" s="188" t="str">
        <f>IF((EP53&lt;&gt;""),IF(OR($F53&lt;&gt;$G53,PrSettings!$M$4="●"),(($F53-$G53)=(EM53-EN53))*1,0),"")</f>
        <v/>
      </c>
      <c r="ER53" s="188" t="str">
        <f t="shared" si="720"/>
        <v/>
      </c>
      <c r="ES53" s="188" t="str">
        <f>IF(EP53&lt;&gt;"",IF(ABS($F53-$G53)&gt;=PrSettings!$M$7,(ABS($F53-$G53-EM53+EN53)&lt;=1)*1,IF(AND(EP53,$F53=$G53,$F53&gt;=PrSettings!$M$6),(ABS(EM53-$F53)&lt;=1)*1,IF(AND(EP53,$F53+$G53&gt;=PrSettings!$M$8),(ABS(EM53-$F53)+ABS(EN53-$G53)&lt;=1)*1,""))),"")</f>
        <v/>
      </c>
      <c r="ET53" s="468"/>
      <c r="EV53" s="186">
        <f t="shared" si="11"/>
        <v>85</v>
      </c>
      <c r="EW53" s="187" t="str">
        <f t="shared" si="721"/>
        <v>New Zealand</v>
      </c>
      <c r="EX53" s="188">
        <f t="shared" si="59"/>
        <v>9</v>
      </c>
      <c r="EY53" s="187" t="str">
        <f t="shared" si="722"/>
        <v>Belgium</v>
      </c>
      <c r="EZ53" s="222"/>
      <c r="FA53" s="222"/>
      <c r="FB53" s="467"/>
      <c r="FC53" s="188" t="str">
        <f t="shared" si="723"/>
        <v/>
      </c>
      <c r="FD53" s="188" t="str">
        <f>IF((FC53&lt;&gt;""),IF(OR($F53&lt;&gt;$G53,PrSettings!$M$4="●"),(($F53-$G53)=(EZ53-FA53))*1,0),"")</f>
        <v/>
      </c>
      <c r="FE53" s="188" t="str">
        <f t="shared" si="724"/>
        <v/>
      </c>
      <c r="FF53" s="188" t="str">
        <f>IF(FC53&lt;&gt;"",IF(ABS($F53-$G53)&gt;=PrSettings!$M$7,(ABS($F53-$G53-EZ53+FA53)&lt;=1)*1,IF(AND(FC53,$F53=$G53,$F53&gt;=PrSettings!$M$6),(ABS(EZ53-$F53)&lt;=1)*1,IF(AND(FC53,$F53+$G53&gt;=PrSettings!$M$8),(ABS(EZ53-$F53)+ABS(FA53-$G53)&lt;=1)*1,""))),"")</f>
        <v/>
      </c>
      <c r="FG53" s="468"/>
      <c r="FI53" s="186">
        <f t="shared" si="12"/>
        <v>85</v>
      </c>
      <c r="FJ53" s="187" t="str">
        <f t="shared" si="725"/>
        <v>New Zealand</v>
      </c>
      <c r="FK53" s="188">
        <f t="shared" si="62"/>
        <v>9</v>
      </c>
      <c r="FL53" s="187" t="str">
        <f t="shared" si="726"/>
        <v>Belgium</v>
      </c>
      <c r="FM53" s="222"/>
      <c r="FN53" s="222"/>
      <c r="FO53" s="467"/>
      <c r="FP53" s="188" t="str">
        <f t="shared" si="727"/>
        <v/>
      </c>
      <c r="FQ53" s="188" t="str">
        <f>IF((FP53&lt;&gt;""),IF(OR($F53&lt;&gt;$G53,PrSettings!$M$4="●"),(($F53-$G53)=(FM53-FN53))*1,0),"")</f>
        <v/>
      </c>
      <c r="FR53" s="188" t="str">
        <f t="shared" si="728"/>
        <v/>
      </c>
      <c r="FS53" s="188" t="str">
        <f>IF(FP53&lt;&gt;"",IF(ABS($F53-$G53)&gt;=PrSettings!$M$7,(ABS($F53-$G53-FM53+FN53)&lt;=1)*1,IF(AND(FP53,$F53=$G53,$F53&gt;=PrSettings!$M$6),(ABS(FM53-$F53)&lt;=1)*1,IF(AND(FP53,$F53+$G53&gt;=PrSettings!$M$8),(ABS(FM53-$F53)+ABS(FN53-$G53)&lt;=1)*1,""))),"")</f>
        <v/>
      </c>
      <c r="FT53" s="468"/>
      <c r="FV53" s="186">
        <f t="shared" si="13"/>
        <v>85</v>
      </c>
      <c r="FW53" s="187" t="str">
        <f t="shared" si="729"/>
        <v>New Zealand</v>
      </c>
      <c r="FX53" s="188">
        <f t="shared" si="65"/>
        <v>9</v>
      </c>
      <c r="FY53" s="187" t="str">
        <f t="shared" si="730"/>
        <v>Belgium</v>
      </c>
      <c r="FZ53" s="222"/>
      <c r="GA53" s="222"/>
      <c r="GB53" s="467"/>
      <c r="GC53" s="188" t="str">
        <f t="shared" si="731"/>
        <v/>
      </c>
      <c r="GD53" s="188" t="str">
        <f>IF((GC53&lt;&gt;""),IF(OR($F53&lt;&gt;$G53,PrSettings!$M$4="●"),(($F53-$G53)=(FZ53-GA53))*1,0),"")</f>
        <v/>
      </c>
      <c r="GE53" s="188" t="str">
        <f t="shared" si="732"/>
        <v/>
      </c>
      <c r="GF53" s="188" t="str">
        <f>IF(GC53&lt;&gt;"",IF(ABS($F53-$G53)&gt;=PrSettings!$M$7,(ABS($F53-$G53-FZ53+GA53)&lt;=1)*1,IF(AND(GC53,$F53=$G53,$F53&gt;=PrSettings!$M$6),(ABS(FZ53-$F53)&lt;=1)*1,IF(AND(GC53,$F53+$G53&gt;=PrSettings!$M$8),(ABS(FZ53-$F53)+ABS(GA53-$G53)&lt;=1)*1,""))),"")</f>
        <v/>
      </c>
      <c r="GG53" s="468"/>
      <c r="GI53" s="186">
        <f t="shared" si="14"/>
        <v>85</v>
      </c>
      <c r="GJ53" s="187" t="str">
        <f t="shared" si="733"/>
        <v>New Zealand</v>
      </c>
      <c r="GK53" s="188">
        <f t="shared" si="68"/>
        <v>9</v>
      </c>
      <c r="GL53" s="187" t="str">
        <f t="shared" si="734"/>
        <v>Belgium</v>
      </c>
      <c r="GM53" s="222"/>
      <c r="GN53" s="222"/>
      <c r="GO53" s="467"/>
      <c r="GP53" s="188" t="str">
        <f t="shared" si="735"/>
        <v/>
      </c>
      <c r="GQ53" s="188" t="str">
        <f>IF((GP53&lt;&gt;""),IF(OR($F53&lt;&gt;$G53,PrSettings!$M$4="●"),(($F53-$G53)=(GM53-GN53))*1,0),"")</f>
        <v/>
      </c>
      <c r="GR53" s="188" t="str">
        <f t="shared" si="736"/>
        <v/>
      </c>
      <c r="GS53" s="188" t="str">
        <f>IF(GP53&lt;&gt;"",IF(ABS($F53-$G53)&gt;=PrSettings!$M$7,(ABS($F53-$G53-GM53+GN53)&lt;=1)*1,IF(AND(GP53,$F53=$G53,$F53&gt;=PrSettings!$M$6),(ABS(GM53-$F53)&lt;=1)*1,IF(AND(GP53,$F53+$G53&gt;=PrSettings!$M$8),(ABS(GM53-$F53)+ABS(GN53-$G53)&lt;=1)*1,""))),"")</f>
        <v/>
      </c>
      <c r="GT53" s="468"/>
      <c r="GV53" s="186">
        <f t="shared" si="15"/>
        <v>85</v>
      </c>
      <c r="GW53" s="187" t="str">
        <f t="shared" si="737"/>
        <v>New Zealand</v>
      </c>
      <c r="GX53" s="188">
        <f t="shared" si="71"/>
        <v>9</v>
      </c>
      <c r="GY53" s="187" t="str">
        <f t="shared" si="738"/>
        <v>Belgium</v>
      </c>
      <c r="GZ53" s="222"/>
      <c r="HA53" s="222"/>
      <c r="HB53" s="467"/>
      <c r="HC53" s="188" t="str">
        <f t="shared" si="739"/>
        <v/>
      </c>
      <c r="HD53" s="188" t="str">
        <f>IF((HC53&lt;&gt;""),IF(OR($F53&lt;&gt;$G53,PrSettings!$M$4="●"),(($F53-$G53)=(GZ53-HA53))*1,0),"")</f>
        <v/>
      </c>
      <c r="HE53" s="188" t="str">
        <f t="shared" si="740"/>
        <v/>
      </c>
      <c r="HF53" s="188" t="str">
        <f>IF(HC53&lt;&gt;"",IF(ABS($F53-$G53)&gt;=PrSettings!$M$7,(ABS($F53-$G53-GZ53+HA53)&lt;=1)*1,IF(AND(HC53,$F53=$G53,$F53&gt;=PrSettings!$M$6),(ABS(GZ53-$F53)&lt;=1)*1,IF(AND(HC53,$F53+$G53&gt;=PrSettings!$M$8),(ABS(GZ53-$F53)+ABS(HA53-$G53)&lt;=1)*1,""))),"")</f>
        <v/>
      </c>
      <c r="HG53" s="468"/>
      <c r="HI53" s="186">
        <f t="shared" si="16"/>
        <v>85</v>
      </c>
      <c r="HJ53" s="187" t="str">
        <f t="shared" si="741"/>
        <v>New Zealand</v>
      </c>
      <c r="HK53" s="188">
        <f t="shared" si="74"/>
        <v>9</v>
      </c>
      <c r="HL53" s="187" t="str">
        <f t="shared" si="742"/>
        <v>Belgium</v>
      </c>
      <c r="HM53" s="222"/>
      <c r="HN53" s="222"/>
      <c r="HO53" s="467"/>
      <c r="HP53" s="188" t="str">
        <f t="shared" si="743"/>
        <v/>
      </c>
      <c r="HQ53" s="188" t="str">
        <f>IF((HP53&lt;&gt;""),IF(OR($F53&lt;&gt;$G53,PrSettings!$M$4="●"),(($F53-$G53)=(HM53-HN53))*1,0),"")</f>
        <v/>
      </c>
      <c r="HR53" s="188" t="str">
        <f t="shared" si="744"/>
        <v/>
      </c>
      <c r="HS53" s="188" t="str">
        <f>IF(HP53&lt;&gt;"",IF(ABS($F53-$G53)&gt;=PrSettings!$M$7,(ABS($F53-$G53-HM53+HN53)&lt;=1)*1,IF(AND(HP53,$F53=$G53,$F53&gt;=PrSettings!$M$6),(ABS(HM53-$F53)&lt;=1)*1,IF(AND(HP53,$F53+$G53&gt;=PrSettings!$M$8),(ABS(HM53-$F53)+ABS(HN53-$G53)&lt;=1)*1,""))),"")</f>
        <v/>
      </c>
      <c r="HT53" s="468"/>
      <c r="HV53" s="186">
        <f t="shared" si="17"/>
        <v>85</v>
      </c>
      <c r="HW53" s="187" t="str">
        <f t="shared" si="745"/>
        <v>New Zealand</v>
      </c>
      <c r="HX53" s="188">
        <f t="shared" si="77"/>
        <v>9</v>
      </c>
      <c r="HY53" s="187" t="str">
        <f t="shared" si="746"/>
        <v>Belgium</v>
      </c>
      <c r="HZ53" s="222"/>
      <c r="IA53" s="222"/>
      <c r="IB53" s="467"/>
      <c r="IC53" s="188" t="str">
        <f t="shared" si="747"/>
        <v/>
      </c>
      <c r="ID53" s="188" t="str">
        <f>IF((IC53&lt;&gt;""),IF(OR($F53&lt;&gt;$G53,PrSettings!$M$4="●"),(($F53-$G53)=(HZ53-IA53))*1,0),"")</f>
        <v/>
      </c>
      <c r="IE53" s="188" t="str">
        <f t="shared" si="748"/>
        <v/>
      </c>
      <c r="IF53" s="188" t="str">
        <f>IF(IC53&lt;&gt;"",IF(ABS($F53-$G53)&gt;=PrSettings!$M$7,(ABS($F53-$G53-HZ53+IA53)&lt;=1)*1,IF(AND(IC53,$F53=$G53,$F53&gt;=PrSettings!$M$6),(ABS(HZ53-$F53)&lt;=1)*1,IF(AND(IC53,$F53+$G53&gt;=PrSettings!$M$8),(ABS(HZ53-$F53)+ABS(IA53-$G53)&lt;=1)*1,""))),"")</f>
        <v/>
      </c>
      <c r="IG53" s="468"/>
      <c r="II53" s="186">
        <f t="shared" si="18"/>
        <v>85</v>
      </c>
      <c r="IJ53" s="187" t="str">
        <f t="shared" si="749"/>
        <v>New Zealand</v>
      </c>
      <c r="IK53" s="188">
        <f t="shared" si="80"/>
        <v>9</v>
      </c>
      <c r="IL53" s="187" t="str">
        <f t="shared" si="750"/>
        <v>Belgium</v>
      </c>
      <c r="IM53" s="222"/>
      <c r="IN53" s="222"/>
      <c r="IO53" s="467"/>
      <c r="IP53" s="188" t="str">
        <f t="shared" si="751"/>
        <v/>
      </c>
      <c r="IQ53" s="188" t="str">
        <f>IF((IP53&lt;&gt;""),IF(OR($F53&lt;&gt;$G53,PrSettings!$M$4="●"),(($F53-$G53)=(IM53-IN53))*1,0),"")</f>
        <v/>
      </c>
      <c r="IR53" s="188" t="str">
        <f t="shared" si="752"/>
        <v/>
      </c>
      <c r="IS53" s="188" t="str">
        <f>IF(IP53&lt;&gt;"",IF(ABS($F53-$G53)&gt;=PrSettings!$M$7,(ABS($F53-$G53-IM53+IN53)&lt;=1)*1,IF(AND(IP53,$F53=$G53,$F53&gt;=PrSettings!$M$6),(ABS(IM53-$F53)&lt;=1)*1,IF(AND(IP53,$F53+$G53&gt;=PrSettings!$M$8),(ABS(IM53-$F53)+ABS(IN53-$G53)&lt;=1)*1,""))),"")</f>
        <v/>
      </c>
      <c r="IT53" s="468"/>
      <c r="IV53" s="186">
        <f t="shared" si="19"/>
        <v>85</v>
      </c>
      <c r="IW53" s="187" t="str">
        <f t="shared" si="753"/>
        <v>New Zealand</v>
      </c>
      <c r="IX53" s="188">
        <f t="shared" si="83"/>
        <v>9</v>
      </c>
      <c r="IY53" s="187" t="str">
        <f t="shared" si="754"/>
        <v>Belgium</v>
      </c>
      <c r="IZ53" s="222"/>
      <c r="JA53" s="222"/>
      <c r="JB53" s="467"/>
      <c r="JC53" s="188" t="str">
        <f t="shared" si="755"/>
        <v/>
      </c>
      <c r="JD53" s="188" t="str">
        <f>IF((JC53&lt;&gt;""),IF(OR($F53&lt;&gt;$G53,PrSettings!$M$4="●"),(($F53-$G53)=(IZ53-JA53))*1,0),"")</f>
        <v/>
      </c>
      <c r="JE53" s="188" t="str">
        <f t="shared" si="756"/>
        <v/>
      </c>
      <c r="JF53" s="188" t="str">
        <f>IF(JC53&lt;&gt;"",IF(ABS($F53-$G53)&gt;=PrSettings!$M$7,(ABS($F53-$G53-IZ53+JA53)&lt;=1)*1,IF(AND(JC53,$F53=$G53,$F53&gt;=PrSettings!$M$6),(ABS(IZ53-$F53)&lt;=1)*1,IF(AND(JC53,$F53+$G53&gt;=PrSettings!$M$8),(ABS(IZ53-$F53)+ABS(JA53-$G53)&lt;=1)*1,""))),"")</f>
        <v/>
      </c>
      <c r="JG53" s="468"/>
      <c r="JI53" s="186">
        <f t="shared" si="20"/>
        <v>85</v>
      </c>
      <c r="JJ53" s="187" t="str">
        <f t="shared" si="757"/>
        <v>New Zealand</v>
      </c>
      <c r="JK53" s="188">
        <f t="shared" si="86"/>
        <v>9</v>
      </c>
      <c r="JL53" s="187" t="str">
        <f t="shared" si="758"/>
        <v>Belgium</v>
      </c>
      <c r="JM53" s="222"/>
      <c r="JN53" s="222"/>
      <c r="JO53" s="467"/>
      <c r="JP53" s="188" t="str">
        <f t="shared" si="759"/>
        <v/>
      </c>
      <c r="JQ53" s="188" t="str">
        <f>IF((JP53&lt;&gt;""),IF(OR($F53&lt;&gt;$G53,PrSettings!$M$4="●"),(($F53-$G53)=(JM53-JN53))*1,0),"")</f>
        <v/>
      </c>
      <c r="JR53" s="188" t="str">
        <f t="shared" si="760"/>
        <v/>
      </c>
      <c r="JS53" s="188" t="str">
        <f>IF(JP53&lt;&gt;"",IF(ABS($F53-$G53)&gt;=PrSettings!$M$7,(ABS($F53-$G53-JM53+JN53)&lt;=1)*1,IF(AND(JP53,$F53=$G53,$F53&gt;=PrSettings!$M$6),(ABS(JM53-$F53)&lt;=1)*1,IF(AND(JP53,$F53+$G53&gt;=PrSettings!$M$8),(ABS(JM53-$F53)+ABS(JN53-$G53)&lt;=1)*1,""))),"")</f>
        <v/>
      </c>
      <c r="JT53" s="468"/>
      <c r="JV53" s="186">
        <f t="shared" si="21"/>
        <v>85</v>
      </c>
      <c r="JW53" s="187" t="str">
        <f t="shared" si="761"/>
        <v>New Zealand</v>
      </c>
      <c r="JX53" s="188">
        <f t="shared" si="89"/>
        <v>9</v>
      </c>
      <c r="JY53" s="187" t="str">
        <f t="shared" si="762"/>
        <v>Belgium</v>
      </c>
      <c r="JZ53" s="222"/>
      <c r="KA53" s="222"/>
      <c r="KB53" s="467"/>
      <c r="KC53" s="188" t="str">
        <f t="shared" si="763"/>
        <v/>
      </c>
      <c r="KD53" s="188" t="str">
        <f>IF((KC53&lt;&gt;""),IF(OR($F53&lt;&gt;$G53,PrSettings!$M$4="●"),(($F53-$G53)=(JZ53-KA53))*1,0),"")</f>
        <v/>
      </c>
      <c r="KE53" s="188" t="str">
        <f t="shared" si="764"/>
        <v/>
      </c>
      <c r="KF53" s="188" t="str">
        <f>IF(KC53&lt;&gt;"",IF(ABS($F53-$G53)&gt;=PrSettings!$M$7,(ABS($F53-$G53-JZ53+KA53)&lt;=1)*1,IF(AND(KC53,$F53=$G53,$F53&gt;=PrSettings!$M$6),(ABS(JZ53-$F53)&lt;=1)*1,IF(AND(KC53,$F53+$G53&gt;=PrSettings!$M$8),(ABS(JZ53-$F53)+ABS(KA53-$G53)&lt;=1)*1,""))),"")</f>
        <v/>
      </c>
      <c r="KG53" s="468"/>
      <c r="KI53" s="186">
        <f t="shared" si="22"/>
        <v>85</v>
      </c>
      <c r="KJ53" s="187" t="str">
        <f t="shared" si="765"/>
        <v>New Zealand</v>
      </c>
      <c r="KK53" s="188">
        <f t="shared" si="92"/>
        <v>9</v>
      </c>
      <c r="KL53" s="187" t="str">
        <f t="shared" si="766"/>
        <v>Belgium</v>
      </c>
      <c r="KM53" s="222"/>
      <c r="KN53" s="222"/>
      <c r="KO53" s="467"/>
      <c r="KP53" s="188" t="str">
        <f t="shared" si="767"/>
        <v/>
      </c>
      <c r="KQ53" s="188" t="str">
        <f>IF((KP53&lt;&gt;""),IF(OR($F53&lt;&gt;$G53,PrSettings!$M$4="●"),(($F53-$G53)=(KM53-KN53))*1,0),"")</f>
        <v/>
      </c>
      <c r="KR53" s="188" t="str">
        <f t="shared" si="768"/>
        <v/>
      </c>
      <c r="KS53" s="188" t="str">
        <f>IF(KP53&lt;&gt;"",IF(ABS($F53-$G53)&gt;=PrSettings!$M$7,(ABS($F53-$G53-KM53+KN53)&lt;=1)*1,IF(AND(KP53,$F53=$G53,$F53&gt;=PrSettings!$M$6),(ABS(KM53-$F53)&lt;=1)*1,IF(AND(KP53,$F53+$G53&gt;=PrSettings!$M$8),(ABS(KM53-$F53)+ABS(KN53-$G53)&lt;=1)*1,""))),"")</f>
        <v/>
      </c>
      <c r="KT53" s="468"/>
      <c r="KV53" s="186">
        <f t="shared" si="23"/>
        <v>85</v>
      </c>
      <c r="KW53" s="187" t="str">
        <f t="shared" si="769"/>
        <v>New Zealand</v>
      </c>
      <c r="KX53" s="188">
        <f t="shared" si="95"/>
        <v>9</v>
      </c>
      <c r="KY53" s="187" t="str">
        <f t="shared" si="770"/>
        <v>Belgium</v>
      </c>
      <c r="KZ53" s="222"/>
      <c r="LA53" s="222"/>
      <c r="LB53" s="467"/>
      <c r="LC53" s="188" t="str">
        <f t="shared" si="771"/>
        <v/>
      </c>
      <c r="LD53" s="188" t="str">
        <f>IF((LC53&lt;&gt;""),IF(OR($F53&lt;&gt;$G53,PrSettings!$M$4="●"),(($F53-$G53)=(KZ53-LA53))*1,0),"")</f>
        <v/>
      </c>
      <c r="LE53" s="188" t="str">
        <f t="shared" si="772"/>
        <v/>
      </c>
      <c r="LF53" s="188" t="str">
        <f>IF(LC53&lt;&gt;"",IF(ABS($F53-$G53)&gt;=PrSettings!$M$7,(ABS($F53-$G53-KZ53+LA53)&lt;=1)*1,IF(AND(LC53,$F53=$G53,$F53&gt;=PrSettings!$M$6),(ABS(KZ53-$F53)&lt;=1)*1,IF(AND(LC53,$F53+$G53&gt;=PrSettings!$M$8),(ABS(KZ53-$F53)+ABS(LA53-$G53)&lt;=1)*1,""))),"")</f>
        <v/>
      </c>
      <c r="LG53" s="468"/>
      <c r="LI53" s="186">
        <f t="shared" si="24"/>
        <v>85</v>
      </c>
      <c r="LJ53" s="187" t="str">
        <f t="shared" si="773"/>
        <v>New Zealand</v>
      </c>
      <c r="LK53" s="188">
        <f t="shared" si="98"/>
        <v>9</v>
      </c>
      <c r="LL53" s="187" t="str">
        <f t="shared" si="774"/>
        <v>Belgium</v>
      </c>
      <c r="LM53" s="222"/>
      <c r="LN53" s="222"/>
      <c r="LO53" s="467"/>
      <c r="LP53" s="188" t="str">
        <f t="shared" si="775"/>
        <v/>
      </c>
      <c r="LQ53" s="188" t="str">
        <f>IF((LP53&lt;&gt;""),IF(OR($F53&lt;&gt;$G53,PrSettings!$M$4="●"),(($F53-$G53)=(LM53-LN53))*1,0),"")</f>
        <v/>
      </c>
      <c r="LR53" s="188" t="str">
        <f t="shared" si="776"/>
        <v/>
      </c>
      <c r="LS53" s="188" t="str">
        <f>IF(LP53&lt;&gt;"",IF(ABS($F53-$G53)&gt;=PrSettings!$M$7,(ABS($F53-$G53-LM53+LN53)&lt;=1)*1,IF(AND(LP53,$F53=$G53,$F53&gt;=PrSettings!$M$6),(ABS(LM53-$F53)&lt;=1)*1,IF(AND(LP53,$F53+$G53&gt;=PrSettings!$M$8),(ABS(LM53-$F53)+ABS(LN53-$G53)&lt;=1)*1,""))),"")</f>
        <v/>
      </c>
      <c r="LT53" s="468"/>
      <c r="LV53" s="186">
        <f t="shared" si="25"/>
        <v>85</v>
      </c>
      <c r="LW53" s="187" t="str">
        <f t="shared" si="777"/>
        <v>New Zealand</v>
      </c>
      <c r="LX53" s="188">
        <f t="shared" si="101"/>
        <v>9</v>
      </c>
      <c r="LY53" s="187" t="str">
        <f t="shared" si="778"/>
        <v>Belgium</v>
      </c>
      <c r="LZ53" s="222"/>
      <c r="MA53" s="222"/>
      <c r="MB53" s="467"/>
      <c r="MC53" s="188" t="str">
        <f t="shared" si="779"/>
        <v/>
      </c>
      <c r="MD53" s="188" t="str">
        <f>IF((MC53&lt;&gt;""),IF(OR($F53&lt;&gt;$G53,PrSettings!$M$4="●"),(($F53-$G53)=(LZ53-MA53))*1,0),"")</f>
        <v/>
      </c>
      <c r="ME53" s="188" t="str">
        <f t="shared" si="780"/>
        <v/>
      </c>
      <c r="MF53" s="188" t="str">
        <f>IF(MC53&lt;&gt;"",IF(ABS($F53-$G53)&gt;=PrSettings!$M$7,(ABS($F53-$G53-LZ53+MA53)&lt;=1)*1,IF(AND(MC53,$F53=$G53,$F53&gt;=PrSettings!$M$6),(ABS(LZ53-$F53)&lt;=1)*1,IF(AND(MC53,$F53+$G53&gt;=PrSettings!$M$8),(ABS(LZ53-$F53)+ABS(MA53-$G53)&lt;=1)*1,""))),"")</f>
        <v/>
      </c>
      <c r="MG53" s="468"/>
    </row>
    <row r="54" spans="2:345" ht="24" customHeight="1">
      <c r="B54" s="195" t="str">
        <f>Language!$E$130&amp;" H"</f>
        <v>Group H</v>
      </c>
      <c r="C54" s="196"/>
      <c r="D54" s="201"/>
      <c r="E54" s="198"/>
      <c r="F54" s="202"/>
      <c r="G54" s="203"/>
      <c r="I54" s="195" t="str">
        <f t="shared" si="468"/>
        <v>Group H</v>
      </c>
      <c r="J54" s="197"/>
      <c r="K54" s="201"/>
      <c r="L54" s="198"/>
      <c r="M54" s="226"/>
      <c r="N54" s="227"/>
      <c r="O54" s="199"/>
      <c r="P54" s="210"/>
      <c r="Q54" s="210"/>
      <c r="R54" s="198"/>
      <c r="S54" s="198"/>
      <c r="T54" s="211"/>
      <c r="V54" s="195" t="str">
        <f t="shared" si="1"/>
        <v>Group H</v>
      </c>
      <c r="W54" s="197"/>
      <c r="X54" s="201"/>
      <c r="Y54" s="198"/>
      <c r="Z54" s="226"/>
      <c r="AA54" s="227"/>
      <c r="AB54" s="199"/>
      <c r="AC54" s="210"/>
      <c r="AD54" s="210"/>
      <c r="AE54" s="198"/>
      <c r="AF54" s="198"/>
      <c r="AG54" s="211"/>
      <c r="AI54" s="195" t="str">
        <f t="shared" si="2"/>
        <v>Group H</v>
      </c>
      <c r="AJ54" s="197"/>
      <c r="AK54" s="201"/>
      <c r="AL54" s="198"/>
      <c r="AM54" s="226"/>
      <c r="AN54" s="227"/>
      <c r="AO54" s="199"/>
      <c r="AP54" s="210"/>
      <c r="AQ54" s="210"/>
      <c r="AR54" s="198"/>
      <c r="AS54" s="198"/>
      <c r="AT54" s="211"/>
      <c r="AV54" s="195" t="str">
        <f t="shared" si="3"/>
        <v>Group H</v>
      </c>
      <c r="AW54" s="197"/>
      <c r="AX54" s="201"/>
      <c r="AY54" s="198"/>
      <c r="AZ54" s="226"/>
      <c r="BA54" s="227"/>
      <c r="BB54" s="199"/>
      <c r="BC54" s="210"/>
      <c r="BD54" s="210"/>
      <c r="BE54" s="198"/>
      <c r="BF54" s="198"/>
      <c r="BG54" s="211"/>
      <c r="BI54" s="195" t="str">
        <f t="shared" si="4"/>
        <v>Group H</v>
      </c>
      <c r="BJ54" s="197"/>
      <c r="BK54" s="201"/>
      <c r="BL54" s="198"/>
      <c r="BM54" s="226"/>
      <c r="BN54" s="227"/>
      <c r="BO54" s="199"/>
      <c r="BP54" s="210"/>
      <c r="BQ54" s="210"/>
      <c r="BR54" s="198"/>
      <c r="BS54" s="198"/>
      <c r="BT54" s="211"/>
      <c r="BV54" s="195" t="str">
        <f t="shared" si="5"/>
        <v>Group H</v>
      </c>
      <c r="BW54" s="197"/>
      <c r="BX54" s="201"/>
      <c r="BY54" s="198"/>
      <c r="BZ54" s="226"/>
      <c r="CA54" s="227"/>
      <c r="CB54" s="199"/>
      <c r="CC54" s="210"/>
      <c r="CD54" s="210"/>
      <c r="CE54" s="198"/>
      <c r="CF54" s="198"/>
      <c r="CG54" s="211"/>
      <c r="CI54" s="195" t="str">
        <f t="shared" si="6"/>
        <v>Group H</v>
      </c>
      <c r="CJ54" s="197"/>
      <c r="CK54" s="201"/>
      <c r="CL54" s="198"/>
      <c r="CM54" s="226"/>
      <c r="CN54" s="227"/>
      <c r="CO54" s="199"/>
      <c r="CP54" s="210"/>
      <c r="CQ54" s="210"/>
      <c r="CR54" s="198"/>
      <c r="CS54" s="198"/>
      <c r="CT54" s="211"/>
      <c r="CV54" s="195" t="str">
        <f t="shared" si="7"/>
        <v>Group H</v>
      </c>
      <c r="CW54" s="197"/>
      <c r="CX54" s="201"/>
      <c r="CY54" s="198"/>
      <c r="CZ54" s="226"/>
      <c r="DA54" s="227"/>
      <c r="DB54" s="199"/>
      <c r="DC54" s="210"/>
      <c r="DD54" s="210"/>
      <c r="DE54" s="198"/>
      <c r="DF54" s="198"/>
      <c r="DG54" s="211"/>
      <c r="DI54" s="195" t="str">
        <f t="shared" si="8"/>
        <v>Group H</v>
      </c>
      <c r="DJ54" s="197"/>
      <c r="DK54" s="201"/>
      <c r="DL54" s="198"/>
      <c r="DM54" s="226"/>
      <c r="DN54" s="227"/>
      <c r="DO54" s="199"/>
      <c r="DP54" s="210"/>
      <c r="DQ54" s="210"/>
      <c r="DR54" s="198"/>
      <c r="DS54" s="198"/>
      <c r="DT54" s="211"/>
      <c r="DV54" s="195" t="str">
        <f t="shared" si="9"/>
        <v>Group H</v>
      </c>
      <c r="DW54" s="197"/>
      <c r="DX54" s="201"/>
      <c r="DY54" s="198"/>
      <c r="DZ54" s="226"/>
      <c r="EA54" s="227"/>
      <c r="EB54" s="199"/>
      <c r="EC54" s="210"/>
      <c r="ED54" s="210"/>
      <c r="EE54" s="198"/>
      <c r="EF54" s="198"/>
      <c r="EG54" s="211"/>
      <c r="EI54" s="195" t="str">
        <f t="shared" si="10"/>
        <v>Group H</v>
      </c>
      <c r="EJ54" s="197"/>
      <c r="EK54" s="201"/>
      <c r="EL54" s="198"/>
      <c r="EM54" s="226"/>
      <c r="EN54" s="227"/>
      <c r="EO54" s="199"/>
      <c r="EP54" s="210"/>
      <c r="EQ54" s="210"/>
      <c r="ER54" s="198"/>
      <c r="ES54" s="198"/>
      <c r="ET54" s="211"/>
      <c r="EV54" s="195" t="str">
        <f t="shared" si="11"/>
        <v>Group H</v>
      </c>
      <c r="EW54" s="197"/>
      <c r="EX54" s="201"/>
      <c r="EY54" s="198"/>
      <c r="EZ54" s="226"/>
      <c r="FA54" s="227"/>
      <c r="FB54" s="199"/>
      <c r="FC54" s="210"/>
      <c r="FD54" s="210"/>
      <c r="FE54" s="198"/>
      <c r="FF54" s="198"/>
      <c r="FG54" s="211"/>
      <c r="FI54" s="195" t="str">
        <f t="shared" si="12"/>
        <v>Group H</v>
      </c>
      <c r="FJ54" s="197"/>
      <c r="FK54" s="201"/>
      <c r="FL54" s="198"/>
      <c r="FM54" s="226"/>
      <c r="FN54" s="227"/>
      <c r="FO54" s="199"/>
      <c r="FP54" s="210"/>
      <c r="FQ54" s="210"/>
      <c r="FR54" s="198"/>
      <c r="FS54" s="198"/>
      <c r="FT54" s="211"/>
      <c r="FV54" s="195" t="str">
        <f t="shared" si="13"/>
        <v>Group H</v>
      </c>
      <c r="FW54" s="197"/>
      <c r="FX54" s="201"/>
      <c r="FY54" s="198"/>
      <c r="FZ54" s="226"/>
      <c r="GA54" s="227"/>
      <c r="GB54" s="199"/>
      <c r="GC54" s="210"/>
      <c r="GD54" s="210"/>
      <c r="GE54" s="198"/>
      <c r="GF54" s="198"/>
      <c r="GG54" s="211"/>
      <c r="GI54" s="195" t="str">
        <f t="shared" si="14"/>
        <v>Group H</v>
      </c>
      <c r="GJ54" s="197"/>
      <c r="GK54" s="201"/>
      <c r="GL54" s="198"/>
      <c r="GM54" s="226"/>
      <c r="GN54" s="227"/>
      <c r="GO54" s="199"/>
      <c r="GP54" s="210"/>
      <c r="GQ54" s="210"/>
      <c r="GR54" s="198"/>
      <c r="GS54" s="198"/>
      <c r="GT54" s="211"/>
      <c r="GV54" s="195" t="str">
        <f t="shared" si="15"/>
        <v>Group H</v>
      </c>
      <c r="GW54" s="197"/>
      <c r="GX54" s="201"/>
      <c r="GY54" s="198"/>
      <c r="GZ54" s="226"/>
      <c r="HA54" s="227"/>
      <c r="HB54" s="199"/>
      <c r="HC54" s="210"/>
      <c r="HD54" s="210"/>
      <c r="HE54" s="198"/>
      <c r="HF54" s="198"/>
      <c r="HG54" s="211"/>
      <c r="HI54" s="195" t="str">
        <f t="shared" si="16"/>
        <v>Group H</v>
      </c>
      <c r="HJ54" s="197"/>
      <c r="HK54" s="201"/>
      <c r="HL54" s="198"/>
      <c r="HM54" s="226"/>
      <c r="HN54" s="227"/>
      <c r="HO54" s="199"/>
      <c r="HP54" s="210"/>
      <c r="HQ54" s="210"/>
      <c r="HR54" s="198"/>
      <c r="HS54" s="198"/>
      <c r="HT54" s="211"/>
      <c r="HV54" s="195" t="str">
        <f t="shared" si="17"/>
        <v>Group H</v>
      </c>
      <c r="HW54" s="197"/>
      <c r="HX54" s="201"/>
      <c r="HY54" s="198"/>
      <c r="HZ54" s="226"/>
      <c r="IA54" s="227"/>
      <c r="IB54" s="199"/>
      <c r="IC54" s="210"/>
      <c r="ID54" s="210"/>
      <c r="IE54" s="198"/>
      <c r="IF54" s="198"/>
      <c r="IG54" s="211"/>
      <c r="II54" s="195" t="str">
        <f t="shared" si="18"/>
        <v>Group H</v>
      </c>
      <c r="IJ54" s="197"/>
      <c r="IK54" s="201"/>
      <c r="IL54" s="198"/>
      <c r="IM54" s="226"/>
      <c r="IN54" s="227"/>
      <c r="IO54" s="199"/>
      <c r="IP54" s="210"/>
      <c r="IQ54" s="210"/>
      <c r="IR54" s="198"/>
      <c r="IS54" s="198"/>
      <c r="IT54" s="211"/>
      <c r="IV54" s="195" t="str">
        <f t="shared" si="19"/>
        <v>Group H</v>
      </c>
      <c r="IW54" s="197"/>
      <c r="IX54" s="201"/>
      <c r="IY54" s="198"/>
      <c r="IZ54" s="226"/>
      <c r="JA54" s="227"/>
      <c r="JB54" s="199"/>
      <c r="JC54" s="210"/>
      <c r="JD54" s="210"/>
      <c r="JE54" s="198"/>
      <c r="JF54" s="198"/>
      <c r="JG54" s="211"/>
      <c r="JI54" s="195" t="str">
        <f t="shared" si="20"/>
        <v>Group H</v>
      </c>
      <c r="JJ54" s="197"/>
      <c r="JK54" s="201"/>
      <c r="JL54" s="198"/>
      <c r="JM54" s="226"/>
      <c r="JN54" s="227"/>
      <c r="JO54" s="199"/>
      <c r="JP54" s="210"/>
      <c r="JQ54" s="210"/>
      <c r="JR54" s="198"/>
      <c r="JS54" s="198"/>
      <c r="JT54" s="211"/>
      <c r="JV54" s="195" t="str">
        <f t="shared" si="21"/>
        <v>Group H</v>
      </c>
      <c r="JW54" s="197"/>
      <c r="JX54" s="201"/>
      <c r="JY54" s="198"/>
      <c r="JZ54" s="226"/>
      <c r="KA54" s="227"/>
      <c r="KB54" s="199"/>
      <c r="KC54" s="210"/>
      <c r="KD54" s="210"/>
      <c r="KE54" s="198"/>
      <c r="KF54" s="198"/>
      <c r="KG54" s="211"/>
      <c r="KI54" s="195" t="str">
        <f t="shared" si="22"/>
        <v>Group H</v>
      </c>
      <c r="KJ54" s="197"/>
      <c r="KK54" s="201"/>
      <c r="KL54" s="198"/>
      <c r="KM54" s="226"/>
      <c r="KN54" s="227"/>
      <c r="KO54" s="199"/>
      <c r="KP54" s="210"/>
      <c r="KQ54" s="210"/>
      <c r="KR54" s="198"/>
      <c r="KS54" s="198"/>
      <c r="KT54" s="211"/>
      <c r="KV54" s="195" t="str">
        <f t="shared" si="23"/>
        <v>Group H</v>
      </c>
      <c r="KW54" s="197"/>
      <c r="KX54" s="201"/>
      <c r="KY54" s="198"/>
      <c r="KZ54" s="226"/>
      <c r="LA54" s="227"/>
      <c r="LB54" s="199"/>
      <c r="LC54" s="210"/>
      <c r="LD54" s="210"/>
      <c r="LE54" s="198"/>
      <c r="LF54" s="198"/>
      <c r="LG54" s="211"/>
      <c r="LI54" s="195" t="str">
        <f t="shared" si="24"/>
        <v>Group H</v>
      </c>
      <c r="LJ54" s="197"/>
      <c r="LK54" s="201"/>
      <c r="LL54" s="198"/>
      <c r="LM54" s="226"/>
      <c r="LN54" s="227"/>
      <c r="LO54" s="199"/>
      <c r="LP54" s="210"/>
      <c r="LQ54" s="210"/>
      <c r="LR54" s="198"/>
      <c r="LS54" s="198"/>
      <c r="LT54" s="211"/>
      <c r="LV54" s="195" t="str">
        <f t="shared" si="25"/>
        <v>Group H</v>
      </c>
      <c r="LW54" s="197"/>
      <c r="LX54" s="201"/>
      <c r="LY54" s="198"/>
      <c r="LZ54" s="226"/>
      <c r="MA54" s="227"/>
      <c r="MB54" s="199"/>
      <c r="MC54" s="210"/>
      <c r="MD54" s="210"/>
      <c r="ME54" s="198"/>
      <c r="MF54" s="198"/>
      <c r="MG54" s="211"/>
    </row>
    <row r="55" spans="2:345">
      <c r="B55" s="186">
        <f>INDEX(Groups!$C$7:$C$65,MATCH(C55,Groups!$D$7:$D$65,0))</f>
        <v>2</v>
      </c>
      <c r="C55" s="187" t="str">
        <f>CalcH!$P$22</f>
        <v>Spain</v>
      </c>
      <c r="D55" s="188">
        <f>INDEX(Groups!$C$7:$C$65,MATCH(E55,Groups!$D$7:$D$65,0))</f>
        <v>69</v>
      </c>
      <c r="E55" s="187" t="str">
        <f>CalcH!$Q$22</f>
        <v>Cape Verde</v>
      </c>
      <c r="F55" s="189" t="str">
        <f>CalcH!$R$22</f>
        <v/>
      </c>
      <c r="G55" s="190" t="str">
        <f>CalcH!$S$22</f>
        <v/>
      </c>
      <c r="I55" s="186">
        <f t="shared" si="468"/>
        <v>2</v>
      </c>
      <c r="J55" s="187" t="str">
        <f t="shared" ref="J55:J60" si="781">$C55</f>
        <v>Spain</v>
      </c>
      <c r="K55" s="188">
        <f t="shared" si="26"/>
        <v>69</v>
      </c>
      <c r="L55" s="187" t="str">
        <f t="shared" ref="L55:L60" si="782">$E55</f>
        <v>Cape Verde</v>
      </c>
      <c r="M55" s="222"/>
      <c r="N55" s="222"/>
      <c r="O55" s="217"/>
      <c r="P55" s="188" t="str">
        <f t="shared" ref="P55:P60" si="783">IF(($F55&lt;&gt;"")*($G55&lt;&gt;"")*(M55&lt;&gt;"")*(N55&lt;&gt;""),($F55&gt;$G55)*(M55&gt;N55)+($F55=$G55)*(M55=N55)+($F55&lt;$G55)*(M55&lt;N55),"")</f>
        <v/>
      </c>
      <c r="Q55" s="188" t="str">
        <f>IF((P55&lt;&gt;""),IF(OR($F55&lt;&gt;$G55,PrSettings!$M$4="●"),(($F55-$G55)=(M55-N55))*1,0),"")</f>
        <v/>
      </c>
      <c r="R55" s="188" t="str">
        <f t="shared" ref="R55:R60" si="784">IF((P55&lt;&gt;""),($F55=M55)*($G55=N55),"")</f>
        <v/>
      </c>
      <c r="S55" s="188" t="str">
        <f>IF(P55&lt;&gt;"",IF(ABS($F55-$G55)&gt;=PrSettings!$M$7,(ABS($F55-$G55-M55+N55)&lt;=1)*1,IF(AND(P55,$F55=$G55,$F55&gt;=PrSettings!$M$6),(ABS(M55-$F55)&lt;=1)*1,IF(AND(P55,$F55+$G55&gt;=PrSettings!$M$8),(ABS(M55-$F55)+ABS(N55-$G55)&lt;=1)*1,""))),"")</f>
        <v/>
      </c>
      <c r="T55" s="219"/>
      <c r="V55" s="186">
        <f t="shared" si="1"/>
        <v>2</v>
      </c>
      <c r="W55" s="187" t="str">
        <f t="shared" ref="W55:W60" si="785">$C55</f>
        <v>Spain</v>
      </c>
      <c r="X55" s="188">
        <f t="shared" si="29"/>
        <v>69</v>
      </c>
      <c r="Y55" s="187" t="str">
        <f t="shared" ref="Y55:Y60" si="786">$E55</f>
        <v>Cape Verde</v>
      </c>
      <c r="Z55" s="222"/>
      <c r="AA55" s="222"/>
      <c r="AB55" s="217"/>
      <c r="AC55" s="188" t="str">
        <f t="shared" ref="AC55:AC60" si="787">IF(($F55&lt;&gt;"")*($G55&lt;&gt;"")*(Z55&lt;&gt;"")*(AA55&lt;&gt;""),($F55&gt;$G55)*(Z55&gt;AA55)+($F55=$G55)*(Z55=AA55)+($F55&lt;$G55)*(Z55&lt;AA55),"")</f>
        <v/>
      </c>
      <c r="AD55" s="188" t="str">
        <f>IF((AC55&lt;&gt;""),IF(OR($F55&lt;&gt;$G55,PrSettings!$M$4="●"),(($F55-$G55)=(Z55-AA55))*1,0),"")</f>
        <v/>
      </c>
      <c r="AE55" s="188" t="str">
        <f t="shared" ref="AE55:AE60" si="788">IF((AC55&lt;&gt;""),($F55=Z55)*($G55=AA55),"")</f>
        <v/>
      </c>
      <c r="AF55" s="188" t="str">
        <f>IF(AC55&lt;&gt;"",IF(ABS($F55-$G55)&gt;=PrSettings!$M$7,(ABS($F55-$G55-Z55+AA55)&lt;=1)*1,IF(AND(AC55,$F55=$G55,$F55&gt;=PrSettings!$M$6),(ABS(Z55-$F55)&lt;=1)*1,IF(AND(AC55,$F55+$G55&gt;=PrSettings!$M$8),(ABS(Z55-$F55)+ABS(AA55-$G55)&lt;=1)*1,""))),"")</f>
        <v/>
      </c>
      <c r="AG55" s="219"/>
      <c r="AI55" s="186">
        <f t="shared" si="2"/>
        <v>2</v>
      </c>
      <c r="AJ55" s="187" t="str">
        <f t="shared" ref="AJ55:AJ60" si="789">$C55</f>
        <v>Spain</v>
      </c>
      <c r="AK55" s="188">
        <f t="shared" si="32"/>
        <v>69</v>
      </c>
      <c r="AL55" s="187" t="str">
        <f t="shared" ref="AL55:AL60" si="790">$E55</f>
        <v>Cape Verde</v>
      </c>
      <c r="AM55" s="222"/>
      <c r="AN55" s="222"/>
      <c r="AO55" s="217"/>
      <c r="AP55" s="188" t="str">
        <f t="shared" ref="AP55:AP60" si="791">IF(($F55&lt;&gt;"")*($G55&lt;&gt;"")*(AM55&lt;&gt;"")*(AN55&lt;&gt;""),($F55&gt;$G55)*(AM55&gt;AN55)+($F55=$G55)*(AM55=AN55)+($F55&lt;$G55)*(AM55&lt;AN55),"")</f>
        <v/>
      </c>
      <c r="AQ55" s="188" t="str">
        <f>IF((AP55&lt;&gt;""),IF(OR($F55&lt;&gt;$G55,PrSettings!$M$4="●"),(($F55-$G55)=(AM55-AN55))*1,0),"")</f>
        <v/>
      </c>
      <c r="AR55" s="188" t="str">
        <f t="shared" ref="AR55:AR60" si="792">IF((AP55&lt;&gt;""),($F55=AM55)*($G55=AN55),"")</f>
        <v/>
      </c>
      <c r="AS55" s="188" t="str">
        <f>IF(AP55&lt;&gt;"",IF(ABS($F55-$G55)&gt;=PrSettings!$M$7,(ABS($F55-$G55-AM55+AN55)&lt;=1)*1,IF(AND(AP55,$F55=$G55,$F55&gt;=PrSettings!$M$6),(ABS(AM55-$F55)&lt;=1)*1,IF(AND(AP55,$F55+$G55&gt;=PrSettings!$M$8),(ABS(AM55-$F55)+ABS(AN55-$G55)&lt;=1)*1,""))),"")</f>
        <v/>
      </c>
      <c r="AT55" s="219"/>
      <c r="AV55" s="186">
        <f t="shared" si="3"/>
        <v>2</v>
      </c>
      <c r="AW55" s="187" t="str">
        <f t="shared" ref="AW55:AW60" si="793">$C55</f>
        <v>Spain</v>
      </c>
      <c r="AX55" s="188">
        <f t="shared" si="35"/>
        <v>69</v>
      </c>
      <c r="AY55" s="187" t="str">
        <f t="shared" ref="AY55:AY60" si="794">$E55</f>
        <v>Cape Verde</v>
      </c>
      <c r="AZ55" s="222"/>
      <c r="BA55" s="222"/>
      <c r="BB55" s="217"/>
      <c r="BC55" s="188" t="str">
        <f t="shared" ref="BC55:BC60" si="795">IF(($F55&lt;&gt;"")*($G55&lt;&gt;"")*(AZ55&lt;&gt;"")*(BA55&lt;&gt;""),($F55&gt;$G55)*(AZ55&gt;BA55)+($F55=$G55)*(AZ55=BA55)+($F55&lt;$G55)*(AZ55&lt;BA55),"")</f>
        <v/>
      </c>
      <c r="BD55" s="188" t="str">
        <f>IF((BC55&lt;&gt;""),IF(OR($F55&lt;&gt;$G55,PrSettings!$M$4="●"),(($F55-$G55)=(AZ55-BA55))*1,0),"")</f>
        <v/>
      </c>
      <c r="BE55" s="188" t="str">
        <f t="shared" ref="BE55:BE60" si="796">IF((BC55&lt;&gt;""),($F55=AZ55)*($G55=BA55),"")</f>
        <v/>
      </c>
      <c r="BF55" s="188" t="str">
        <f>IF(BC55&lt;&gt;"",IF(ABS($F55-$G55)&gt;=PrSettings!$M$7,(ABS($F55-$G55-AZ55+BA55)&lt;=1)*1,IF(AND(BC55,$F55=$G55,$F55&gt;=PrSettings!$M$6),(ABS(AZ55-$F55)&lt;=1)*1,IF(AND(BC55,$F55+$G55&gt;=PrSettings!$M$8),(ABS(AZ55-$F55)+ABS(BA55-$G55)&lt;=1)*1,""))),"")</f>
        <v/>
      </c>
      <c r="BG55" s="219"/>
      <c r="BI55" s="186">
        <f t="shared" si="4"/>
        <v>2</v>
      </c>
      <c r="BJ55" s="187" t="str">
        <f t="shared" ref="BJ55:BJ60" si="797">$C55</f>
        <v>Spain</v>
      </c>
      <c r="BK55" s="188">
        <f t="shared" si="38"/>
        <v>69</v>
      </c>
      <c r="BL55" s="187" t="str">
        <f t="shared" ref="BL55:BL60" si="798">$E55</f>
        <v>Cape Verde</v>
      </c>
      <c r="BM55" s="222"/>
      <c r="BN55" s="222"/>
      <c r="BO55" s="217"/>
      <c r="BP55" s="188" t="str">
        <f t="shared" ref="BP55:BP60" si="799">IF(($F55&lt;&gt;"")*($G55&lt;&gt;"")*(BM55&lt;&gt;"")*(BN55&lt;&gt;""),($F55&gt;$G55)*(BM55&gt;BN55)+($F55=$G55)*(BM55=BN55)+($F55&lt;$G55)*(BM55&lt;BN55),"")</f>
        <v/>
      </c>
      <c r="BQ55" s="188" t="str">
        <f>IF((BP55&lt;&gt;""),IF(OR($F55&lt;&gt;$G55,PrSettings!$M$4="●"),(($F55-$G55)=(BM55-BN55))*1,0),"")</f>
        <v/>
      </c>
      <c r="BR55" s="188" t="str">
        <f t="shared" ref="BR55:BR60" si="800">IF((BP55&lt;&gt;""),($F55=BM55)*($G55=BN55),"")</f>
        <v/>
      </c>
      <c r="BS55" s="188" t="str">
        <f>IF(BP55&lt;&gt;"",IF(ABS($F55-$G55)&gt;=PrSettings!$M$7,(ABS($F55-$G55-BM55+BN55)&lt;=1)*1,IF(AND(BP55,$F55=$G55,$F55&gt;=PrSettings!$M$6),(ABS(BM55-$F55)&lt;=1)*1,IF(AND(BP55,$F55+$G55&gt;=PrSettings!$M$8),(ABS(BM55-$F55)+ABS(BN55-$G55)&lt;=1)*1,""))),"")</f>
        <v/>
      </c>
      <c r="BT55" s="219"/>
      <c r="BV55" s="186">
        <f t="shared" si="5"/>
        <v>2</v>
      </c>
      <c r="BW55" s="187" t="str">
        <f t="shared" ref="BW55:BW60" si="801">$C55</f>
        <v>Spain</v>
      </c>
      <c r="BX55" s="188">
        <f t="shared" si="41"/>
        <v>69</v>
      </c>
      <c r="BY55" s="187" t="str">
        <f t="shared" ref="BY55:BY60" si="802">$E55</f>
        <v>Cape Verde</v>
      </c>
      <c r="BZ55" s="222"/>
      <c r="CA55" s="222"/>
      <c r="CB55" s="217"/>
      <c r="CC55" s="188" t="str">
        <f t="shared" ref="CC55:CC60" si="803">IF(($F55&lt;&gt;"")*($G55&lt;&gt;"")*(BZ55&lt;&gt;"")*(CA55&lt;&gt;""),($F55&gt;$G55)*(BZ55&gt;CA55)+($F55=$G55)*(BZ55=CA55)+($F55&lt;$G55)*(BZ55&lt;CA55),"")</f>
        <v/>
      </c>
      <c r="CD55" s="188" t="str">
        <f>IF((CC55&lt;&gt;""),IF(OR($F55&lt;&gt;$G55,PrSettings!$M$4="●"),(($F55-$G55)=(BZ55-CA55))*1,0),"")</f>
        <v/>
      </c>
      <c r="CE55" s="188" t="str">
        <f t="shared" ref="CE55:CE60" si="804">IF((CC55&lt;&gt;""),($F55=BZ55)*($G55=CA55),"")</f>
        <v/>
      </c>
      <c r="CF55" s="188" t="str">
        <f>IF(CC55&lt;&gt;"",IF(ABS($F55-$G55)&gt;=PrSettings!$M$7,(ABS($F55-$G55-BZ55+CA55)&lt;=1)*1,IF(AND(CC55,$F55=$G55,$F55&gt;=PrSettings!$M$6),(ABS(BZ55-$F55)&lt;=1)*1,IF(AND(CC55,$F55+$G55&gt;=PrSettings!$M$8),(ABS(BZ55-$F55)+ABS(CA55-$G55)&lt;=1)*1,""))),"")</f>
        <v/>
      </c>
      <c r="CG55" s="219"/>
      <c r="CI55" s="186">
        <f t="shared" si="6"/>
        <v>2</v>
      </c>
      <c r="CJ55" s="187" t="str">
        <f t="shared" ref="CJ55:CJ60" si="805">$C55</f>
        <v>Spain</v>
      </c>
      <c r="CK55" s="188">
        <f t="shared" si="44"/>
        <v>69</v>
      </c>
      <c r="CL55" s="187" t="str">
        <f t="shared" ref="CL55:CL60" si="806">$E55</f>
        <v>Cape Verde</v>
      </c>
      <c r="CM55" s="222"/>
      <c r="CN55" s="222"/>
      <c r="CO55" s="217"/>
      <c r="CP55" s="188" t="str">
        <f t="shared" ref="CP55:CP60" si="807">IF(($F55&lt;&gt;"")*($G55&lt;&gt;"")*(CM55&lt;&gt;"")*(CN55&lt;&gt;""),($F55&gt;$G55)*(CM55&gt;CN55)+($F55=$G55)*(CM55=CN55)+($F55&lt;$G55)*(CM55&lt;CN55),"")</f>
        <v/>
      </c>
      <c r="CQ55" s="188" t="str">
        <f>IF((CP55&lt;&gt;""),IF(OR($F55&lt;&gt;$G55,PrSettings!$M$4="●"),(($F55-$G55)=(CM55-CN55))*1,0),"")</f>
        <v/>
      </c>
      <c r="CR55" s="188" t="str">
        <f t="shared" ref="CR55:CR60" si="808">IF((CP55&lt;&gt;""),($F55=CM55)*($G55=CN55),"")</f>
        <v/>
      </c>
      <c r="CS55" s="188" t="str">
        <f>IF(CP55&lt;&gt;"",IF(ABS($F55-$G55)&gt;=PrSettings!$M$7,(ABS($F55-$G55-CM55+CN55)&lt;=1)*1,IF(AND(CP55,$F55=$G55,$F55&gt;=PrSettings!$M$6),(ABS(CM55-$F55)&lt;=1)*1,IF(AND(CP55,$F55+$G55&gt;=PrSettings!$M$8),(ABS(CM55-$F55)+ABS(CN55-$G55)&lt;=1)*1,""))),"")</f>
        <v/>
      </c>
      <c r="CT55" s="219"/>
      <c r="CV55" s="186">
        <f t="shared" si="7"/>
        <v>2</v>
      </c>
      <c r="CW55" s="187" t="str">
        <f t="shared" ref="CW55:CW60" si="809">$C55</f>
        <v>Spain</v>
      </c>
      <c r="CX55" s="188">
        <f t="shared" si="47"/>
        <v>69</v>
      </c>
      <c r="CY55" s="187" t="str">
        <f t="shared" ref="CY55:CY60" si="810">$E55</f>
        <v>Cape Verde</v>
      </c>
      <c r="CZ55" s="222"/>
      <c r="DA55" s="222"/>
      <c r="DB55" s="217"/>
      <c r="DC55" s="188" t="str">
        <f t="shared" ref="DC55:DC60" si="811">IF(($F55&lt;&gt;"")*($G55&lt;&gt;"")*(CZ55&lt;&gt;"")*(DA55&lt;&gt;""),($F55&gt;$G55)*(CZ55&gt;DA55)+($F55=$G55)*(CZ55=DA55)+($F55&lt;$G55)*(CZ55&lt;DA55),"")</f>
        <v/>
      </c>
      <c r="DD55" s="188" t="str">
        <f>IF((DC55&lt;&gt;""),IF(OR($F55&lt;&gt;$G55,PrSettings!$M$4="●"),(($F55-$G55)=(CZ55-DA55))*1,0),"")</f>
        <v/>
      </c>
      <c r="DE55" s="188" t="str">
        <f t="shared" ref="DE55:DE60" si="812">IF((DC55&lt;&gt;""),($F55=CZ55)*($G55=DA55),"")</f>
        <v/>
      </c>
      <c r="DF55" s="188" t="str">
        <f>IF(DC55&lt;&gt;"",IF(ABS($F55-$G55)&gt;=PrSettings!$M$7,(ABS($F55-$G55-CZ55+DA55)&lt;=1)*1,IF(AND(DC55,$F55=$G55,$F55&gt;=PrSettings!$M$6),(ABS(CZ55-$F55)&lt;=1)*1,IF(AND(DC55,$F55+$G55&gt;=PrSettings!$M$8),(ABS(CZ55-$F55)+ABS(DA55-$G55)&lt;=1)*1,""))),"")</f>
        <v/>
      </c>
      <c r="DG55" s="219"/>
      <c r="DI55" s="186">
        <f t="shared" si="8"/>
        <v>2</v>
      </c>
      <c r="DJ55" s="187" t="str">
        <f t="shared" ref="DJ55:DJ60" si="813">$C55</f>
        <v>Spain</v>
      </c>
      <c r="DK55" s="188">
        <f t="shared" si="50"/>
        <v>69</v>
      </c>
      <c r="DL55" s="187" t="str">
        <f t="shared" ref="DL55:DL60" si="814">$E55</f>
        <v>Cape Verde</v>
      </c>
      <c r="DM55" s="222"/>
      <c r="DN55" s="222"/>
      <c r="DO55" s="217"/>
      <c r="DP55" s="188" t="str">
        <f t="shared" ref="DP55:DP60" si="815">IF(($F55&lt;&gt;"")*($G55&lt;&gt;"")*(DM55&lt;&gt;"")*(DN55&lt;&gt;""),($F55&gt;$G55)*(DM55&gt;DN55)+($F55=$G55)*(DM55=DN55)+($F55&lt;$G55)*(DM55&lt;DN55),"")</f>
        <v/>
      </c>
      <c r="DQ55" s="188" t="str">
        <f>IF((DP55&lt;&gt;""),IF(OR($F55&lt;&gt;$G55,PrSettings!$M$4="●"),(($F55-$G55)=(DM55-DN55))*1,0),"")</f>
        <v/>
      </c>
      <c r="DR55" s="188" t="str">
        <f t="shared" ref="DR55:DR60" si="816">IF((DP55&lt;&gt;""),($F55=DM55)*($G55=DN55),"")</f>
        <v/>
      </c>
      <c r="DS55" s="188" t="str">
        <f>IF(DP55&lt;&gt;"",IF(ABS($F55-$G55)&gt;=PrSettings!$M$7,(ABS($F55-$G55-DM55+DN55)&lt;=1)*1,IF(AND(DP55,$F55=$G55,$F55&gt;=PrSettings!$M$6),(ABS(DM55-$F55)&lt;=1)*1,IF(AND(DP55,$F55+$G55&gt;=PrSettings!$M$8),(ABS(DM55-$F55)+ABS(DN55-$G55)&lt;=1)*1,""))),"")</f>
        <v/>
      </c>
      <c r="DT55" s="219"/>
      <c r="DV55" s="186">
        <f t="shared" si="9"/>
        <v>2</v>
      </c>
      <c r="DW55" s="187" t="str">
        <f t="shared" ref="DW55:DW60" si="817">$C55</f>
        <v>Spain</v>
      </c>
      <c r="DX55" s="188">
        <f t="shared" si="53"/>
        <v>69</v>
      </c>
      <c r="DY55" s="187" t="str">
        <f t="shared" ref="DY55:DY60" si="818">$E55</f>
        <v>Cape Verde</v>
      </c>
      <c r="DZ55" s="222"/>
      <c r="EA55" s="222"/>
      <c r="EB55" s="217"/>
      <c r="EC55" s="188" t="str">
        <f t="shared" ref="EC55:EC60" si="819">IF(($F55&lt;&gt;"")*($G55&lt;&gt;"")*(DZ55&lt;&gt;"")*(EA55&lt;&gt;""),($F55&gt;$G55)*(DZ55&gt;EA55)+($F55=$G55)*(DZ55=EA55)+($F55&lt;$G55)*(DZ55&lt;EA55),"")</f>
        <v/>
      </c>
      <c r="ED55" s="188" t="str">
        <f>IF((EC55&lt;&gt;""),IF(OR($F55&lt;&gt;$G55,PrSettings!$M$4="●"),(($F55-$G55)=(DZ55-EA55))*1,0),"")</f>
        <v/>
      </c>
      <c r="EE55" s="188" t="str">
        <f t="shared" ref="EE55:EE60" si="820">IF((EC55&lt;&gt;""),($F55=DZ55)*($G55=EA55),"")</f>
        <v/>
      </c>
      <c r="EF55" s="188" t="str">
        <f>IF(EC55&lt;&gt;"",IF(ABS($F55-$G55)&gt;=PrSettings!$M$7,(ABS($F55-$G55-DZ55+EA55)&lt;=1)*1,IF(AND(EC55,$F55=$G55,$F55&gt;=PrSettings!$M$6),(ABS(DZ55-$F55)&lt;=1)*1,IF(AND(EC55,$F55+$G55&gt;=PrSettings!$M$8),(ABS(DZ55-$F55)+ABS(EA55-$G55)&lt;=1)*1,""))),"")</f>
        <v/>
      </c>
      <c r="EG55" s="219"/>
      <c r="EI55" s="186">
        <f t="shared" si="10"/>
        <v>2</v>
      </c>
      <c r="EJ55" s="187" t="str">
        <f t="shared" ref="EJ55:EJ60" si="821">$C55</f>
        <v>Spain</v>
      </c>
      <c r="EK55" s="188">
        <f t="shared" si="56"/>
        <v>69</v>
      </c>
      <c r="EL55" s="187" t="str">
        <f t="shared" ref="EL55:EL60" si="822">$E55</f>
        <v>Cape Verde</v>
      </c>
      <c r="EM55" s="222"/>
      <c r="EN55" s="222"/>
      <c r="EO55" s="217"/>
      <c r="EP55" s="188" t="str">
        <f t="shared" ref="EP55:EP60" si="823">IF(($F55&lt;&gt;"")*($G55&lt;&gt;"")*(EM55&lt;&gt;"")*(EN55&lt;&gt;""),($F55&gt;$G55)*(EM55&gt;EN55)+($F55=$G55)*(EM55=EN55)+($F55&lt;$G55)*(EM55&lt;EN55),"")</f>
        <v/>
      </c>
      <c r="EQ55" s="188" t="str">
        <f>IF((EP55&lt;&gt;""),IF(OR($F55&lt;&gt;$G55,PrSettings!$M$4="●"),(($F55-$G55)=(EM55-EN55))*1,0),"")</f>
        <v/>
      </c>
      <c r="ER55" s="188" t="str">
        <f t="shared" ref="ER55:ER60" si="824">IF((EP55&lt;&gt;""),($F55=EM55)*($G55=EN55),"")</f>
        <v/>
      </c>
      <c r="ES55" s="188" t="str">
        <f>IF(EP55&lt;&gt;"",IF(ABS($F55-$G55)&gt;=PrSettings!$M$7,(ABS($F55-$G55-EM55+EN55)&lt;=1)*1,IF(AND(EP55,$F55=$G55,$F55&gt;=PrSettings!$M$6),(ABS(EM55-$F55)&lt;=1)*1,IF(AND(EP55,$F55+$G55&gt;=PrSettings!$M$8),(ABS(EM55-$F55)+ABS(EN55-$G55)&lt;=1)*1,""))),"")</f>
        <v/>
      </c>
      <c r="ET55" s="219"/>
      <c r="EV55" s="186">
        <f t="shared" si="11"/>
        <v>2</v>
      </c>
      <c r="EW55" s="187" t="str">
        <f t="shared" ref="EW55:EW60" si="825">$C55</f>
        <v>Spain</v>
      </c>
      <c r="EX55" s="188">
        <f t="shared" si="59"/>
        <v>69</v>
      </c>
      <c r="EY55" s="187" t="str">
        <f t="shared" ref="EY55:EY60" si="826">$E55</f>
        <v>Cape Verde</v>
      </c>
      <c r="EZ55" s="222"/>
      <c r="FA55" s="222"/>
      <c r="FB55" s="217"/>
      <c r="FC55" s="188" t="str">
        <f t="shared" ref="FC55:FC60" si="827">IF(($F55&lt;&gt;"")*($G55&lt;&gt;"")*(EZ55&lt;&gt;"")*(FA55&lt;&gt;""),($F55&gt;$G55)*(EZ55&gt;FA55)+($F55=$G55)*(EZ55=FA55)+($F55&lt;$G55)*(EZ55&lt;FA55),"")</f>
        <v/>
      </c>
      <c r="FD55" s="188" t="str">
        <f>IF((FC55&lt;&gt;""),IF(OR($F55&lt;&gt;$G55,PrSettings!$M$4="●"),(($F55-$G55)=(EZ55-FA55))*1,0),"")</f>
        <v/>
      </c>
      <c r="FE55" s="188" t="str">
        <f t="shared" ref="FE55:FE60" si="828">IF((FC55&lt;&gt;""),($F55=EZ55)*($G55=FA55),"")</f>
        <v/>
      </c>
      <c r="FF55" s="188" t="str">
        <f>IF(FC55&lt;&gt;"",IF(ABS($F55-$G55)&gt;=PrSettings!$M$7,(ABS($F55-$G55-EZ55+FA55)&lt;=1)*1,IF(AND(FC55,$F55=$G55,$F55&gt;=PrSettings!$M$6),(ABS(EZ55-$F55)&lt;=1)*1,IF(AND(FC55,$F55+$G55&gt;=PrSettings!$M$8),(ABS(EZ55-$F55)+ABS(FA55-$G55)&lt;=1)*1,""))),"")</f>
        <v/>
      </c>
      <c r="FG55" s="219"/>
      <c r="FI55" s="186">
        <f t="shared" si="12"/>
        <v>2</v>
      </c>
      <c r="FJ55" s="187" t="str">
        <f t="shared" ref="FJ55:FJ60" si="829">$C55</f>
        <v>Spain</v>
      </c>
      <c r="FK55" s="188">
        <f t="shared" si="62"/>
        <v>69</v>
      </c>
      <c r="FL55" s="187" t="str">
        <f t="shared" ref="FL55:FL60" si="830">$E55</f>
        <v>Cape Verde</v>
      </c>
      <c r="FM55" s="222"/>
      <c r="FN55" s="222"/>
      <c r="FO55" s="217"/>
      <c r="FP55" s="188" t="str">
        <f t="shared" ref="FP55:FP60" si="831">IF(($F55&lt;&gt;"")*($G55&lt;&gt;"")*(FM55&lt;&gt;"")*(FN55&lt;&gt;""),($F55&gt;$G55)*(FM55&gt;FN55)+($F55=$G55)*(FM55=FN55)+($F55&lt;$G55)*(FM55&lt;FN55),"")</f>
        <v/>
      </c>
      <c r="FQ55" s="188" t="str">
        <f>IF((FP55&lt;&gt;""),IF(OR($F55&lt;&gt;$G55,PrSettings!$M$4="●"),(($F55-$G55)=(FM55-FN55))*1,0),"")</f>
        <v/>
      </c>
      <c r="FR55" s="188" t="str">
        <f t="shared" ref="FR55:FR60" si="832">IF((FP55&lt;&gt;""),($F55=FM55)*($G55=FN55),"")</f>
        <v/>
      </c>
      <c r="FS55" s="188" t="str">
        <f>IF(FP55&lt;&gt;"",IF(ABS($F55-$G55)&gt;=PrSettings!$M$7,(ABS($F55-$G55-FM55+FN55)&lt;=1)*1,IF(AND(FP55,$F55=$G55,$F55&gt;=PrSettings!$M$6),(ABS(FM55-$F55)&lt;=1)*1,IF(AND(FP55,$F55+$G55&gt;=PrSettings!$M$8),(ABS(FM55-$F55)+ABS(FN55-$G55)&lt;=1)*1,""))),"")</f>
        <v/>
      </c>
      <c r="FT55" s="219"/>
      <c r="FV55" s="186">
        <f t="shared" si="13"/>
        <v>2</v>
      </c>
      <c r="FW55" s="187" t="str">
        <f t="shared" ref="FW55:FW60" si="833">$C55</f>
        <v>Spain</v>
      </c>
      <c r="FX55" s="188">
        <f t="shared" si="65"/>
        <v>69</v>
      </c>
      <c r="FY55" s="187" t="str">
        <f t="shared" ref="FY55:FY60" si="834">$E55</f>
        <v>Cape Verde</v>
      </c>
      <c r="FZ55" s="222"/>
      <c r="GA55" s="222"/>
      <c r="GB55" s="217"/>
      <c r="GC55" s="188" t="str">
        <f t="shared" ref="GC55:GC60" si="835">IF(($F55&lt;&gt;"")*($G55&lt;&gt;"")*(FZ55&lt;&gt;"")*(GA55&lt;&gt;""),($F55&gt;$G55)*(FZ55&gt;GA55)+($F55=$G55)*(FZ55=GA55)+($F55&lt;$G55)*(FZ55&lt;GA55),"")</f>
        <v/>
      </c>
      <c r="GD55" s="188" t="str">
        <f>IF((GC55&lt;&gt;""),IF(OR($F55&lt;&gt;$G55,PrSettings!$M$4="●"),(($F55-$G55)=(FZ55-GA55))*1,0),"")</f>
        <v/>
      </c>
      <c r="GE55" s="188" t="str">
        <f t="shared" ref="GE55:GE60" si="836">IF((GC55&lt;&gt;""),($F55=FZ55)*($G55=GA55),"")</f>
        <v/>
      </c>
      <c r="GF55" s="188" t="str">
        <f>IF(GC55&lt;&gt;"",IF(ABS($F55-$G55)&gt;=PrSettings!$M$7,(ABS($F55-$G55-FZ55+GA55)&lt;=1)*1,IF(AND(GC55,$F55=$G55,$F55&gt;=PrSettings!$M$6),(ABS(FZ55-$F55)&lt;=1)*1,IF(AND(GC55,$F55+$G55&gt;=PrSettings!$M$8),(ABS(FZ55-$F55)+ABS(GA55-$G55)&lt;=1)*1,""))),"")</f>
        <v/>
      </c>
      <c r="GG55" s="219"/>
      <c r="GI55" s="186">
        <f t="shared" si="14"/>
        <v>2</v>
      </c>
      <c r="GJ55" s="187" t="str">
        <f t="shared" ref="GJ55:GJ60" si="837">$C55</f>
        <v>Spain</v>
      </c>
      <c r="GK55" s="188">
        <f t="shared" si="68"/>
        <v>69</v>
      </c>
      <c r="GL55" s="187" t="str">
        <f t="shared" ref="GL55:GL60" si="838">$E55</f>
        <v>Cape Verde</v>
      </c>
      <c r="GM55" s="222"/>
      <c r="GN55" s="222"/>
      <c r="GO55" s="217"/>
      <c r="GP55" s="188" t="str">
        <f t="shared" ref="GP55:GP60" si="839">IF(($F55&lt;&gt;"")*($G55&lt;&gt;"")*(GM55&lt;&gt;"")*(GN55&lt;&gt;""),($F55&gt;$G55)*(GM55&gt;GN55)+($F55=$G55)*(GM55=GN55)+($F55&lt;$G55)*(GM55&lt;GN55),"")</f>
        <v/>
      </c>
      <c r="GQ55" s="188" t="str">
        <f>IF((GP55&lt;&gt;""),IF(OR($F55&lt;&gt;$G55,PrSettings!$M$4="●"),(($F55-$G55)=(GM55-GN55))*1,0),"")</f>
        <v/>
      </c>
      <c r="GR55" s="188" t="str">
        <f t="shared" ref="GR55:GR60" si="840">IF((GP55&lt;&gt;""),($F55=GM55)*($G55=GN55),"")</f>
        <v/>
      </c>
      <c r="GS55" s="188" t="str">
        <f>IF(GP55&lt;&gt;"",IF(ABS($F55-$G55)&gt;=PrSettings!$M$7,(ABS($F55-$G55-GM55+GN55)&lt;=1)*1,IF(AND(GP55,$F55=$G55,$F55&gt;=PrSettings!$M$6),(ABS(GM55-$F55)&lt;=1)*1,IF(AND(GP55,$F55+$G55&gt;=PrSettings!$M$8),(ABS(GM55-$F55)+ABS(GN55-$G55)&lt;=1)*1,""))),"")</f>
        <v/>
      </c>
      <c r="GT55" s="219"/>
      <c r="GV55" s="186">
        <f t="shared" si="15"/>
        <v>2</v>
      </c>
      <c r="GW55" s="187" t="str">
        <f t="shared" ref="GW55:GW60" si="841">$C55</f>
        <v>Spain</v>
      </c>
      <c r="GX55" s="188">
        <f t="shared" si="71"/>
        <v>69</v>
      </c>
      <c r="GY55" s="187" t="str">
        <f t="shared" ref="GY55:GY60" si="842">$E55</f>
        <v>Cape Verde</v>
      </c>
      <c r="GZ55" s="222"/>
      <c r="HA55" s="222"/>
      <c r="HB55" s="217"/>
      <c r="HC55" s="188" t="str">
        <f t="shared" ref="HC55:HC60" si="843">IF(($F55&lt;&gt;"")*($G55&lt;&gt;"")*(GZ55&lt;&gt;"")*(HA55&lt;&gt;""),($F55&gt;$G55)*(GZ55&gt;HA55)+($F55=$G55)*(GZ55=HA55)+($F55&lt;$G55)*(GZ55&lt;HA55),"")</f>
        <v/>
      </c>
      <c r="HD55" s="188" t="str">
        <f>IF((HC55&lt;&gt;""),IF(OR($F55&lt;&gt;$G55,PrSettings!$M$4="●"),(($F55-$G55)=(GZ55-HA55))*1,0),"")</f>
        <v/>
      </c>
      <c r="HE55" s="188" t="str">
        <f t="shared" ref="HE55:HE60" si="844">IF((HC55&lt;&gt;""),($F55=GZ55)*($G55=HA55),"")</f>
        <v/>
      </c>
      <c r="HF55" s="188" t="str">
        <f>IF(HC55&lt;&gt;"",IF(ABS($F55-$G55)&gt;=PrSettings!$M$7,(ABS($F55-$G55-GZ55+HA55)&lt;=1)*1,IF(AND(HC55,$F55=$G55,$F55&gt;=PrSettings!$M$6),(ABS(GZ55-$F55)&lt;=1)*1,IF(AND(HC55,$F55+$G55&gt;=PrSettings!$M$8),(ABS(GZ55-$F55)+ABS(HA55-$G55)&lt;=1)*1,""))),"")</f>
        <v/>
      </c>
      <c r="HG55" s="219"/>
      <c r="HI55" s="186">
        <f t="shared" si="16"/>
        <v>2</v>
      </c>
      <c r="HJ55" s="187" t="str">
        <f t="shared" ref="HJ55:HJ60" si="845">$C55</f>
        <v>Spain</v>
      </c>
      <c r="HK55" s="188">
        <f t="shared" si="74"/>
        <v>69</v>
      </c>
      <c r="HL55" s="187" t="str">
        <f t="shared" ref="HL55:HL60" si="846">$E55</f>
        <v>Cape Verde</v>
      </c>
      <c r="HM55" s="222"/>
      <c r="HN55" s="222"/>
      <c r="HO55" s="217"/>
      <c r="HP55" s="188" t="str">
        <f t="shared" ref="HP55:HP60" si="847">IF(($F55&lt;&gt;"")*($G55&lt;&gt;"")*(HM55&lt;&gt;"")*(HN55&lt;&gt;""),($F55&gt;$G55)*(HM55&gt;HN55)+($F55=$G55)*(HM55=HN55)+($F55&lt;$G55)*(HM55&lt;HN55),"")</f>
        <v/>
      </c>
      <c r="HQ55" s="188" t="str">
        <f>IF((HP55&lt;&gt;""),IF(OR($F55&lt;&gt;$G55,PrSettings!$M$4="●"),(($F55-$G55)=(HM55-HN55))*1,0),"")</f>
        <v/>
      </c>
      <c r="HR55" s="188" t="str">
        <f t="shared" ref="HR55:HR60" si="848">IF((HP55&lt;&gt;""),($F55=HM55)*($G55=HN55),"")</f>
        <v/>
      </c>
      <c r="HS55" s="188" t="str">
        <f>IF(HP55&lt;&gt;"",IF(ABS($F55-$G55)&gt;=PrSettings!$M$7,(ABS($F55-$G55-HM55+HN55)&lt;=1)*1,IF(AND(HP55,$F55=$G55,$F55&gt;=PrSettings!$M$6),(ABS(HM55-$F55)&lt;=1)*1,IF(AND(HP55,$F55+$G55&gt;=PrSettings!$M$8),(ABS(HM55-$F55)+ABS(HN55-$G55)&lt;=1)*1,""))),"")</f>
        <v/>
      </c>
      <c r="HT55" s="219"/>
      <c r="HV55" s="186">
        <f t="shared" si="17"/>
        <v>2</v>
      </c>
      <c r="HW55" s="187" t="str">
        <f t="shared" ref="HW55:HW60" si="849">$C55</f>
        <v>Spain</v>
      </c>
      <c r="HX55" s="188">
        <f t="shared" si="77"/>
        <v>69</v>
      </c>
      <c r="HY55" s="187" t="str">
        <f t="shared" ref="HY55:HY60" si="850">$E55</f>
        <v>Cape Verde</v>
      </c>
      <c r="HZ55" s="222"/>
      <c r="IA55" s="222"/>
      <c r="IB55" s="217"/>
      <c r="IC55" s="188" t="str">
        <f t="shared" ref="IC55:IC60" si="851">IF(($F55&lt;&gt;"")*($G55&lt;&gt;"")*(HZ55&lt;&gt;"")*(IA55&lt;&gt;""),($F55&gt;$G55)*(HZ55&gt;IA55)+($F55=$G55)*(HZ55=IA55)+($F55&lt;$G55)*(HZ55&lt;IA55),"")</f>
        <v/>
      </c>
      <c r="ID55" s="188" t="str">
        <f>IF((IC55&lt;&gt;""),IF(OR($F55&lt;&gt;$G55,PrSettings!$M$4="●"),(($F55-$G55)=(HZ55-IA55))*1,0),"")</f>
        <v/>
      </c>
      <c r="IE55" s="188" t="str">
        <f t="shared" ref="IE55:IE60" si="852">IF((IC55&lt;&gt;""),($F55=HZ55)*($G55=IA55),"")</f>
        <v/>
      </c>
      <c r="IF55" s="188" t="str">
        <f>IF(IC55&lt;&gt;"",IF(ABS($F55-$G55)&gt;=PrSettings!$M$7,(ABS($F55-$G55-HZ55+IA55)&lt;=1)*1,IF(AND(IC55,$F55=$G55,$F55&gt;=PrSettings!$M$6),(ABS(HZ55-$F55)&lt;=1)*1,IF(AND(IC55,$F55+$G55&gt;=PrSettings!$M$8),(ABS(HZ55-$F55)+ABS(IA55-$G55)&lt;=1)*1,""))),"")</f>
        <v/>
      </c>
      <c r="IG55" s="219"/>
      <c r="II55" s="186">
        <f t="shared" si="18"/>
        <v>2</v>
      </c>
      <c r="IJ55" s="187" t="str">
        <f t="shared" ref="IJ55:IJ60" si="853">$C55</f>
        <v>Spain</v>
      </c>
      <c r="IK55" s="188">
        <f t="shared" si="80"/>
        <v>69</v>
      </c>
      <c r="IL55" s="187" t="str">
        <f t="shared" ref="IL55:IL60" si="854">$E55</f>
        <v>Cape Verde</v>
      </c>
      <c r="IM55" s="222"/>
      <c r="IN55" s="222"/>
      <c r="IO55" s="217"/>
      <c r="IP55" s="188" t="str">
        <f t="shared" ref="IP55:IP60" si="855">IF(($F55&lt;&gt;"")*($G55&lt;&gt;"")*(IM55&lt;&gt;"")*(IN55&lt;&gt;""),($F55&gt;$G55)*(IM55&gt;IN55)+($F55=$G55)*(IM55=IN55)+($F55&lt;$G55)*(IM55&lt;IN55),"")</f>
        <v/>
      </c>
      <c r="IQ55" s="188" t="str">
        <f>IF((IP55&lt;&gt;""),IF(OR($F55&lt;&gt;$G55,PrSettings!$M$4="●"),(($F55-$G55)=(IM55-IN55))*1,0),"")</f>
        <v/>
      </c>
      <c r="IR55" s="188" t="str">
        <f t="shared" ref="IR55:IR60" si="856">IF((IP55&lt;&gt;""),($F55=IM55)*($G55=IN55),"")</f>
        <v/>
      </c>
      <c r="IS55" s="188" t="str">
        <f>IF(IP55&lt;&gt;"",IF(ABS($F55-$G55)&gt;=PrSettings!$M$7,(ABS($F55-$G55-IM55+IN55)&lt;=1)*1,IF(AND(IP55,$F55=$G55,$F55&gt;=PrSettings!$M$6),(ABS(IM55-$F55)&lt;=1)*1,IF(AND(IP55,$F55+$G55&gt;=PrSettings!$M$8),(ABS(IM55-$F55)+ABS(IN55-$G55)&lt;=1)*1,""))),"")</f>
        <v/>
      </c>
      <c r="IT55" s="219"/>
      <c r="IV55" s="186">
        <f t="shared" si="19"/>
        <v>2</v>
      </c>
      <c r="IW55" s="187" t="str">
        <f t="shared" ref="IW55:IW60" si="857">$C55</f>
        <v>Spain</v>
      </c>
      <c r="IX55" s="188">
        <f t="shared" si="83"/>
        <v>69</v>
      </c>
      <c r="IY55" s="187" t="str">
        <f t="shared" ref="IY55:IY60" si="858">$E55</f>
        <v>Cape Verde</v>
      </c>
      <c r="IZ55" s="222"/>
      <c r="JA55" s="222"/>
      <c r="JB55" s="217"/>
      <c r="JC55" s="188" t="str">
        <f t="shared" ref="JC55:JC60" si="859">IF(($F55&lt;&gt;"")*($G55&lt;&gt;"")*(IZ55&lt;&gt;"")*(JA55&lt;&gt;""),($F55&gt;$G55)*(IZ55&gt;JA55)+($F55=$G55)*(IZ55=JA55)+($F55&lt;$G55)*(IZ55&lt;JA55),"")</f>
        <v/>
      </c>
      <c r="JD55" s="188" t="str">
        <f>IF((JC55&lt;&gt;""),IF(OR($F55&lt;&gt;$G55,PrSettings!$M$4="●"),(($F55-$G55)=(IZ55-JA55))*1,0),"")</f>
        <v/>
      </c>
      <c r="JE55" s="188" t="str">
        <f t="shared" ref="JE55:JE60" si="860">IF((JC55&lt;&gt;""),($F55=IZ55)*($G55=JA55),"")</f>
        <v/>
      </c>
      <c r="JF55" s="188" t="str">
        <f>IF(JC55&lt;&gt;"",IF(ABS($F55-$G55)&gt;=PrSettings!$M$7,(ABS($F55-$G55-IZ55+JA55)&lt;=1)*1,IF(AND(JC55,$F55=$G55,$F55&gt;=PrSettings!$M$6),(ABS(IZ55-$F55)&lt;=1)*1,IF(AND(JC55,$F55+$G55&gt;=PrSettings!$M$8),(ABS(IZ55-$F55)+ABS(JA55-$G55)&lt;=1)*1,""))),"")</f>
        <v/>
      </c>
      <c r="JG55" s="219"/>
      <c r="JI55" s="186">
        <f t="shared" si="20"/>
        <v>2</v>
      </c>
      <c r="JJ55" s="187" t="str">
        <f t="shared" ref="JJ55:JJ60" si="861">$C55</f>
        <v>Spain</v>
      </c>
      <c r="JK55" s="188">
        <f t="shared" si="86"/>
        <v>69</v>
      </c>
      <c r="JL55" s="187" t="str">
        <f t="shared" ref="JL55:JL60" si="862">$E55</f>
        <v>Cape Verde</v>
      </c>
      <c r="JM55" s="222"/>
      <c r="JN55" s="222"/>
      <c r="JO55" s="217"/>
      <c r="JP55" s="188" t="str">
        <f t="shared" ref="JP55:JP60" si="863">IF(($F55&lt;&gt;"")*($G55&lt;&gt;"")*(JM55&lt;&gt;"")*(JN55&lt;&gt;""),($F55&gt;$G55)*(JM55&gt;JN55)+($F55=$G55)*(JM55=JN55)+($F55&lt;$G55)*(JM55&lt;JN55),"")</f>
        <v/>
      </c>
      <c r="JQ55" s="188" t="str">
        <f>IF((JP55&lt;&gt;""),IF(OR($F55&lt;&gt;$G55,PrSettings!$M$4="●"),(($F55-$G55)=(JM55-JN55))*1,0),"")</f>
        <v/>
      </c>
      <c r="JR55" s="188" t="str">
        <f t="shared" ref="JR55:JR60" si="864">IF((JP55&lt;&gt;""),($F55=JM55)*($G55=JN55),"")</f>
        <v/>
      </c>
      <c r="JS55" s="188" t="str">
        <f>IF(JP55&lt;&gt;"",IF(ABS($F55-$G55)&gt;=PrSettings!$M$7,(ABS($F55-$G55-JM55+JN55)&lt;=1)*1,IF(AND(JP55,$F55=$G55,$F55&gt;=PrSettings!$M$6),(ABS(JM55-$F55)&lt;=1)*1,IF(AND(JP55,$F55+$G55&gt;=PrSettings!$M$8),(ABS(JM55-$F55)+ABS(JN55-$G55)&lt;=1)*1,""))),"")</f>
        <v/>
      </c>
      <c r="JT55" s="219"/>
      <c r="JV55" s="186">
        <f t="shared" si="21"/>
        <v>2</v>
      </c>
      <c r="JW55" s="187" t="str">
        <f t="shared" ref="JW55:JW60" si="865">$C55</f>
        <v>Spain</v>
      </c>
      <c r="JX55" s="188">
        <f t="shared" si="89"/>
        <v>69</v>
      </c>
      <c r="JY55" s="187" t="str">
        <f t="shared" ref="JY55:JY60" si="866">$E55</f>
        <v>Cape Verde</v>
      </c>
      <c r="JZ55" s="222"/>
      <c r="KA55" s="222"/>
      <c r="KB55" s="217"/>
      <c r="KC55" s="188" t="str">
        <f t="shared" ref="KC55:KC60" si="867">IF(($F55&lt;&gt;"")*($G55&lt;&gt;"")*(JZ55&lt;&gt;"")*(KA55&lt;&gt;""),($F55&gt;$G55)*(JZ55&gt;KA55)+($F55=$G55)*(JZ55=KA55)+($F55&lt;$G55)*(JZ55&lt;KA55),"")</f>
        <v/>
      </c>
      <c r="KD55" s="188" t="str">
        <f>IF((KC55&lt;&gt;""),IF(OR($F55&lt;&gt;$G55,PrSettings!$M$4="●"),(($F55-$G55)=(JZ55-KA55))*1,0),"")</f>
        <v/>
      </c>
      <c r="KE55" s="188" t="str">
        <f t="shared" ref="KE55:KE60" si="868">IF((KC55&lt;&gt;""),($F55=JZ55)*($G55=KA55),"")</f>
        <v/>
      </c>
      <c r="KF55" s="188" t="str">
        <f>IF(KC55&lt;&gt;"",IF(ABS($F55-$G55)&gt;=PrSettings!$M$7,(ABS($F55-$G55-JZ55+KA55)&lt;=1)*1,IF(AND(KC55,$F55=$G55,$F55&gt;=PrSettings!$M$6),(ABS(JZ55-$F55)&lt;=1)*1,IF(AND(KC55,$F55+$G55&gt;=PrSettings!$M$8),(ABS(JZ55-$F55)+ABS(KA55-$G55)&lt;=1)*1,""))),"")</f>
        <v/>
      </c>
      <c r="KG55" s="219"/>
      <c r="KI55" s="186">
        <f t="shared" si="22"/>
        <v>2</v>
      </c>
      <c r="KJ55" s="187" t="str">
        <f t="shared" ref="KJ55:KJ60" si="869">$C55</f>
        <v>Spain</v>
      </c>
      <c r="KK55" s="188">
        <f t="shared" si="92"/>
        <v>69</v>
      </c>
      <c r="KL55" s="187" t="str">
        <f t="shared" ref="KL55:KL60" si="870">$E55</f>
        <v>Cape Verde</v>
      </c>
      <c r="KM55" s="222"/>
      <c r="KN55" s="222"/>
      <c r="KO55" s="217"/>
      <c r="KP55" s="188" t="str">
        <f t="shared" ref="KP55:KP60" si="871">IF(($F55&lt;&gt;"")*($G55&lt;&gt;"")*(KM55&lt;&gt;"")*(KN55&lt;&gt;""),($F55&gt;$G55)*(KM55&gt;KN55)+($F55=$G55)*(KM55=KN55)+($F55&lt;$G55)*(KM55&lt;KN55),"")</f>
        <v/>
      </c>
      <c r="KQ55" s="188" t="str">
        <f>IF((KP55&lt;&gt;""),IF(OR($F55&lt;&gt;$G55,PrSettings!$M$4="●"),(($F55-$G55)=(KM55-KN55))*1,0),"")</f>
        <v/>
      </c>
      <c r="KR55" s="188" t="str">
        <f t="shared" ref="KR55:KR60" si="872">IF((KP55&lt;&gt;""),($F55=KM55)*($G55=KN55),"")</f>
        <v/>
      </c>
      <c r="KS55" s="188" t="str">
        <f>IF(KP55&lt;&gt;"",IF(ABS($F55-$G55)&gt;=PrSettings!$M$7,(ABS($F55-$G55-KM55+KN55)&lt;=1)*1,IF(AND(KP55,$F55=$G55,$F55&gt;=PrSettings!$M$6),(ABS(KM55-$F55)&lt;=1)*1,IF(AND(KP55,$F55+$G55&gt;=PrSettings!$M$8),(ABS(KM55-$F55)+ABS(KN55-$G55)&lt;=1)*1,""))),"")</f>
        <v/>
      </c>
      <c r="KT55" s="219"/>
      <c r="KV55" s="186">
        <f t="shared" si="23"/>
        <v>2</v>
      </c>
      <c r="KW55" s="187" t="str">
        <f t="shared" ref="KW55:KW60" si="873">$C55</f>
        <v>Spain</v>
      </c>
      <c r="KX55" s="188">
        <f t="shared" si="95"/>
        <v>69</v>
      </c>
      <c r="KY55" s="187" t="str">
        <f t="shared" ref="KY55:KY60" si="874">$E55</f>
        <v>Cape Verde</v>
      </c>
      <c r="KZ55" s="222"/>
      <c r="LA55" s="222"/>
      <c r="LB55" s="217"/>
      <c r="LC55" s="188" t="str">
        <f t="shared" ref="LC55:LC60" si="875">IF(($F55&lt;&gt;"")*($G55&lt;&gt;"")*(KZ55&lt;&gt;"")*(LA55&lt;&gt;""),($F55&gt;$G55)*(KZ55&gt;LA55)+($F55=$G55)*(KZ55=LA55)+($F55&lt;$G55)*(KZ55&lt;LA55),"")</f>
        <v/>
      </c>
      <c r="LD55" s="188" t="str">
        <f>IF((LC55&lt;&gt;""),IF(OR($F55&lt;&gt;$G55,PrSettings!$M$4="●"),(($F55-$G55)=(KZ55-LA55))*1,0),"")</f>
        <v/>
      </c>
      <c r="LE55" s="188" t="str">
        <f t="shared" ref="LE55:LE60" si="876">IF((LC55&lt;&gt;""),($F55=KZ55)*($G55=LA55),"")</f>
        <v/>
      </c>
      <c r="LF55" s="188" t="str">
        <f>IF(LC55&lt;&gt;"",IF(ABS($F55-$G55)&gt;=PrSettings!$M$7,(ABS($F55-$G55-KZ55+LA55)&lt;=1)*1,IF(AND(LC55,$F55=$G55,$F55&gt;=PrSettings!$M$6),(ABS(KZ55-$F55)&lt;=1)*1,IF(AND(LC55,$F55+$G55&gt;=PrSettings!$M$8),(ABS(KZ55-$F55)+ABS(LA55-$G55)&lt;=1)*1,""))),"")</f>
        <v/>
      </c>
      <c r="LG55" s="219"/>
      <c r="LI55" s="186">
        <f t="shared" si="24"/>
        <v>2</v>
      </c>
      <c r="LJ55" s="187" t="str">
        <f t="shared" ref="LJ55:LJ60" si="877">$C55</f>
        <v>Spain</v>
      </c>
      <c r="LK55" s="188">
        <f t="shared" si="98"/>
        <v>69</v>
      </c>
      <c r="LL55" s="187" t="str">
        <f t="shared" ref="LL55:LL60" si="878">$E55</f>
        <v>Cape Verde</v>
      </c>
      <c r="LM55" s="222"/>
      <c r="LN55" s="222"/>
      <c r="LO55" s="217"/>
      <c r="LP55" s="188" t="str">
        <f t="shared" ref="LP55:LP60" si="879">IF(($F55&lt;&gt;"")*($G55&lt;&gt;"")*(LM55&lt;&gt;"")*(LN55&lt;&gt;""),($F55&gt;$G55)*(LM55&gt;LN55)+($F55=$G55)*(LM55=LN55)+($F55&lt;$G55)*(LM55&lt;LN55),"")</f>
        <v/>
      </c>
      <c r="LQ55" s="188" t="str">
        <f>IF((LP55&lt;&gt;""),IF(OR($F55&lt;&gt;$G55,PrSettings!$M$4="●"),(($F55-$G55)=(LM55-LN55))*1,0),"")</f>
        <v/>
      </c>
      <c r="LR55" s="188" t="str">
        <f t="shared" ref="LR55:LR60" si="880">IF((LP55&lt;&gt;""),($F55=LM55)*($G55=LN55),"")</f>
        <v/>
      </c>
      <c r="LS55" s="188" t="str">
        <f>IF(LP55&lt;&gt;"",IF(ABS($F55-$G55)&gt;=PrSettings!$M$7,(ABS($F55-$G55-LM55+LN55)&lt;=1)*1,IF(AND(LP55,$F55=$G55,$F55&gt;=PrSettings!$M$6),(ABS(LM55-$F55)&lt;=1)*1,IF(AND(LP55,$F55+$G55&gt;=PrSettings!$M$8),(ABS(LM55-$F55)+ABS(LN55-$G55)&lt;=1)*1,""))),"")</f>
        <v/>
      </c>
      <c r="LT55" s="219"/>
      <c r="LV55" s="186">
        <f t="shared" si="25"/>
        <v>2</v>
      </c>
      <c r="LW55" s="187" t="str">
        <f t="shared" ref="LW55:LW60" si="881">$C55</f>
        <v>Spain</v>
      </c>
      <c r="LX55" s="188">
        <f t="shared" si="101"/>
        <v>69</v>
      </c>
      <c r="LY55" s="187" t="str">
        <f t="shared" ref="LY55:LY60" si="882">$E55</f>
        <v>Cape Verde</v>
      </c>
      <c r="LZ55" s="222"/>
      <c r="MA55" s="222"/>
      <c r="MB55" s="217"/>
      <c r="MC55" s="188" t="str">
        <f t="shared" ref="MC55:MC60" si="883">IF(($F55&lt;&gt;"")*($G55&lt;&gt;"")*(LZ55&lt;&gt;"")*(MA55&lt;&gt;""),($F55&gt;$G55)*(LZ55&gt;MA55)+($F55=$G55)*(LZ55=MA55)+($F55&lt;$G55)*(LZ55&lt;MA55),"")</f>
        <v/>
      </c>
      <c r="MD55" s="188" t="str">
        <f>IF((MC55&lt;&gt;""),IF(OR($F55&lt;&gt;$G55,PrSettings!$M$4="●"),(($F55-$G55)=(LZ55-MA55))*1,0),"")</f>
        <v/>
      </c>
      <c r="ME55" s="188" t="str">
        <f t="shared" ref="ME55:ME60" si="884">IF((MC55&lt;&gt;""),($F55=LZ55)*($G55=MA55),"")</f>
        <v/>
      </c>
      <c r="MF55" s="188" t="str">
        <f>IF(MC55&lt;&gt;"",IF(ABS($F55-$G55)&gt;=PrSettings!$M$7,(ABS($F55-$G55-LZ55+MA55)&lt;=1)*1,IF(AND(MC55,$F55=$G55,$F55&gt;=PrSettings!$M$6),(ABS(LZ55-$F55)&lt;=1)*1,IF(AND(MC55,$F55+$G55&gt;=PrSettings!$M$8),(ABS(LZ55-$F55)+ABS(MA55-$G55)&lt;=1)*1,""))),"")</f>
        <v/>
      </c>
      <c r="MG55" s="219"/>
    </row>
    <row r="56" spans="2:345">
      <c r="B56" s="186">
        <f>INDEX(Groups!$C$7:$C$65,MATCH(C56,Groups!$D$7:$D$65,0))</f>
        <v>61</v>
      </c>
      <c r="C56" s="187" t="str">
        <f>CalcH!$P$23</f>
        <v>Saudi Arabia</v>
      </c>
      <c r="D56" s="188">
        <f>INDEX(Groups!$C$7:$C$65,MATCH(E56,Groups!$D$7:$D$65,0))</f>
        <v>17</v>
      </c>
      <c r="E56" s="187" t="str">
        <f>CalcH!$Q$23</f>
        <v>Uruguay</v>
      </c>
      <c r="F56" s="717" t="str">
        <f>CalcH!$R$23</f>
        <v/>
      </c>
      <c r="G56" s="190" t="str">
        <f>CalcH!$S$23</f>
        <v/>
      </c>
      <c r="I56" s="186">
        <f t="shared" si="468"/>
        <v>61</v>
      </c>
      <c r="J56" s="187" t="str">
        <f t="shared" si="781"/>
        <v>Saudi Arabia</v>
      </c>
      <c r="K56" s="188">
        <f t="shared" si="26"/>
        <v>17</v>
      </c>
      <c r="L56" s="187" t="str">
        <f t="shared" si="782"/>
        <v>Uruguay</v>
      </c>
      <c r="M56" s="222"/>
      <c r="N56" s="222"/>
      <c r="O56" s="218"/>
      <c r="P56" s="188" t="str">
        <f t="shared" si="783"/>
        <v/>
      </c>
      <c r="Q56" s="188" t="str">
        <f>IF((P56&lt;&gt;""),IF(OR($F56&lt;&gt;$G56,PrSettings!$M$4="●"),(($F56-$G56)=(M56-N56))*1,0),"")</f>
        <v/>
      </c>
      <c r="R56" s="188" t="str">
        <f t="shared" si="784"/>
        <v/>
      </c>
      <c r="S56" s="188" t="str">
        <f>IF(P56&lt;&gt;"",IF(ABS($F56-$G56)&gt;=PrSettings!$M$7,(ABS($F56-$G56-M56+N56)&lt;=1)*1,IF(AND(P56,$F56=$G56,$F56&gt;=PrSettings!$M$6),(ABS(M56-$F56)&lt;=1)*1,IF(AND(P56,$F56+$G56&gt;=PrSettings!$M$8),(ABS(M56-$F56)+ABS(N56-$G56)&lt;=1)*1,""))),"")</f>
        <v/>
      </c>
      <c r="T56" s="220"/>
      <c r="V56" s="186">
        <f t="shared" si="1"/>
        <v>61</v>
      </c>
      <c r="W56" s="187" t="str">
        <f t="shared" si="785"/>
        <v>Saudi Arabia</v>
      </c>
      <c r="X56" s="188">
        <f t="shared" si="29"/>
        <v>17</v>
      </c>
      <c r="Y56" s="187" t="str">
        <f t="shared" si="786"/>
        <v>Uruguay</v>
      </c>
      <c r="Z56" s="222"/>
      <c r="AA56" s="222"/>
      <c r="AB56" s="218"/>
      <c r="AC56" s="188" t="str">
        <f t="shared" si="787"/>
        <v/>
      </c>
      <c r="AD56" s="188" t="str">
        <f>IF((AC56&lt;&gt;""),IF(OR($F56&lt;&gt;$G56,PrSettings!$M$4="●"),(($F56-$G56)=(Z56-AA56))*1,0),"")</f>
        <v/>
      </c>
      <c r="AE56" s="188" t="str">
        <f t="shared" si="788"/>
        <v/>
      </c>
      <c r="AF56" s="188" t="str">
        <f>IF(AC56&lt;&gt;"",IF(ABS($F56-$G56)&gt;=PrSettings!$M$7,(ABS($F56-$G56-Z56+AA56)&lt;=1)*1,IF(AND(AC56,$F56=$G56,$F56&gt;=PrSettings!$M$6),(ABS(Z56-$F56)&lt;=1)*1,IF(AND(AC56,$F56+$G56&gt;=PrSettings!$M$8),(ABS(Z56-$F56)+ABS(AA56-$G56)&lt;=1)*1,""))),"")</f>
        <v/>
      </c>
      <c r="AG56" s="220"/>
      <c r="AI56" s="186">
        <f t="shared" si="2"/>
        <v>61</v>
      </c>
      <c r="AJ56" s="187" t="str">
        <f t="shared" si="789"/>
        <v>Saudi Arabia</v>
      </c>
      <c r="AK56" s="188">
        <f t="shared" si="32"/>
        <v>17</v>
      </c>
      <c r="AL56" s="187" t="str">
        <f t="shared" si="790"/>
        <v>Uruguay</v>
      </c>
      <c r="AM56" s="222"/>
      <c r="AN56" s="222"/>
      <c r="AO56" s="218"/>
      <c r="AP56" s="188" t="str">
        <f t="shared" si="791"/>
        <v/>
      </c>
      <c r="AQ56" s="188" t="str">
        <f>IF((AP56&lt;&gt;""),IF(OR($F56&lt;&gt;$G56,PrSettings!$M$4="●"),(($F56-$G56)=(AM56-AN56))*1,0),"")</f>
        <v/>
      </c>
      <c r="AR56" s="188" t="str">
        <f t="shared" si="792"/>
        <v/>
      </c>
      <c r="AS56" s="188" t="str">
        <f>IF(AP56&lt;&gt;"",IF(ABS($F56-$G56)&gt;=PrSettings!$M$7,(ABS($F56-$G56-AM56+AN56)&lt;=1)*1,IF(AND(AP56,$F56=$G56,$F56&gt;=PrSettings!$M$6),(ABS(AM56-$F56)&lt;=1)*1,IF(AND(AP56,$F56+$G56&gt;=PrSettings!$M$8),(ABS(AM56-$F56)+ABS(AN56-$G56)&lt;=1)*1,""))),"")</f>
        <v/>
      </c>
      <c r="AT56" s="220"/>
      <c r="AV56" s="186">
        <f t="shared" si="3"/>
        <v>61</v>
      </c>
      <c r="AW56" s="187" t="str">
        <f t="shared" si="793"/>
        <v>Saudi Arabia</v>
      </c>
      <c r="AX56" s="188">
        <f t="shared" si="35"/>
        <v>17</v>
      </c>
      <c r="AY56" s="187" t="str">
        <f t="shared" si="794"/>
        <v>Uruguay</v>
      </c>
      <c r="AZ56" s="222"/>
      <c r="BA56" s="222"/>
      <c r="BB56" s="218"/>
      <c r="BC56" s="188" t="str">
        <f t="shared" si="795"/>
        <v/>
      </c>
      <c r="BD56" s="188" t="str">
        <f>IF((BC56&lt;&gt;""),IF(OR($F56&lt;&gt;$G56,PrSettings!$M$4="●"),(($F56-$G56)=(AZ56-BA56))*1,0),"")</f>
        <v/>
      </c>
      <c r="BE56" s="188" t="str">
        <f t="shared" si="796"/>
        <v/>
      </c>
      <c r="BF56" s="188" t="str">
        <f>IF(BC56&lt;&gt;"",IF(ABS($F56-$G56)&gt;=PrSettings!$M$7,(ABS($F56-$G56-AZ56+BA56)&lt;=1)*1,IF(AND(BC56,$F56=$G56,$F56&gt;=PrSettings!$M$6),(ABS(AZ56-$F56)&lt;=1)*1,IF(AND(BC56,$F56+$G56&gt;=PrSettings!$M$8),(ABS(AZ56-$F56)+ABS(BA56-$G56)&lt;=1)*1,""))),"")</f>
        <v/>
      </c>
      <c r="BG56" s="220"/>
      <c r="BI56" s="186">
        <f t="shared" si="4"/>
        <v>61</v>
      </c>
      <c r="BJ56" s="187" t="str">
        <f t="shared" si="797"/>
        <v>Saudi Arabia</v>
      </c>
      <c r="BK56" s="188">
        <f t="shared" si="38"/>
        <v>17</v>
      </c>
      <c r="BL56" s="187" t="str">
        <f t="shared" si="798"/>
        <v>Uruguay</v>
      </c>
      <c r="BM56" s="222"/>
      <c r="BN56" s="222"/>
      <c r="BO56" s="218"/>
      <c r="BP56" s="188" t="str">
        <f t="shared" si="799"/>
        <v/>
      </c>
      <c r="BQ56" s="188" t="str">
        <f>IF((BP56&lt;&gt;""),IF(OR($F56&lt;&gt;$G56,PrSettings!$M$4="●"),(($F56-$G56)=(BM56-BN56))*1,0),"")</f>
        <v/>
      </c>
      <c r="BR56" s="188" t="str">
        <f t="shared" si="800"/>
        <v/>
      </c>
      <c r="BS56" s="188" t="str">
        <f>IF(BP56&lt;&gt;"",IF(ABS($F56-$G56)&gt;=PrSettings!$M$7,(ABS($F56-$G56-BM56+BN56)&lt;=1)*1,IF(AND(BP56,$F56=$G56,$F56&gt;=PrSettings!$M$6),(ABS(BM56-$F56)&lt;=1)*1,IF(AND(BP56,$F56+$G56&gt;=PrSettings!$M$8),(ABS(BM56-$F56)+ABS(BN56-$G56)&lt;=1)*1,""))),"")</f>
        <v/>
      </c>
      <c r="BT56" s="220"/>
      <c r="BV56" s="186">
        <f t="shared" si="5"/>
        <v>61</v>
      </c>
      <c r="BW56" s="187" t="str">
        <f t="shared" si="801"/>
        <v>Saudi Arabia</v>
      </c>
      <c r="BX56" s="188">
        <f t="shared" si="41"/>
        <v>17</v>
      </c>
      <c r="BY56" s="187" t="str">
        <f t="shared" si="802"/>
        <v>Uruguay</v>
      </c>
      <c r="BZ56" s="222"/>
      <c r="CA56" s="222"/>
      <c r="CB56" s="218"/>
      <c r="CC56" s="188" t="str">
        <f t="shared" si="803"/>
        <v/>
      </c>
      <c r="CD56" s="188" t="str">
        <f>IF((CC56&lt;&gt;""),IF(OR($F56&lt;&gt;$G56,PrSettings!$M$4="●"),(($F56-$G56)=(BZ56-CA56))*1,0),"")</f>
        <v/>
      </c>
      <c r="CE56" s="188" t="str">
        <f t="shared" si="804"/>
        <v/>
      </c>
      <c r="CF56" s="188" t="str">
        <f>IF(CC56&lt;&gt;"",IF(ABS($F56-$G56)&gt;=PrSettings!$M$7,(ABS($F56-$G56-BZ56+CA56)&lt;=1)*1,IF(AND(CC56,$F56=$G56,$F56&gt;=PrSettings!$M$6),(ABS(BZ56-$F56)&lt;=1)*1,IF(AND(CC56,$F56+$G56&gt;=PrSettings!$M$8),(ABS(BZ56-$F56)+ABS(CA56-$G56)&lt;=1)*1,""))),"")</f>
        <v/>
      </c>
      <c r="CG56" s="220"/>
      <c r="CI56" s="186">
        <f t="shared" si="6"/>
        <v>61</v>
      </c>
      <c r="CJ56" s="187" t="str">
        <f t="shared" si="805"/>
        <v>Saudi Arabia</v>
      </c>
      <c r="CK56" s="188">
        <f t="shared" si="44"/>
        <v>17</v>
      </c>
      <c r="CL56" s="187" t="str">
        <f t="shared" si="806"/>
        <v>Uruguay</v>
      </c>
      <c r="CM56" s="222"/>
      <c r="CN56" s="222"/>
      <c r="CO56" s="218"/>
      <c r="CP56" s="188" t="str">
        <f t="shared" si="807"/>
        <v/>
      </c>
      <c r="CQ56" s="188" t="str">
        <f>IF((CP56&lt;&gt;""),IF(OR($F56&lt;&gt;$G56,PrSettings!$M$4="●"),(($F56-$G56)=(CM56-CN56))*1,0),"")</f>
        <v/>
      </c>
      <c r="CR56" s="188" t="str">
        <f t="shared" si="808"/>
        <v/>
      </c>
      <c r="CS56" s="188" t="str">
        <f>IF(CP56&lt;&gt;"",IF(ABS($F56-$G56)&gt;=PrSettings!$M$7,(ABS($F56-$G56-CM56+CN56)&lt;=1)*1,IF(AND(CP56,$F56=$G56,$F56&gt;=PrSettings!$M$6),(ABS(CM56-$F56)&lt;=1)*1,IF(AND(CP56,$F56+$G56&gt;=PrSettings!$M$8),(ABS(CM56-$F56)+ABS(CN56-$G56)&lt;=1)*1,""))),"")</f>
        <v/>
      </c>
      <c r="CT56" s="220"/>
      <c r="CV56" s="186">
        <f t="shared" si="7"/>
        <v>61</v>
      </c>
      <c r="CW56" s="187" t="str">
        <f t="shared" si="809"/>
        <v>Saudi Arabia</v>
      </c>
      <c r="CX56" s="188">
        <f t="shared" si="47"/>
        <v>17</v>
      </c>
      <c r="CY56" s="187" t="str">
        <f t="shared" si="810"/>
        <v>Uruguay</v>
      </c>
      <c r="CZ56" s="222"/>
      <c r="DA56" s="222"/>
      <c r="DB56" s="218"/>
      <c r="DC56" s="188" t="str">
        <f t="shared" si="811"/>
        <v/>
      </c>
      <c r="DD56" s="188" t="str">
        <f>IF((DC56&lt;&gt;""),IF(OR($F56&lt;&gt;$G56,PrSettings!$M$4="●"),(($F56-$G56)=(CZ56-DA56))*1,0),"")</f>
        <v/>
      </c>
      <c r="DE56" s="188" t="str">
        <f t="shared" si="812"/>
        <v/>
      </c>
      <c r="DF56" s="188" t="str">
        <f>IF(DC56&lt;&gt;"",IF(ABS($F56-$G56)&gt;=PrSettings!$M$7,(ABS($F56-$G56-CZ56+DA56)&lt;=1)*1,IF(AND(DC56,$F56=$G56,$F56&gt;=PrSettings!$M$6),(ABS(CZ56-$F56)&lt;=1)*1,IF(AND(DC56,$F56+$G56&gt;=PrSettings!$M$8),(ABS(CZ56-$F56)+ABS(DA56-$G56)&lt;=1)*1,""))),"")</f>
        <v/>
      </c>
      <c r="DG56" s="220"/>
      <c r="DI56" s="186">
        <f t="shared" si="8"/>
        <v>61</v>
      </c>
      <c r="DJ56" s="187" t="str">
        <f t="shared" si="813"/>
        <v>Saudi Arabia</v>
      </c>
      <c r="DK56" s="188">
        <f t="shared" si="50"/>
        <v>17</v>
      </c>
      <c r="DL56" s="187" t="str">
        <f t="shared" si="814"/>
        <v>Uruguay</v>
      </c>
      <c r="DM56" s="222"/>
      <c r="DN56" s="222"/>
      <c r="DO56" s="218"/>
      <c r="DP56" s="188" t="str">
        <f t="shared" si="815"/>
        <v/>
      </c>
      <c r="DQ56" s="188" t="str">
        <f>IF((DP56&lt;&gt;""),IF(OR($F56&lt;&gt;$G56,PrSettings!$M$4="●"),(($F56-$G56)=(DM56-DN56))*1,0),"")</f>
        <v/>
      </c>
      <c r="DR56" s="188" t="str">
        <f t="shared" si="816"/>
        <v/>
      </c>
      <c r="DS56" s="188" t="str">
        <f>IF(DP56&lt;&gt;"",IF(ABS($F56-$G56)&gt;=PrSettings!$M$7,(ABS($F56-$G56-DM56+DN56)&lt;=1)*1,IF(AND(DP56,$F56=$G56,$F56&gt;=PrSettings!$M$6),(ABS(DM56-$F56)&lt;=1)*1,IF(AND(DP56,$F56+$G56&gt;=PrSettings!$M$8),(ABS(DM56-$F56)+ABS(DN56-$G56)&lt;=1)*1,""))),"")</f>
        <v/>
      </c>
      <c r="DT56" s="220"/>
      <c r="DV56" s="186">
        <f t="shared" si="9"/>
        <v>61</v>
      </c>
      <c r="DW56" s="187" t="str">
        <f t="shared" si="817"/>
        <v>Saudi Arabia</v>
      </c>
      <c r="DX56" s="188">
        <f t="shared" si="53"/>
        <v>17</v>
      </c>
      <c r="DY56" s="187" t="str">
        <f t="shared" si="818"/>
        <v>Uruguay</v>
      </c>
      <c r="DZ56" s="222"/>
      <c r="EA56" s="222"/>
      <c r="EB56" s="218"/>
      <c r="EC56" s="188" t="str">
        <f t="shared" si="819"/>
        <v/>
      </c>
      <c r="ED56" s="188" t="str">
        <f>IF((EC56&lt;&gt;""),IF(OR($F56&lt;&gt;$G56,PrSettings!$M$4="●"),(($F56-$G56)=(DZ56-EA56))*1,0),"")</f>
        <v/>
      </c>
      <c r="EE56" s="188" t="str">
        <f t="shared" si="820"/>
        <v/>
      </c>
      <c r="EF56" s="188" t="str">
        <f>IF(EC56&lt;&gt;"",IF(ABS($F56-$G56)&gt;=PrSettings!$M$7,(ABS($F56-$G56-DZ56+EA56)&lt;=1)*1,IF(AND(EC56,$F56=$G56,$F56&gt;=PrSettings!$M$6),(ABS(DZ56-$F56)&lt;=1)*1,IF(AND(EC56,$F56+$G56&gt;=PrSettings!$M$8),(ABS(DZ56-$F56)+ABS(EA56-$G56)&lt;=1)*1,""))),"")</f>
        <v/>
      </c>
      <c r="EG56" s="220"/>
      <c r="EI56" s="186">
        <f t="shared" si="10"/>
        <v>61</v>
      </c>
      <c r="EJ56" s="187" t="str">
        <f t="shared" si="821"/>
        <v>Saudi Arabia</v>
      </c>
      <c r="EK56" s="188">
        <f t="shared" si="56"/>
        <v>17</v>
      </c>
      <c r="EL56" s="187" t="str">
        <f t="shared" si="822"/>
        <v>Uruguay</v>
      </c>
      <c r="EM56" s="222"/>
      <c r="EN56" s="222"/>
      <c r="EO56" s="218"/>
      <c r="EP56" s="188" t="str">
        <f t="shared" si="823"/>
        <v/>
      </c>
      <c r="EQ56" s="188" t="str">
        <f>IF((EP56&lt;&gt;""),IF(OR($F56&lt;&gt;$G56,PrSettings!$M$4="●"),(($F56-$G56)=(EM56-EN56))*1,0),"")</f>
        <v/>
      </c>
      <c r="ER56" s="188" t="str">
        <f t="shared" si="824"/>
        <v/>
      </c>
      <c r="ES56" s="188" t="str">
        <f>IF(EP56&lt;&gt;"",IF(ABS($F56-$G56)&gt;=PrSettings!$M$7,(ABS($F56-$G56-EM56+EN56)&lt;=1)*1,IF(AND(EP56,$F56=$G56,$F56&gt;=PrSettings!$M$6),(ABS(EM56-$F56)&lt;=1)*1,IF(AND(EP56,$F56+$G56&gt;=PrSettings!$M$8),(ABS(EM56-$F56)+ABS(EN56-$G56)&lt;=1)*1,""))),"")</f>
        <v/>
      </c>
      <c r="ET56" s="220"/>
      <c r="EV56" s="186">
        <f t="shared" si="11"/>
        <v>61</v>
      </c>
      <c r="EW56" s="187" t="str">
        <f t="shared" si="825"/>
        <v>Saudi Arabia</v>
      </c>
      <c r="EX56" s="188">
        <f t="shared" si="59"/>
        <v>17</v>
      </c>
      <c r="EY56" s="187" t="str">
        <f t="shared" si="826"/>
        <v>Uruguay</v>
      </c>
      <c r="EZ56" s="222"/>
      <c r="FA56" s="222"/>
      <c r="FB56" s="218"/>
      <c r="FC56" s="188" t="str">
        <f t="shared" si="827"/>
        <v/>
      </c>
      <c r="FD56" s="188" t="str">
        <f>IF((FC56&lt;&gt;""),IF(OR($F56&lt;&gt;$G56,PrSettings!$M$4="●"),(($F56-$G56)=(EZ56-FA56))*1,0),"")</f>
        <v/>
      </c>
      <c r="FE56" s="188" t="str">
        <f t="shared" si="828"/>
        <v/>
      </c>
      <c r="FF56" s="188" t="str">
        <f>IF(FC56&lt;&gt;"",IF(ABS($F56-$G56)&gt;=PrSettings!$M$7,(ABS($F56-$G56-EZ56+FA56)&lt;=1)*1,IF(AND(FC56,$F56=$G56,$F56&gt;=PrSettings!$M$6),(ABS(EZ56-$F56)&lt;=1)*1,IF(AND(FC56,$F56+$G56&gt;=PrSettings!$M$8),(ABS(EZ56-$F56)+ABS(FA56-$G56)&lt;=1)*1,""))),"")</f>
        <v/>
      </c>
      <c r="FG56" s="220"/>
      <c r="FI56" s="186">
        <f t="shared" si="12"/>
        <v>61</v>
      </c>
      <c r="FJ56" s="187" t="str">
        <f t="shared" si="829"/>
        <v>Saudi Arabia</v>
      </c>
      <c r="FK56" s="188">
        <f t="shared" si="62"/>
        <v>17</v>
      </c>
      <c r="FL56" s="187" t="str">
        <f t="shared" si="830"/>
        <v>Uruguay</v>
      </c>
      <c r="FM56" s="222"/>
      <c r="FN56" s="222"/>
      <c r="FO56" s="218"/>
      <c r="FP56" s="188" t="str">
        <f t="shared" si="831"/>
        <v/>
      </c>
      <c r="FQ56" s="188" t="str">
        <f>IF((FP56&lt;&gt;""),IF(OR($F56&lt;&gt;$G56,PrSettings!$M$4="●"),(($F56-$G56)=(FM56-FN56))*1,0),"")</f>
        <v/>
      </c>
      <c r="FR56" s="188" t="str">
        <f t="shared" si="832"/>
        <v/>
      </c>
      <c r="FS56" s="188" t="str">
        <f>IF(FP56&lt;&gt;"",IF(ABS($F56-$G56)&gt;=PrSettings!$M$7,(ABS($F56-$G56-FM56+FN56)&lt;=1)*1,IF(AND(FP56,$F56=$G56,$F56&gt;=PrSettings!$M$6),(ABS(FM56-$F56)&lt;=1)*1,IF(AND(FP56,$F56+$G56&gt;=PrSettings!$M$8),(ABS(FM56-$F56)+ABS(FN56-$G56)&lt;=1)*1,""))),"")</f>
        <v/>
      </c>
      <c r="FT56" s="220"/>
      <c r="FV56" s="186">
        <f t="shared" si="13"/>
        <v>61</v>
      </c>
      <c r="FW56" s="187" t="str">
        <f t="shared" si="833"/>
        <v>Saudi Arabia</v>
      </c>
      <c r="FX56" s="188">
        <f t="shared" si="65"/>
        <v>17</v>
      </c>
      <c r="FY56" s="187" t="str">
        <f t="shared" si="834"/>
        <v>Uruguay</v>
      </c>
      <c r="FZ56" s="222"/>
      <c r="GA56" s="222"/>
      <c r="GB56" s="218"/>
      <c r="GC56" s="188" t="str">
        <f t="shared" si="835"/>
        <v/>
      </c>
      <c r="GD56" s="188" t="str">
        <f>IF((GC56&lt;&gt;""),IF(OR($F56&lt;&gt;$G56,PrSettings!$M$4="●"),(($F56-$G56)=(FZ56-GA56))*1,0),"")</f>
        <v/>
      </c>
      <c r="GE56" s="188" t="str">
        <f t="shared" si="836"/>
        <v/>
      </c>
      <c r="GF56" s="188" t="str">
        <f>IF(GC56&lt;&gt;"",IF(ABS($F56-$G56)&gt;=PrSettings!$M$7,(ABS($F56-$G56-FZ56+GA56)&lt;=1)*1,IF(AND(GC56,$F56=$G56,$F56&gt;=PrSettings!$M$6),(ABS(FZ56-$F56)&lt;=1)*1,IF(AND(GC56,$F56+$G56&gt;=PrSettings!$M$8),(ABS(FZ56-$F56)+ABS(GA56-$G56)&lt;=1)*1,""))),"")</f>
        <v/>
      </c>
      <c r="GG56" s="220"/>
      <c r="GI56" s="186">
        <f t="shared" si="14"/>
        <v>61</v>
      </c>
      <c r="GJ56" s="187" t="str">
        <f t="shared" si="837"/>
        <v>Saudi Arabia</v>
      </c>
      <c r="GK56" s="188">
        <f t="shared" si="68"/>
        <v>17</v>
      </c>
      <c r="GL56" s="187" t="str">
        <f t="shared" si="838"/>
        <v>Uruguay</v>
      </c>
      <c r="GM56" s="222"/>
      <c r="GN56" s="222"/>
      <c r="GO56" s="218"/>
      <c r="GP56" s="188" t="str">
        <f t="shared" si="839"/>
        <v/>
      </c>
      <c r="GQ56" s="188" t="str">
        <f>IF((GP56&lt;&gt;""),IF(OR($F56&lt;&gt;$G56,PrSettings!$M$4="●"),(($F56-$G56)=(GM56-GN56))*1,0),"")</f>
        <v/>
      </c>
      <c r="GR56" s="188" t="str">
        <f t="shared" si="840"/>
        <v/>
      </c>
      <c r="GS56" s="188" t="str">
        <f>IF(GP56&lt;&gt;"",IF(ABS($F56-$G56)&gt;=PrSettings!$M$7,(ABS($F56-$G56-GM56+GN56)&lt;=1)*1,IF(AND(GP56,$F56=$G56,$F56&gt;=PrSettings!$M$6),(ABS(GM56-$F56)&lt;=1)*1,IF(AND(GP56,$F56+$G56&gt;=PrSettings!$M$8),(ABS(GM56-$F56)+ABS(GN56-$G56)&lt;=1)*1,""))),"")</f>
        <v/>
      </c>
      <c r="GT56" s="220"/>
      <c r="GV56" s="186">
        <f t="shared" si="15"/>
        <v>61</v>
      </c>
      <c r="GW56" s="187" t="str">
        <f t="shared" si="841"/>
        <v>Saudi Arabia</v>
      </c>
      <c r="GX56" s="188">
        <f t="shared" si="71"/>
        <v>17</v>
      </c>
      <c r="GY56" s="187" t="str">
        <f t="shared" si="842"/>
        <v>Uruguay</v>
      </c>
      <c r="GZ56" s="222"/>
      <c r="HA56" s="222"/>
      <c r="HB56" s="218"/>
      <c r="HC56" s="188" t="str">
        <f t="shared" si="843"/>
        <v/>
      </c>
      <c r="HD56" s="188" t="str">
        <f>IF((HC56&lt;&gt;""),IF(OR($F56&lt;&gt;$G56,PrSettings!$M$4="●"),(($F56-$G56)=(GZ56-HA56))*1,0),"")</f>
        <v/>
      </c>
      <c r="HE56" s="188" t="str">
        <f t="shared" si="844"/>
        <v/>
      </c>
      <c r="HF56" s="188" t="str">
        <f>IF(HC56&lt;&gt;"",IF(ABS($F56-$G56)&gt;=PrSettings!$M$7,(ABS($F56-$G56-GZ56+HA56)&lt;=1)*1,IF(AND(HC56,$F56=$G56,$F56&gt;=PrSettings!$M$6),(ABS(GZ56-$F56)&lt;=1)*1,IF(AND(HC56,$F56+$G56&gt;=PrSettings!$M$8),(ABS(GZ56-$F56)+ABS(HA56-$G56)&lt;=1)*1,""))),"")</f>
        <v/>
      </c>
      <c r="HG56" s="220"/>
      <c r="HI56" s="186">
        <f t="shared" si="16"/>
        <v>61</v>
      </c>
      <c r="HJ56" s="187" t="str">
        <f t="shared" si="845"/>
        <v>Saudi Arabia</v>
      </c>
      <c r="HK56" s="188">
        <f t="shared" si="74"/>
        <v>17</v>
      </c>
      <c r="HL56" s="187" t="str">
        <f t="shared" si="846"/>
        <v>Uruguay</v>
      </c>
      <c r="HM56" s="222"/>
      <c r="HN56" s="222"/>
      <c r="HO56" s="218"/>
      <c r="HP56" s="188" t="str">
        <f t="shared" si="847"/>
        <v/>
      </c>
      <c r="HQ56" s="188" t="str">
        <f>IF((HP56&lt;&gt;""),IF(OR($F56&lt;&gt;$G56,PrSettings!$M$4="●"),(($F56-$G56)=(HM56-HN56))*1,0),"")</f>
        <v/>
      </c>
      <c r="HR56" s="188" t="str">
        <f t="shared" si="848"/>
        <v/>
      </c>
      <c r="HS56" s="188" t="str">
        <f>IF(HP56&lt;&gt;"",IF(ABS($F56-$G56)&gt;=PrSettings!$M$7,(ABS($F56-$G56-HM56+HN56)&lt;=1)*1,IF(AND(HP56,$F56=$G56,$F56&gt;=PrSettings!$M$6),(ABS(HM56-$F56)&lt;=1)*1,IF(AND(HP56,$F56+$G56&gt;=PrSettings!$M$8),(ABS(HM56-$F56)+ABS(HN56-$G56)&lt;=1)*1,""))),"")</f>
        <v/>
      </c>
      <c r="HT56" s="220"/>
      <c r="HV56" s="186">
        <f t="shared" si="17"/>
        <v>61</v>
      </c>
      <c r="HW56" s="187" t="str">
        <f t="shared" si="849"/>
        <v>Saudi Arabia</v>
      </c>
      <c r="HX56" s="188">
        <f t="shared" si="77"/>
        <v>17</v>
      </c>
      <c r="HY56" s="187" t="str">
        <f t="shared" si="850"/>
        <v>Uruguay</v>
      </c>
      <c r="HZ56" s="222"/>
      <c r="IA56" s="222"/>
      <c r="IB56" s="218"/>
      <c r="IC56" s="188" t="str">
        <f t="shared" si="851"/>
        <v/>
      </c>
      <c r="ID56" s="188" t="str">
        <f>IF((IC56&lt;&gt;""),IF(OR($F56&lt;&gt;$G56,PrSettings!$M$4="●"),(($F56-$G56)=(HZ56-IA56))*1,0),"")</f>
        <v/>
      </c>
      <c r="IE56" s="188" t="str">
        <f t="shared" si="852"/>
        <v/>
      </c>
      <c r="IF56" s="188" t="str">
        <f>IF(IC56&lt;&gt;"",IF(ABS($F56-$G56)&gt;=PrSettings!$M$7,(ABS($F56-$G56-HZ56+IA56)&lt;=1)*1,IF(AND(IC56,$F56=$G56,$F56&gt;=PrSettings!$M$6),(ABS(HZ56-$F56)&lt;=1)*1,IF(AND(IC56,$F56+$G56&gt;=PrSettings!$M$8),(ABS(HZ56-$F56)+ABS(IA56-$G56)&lt;=1)*1,""))),"")</f>
        <v/>
      </c>
      <c r="IG56" s="220"/>
      <c r="II56" s="186">
        <f t="shared" si="18"/>
        <v>61</v>
      </c>
      <c r="IJ56" s="187" t="str">
        <f t="shared" si="853"/>
        <v>Saudi Arabia</v>
      </c>
      <c r="IK56" s="188">
        <f t="shared" si="80"/>
        <v>17</v>
      </c>
      <c r="IL56" s="187" t="str">
        <f t="shared" si="854"/>
        <v>Uruguay</v>
      </c>
      <c r="IM56" s="222"/>
      <c r="IN56" s="222"/>
      <c r="IO56" s="218"/>
      <c r="IP56" s="188" t="str">
        <f t="shared" si="855"/>
        <v/>
      </c>
      <c r="IQ56" s="188" t="str">
        <f>IF((IP56&lt;&gt;""),IF(OR($F56&lt;&gt;$G56,PrSettings!$M$4="●"),(($F56-$G56)=(IM56-IN56))*1,0),"")</f>
        <v/>
      </c>
      <c r="IR56" s="188" t="str">
        <f t="shared" si="856"/>
        <v/>
      </c>
      <c r="IS56" s="188" t="str">
        <f>IF(IP56&lt;&gt;"",IF(ABS($F56-$G56)&gt;=PrSettings!$M$7,(ABS($F56-$G56-IM56+IN56)&lt;=1)*1,IF(AND(IP56,$F56=$G56,$F56&gt;=PrSettings!$M$6),(ABS(IM56-$F56)&lt;=1)*1,IF(AND(IP56,$F56+$G56&gt;=PrSettings!$M$8),(ABS(IM56-$F56)+ABS(IN56-$G56)&lt;=1)*1,""))),"")</f>
        <v/>
      </c>
      <c r="IT56" s="220"/>
      <c r="IV56" s="186">
        <f t="shared" si="19"/>
        <v>61</v>
      </c>
      <c r="IW56" s="187" t="str">
        <f t="shared" si="857"/>
        <v>Saudi Arabia</v>
      </c>
      <c r="IX56" s="188">
        <f t="shared" si="83"/>
        <v>17</v>
      </c>
      <c r="IY56" s="187" t="str">
        <f t="shared" si="858"/>
        <v>Uruguay</v>
      </c>
      <c r="IZ56" s="222"/>
      <c r="JA56" s="222"/>
      <c r="JB56" s="218"/>
      <c r="JC56" s="188" t="str">
        <f t="shared" si="859"/>
        <v/>
      </c>
      <c r="JD56" s="188" t="str">
        <f>IF((JC56&lt;&gt;""),IF(OR($F56&lt;&gt;$G56,PrSettings!$M$4="●"),(($F56-$G56)=(IZ56-JA56))*1,0),"")</f>
        <v/>
      </c>
      <c r="JE56" s="188" t="str">
        <f t="shared" si="860"/>
        <v/>
      </c>
      <c r="JF56" s="188" t="str">
        <f>IF(JC56&lt;&gt;"",IF(ABS($F56-$G56)&gt;=PrSettings!$M$7,(ABS($F56-$G56-IZ56+JA56)&lt;=1)*1,IF(AND(JC56,$F56=$G56,$F56&gt;=PrSettings!$M$6),(ABS(IZ56-$F56)&lt;=1)*1,IF(AND(JC56,$F56+$G56&gt;=PrSettings!$M$8),(ABS(IZ56-$F56)+ABS(JA56-$G56)&lt;=1)*1,""))),"")</f>
        <v/>
      </c>
      <c r="JG56" s="220"/>
      <c r="JI56" s="186">
        <f t="shared" si="20"/>
        <v>61</v>
      </c>
      <c r="JJ56" s="187" t="str">
        <f t="shared" si="861"/>
        <v>Saudi Arabia</v>
      </c>
      <c r="JK56" s="188">
        <f t="shared" si="86"/>
        <v>17</v>
      </c>
      <c r="JL56" s="187" t="str">
        <f t="shared" si="862"/>
        <v>Uruguay</v>
      </c>
      <c r="JM56" s="222"/>
      <c r="JN56" s="222"/>
      <c r="JO56" s="218"/>
      <c r="JP56" s="188" t="str">
        <f t="shared" si="863"/>
        <v/>
      </c>
      <c r="JQ56" s="188" t="str">
        <f>IF((JP56&lt;&gt;""),IF(OR($F56&lt;&gt;$G56,PrSettings!$M$4="●"),(($F56-$G56)=(JM56-JN56))*1,0),"")</f>
        <v/>
      </c>
      <c r="JR56" s="188" t="str">
        <f t="shared" si="864"/>
        <v/>
      </c>
      <c r="JS56" s="188" t="str">
        <f>IF(JP56&lt;&gt;"",IF(ABS($F56-$G56)&gt;=PrSettings!$M$7,(ABS($F56-$G56-JM56+JN56)&lt;=1)*1,IF(AND(JP56,$F56=$G56,$F56&gt;=PrSettings!$M$6),(ABS(JM56-$F56)&lt;=1)*1,IF(AND(JP56,$F56+$G56&gt;=PrSettings!$M$8),(ABS(JM56-$F56)+ABS(JN56-$G56)&lt;=1)*1,""))),"")</f>
        <v/>
      </c>
      <c r="JT56" s="220"/>
      <c r="JV56" s="186">
        <f t="shared" si="21"/>
        <v>61</v>
      </c>
      <c r="JW56" s="187" t="str">
        <f t="shared" si="865"/>
        <v>Saudi Arabia</v>
      </c>
      <c r="JX56" s="188">
        <f t="shared" si="89"/>
        <v>17</v>
      </c>
      <c r="JY56" s="187" t="str">
        <f t="shared" si="866"/>
        <v>Uruguay</v>
      </c>
      <c r="JZ56" s="222"/>
      <c r="KA56" s="222"/>
      <c r="KB56" s="218"/>
      <c r="KC56" s="188" t="str">
        <f t="shared" si="867"/>
        <v/>
      </c>
      <c r="KD56" s="188" t="str">
        <f>IF((KC56&lt;&gt;""),IF(OR($F56&lt;&gt;$G56,PrSettings!$M$4="●"),(($F56-$G56)=(JZ56-KA56))*1,0),"")</f>
        <v/>
      </c>
      <c r="KE56" s="188" t="str">
        <f t="shared" si="868"/>
        <v/>
      </c>
      <c r="KF56" s="188" t="str">
        <f>IF(KC56&lt;&gt;"",IF(ABS($F56-$G56)&gt;=PrSettings!$M$7,(ABS($F56-$G56-JZ56+KA56)&lt;=1)*1,IF(AND(KC56,$F56=$G56,$F56&gt;=PrSettings!$M$6),(ABS(JZ56-$F56)&lt;=1)*1,IF(AND(KC56,$F56+$G56&gt;=PrSettings!$M$8),(ABS(JZ56-$F56)+ABS(KA56-$G56)&lt;=1)*1,""))),"")</f>
        <v/>
      </c>
      <c r="KG56" s="220"/>
      <c r="KI56" s="186">
        <f t="shared" si="22"/>
        <v>61</v>
      </c>
      <c r="KJ56" s="187" t="str">
        <f t="shared" si="869"/>
        <v>Saudi Arabia</v>
      </c>
      <c r="KK56" s="188">
        <f t="shared" si="92"/>
        <v>17</v>
      </c>
      <c r="KL56" s="187" t="str">
        <f t="shared" si="870"/>
        <v>Uruguay</v>
      </c>
      <c r="KM56" s="222"/>
      <c r="KN56" s="222"/>
      <c r="KO56" s="218"/>
      <c r="KP56" s="188" t="str">
        <f t="shared" si="871"/>
        <v/>
      </c>
      <c r="KQ56" s="188" t="str">
        <f>IF((KP56&lt;&gt;""),IF(OR($F56&lt;&gt;$G56,PrSettings!$M$4="●"),(($F56-$G56)=(KM56-KN56))*1,0),"")</f>
        <v/>
      </c>
      <c r="KR56" s="188" t="str">
        <f t="shared" si="872"/>
        <v/>
      </c>
      <c r="KS56" s="188" t="str">
        <f>IF(KP56&lt;&gt;"",IF(ABS($F56-$G56)&gt;=PrSettings!$M$7,(ABS($F56-$G56-KM56+KN56)&lt;=1)*1,IF(AND(KP56,$F56=$G56,$F56&gt;=PrSettings!$M$6),(ABS(KM56-$F56)&lt;=1)*1,IF(AND(KP56,$F56+$G56&gt;=PrSettings!$M$8),(ABS(KM56-$F56)+ABS(KN56-$G56)&lt;=1)*1,""))),"")</f>
        <v/>
      </c>
      <c r="KT56" s="220"/>
      <c r="KV56" s="186">
        <f t="shared" si="23"/>
        <v>61</v>
      </c>
      <c r="KW56" s="187" t="str">
        <f t="shared" si="873"/>
        <v>Saudi Arabia</v>
      </c>
      <c r="KX56" s="188">
        <f t="shared" si="95"/>
        <v>17</v>
      </c>
      <c r="KY56" s="187" t="str">
        <f t="shared" si="874"/>
        <v>Uruguay</v>
      </c>
      <c r="KZ56" s="222"/>
      <c r="LA56" s="222"/>
      <c r="LB56" s="218"/>
      <c r="LC56" s="188" t="str">
        <f t="shared" si="875"/>
        <v/>
      </c>
      <c r="LD56" s="188" t="str">
        <f>IF((LC56&lt;&gt;""),IF(OR($F56&lt;&gt;$G56,PrSettings!$M$4="●"),(($F56-$G56)=(KZ56-LA56))*1,0),"")</f>
        <v/>
      </c>
      <c r="LE56" s="188" t="str">
        <f t="shared" si="876"/>
        <v/>
      </c>
      <c r="LF56" s="188" t="str">
        <f>IF(LC56&lt;&gt;"",IF(ABS($F56-$G56)&gt;=PrSettings!$M$7,(ABS($F56-$G56-KZ56+LA56)&lt;=1)*1,IF(AND(LC56,$F56=$G56,$F56&gt;=PrSettings!$M$6),(ABS(KZ56-$F56)&lt;=1)*1,IF(AND(LC56,$F56+$G56&gt;=PrSettings!$M$8),(ABS(KZ56-$F56)+ABS(LA56-$G56)&lt;=1)*1,""))),"")</f>
        <v/>
      </c>
      <c r="LG56" s="220"/>
      <c r="LI56" s="186">
        <f t="shared" si="24"/>
        <v>61</v>
      </c>
      <c r="LJ56" s="187" t="str">
        <f t="shared" si="877"/>
        <v>Saudi Arabia</v>
      </c>
      <c r="LK56" s="188">
        <f t="shared" si="98"/>
        <v>17</v>
      </c>
      <c r="LL56" s="187" t="str">
        <f t="shared" si="878"/>
        <v>Uruguay</v>
      </c>
      <c r="LM56" s="222"/>
      <c r="LN56" s="222"/>
      <c r="LO56" s="218"/>
      <c r="LP56" s="188" t="str">
        <f t="shared" si="879"/>
        <v/>
      </c>
      <c r="LQ56" s="188" t="str">
        <f>IF((LP56&lt;&gt;""),IF(OR($F56&lt;&gt;$G56,PrSettings!$M$4="●"),(($F56-$G56)=(LM56-LN56))*1,0),"")</f>
        <v/>
      </c>
      <c r="LR56" s="188" t="str">
        <f t="shared" si="880"/>
        <v/>
      </c>
      <c r="LS56" s="188" t="str">
        <f>IF(LP56&lt;&gt;"",IF(ABS($F56-$G56)&gt;=PrSettings!$M$7,(ABS($F56-$G56-LM56+LN56)&lt;=1)*1,IF(AND(LP56,$F56=$G56,$F56&gt;=PrSettings!$M$6),(ABS(LM56-$F56)&lt;=1)*1,IF(AND(LP56,$F56+$G56&gt;=PrSettings!$M$8),(ABS(LM56-$F56)+ABS(LN56-$G56)&lt;=1)*1,""))),"")</f>
        <v/>
      </c>
      <c r="LT56" s="220"/>
      <c r="LV56" s="186">
        <f t="shared" si="25"/>
        <v>61</v>
      </c>
      <c r="LW56" s="187" t="str">
        <f t="shared" si="881"/>
        <v>Saudi Arabia</v>
      </c>
      <c r="LX56" s="188">
        <f t="shared" si="101"/>
        <v>17</v>
      </c>
      <c r="LY56" s="187" t="str">
        <f t="shared" si="882"/>
        <v>Uruguay</v>
      </c>
      <c r="LZ56" s="222"/>
      <c r="MA56" s="222"/>
      <c r="MB56" s="218"/>
      <c r="MC56" s="188" t="str">
        <f t="shared" si="883"/>
        <v/>
      </c>
      <c r="MD56" s="188" t="str">
        <f>IF((MC56&lt;&gt;""),IF(OR($F56&lt;&gt;$G56,PrSettings!$M$4="●"),(($F56-$G56)=(LZ56-MA56))*1,0),"")</f>
        <v/>
      </c>
      <c r="ME56" s="188" t="str">
        <f t="shared" si="884"/>
        <v/>
      </c>
      <c r="MF56" s="188" t="str">
        <f>IF(MC56&lt;&gt;"",IF(ABS($F56-$G56)&gt;=PrSettings!$M$7,(ABS($F56-$G56-LZ56+MA56)&lt;=1)*1,IF(AND(MC56,$F56=$G56,$F56&gt;=PrSettings!$M$6),(ABS(LZ56-$F56)&lt;=1)*1,IF(AND(MC56,$F56+$G56&gt;=PrSettings!$M$8),(ABS(LZ56-$F56)+ABS(MA56-$G56)&lt;=1)*1,""))),"")</f>
        <v/>
      </c>
      <c r="MG56" s="220"/>
    </row>
    <row r="57" spans="2:345">
      <c r="B57" s="186">
        <f>INDEX(Groups!$C$7:$C$65,MATCH(C57,Groups!$D$7:$D$65,0))</f>
        <v>2</v>
      </c>
      <c r="C57" s="187" t="str">
        <f>CalcH!$P$24</f>
        <v>Spain</v>
      </c>
      <c r="D57" s="188">
        <f>INDEX(Groups!$C$7:$C$65,MATCH(E57,Groups!$D$7:$D$65,0))</f>
        <v>61</v>
      </c>
      <c r="E57" s="187" t="str">
        <f>CalcH!$Q$24</f>
        <v>Saudi Arabia</v>
      </c>
      <c r="F57" s="189" t="str">
        <f>CalcH!$R$24</f>
        <v/>
      </c>
      <c r="G57" s="190" t="str">
        <f>CalcH!$S$24</f>
        <v/>
      </c>
      <c r="I57" s="186">
        <f t="shared" si="468"/>
        <v>2</v>
      </c>
      <c r="J57" s="187" t="str">
        <f t="shared" si="781"/>
        <v>Spain</v>
      </c>
      <c r="K57" s="188">
        <f t="shared" si="26"/>
        <v>61</v>
      </c>
      <c r="L57" s="187" t="str">
        <f t="shared" si="782"/>
        <v>Saudi Arabia</v>
      </c>
      <c r="M57" s="222"/>
      <c r="N57" s="222"/>
      <c r="O57" s="218"/>
      <c r="P57" s="188" t="str">
        <f t="shared" si="783"/>
        <v/>
      </c>
      <c r="Q57" s="188" t="str">
        <f>IF((P57&lt;&gt;""),IF(OR($F57&lt;&gt;$G57,PrSettings!$M$4="●"),(($F57-$G57)=(M57-N57))*1,0),"")</f>
        <v/>
      </c>
      <c r="R57" s="188" t="str">
        <f t="shared" si="784"/>
        <v/>
      </c>
      <c r="S57" s="188" t="str">
        <f>IF(P57&lt;&gt;"",IF(ABS($F57-$G57)&gt;=PrSettings!$M$7,(ABS($F57-$G57-M57+N57)&lt;=1)*1,IF(AND(P57,$F57=$G57,$F57&gt;=PrSettings!$M$6),(ABS(M57-$F57)&lt;=1)*1,IF(AND(P57,$F57+$G57&gt;=PrSettings!$M$8),(ABS(M57-$F57)+ABS(N57-$G57)&lt;=1)*1,""))),"")</f>
        <v/>
      </c>
      <c r="T57" s="220"/>
      <c r="V57" s="186">
        <f t="shared" si="1"/>
        <v>2</v>
      </c>
      <c r="W57" s="187" t="str">
        <f t="shared" si="785"/>
        <v>Spain</v>
      </c>
      <c r="X57" s="188">
        <f t="shared" si="29"/>
        <v>61</v>
      </c>
      <c r="Y57" s="187" t="str">
        <f t="shared" si="786"/>
        <v>Saudi Arabia</v>
      </c>
      <c r="Z57" s="222"/>
      <c r="AA57" s="222"/>
      <c r="AB57" s="218"/>
      <c r="AC57" s="188" t="str">
        <f t="shared" si="787"/>
        <v/>
      </c>
      <c r="AD57" s="188" t="str">
        <f>IF((AC57&lt;&gt;""),IF(OR($F57&lt;&gt;$G57,PrSettings!$M$4="●"),(($F57-$G57)=(Z57-AA57))*1,0),"")</f>
        <v/>
      </c>
      <c r="AE57" s="188" t="str">
        <f t="shared" si="788"/>
        <v/>
      </c>
      <c r="AF57" s="188" t="str">
        <f>IF(AC57&lt;&gt;"",IF(ABS($F57-$G57)&gt;=PrSettings!$M$7,(ABS($F57-$G57-Z57+AA57)&lt;=1)*1,IF(AND(AC57,$F57=$G57,$F57&gt;=PrSettings!$M$6),(ABS(Z57-$F57)&lt;=1)*1,IF(AND(AC57,$F57+$G57&gt;=PrSettings!$M$8),(ABS(Z57-$F57)+ABS(AA57-$G57)&lt;=1)*1,""))),"")</f>
        <v/>
      </c>
      <c r="AG57" s="220"/>
      <c r="AI57" s="186">
        <f t="shared" si="2"/>
        <v>2</v>
      </c>
      <c r="AJ57" s="187" t="str">
        <f t="shared" si="789"/>
        <v>Spain</v>
      </c>
      <c r="AK57" s="188">
        <f t="shared" si="32"/>
        <v>61</v>
      </c>
      <c r="AL57" s="187" t="str">
        <f t="shared" si="790"/>
        <v>Saudi Arabia</v>
      </c>
      <c r="AM57" s="222"/>
      <c r="AN57" s="222"/>
      <c r="AO57" s="218"/>
      <c r="AP57" s="188" t="str">
        <f t="shared" si="791"/>
        <v/>
      </c>
      <c r="AQ57" s="188" t="str">
        <f>IF((AP57&lt;&gt;""),IF(OR($F57&lt;&gt;$G57,PrSettings!$M$4="●"),(($F57-$G57)=(AM57-AN57))*1,0),"")</f>
        <v/>
      </c>
      <c r="AR57" s="188" t="str">
        <f t="shared" si="792"/>
        <v/>
      </c>
      <c r="AS57" s="188" t="str">
        <f>IF(AP57&lt;&gt;"",IF(ABS($F57-$G57)&gt;=PrSettings!$M$7,(ABS($F57-$G57-AM57+AN57)&lt;=1)*1,IF(AND(AP57,$F57=$G57,$F57&gt;=PrSettings!$M$6),(ABS(AM57-$F57)&lt;=1)*1,IF(AND(AP57,$F57+$G57&gt;=PrSettings!$M$8),(ABS(AM57-$F57)+ABS(AN57-$G57)&lt;=1)*1,""))),"")</f>
        <v/>
      </c>
      <c r="AT57" s="220"/>
      <c r="AV57" s="186">
        <f t="shared" si="3"/>
        <v>2</v>
      </c>
      <c r="AW57" s="187" t="str">
        <f t="shared" si="793"/>
        <v>Spain</v>
      </c>
      <c r="AX57" s="188">
        <f t="shared" si="35"/>
        <v>61</v>
      </c>
      <c r="AY57" s="187" t="str">
        <f t="shared" si="794"/>
        <v>Saudi Arabia</v>
      </c>
      <c r="AZ57" s="222"/>
      <c r="BA57" s="222"/>
      <c r="BB57" s="218"/>
      <c r="BC57" s="188" t="str">
        <f t="shared" si="795"/>
        <v/>
      </c>
      <c r="BD57" s="188" t="str">
        <f>IF((BC57&lt;&gt;""),IF(OR($F57&lt;&gt;$G57,PrSettings!$M$4="●"),(($F57-$G57)=(AZ57-BA57))*1,0),"")</f>
        <v/>
      </c>
      <c r="BE57" s="188" t="str">
        <f t="shared" si="796"/>
        <v/>
      </c>
      <c r="BF57" s="188" t="str">
        <f>IF(BC57&lt;&gt;"",IF(ABS($F57-$G57)&gt;=PrSettings!$M$7,(ABS($F57-$G57-AZ57+BA57)&lt;=1)*1,IF(AND(BC57,$F57=$G57,$F57&gt;=PrSettings!$M$6),(ABS(AZ57-$F57)&lt;=1)*1,IF(AND(BC57,$F57+$G57&gt;=PrSettings!$M$8),(ABS(AZ57-$F57)+ABS(BA57-$G57)&lt;=1)*1,""))),"")</f>
        <v/>
      </c>
      <c r="BG57" s="220"/>
      <c r="BI57" s="186">
        <f t="shared" si="4"/>
        <v>2</v>
      </c>
      <c r="BJ57" s="187" t="str">
        <f t="shared" si="797"/>
        <v>Spain</v>
      </c>
      <c r="BK57" s="188">
        <f t="shared" si="38"/>
        <v>61</v>
      </c>
      <c r="BL57" s="187" t="str">
        <f t="shared" si="798"/>
        <v>Saudi Arabia</v>
      </c>
      <c r="BM57" s="222"/>
      <c r="BN57" s="222"/>
      <c r="BO57" s="218"/>
      <c r="BP57" s="188" t="str">
        <f t="shared" si="799"/>
        <v/>
      </c>
      <c r="BQ57" s="188" t="str">
        <f>IF((BP57&lt;&gt;""),IF(OR($F57&lt;&gt;$G57,PrSettings!$M$4="●"),(($F57-$G57)=(BM57-BN57))*1,0),"")</f>
        <v/>
      </c>
      <c r="BR57" s="188" t="str">
        <f t="shared" si="800"/>
        <v/>
      </c>
      <c r="BS57" s="188" t="str">
        <f>IF(BP57&lt;&gt;"",IF(ABS($F57-$G57)&gt;=PrSettings!$M$7,(ABS($F57-$G57-BM57+BN57)&lt;=1)*1,IF(AND(BP57,$F57=$G57,$F57&gt;=PrSettings!$M$6),(ABS(BM57-$F57)&lt;=1)*1,IF(AND(BP57,$F57+$G57&gt;=PrSettings!$M$8),(ABS(BM57-$F57)+ABS(BN57-$G57)&lt;=1)*1,""))),"")</f>
        <v/>
      </c>
      <c r="BT57" s="220"/>
      <c r="BV57" s="186">
        <f t="shared" si="5"/>
        <v>2</v>
      </c>
      <c r="BW57" s="187" t="str">
        <f t="shared" si="801"/>
        <v>Spain</v>
      </c>
      <c r="BX57" s="188">
        <f t="shared" si="41"/>
        <v>61</v>
      </c>
      <c r="BY57" s="187" t="str">
        <f t="shared" si="802"/>
        <v>Saudi Arabia</v>
      </c>
      <c r="BZ57" s="222"/>
      <c r="CA57" s="222"/>
      <c r="CB57" s="218"/>
      <c r="CC57" s="188" t="str">
        <f t="shared" si="803"/>
        <v/>
      </c>
      <c r="CD57" s="188" t="str">
        <f>IF((CC57&lt;&gt;""),IF(OR($F57&lt;&gt;$G57,PrSettings!$M$4="●"),(($F57-$G57)=(BZ57-CA57))*1,0),"")</f>
        <v/>
      </c>
      <c r="CE57" s="188" t="str">
        <f t="shared" si="804"/>
        <v/>
      </c>
      <c r="CF57" s="188" t="str">
        <f>IF(CC57&lt;&gt;"",IF(ABS($F57-$G57)&gt;=PrSettings!$M$7,(ABS($F57-$G57-BZ57+CA57)&lt;=1)*1,IF(AND(CC57,$F57=$G57,$F57&gt;=PrSettings!$M$6),(ABS(BZ57-$F57)&lt;=1)*1,IF(AND(CC57,$F57+$G57&gt;=PrSettings!$M$8),(ABS(BZ57-$F57)+ABS(CA57-$G57)&lt;=1)*1,""))),"")</f>
        <v/>
      </c>
      <c r="CG57" s="220"/>
      <c r="CI57" s="186">
        <f t="shared" si="6"/>
        <v>2</v>
      </c>
      <c r="CJ57" s="187" t="str">
        <f t="shared" si="805"/>
        <v>Spain</v>
      </c>
      <c r="CK57" s="188">
        <f t="shared" si="44"/>
        <v>61</v>
      </c>
      <c r="CL57" s="187" t="str">
        <f t="shared" si="806"/>
        <v>Saudi Arabia</v>
      </c>
      <c r="CM57" s="222"/>
      <c r="CN57" s="222"/>
      <c r="CO57" s="218"/>
      <c r="CP57" s="188" t="str">
        <f t="shared" si="807"/>
        <v/>
      </c>
      <c r="CQ57" s="188" t="str">
        <f>IF((CP57&lt;&gt;""),IF(OR($F57&lt;&gt;$G57,PrSettings!$M$4="●"),(($F57-$G57)=(CM57-CN57))*1,0),"")</f>
        <v/>
      </c>
      <c r="CR57" s="188" t="str">
        <f t="shared" si="808"/>
        <v/>
      </c>
      <c r="CS57" s="188" t="str">
        <f>IF(CP57&lt;&gt;"",IF(ABS($F57-$G57)&gt;=PrSettings!$M$7,(ABS($F57-$G57-CM57+CN57)&lt;=1)*1,IF(AND(CP57,$F57=$G57,$F57&gt;=PrSettings!$M$6),(ABS(CM57-$F57)&lt;=1)*1,IF(AND(CP57,$F57+$G57&gt;=PrSettings!$M$8),(ABS(CM57-$F57)+ABS(CN57-$G57)&lt;=1)*1,""))),"")</f>
        <v/>
      </c>
      <c r="CT57" s="220"/>
      <c r="CV57" s="186">
        <f t="shared" si="7"/>
        <v>2</v>
      </c>
      <c r="CW57" s="187" t="str">
        <f t="shared" si="809"/>
        <v>Spain</v>
      </c>
      <c r="CX57" s="188">
        <f t="shared" si="47"/>
        <v>61</v>
      </c>
      <c r="CY57" s="187" t="str">
        <f t="shared" si="810"/>
        <v>Saudi Arabia</v>
      </c>
      <c r="CZ57" s="222"/>
      <c r="DA57" s="222"/>
      <c r="DB57" s="218"/>
      <c r="DC57" s="188" t="str">
        <f t="shared" si="811"/>
        <v/>
      </c>
      <c r="DD57" s="188" t="str">
        <f>IF((DC57&lt;&gt;""),IF(OR($F57&lt;&gt;$G57,PrSettings!$M$4="●"),(($F57-$G57)=(CZ57-DA57))*1,0),"")</f>
        <v/>
      </c>
      <c r="DE57" s="188" t="str">
        <f t="shared" si="812"/>
        <v/>
      </c>
      <c r="DF57" s="188" t="str">
        <f>IF(DC57&lt;&gt;"",IF(ABS($F57-$G57)&gt;=PrSettings!$M$7,(ABS($F57-$G57-CZ57+DA57)&lt;=1)*1,IF(AND(DC57,$F57=$G57,$F57&gt;=PrSettings!$M$6),(ABS(CZ57-$F57)&lt;=1)*1,IF(AND(DC57,$F57+$G57&gt;=PrSettings!$M$8),(ABS(CZ57-$F57)+ABS(DA57-$G57)&lt;=1)*1,""))),"")</f>
        <v/>
      </c>
      <c r="DG57" s="220"/>
      <c r="DI57" s="186">
        <f t="shared" si="8"/>
        <v>2</v>
      </c>
      <c r="DJ57" s="187" t="str">
        <f t="shared" si="813"/>
        <v>Spain</v>
      </c>
      <c r="DK57" s="188">
        <f t="shared" si="50"/>
        <v>61</v>
      </c>
      <c r="DL57" s="187" t="str">
        <f t="shared" si="814"/>
        <v>Saudi Arabia</v>
      </c>
      <c r="DM57" s="222"/>
      <c r="DN57" s="222"/>
      <c r="DO57" s="218"/>
      <c r="DP57" s="188" t="str">
        <f t="shared" si="815"/>
        <v/>
      </c>
      <c r="DQ57" s="188" t="str">
        <f>IF((DP57&lt;&gt;""),IF(OR($F57&lt;&gt;$G57,PrSettings!$M$4="●"),(($F57-$G57)=(DM57-DN57))*1,0),"")</f>
        <v/>
      </c>
      <c r="DR57" s="188" t="str">
        <f t="shared" si="816"/>
        <v/>
      </c>
      <c r="DS57" s="188" t="str">
        <f>IF(DP57&lt;&gt;"",IF(ABS($F57-$G57)&gt;=PrSettings!$M$7,(ABS($F57-$G57-DM57+DN57)&lt;=1)*1,IF(AND(DP57,$F57=$G57,$F57&gt;=PrSettings!$M$6),(ABS(DM57-$F57)&lt;=1)*1,IF(AND(DP57,$F57+$G57&gt;=PrSettings!$M$8),(ABS(DM57-$F57)+ABS(DN57-$G57)&lt;=1)*1,""))),"")</f>
        <v/>
      </c>
      <c r="DT57" s="220"/>
      <c r="DV57" s="186">
        <f t="shared" si="9"/>
        <v>2</v>
      </c>
      <c r="DW57" s="187" t="str">
        <f t="shared" si="817"/>
        <v>Spain</v>
      </c>
      <c r="DX57" s="188">
        <f t="shared" si="53"/>
        <v>61</v>
      </c>
      <c r="DY57" s="187" t="str">
        <f t="shared" si="818"/>
        <v>Saudi Arabia</v>
      </c>
      <c r="DZ57" s="222"/>
      <c r="EA57" s="222"/>
      <c r="EB57" s="218"/>
      <c r="EC57" s="188" t="str">
        <f t="shared" si="819"/>
        <v/>
      </c>
      <c r="ED57" s="188" t="str">
        <f>IF((EC57&lt;&gt;""),IF(OR($F57&lt;&gt;$G57,PrSettings!$M$4="●"),(($F57-$G57)=(DZ57-EA57))*1,0),"")</f>
        <v/>
      </c>
      <c r="EE57" s="188" t="str">
        <f t="shared" si="820"/>
        <v/>
      </c>
      <c r="EF57" s="188" t="str">
        <f>IF(EC57&lt;&gt;"",IF(ABS($F57-$G57)&gt;=PrSettings!$M$7,(ABS($F57-$G57-DZ57+EA57)&lt;=1)*1,IF(AND(EC57,$F57=$G57,$F57&gt;=PrSettings!$M$6),(ABS(DZ57-$F57)&lt;=1)*1,IF(AND(EC57,$F57+$G57&gt;=PrSettings!$M$8),(ABS(DZ57-$F57)+ABS(EA57-$G57)&lt;=1)*1,""))),"")</f>
        <v/>
      </c>
      <c r="EG57" s="220"/>
      <c r="EI57" s="186">
        <f t="shared" si="10"/>
        <v>2</v>
      </c>
      <c r="EJ57" s="187" t="str">
        <f t="shared" si="821"/>
        <v>Spain</v>
      </c>
      <c r="EK57" s="188">
        <f t="shared" si="56"/>
        <v>61</v>
      </c>
      <c r="EL57" s="187" t="str">
        <f t="shared" si="822"/>
        <v>Saudi Arabia</v>
      </c>
      <c r="EM57" s="222"/>
      <c r="EN57" s="222"/>
      <c r="EO57" s="218"/>
      <c r="EP57" s="188" t="str">
        <f t="shared" si="823"/>
        <v/>
      </c>
      <c r="EQ57" s="188" t="str">
        <f>IF((EP57&lt;&gt;""),IF(OR($F57&lt;&gt;$G57,PrSettings!$M$4="●"),(($F57-$G57)=(EM57-EN57))*1,0),"")</f>
        <v/>
      </c>
      <c r="ER57" s="188" t="str">
        <f t="shared" si="824"/>
        <v/>
      </c>
      <c r="ES57" s="188" t="str">
        <f>IF(EP57&lt;&gt;"",IF(ABS($F57-$G57)&gt;=PrSettings!$M$7,(ABS($F57-$G57-EM57+EN57)&lt;=1)*1,IF(AND(EP57,$F57=$G57,$F57&gt;=PrSettings!$M$6),(ABS(EM57-$F57)&lt;=1)*1,IF(AND(EP57,$F57+$G57&gt;=PrSettings!$M$8),(ABS(EM57-$F57)+ABS(EN57-$G57)&lt;=1)*1,""))),"")</f>
        <v/>
      </c>
      <c r="ET57" s="220"/>
      <c r="EV57" s="186">
        <f t="shared" si="11"/>
        <v>2</v>
      </c>
      <c r="EW57" s="187" t="str">
        <f t="shared" si="825"/>
        <v>Spain</v>
      </c>
      <c r="EX57" s="188">
        <f t="shared" si="59"/>
        <v>61</v>
      </c>
      <c r="EY57" s="187" t="str">
        <f t="shared" si="826"/>
        <v>Saudi Arabia</v>
      </c>
      <c r="EZ57" s="222"/>
      <c r="FA57" s="222"/>
      <c r="FB57" s="218"/>
      <c r="FC57" s="188" t="str">
        <f t="shared" si="827"/>
        <v/>
      </c>
      <c r="FD57" s="188" t="str">
        <f>IF((FC57&lt;&gt;""),IF(OR($F57&lt;&gt;$G57,PrSettings!$M$4="●"),(($F57-$G57)=(EZ57-FA57))*1,0),"")</f>
        <v/>
      </c>
      <c r="FE57" s="188" t="str">
        <f t="shared" si="828"/>
        <v/>
      </c>
      <c r="FF57" s="188" t="str">
        <f>IF(FC57&lt;&gt;"",IF(ABS($F57-$G57)&gt;=PrSettings!$M$7,(ABS($F57-$G57-EZ57+FA57)&lt;=1)*1,IF(AND(FC57,$F57=$G57,$F57&gt;=PrSettings!$M$6),(ABS(EZ57-$F57)&lt;=1)*1,IF(AND(FC57,$F57+$G57&gt;=PrSettings!$M$8),(ABS(EZ57-$F57)+ABS(FA57-$G57)&lt;=1)*1,""))),"")</f>
        <v/>
      </c>
      <c r="FG57" s="220"/>
      <c r="FI57" s="186">
        <f t="shared" si="12"/>
        <v>2</v>
      </c>
      <c r="FJ57" s="187" t="str">
        <f t="shared" si="829"/>
        <v>Spain</v>
      </c>
      <c r="FK57" s="188">
        <f t="shared" si="62"/>
        <v>61</v>
      </c>
      <c r="FL57" s="187" t="str">
        <f t="shared" si="830"/>
        <v>Saudi Arabia</v>
      </c>
      <c r="FM57" s="222"/>
      <c r="FN57" s="222"/>
      <c r="FO57" s="218"/>
      <c r="FP57" s="188" t="str">
        <f t="shared" si="831"/>
        <v/>
      </c>
      <c r="FQ57" s="188" t="str">
        <f>IF((FP57&lt;&gt;""),IF(OR($F57&lt;&gt;$G57,PrSettings!$M$4="●"),(($F57-$G57)=(FM57-FN57))*1,0),"")</f>
        <v/>
      </c>
      <c r="FR57" s="188" t="str">
        <f t="shared" si="832"/>
        <v/>
      </c>
      <c r="FS57" s="188" t="str">
        <f>IF(FP57&lt;&gt;"",IF(ABS($F57-$G57)&gt;=PrSettings!$M$7,(ABS($F57-$G57-FM57+FN57)&lt;=1)*1,IF(AND(FP57,$F57=$G57,$F57&gt;=PrSettings!$M$6),(ABS(FM57-$F57)&lt;=1)*1,IF(AND(FP57,$F57+$G57&gt;=PrSettings!$M$8),(ABS(FM57-$F57)+ABS(FN57-$G57)&lt;=1)*1,""))),"")</f>
        <v/>
      </c>
      <c r="FT57" s="220"/>
      <c r="FV57" s="186">
        <f t="shared" si="13"/>
        <v>2</v>
      </c>
      <c r="FW57" s="187" t="str">
        <f t="shared" si="833"/>
        <v>Spain</v>
      </c>
      <c r="FX57" s="188">
        <f t="shared" si="65"/>
        <v>61</v>
      </c>
      <c r="FY57" s="187" t="str">
        <f t="shared" si="834"/>
        <v>Saudi Arabia</v>
      </c>
      <c r="FZ57" s="222"/>
      <c r="GA57" s="222"/>
      <c r="GB57" s="218"/>
      <c r="GC57" s="188" t="str">
        <f t="shared" si="835"/>
        <v/>
      </c>
      <c r="GD57" s="188" t="str">
        <f>IF((GC57&lt;&gt;""),IF(OR($F57&lt;&gt;$G57,PrSettings!$M$4="●"),(($F57-$G57)=(FZ57-GA57))*1,0),"")</f>
        <v/>
      </c>
      <c r="GE57" s="188" t="str">
        <f t="shared" si="836"/>
        <v/>
      </c>
      <c r="GF57" s="188" t="str">
        <f>IF(GC57&lt;&gt;"",IF(ABS($F57-$G57)&gt;=PrSettings!$M$7,(ABS($F57-$G57-FZ57+GA57)&lt;=1)*1,IF(AND(GC57,$F57=$G57,$F57&gt;=PrSettings!$M$6),(ABS(FZ57-$F57)&lt;=1)*1,IF(AND(GC57,$F57+$G57&gt;=PrSettings!$M$8),(ABS(FZ57-$F57)+ABS(GA57-$G57)&lt;=1)*1,""))),"")</f>
        <v/>
      </c>
      <c r="GG57" s="220"/>
      <c r="GI57" s="186">
        <f t="shared" si="14"/>
        <v>2</v>
      </c>
      <c r="GJ57" s="187" t="str">
        <f t="shared" si="837"/>
        <v>Spain</v>
      </c>
      <c r="GK57" s="188">
        <f t="shared" si="68"/>
        <v>61</v>
      </c>
      <c r="GL57" s="187" t="str">
        <f t="shared" si="838"/>
        <v>Saudi Arabia</v>
      </c>
      <c r="GM57" s="222"/>
      <c r="GN57" s="222"/>
      <c r="GO57" s="218"/>
      <c r="GP57" s="188" t="str">
        <f t="shared" si="839"/>
        <v/>
      </c>
      <c r="GQ57" s="188" t="str">
        <f>IF((GP57&lt;&gt;""),IF(OR($F57&lt;&gt;$G57,PrSettings!$M$4="●"),(($F57-$G57)=(GM57-GN57))*1,0),"")</f>
        <v/>
      </c>
      <c r="GR57" s="188" t="str">
        <f t="shared" si="840"/>
        <v/>
      </c>
      <c r="GS57" s="188" t="str">
        <f>IF(GP57&lt;&gt;"",IF(ABS($F57-$G57)&gt;=PrSettings!$M$7,(ABS($F57-$G57-GM57+GN57)&lt;=1)*1,IF(AND(GP57,$F57=$G57,$F57&gt;=PrSettings!$M$6),(ABS(GM57-$F57)&lt;=1)*1,IF(AND(GP57,$F57+$G57&gt;=PrSettings!$M$8),(ABS(GM57-$F57)+ABS(GN57-$G57)&lt;=1)*1,""))),"")</f>
        <v/>
      </c>
      <c r="GT57" s="220"/>
      <c r="GV57" s="186">
        <f t="shared" si="15"/>
        <v>2</v>
      </c>
      <c r="GW57" s="187" t="str">
        <f t="shared" si="841"/>
        <v>Spain</v>
      </c>
      <c r="GX57" s="188">
        <f t="shared" si="71"/>
        <v>61</v>
      </c>
      <c r="GY57" s="187" t="str">
        <f t="shared" si="842"/>
        <v>Saudi Arabia</v>
      </c>
      <c r="GZ57" s="222"/>
      <c r="HA57" s="222"/>
      <c r="HB57" s="218"/>
      <c r="HC57" s="188" t="str">
        <f t="shared" si="843"/>
        <v/>
      </c>
      <c r="HD57" s="188" t="str">
        <f>IF((HC57&lt;&gt;""),IF(OR($F57&lt;&gt;$G57,PrSettings!$M$4="●"),(($F57-$G57)=(GZ57-HA57))*1,0),"")</f>
        <v/>
      </c>
      <c r="HE57" s="188" t="str">
        <f t="shared" si="844"/>
        <v/>
      </c>
      <c r="HF57" s="188" t="str">
        <f>IF(HC57&lt;&gt;"",IF(ABS($F57-$G57)&gt;=PrSettings!$M$7,(ABS($F57-$G57-GZ57+HA57)&lt;=1)*1,IF(AND(HC57,$F57=$G57,$F57&gt;=PrSettings!$M$6),(ABS(GZ57-$F57)&lt;=1)*1,IF(AND(HC57,$F57+$G57&gt;=PrSettings!$M$8),(ABS(GZ57-$F57)+ABS(HA57-$G57)&lt;=1)*1,""))),"")</f>
        <v/>
      </c>
      <c r="HG57" s="220"/>
      <c r="HI57" s="186">
        <f t="shared" si="16"/>
        <v>2</v>
      </c>
      <c r="HJ57" s="187" t="str">
        <f t="shared" si="845"/>
        <v>Spain</v>
      </c>
      <c r="HK57" s="188">
        <f t="shared" si="74"/>
        <v>61</v>
      </c>
      <c r="HL57" s="187" t="str">
        <f t="shared" si="846"/>
        <v>Saudi Arabia</v>
      </c>
      <c r="HM57" s="222"/>
      <c r="HN57" s="222"/>
      <c r="HO57" s="218"/>
      <c r="HP57" s="188" t="str">
        <f t="shared" si="847"/>
        <v/>
      </c>
      <c r="HQ57" s="188" t="str">
        <f>IF((HP57&lt;&gt;""),IF(OR($F57&lt;&gt;$G57,PrSettings!$M$4="●"),(($F57-$G57)=(HM57-HN57))*1,0),"")</f>
        <v/>
      </c>
      <c r="HR57" s="188" t="str">
        <f t="shared" si="848"/>
        <v/>
      </c>
      <c r="HS57" s="188" t="str">
        <f>IF(HP57&lt;&gt;"",IF(ABS($F57-$G57)&gt;=PrSettings!$M$7,(ABS($F57-$G57-HM57+HN57)&lt;=1)*1,IF(AND(HP57,$F57=$G57,$F57&gt;=PrSettings!$M$6),(ABS(HM57-$F57)&lt;=1)*1,IF(AND(HP57,$F57+$G57&gt;=PrSettings!$M$8),(ABS(HM57-$F57)+ABS(HN57-$G57)&lt;=1)*1,""))),"")</f>
        <v/>
      </c>
      <c r="HT57" s="220"/>
      <c r="HV57" s="186">
        <f t="shared" si="17"/>
        <v>2</v>
      </c>
      <c r="HW57" s="187" t="str">
        <f t="shared" si="849"/>
        <v>Spain</v>
      </c>
      <c r="HX57" s="188">
        <f t="shared" si="77"/>
        <v>61</v>
      </c>
      <c r="HY57" s="187" t="str">
        <f t="shared" si="850"/>
        <v>Saudi Arabia</v>
      </c>
      <c r="HZ57" s="222"/>
      <c r="IA57" s="222"/>
      <c r="IB57" s="218"/>
      <c r="IC57" s="188" t="str">
        <f t="shared" si="851"/>
        <v/>
      </c>
      <c r="ID57" s="188" t="str">
        <f>IF((IC57&lt;&gt;""),IF(OR($F57&lt;&gt;$G57,PrSettings!$M$4="●"),(($F57-$G57)=(HZ57-IA57))*1,0),"")</f>
        <v/>
      </c>
      <c r="IE57" s="188" t="str">
        <f t="shared" si="852"/>
        <v/>
      </c>
      <c r="IF57" s="188" t="str">
        <f>IF(IC57&lt;&gt;"",IF(ABS($F57-$G57)&gt;=PrSettings!$M$7,(ABS($F57-$G57-HZ57+IA57)&lt;=1)*1,IF(AND(IC57,$F57=$G57,$F57&gt;=PrSettings!$M$6),(ABS(HZ57-$F57)&lt;=1)*1,IF(AND(IC57,$F57+$G57&gt;=PrSettings!$M$8),(ABS(HZ57-$F57)+ABS(IA57-$G57)&lt;=1)*1,""))),"")</f>
        <v/>
      </c>
      <c r="IG57" s="220"/>
      <c r="II57" s="186">
        <f t="shared" si="18"/>
        <v>2</v>
      </c>
      <c r="IJ57" s="187" t="str">
        <f t="shared" si="853"/>
        <v>Spain</v>
      </c>
      <c r="IK57" s="188">
        <f t="shared" si="80"/>
        <v>61</v>
      </c>
      <c r="IL57" s="187" t="str">
        <f t="shared" si="854"/>
        <v>Saudi Arabia</v>
      </c>
      <c r="IM57" s="222"/>
      <c r="IN57" s="222"/>
      <c r="IO57" s="218"/>
      <c r="IP57" s="188" t="str">
        <f t="shared" si="855"/>
        <v/>
      </c>
      <c r="IQ57" s="188" t="str">
        <f>IF((IP57&lt;&gt;""),IF(OR($F57&lt;&gt;$G57,PrSettings!$M$4="●"),(($F57-$G57)=(IM57-IN57))*1,0),"")</f>
        <v/>
      </c>
      <c r="IR57" s="188" t="str">
        <f t="shared" si="856"/>
        <v/>
      </c>
      <c r="IS57" s="188" t="str">
        <f>IF(IP57&lt;&gt;"",IF(ABS($F57-$G57)&gt;=PrSettings!$M$7,(ABS($F57-$G57-IM57+IN57)&lt;=1)*1,IF(AND(IP57,$F57=$G57,$F57&gt;=PrSettings!$M$6),(ABS(IM57-$F57)&lt;=1)*1,IF(AND(IP57,$F57+$G57&gt;=PrSettings!$M$8),(ABS(IM57-$F57)+ABS(IN57-$G57)&lt;=1)*1,""))),"")</f>
        <v/>
      </c>
      <c r="IT57" s="220"/>
      <c r="IV57" s="186">
        <f t="shared" si="19"/>
        <v>2</v>
      </c>
      <c r="IW57" s="187" t="str">
        <f t="shared" si="857"/>
        <v>Spain</v>
      </c>
      <c r="IX57" s="188">
        <f t="shared" si="83"/>
        <v>61</v>
      </c>
      <c r="IY57" s="187" t="str">
        <f t="shared" si="858"/>
        <v>Saudi Arabia</v>
      </c>
      <c r="IZ57" s="222"/>
      <c r="JA57" s="222"/>
      <c r="JB57" s="218"/>
      <c r="JC57" s="188" t="str">
        <f t="shared" si="859"/>
        <v/>
      </c>
      <c r="JD57" s="188" t="str">
        <f>IF((JC57&lt;&gt;""),IF(OR($F57&lt;&gt;$G57,PrSettings!$M$4="●"),(($F57-$G57)=(IZ57-JA57))*1,0),"")</f>
        <v/>
      </c>
      <c r="JE57" s="188" t="str">
        <f t="shared" si="860"/>
        <v/>
      </c>
      <c r="JF57" s="188" t="str">
        <f>IF(JC57&lt;&gt;"",IF(ABS($F57-$G57)&gt;=PrSettings!$M$7,(ABS($F57-$G57-IZ57+JA57)&lt;=1)*1,IF(AND(JC57,$F57=$G57,$F57&gt;=PrSettings!$M$6),(ABS(IZ57-$F57)&lt;=1)*1,IF(AND(JC57,$F57+$G57&gt;=PrSettings!$M$8),(ABS(IZ57-$F57)+ABS(JA57-$G57)&lt;=1)*1,""))),"")</f>
        <v/>
      </c>
      <c r="JG57" s="220"/>
      <c r="JI57" s="186">
        <f t="shared" si="20"/>
        <v>2</v>
      </c>
      <c r="JJ57" s="187" t="str">
        <f t="shared" si="861"/>
        <v>Spain</v>
      </c>
      <c r="JK57" s="188">
        <f t="shared" si="86"/>
        <v>61</v>
      </c>
      <c r="JL57" s="187" t="str">
        <f t="shared" si="862"/>
        <v>Saudi Arabia</v>
      </c>
      <c r="JM57" s="222"/>
      <c r="JN57" s="222"/>
      <c r="JO57" s="218"/>
      <c r="JP57" s="188" t="str">
        <f t="shared" si="863"/>
        <v/>
      </c>
      <c r="JQ57" s="188" t="str">
        <f>IF((JP57&lt;&gt;""),IF(OR($F57&lt;&gt;$G57,PrSettings!$M$4="●"),(($F57-$G57)=(JM57-JN57))*1,0),"")</f>
        <v/>
      </c>
      <c r="JR57" s="188" t="str">
        <f t="shared" si="864"/>
        <v/>
      </c>
      <c r="JS57" s="188" t="str">
        <f>IF(JP57&lt;&gt;"",IF(ABS($F57-$G57)&gt;=PrSettings!$M$7,(ABS($F57-$G57-JM57+JN57)&lt;=1)*1,IF(AND(JP57,$F57=$G57,$F57&gt;=PrSettings!$M$6),(ABS(JM57-$F57)&lt;=1)*1,IF(AND(JP57,$F57+$G57&gt;=PrSettings!$M$8),(ABS(JM57-$F57)+ABS(JN57-$G57)&lt;=1)*1,""))),"")</f>
        <v/>
      </c>
      <c r="JT57" s="220"/>
      <c r="JV57" s="186">
        <f t="shared" si="21"/>
        <v>2</v>
      </c>
      <c r="JW57" s="187" t="str">
        <f t="shared" si="865"/>
        <v>Spain</v>
      </c>
      <c r="JX57" s="188">
        <f t="shared" si="89"/>
        <v>61</v>
      </c>
      <c r="JY57" s="187" t="str">
        <f t="shared" si="866"/>
        <v>Saudi Arabia</v>
      </c>
      <c r="JZ57" s="222"/>
      <c r="KA57" s="222"/>
      <c r="KB57" s="218"/>
      <c r="KC57" s="188" t="str">
        <f t="shared" si="867"/>
        <v/>
      </c>
      <c r="KD57" s="188" t="str">
        <f>IF((KC57&lt;&gt;""),IF(OR($F57&lt;&gt;$G57,PrSettings!$M$4="●"),(($F57-$G57)=(JZ57-KA57))*1,0),"")</f>
        <v/>
      </c>
      <c r="KE57" s="188" t="str">
        <f t="shared" si="868"/>
        <v/>
      </c>
      <c r="KF57" s="188" t="str">
        <f>IF(KC57&lt;&gt;"",IF(ABS($F57-$G57)&gt;=PrSettings!$M$7,(ABS($F57-$G57-JZ57+KA57)&lt;=1)*1,IF(AND(KC57,$F57=$G57,$F57&gt;=PrSettings!$M$6),(ABS(JZ57-$F57)&lt;=1)*1,IF(AND(KC57,$F57+$G57&gt;=PrSettings!$M$8),(ABS(JZ57-$F57)+ABS(KA57-$G57)&lt;=1)*1,""))),"")</f>
        <v/>
      </c>
      <c r="KG57" s="220"/>
      <c r="KI57" s="186">
        <f t="shared" si="22"/>
        <v>2</v>
      </c>
      <c r="KJ57" s="187" t="str">
        <f t="shared" si="869"/>
        <v>Spain</v>
      </c>
      <c r="KK57" s="188">
        <f t="shared" si="92"/>
        <v>61</v>
      </c>
      <c r="KL57" s="187" t="str">
        <f t="shared" si="870"/>
        <v>Saudi Arabia</v>
      </c>
      <c r="KM57" s="222"/>
      <c r="KN57" s="222"/>
      <c r="KO57" s="218"/>
      <c r="KP57" s="188" t="str">
        <f t="shared" si="871"/>
        <v/>
      </c>
      <c r="KQ57" s="188" t="str">
        <f>IF((KP57&lt;&gt;""),IF(OR($F57&lt;&gt;$G57,PrSettings!$M$4="●"),(($F57-$G57)=(KM57-KN57))*1,0),"")</f>
        <v/>
      </c>
      <c r="KR57" s="188" t="str">
        <f t="shared" si="872"/>
        <v/>
      </c>
      <c r="KS57" s="188" t="str">
        <f>IF(KP57&lt;&gt;"",IF(ABS($F57-$G57)&gt;=PrSettings!$M$7,(ABS($F57-$G57-KM57+KN57)&lt;=1)*1,IF(AND(KP57,$F57=$G57,$F57&gt;=PrSettings!$M$6),(ABS(KM57-$F57)&lt;=1)*1,IF(AND(KP57,$F57+$G57&gt;=PrSettings!$M$8),(ABS(KM57-$F57)+ABS(KN57-$G57)&lt;=1)*1,""))),"")</f>
        <v/>
      </c>
      <c r="KT57" s="220"/>
      <c r="KV57" s="186">
        <f t="shared" si="23"/>
        <v>2</v>
      </c>
      <c r="KW57" s="187" t="str">
        <f t="shared" si="873"/>
        <v>Spain</v>
      </c>
      <c r="KX57" s="188">
        <f t="shared" si="95"/>
        <v>61</v>
      </c>
      <c r="KY57" s="187" t="str">
        <f t="shared" si="874"/>
        <v>Saudi Arabia</v>
      </c>
      <c r="KZ57" s="222"/>
      <c r="LA57" s="222"/>
      <c r="LB57" s="218"/>
      <c r="LC57" s="188" t="str">
        <f t="shared" si="875"/>
        <v/>
      </c>
      <c r="LD57" s="188" t="str">
        <f>IF((LC57&lt;&gt;""),IF(OR($F57&lt;&gt;$G57,PrSettings!$M$4="●"),(($F57-$G57)=(KZ57-LA57))*1,0),"")</f>
        <v/>
      </c>
      <c r="LE57" s="188" t="str">
        <f t="shared" si="876"/>
        <v/>
      </c>
      <c r="LF57" s="188" t="str">
        <f>IF(LC57&lt;&gt;"",IF(ABS($F57-$G57)&gt;=PrSettings!$M$7,(ABS($F57-$G57-KZ57+LA57)&lt;=1)*1,IF(AND(LC57,$F57=$G57,$F57&gt;=PrSettings!$M$6),(ABS(KZ57-$F57)&lt;=1)*1,IF(AND(LC57,$F57+$G57&gt;=PrSettings!$M$8),(ABS(KZ57-$F57)+ABS(LA57-$G57)&lt;=1)*1,""))),"")</f>
        <v/>
      </c>
      <c r="LG57" s="220"/>
      <c r="LI57" s="186">
        <f t="shared" si="24"/>
        <v>2</v>
      </c>
      <c r="LJ57" s="187" t="str">
        <f t="shared" si="877"/>
        <v>Spain</v>
      </c>
      <c r="LK57" s="188">
        <f t="shared" si="98"/>
        <v>61</v>
      </c>
      <c r="LL57" s="187" t="str">
        <f t="shared" si="878"/>
        <v>Saudi Arabia</v>
      </c>
      <c r="LM57" s="222"/>
      <c r="LN57" s="222"/>
      <c r="LO57" s="218"/>
      <c r="LP57" s="188" t="str">
        <f t="shared" si="879"/>
        <v/>
      </c>
      <c r="LQ57" s="188" t="str">
        <f>IF((LP57&lt;&gt;""),IF(OR($F57&lt;&gt;$G57,PrSettings!$M$4="●"),(($F57-$G57)=(LM57-LN57))*1,0),"")</f>
        <v/>
      </c>
      <c r="LR57" s="188" t="str">
        <f t="shared" si="880"/>
        <v/>
      </c>
      <c r="LS57" s="188" t="str">
        <f>IF(LP57&lt;&gt;"",IF(ABS($F57-$G57)&gt;=PrSettings!$M$7,(ABS($F57-$G57-LM57+LN57)&lt;=1)*1,IF(AND(LP57,$F57=$G57,$F57&gt;=PrSettings!$M$6),(ABS(LM57-$F57)&lt;=1)*1,IF(AND(LP57,$F57+$G57&gt;=PrSettings!$M$8),(ABS(LM57-$F57)+ABS(LN57-$G57)&lt;=1)*1,""))),"")</f>
        <v/>
      </c>
      <c r="LT57" s="220"/>
      <c r="LV57" s="186">
        <f t="shared" si="25"/>
        <v>2</v>
      </c>
      <c r="LW57" s="187" t="str">
        <f t="shared" si="881"/>
        <v>Spain</v>
      </c>
      <c r="LX57" s="188">
        <f t="shared" si="101"/>
        <v>61</v>
      </c>
      <c r="LY57" s="187" t="str">
        <f t="shared" si="882"/>
        <v>Saudi Arabia</v>
      </c>
      <c r="LZ57" s="222"/>
      <c r="MA57" s="222"/>
      <c r="MB57" s="218"/>
      <c r="MC57" s="188" t="str">
        <f t="shared" si="883"/>
        <v/>
      </c>
      <c r="MD57" s="188" t="str">
        <f>IF((MC57&lt;&gt;""),IF(OR($F57&lt;&gt;$G57,PrSettings!$M$4="●"),(($F57-$G57)=(LZ57-MA57))*1,0),"")</f>
        <v/>
      </c>
      <c r="ME57" s="188" t="str">
        <f t="shared" si="884"/>
        <v/>
      </c>
      <c r="MF57" s="188" t="str">
        <f>IF(MC57&lt;&gt;"",IF(ABS($F57-$G57)&gt;=PrSettings!$M$7,(ABS($F57-$G57-LZ57+MA57)&lt;=1)*1,IF(AND(MC57,$F57=$G57,$F57&gt;=PrSettings!$M$6),(ABS(LZ57-$F57)&lt;=1)*1,IF(AND(MC57,$F57+$G57&gt;=PrSettings!$M$8),(ABS(LZ57-$F57)+ABS(MA57-$G57)&lt;=1)*1,""))),"")</f>
        <v/>
      </c>
      <c r="MG57" s="220"/>
    </row>
    <row r="58" spans="2:345">
      <c r="B58" s="186">
        <f>INDEX(Groups!$C$7:$C$65,MATCH(C58,Groups!$D$7:$D$65,0))</f>
        <v>17</v>
      </c>
      <c r="C58" s="187" t="str">
        <f>CalcH!$P$25</f>
        <v>Uruguay</v>
      </c>
      <c r="D58" s="188">
        <f>INDEX(Groups!$C$7:$C$65,MATCH(E58,Groups!$D$7:$D$65,0))</f>
        <v>69</v>
      </c>
      <c r="E58" s="187" t="str">
        <f>CalcH!$Q$25</f>
        <v>Cape Verde</v>
      </c>
      <c r="F58" s="189" t="str">
        <f>CalcH!$R$25</f>
        <v/>
      </c>
      <c r="G58" s="190" t="str">
        <f>CalcH!$S$25</f>
        <v/>
      </c>
      <c r="I58" s="186">
        <f t="shared" si="468"/>
        <v>17</v>
      </c>
      <c r="J58" s="187" t="str">
        <f t="shared" si="781"/>
        <v>Uruguay</v>
      </c>
      <c r="K58" s="188">
        <f t="shared" si="26"/>
        <v>69</v>
      </c>
      <c r="L58" s="187" t="str">
        <f t="shared" si="782"/>
        <v>Cape Verde</v>
      </c>
      <c r="M58" s="222"/>
      <c r="N58" s="222"/>
      <c r="O58" s="218"/>
      <c r="P58" s="188" t="str">
        <f t="shared" si="783"/>
        <v/>
      </c>
      <c r="Q58" s="188" t="str">
        <f>IF((P58&lt;&gt;""),IF(OR($F58&lt;&gt;$G58,PrSettings!$M$4="●"),(($F58-$G58)=(M58-N58))*1,0),"")</f>
        <v/>
      </c>
      <c r="R58" s="188" t="str">
        <f t="shared" si="784"/>
        <v/>
      </c>
      <c r="S58" s="188" t="str">
        <f>IF(P58&lt;&gt;"",IF(ABS($F58-$G58)&gt;=PrSettings!$M$7,(ABS($F58-$G58-M58+N58)&lt;=1)*1,IF(AND(P58,$F58=$G58,$F58&gt;=PrSettings!$M$6),(ABS(M58-$F58)&lt;=1)*1,IF(AND(P58,$F58+$G58&gt;=PrSettings!$M$8),(ABS(M58-$F58)+ABS(N58-$G58)&lt;=1)*1,""))),"")</f>
        <v/>
      </c>
      <c r="T58" s="220"/>
      <c r="V58" s="186">
        <f t="shared" si="1"/>
        <v>17</v>
      </c>
      <c r="W58" s="187" t="str">
        <f t="shared" si="785"/>
        <v>Uruguay</v>
      </c>
      <c r="X58" s="188">
        <f t="shared" si="29"/>
        <v>69</v>
      </c>
      <c r="Y58" s="187" t="str">
        <f t="shared" si="786"/>
        <v>Cape Verde</v>
      </c>
      <c r="Z58" s="222"/>
      <c r="AA58" s="222"/>
      <c r="AB58" s="218"/>
      <c r="AC58" s="188" t="str">
        <f t="shared" si="787"/>
        <v/>
      </c>
      <c r="AD58" s="188" t="str">
        <f>IF((AC58&lt;&gt;""),IF(OR($F58&lt;&gt;$G58,PrSettings!$M$4="●"),(($F58-$G58)=(Z58-AA58))*1,0),"")</f>
        <v/>
      </c>
      <c r="AE58" s="188" t="str">
        <f t="shared" si="788"/>
        <v/>
      </c>
      <c r="AF58" s="188" t="str">
        <f>IF(AC58&lt;&gt;"",IF(ABS($F58-$G58)&gt;=PrSettings!$M$7,(ABS($F58-$G58-Z58+AA58)&lt;=1)*1,IF(AND(AC58,$F58=$G58,$F58&gt;=PrSettings!$M$6),(ABS(Z58-$F58)&lt;=1)*1,IF(AND(AC58,$F58+$G58&gt;=PrSettings!$M$8),(ABS(Z58-$F58)+ABS(AA58-$G58)&lt;=1)*1,""))),"")</f>
        <v/>
      </c>
      <c r="AG58" s="220"/>
      <c r="AI58" s="186">
        <f t="shared" si="2"/>
        <v>17</v>
      </c>
      <c r="AJ58" s="187" t="str">
        <f t="shared" si="789"/>
        <v>Uruguay</v>
      </c>
      <c r="AK58" s="188">
        <f t="shared" si="32"/>
        <v>69</v>
      </c>
      <c r="AL58" s="187" t="str">
        <f t="shared" si="790"/>
        <v>Cape Verde</v>
      </c>
      <c r="AM58" s="222"/>
      <c r="AN58" s="222"/>
      <c r="AO58" s="218"/>
      <c r="AP58" s="188" t="str">
        <f t="shared" si="791"/>
        <v/>
      </c>
      <c r="AQ58" s="188" t="str">
        <f>IF((AP58&lt;&gt;""),IF(OR($F58&lt;&gt;$G58,PrSettings!$M$4="●"),(($F58-$G58)=(AM58-AN58))*1,0),"")</f>
        <v/>
      </c>
      <c r="AR58" s="188" t="str">
        <f t="shared" si="792"/>
        <v/>
      </c>
      <c r="AS58" s="188" t="str">
        <f>IF(AP58&lt;&gt;"",IF(ABS($F58-$G58)&gt;=PrSettings!$M$7,(ABS($F58-$G58-AM58+AN58)&lt;=1)*1,IF(AND(AP58,$F58=$G58,$F58&gt;=PrSettings!$M$6),(ABS(AM58-$F58)&lt;=1)*1,IF(AND(AP58,$F58+$G58&gt;=PrSettings!$M$8),(ABS(AM58-$F58)+ABS(AN58-$G58)&lt;=1)*1,""))),"")</f>
        <v/>
      </c>
      <c r="AT58" s="220"/>
      <c r="AV58" s="186">
        <f t="shared" si="3"/>
        <v>17</v>
      </c>
      <c r="AW58" s="187" t="str">
        <f t="shared" si="793"/>
        <v>Uruguay</v>
      </c>
      <c r="AX58" s="188">
        <f t="shared" si="35"/>
        <v>69</v>
      </c>
      <c r="AY58" s="187" t="str">
        <f t="shared" si="794"/>
        <v>Cape Verde</v>
      </c>
      <c r="AZ58" s="222"/>
      <c r="BA58" s="222"/>
      <c r="BB58" s="218"/>
      <c r="BC58" s="188" t="str">
        <f t="shared" si="795"/>
        <v/>
      </c>
      <c r="BD58" s="188" t="str">
        <f>IF((BC58&lt;&gt;""),IF(OR($F58&lt;&gt;$G58,PrSettings!$M$4="●"),(($F58-$G58)=(AZ58-BA58))*1,0),"")</f>
        <v/>
      </c>
      <c r="BE58" s="188" t="str">
        <f t="shared" si="796"/>
        <v/>
      </c>
      <c r="BF58" s="188" t="str">
        <f>IF(BC58&lt;&gt;"",IF(ABS($F58-$G58)&gt;=PrSettings!$M$7,(ABS($F58-$G58-AZ58+BA58)&lt;=1)*1,IF(AND(BC58,$F58=$G58,$F58&gt;=PrSettings!$M$6),(ABS(AZ58-$F58)&lt;=1)*1,IF(AND(BC58,$F58+$G58&gt;=PrSettings!$M$8),(ABS(AZ58-$F58)+ABS(BA58-$G58)&lt;=1)*1,""))),"")</f>
        <v/>
      </c>
      <c r="BG58" s="220"/>
      <c r="BI58" s="186">
        <f t="shared" si="4"/>
        <v>17</v>
      </c>
      <c r="BJ58" s="187" t="str">
        <f t="shared" si="797"/>
        <v>Uruguay</v>
      </c>
      <c r="BK58" s="188">
        <f t="shared" si="38"/>
        <v>69</v>
      </c>
      <c r="BL58" s="187" t="str">
        <f t="shared" si="798"/>
        <v>Cape Verde</v>
      </c>
      <c r="BM58" s="222"/>
      <c r="BN58" s="222"/>
      <c r="BO58" s="218"/>
      <c r="BP58" s="188" t="str">
        <f t="shared" si="799"/>
        <v/>
      </c>
      <c r="BQ58" s="188" t="str">
        <f>IF((BP58&lt;&gt;""),IF(OR($F58&lt;&gt;$G58,PrSettings!$M$4="●"),(($F58-$G58)=(BM58-BN58))*1,0),"")</f>
        <v/>
      </c>
      <c r="BR58" s="188" t="str">
        <f t="shared" si="800"/>
        <v/>
      </c>
      <c r="BS58" s="188" t="str">
        <f>IF(BP58&lt;&gt;"",IF(ABS($F58-$G58)&gt;=PrSettings!$M$7,(ABS($F58-$G58-BM58+BN58)&lt;=1)*1,IF(AND(BP58,$F58=$G58,$F58&gt;=PrSettings!$M$6),(ABS(BM58-$F58)&lt;=1)*1,IF(AND(BP58,$F58+$G58&gt;=PrSettings!$M$8),(ABS(BM58-$F58)+ABS(BN58-$G58)&lt;=1)*1,""))),"")</f>
        <v/>
      </c>
      <c r="BT58" s="220"/>
      <c r="BV58" s="186">
        <f t="shared" si="5"/>
        <v>17</v>
      </c>
      <c r="BW58" s="187" t="str">
        <f t="shared" si="801"/>
        <v>Uruguay</v>
      </c>
      <c r="BX58" s="188">
        <f t="shared" si="41"/>
        <v>69</v>
      </c>
      <c r="BY58" s="187" t="str">
        <f t="shared" si="802"/>
        <v>Cape Verde</v>
      </c>
      <c r="BZ58" s="222"/>
      <c r="CA58" s="222"/>
      <c r="CB58" s="218"/>
      <c r="CC58" s="188" t="str">
        <f t="shared" si="803"/>
        <v/>
      </c>
      <c r="CD58" s="188" t="str">
        <f>IF((CC58&lt;&gt;""),IF(OR($F58&lt;&gt;$G58,PrSettings!$M$4="●"),(($F58-$G58)=(BZ58-CA58))*1,0),"")</f>
        <v/>
      </c>
      <c r="CE58" s="188" t="str">
        <f t="shared" si="804"/>
        <v/>
      </c>
      <c r="CF58" s="188" t="str">
        <f>IF(CC58&lt;&gt;"",IF(ABS($F58-$G58)&gt;=PrSettings!$M$7,(ABS($F58-$G58-BZ58+CA58)&lt;=1)*1,IF(AND(CC58,$F58=$G58,$F58&gt;=PrSettings!$M$6),(ABS(BZ58-$F58)&lt;=1)*1,IF(AND(CC58,$F58+$G58&gt;=PrSettings!$M$8),(ABS(BZ58-$F58)+ABS(CA58-$G58)&lt;=1)*1,""))),"")</f>
        <v/>
      </c>
      <c r="CG58" s="220"/>
      <c r="CI58" s="186">
        <f t="shared" si="6"/>
        <v>17</v>
      </c>
      <c r="CJ58" s="187" t="str">
        <f t="shared" si="805"/>
        <v>Uruguay</v>
      </c>
      <c r="CK58" s="188">
        <f t="shared" si="44"/>
        <v>69</v>
      </c>
      <c r="CL58" s="187" t="str">
        <f t="shared" si="806"/>
        <v>Cape Verde</v>
      </c>
      <c r="CM58" s="222"/>
      <c r="CN58" s="222"/>
      <c r="CO58" s="218"/>
      <c r="CP58" s="188" t="str">
        <f t="shared" si="807"/>
        <v/>
      </c>
      <c r="CQ58" s="188" t="str">
        <f>IF((CP58&lt;&gt;""),IF(OR($F58&lt;&gt;$G58,PrSettings!$M$4="●"),(($F58-$G58)=(CM58-CN58))*1,0),"")</f>
        <v/>
      </c>
      <c r="CR58" s="188" t="str">
        <f t="shared" si="808"/>
        <v/>
      </c>
      <c r="CS58" s="188" t="str">
        <f>IF(CP58&lt;&gt;"",IF(ABS($F58-$G58)&gt;=PrSettings!$M$7,(ABS($F58-$G58-CM58+CN58)&lt;=1)*1,IF(AND(CP58,$F58=$G58,$F58&gt;=PrSettings!$M$6),(ABS(CM58-$F58)&lt;=1)*1,IF(AND(CP58,$F58+$G58&gt;=PrSettings!$M$8),(ABS(CM58-$F58)+ABS(CN58-$G58)&lt;=1)*1,""))),"")</f>
        <v/>
      </c>
      <c r="CT58" s="220"/>
      <c r="CV58" s="186">
        <f t="shared" si="7"/>
        <v>17</v>
      </c>
      <c r="CW58" s="187" t="str">
        <f t="shared" si="809"/>
        <v>Uruguay</v>
      </c>
      <c r="CX58" s="188">
        <f t="shared" si="47"/>
        <v>69</v>
      </c>
      <c r="CY58" s="187" t="str">
        <f t="shared" si="810"/>
        <v>Cape Verde</v>
      </c>
      <c r="CZ58" s="222"/>
      <c r="DA58" s="222"/>
      <c r="DB58" s="218"/>
      <c r="DC58" s="188" t="str">
        <f t="shared" si="811"/>
        <v/>
      </c>
      <c r="DD58" s="188" t="str">
        <f>IF((DC58&lt;&gt;""),IF(OR($F58&lt;&gt;$G58,PrSettings!$M$4="●"),(($F58-$G58)=(CZ58-DA58))*1,0),"")</f>
        <v/>
      </c>
      <c r="DE58" s="188" t="str">
        <f t="shared" si="812"/>
        <v/>
      </c>
      <c r="DF58" s="188" t="str">
        <f>IF(DC58&lt;&gt;"",IF(ABS($F58-$G58)&gt;=PrSettings!$M$7,(ABS($F58-$G58-CZ58+DA58)&lt;=1)*1,IF(AND(DC58,$F58=$G58,$F58&gt;=PrSettings!$M$6),(ABS(CZ58-$F58)&lt;=1)*1,IF(AND(DC58,$F58+$G58&gt;=PrSettings!$M$8),(ABS(CZ58-$F58)+ABS(DA58-$G58)&lt;=1)*1,""))),"")</f>
        <v/>
      </c>
      <c r="DG58" s="220"/>
      <c r="DI58" s="186">
        <f t="shared" si="8"/>
        <v>17</v>
      </c>
      <c r="DJ58" s="187" t="str">
        <f t="shared" si="813"/>
        <v>Uruguay</v>
      </c>
      <c r="DK58" s="188">
        <f t="shared" si="50"/>
        <v>69</v>
      </c>
      <c r="DL58" s="187" t="str">
        <f t="shared" si="814"/>
        <v>Cape Verde</v>
      </c>
      <c r="DM58" s="222"/>
      <c r="DN58" s="222"/>
      <c r="DO58" s="218"/>
      <c r="DP58" s="188" t="str">
        <f t="shared" si="815"/>
        <v/>
      </c>
      <c r="DQ58" s="188" t="str">
        <f>IF((DP58&lt;&gt;""),IF(OR($F58&lt;&gt;$G58,PrSettings!$M$4="●"),(($F58-$G58)=(DM58-DN58))*1,0),"")</f>
        <v/>
      </c>
      <c r="DR58" s="188" t="str">
        <f t="shared" si="816"/>
        <v/>
      </c>
      <c r="DS58" s="188" t="str">
        <f>IF(DP58&lt;&gt;"",IF(ABS($F58-$G58)&gt;=PrSettings!$M$7,(ABS($F58-$G58-DM58+DN58)&lt;=1)*1,IF(AND(DP58,$F58=$G58,$F58&gt;=PrSettings!$M$6),(ABS(DM58-$F58)&lt;=1)*1,IF(AND(DP58,$F58+$G58&gt;=PrSettings!$M$8),(ABS(DM58-$F58)+ABS(DN58-$G58)&lt;=1)*1,""))),"")</f>
        <v/>
      </c>
      <c r="DT58" s="220"/>
      <c r="DV58" s="186">
        <f t="shared" si="9"/>
        <v>17</v>
      </c>
      <c r="DW58" s="187" t="str">
        <f t="shared" si="817"/>
        <v>Uruguay</v>
      </c>
      <c r="DX58" s="188">
        <f t="shared" si="53"/>
        <v>69</v>
      </c>
      <c r="DY58" s="187" t="str">
        <f t="shared" si="818"/>
        <v>Cape Verde</v>
      </c>
      <c r="DZ58" s="222"/>
      <c r="EA58" s="222"/>
      <c r="EB58" s="218"/>
      <c r="EC58" s="188" t="str">
        <f t="shared" si="819"/>
        <v/>
      </c>
      <c r="ED58" s="188" t="str">
        <f>IF((EC58&lt;&gt;""),IF(OR($F58&lt;&gt;$G58,PrSettings!$M$4="●"),(($F58-$G58)=(DZ58-EA58))*1,0),"")</f>
        <v/>
      </c>
      <c r="EE58" s="188" t="str">
        <f t="shared" si="820"/>
        <v/>
      </c>
      <c r="EF58" s="188" t="str">
        <f>IF(EC58&lt;&gt;"",IF(ABS($F58-$G58)&gt;=PrSettings!$M$7,(ABS($F58-$G58-DZ58+EA58)&lt;=1)*1,IF(AND(EC58,$F58=$G58,$F58&gt;=PrSettings!$M$6),(ABS(DZ58-$F58)&lt;=1)*1,IF(AND(EC58,$F58+$G58&gt;=PrSettings!$M$8),(ABS(DZ58-$F58)+ABS(EA58-$G58)&lt;=1)*1,""))),"")</f>
        <v/>
      </c>
      <c r="EG58" s="220"/>
      <c r="EI58" s="186">
        <f t="shared" si="10"/>
        <v>17</v>
      </c>
      <c r="EJ58" s="187" t="str">
        <f t="shared" si="821"/>
        <v>Uruguay</v>
      </c>
      <c r="EK58" s="188">
        <f t="shared" si="56"/>
        <v>69</v>
      </c>
      <c r="EL58" s="187" t="str">
        <f t="shared" si="822"/>
        <v>Cape Verde</v>
      </c>
      <c r="EM58" s="222"/>
      <c r="EN58" s="222"/>
      <c r="EO58" s="218"/>
      <c r="EP58" s="188" t="str">
        <f t="shared" si="823"/>
        <v/>
      </c>
      <c r="EQ58" s="188" t="str">
        <f>IF((EP58&lt;&gt;""),IF(OR($F58&lt;&gt;$G58,PrSettings!$M$4="●"),(($F58-$G58)=(EM58-EN58))*1,0),"")</f>
        <v/>
      </c>
      <c r="ER58" s="188" t="str">
        <f t="shared" si="824"/>
        <v/>
      </c>
      <c r="ES58" s="188" t="str">
        <f>IF(EP58&lt;&gt;"",IF(ABS($F58-$G58)&gt;=PrSettings!$M$7,(ABS($F58-$G58-EM58+EN58)&lt;=1)*1,IF(AND(EP58,$F58=$G58,$F58&gt;=PrSettings!$M$6),(ABS(EM58-$F58)&lt;=1)*1,IF(AND(EP58,$F58+$G58&gt;=PrSettings!$M$8),(ABS(EM58-$F58)+ABS(EN58-$G58)&lt;=1)*1,""))),"")</f>
        <v/>
      </c>
      <c r="ET58" s="220"/>
      <c r="EV58" s="186">
        <f t="shared" si="11"/>
        <v>17</v>
      </c>
      <c r="EW58" s="187" t="str">
        <f t="shared" si="825"/>
        <v>Uruguay</v>
      </c>
      <c r="EX58" s="188">
        <f t="shared" si="59"/>
        <v>69</v>
      </c>
      <c r="EY58" s="187" t="str">
        <f t="shared" si="826"/>
        <v>Cape Verde</v>
      </c>
      <c r="EZ58" s="222"/>
      <c r="FA58" s="222"/>
      <c r="FB58" s="218"/>
      <c r="FC58" s="188" t="str">
        <f t="shared" si="827"/>
        <v/>
      </c>
      <c r="FD58" s="188" t="str">
        <f>IF((FC58&lt;&gt;""),IF(OR($F58&lt;&gt;$G58,PrSettings!$M$4="●"),(($F58-$G58)=(EZ58-FA58))*1,0),"")</f>
        <v/>
      </c>
      <c r="FE58" s="188" t="str">
        <f t="shared" si="828"/>
        <v/>
      </c>
      <c r="FF58" s="188" t="str">
        <f>IF(FC58&lt;&gt;"",IF(ABS($F58-$G58)&gt;=PrSettings!$M$7,(ABS($F58-$G58-EZ58+FA58)&lt;=1)*1,IF(AND(FC58,$F58=$G58,$F58&gt;=PrSettings!$M$6),(ABS(EZ58-$F58)&lt;=1)*1,IF(AND(FC58,$F58+$G58&gt;=PrSettings!$M$8),(ABS(EZ58-$F58)+ABS(FA58-$G58)&lt;=1)*1,""))),"")</f>
        <v/>
      </c>
      <c r="FG58" s="220"/>
      <c r="FI58" s="186">
        <f t="shared" si="12"/>
        <v>17</v>
      </c>
      <c r="FJ58" s="187" t="str">
        <f t="shared" si="829"/>
        <v>Uruguay</v>
      </c>
      <c r="FK58" s="188">
        <f t="shared" si="62"/>
        <v>69</v>
      </c>
      <c r="FL58" s="187" t="str">
        <f t="shared" si="830"/>
        <v>Cape Verde</v>
      </c>
      <c r="FM58" s="222"/>
      <c r="FN58" s="222"/>
      <c r="FO58" s="218"/>
      <c r="FP58" s="188" t="str">
        <f t="shared" si="831"/>
        <v/>
      </c>
      <c r="FQ58" s="188" t="str">
        <f>IF((FP58&lt;&gt;""),IF(OR($F58&lt;&gt;$G58,PrSettings!$M$4="●"),(($F58-$G58)=(FM58-FN58))*1,0),"")</f>
        <v/>
      </c>
      <c r="FR58" s="188" t="str">
        <f t="shared" si="832"/>
        <v/>
      </c>
      <c r="FS58" s="188" t="str">
        <f>IF(FP58&lt;&gt;"",IF(ABS($F58-$G58)&gt;=PrSettings!$M$7,(ABS($F58-$G58-FM58+FN58)&lt;=1)*1,IF(AND(FP58,$F58=$G58,$F58&gt;=PrSettings!$M$6),(ABS(FM58-$F58)&lt;=1)*1,IF(AND(FP58,$F58+$G58&gt;=PrSettings!$M$8),(ABS(FM58-$F58)+ABS(FN58-$G58)&lt;=1)*1,""))),"")</f>
        <v/>
      </c>
      <c r="FT58" s="220"/>
      <c r="FV58" s="186">
        <f t="shared" si="13"/>
        <v>17</v>
      </c>
      <c r="FW58" s="187" t="str">
        <f t="shared" si="833"/>
        <v>Uruguay</v>
      </c>
      <c r="FX58" s="188">
        <f t="shared" si="65"/>
        <v>69</v>
      </c>
      <c r="FY58" s="187" t="str">
        <f t="shared" si="834"/>
        <v>Cape Verde</v>
      </c>
      <c r="FZ58" s="222"/>
      <c r="GA58" s="222"/>
      <c r="GB58" s="218"/>
      <c r="GC58" s="188" t="str">
        <f t="shared" si="835"/>
        <v/>
      </c>
      <c r="GD58" s="188" t="str">
        <f>IF((GC58&lt;&gt;""),IF(OR($F58&lt;&gt;$G58,PrSettings!$M$4="●"),(($F58-$G58)=(FZ58-GA58))*1,0),"")</f>
        <v/>
      </c>
      <c r="GE58" s="188" t="str">
        <f t="shared" si="836"/>
        <v/>
      </c>
      <c r="GF58" s="188" t="str">
        <f>IF(GC58&lt;&gt;"",IF(ABS($F58-$G58)&gt;=PrSettings!$M$7,(ABS($F58-$G58-FZ58+GA58)&lt;=1)*1,IF(AND(GC58,$F58=$G58,$F58&gt;=PrSettings!$M$6),(ABS(FZ58-$F58)&lt;=1)*1,IF(AND(GC58,$F58+$G58&gt;=PrSettings!$M$8),(ABS(FZ58-$F58)+ABS(GA58-$G58)&lt;=1)*1,""))),"")</f>
        <v/>
      </c>
      <c r="GG58" s="220"/>
      <c r="GI58" s="186">
        <f t="shared" si="14"/>
        <v>17</v>
      </c>
      <c r="GJ58" s="187" t="str">
        <f t="shared" si="837"/>
        <v>Uruguay</v>
      </c>
      <c r="GK58" s="188">
        <f t="shared" si="68"/>
        <v>69</v>
      </c>
      <c r="GL58" s="187" t="str">
        <f t="shared" si="838"/>
        <v>Cape Verde</v>
      </c>
      <c r="GM58" s="222"/>
      <c r="GN58" s="222"/>
      <c r="GO58" s="218"/>
      <c r="GP58" s="188" t="str">
        <f t="shared" si="839"/>
        <v/>
      </c>
      <c r="GQ58" s="188" t="str">
        <f>IF((GP58&lt;&gt;""),IF(OR($F58&lt;&gt;$G58,PrSettings!$M$4="●"),(($F58-$G58)=(GM58-GN58))*1,0),"")</f>
        <v/>
      </c>
      <c r="GR58" s="188" t="str">
        <f t="shared" si="840"/>
        <v/>
      </c>
      <c r="GS58" s="188" t="str">
        <f>IF(GP58&lt;&gt;"",IF(ABS($F58-$G58)&gt;=PrSettings!$M$7,(ABS($F58-$G58-GM58+GN58)&lt;=1)*1,IF(AND(GP58,$F58=$G58,$F58&gt;=PrSettings!$M$6),(ABS(GM58-$F58)&lt;=1)*1,IF(AND(GP58,$F58+$G58&gt;=PrSettings!$M$8),(ABS(GM58-$F58)+ABS(GN58-$G58)&lt;=1)*1,""))),"")</f>
        <v/>
      </c>
      <c r="GT58" s="220"/>
      <c r="GV58" s="186">
        <f t="shared" si="15"/>
        <v>17</v>
      </c>
      <c r="GW58" s="187" t="str">
        <f t="shared" si="841"/>
        <v>Uruguay</v>
      </c>
      <c r="GX58" s="188">
        <f t="shared" si="71"/>
        <v>69</v>
      </c>
      <c r="GY58" s="187" t="str">
        <f t="shared" si="842"/>
        <v>Cape Verde</v>
      </c>
      <c r="GZ58" s="222"/>
      <c r="HA58" s="222"/>
      <c r="HB58" s="218"/>
      <c r="HC58" s="188" t="str">
        <f t="shared" si="843"/>
        <v/>
      </c>
      <c r="HD58" s="188" t="str">
        <f>IF((HC58&lt;&gt;""),IF(OR($F58&lt;&gt;$G58,PrSettings!$M$4="●"),(($F58-$G58)=(GZ58-HA58))*1,0),"")</f>
        <v/>
      </c>
      <c r="HE58" s="188" t="str">
        <f t="shared" si="844"/>
        <v/>
      </c>
      <c r="HF58" s="188" t="str">
        <f>IF(HC58&lt;&gt;"",IF(ABS($F58-$G58)&gt;=PrSettings!$M$7,(ABS($F58-$G58-GZ58+HA58)&lt;=1)*1,IF(AND(HC58,$F58=$G58,$F58&gt;=PrSettings!$M$6),(ABS(GZ58-$F58)&lt;=1)*1,IF(AND(HC58,$F58+$G58&gt;=PrSettings!$M$8),(ABS(GZ58-$F58)+ABS(HA58-$G58)&lt;=1)*1,""))),"")</f>
        <v/>
      </c>
      <c r="HG58" s="220"/>
      <c r="HI58" s="186">
        <f t="shared" si="16"/>
        <v>17</v>
      </c>
      <c r="HJ58" s="187" t="str">
        <f t="shared" si="845"/>
        <v>Uruguay</v>
      </c>
      <c r="HK58" s="188">
        <f t="shared" si="74"/>
        <v>69</v>
      </c>
      <c r="HL58" s="187" t="str">
        <f t="shared" si="846"/>
        <v>Cape Verde</v>
      </c>
      <c r="HM58" s="222"/>
      <c r="HN58" s="222"/>
      <c r="HO58" s="218"/>
      <c r="HP58" s="188" t="str">
        <f t="shared" si="847"/>
        <v/>
      </c>
      <c r="HQ58" s="188" t="str">
        <f>IF((HP58&lt;&gt;""),IF(OR($F58&lt;&gt;$G58,PrSettings!$M$4="●"),(($F58-$G58)=(HM58-HN58))*1,0),"")</f>
        <v/>
      </c>
      <c r="HR58" s="188" t="str">
        <f t="shared" si="848"/>
        <v/>
      </c>
      <c r="HS58" s="188" t="str">
        <f>IF(HP58&lt;&gt;"",IF(ABS($F58-$G58)&gt;=PrSettings!$M$7,(ABS($F58-$G58-HM58+HN58)&lt;=1)*1,IF(AND(HP58,$F58=$G58,$F58&gt;=PrSettings!$M$6),(ABS(HM58-$F58)&lt;=1)*1,IF(AND(HP58,$F58+$G58&gt;=PrSettings!$M$8),(ABS(HM58-$F58)+ABS(HN58-$G58)&lt;=1)*1,""))),"")</f>
        <v/>
      </c>
      <c r="HT58" s="220"/>
      <c r="HV58" s="186">
        <f t="shared" si="17"/>
        <v>17</v>
      </c>
      <c r="HW58" s="187" t="str">
        <f t="shared" si="849"/>
        <v>Uruguay</v>
      </c>
      <c r="HX58" s="188">
        <f t="shared" si="77"/>
        <v>69</v>
      </c>
      <c r="HY58" s="187" t="str">
        <f t="shared" si="850"/>
        <v>Cape Verde</v>
      </c>
      <c r="HZ58" s="222"/>
      <c r="IA58" s="222"/>
      <c r="IB58" s="218"/>
      <c r="IC58" s="188" t="str">
        <f t="shared" si="851"/>
        <v/>
      </c>
      <c r="ID58" s="188" t="str">
        <f>IF((IC58&lt;&gt;""),IF(OR($F58&lt;&gt;$G58,PrSettings!$M$4="●"),(($F58-$G58)=(HZ58-IA58))*1,0),"")</f>
        <v/>
      </c>
      <c r="IE58" s="188" t="str">
        <f t="shared" si="852"/>
        <v/>
      </c>
      <c r="IF58" s="188" t="str">
        <f>IF(IC58&lt;&gt;"",IF(ABS($F58-$G58)&gt;=PrSettings!$M$7,(ABS($F58-$G58-HZ58+IA58)&lt;=1)*1,IF(AND(IC58,$F58=$G58,$F58&gt;=PrSettings!$M$6),(ABS(HZ58-$F58)&lt;=1)*1,IF(AND(IC58,$F58+$G58&gt;=PrSettings!$M$8),(ABS(HZ58-$F58)+ABS(IA58-$G58)&lt;=1)*1,""))),"")</f>
        <v/>
      </c>
      <c r="IG58" s="220"/>
      <c r="II58" s="186">
        <f t="shared" si="18"/>
        <v>17</v>
      </c>
      <c r="IJ58" s="187" t="str">
        <f t="shared" si="853"/>
        <v>Uruguay</v>
      </c>
      <c r="IK58" s="188">
        <f t="shared" si="80"/>
        <v>69</v>
      </c>
      <c r="IL58" s="187" t="str">
        <f t="shared" si="854"/>
        <v>Cape Verde</v>
      </c>
      <c r="IM58" s="222"/>
      <c r="IN58" s="222"/>
      <c r="IO58" s="218"/>
      <c r="IP58" s="188" t="str">
        <f t="shared" si="855"/>
        <v/>
      </c>
      <c r="IQ58" s="188" t="str">
        <f>IF((IP58&lt;&gt;""),IF(OR($F58&lt;&gt;$G58,PrSettings!$M$4="●"),(($F58-$G58)=(IM58-IN58))*1,0),"")</f>
        <v/>
      </c>
      <c r="IR58" s="188" t="str">
        <f t="shared" si="856"/>
        <v/>
      </c>
      <c r="IS58" s="188" t="str">
        <f>IF(IP58&lt;&gt;"",IF(ABS($F58-$G58)&gt;=PrSettings!$M$7,(ABS($F58-$G58-IM58+IN58)&lt;=1)*1,IF(AND(IP58,$F58=$G58,$F58&gt;=PrSettings!$M$6),(ABS(IM58-$F58)&lt;=1)*1,IF(AND(IP58,$F58+$G58&gt;=PrSettings!$M$8),(ABS(IM58-$F58)+ABS(IN58-$G58)&lt;=1)*1,""))),"")</f>
        <v/>
      </c>
      <c r="IT58" s="220"/>
      <c r="IV58" s="186">
        <f t="shared" si="19"/>
        <v>17</v>
      </c>
      <c r="IW58" s="187" t="str">
        <f t="shared" si="857"/>
        <v>Uruguay</v>
      </c>
      <c r="IX58" s="188">
        <f t="shared" si="83"/>
        <v>69</v>
      </c>
      <c r="IY58" s="187" t="str">
        <f t="shared" si="858"/>
        <v>Cape Verde</v>
      </c>
      <c r="IZ58" s="222"/>
      <c r="JA58" s="222"/>
      <c r="JB58" s="218"/>
      <c r="JC58" s="188" t="str">
        <f t="shared" si="859"/>
        <v/>
      </c>
      <c r="JD58" s="188" t="str">
        <f>IF((JC58&lt;&gt;""),IF(OR($F58&lt;&gt;$G58,PrSettings!$M$4="●"),(($F58-$G58)=(IZ58-JA58))*1,0),"")</f>
        <v/>
      </c>
      <c r="JE58" s="188" t="str">
        <f t="shared" si="860"/>
        <v/>
      </c>
      <c r="JF58" s="188" t="str">
        <f>IF(JC58&lt;&gt;"",IF(ABS($F58-$G58)&gt;=PrSettings!$M$7,(ABS($F58-$G58-IZ58+JA58)&lt;=1)*1,IF(AND(JC58,$F58=$G58,$F58&gt;=PrSettings!$M$6),(ABS(IZ58-$F58)&lt;=1)*1,IF(AND(JC58,$F58+$G58&gt;=PrSettings!$M$8),(ABS(IZ58-$F58)+ABS(JA58-$G58)&lt;=1)*1,""))),"")</f>
        <v/>
      </c>
      <c r="JG58" s="220"/>
      <c r="JI58" s="186">
        <f t="shared" si="20"/>
        <v>17</v>
      </c>
      <c r="JJ58" s="187" t="str">
        <f t="shared" si="861"/>
        <v>Uruguay</v>
      </c>
      <c r="JK58" s="188">
        <f t="shared" si="86"/>
        <v>69</v>
      </c>
      <c r="JL58" s="187" t="str">
        <f t="shared" si="862"/>
        <v>Cape Verde</v>
      </c>
      <c r="JM58" s="222"/>
      <c r="JN58" s="222"/>
      <c r="JO58" s="218"/>
      <c r="JP58" s="188" t="str">
        <f t="shared" si="863"/>
        <v/>
      </c>
      <c r="JQ58" s="188" t="str">
        <f>IF((JP58&lt;&gt;""),IF(OR($F58&lt;&gt;$G58,PrSettings!$M$4="●"),(($F58-$G58)=(JM58-JN58))*1,0),"")</f>
        <v/>
      </c>
      <c r="JR58" s="188" t="str">
        <f t="shared" si="864"/>
        <v/>
      </c>
      <c r="JS58" s="188" t="str">
        <f>IF(JP58&lt;&gt;"",IF(ABS($F58-$G58)&gt;=PrSettings!$M$7,(ABS($F58-$G58-JM58+JN58)&lt;=1)*1,IF(AND(JP58,$F58=$G58,$F58&gt;=PrSettings!$M$6),(ABS(JM58-$F58)&lt;=1)*1,IF(AND(JP58,$F58+$G58&gt;=PrSettings!$M$8),(ABS(JM58-$F58)+ABS(JN58-$G58)&lt;=1)*1,""))),"")</f>
        <v/>
      </c>
      <c r="JT58" s="220"/>
      <c r="JV58" s="186">
        <f t="shared" si="21"/>
        <v>17</v>
      </c>
      <c r="JW58" s="187" t="str">
        <f t="shared" si="865"/>
        <v>Uruguay</v>
      </c>
      <c r="JX58" s="188">
        <f t="shared" si="89"/>
        <v>69</v>
      </c>
      <c r="JY58" s="187" t="str">
        <f t="shared" si="866"/>
        <v>Cape Verde</v>
      </c>
      <c r="JZ58" s="222"/>
      <c r="KA58" s="222"/>
      <c r="KB58" s="218"/>
      <c r="KC58" s="188" t="str">
        <f t="shared" si="867"/>
        <v/>
      </c>
      <c r="KD58" s="188" t="str">
        <f>IF((KC58&lt;&gt;""),IF(OR($F58&lt;&gt;$G58,PrSettings!$M$4="●"),(($F58-$G58)=(JZ58-KA58))*1,0),"")</f>
        <v/>
      </c>
      <c r="KE58" s="188" t="str">
        <f t="shared" si="868"/>
        <v/>
      </c>
      <c r="KF58" s="188" t="str">
        <f>IF(KC58&lt;&gt;"",IF(ABS($F58-$G58)&gt;=PrSettings!$M$7,(ABS($F58-$G58-JZ58+KA58)&lt;=1)*1,IF(AND(KC58,$F58=$G58,$F58&gt;=PrSettings!$M$6),(ABS(JZ58-$F58)&lt;=1)*1,IF(AND(KC58,$F58+$G58&gt;=PrSettings!$M$8),(ABS(JZ58-$F58)+ABS(KA58-$G58)&lt;=1)*1,""))),"")</f>
        <v/>
      </c>
      <c r="KG58" s="220"/>
      <c r="KI58" s="186">
        <f t="shared" si="22"/>
        <v>17</v>
      </c>
      <c r="KJ58" s="187" t="str">
        <f t="shared" si="869"/>
        <v>Uruguay</v>
      </c>
      <c r="KK58" s="188">
        <f t="shared" si="92"/>
        <v>69</v>
      </c>
      <c r="KL58" s="187" t="str">
        <f t="shared" si="870"/>
        <v>Cape Verde</v>
      </c>
      <c r="KM58" s="222"/>
      <c r="KN58" s="222"/>
      <c r="KO58" s="218"/>
      <c r="KP58" s="188" t="str">
        <f t="shared" si="871"/>
        <v/>
      </c>
      <c r="KQ58" s="188" t="str">
        <f>IF((KP58&lt;&gt;""),IF(OR($F58&lt;&gt;$G58,PrSettings!$M$4="●"),(($F58-$G58)=(KM58-KN58))*1,0),"")</f>
        <v/>
      </c>
      <c r="KR58" s="188" t="str">
        <f t="shared" si="872"/>
        <v/>
      </c>
      <c r="KS58" s="188" t="str">
        <f>IF(KP58&lt;&gt;"",IF(ABS($F58-$G58)&gt;=PrSettings!$M$7,(ABS($F58-$G58-KM58+KN58)&lt;=1)*1,IF(AND(KP58,$F58=$G58,$F58&gt;=PrSettings!$M$6),(ABS(KM58-$F58)&lt;=1)*1,IF(AND(KP58,$F58+$G58&gt;=PrSettings!$M$8),(ABS(KM58-$F58)+ABS(KN58-$G58)&lt;=1)*1,""))),"")</f>
        <v/>
      </c>
      <c r="KT58" s="220"/>
      <c r="KV58" s="186">
        <f t="shared" si="23"/>
        <v>17</v>
      </c>
      <c r="KW58" s="187" t="str">
        <f t="shared" si="873"/>
        <v>Uruguay</v>
      </c>
      <c r="KX58" s="188">
        <f t="shared" si="95"/>
        <v>69</v>
      </c>
      <c r="KY58" s="187" t="str">
        <f t="shared" si="874"/>
        <v>Cape Verde</v>
      </c>
      <c r="KZ58" s="222"/>
      <c r="LA58" s="222"/>
      <c r="LB58" s="218"/>
      <c r="LC58" s="188" t="str">
        <f t="shared" si="875"/>
        <v/>
      </c>
      <c r="LD58" s="188" t="str">
        <f>IF((LC58&lt;&gt;""),IF(OR($F58&lt;&gt;$G58,PrSettings!$M$4="●"),(($F58-$G58)=(KZ58-LA58))*1,0),"")</f>
        <v/>
      </c>
      <c r="LE58" s="188" t="str">
        <f t="shared" si="876"/>
        <v/>
      </c>
      <c r="LF58" s="188" t="str">
        <f>IF(LC58&lt;&gt;"",IF(ABS($F58-$G58)&gt;=PrSettings!$M$7,(ABS($F58-$G58-KZ58+LA58)&lt;=1)*1,IF(AND(LC58,$F58=$G58,$F58&gt;=PrSettings!$M$6),(ABS(KZ58-$F58)&lt;=1)*1,IF(AND(LC58,$F58+$G58&gt;=PrSettings!$M$8),(ABS(KZ58-$F58)+ABS(LA58-$G58)&lt;=1)*1,""))),"")</f>
        <v/>
      </c>
      <c r="LG58" s="220"/>
      <c r="LI58" s="186">
        <f t="shared" si="24"/>
        <v>17</v>
      </c>
      <c r="LJ58" s="187" t="str">
        <f t="shared" si="877"/>
        <v>Uruguay</v>
      </c>
      <c r="LK58" s="188">
        <f t="shared" si="98"/>
        <v>69</v>
      </c>
      <c r="LL58" s="187" t="str">
        <f t="shared" si="878"/>
        <v>Cape Verde</v>
      </c>
      <c r="LM58" s="222"/>
      <c r="LN58" s="222"/>
      <c r="LO58" s="218"/>
      <c r="LP58" s="188" t="str">
        <f t="shared" si="879"/>
        <v/>
      </c>
      <c r="LQ58" s="188" t="str">
        <f>IF((LP58&lt;&gt;""),IF(OR($F58&lt;&gt;$G58,PrSettings!$M$4="●"),(($F58-$G58)=(LM58-LN58))*1,0),"")</f>
        <v/>
      </c>
      <c r="LR58" s="188" t="str">
        <f t="shared" si="880"/>
        <v/>
      </c>
      <c r="LS58" s="188" t="str">
        <f>IF(LP58&lt;&gt;"",IF(ABS($F58-$G58)&gt;=PrSettings!$M$7,(ABS($F58-$G58-LM58+LN58)&lt;=1)*1,IF(AND(LP58,$F58=$G58,$F58&gt;=PrSettings!$M$6),(ABS(LM58-$F58)&lt;=1)*1,IF(AND(LP58,$F58+$G58&gt;=PrSettings!$M$8),(ABS(LM58-$F58)+ABS(LN58-$G58)&lt;=1)*1,""))),"")</f>
        <v/>
      </c>
      <c r="LT58" s="220"/>
      <c r="LV58" s="186">
        <f t="shared" si="25"/>
        <v>17</v>
      </c>
      <c r="LW58" s="187" t="str">
        <f t="shared" si="881"/>
        <v>Uruguay</v>
      </c>
      <c r="LX58" s="188">
        <f t="shared" si="101"/>
        <v>69</v>
      </c>
      <c r="LY58" s="187" t="str">
        <f t="shared" si="882"/>
        <v>Cape Verde</v>
      </c>
      <c r="LZ58" s="222"/>
      <c r="MA58" s="222"/>
      <c r="MB58" s="218"/>
      <c r="MC58" s="188" t="str">
        <f t="shared" si="883"/>
        <v/>
      </c>
      <c r="MD58" s="188" t="str">
        <f>IF((MC58&lt;&gt;""),IF(OR($F58&lt;&gt;$G58,PrSettings!$M$4="●"),(($F58-$G58)=(LZ58-MA58))*1,0),"")</f>
        <v/>
      </c>
      <c r="ME58" s="188" t="str">
        <f t="shared" si="884"/>
        <v/>
      </c>
      <c r="MF58" s="188" t="str">
        <f>IF(MC58&lt;&gt;"",IF(ABS($F58-$G58)&gt;=PrSettings!$M$7,(ABS($F58-$G58-LZ58+MA58)&lt;=1)*1,IF(AND(MC58,$F58=$G58,$F58&gt;=PrSettings!$M$6),(ABS(LZ58-$F58)&lt;=1)*1,IF(AND(MC58,$F58+$G58&gt;=PrSettings!$M$8),(ABS(LZ58-$F58)+ABS(MA58-$G58)&lt;=1)*1,""))),"")</f>
        <v/>
      </c>
      <c r="MG58" s="220"/>
    </row>
    <row r="59" spans="2:345">
      <c r="B59" s="186">
        <f>INDEX(Groups!$C$7:$C$65,MATCH(C59,Groups!$D$7:$D$65,0))</f>
        <v>69</v>
      </c>
      <c r="C59" s="187" t="str">
        <f>CalcH!$P$26</f>
        <v>Cape Verde</v>
      </c>
      <c r="D59" s="188">
        <f>INDEX(Groups!$C$7:$C$65,MATCH(E59,Groups!$D$7:$D$65,0))</f>
        <v>61</v>
      </c>
      <c r="E59" s="187" t="str">
        <f>CalcH!$Q$26</f>
        <v>Saudi Arabia</v>
      </c>
      <c r="F59" s="189" t="str">
        <f>CalcH!$R$26</f>
        <v/>
      </c>
      <c r="G59" s="190" t="str">
        <f>CalcH!$S$26</f>
        <v/>
      </c>
      <c r="I59" s="186">
        <f t="shared" si="468"/>
        <v>69</v>
      </c>
      <c r="J59" s="187" t="str">
        <f t="shared" si="781"/>
        <v>Cape Verde</v>
      </c>
      <c r="K59" s="188">
        <f t="shared" si="26"/>
        <v>61</v>
      </c>
      <c r="L59" s="187" t="str">
        <f t="shared" si="782"/>
        <v>Saudi Arabia</v>
      </c>
      <c r="M59" s="222"/>
      <c r="N59" s="222"/>
      <c r="O59" s="218"/>
      <c r="P59" s="188" t="str">
        <f t="shared" si="783"/>
        <v/>
      </c>
      <c r="Q59" s="188" t="str">
        <f>IF((P59&lt;&gt;""),IF(OR($F59&lt;&gt;$G59,PrSettings!$M$4="●"),(($F59-$G59)=(M59-N59))*1,0),"")</f>
        <v/>
      </c>
      <c r="R59" s="188" t="str">
        <f t="shared" si="784"/>
        <v/>
      </c>
      <c r="S59" s="188" t="str">
        <f>IF(P59&lt;&gt;"",IF(ABS($F59-$G59)&gt;=PrSettings!$M$7,(ABS($F59-$G59-M59+N59)&lt;=1)*1,IF(AND(P59,$F59=$G59,$F59&gt;=PrSettings!$M$6),(ABS(M59-$F59)&lt;=1)*1,IF(AND(P59,$F59+$G59&gt;=PrSettings!$M$8),(ABS(M59-$F59)+ABS(N59-$G59)&lt;=1)*1,""))),"")</f>
        <v/>
      </c>
      <c r="T59" s="220"/>
      <c r="V59" s="186">
        <f t="shared" si="1"/>
        <v>69</v>
      </c>
      <c r="W59" s="187" t="str">
        <f t="shared" si="785"/>
        <v>Cape Verde</v>
      </c>
      <c r="X59" s="188">
        <f t="shared" si="29"/>
        <v>61</v>
      </c>
      <c r="Y59" s="187" t="str">
        <f t="shared" si="786"/>
        <v>Saudi Arabia</v>
      </c>
      <c r="Z59" s="222"/>
      <c r="AA59" s="222"/>
      <c r="AB59" s="218"/>
      <c r="AC59" s="188" t="str">
        <f t="shared" si="787"/>
        <v/>
      </c>
      <c r="AD59" s="188" t="str">
        <f>IF((AC59&lt;&gt;""),IF(OR($F59&lt;&gt;$G59,PrSettings!$M$4="●"),(($F59-$G59)=(Z59-AA59))*1,0),"")</f>
        <v/>
      </c>
      <c r="AE59" s="188" t="str">
        <f t="shared" si="788"/>
        <v/>
      </c>
      <c r="AF59" s="188" t="str">
        <f>IF(AC59&lt;&gt;"",IF(ABS($F59-$G59)&gt;=PrSettings!$M$7,(ABS($F59-$G59-Z59+AA59)&lt;=1)*1,IF(AND(AC59,$F59=$G59,$F59&gt;=PrSettings!$M$6),(ABS(Z59-$F59)&lt;=1)*1,IF(AND(AC59,$F59+$G59&gt;=PrSettings!$M$8),(ABS(Z59-$F59)+ABS(AA59-$G59)&lt;=1)*1,""))),"")</f>
        <v/>
      </c>
      <c r="AG59" s="220"/>
      <c r="AI59" s="186">
        <f t="shared" si="2"/>
        <v>69</v>
      </c>
      <c r="AJ59" s="187" t="str">
        <f t="shared" si="789"/>
        <v>Cape Verde</v>
      </c>
      <c r="AK59" s="188">
        <f t="shared" si="32"/>
        <v>61</v>
      </c>
      <c r="AL59" s="187" t="str">
        <f t="shared" si="790"/>
        <v>Saudi Arabia</v>
      </c>
      <c r="AM59" s="222"/>
      <c r="AN59" s="222"/>
      <c r="AO59" s="218"/>
      <c r="AP59" s="188" t="str">
        <f t="shared" si="791"/>
        <v/>
      </c>
      <c r="AQ59" s="188" t="str">
        <f>IF((AP59&lt;&gt;""),IF(OR($F59&lt;&gt;$G59,PrSettings!$M$4="●"),(($F59-$G59)=(AM59-AN59))*1,0),"")</f>
        <v/>
      </c>
      <c r="AR59" s="188" t="str">
        <f t="shared" si="792"/>
        <v/>
      </c>
      <c r="AS59" s="188" t="str">
        <f>IF(AP59&lt;&gt;"",IF(ABS($F59-$G59)&gt;=PrSettings!$M$7,(ABS($F59-$G59-AM59+AN59)&lt;=1)*1,IF(AND(AP59,$F59=$G59,$F59&gt;=PrSettings!$M$6),(ABS(AM59-$F59)&lt;=1)*1,IF(AND(AP59,$F59+$G59&gt;=PrSettings!$M$8),(ABS(AM59-$F59)+ABS(AN59-$G59)&lt;=1)*1,""))),"")</f>
        <v/>
      </c>
      <c r="AT59" s="220"/>
      <c r="AV59" s="186">
        <f t="shared" si="3"/>
        <v>69</v>
      </c>
      <c r="AW59" s="187" t="str">
        <f t="shared" si="793"/>
        <v>Cape Verde</v>
      </c>
      <c r="AX59" s="188">
        <f t="shared" si="35"/>
        <v>61</v>
      </c>
      <c r="AY59" s="187" t="str">
        <f t="shared" si="794"/>
        <v>Saudi Arabia</v>
      </c>
      <c r="AZ59" s="222"/>
      <c r="BA59" s="222"/>
      <c r="BB59" s="218"/>
      <c r="BC59" s="188" t="str">
        <f t="shared" si="795"/>
        <v/>
      </c>
      <c r="BD59" s="188" t="str">
        <f>IF((BC59&lt;&gt;""),IF(OR($F59&lt;&gt;$G59,PrSettings!$M$4="●"),(($F59-$G59)=(AZ59-BA59))*1,0),"")</f>
        <v/>
      </c>
      <c r="BE59" s="188" t="str">
        <f t="shared" si="796"/>
        <v/>
      </c>
      <c r="BF59" s="188" t="str">
        <f>IF(BC59&lt;&gt;"",IF(ABS($F59-$G59)&gt;=PrSettings!$M$7,(ABS($F59-$G59-AZ59+BA59)&lt;=1)*1,IF(AND(BC59,$F59=$G59,$F59&gt;=PrSettings!$M$6),(ABS(AZ59-$F59)&lt;=1)*1,IF(AND(BC59,$F59+$G59&gt;=PrSettings!$M$8),(ABS(AZ59-$F59)+ABS(BA59-$G59)&lt;=1)*1,""))),"")</f>
        <v/>
      </c>
      <c r="BG59" s="220"/>
      <c r="BI59" s="186">
        <f t="shared" si="4"/>
        <v>69</v>
      </c>
      <c r="BJ59" s="187" t="str">
        <f t="shared" si="797"/>
        <v>Cape Verde</v>
      </c>
      <c r="BK59" s="188">
        <f t="shared" si="38"/>
        <v>61</v>
      </c>
      <c r="BL59" s="187" t="str">
        <f t="shared" si="798"/>
        <v>Saudi Arabia</v>
      </c>
      <c r="BM59" s="222"/>
      <c r="BN59" s="222"/>
      <c r="BO59" s="218"/>
      <c r="BP59" s="188" t="str">
        <f t="shared" si="799"/>
        <v/>
      </c>
      <c r="BQ59" s="188" t="str">
        <f>IF((BP59&lt;&gt;""),IF(OR($F59&lt;&gt;$G59,PrSettings!$M$4="●"),(($F59-$G59)=(BM59-BN59))*1,0),"")</f>
        <v/>
      </c>
      <c r="BR59" s="188" t="str">
        <f t="shared" si="800"/>
        <v/>
      </c>
      <c r="BS59" s="188" t="str">
        <f>IF(BP59&lt;&gt;"",IF(ABS($F59-$G59)&gt;=PrSettings!$M$7,(ABS($F59-$G59-BM59+BN59)&lt;=1)*1,IF(AND(BP59,$F59=$G59,$F59&gt;=PrSettings!$M$6),(ABS(BM59-$F59)&lt;=1)*1,IF(AND(BP59,$F59+$G59&gt;=PrSettings!$M$8),(ABS(BM59-$F59)+ABS(BN59-$G59)&lt;=1)*1,""))),"")</f>
        <v/>
      </c>
      <c r="BT59" s="220"/>
      <c r="BV59" s="186">
        <f t="shared" si="5"/>
        <v>69</v>
      </c>
      <c r="BW59" s="187" t="str">
        <f t="shared" si="801"/>
        <v>Cape Verde</v>
      </c>
      <c r="BX59" s="188">
        <f t="shared" si="41"/>
        <v>61</v>
      </c>
      <c r="BY59" s="187" t="str">
        <f t="shared" si="802"/>
        <v>Saudi Arabia</v>
      </c>
      <c r="BZ59" s="222"/>
      <c r="CA59" s="222"/>
      <c r="CB59" s="218"/>
      <c r="CC59" s="188" t="str">
        <f t="shared" si="803"/>
        <v/>
      </c>
      <c r="CD59" s="188" t="str">
        <f>IF((CC59&lt;&gt;""),IF(OR($F59&lt;&gt;$G59,PrSettings!$M$4="●"),(($F59-$G59)=(BZ59-CA59))*1,0),"")</f>
        <v/>
      </c>
      <c r="CE59" s="188" t="str">
        <f t="shared" si="804"/>
        <v/>
      </c>
      <c r="CF59" s="188" t="str">
        <f>IF(CC59&lt;&gt;"",IF(ABS($F59-$G59)&gt;=PrSettings!$M$7,(ABS($F59-$G59-BZ59+CA59)&lt;=1)*1,IF(AND(CC59,$F59=$G59,$F59&gt;=PrSettings!$M$6),(ABS(BZ59-$F59)&lt;=1)*1,IF(AND(CC59,$F59+$G59&gt;=PrSettings!$M$8),(ABS(BZ59-$F59)+ABS(CA59-$G59)&lt;=1)*1,""))),"")</f>
        <v/>
      </c>
      <c r="CG59" s="220"/>
      <c r="CI59" s="186">
        <f t="shared" si="6"/>
        <v>69</v>
      </c>
      <c r="CJ59" s="187" t="str">
        <f t="shared" si="805"/>
        <v>Cape Verde</v>
      </c>
      <c r="CK59" s="188">
        <f t="shared" si="44"/>
        <v>61</v>
      </c>
      <c r="CL59" s="187" t="str">
        <f t="shared" si="806"/>
        <v>Saudi Arabia</v>
      </c>
      <c r="CM59" s="222"/>
      <c r="CN59" s="222"/>
      <c r="CO59" s="218"/>
      <c r="CP59" s="188" t="str">
        <f t="shared" si="807"/>
        <v/>
      </c>
      <c r="CQ59" s="188" t="str">
        <f>IF((CP59&lt;&gt;""),IF(OR($F59&lt;&gt;$G59,PrSettings!$M$4="●"),(($F59-$G59)=(CM59-CN59))*1,0),"")</f>
        <v/>
      </c>
      <c r="CR59" s="188" t="str">
        <f t="shared" si="808"/>
        <v/>
      </c>
      <c r="CS59" s="188" t="str">
        <f>IF(CP59&lt;&gt;"",IF(ABS($F59-$G59)&gt;=PrSettings!$M$7,(ABS($F59-$G59-CM59+CN59)&lt;=1)*1,IF(AND(CP59,$F59=$G59,$F59&gt;=PrSettings!$M$6),(ABS(CM59-$F59)&lt;=1)*1,IF(AND(CP59,$F59+$G59&gt;=PrSettings!$M$8),(ABS(CM59-$F59)+ABS(CN59-$G59)&lt;=1)*1,""))),"")</f>
        <v/>
      </c>
      <c r="CT59" s="220"/>
      <c r="CV59" s="186">
        <f t="shared" si="7"/>
        <v>69</v>
      </c>
      <c r="CW59" s="187" t="str">
        <f t="shared" si="809"/>
        <v>Cape Verde</v>
      </c>
      <c r="CX59" s="188">
        <f t="shared" si="47"/>
        <v>61</v>
      </c>
      <c r="CY59" s="187" t="str">
        <f t="shared" si="810"/>
        <v>Saudi Arabia</v>
      </c>
      <c r="CZ59" s="222"/>
      <c r="DA59" s="222"/>
      <c r="DB59" s="218"/>
      <c r="DC59" s="188" t="str">
        <f t="shared" si="811"/>
        <v/>
      </c>
      <c r="DD59" s="188" t="str">
        <f>IF((DC59&lt;&gt;""),IF(OR($F59&lt;&gt;$G59,PrSettings!$M$4="●"),(($F59-$G59)=(CZ59-DA59))*1,0),"")</f>
        <v/>
      </c>
      <c r="DE59" s="188" t="str">
        <f t="shared" si="812"/>
        <v/>
      </c>
      <c r="DF59" s="188" t="str">
        <f>IF(DC59&lt;&gt;"",IF(ABS($F59-$G59)&gt;=PrSettings!$M$7,(ABS($F59-$G59-CZ59+DA59)&lt;=1)*1,IF(AND(DC59,$F59=$G59,$F59&gt;=PrSettings!$M$6),(ABS(CZ59-$F59)&lt;=1)*1,IF(AND(DC59,$F59+$G59&gt;=PrSettings!$M$8),(ABS(CZ59-$F59)+ABS(DA59-$G59)&lt;=1)*1,""))),"")</f>
        <v/>
      </c>
      <c r="DG59" s="220"/>
      <c r="DI59" s="186">
        <f t="shared" si="8"/>
        <v>69</v>
      </c>
      <c r="DJ59" s="187" t="str">
        <f t="shared" si="813"/>
        <v>Cape Verde</v>
      </c>
      <c r="DK59" s="188">
        <f t="shared" si="50"/>
        <v>61</v>
      </c>
      <c r="DL59" s="187" t="str">
        <f t="shared" si="814"/>
        <v>Saudi Arabia</v>
      </c>
      <c r="DM59" s="222"/>
      <c r="DN59" s="222"/>
      <c r="DO59" s="218"/>
      <c r="DP59" s="188" t="str">
        <f t="shared" si="815"/>
        <v/>
      </c>
      <c r="DQ59" s="188" t="str">
        <f>IF((DP59&lt;&gt;""),IF(OR($F59&lt;&gt;$G59,PrSettings!$M$4="●"),(($F59-$G59)=(DM59-DN59))*1,0),"")</f>
        <v/>
      </c>
      <c r="DR59" s="188" t="str">
        <f t="shared" si="816"/>
        <v/>
      </c>
      <c r="DS59" s="188" t="str">
        <f>IF(DP59&lt;&gt;"",IF(ABS($F59-$G59)&gt;=PrSettings!$M$7,(ABS($F59-$G59-DM59+DN59)&lt;=1)*1,IF(AND(DP59,$F59=$G59,$F59&gt;=PrSettings!$M$6),(ABS(DM59-$F59)&lt;=1)*1,IF(AND(DP59,$F59+$G59&gt;=PrSettings!$M$8),(ABS(DM59-$F59)+ABS(DN59-$G59)&lt;=1)*1,""))),"")</f>
        <v/>
      </c>
      <c r="DT59" s="220"/>
      <c r="DV59" s="186">
        <f t="shared" si="9"/>
        <v>69</v>
      </c>
      <c r="DW59" s="187" t="str">
        <f t="shared" si="817"/>
        <v>Cape Verde</v>
      </c>
      <c r="DX59" s="188">
        <f t="shared" si="53"/>
        <v>61</v>
      </c>
      <c r="DY59" s="187" t="str">
        <f t="shared" si="818"/>
        <v>Saudi Arabia</v>
      </c>
      <c r="DZ59" s="222"/>
      <c r="EA59" s="222"/>
      <c r="EB59" s="218"/>
      <c r="EC59" s="188" t="str">
        <f t="shared" si="819"/>
        <v/>
      </c>
      <c r="ED59" s="188" t="str">
        <f>IF((EC59&lt;&gt;""),IF(OR($F59&lt;&gt;$G59,PrSettings!$M$4="●"),(($F59-$G59)=(DZ59-EA59))*1,0),"")</f>
        <v/>
      </c>
      <c r="EE59" s="188" t="str">
        <f t="shared" si="820"/>
        <v/>
      </c>
      <c r="EF59" s="188" t="str">
        <f>IF(EC59&lt;&gt;"",IF(ABS($F59-$G59)&gt;=PrSettings!$M$7,(ABS($F59-$G59-DZ59+EA59)&lt;=1)*1,IF(AND(EC59,$F59=$G59,$F59&gt;=PrSettings!$M$6),(ABS(DZ59-$F59)&lt;=1)*1,IF(AND(EC59,$F59+$G59&gt;=PrSettings!$M$8),(ABS(DZ59-$F59)+ABS(EA59-$G59)&lt;=1)*1,""))),"")</f>
        <v/>
      </c>
      <c r="EG59" s="220"/>
      <c r="EI59" s="186">
        <f t="shared" si="10"/>
        <v>69</v>
      </c>
      <c r="EJ59" s="187" t="str">
        <f t="shared" si="821"/>
        <v>Cape Verde</v>
      </c>
      <c r="EK59" s="188">
        <f t="shared" si="56"/>
        <v>61</v>
      </c>
      <c r="EL59" s="187" t="str">
        <f t="shared" si="822"/>
        <v>Saudi Arabia</v>
      </c>
      <c r="EM59" s="222"/>
      <c r="EN59" s="222"/>
      <c r="EO59" s="218"/>
      <c r="EP59" s="188" t="str">
        <f t="shared" si="823"/>
        <v/>
      </c>
      <c r="EQ59" s="188" t="str">
        <f>IF((EP59&lt;&gt;""),IF(OR($F59&lt;&gt;$G59,PrSettings!$M$4="●"),(($F59-$G59)=(EM59-EN59))*1,0),"")</f>
        <v/>
      </c>
      <c r="ER59" s="188" t="str">
        <f t="shared" si="824"/>
        <v/>
      </c>
      <c r="ES59" s="188" t="str">
        <f>IF(EP59&lt;&gt;"",IF(ABS($F59-$G59)&gt;=PrSettings!$M$7,(ABS($F59-$G59-EM59+EN59)&lt;=1)*1,IF(AND(EP59,$F59=$G59,$F59&gt;=PrSettings!$M$6),(ABS(EM59-$F59)&lt;=1)*1,IF(AND(EP59,$F59+$G59&gt;=PrSettings!$M$8),(ABS(EM59-$F59)+ABS(EN59-$G59)&lt;=1)*1,""))),"")</f>
        <v/>
      </c>
      <c r="ET59" s="220"/>
      <c r="EV59" s="186">
        <f t="shared" si="11"/>
        <v>69</v>
      </c>
      <c r="EW59" s="187" t="str">
        <f t="shared" si="825"/>
        <v>Cape Verde</v>
      </c>
      <c r="EX59" s="188">
        <f t="shared" si="59"/>
        <v>61</v>
      </c>
      <c r="EY59" s="187" t="str">
        <f t="shared" si="826"/>
        <v>Saudi Arabia</v>
      </c>
      <c r="EZ59" s="222"/>
      <c r="FA59" s="222"/>
      <c r="FB59" s="218"/>
      <c r="FC59" s="188" t="str">
        <f t="shared" si="827"/>
        <v/>
      </c>
      <c r="FD59" s="188" t="str">
        <f>IF((FC59&lt;&gt;""),IF(OR($F59&lt;&gt;$G59,PrSettings!$M$4="●"),(($F59-$G59)=(EZ59-FA59))*1,0),"")</f>
        <v/>
      </c>
      <c r="FE59" s="188" t="str">
        <f t="shared" si="828"/>
        <v/>
      </c>
      <c r="FF59" s="188" t="str">
        <f>IF(FC59&lt;&gt;"",IF(ABS($F59-$G59)&gt;=PrSettings!$M$7,(ABS($F59-$G59-EZ59+FA59)&lt;=1)*1,IF(AND(FC59,$F59=$G59,$F59&gt;=PrSettings!$M$6),(ABS(EZ59-$F59)&lt;=1)*1,IF(AND(FC59,$F59+$G59&gt;=PrSettings!$M$8),(ABS(EZ59-$F59)+ABS(FA59-$G59)&lt;=1)*1,""))),"")</f>
        <v/>
      </c>
      <c r="FG59" s="220"/>
      <c r="FI59" s="186">
        <f t="shared" si="12"/>
        <v>69</v>
      </c>
      <c r="FJ59" s="187" t="str">
        <f t="shared" si="829"/>
        <v>Cape Verde</v>
      </c>
      <c r="FK59" s="188">
        <f t="shared" si="62"/>
        <v>61</v>
      </c>
      <c r="FL59" s="187" t="str">
        <f t="shared" si="830"/>
        <v>Saudi Arabia</v>
      </c>
      <c r="FM59" s="222"/>
      <c r="FN59" s="222"/>
      <c r="FO59" s="218"/>
      <c r="FP59" s="188" t="str">
        <f t="shared" si="831"/>
        <v/>
      </c>
      <c r="FQ59" s="188" t="str">
        <f>IF((FP59&lt;&gt;""),IF(OR($F59&lt;&gt;$G59,PrSettings!$M$4="●"),(($F59-$G59)=(FM59-FN59))*1,0),"")</f>
        <v/>
      </c>
      <c r="FR59" s="188" t="str">
        <f t="shared" si="832"/>
        <v/>
      </c>
      <c r="FS59" s="188" t="str">
        <f>IF(FP59&lt;&gt;"",IF(ABS($F59-$G59)&gt;=PrSettings!$M$7,(ABS($F59-$G59-FM59+FN59)&lt;=1)*1,IF(AND(FP59,$F59=$G59,$F59&gt;=PrSettings!$M$6),(ABS(FM59-$F59)&lt;=1)*1,IF(AND(FP59,$F59+$G59&gt;=PrSettings!$M$8),(ABS(FM59-$F59)+ABS(FN59-$G59)&lt;=1)*1,""))),"")</f>
        <v/>
      </c>
      <c r="FT59" s="220"/>
      <c r="FV59" s="186">
        <f t="shared" si="13"/>
        <v>69</v>
      </c>
      <c r="FW59" s="187" t="str">
        <f t="shared" si="833"/>
        <v>Cape Verde</v>
      </c>
      <c r="FX59" s="188">
        <f t="shared" si="65"/>
        <v>61</v>
      </c>
      <c r="FY59" s="187" t="str">
        <f t="shared" si="834"/>
        <v>Saudi Arabia</v>
      </c>
      <c r="FZ59" s="222"/>
      <c r="GA59" s="222"/>
      <c r="GB59" s="218"/>
      <c r="GC59" s="188" t="str">
        <f t="shared" si="835"/>
        <v/>
      </c>
      <c r="GD59" s="188" t="str">
        <f>IF((GC59&lt;&gt;""),IF(OR($F59&lt;&gt;$G59,PrSettings!$M$4="●"),(($F59-$G59)=(FZ59-GA59))*1,0),"")</f>
        <v/>
      </c>
      <c r="GE59" s="188" t="str">
        <f t="shared" si="836"/>
        <v/>
      </c>
      <c r="GF59" s="188" t="str">
        <f>IF(GC59&lt;&gt;"",IF(ABS($F59-$G59)&gt;=PrSettings!$M$7,(ABS($F59-$G59-FZ59+GA59)&lt;=1)*1,IF(AND(GC59,$F59=$G59,$F59&gt;=PrSettings!$M$6),(ABS(FZ59-$F59)&lt;=1)*1,IF(AND(GC59,$F59+$G59&gt;=PrSettings!$M$8),(ABS(FZ59-$F59)+ABS(GA59-$G59)&lt;=1)*1,""))),"")</f>
        <v/>
      </c>
      <c r="GG59" s="220"/>
      <c r="GI59" s="186">
        <f t="shared" si="14"/>
        <v>69</v>
      </c>
      <c r="GJ59" s="187" t="str">
        <f t="shared" si="837"/>
        <v>Cape Verde</v>
      </c>
      <c r="GK59" s="188">
        <f t="shared" si="68"/>
        <v>61</v>
      </c>
      <c r="GL59" s="187" t="str">
        <f t="shared" si="838"/>
        <v>Saudi Arabia</v>
      </c>
      <c r="GM59" s="222"/>
      <c r="GN59" s="222"/>
      <c r="GO59" s="218"/>
      <c r="GP59" s="188" t="str">
        <f t="shared" si="839"/>
        <v/>
      </c>
      <c r="GQ59" s="188" t="str">
        <f>IF((GP59&lt;&gt;""),IF(OR($F59&lt;&gt;$G59,PrSettings!$M$4="●"),(($F59-$G59)=(GM59-GN59))*1,0),"")</f>
        <v/>
      </c>
      <c r="GR59" s="188" t="str">
        <f t="shared" si="840"/>
        <v/>
      </c>
      <c r="GS59" s="188" t="str">
        <f>IF(GP59&lt;&gt;"",IF(ABS($F59-$G59)&gt;=PrSettings!$M$7,(ABS($F59-$G59-GM59+GN59)&lt;=1)*1,IF(AND(GP59,$F59=$G59,$F59&gt;=PrSettings!$M$6),(ABS(GM59-$F59)&lt;=1)*1,IF(AND(GP59,$F59+$G59&gt;=PrSettings!$M$8),(ABS(GM59-$F59)+ABS(GN59-$G59)&lt;=1)*1,""))),"")</f>
        <v/>
      </c>
      <c r="GT59" s="220"/>
      <c r="GV59" s="186">
        <f t="shared" si="15"/>
        <v>69</v>
      </c>
      <c r="GW59" s="187" t="str">
        <f t="shared" si="841"/>
        <v>Cape Verde</v>
      </c>
      <c r="GX59" s="188">
        <f t="shared" si="71"/>
        <v>61</v>
      </c>
      <c r="GY59" s="187" t="str">
        <f t="shared" si="842"/>
        <v>Saudi Arabia</v>
      </c>
      <c r="GZ59" s="222"/>
      <c r="HA59" s="222"/>
      <c r="HB59" s="218"/>
      <c r="HC59" s="188" t="str">
        <f t="shared" si="843"/>
        <v/>
      </c>
      <c r="HD59" s="188" t="str">
        <f>IF((HC59&lt;&gt;""),IF(OR($F59&lt;&gt;$G59,PrSettings!$M$4="●"),(($F59-$G59)=(GZ59-HA59))*1,0),"")</f>
        <v/>
      </c>
      <c r="HE59" s="188" t="str">
        <f t="shared" si="844"/>
        <v/>
      </c>
      <c r="HF59" s="188" t="str">
        <f>IF(HC59&lt;&gt;"",IF(ABS($F59-$G59)&gt;=PrSettings!$M$7,(ABS($F59-$G59-GZ59+HA59)&lt;=1)*1,IF(AND(HC59,$F59=$G59,$F59&gt;=PrSettings!$M$6),(ABS(GZ59-$F59)&lt;=1)*1,IF(AND(HC59,$F59+$G59&gt;=PrSettings!$M$8),(ABS(GZ59-$F59)+ABS(HA59-$G59)&lt;=1)*1,""))),"")</f>
        <v/>
      </c>
      <c r="HG59" s="220"/>
      <c r="HI59" s="186">
        <f t="shared" si="16"/>
        <v>69</v>
      </c>
      <c r="HJ59" s="187" t="str">
        <f t="shared" si="845"/>
        <v>Cape Verde</v>
      </c>
      <c r="HK59" s="188">
        <f t="shared" si="74"/>
        <v>61</v>
      </c>
      <c r="HL59" s="187" t="str">
        <f t="shared" si="846"/>
        <v>Saudi Arabia</v>
      </c>
      <c r="HM59" s="222"/>
      <c r="HN59" s="222"/>
      <c r="HO59" s="218"/>
      <c r="HP59" s="188" t="str">
        <f t="shared" si="847"/>
        <v/>
      </c>
      <c r="HQ59" s="188" t="str">
        <f>IF((HP59&lt;&gt;""),IF(OR($F59&lt;&gt;$G59,PrSettings!$M$4="●"),(($F59-$G59)=(HM59-HN59))*1,0),"")</f>
        <v/>
      </c>
      <c r="HR59" s="188" t="str">
        <f t="shared" si="848"/>
        <v/>
      </c>
      <c r="HS59" s="188" t="str">
        <f>IF(HP59&lt;&gt;"",IF(ABS($F59-$G59)&gt;=PrSettings!$M$7,(ABS($F59-$G59-HM59+HN59)&lt;=1)*1,IF(AND(HP59,$F59=$G59,$F59&gt;=PrSettings!$M$6),(ABS(HM59-$F59)&lt;=1)*1,IF(AND(HP59,$F59+$G59&gt;=PrSettings!$M$8),(ABS(HM59-$F59)+ABS(HN59-$G59)&lt;=1)*1,""))),"")</f>
        <v/>
      </c>
      <c r="HT59" s="220"/>
      <c r="HV59" s="186">
        <f t="shared" si="17"/>
        <v>69</v>
      </c>
      <c r="HW59" s="187" t="str">
        <f t="shared" si="849"/>
        <v>Cape Verde</v>
      </c>
      <c r="HX59" s="188">
        <f t="shared" si="77"/>
        <v>61</v>
      </c>
      <c r="HY59" s="187" t="str">
        <f t="shared" si="850"/>
        <v>Saudi Arabia</v>
      </c>
      <c r="HZ59" s="222"/>
      <c r="IA59" s="222"/>
      <c r="IB59" s="218"/>
      <c r="IC59" s="188" t="str">
        <f t="shared" si="851"/>
        <v/>
      </c>
      <c r="ID59" s="188" t="str">
        <f>IF((IC59&lt;&gt;""),IF(OR($F59&lt;&gt;$G59,PrSettings!$M$4="●"),(($F59-$G59)=(HZ59-IA59))*1,0),"")</f>
        <v/>
      </c>
      <c r="IE59" s="188" t="str">
        <f t="shared" si="852"/>
        <v/>
      </c>
      <c r="IF59" s="188" t="str">
        <f>IF(IC59&lt;&gt;"",IF(ABS($F59-$G59)&gt;=PrSettings!$M$7,(ABS($F59-$G59-HZ59+IA59)&lt;=1)*1,IF(AND(IC59,$F59=$G59,$F59&gt;=PrSettings!$M$6),(ABS(HZ59-$F59)&lt;=1)*1,IF(AND(IC59,$F59+$G59&gt;=PrSettings!$M$8),(ABS(HZ59-$F59)+ABS(IA59-$G59)&lt;=1)*1,""))),"")</f>
        <v/>
      </c>
      <c r="IG59" s="220"/>
      <c r="II59" s="186">
        <f t="shared" si="18"/>
        <v>69</v>
      </c>
      <c r="IJ59" s="187" t="str">
        <f t="shared" si="853"/>
        <v>Cape Verde</v>
      </c>
      <c r="IK59" s="188">
        <f t="shared" si="80"/>
        <v>61</v>
      </c>
      <c r="IL59" s="187" t="str">
        <f t="shared" si="854"/>
        <v>Saudi Arabia</v>
      </c>
      <c r="IM59" s="222"/>
      <c r="IN59" s="222"/>
      <c r="IO59" s="218"/>
      <c r="IP59" s="188" t="str">
        <f t="shared" si="855"/>
        <v/>
      </c>
      <c r="IQ59" s="188" t="str">
        <f>IF((IP59&lt;&gt;""),IF(OR($F59&lt;&gt;$G59,PrSettings!$M$4="●"),(($F59-$G59)=(IM59-IN59))*1,0),"")</f>
        <v/>
      </c>
      <c r="IR59" s="188" t="str">
        <f t="shared" si="856"/>
        <v/>
      </c>
      <c r="IS59" s="188" t="str">
        <f>IF(IP59&lt;&gt;"",IF(ABS($F59-$G59)&gt;=PrSettings!$M$7,(ABS($F59-$G59-IM59+IN59)&lt;=1)*1,IF(AND(IP59,$F59=$G59,$F59&gt;=PrSettings!$M$6),(ABS(IM59-$F59)&lt;=1)*1,IF(AND(IP59,$F59+$G59&gt;=PrSettings!$M$8),(ABS(IM59-$F59)+ABS(IN59-$G59)&lt;=1)*1,""))),"")</f>
        <v/>
      </c>
      <c r="IT59" s="220"/>
      <c r="IV59" s="186">
        <f t="shared" si="19"/>
        <v>69</v>
      </c>
      <c r="IW59" s="187" t="str">
        <f t="shared" si="857"/>
        <v>Cape Verde</v>
      </c>
      <c r="IX59" s="188">
        <f t="shared" si="83"/>
        <v>61</v>
      </c>
      <c r="IY59" s="187" t="str">
        <f t="shared" si="858"/>
        <v>Saudi Arabia</v>
      </c>
      <c r="IZ59" s="222"/>
      <c r="JA59" s="222"/>
      <c r="JB59" s="218"/>
      <c r="JC59" s="188" t="str">
        <f t="shared" si="859"/>
        <v/>
      </c>
      <c r="JD59" s="188" t="str">
        <f>IF((JC59&lt;&gt;""),IF(OR($F59&lt;&gt;$G59,PrSettings!$M$4="●"),(($F59-$G59)=(IZ59-JA59))*1,0),"")</f>
        <v/>
      </c>
      <c r="JE59" s="188" t="str">
        <f t="shared" si="860"/>
        <v/>
      </c>
      <c r="JF59" s="188" t="str">
        <f>IF(JC59&lt;&gt;"",IF(ABS($F59-$G59)&gt;=PrSettings!$M$7,(ABS($F59-$G59-IZ59+JA59)&lt;=1)*1,IF(AND(JC59,$F59=$G59,$F59&gt;=PrSettings!$M$6),(ABS(IZ59-$F59)&lt;=1)*1,IF(AND(JC59,$F59+$G59&gt;=PrSettings!$M$8),(ABS(IZ59-$F59)+ABS(JA59-$G59)&lt;=1)*1,""))),"")</f>
        <v/>
      </c>
      <c r="JG59" s="220"/>
      <c r="JI59" s="186">
        <f t="shared" si="20"/>
        <v>69</v>
      </c>
      <c r="JJ59" s="187" t="str">
        <f t="shared" si="861"/>
        <v>Cape Verde</v>
      </c>
      <c r="JK59" s="188">
        <f t="shared" si="86"/>
        <v>61</v>
      </c>
      <c r="JL59" s="187" t="str">
        <f t="shared" si="862"/>
        <v>Saudi Arabia</v>
      </c>
      <c r="JM59" s="222"/>
      <c r="JN59" s="222"/>
      <c r="JO59" s="218"/>
      <c r="JP59" s="188" t="str">
        <f t="shared" si="863"/>
        <v/>
      </c>
      <c r="JQ59" s="188" t="str">
        <f>IF((JP59&lt;&gt;""),IF(OR($F59&lt;&gt;$G59,PrSettings!$M$4="●"),(($F59-$G59)=(JM59-JN59))*1,0),"")</f>
        <v/>
      </c>
      <c r="JR59" s="188" t="str">
        <f t="shared" si="864"/>
        <v/>
      </c>
      <c r="JS59" s="188" t="str">
        <f>IF(JP59&lt;&gt;"",IF(ABS($F59-$G59)&gt;=PrSettings!$M$7,(ABS($F59-$G59-JM59+JN59)&lt;=1)*1,IF(AND(JP59,$F59=$G59,$F59&gt;=PrSettings!$M$6),(ABS(JM59-$F59)&lt;=1)*1,IF(AND(JP59,$F59+$G59&gt;=PrSettings!$M$8),(ABS(JM59-$F59)+ABS(JN59-$G59)&lt;=1)*1,""))),"")</f>
        <v/>
      </c>
      <c r="JT59" s="220"/>
      <c r="JV59" s="186">
        <f t="shared" si="21"/>
        <v>69</v>
      </c>
      <c r="JW59" s="187" t="str">
        <f t="shared" si="865"/>
        <v>Cape Verde</v>
      </c>
      <c r="JX59" s="188">
        <f t="shared" si="89"/>
        <v>61</v>
      </c>
      <c r="JY59" s="187" t="str">
        <f t="shared" si="866"/>
        <v>Saudi Arabia</v>
      </c>
      <c r="JZ59" s="222"/>
      <c r="KA59" s="222"/>
      <c r="KB59" s="218"/>
      <c r="KC59" s="188" t="str">
        <f t="shared" si="867"/>
        <v/>
      </c>
      <c r="KD59" s="188" t="str">
        <f>IF((KC59&lt;&gt;""),IF(OR($F59&lt;&gt;$G59,PrSettings!$M$4="●"),(($F59-$G59)=(JZ59-KA59))*1,0),"")</f>
        <v/>
      </c>
      <c r="KE59" s="188" t="str">
        <f t="shared" si="868"/>
        <v/>
      </c>
      <c r="KF59" s="188" t="str">
        <f>IF(KC59&lt;&gt;"",IF(ABS($F59-$G59)&gt;=PrSettings!$M$7,(ABS($F59-$G59-JZ59+KA59)&lt;=1)*1,IF(AND(KC59,$F59=$G59,$F59&gt;=PrSettings!$M$6),(ABS(JZ59-$F59)&lt;=1)*1,IF(AND(KC59,$F59+$G59&gt;=PrSettings!$M$8),(ABS(JZ59-$F59)+ABS(KA59-$G59)&lt;=1)*1,""))),"")</f>
        <v/>
      </c>
      <c r="KG59" s="220"/>
      <c r="KI59" s="186">
        <f t="shared" si="22"/>
        <v>69</v>
      </c>
      <c r="KJ59" s="187" t="str">
        <f t="shared" si="869"/>
        <v>Cape Verde</v>
      </c>
      <c r="KK59" s="188">
        <f t="shared" si="92"/>
        <v>61</v>
      </c>
      <c r="KL59" s="187" t="str">
        <f t="shared" si="870"/>
        <v>Saudi Arabia</v>
      </c>
      <c r="KM59" s="222"/>
      <c r="KN59" s="222"/>
      <c r="KO59" s="218"/>
      <c r="KP59" s="188" t="str">
        <f t="shared" si="871"/>
        <v/>
      </c>
      <c r="KQ59" s="188" t="str">
        <f>IF((KP59&lt;&gt;""),IF(OR($F59&lt;&gt;$G59,PrSettings!$M$4="●"),(($F59-$G59)=(KM59-KN59))*1,0),"")</f>
        <v/>
      </c>
      <c r="KR59" s="188" t="str">
        <f t="shared" si="872"/>
        <v/>
      </c>
      <c r="KS59" s="188" t="str">
        <f>IF(KP59&lt;&gt;"",IF(ABS($F59-$G59)&gt;=PrSettings!$M$7,(ABS($F59-$G59-KM59+KN59)&lt;=1)*1,IF(AND(KP59,$F59=$G59,$F59&gt;=PrSettings!$M$6),(ABS(KM59-$F59)&lt;=1)*1,IF(AND(KP59,$F59+$G59&gt;=PrSettings!$M$8),(ABS(KM59-$F59)+ABS(KN59-$G59)&lt;=1)*1,""))),"")</f>
        <v/>
      </c>
      <c r="KT59" s="220"/>
      <c r="KV59" s="186">
        <f t="shared" si="23"/>
        <v>69</v>
      </c>
      <c r="KW59" s="187" t="str">
        <f t="shared" si="873"/>
        <v>Cape Verde</v>
      </c>
      <c r="KX59" s="188">
        <f t="shared" si="95"/>
        <v>61</v>
      </c>
      <c r="KY59" s="187" t="str">
        <f t="shared" si="874"/>
        <v>Saudi Arabia</v>
      </c>
      <c r="KZ59" s="222"/>
      <c r="LA59" s="222"/>
      <c r="LB59" s="218"/>
      <c r="LC59" s="188" t="str">
        <f t="shared" si="875"/>
        <v/>
      </c>
      <c r="LD59" s="188" t="str">
        <f>IF((LC59&lt;&gt;""),IF(OR($F59&lt;&gt;$G59,PrSettings!$M$4="●"),(($F59-$G59)=(KZ59-LA59))*1,0),"")</f>
        <v/>
      </c>
      <c r="LE59" s="188" t="str">
        <f t="shared" si="876"/>
        <v/>
      </c>
      <c r="LF59" s="188" t="str">
        <f>IF(LC59&lt;&gt;"",IF(ABS($F59-$G59)&gt;=PrSettings!$M$7,(ABS($F59-$G59-KZ59+LA59)&lt;=1)*1,IF(AND(LC59,$F59=$G59,$F59&gt;=PrSettings!$M$6),(ABS(KZ59-$F59)&lt;=1)*1,IF(AND(LC59,$F59+$G59&gt;=PrSettings!$M$8),(ABS(KZ59-$F59)+ABS(LA59-$G59)&lt;=1)*1,""))),"")</f>
        <v/>
      </c>
      <c r="LG59" s="220"/>
      <c r="LI59" s="186">
        <f t="shared" si="24"/>
        <v>69</v>
      </c>
      <c r="LJ59" s="187" t="str">
        <f t="shared" si="877"/>
        <v>Cape Verde</v>
      </c>
      <c r="LK59" s="188">
        <f t="shared" si="98"/>
        <v>61</v>
      </c>
      <c r="LL59" s="187" t="str">
        <f t="shared" si="878"/>
        <v>Saudi Arabia</v>
      </c>
      <c r="LM59" s="222"/>
      <c r="LN59" s="222"/>
      <c r="LO59" s="218"/>
      <c r="LP59" s="188" t="str">
        <f t="shared" si="879"/>
        <v/>
      </c>
      <c r="LQ59" s="188" t="str">
        <f>IF((LP59&lt;&gt;""),IF(OR($F59&lt;&gt;$G59,PrSettings!$M$4="●"),(($F59-$G59)=(LM59-LN59))*1,0),"")</f>
        <v/>
      </c>
      <c r="LR59" s="188" t="str">
        <f t="shared" si="880"/>
        <v/>
      </c>
      <c r="LS59" s="188" t="str">
        <f>IF(LP59&lt;&gt;"",IF(ABS($F59-$G59)&gt;=PrSettings!$M$7,(ABS($F59-$G59-LM59+LN59)&lt;=1)*1,IF(AND(LP59,$F59=$G59,$F59&gt;=PrSettings!$M$6),(ABS(LM59-$F59)&lt;=1)*1,IF(AND(LP59,$F59+$G59&gt;=PrSettings!$M$8),(ABS(LM59-$F59)+ABS(LN59-$G59)&lt;=1)*1,""))),"")</f>
        <v/>
      </c>
      <c r="LT59" s="220"/>
      <c r="LV59" s="186">
        <f t="shared" si="25"/>
        <v>69</v>
      </c>
      <c r="LW59" s="187" t="str">
        <f t="shared" si="881"/>
        <v>Cape Verde</v>
      </c>
      <c r="LX59" s="188">
        <f t="shared" si="101"/>
        <v>61</v>
      </c>
      <c r="LY59" s="187" t="str">
        <f t="shared" si="882"/>
        <v>Saudi Arabia</v>
      </c>
      <c r="LZ59" s="222"/>
      <c r="MA59" s="222"/>
      <c r="MB59" s="218"/>
      <c r="MC59" s="188" t="str">
        <f t="shared" si="883"/>
        <v/>
      </c>
      <c r="MD59" s="188" t="str">
        <f>IF((MC59&lt;&gt;""),IF(OR($F59&lt;&gt;$G59,PrSettings!$M$4="●"),(($F59-$G59)=(LZ59-MA59))*1,0),"")</f>
        <v/>
      </c>
      <c r="ME59" s="188" t="str">
        <f t="shared" si="884"/>
        <v/>
      </c>
      <c r="MF59" s="188" t="str">
        <f>IF(MC59&lt;&gt;"",IF(ABS($F59-$G59)&gt;=PrSettings!$M$7,(ABS($F59-$G59-LZ59+MA59)&lt;=1)*1,IF(AND(MC59,$F59=$G59,$F59&gt;=PrSettings!$M$6),(ABS(LZ59-$F59)&lt;=1)*1,IF(AND(MC59,$F59+$G59&gt;=PrSettings!$M$8),(ABS(LZ59-$F59)+ABS(MA59-$G59)&lt;=1)*1,""))),"")</f>
        <v/>
      </c>
      <c r="MG59" s="220"/>
    </row>
    <row r="60" spans="2:345">
      <c r="B60" s="186">
        <f>INDEX(Groups!$C$7:$C$65,MATCH(C60,Groups!$D$7:$D$65,0))</f>
        <v>17</v>
      </c>
      <c r="C60" s="187" t="str">
        <f>CalcH!$P$27</f>
        <v>Uruguay</v>
      </c>
      <c r="D60" s="188">
        <f>INDEX(Groups!$C$7:$C$65,MATCH(E60,Groups!$D$7:$D$65,0))</f>
        <v>2</v>
      </c>
      <c r="E60" s="187" t="str">
        <f>CalcH!$Q$27</f>
        <v>Spain</v>
      </c>
      <c r="F60" s="189" t="str">
        <f>CalcH!$R$27</f>
        <v/>
      </c>
      <c r="G60" s="190" t="str">
        <f>CalcH!$S$27</f>
        <v/>
      </c>
      <c r="I60" s="186">
        <f t="shared" si="468"/>
        <v>17</v>
      </c>
      <c r="J60" s="187" t="str">
        <f t="shared" si="781"/>
        <v>Uruguay</v>
      </c>
      <c r="K60" s="188">
        <f t="shared" si="26"/>
        <v>2</v>
      </c>
      <c r="L60" s="187" t="str">
        <f t="shared" si="782"/>
        <v>Spain</v>
      </c>
      <c r="M60" s="222"/>
      <c r="N60" s="222"/>
      <c r="O60" s="467"/>
      <c r="P60" s="188" t="str">
        <f t="shared" si="783"/>
        <v/>
      </c>
      <c r="Q60" s="188" t="str">
        <f>IF((P60&lt;&gt;""),IF(OR($F60&lt;&gt;$G60,PrSettings!$M$4="●"),(($F60-$G60)=(M60-N60))*1,0),"")</f>
        <v/>
      </c>
      <c r="R60" s="188" t="str">
        <f t="shared" si="784"/>
        <v/>
      </c>
      <c r="S60" s="188" t="str">
        <f>IF(P60&lt;&gt;"",IF(ABS($F60-$G60)&gt;=PrSettings!$M$7,(ABS($F60-$G60-M60+N60)&lt;=1)*1,IF(AND(P60,$F60=$G60,$F60&gt;=PrSettings!$M$6),(ABS(M60-$F60)&lt;=1)*1,IF(AND(P60,$F60+$G60&gt;=PrSettings!$M$8),(ABS(M60-$F60)+ABS(N60-$G60)&lt;=1)*1,""))),"")</f>
        <v/>
      </c>
      <c r="T60" s="468"/>
      <c r="V60" s="186">
        <f t="shared" si="1"/>
        <v>17</v>
      </c>
      <c r="W60" s="187" t="str">
        <f t="shared" si="785"/>
        <v>Uruguay</v>
      </c>
      <c r="X60" s="188">
        <f t="shared" si="29"/>
        <v>2</v>
      </c>
      <c r="Y60" s="187" t="str">
        <f t="shared" si="786"/>
        <v>Spain</v>
      </c>
      <c r="Z60" s="222"/>
      <c r="AA60" s="222"/>
      <c r="AB60" s="467"/>
      <c r="AC60" s="188" t="str">
        <f t="shared" si="787"/>
        <v/>
      </c>
      <c r="AD60" s="188" t="str">
        <f>IF((AC60&lt;&gt;""),IF(OR($F60&lt;&gt;$G60,PrSettings!$M$4="●"),(($F60-$G60)=(Z60-AA60))*1,0),"")</f>
        <v/>
      </c>
      <c r="AE60" s="188" t="str">
        <f t="shared" si="788"/>
        <v/>
      </c>
      <c r="AF60" s="188" t="str">
        <f>IF(AC60&lt;&gt;"",IF(ABS($F60-$G60)&gt;=PrSettings!$M$7,(ABS($F60-$G60-Z60+AA60)&lt;=1)*1,IF(AND(AC60,$F60=$G60,$F60&gt;=PrSettings!$M$6),(ABS(Z60-$F60)&lt;=1)*1,IF(AND(AC60,$F60+$G60&gt;=PrSettings!$M$8),(ABS(Z60-$F60)+ABS(AA60-$G60)&lt;=1)*1,""))),"")</f>
        <v/>
      </c>
      <c r="AG60" s="468"/>
      <c r="AI60" s="186">
        <f t="shared" si="2"/>
        <v>17</v>
      </c>
      <c r="AJ60" s="187" t="str">
        <f t="shared" si="789"/>
        <v>Uruguay</v>
      </c>
      <c r="AK60" s="188">
        <f t="shared" si="32"/>
        <v>2</v>
      </c>
      <c r="AL60" s="187" t="str">
        <f t="shared" si="790"/>
        <v>Spain</v>
      </c>
      <c r="AM60" s="222"/>
      <c r="AN60" s="222"/>
      <c r="AO60" s="467"/>
      <c r="AP60" s="188" t="str">
        <f t="shared" si="791"/>
        <v/>
      </c>
      <c r="AQ60" s="188" t="str">
        <f>IF((AP60&lt;&gt;""),IF(OR($F60&lt;&gt;$G60,PrSettings!$M$4="●"),(($F60-$G60)=(AM60-AN60))*1,0),"")</f>
        <v/>
      </c>
      <c r="AR60" s="188" t="str">
        <f t="shared" si="792"/>
        <v/>
      </c>
      <c r="AS60" s="188" t="str">
        <f>IF(AP60&lt;&gt;"",IF(ABS($F60-$G60)&gt;=PrSettings!$M$7,(ABS($F60-$G60-AM60+AN60)&lt;=1)*1,IF(AND(AP60,$F60=$G60,$F60&gt;=PrSettings!$M$6),(ABS(AM60-$F60)&lt;=1)*1,IF(AND(AP60,$F60+$G60&gt;=PrSettings!$M$8),(ABS(AM60-$F60)+ABS(AN60-$G60)&lt;=1)*1,""))),"")</f>
        <v/>
      </c>
      <c r="AT60" s="468"/>
      <c r="AV60" s="186">
        <f t="shared" si="3"/>
        <v>17</v>
      </c>
      <c r="AW60" s="187" t="str">
        <f t="shared" si="793"/>
        <v>Uruguay</v>
      </c>
      <c r="AX60" s="188">
        <f t="shared" si="35"/>
        <v>2</v>
      </c>
      <c r="AY60" s="187" t="str">
        <f t="shared" si="794"/>
        <v>Spain</v>
      </c>
      <c r="AZ60" s="222"/>
      <c r="BA60" s="222"/>
      <c r="BB60" s="467"/>
      <c r="BC60" s="188" t="str">
        <f t="shared" si="795"/>
        <v/>
      </c>
      <c r="BD60" s="188" t="str">
        <f>IF((BC60&lt;&gt;""),IF(OR($F60&lt;&gt;$G60,PrSettings!$M$4="●"),(($F60-$G60)=(AZ60-BA60))*1,0),"")</f>
        <v/>
      </c>
      <c r="BE60" s="188" t="str">
        <f t="shared" si="796"/>
        <v/>
      </c>
      <c r="BF60" s="188" t="str">
        <f>IF(BC60&lt;&gt;"",IF(ABS($F60-$G60)&gt;=PrSettings!$M$7,(ABS($F60-$G60-AZ60+BA60)&lt;=1)*1,IF(AND(BC60,$F60=$G60,$F60&gt;=PrSettings!$M$6),(ABS(AZ60-$F60)&lt;=1)*1,IF(AND(BC60,$F60+$G60&gt;=PrSettings!$M$8),(ABS(AZ60-$F60)+ABS(BA60-$G60)&lt;=1)*1,""))),"")</f>
        <v/>
      </c>
      <c r="BG60" s="468"/>
      <c r="BI60" s="186">
        <f t="shared" si="4"/>
        <v>17</v>
      </c>
      <c r="BJ60" s="187" t="str">
        <f t="shared" si="797"/>
        <v>Uruguay</v>
      </c>
      <c r="BK60" s="188">
        <f t="shared" si="38"/>
        <v>2</v>
      </c>
      <c r="BL60" s="187" t="str">
        <f t="shared" si="798"/>
        <v>Spain</v>
      </c>
      <c r="BM60" s="222"/>
      <c r="BN60" s="222"/>
      <c r="BO60" s="467"/>
      <c r="BP60" s="188" t="str">
        <f t="shared" si="799"/>
        <v/>
      </c>
      <c r="BQ60" s="188" t="str">
        <f>IF((BP60&lt;&gt;""),IF(OR($F60&lt;&gt;$G60,PrSettings!$M$4="●"),(($F60-$G60)=(BM60-BN60))*1,0),"")</f>
        <v/>
      </c>
      <c r="BR60" s="188" t="str">
        <f t="shared" si="800"/>
        <v/>
      </c>
      <c r="BS60" s="188" t="str">
        <f>IF(BP60&lt;&gt;"",IF(ABS($F60-$G60)&gt;=PrSettings!$M$7,(ABS($F60-$G60-BM60+BN60)&lt;=1)*1,IF(AND(BP60,$F60=$G60,$F60&gt;=PrSettings!$M$6),(ABS(BM60-$F60)&lt;=1)*1,IF(AND(BP60,$F60+$G60&gt;=PrSettings!$M$8),(ABS(BM60-$F60)+ABS(BN60-$G60)&lt;=1)*1,""))),"")</f>
        <v/>
      </c>
      <c r="BT60" s="468"/>
      <c r="BV60" s="186">
        <f t="shared" si="5"/>
        <v>17</v>
      </c>
      <c r="BW60" s="187" t="str">
        <f t="shared" si="801"/>
        <v>Uruguay</v>
      </c>
      <c r="BX60" s="188">
        <f t="shared" si="41"/>
        <v>2</v>
      </c>
      <c r="BY60" s="187" t="str">
        <f t="shared" si="802"/>
        <v>Spain</v>
      </c>
      <c r="BZ60" s="222"/>
      <c r="CA60" s="222"/>
      <c r="CB60" s="467"/>
      <c r="CC60" s="188" t="str">
        <f t="shared" si="803"/>
        <v/>
      </c>
      <c r="CD60" s="188" t="str">
        <f>IF((CC60&lt;&gt;""),IF(OR($F60&lt;&gt;$G60,PrSettings!$M$4="●"),(($F60-$G60)=(BZ60-CA60))*1,0),"")</f>
        <v/>
      </c>
      <c r="CE60" s="188" t="str">
        <f t="shared" si="804"/>
        <v/>
      </c>
      <c r="CF60" s="188" t="str">
        <f>IF(CC60&lt;&gt;"",IF(ABS($F60-$G60)&gt;=PrSettings!$M$7,(ABS($F60-$G60-BZ60+CA60)&lt;=1)*1,IF(AND(CC60,$F60=$G60,$F60&gt;=PrSettings!$M$6),(ABS(BZ60-$F60)&lt;=1)*1,IF(AND(CC60,$F60+$G60&gt;=PrSettings!$M$8),(ABS(BZ60-$F60)+ABS(CA60-$G60)&lt;=1)*1,""))),"")</f>
        <v/>
      </c>
      <c r="CG60" s="468"/>
      <c r="CI60" s="186">
        <f t="shared" si="6"/>
        <v>17</v>
      </c>
      <c r="CJ60" s="187" t="str">
        <f t="shared" si="805"/>
        <v>Uruguay</v>
      </c>
      <c r="CK60" s="188">
        <f t="shared" si="44"/>
        <v>2</v>
      </c>
      <c r="CL60" s="187" t="str">
        <f t="shared" si="806"/>
        <v>Spain</v>
      </c>
      <c r="CM60" s="222"/>
      <c r="CN60" s="222"/>
      <c r="CO60" s="467"/>
      <c r="CP60" s="188" t="str">
        <f t="shared" si="807"/>
        <v/>
      </c>
      <c r="CQ60" s="188" t="str">
        <f>IF((CP60&lt;&gt;""),IF(OR($F60&lt;&gt;$G60,PrSettings!$M$4="●"),(($F60-$G60)=(CM60-CN60))*1,0),"")</f>
        <v/>
      </c>
      <c r="CR60" s="188" t="str">
        <f t="shared" si="808"/>
        <v/>
      </c>
      <c r="CS60" s="188" t="str">
        <f>IF(CP60&lt;&gt;"",IF(ABS($F60-$G60)&gt;=PrSettings!$M$7,(ABS($F60-$G60-CM60+CN60)&lt;=1)*1,IF(AND(CP60,$F60=$G60,$F60&gt;=PrSettings!$M$6),(ABS(CM60-$F60)&lt;=1)*1,IF(AND(CP60,$F60+$G60&gt;=PrSettings!$M$8),(ABS(CM60-$F60)+ABS(CN60-$G60)&lt;=1)*1,""))),"")</f>
        <v/>
      </c>
      <c r="CT60" s="468"/>
      <c r="CV60" s="186">
        <f t="shared" si="7"/>
        <v>17</v>
      </c>
      <c r="CW60" s="187" t="str">
        <f t="shared" si="809"/>
        <v>Uruguay</v>
      </c>
      <c r="CX60" s="188">
        <f t="shared" si="47"/>
        <v>2</v>
      </c>
      <c r="CY60" s="187" t="str">
        <f t="shared" si="810"/>
        <v>Spain</v>
      </c>
      <c r="CZ60" s="222"/>
      <c r="DA60" s="222"/>
      <c r="DB60" s="467"/>
      <c r="DC60" s="188" t="str">
        <f t="shared" si="811"/>
        <v/>
      </c>
      <c r="DD60" s="188" t="str">
        <f>IF((DC60&lt;&gt;""),IF(OR($F60&lt;&gt;$G60,PrSettings!$M$4="●"),(($F60-$G60)=(CZ60-DA60))*1,0),"")</f>
        <v/>
      </c>
      <c r="DE60" s="188" t="str">
        <f t="shared" si="812"/>
        <v/>
      </c>
      <c r="DF60" s="188" t="str">
        <f>IF(DC60&lt;&gt;"",IF(ABS($F60-$G60)&gt;=PrSettings!$M$7,(ABS($F60-$G60-CZ60+DA60)&lt;=1)*1,IF(AND(DC60,$F60=$G60,$F60&gt;=PrSettings!$M$6),(ABS(CZ60-$F60)&lt;=1)*1,IF(AND(DC60,$F60+$G60&gt;=PrSettings!$M$8),(ABS(CZ60-$F60)+ABS(DA60-$G60)&lt;=1)*1,""))),"")</f>
        <v/>
      </c>
      <c r="DG60" s="468"/>
      <c r="DI60" s="186">
        <f t="shared" si="8"/>
        <v>17</v>
      </c>
      <c r="DJ60" s="187" t="str">
        <f t="shared" si="813"/>
        <v>Uruguay</v>
      </c>
      <c r="DK60" s="188">
        <f t="shared" si="50"/>
        <v>2</v>
      </c>
      <c r="DL60" s="187" t="str">
        <f t="shared" si="814"/>
        <v>Spain</v>
      </c>
      <c r="DM60" s="222"/>
      <c r="DN60" s="222"/>
      <c r="DO60" s="467"/>
      <c r="DP60" s="188" t="str">
        <f t="shared" si="815"/>
        <v/>
      </c>
      <c r="DQ60" s="188" t="str">
        <f>IF((DP60&lt;&gt;""),IF(OR($F60&lt;&gt;$G60,PrSettings!$M$4="●"),(($F60-$G60)=(DM60-DN60))*1,0),"")</f>
        <v/>
      </c>
      <c r="DR60" s="188" t="str">
        <f t="shared" si="816"/>
        <v/>
      </c>
      <c r="DS60" s="188" t="str">
        <f>IF(DP60&lt;&gt;"",IF(ABS($F60-$G60)&gt;=PrSettings!$M$7,(ABS($F60-$G60-DM60+DN60)&lt;=1)*1,IF(AND(DP60,$F60=$G60,$F60&gt;=PrSettings!$M$6),(ABS(DM60-$F60)&lt;=1)*1,IF(AND(DP60,$F60+$G60&gt;=PrSettings!$M$8),(ABS(DM60-$F60)+ABS(DN60-$G60)&lt;=1)*1,""))),"")</f>
        <v/>
      </c>
      <c r="DT60" s="468"/>
      <c r="DV60" s="186">
        <f t="shared" si="9"/>
        <v>17</v>
      </c>
      <c r="DW60" s="187" t="str">
        <f t="shared" si="817"/>
        <v>Uruguay</v>
      </c>
      <c r="DX60" s="188">
        <f t="shared" si="53"/>
        <v>2</v>
      </c>
      <c r="DY60" s="187" t="str">
        <f t="shared" si="818"/>
        <v>Spain</v>
      </c>
      <c r="DZ60" s="222"/>
      <c r="EA60" s="222"/>
      <c r="EB60" s="467"/>
      <c r="EC60" s="188" t="str">
        <f t="shared" si="819"/>
        <v/>
      </c>
      <c r="ED60" s="188" t="str">
        <f>IF((EC60&lt;&gt;""),IF(OR($F60&lt;&gt;$G60,PrSettings!$M$4="●"),(($F60-$G60)=(DZ60-EA60))*1,0),"")</f>
        <v/>
      </c>
      <c r="EE60" s="188" t="str">
        <f t="shared" si="820"/>
        <v/>
      </c>
      <c r="EF60" s="188" t="str">
        <f>IF(EC60&lt;&gt;"",IF(ABS($F60-$G60)&gt;=PrSettings!$M$7,(ABS($F60-$G60-DZ60+EA60)&lt;=1)*1,IF(AND(EC60,$F60=$G60,$F60&gt;=PrSettings!$M$6),(ABS(DZ60-$F60)&lt;=1)*1,IF(AND(EC60,$F60+$G60&gt;=PrSettings!$M$8),(ABS(DZ60-$F60)+ABS(EA60-$G60)&lt;=1)*1,""))),"")</f>
        <v/>
      </c>
      <c r="EG60" s="468"/>
      <c r="EI60" s="186">
        <f t="shared" si="10"/>
        <v>17</v>
      </c>
      <c r="EJ60" s="187" t="str">
        <f t="shared" si="821"/>
        <v>Uruguay</v>
      </c>
      <c r="EK60" s="188">
        <f t="shared" si="56"/>
        <v>2</v>
      </c>
      <c r="EL60" s="187" t="str">
        <f t="shared" si="822"/>
        <v>Spain</v>
      </c>
      <c r="EM60" s="222"/>
      <c r="EN60" s="222"/>
      <c r="EO60" s="467"/>
      <c r="EP60" s="188" t="str">
        <f t="shared" si="823"/>
        <v/>
      </c>
      <c r="EQ60" s="188" t="str">
        <f>IF((EP60&lt;&gt;""),IF(OR($F60&lt;&gt;$G60,PrSettings!$M$4="●"),(($F60-$G60)=(EM60-EN60))*1,0),"")</f>
        <v/>
      </c>
      <c r="ER60" s="188" t="str">
        <f t="shared" si="824"/>
        <v/>
      </c>
      <c r="ES60" s="188" t="str">
        <f>IF(EP60&lt;&gt;"",IF(ABS($F60-$G60)&gt;=PrSettings!$M$7,(ABS($F60-$G60-EM60+EN60)&lt;=1)*1,IF(AND(EP60,$F60=$G60,$F60&gt;=PrSettings!$M$6),(ABS(EM60-$F60)&lt;=1)*1,IF(AND(EP60,$F60+$G60&gt;=PrSettings!$M$8),(ABS(EM60-$F60)+ABS(EN60-$G60)&lt;=1)*1,""))),"")</f>
        <v/>
      </c>
      <c r="ET60" s="468"/>
      <c r="EV60" s="186">
        <f t="shared" si="11"/>
        <v>17</v>
      </c>
      <c r="EW60" s="187" t="str">
        <f t="shared" si="825"/>
        <v>Uruguay</v>
      </c>
      <c r="EX60" s="188">
        <f t="shared" si="59"/>
        <v>2</v>
      </c>
      <c r="EY60" s="187" t="str">
        <f t="shared" si="826"/>
        <v>Spain</v>
      </c>
      <c r="EZ60" s="222"/>
      <c r="FA60" s="222"/>
      <c r="FB60" s="467"/>
      <c r="FC60" s="188" t="str">
        <f t="shared" si="827"/>
        <v/>
      </c>
      <c r="FD60" s="188" t="str">
        <f>IF((FC60&lt;&gt;""),IF(OR($F60&lt;&gt;$G60,PrSettings!$M$4="●"),(($F60-$G60)=(EZ60-FA60))*1,0),"")</f>
        <v/>
      </c>
      <c r="FE60" s="188" t="str">
        <f t="shared" si="828"/>
        <v/>
      </c>
      <c r="FF60" s="188" t="str">
        <f>IF(FC60&lt;&gt;"",IF(ABS($F60-$G60)&gt;=PrSettings!$M$7,(ABS($F60-$G60-EZ60+FA60)&lt;=1)*1,IF(AND(FC60,$F60=$G60,$F60&gt;=PrSettings!$M$6),(ABS(EZ60-$F60)&lt;=1)*1,IF(AND(FC60,$F60+$G60&gt;=PrSettings!$M$8),(ABS(EZ60-$F60)+ABS(FA60-$G60)&lt;=1)*1,""))),"")</f>
        <v/>
      </c>
      <c r="FG60" s="468"/>
      <c r="FI60" s="186">
        <f t="shared" si="12"/>
        <v>17</v>
      </c>
      <c r="FJ60" s="187" t="str">
        <f t="shared" si="829"/>
        <v>Uruguay</v>
      </c>
      <c r="FK60" s="188">
        <f t="shared" si="62"/>
        <v>2</v>
      </c>
      <c r="FL60" s="187" t="str">
        <f t="shared" si="830"/>
        <v>Spain</v>
      </c>
      <c r="FM60" s="222"/>
      <c r="FN60" s="222"/>
      <c r="FO60" s="467"/>
      <c r="FP60" s="188" t="str">
        <f t="shared" si="831"/>
        <v/>
      </c>
      <c r="FQ60" s="188" t="str">
        <f>IF((FP60&lt;&gt;""),IF(OR($F60&lt;&gt;$G60,PrSettings!$M$4="●"),(($F60-$G60)=(FM60-FN60))*1,0),"")</f>
        <v/>
      </c>
      <c r="FR60" s="188" t="str">
        <f t="shared" si="832"/>
        <v/>
      </c>
      <c r="FS60" s="188" t="str">
        <f>IF(FP60&lt;&gt;"",IF(ABS($F60-$G60)&gt;=PrSettings!$M$7,(ABS($F60-$G60-FM60+FN60)&lt;=1)*1,IF(AND(FP60,$F60=$G60,$F60&gt;=PrSettings!$M$6),(ABS(FM60-$F60)&lt;=1)*1,IF(AND(FP60,$F60+$G60&gt;=PrSettings!$M$8),(ABS(FM60-$F60)+ABS(FN60-$G60)&lt;=1)*1,""))),"")</f>
        <v/>
      </c>
      <c r="FT60" s="468"/>
      <c r="FV60" s="186">
        <f t="shared" si="13"/>
        <v>17</v>
      </c>
      <c r="FW60" s="187" t="str">
        <f t="shared" si="833"/>
        <v>Uruguay</v>
      </c>
      <c r="FX60" s="188">
        <f t="shared" si="65"/>
        <v>2</v>
      </c>
      <c r="FY60" s="187" t="str">
        <f t="shared" si="834"/>
        <v>Spain</v>
      </c>
      <c r="FZ60" s="222"/>
      <c r="GA60" s="222"/>
      <c r="GB60" s="467"/>
      <c r="GC60" s="188" t="str">
        <f t="shared" si="835"/>
        <v/>
      </c>
      <c r="GD60" s="188" t="str">
        <f>IF((GC60&lt;&gt;""),IF(OR($F60&lt;&gt;$G60,PrSettings!$M$4="●"),(($F60-$G60)=(FZ60-GA60))*1,0),"")</f>
        <v/>
      </c>
      <c r="GE60" s="188" t="str">
        <f t="shared" si="836"/>
        <v/>
      </c>
      <c r="GF60" s="188" t="str">
        <f>IF(GC60&lt;&gt;"",IF(ABS($F60-$G60)&gt;=PrSettings!$M$7,(ABS($F60-$G60-FZ60+GA60)&lt;=1)*1,IF(AND(GC60,$F60=$G60,$F60&gt;=PrSettings!$M$6),(ABS(FZ60-$F60)&lt;=1)*1,IF(AND(GC60,$F60+$G60&gt;=PrSettings!$M$8),(ABS(FZ60-$F60)+ABS(GA60-$G60)&lt;=1)*1,""))),"")</f>
        <v/>
      </c>
      <c r="GG60" s="468"/>
      <c r="GI60" s="186">
        <f t="shared" si="14"/>
        <v>17</v>
      </c>
      <c r="GJ60" s="187" t="str">
        <f t="shared" si="837"/>
        <v>Uruguay</v>
      </c>
      <c r="GK60" s="188">
        <f t="shared" si="68"/>
        <v>2</v>
      </c>
      <c r="GL60" s="187" t="str">
        <f t="shared" si="838"/>
        <v>Spain</v>
      </c>
      <c r="GM60" s="222"/>
      <c r="GN60" s="222"/>
      <c r="GO60" s="467"/>
      <c r="GP60" s="188" t="str">
        <f t="shared" si="839"/>
        <v/>
      </c>
      <c r="GQ60" s="188" t="str">
        <f>IF((GP60&lt;&gt;""),IF(OR($F60&lt;&gt;$G60,PrSettings!$M$4="●"),(($F60-$G60)=(GM60-GN60))*1,0),"")</f>
        <v/>
      </c>
      <c r="GR60" s="188" t="str">
        <f t="shared" si="840"/>
        <v/>
      </c>
      <c r="GS60" s="188" t="str">
        <f>IF(GP60&lt;&gt;"",IF(ABS($F60-$G60)&gt;=PrSettings!$M$7,(ABS($F60-$G60-GM60+GN60)&lt;=1)*1,IF(AND(GP60,$F60=$G60,$F60&gt;=PrSettings!$M$6),(ABS(GM60-$F60)&lt;=1)*1,IF(AND(GP60,$F60+$G60&gt;=PrSettings!$M$8),(ABS(GM60-$F60)+ABS(GN60-$G60)&lt;=1)*1,""))),"")</f>
        <v/>
      </c>
      <c r="GT60" s="468"/>
      <c r="GV60" s="186">
        <f t="shared" si="15"/>
        <v>17</v>
      </c>
      <c r="GW60" s="187" t="str">
        <f t="shared" si="841"/>
        <v>Uruguay</v>
      </c>
      <c r="GX60" s="188">
        <f t="shared" si="71"/>
        <v>2</v>
      </c>
      <c r="GY60" s="187" t="str">
        <f t="shared" si="842"/>
        <v>Spain</v>
      </c>
      <c r="GZ60" s="222"/>
      <c r="HA60" s="222"/>
      <c r="HB60" s="467"/>
      <c r="HC60" s="188" t="str">
        <f t="shared" si="843"/>
        <v/>
      </c>
      <c r="HD60" s="188" t="str">
        <f>IF((HC60&lt;&gt;""),IF(OR($F60&lt;&gt;$G60,PrSettings!$M$4="●"),(($F60-$G60)=(GZ60-HA60))*1,0),"")</f>
        <v/>
      </c>
      <c r="HE60" s="188" t="str">
        <f t="shared" si="844"/>
        <v/>
      </c>
      <c r="HF60" s="188" t="str">
        <f>IF(HC60&lt;&gt;"",IF(ABS($F60-$G60)&gt;=PrSettings!$M$7,(ABS($F60-$G60-GZ60+HA60)&lt;=1)*1,IF(AND(HC60,$F60=$G60,$F60&gt;=PrSettings!$M$6),(ABS(GZ60-$F60)&lt;=1)*1,IF(AND(HC60,$F60+$G60&gt;=PrSettings!$M$8),(ABS(GZ60-$F60)+ABS(HA60-$G60)&lt;=1)*1,""))),"")</f>
        <v/>
      </c>
      <c r="HG60" s="468"/>
      <c r="HI60" s="186">
        <f t="shared" si="16"/>
        <v>17</v>
      </c>
      <c r="HJ60" s="187" t="str">
        <f t="shared" si="845"/>
        <v>Uruguay</v>
      </c>
      <c r="HK60" s="188">
        <f t="shared" si="74"/>
        <v>2</v>
      </c>
      <c r="HL60" s="187" t="str">
        <f t="shared" si="846"/>
        <v>Spain</v>
      </c>
      <c r="HM60" s="222"/>
      <c r="HN60" s="222"/>
      <c r="HO60" s="467"/>
      <c r="HP60" s="188" t="str">
        <f t="shared" si="847"/>
        <v/>
      </c>
      <c r="HQ60" s="188" t="str">
        <f>IF((HP60&lt;&gt;""),IF(OR($F60&lt;&gt;$G60,PrSettings!$M$4="●"),(($F60-$G60)=(HM60-HN60))*1,0),"")</f>
        <v/>
      </c>
      <c r="HR60" s="188" t="str">
        <f t="shared" si="848"/>
        <v/>
      </c>
      <c r="HS60" s="188" t="str">
        <f>IF(HP60&lt;&gt;"",IF(ABS($F60-$G60)&gt;=PrSettings!$M$7,(ABS($F60-$G60-HM60+HN60)&lt;=1)*1,IF(AND(HP60,$F60=$G60,$F60&gt;=PrSettings!$M$6),(ABS(HM60-$F60)&lt;=1)*1,IF(AND(HP60,$F60+$G60&gt;=PrSettings!$M$8),(ABS(HM60-$F60)+ABS(HN60-$G60)&lt;=1)*1,""))),"")</f>
        <v/>
      </c>
      <c r="HT60" s="468"/>
      <c r="HV60" s="186">
        <f t="shared" si="17"/>
        <v>17</v>
      </c>
      <c r="HW60" s="187" t="str">
        <f t="shared" si="849"/>
        <v>Uruguay</v>
      </c>
      <c r="HX60" s="188">
        <f t="shared" si="77"/>
        <v>2</v>
      </c>
      <c r="HY60" s="187" t="str">
        <f t="shared" si="850"/>
        <v>Spain</v>
      </c>
      <c r="HZ60" s="222"/>
      <c r="IA60" s="222"/>
      <c r="IB60" s="467"/>
      <c r="IC60" s="188" t="str">
        <f t="shared" si="851"/>
        <v/>
      </c>
      <c r="ID60" s="188" t="str">
        <f>IF((IC60&lt;&gt;""),IF(OR($F60&lt;&gt;$G60,PrSettings!$M$4="●"),(($F60-$G60)=(HZ60-IA60))*1,0),"")</f>
        <v/>
      </c>
      <c r="IE60" s="188" t="str">
        <f t="shared" si="852"/>
        <v/>
      </c>
      <c r="IF60" s="188" t="str">
        <f>IF(IC60&lt;&gt;"",IF(ABS($F60-$G60)&gt;=PrSettings!$M$7,(ABS($F60-$G60-HZ60+IA60)&lt;=1)*1,IF(AND(IC60,$F60=$G60,$F60&gt;=PrSettings!$M$6),(ABS(HZ60-$F60)&lt;=1)*1,IF(AND(IC60,$F60+$G60&gt;=PrSettings!$M$8),(ABS(HZ60-$F60)+ABS(IA60-$G60)&lt;=1)*1,""))),"")</f>
        <v/>
      </c>
      <c r="IG60" s="468"/>
      <c r="II60" s="186">
        <f t="shared" si="18"/>
        <v>17</v>
      </c>
      <c r="IJ60" s="187" t="str">
        <f t="shared" si="853"/>
        <v>Uruguay</v>
      </c>
      <c r="IK60" s="188">
        <f t="shared" si="80"/>
        <v>2</v>
      </c>
      <c r="IL60" s="187" t="str">
        <f t="shared" si="854"/>
        <v>Spain</v>
      </c>
      <c r="IM60" s="222"/>
      <c r="IN60" s="222"/>
      <c r="IO60" s="467"/>
      <c r="IP60" s="188" t="str">
        <f t="shared" si="855"/>
        <v/>
      </c>
      <c r="IQ60" s="188" t="str">
        <f>IF((IP60&lt;&gt;""),IF(OR($F60&lt;&gt;$G60,PrSettings!$M$4="●"),(($F60-$G60)=(IM60-IN60))*1,0),"")</f>
        <v/>
      </c>
      <c r="IR60" s="188" t="str">
        <f t="shared" si="856"/>
        <v/>
      </c>
      <c r="IS60" s="188" t="str">
        <f>IF(IP60&lt;&gt;"",IF(ABS($F60-$G60)&gt;=PrSettings!$M$7,(ABS($F60-$G60-IM60+IN60)&lt;=1)*1,IF(AND(IP60,$F60=$G60,$F60&gt;=PrSettings!$M$6),(ABS(IM60-$F60)&lt;=1)*1,IF(AND(IP60,$F60+$G60&gt;=PrSettings!$M$8),(ABS(IM60-$F60)+ABS(IN60-$G60)&lt;=1)*1,""))),"")</f>
        <v/>
      </c>
      <c r="IT60" s="468"/>
      <c r="IV60" s="186">
        <f t="shared" si="19"/>
        <v>17</v>
      </c>
      <c r="IW60" s="187" t="str">
        <f t="shared" si="857"/>
        <v>Uruguay</v>
      </c>
      <c r="IX60" s="188">
        <f t="shared" si="83"/>
        <v>2</v>
      </c>
      <c r="IY60" s="187" t="str">
        <f t="shared" si="858"/>
        <v>Spain</v>
      </c>
      <c r="IZ60" s="222"/>
      <c r="JA60" s="222"/>
      <c r="JB60" s="467"/>
      <c r="JC60" s="188" t="str">
        <f t="shared" si="859"/>
        <v/>
      </c>
      <c r="JD60" s="188" t="str">
        <f>IF((JC60&lt;&gt;""),IF(OR($F60&lt;&gt;$G60,PrSettings!$M$4="●"),(($F60-$G60)=(IZ60-JA60))*1,0),"")</f>
        <v/>
      </c>
      <c r="JE60" s="188" t="str">
        <f t="shared" si="860"/>
        <v/>
      </c>
      <c r="JF60" s="188" t="str">
        <f>IF(JC60&lt;&gt;"",IF(ABS($F60-$G60)&gt;=PrSettings!$M$7,(ABS($F60-$G60-IZ60+JA60)&lt;=1)*1,IF(AND(JC60,$F60=$G60,$F60&gt;=PrSettings!$M$6),(ABS(IZ60-$F60)&lt;=1)*1,IF(AND(JC60,$F60+$G60&gt;=PrSettings!$M$8),(ABS(IZ60-$F60)+ABS(JA60-$G60)&lt;=1)*1,""))),"")</f>
        <v/>
      </c>
      <c r="JG60" s="468"/>
      <c r="JI60" s="186">
        <f t="shared" si="20"/>
        <v>17</v>
      </c>
      <c r="JJ60" s="187" t="str">
        <f t="shared" si="861"/>
        <v>Uruguay</v>
      </c>
      <c r="JK60" s="188">
        <f t="shared" si="86"/>
        <v>2</v>
      </c>
      <c r="JL60" s="187" t="str">
        <f t="shared" si="862"/>
        <v>Spain</v>
      </c>
      <c r="JM60" s="222"/>
      <c r="JN60" s="222"/>
      <c r="JO60" s="467"/>
      <c r="JP60" s="188" t="str">
        <f t="shared" si="863"/>
        <v/>
      </c>
      <c r="JQ60" s="188" t="str">
        <f>IF((JP60&lt;&gt;""),IF(OR($F60&lt;&gt;$G60,PrSettings!$M$4="●"),(($F60-$G60)=(JM60-JN60))*1,0),"")</f>
        <v/>
      </c>
      <c r="JR60" s="188" t="str">
        <f t="shared" si="864"/>
        <v/>
      </c>
      <c r="JS60" s="188" t="str">
        <f>IF(JP60&lt;&gt;"",IF(ABS($F60-$G60)&gt;=PrSettings!$M$7,(ABS($F60-$G60-JM60+JN60)&lt;=1)*1,IF(AND(JP60,$F60=$G60,$F60&gt;=PrSettings!$M$6),(ABS(JM60-$F60)&lt;=1)*1,IF(AND(JP60,$F60+$G60&gt;=PrSettings!$M$8),(ABS(JM60-$F60)+ABS(JN60-$G60)&lt;=1)*1,""))),"")</f>
        <v/>
      </c>
      <c r="JT60" s="468"/>
      <c r="JV60" s="186">
        <f t="shared" si="21"/>
        <v>17</v>
      </c>
      <c r="JW60" s="187" t="str">
        <f t="shared" si="865"/>
        <v>Uruguay</v>
      </c>
      <c r="JX60" s="188">
        <f t="shared" si="89"/>
        <v>2</v>
      </c>
      <c r="JY60" s="187" t="str">
        <f t="shared" si="866"/>
        <v>Spain</v>
      </c>
      <c r="JZ60" s="222"/>
      <c r="KA60" s="222"/>
      <c r="KB60" s="467"/>
      <c r="KC60" s="188" t="str">
        <f t="shared" si="867"/>
        <v/>
      </c>
      <c r="KD60" s="188" t="str">
        <f>IF((KC60&lt;&gt;""),IF(OR($F60&lt;&gt;$G60,PrSettings!$M$4="●"),(($F60-$G60)=(JZ60-KA60))*1,0),"")</f>
        <v/>
      </c>
      <c r="KE60" s="188" t="str">
        <f t="shared" si="868"/>
        <v/>
      </c>
      <c r="KF60" s="188" t="str">
        <f>IF(KC60&lt;&gt;"",IF(ABS($F60-$G60)&gt;=PrSettings!$M$7,(ABS($F60-$G60-JZ60+KA60)&lt;=1)*1,IF(AND(KC60,$F60=$G60,$F60&gt;=PrSettings!$M$6),(ABS(JZ60-$F60)&lt;=1)*1,IF(AND(KC60,$F60+$G60&gt;=PrSettings!$M$8),(ABS(JZ60-$F60)+ABS(KA60-$G60)&lt;=1)*1,""))),"")</f>
        <v/>
      </c>
      <c r="KG60" s="468"/>
      <c r="KI60" s="186">
        <f t="shared" si="22"/>
        <v>17</v>
      </c>
      <c r="KJ60" s="187" t="str">
        <f t="shared" si="869"/>
        <v>Uruguay</v>
      </c>
      <c r="KK60" s="188">
        <f t="shared" si="92"/>
        <v>2</v>
      </c>
      <c r="KL60" s="187" t="str">
        <f t="shared" si="870"/>
        <v>Spain</v>
      </c>
      <c r="KM60" s="222"/>
      <c r="KN60" s="222"/>
      <c r="KO60" s="467"/>
      <c r="KP60" s="188" t="str">
        <f t="shared" si="871"/>
        <v/>
      </c>
      <c r="KQ60" s="188" t="str">
        <f>IF((KP60&lt;&gt;""),IF(OR($F60&lt;&gt;$G60,PrSettings!$M$4="●"),(($F60-$G60)=(KM60-KN60))*1,0),"")</f>
        <v/>
      </c>
      <c r="KR60" s="188" t="str">
        <f t="shared" si="872"/>
        <v/>
      </c>
      <c r="KS60" s="188" t="str">
        <f>IF(KP60&lt;&gt;"",IF(ABS($F60-$G60)&gt;=PrSettings!$M$7,(ABS($F60-$G60-KM60+KN60)&lt;=1)*1,IF(AND(KP60,$F60=$G60,$F60&gt;=PrSettings!$M$6),(ABS(KM60-$F60)&lt;=1)*1,IF(AND(KP60,$F60+$G60&gt;=PrSettings!$M$8),(ABS(KM60-$F60)+ABS(KN60-$G60)&lt;=1)*1,""))),"")</f>
        <v/>
      </c>
      <c r="KT60" s="468"/>
      <c r="KV60" s="186">
        <f t="shared" si="23"/>
        <v>17</v>
      </c>
      <c r="KW60" s="187" t="str">
        <f t="shared" si="873"/>
        <v>Uruguay</v>
      </c>
      <c r="KX60" s="188">
        <f t="shared" si="95"/>
        <v>2</v>
      </c>
      <c r="KY60" s="187" t="str">
        <f t="shared" si="874"/>
        <v>Spain</v>
      </c>
      <c r="KZ60" s="222"/>
      <c r="LA60" s="222"/>
      <c r="LB60" s="467"/>
      <c r="LC60" s="188" t="str">
        <f t="shared" si="875"/>
        <v/>
      </c>
      <c r="LD60" s="188" t="str">
        <f>IF((LC60&lt;&gt;""),IF(OR($F60&lt;&gt;$G60,PrSettings!$M$4="●"),(($F60-$G60)=(KZ60-LA60))*1,0),"")</f>
        <v/>
      </c>
      <c r="LE60" s="188" t="str">
        <f t="shared" si="876"/>
        <v/>
      </c>
      <c r="LF60" s="188" t="str">
        <f>IF(LC60&lt;&gt;"",IF(ABS($F60-$G60)&gt;=PrSettings!$M$7,(ABS($F60-$G60-KZ60+LA60)&lt;=1)*1,IF(AND(LC60,$F60=$G60,$F60&gt;=PrSettings!$M$6),(ABS(KZ60-$F60)&lt;=1)*1,IF(AND(LC60,$F60+$G60&gt;=PrSettings!$M$8),(ABS(KZ60-$F60)+ABS(LA60-$G60)&lt;=1)*1,""))),"")</f>
        <v/>
      </c>
      <c r="LG60" s="468"/>
      <c r="LI60" s="186">
        <f t="shared" si="24"/>
        <v>17</v>
      </c>
      <c r="LJ60" s="187" t="str">
        <f t="shared" si="877"/>
        <v>Uruguay</v>
      </c>
      <c r="LK60" s="188">
        <f t="shared" si="98"/>
        <v>2</v>
      </c>
      <c r="LL60" s="187" t="str">
        <f t="shared" si="878"/>
        <v>Spain</v>
      </c>
      <c r="LM60" s="222"/>
      <c r="LN60" s="222"/>
      <c r="LO60" s="467"/>
      <c r="LP60" s="188" t="str">
        <f t="shared" si="879"/>
        <v/>
      </c>
      <c r="LQ60" s="188" t="str">
        <f>IF((LP60&lt;&gt;""),IF(OR($F60&lt;&gt;$G60,PrSettings!$M$4="●"),(($F60-$G60)=(LM60-LN60))*1,0),"")</f>
        <v/>
      </c>
      <c r="LR60" s="188" t="str">
        <f t="shared" si="880"/>
        <v/>
      </c>
      <c r="LS60" s="188" t="str">
        <f>IF(LP60&lt;&gt;"",IF(ABS($F60-$G60)&gt;=PrSettings!$M$7,(ABS($F60-$G60-LM60+LN60)&lt;=1)*1,IF(AND(LP60,$F60=$G60,$F60&gt;=PrSettings!$M$6),(ABS(LM60-$F60)&lt;=1)*1,IF(AND(LP60,$F60+$G60&gt;=PrSettings!$M$8),(ABS(LM60-$F60)+ABS(LN60-$G60)&lt;=1)*1,""))),"")</f>
        <v/>
      </c>
      <c r="LT60" s="468"/>
      <c r="LV60" s="186">
        <f t="shared" si="25"/>
        <v>17</v>
      </c>
      <c r="LW60" s="187" t="str">
        <f t="shared" si="881"/>
        <v>Uruguay</v>
      </c>
      <c r="LX60" s="188">
        <f t="shared" si="101"/>
        <v>2</v>
      </c>
      <c r="LY60" s="187" t="str">
        <f t="shared" si="882"/>
        <v>Spain</v>
      </c>
      <c r="LZ60" s="222"/>
      <c r="MA60" s="222"/>
      <c r="MB60" s="467"/>
      <c r="MC60" s="188" t="str">
        <f t="shared" si="883"/>
        <v/>
      </c>
      <c r="MD60" s="188" t="str">
        <f>IF((MC60&lt;&gt;""),IF(OR($F60&lt;&gt;$G60,PrSettings!$M$4="●"),(($F60-$G60)=(LZ60-MA60))*1,0),"")</f>
        <v/>
      </c>
      <c r="ME60" s="188" t="str">
        <f t="shared" si="884"/>
        <v/>
      </c>
      <c r="MF60" s="188" t="str">
        <f>IF(MC60&lt;&gt;"",IF(ABS($F60-$G60)&gt;=PrSettings!$M$7,(ABS($F60-$G60-LZ60+MA60)&lt;=1)*1,IF(AND(MC60,$F60=$G60,$F60&gt;=PrSettings!$M$6),(ABS(LZ60-$F60)&lt;=1)*1,IF(AND(MC60,$F60+$G60&gt;=PrSettings!$M$8),(ABS(LZ60-$F60)+ABS(MA60-$G60)&lt;=1)*1,""))),"")</f>
        <v/>
      </c>
      <c r="MG60" s="468"/>
    </row>
    <row r="61" spans="2:345" ht="24" customHeight="1">
      <c r="B61" s="195" t="str">
        <f>Language!$E$130&amp;" I"</f>
        <v>Group I</v>
      </c>
      <c r="C61" s="196"/>
      <c r="D61" s="201"/>
      <c r="E61" s="198"/>
      <c r="F61" s="202"/>
      <c r="G61" s="203"/>
      <c r="I61" s="195" t="str">
        <f t="shared" si="468"/>
        <v>Group I</v>
      </c>
      <c r="J61" s="197"/>
      <c r="K61" s="201"/>
      <c r="L61" s="198"/>
      <c r="M61" s="226"/>
      <c r="N61" s="227"/>
      <c r="O61" s="199"/>
      <c r="P61" s="210"/>
      <c r="Q61" s="210"/>
      <c r="R61" s="198"/>
      <c r="S61" s="198"/>
      <c r="T61" s="211"/>
      <c r="V61" s="195" t="str">
        <f t="shared" si="1"/>
        <v>Group I</v>
      </c>
      <c r="W61" s="197"/>
      <c r="X61" s="201"/>
      <c r="Y61" s="198"/>
      <c r="Z61" s="226"/>
      <c r="AA61" s="227"/>
      <c r="AB61" s="199"/>
      <c r="AC61" s="210"/>
      <c r="AD61" s="210"/>
      <c r="AE61" s="198"/>
      <c r="AF61" s="198"/>
      <c r="AG61" s="211"/>
      <c r="AI61" s="195" t="str">
        <f t="shared" si="2"/>
        <v>Group I</v>
      </c>
      <c r="AJ61" s="197"/>
      <c r="AK61" s="201"/>
      <c r="AL61" s="198"/>
      <c r="AM61" s="226"/>
      <c r="AN61" s="227"/>
      <c r="AO61" s="199"/>
      <c r="AP61" s="210"/>
      <c r="AQ61" s="210"/>
      <c r="AR61" s="198"/>
      <c r="AS61" s="198"/>
      <c r="AT61" s="211"/>
      <c r="AV61" s="195" t="str">
        <f t="shared" si="3"/>
        <v>Group I</v>
      </c>
      <c r="AW61" s="197"/>
      <c r="AX61" s="201"/>
      <c r="AY61" s="198"/>
      <c r="AZ61" s="226"/>
      <c r="BA61" s="227"/>
      <c r="BB61" s="199"/>
      <c r="BC61" s="210"/>
      <c r="BD61" s="210"/>
      <c r="BE61" s="198"/>
      <c r="BF61" s="198"/>
      <c r="BG61" s="211"/>
      <c r="BI61" s="195" t="str">
        <f t="shared" si="4"/>
        <v>Group I</v>
      </c>
      <c r="BJ61" s="197"/>
      <c r="BK61" s="201"/>
      <c r="BL61" s="198"/>
      <c r="BM61" s="226"/>
      <c r="BN61" s="227"/>
      <c r="BO61" s="199"/>
      <c r="BP61" s="210"/>
      <c r="BQ61" s="210"/>
      <c r="BR61" s="198"/>
      <c r="BS61" s="198"/>
      <c r="BT61" s="211"/>
      <c r="BV61" s="195" t="str">
        <f t="shared" si="5"/>
        <v>Group I</v>
      </c>
      <c r="BW61" s="197"/>
      <c r="BX61" s="201"/>
      <c r="BY61" s="198"/>
      <c r="BZ61" s="226"/>
      <c r="CA61" s="227"/>
      <c r="CB61" s="199"/>
      <c r="CC61" s="210"/>
      <c r="CD61" s="210"/>
      <c r="CE61" s="198"/>
      <c r="CF61" s="198"/>
      <c r="CG61" s="211"/>
      <c r="CI61" s="195" t="str">
        <f t="shared" si="6"/>
        <v>Group I</v>
      </c>
      <c r="CJ61" s="197"/>
      <c r="CK61" s="201"/>
      <c r="CL61" s="198"/>
      <c r="CM61" s="226"/>
      <c r="CN61" s="227"/>
      <c r="CO61" s="199"/>
      <c r="CP61" s="210"/>
      <c r="CQ61" s="210"/>
      <c r="CR61" s="198"/>
      <c r="CS61" s="198"/>
      <c r="CT61" s="211"/>
      <c r="CV61" s="195" t="str">
        <f t="shared" si="7"/>
        <v>Group I</v>
      </c>
      <c r="CW61" s="197"/>
      <c r="CX61" s="201"/>
      <c r="CY61" s="198"/>
      <c r="CZ61" s="226"/>
      <c r="DA61" s="227"/>
      <c r="DB61" s="199"/>
      <c r="DC61" s="210"/>
      <c r="DD61" s="210"/>
      <c r="DE61" s="198"/>
      <c r="DF61" s="198"/>
      <c r="DG61" s="211"/>
      <c r="DI61" s="195" t="str">
        <f t="shared" si="8"/>
        <v>Group I</v>
      </c>
      <c r="DJ61" s="197"/>
      <c r="DK61" s="201"/>
      <c r="DL61" s="198"/>
      <c r="DM61" s="226"/>
      <c r="DN61" s="227"/>
      <c r="DO61" s="199"/>
      <c r="DP61" s="210"/>
      <c r="DQ61" s="210"/>
      <c r="DR61" s="198"/>
      <c r="DS61" s="198"/>
      <c r="DT61" s="211"/>
      <c r="DV61" s="195" t="str">
        <f t="shared" si="9"/>
        <v>Group I</v>
      </c>
      <c r="DW61" s="197"/>
      <c r="DX61" s="201"/>
      <c r="DY61" s="198"/>
      <c r="DZ61" s="226"/>
      <c r="EA61" s="227"/>
      <c r="EB61" s="199"/>
      <c r="EC61" s="210"/>
      <c r="ED61" s="210"/>
      <c r="EE61" s="198"/>
      <c r="EF61" s="198"/>
      <c r="EG61" s="211"/>
      <c r="EI61" s="195" t="str">
        <f t="shared" si="10"/>
        <v>Group I</v>
      </c>
      <c r="EJ61" s="197"/>
      <c r="EK61" s="201"/>
      <c r="EL61" s="198"/>
      <c r="EM61" s="226"/>
      <c r="EN61" s="227"/>
      <c r="EO61" s="199"/>
      <c r="EP61" s="210"/>
      <c r="EQ61" s="210"/>
      <c r="ER61" s="198"/>
      <c r="ES61" s="198"/>
      <c r="ET61" s="211"/>
      <c r="EV61" s="195" t="str">
        <f t="shared" si="11"/>
        <v>Group I</v>
      </c>
      <c r="EW61" s="197"/>
      <c r="EX61" s="201"/>
      <c r="EY61" s="198"/>
      <c r="EZ61" s="226"/>
      <c r="FA61" s="227"/>
      <c r="FB61" s="199"/>
      <c r="FC61" s="210"/>
      <c r="FD61" s="210"/>
      <c r="FE61" s="198"/>
      <c r="FF61" s="198"/>
      <c r="FG61" s="211"/>
      <c r="FI61" s="195" t="str">
        <f t="shared" si="12"/>
        <v>Group I</v>
      </c>
      <c r="FJ61" s="197"/>
      <c r="FK61" s="201"/>
      <c r="FL61" s="198"/>
      <c r="FM61" s="226"/>
      <c r="FN61" s="227"/>
      <c r="FO61" s="199"/>
      <c r="FP61" s="210"/>
      <c r="FQ61" s="210"/>
      <c r="FR61" s="198"/>
      <c r="FS61" s="198"/>
      <c r="FT61" s="211"/>
      <c r="FV61" s="195" t="str">
        <f t="shared" si="13"/>
        <v>Group I</v>
      </c>
      <c r="FW61" s="197"/>
      <c r="FX61" s="201"/>
      <c r="FY61" s="198"/>
      <c r="FZ61" s="226"/>
      <c r="GA61" s="227"/>
      <c r="GB61" s="199"/>
      <c r="GC61" s="210"/>
      <c r="GD61" s="210"/>
      <c r="GE61" s="198"/>
      <c r="GF61" s="198"/>
      <c r="GG61" s="211"/>
      <c r="GI61" s="195" t="str">
        <f t="shared" si="14"/>
        <v>Group I</v>
      </c>
      <c r="GJ61" s="197"/>
      <c r="GK61" s="201"/>
      <c r="GL61" s="198"/>
      <c r="GM61" s="226"/>
      <c r="GN61" s="227"/>
      <c r="GO61" s="199"/>
      <c r="GP61" s="210"/>
      <c r="GQ61" s="210"/>
      <c r="GR61" s="198"/>
      <c r="GS61" s="198"/>
      <c r="GT61" s="211"/>
      <c r="GV61" s="195" t="str">
        <f t="shared" si="15"/>
        <v>Group I</v>
      </c>
      <c r="GW61" s="197"/>
      <c r="GX61" s="201"/>
      <c r="GY61" s="198"/>
      <c r="GZ61" s="226"/>
      <c r="HA61" s="227"/>
      <c r="HB61" s="199"/>
      <c r="HC61" s="210"/>
      <c r="HD61" s="210"/>
      <c r="HE61" s="198"/>
      <c r="HF61" s="198"/>
      <c r="HG61" s="211"/>
      <c r="HI61" s="195" t="str">
        <f t="shared" si="16"/>
        <v>Group I</v>
      </c>
      <c r="HJ61" s="197"/>
      <c r="HK61" s="201"/>
      <c r="HL61" s="198"/>
      <c r="HM61" s="226"/>
      <c r="HN61" s="227"/>
      <c r="HO61" s="199"/>
      <c r="HP61" s="210"/>
      <c r="HQ61" s="210"/>
      <c r="HR61" s="198"/>
      <c r="HS61" s="198"/>
      <c r="HT61" s="211"/>
      <c r="HV61" s="195" t="str">
        <f t="shared" si="17"/>
        <v>Group I</v>
      </c>
      <c r="HW61" s="197"/>
      <c r="HX61" s="201"/>
      <c r="HY61" s="198"/>
      <c r="HZ61" s="226"/>
      <c r="IA61" s="227"/>
      <c r="IB61" s="199"/>
      <c r="IC61" s="210"/>
      <c r="ID61" s="210"/>
      <c r="IE61" s="198"/>
      <c r="IF61" s="198"/>
      <c r="IG61" s="211"/>
      <c r="II61" s="195" t="str">
        <f t="shared" si="18"/>
        <v>Group I</v>
      </c>
      <c r="IJ61" s="197"/>
      <c r="IK61" s="201"/>
      <c r="IL61" s="198"/>
      <c r="IM61" s="226"/>
      <c r="IN61" s="227"/>
      <c r="IO61" s="199"/>
      <c r="IP61" s="210"/>
      <c r="IQ61" s="210"/>
      <c r="IR61" s="198"/>
      <c r="IS61" s="198"/>
      <c r="IT61" s="211"/>
      <c r="IV61" s="195" t="str">
        <f t="shared" si="19"/>
        <v>Group I</v>
      </c>
      <c r="IW61" s="197"/>
      <c r="IX61" s="201"/>
      <c r="IY61" s="198"/>
      <c r="IZ61" s="226"/>
      <c r="JA61" s="227"/>
      <c r="JB61" s="199"/>
      <c r="JC61" s="210"/>
      <c r="JD61" s="210"/>
      <c r="JE61" s="198"/>
      <c r="JF61" s="198"/>
      <c r="JG61" s="211"/>
      <c r="JI61" s="195" t="str">
        <f t="shared" si="20"/>
        <v>Group I</v>
      </c>
      <c r="JJ61" s="197"/>
      <c r="JK61" s="201"/>
      <c r="JL61" s="198"/>
      <c r="JM61" s="226"/>
      <c r="JN61" s="227"/>
      <c r="JO61" s="199"/>
      <c r="JP61" s="210"/>
      <c r="JQ61" s="210"/>
      <c r="JR61" s="198"/>
      <c r="JS61" s="198"/>
      <c r="JT61" s="211"/>
      <c r="JV61" s="195" t="str">
        <f t="shared" si="21"/>
        <v>Group I</v>
      </c>
      <c r="JW61" s="197"/>
      <c r="JX61" s="201"/>
      <c r="JY61" s="198"/>
      <c r="JZ61" s="226"/>
      <c r="KA61" s="227"/>
      <c r="KB61" s="199"/>
      <c r="KC61" s="210"/>
      <c r="KD61" s="210"/>
      <c r="KE61" s="198"/>
      <c r="KF61" s="198"/>
      <c r="KG61" s="211"/>
      <c r="KI61" s="195" t="str">
        <f t="shared" si="22"/>
        <v>Group I</v>
      </c>
      <c r="KJ61" s="197"/>
      <c r="KK61" s="201"/>
      <c r="KL61" s="198"/>
      <c r="KM61" s="226"/>
      <c r="KN61" s="227"/>
      <c r="KO61" s="199"/>
      <c r="KP61" s="210"/>
      <c r="KQ61" s="210"/>
      <c r="KR61" s="198"/>
      <c r="KS61" s="198"/>
      <c r="KT61" s="211"/>
      <c r="KV61" s="195" t="str">
        <f t="shared" si="23"/>
        <v>Group I</v>
      </c>
      <c r="KW61" s="197"/>
      <c r="KX61" s="201"/>
      <c r="KY61" s="198"/>
      <c r="KZ61" s="226"/>
      <c r="LA61" s="227"/>
      <c r="LB61" s="199"/>
      <c r="LC61" s="210"/>
      <c r="LD61" s="210"/>
      <c r="LE61" s="198"/>
      <c r="LF61" s="198"/>
      <c r="LG61" s="211"/>
      <c r="LI61" s="195" t="str">
        <f t="shared" si="24"/>
        <v>Group I</v>
      </c>
      <c r="LJ61" s="197"/>
      <c r="LK61" s="201"/>
      <c r="LL61" s="198"/>
      <c r="LM61" s="226"/>
      <c r="LN61" s="227"/>
      <c r="LO61" s="199"/>
      <c r="LP61" s="210"/>
      <c r="LQ61" s="210"/>
      <c r="LR61" s="198"/>
      <c r="LS61" s="198"/>
      <c r="LT61" s="211"/>
      <c r="LV61" s="195" t="str">
        <f t="shared" si="25"/>
        <v>Group I</v>
      </c>
      <c r="LW61" s="197"/>
      <c r="LX61" s="201"/>
      <c r="LY61" s="198"/>
      <c r="LZ61" s="226"/>
      <c r="MA61" s="227"/>
      <c r="MB61" s="199"/>
      <c r="MC61" s="210"/>
      <c r="MD61" s="210"/>
      <c r="ME61" s="198"/>
      <c r="MF61" s="198"/>
      <c r="MG61" s="211"/>
    </row>
    <row r="62" spans="2:345">
      <c r="B62" s="186">
        <f>INDEX(Groups!$C$7:$C$65,MATCH(C62,Groups!$D$7:$D$65,0))</f>
        <v>1</v>
      </c>
      <c r="C62" s="187" t="str">
        <f>CalcI!$P$22</f>
        <v>France</v>
      </c>
      <c r="D62" s="188">
        <f>INDEX(Groups!$C$7:$C$65,MATCH(E62,Groups!$D$7:$D$65,0))</f>
        <v>14</v>
      </c>
      <c r="E62" s="187" t="str">
        <f>CalcI!$Q$22</f>
        <v>Senegal</v>
      </c>
      <c r="F62" s="189" t="str">
        <f>CalcI!$R$22</f>
        <v/>
      </c>
      <c r="G62" s="190" t="str">
        <f>CalcI!$S$22</f>
        <v/>
      </c>
      <c r="I62" s="186">
        <f t="shared" si="468"/>
        <v>1</v>
      </c>
      <c r="J62" s="187" t="str">
        <f t="shared" ref="J62:J67" si="885">$C62</f>
        <v>France</v>
      </c>
      <c r="K62" s="188">
        <f t="shared" si="26"/>
        <v>14</v>
      </c>
      <c r="L62" s="187" t="str">
        <f t="shared" ref="L62:L67" si="886">$E62</f>
        <v>Senegal</v>
      </c>
      <c r="M62" s="222"/>
      <c r="N62" s="222"/>
      <c r="O62" s="217"/>
      <c r="P62" s="188" t="str">
        <f t="shared" ref="P62:P67" si="887">IF(($F62&lt;&gt;"")*($G62&lt;&gt;"")*(M62&lt;&gt;"")*(N62&lt;&gt;""),($F62&gt;$G62)*(M62&gt;N62)+($F62=$G62)*(M62=N62)+($F62&lt;$G62)*(M62&lt;N62),"")</f>
        <v/>
      </c>
      <c r="Q62" s="188" t="str">
        <f>IF((P62&lt;&gt;""),IF(OR($F62&lt;&gt;$G62,PrSettings!$M$4="●"),(($F62-$G62)=(M62-N62))*1,0),"")</f>
        <v/>
      </c>
      <c r="R62" s="188" t="str">
        <f t="shared" ref="R62:R67" si="888">IF((P62&lt;&gt;""),($F62=M62)*($G62=N62),"")</f>
        <v/>
      </c>
      <c r="S62" s="188" t="str">
        <f>IF(P62&lt;&gt;"",IF(ABS($F62-$G62)&gt;=PrSettings!$M$7,(ABS($F62-$G62-M62+N62)&lt;=1)*1,IF(AND(P62,$F62=$G62,$F62&gt;=PrSettings!$M$6),(ABS(M62-$F62)&lt;=1)*1,IF(AND(P62,$F62+$G62&gt;=PrSettings!$M$8),(ABS(M62-$F62)+ABS(N62-$G62)&lt;=1)*1,""))),"")</f>
        <v/>
      </c>
      <c r="T62" s="219"/>
      <c r="V62" s="186">
        <f t="shared" si="1"/>
        <v>1</v>
      </c>
      <c r="W62" s="187" t="str">
        <f t="shared" ref="W62:W67" si="889">$C62</f>
        <v>France</v>
      </c>
      <c r="X62" s="188">
        <f t="shared" si="29"/>
        <v>14</v>
      </c>
      <c r="Y62" s="187" t="str">
        <f t="shared" ref="Y62:Y67" si="890">$E62</f>
        <v>Senegal</v>
      </c>
      <c r="Z62" s="222"/>
      <c r="AA62" s="222"/>
      <c r="AB62" s="217"/>
      <c r="AC62" s="188" t="str">
        <f t="shared" ref="AC62:AC67" si="891">IF(($F62&lt;&gt;"")*($G62&lt;&gt;"")*(Z62&lt;&gt;"")*(AA62&lt;&gt;""),($F62&gt;$G62)*(Z62&gt;AA62)+($F62=$G62)*(Z62=AA62)+($F62&lt;$G62)*(Z62&lt;AA62),"")</f>
        <v/>
      </c>
      <c r="AD62" s="188" t="str">
        <f>IF((AC62&lt;&gt;""),IF(OR($F62&lt;&gt;$G62,PrSettings!$M$4="●"),(($F62-$G62)=(Z62-AA62))*1,0),"")</f>
        <v/>
      </c>
      <c r="AE62" s="188" t="str">
        <f t="shared" ref="AE62:AE67" si="892">IF((AC62&lt;&gt;""),($F62=Z62)*($G62=AA62),"")</f>
        <v/>
      </c>
      <c r="AF62" s="188" t="str">
        <f>IF(AC62&lt;&gt;"",IF(ABS($F62-$G62)&gt;=PrSettings!$M$7,(ABS($F62-$G62-Z62+AA62)&lt;=1)*1,IF(AND(AC62,$F62=$G62,$F62&gt;=PrSettings!$M$6),(ABS(Z62-$F62)&lt;=1)*1,IF(AND(AC62,$F62+$G62&gt;=PrSettings!$M$8),(ABS(Z62-$F62)+ABS(AA62-$G62)&lt;=1)*1,""))),"")</f>
        <v/>
      </c>
      <c r="AG62" s="219"/>
      <c r="AI62" s="186">
        <f t="shared" si="2"/>
        <v>1</v>
      </c>
      <c r="AJ62" s="187" t="str">
        <f t="shared" ref="AJ62:AJ67" si="893">$C62</f>
        <v>France</v>
      </c>
      <c r="AK62" s="188">
        <f t="shared" si="32"/>
        <v>14</v>
      </c>
      <c r="AL62" s="187" t="str">
        <f t="shared" ref="AL62:AL67" si="894">$E62</f>
        <v>Senegal</v>
      </c>
      <c r="AM62" s="222"/>
      <c r="AN62" s="222"/>
      <c r="AO62" s="217"/>
      <c r="AP62" s="188" t="str">
        <f t="shared" ref="AP62:AP67" si="895">IF(($F62&lt;&gt;"")*($G62&lt;&gt;"")*(AM62&lt;&gt;"")*(AN62&lt;&gt;""),($F62&gt;$G62)*(AM62&gt;AN62)+($F62=$G62)*(AM62=AN62)+($F62&lt;$G62)*(AM62&lt;AN62),"")</f>
        <v/>
      </c>
      <c r="AQ62" s="188" t="str">
        <f>IF((AP62&lt;&gt;""),IF(OR($F62&lt;&gt;$G62,PrSettings!$M$4="●"),(($F62-$G62)=(AM62-AN62))*1,0),"")</f>
        <v/>
      </c>
      <c r="AR62" s="188" t="str">
        <f t="shared" ref="AR62:AR67" si="896">IF((AP62&lt;&gt;""),($F62=AM62)*($G62=AN62),"")</f>
        <v/>
      </c>
      <c r="AS62" s="188" t="str">
        <f>IF(AP62&lt;&gt;"",IF(ABS($F62-$G62)&gt;=PrSettings!$M$7,(ABS($F62-$G62-AM62+AN62)&lt;=1)*1,IF(AND(AP62,$F62=$G62,$F62&gt;=PrSettings!$M$6),(ABS(AM62-$F62)&lt;=1)*1,IF(AND(AP62,$F62+$G62&gt;=PrSettings!$M$8),(ABS(AM62-$F62)+ABS(AN62-$G62)&lt;=1)*1,""))),"")</f>
        <v/>
      </c>
      <c r="AT62" s="219"/>
      <c r="AV62" s="186">
        <f t="shared" si="3"/>
        <v>1</v>
      </c>
      <c r="AW62" s="187" t="str">
        <f t="shared" ref="AW62:AW67" si="897">$C62</f>
        <v>France</v>
      </c>
      <c r="AX62" s="188">
        <f t="shared" si="35"/>
        <v>14</v>
      </c>
      <c r="AY62" s="187" t="str">
        <f t="shared" ref="AY62:AY67" si="898">$E62</f>
        <v>Senegal</v>
      </c>
      <c r="AZ62" s="222"/>
      <c r="BA62" s="222"/>
      <c r="BB62" s="217"/>
      <c r="BC62" s="188" t="str">
        <f t="shared" ref="BC62:BC67" si="899">IF(($F62&lt;&gt;"")*($G62&lt;&gt;"")*(AZ62&lt;&gt;"")*(BA62&lt;&gt;""),($F62&gt;$G62)*(AZ62&gt;BA62)+($F62=$G62)*(AZ62=BA62)+($F62&lt;$G62)*(AZ62&lt;BA62),"")</f>
        <v/>
      </c>
      <c r="BD62" s="188" t="str">
        <f>IF((BC62&lt;&gt;""),IF(OR($F62&lt;&gt;$G62,PrSettings!$M$4="●"),(($F62-$G62)=(AZ62-BA62))*1,0),"")</f>
        <v/>
      </c>
      <c r="BE62" s="188" t="str">
        <f t="shared" ref="BE62:BE67" si="900">IF((BC62&lt;&gt;""),($F62=AZ62)*($G62=BA62),"")</f>
        <v/>
      </c>
      <c r="BF62" s="188" t="str">
        <f>IF(BC62&lt;&gt;"",IF(ABS($F62-$G62)&gt;=PrSettings!$M$7,(ABS($F62-$G62-AZ62+BA62)&lt;=1)*1,IF(AND(BC62,$F62=$G62,$F62&gt;=PrSettings!$M$6),(ABS(AZ62-$F62)&lt;=1)*1,IF(AND(BC62,$F62+$G62&gt;=PrSettings!$M$8),(ABS(AZ62-$F62)+ABS(BA62-$G62)&lt;=1)*1,""))),"")</f>
        <v/>
      </c>
      <c r="BG62" s="219"/>
      <c r="BI62" s="186">
        <f t="shared" si="4"/>
        <v>1</v>
      </c>
      <c r="BJ62" s="187" t="str">
        <f t="shared" ref="BJ62:BJ67" si="901">$C62</f>
        <v>France</v>
      </c>
      <c r="BK62" s="188">
        <f t="shared" si="38"/>
        <v>14</v>
      </c>
      <c r="BL62" s="187" t="str">
        <f t="shared" ref="BL62:BL67" si="902">$E62</f>
        <v>Senegal</v>
      </c>
      <c r="BM62" s="222"/>
      <c r="BN62" s="222"/>
      <c r="BO62" s="217"/>
      <c r="BP62" s="188" t="str">
        <f t="shared" ref="BP62:BP67" si="903">IF(($F62&lt;&gt;"")*($G62&lt;&gt;"")*(BM62&lt;&gt;"")*(BN62&lt;&gt;""),($F62&gt;$G62)*(BM62&gt;BN62)+($F62=$G62)*(BM62=BN62)+($F62&lt;$G62)*(BM62&lt;BN62),"")</f>
        <v/>
      </c>
      <c r="BQ62" s="188" t="str">
        <f>IF((BP62&lt;&gt;""),IF(OR($F62&lt;&gt;$G62,PrSettings!$M$4="●"),(($F62-$G62)=(BM62-BN62))*1,0),"")</f>
        <v/>
      </c>
      <c r="BR62" s="188" t="str">
        <f t="shared" ref="BR62:BR67" si="904">IF((BP62&lt;&gt;""),($F62=BM62)*($G62=BN62),"")</f>
        <v/>
      </c>
      <c r="BS62" s="188" t="str">
        <f>IF(BP62&lt;&gt;"",IF(ABS($F62-$G62)&gt;=PrSettings!$M$7,(ABS($F62-$G62-BM62+BN62)&lt;=1)*1,IF(AND(BP62,$F62=$G62,$F62&gt;=PrSettings!$M$6),(ABS(BM62-$F62)&lt;=1)*1,IF(AND(BP62,$F62+$G62&gt;=PrSettings!$M$8),(ABS(BM62-$F62)+ABS(BN62-$G62)&lt;=1)*1,""))),"")</f>
        <v/>
      </c>
      <c r="BT62" s="219"/>
      <c r="BV62" s="186">
        <f t="shared" si="5"/>
        <v>1</v>
      </c>
      <c r="BW62" s="187" t="str">
        <f t="shared" ref="BW62:BW67" si="905">$C62</f>
        <v>France</v>
      </c>
      <c r="BX62" s="188">
        <f t="shared" si="41"/>
        <v>14</v>
      </c>
      <c r="BY62" s="187" t="str">
        <f t="shared" ref="BY62:BY67" si="906">$E62</f>
        <v>Senegal</v>
      </c>
      <c r="BZ62" s="222"/>
      <c r="CA62" s="222"/>
      <c r="CB62" s="217"/>
      <c r="CC62" s="188" t="str">
        <f t="shared" ref="CC62:CC67" si="907">IF(($F62&lt;&gt;"")*($G62&lt;&gt;"")*(BZ62&lt;&gt;"")*(CA62&lt;&gt;""),($F62&gt;$G62)*(BZ62&gt;CA62)+($F62=$G62)*(BZ62=CA62)+($F62&lt;$G62)*(BZ62&lt;CA62),"")</f>
        <v/>
      </c>
      <c r="CD62" s="188" t="str">
        <f>IF((CC62&lt;&gt;""),IF(OR($F62&lt;&gt;$G62,PrSettings!$M$4="●"),(($F62-$G62)=(BZ62-CA62))*1,0),"")</f>
        <v/>
      </c>
      <c r="CE62" s="188" t="str">
        <f t="shared" ref="CE62:CE67" si="908">IF((CC62&lt;&gt;""),($F62=BZ62)*($G62=CA62),"")</f>
        <v/>
      </c>
      <c r="CF62" s="188" t="str">
        <f>IF(CC62&lt;&gt;"",IF(ABS($F62-$G62)&gt;=PrSettings!$M$7,(ABS($F62-$G62-BZ62+CA62)&lt;=1)*1,IF(AND(CC62,$F62=$G62,$F62&gt;=PrSettings!$M$6),(ABS(BZ62-$F62)&lt;=1)*1,IF(AND(CC62,$F62+$G62&gt;=PrSettings!$M$8),(ABS(BZ62-$F62)+ABS(CA62-$G62)&lt;=1)*1,""))),"")</f>
        <v/>
      </c>
      <c r="CG62" s="219"/>
      <c r="CI62" s="186">
        <f t="shared" si="6"/>
        <v>1</v>
      </c>
      <c r="CJ62" s="187" t="str">
        <f t="shared" ref="CJ62:CJ67" si="909">$C62</f>
        <v>France</v>
      </c>
      <c r="CK62" s="188">
        <f t="shared" si="44"/>
        <v>14</v>
      </c>
      <c r="CL62" s="187" t="str">
        <f t="shared" ref="CL62:CL67" si="910">$E62</f>
        <v>Senegal</v>
      </c>
      <c r="CM62" s="222"/>
      <c r="CN62" s="222"/>
      <c r="CO62" s="217"/>
      <c r="CP62" s="188" t="str">
        <f t="shared" ref="CP62:CP67" si="911">IF(($F62&lt;&gt;"")*($G62&lt;&gt;"")*(CM62&lt;&gt;"")*(CN62&lt;&gt;""),($F62&gt;$G62)*(CM62&gt;CN62)+($F62=$G62)*(CM62=CN62)+($F62&lt;$G62)*(CM62&lt;CN62),"")</f>
        <v/>
      </c>
      <c r="CQ62" s="188" t="str">
        <f>IF((CP62&lt;&gt;""),IF(OR($F62&lt;&gt;$G62,PrSettings!$M$4="●"),(($F62-$G62)=(CM62-CN62))*1,0),"")</f>
        <v/>
      </c>
      <c r="CR62" s="188" t="str">
        <f t="shared" ref="CR62:CR67" si="912">IF((CP62&lt;&gt;""),($F62=CM62)*($G62=CN62),"")</f>
        <v/>
      </c>
      <c r="CS62" s="188" t="str">
        <f>IF(CP62&lt;&gt;"",IF(ABS($F62-$G62)&gt;=PrSettings!$M$7,(ABS($F62-$G62-CM62+CN62)&lt;=1)*1,IF(AND(CP62,$F62=$G62,$F62&gt;=PrSettings!$M$6),(ABS(CM62-$F62)&lt;=1)*1,IF(AND(CP62,$F62+$G62&gt;=PrSettings!$M$8),(ABS(CM62-$F62)+ABS(CN62-$G62)&lt;=1)*1,""))),"")</f>
        <v/>
      </c>
      <c r="CT62" s="219"/>
      <c r="CV62" s="186">
        <f t="shared" si="7"/>
        <v>1</v>
      </c>
      <c r="CW62" s="187" t="str">
        <f t="shared" ref="CW62:CW67" si="913">$C62</f>
        <v>France</v>
      </c>
      <c r="CX62" s="188">
        <f t="shared" si="47"/>
        <v>14</v>
      </c>
      <c r="CY62" s="187" t="str">
        <f t="shared" ref="CY62:CY67" si="914">$E62</f>
        <v>Senegal</v>
      </c>
      <c r="CZ62" s="222"/>
      <c r="DA62" s="222"/>
      <c r="DB62" s="217"/>
      <c r="DC62" s="188" t="str">
        <f t="shared" ref="DC62:DC67" si="915">IF(($F62&lt;&gt;"")*($G62&lt;&gt;"")*(CZ62&lt;&gt;"")*(DA62&lt;&gt;""),($F62&gt;$G62)*(CZ62&gt;DA62)+($F62=$G62)*(CZ62=DA62)+($F62&lt;$G62)*(CZ62&lt;DA62),"")</f>
        <v/>
      </c>
      <c r="DD62" s="188" t="str">
        <f>IF((DC62&lt;&gt;""),IF(OR($F62&lt;&gt;$G62,PrSettings!$M$4="●"),(($F62-$G62)=(CZ62-DA62))*1,0),"")</f>
        <v/>
      </c>
      <c r="DE62" s="188" t="str">
        <f t="shared" ref="DE62:DE67" si="916">IF((DC62&lt;&gt;""),($F62=CZ62)*($G62=DA62),"")</f>
        <v/>
      </c>
      <c r="DF62" s="188" t="str">
        <f>IF(DC62&lt;&gt;"",IF(ABS($F62-$G62)&gt;=PrSettings!$M$7,(ABS($F62-$G62-CZ62+DA62)&lt;=1)*1,IF(AND(DC62,$F62=$G62,$F62&gt;=PrSettings!$M$6),(ABS(CZ62-$F62)&lt;=1)*1,IF(AND(DC62,$F62+$G62&gt;=PrSettings!$M$8),(ABS(CZ62-$F62)+ABS(DA62-$G62)&lt;=1)*1,""))),"")</f>
        <v/>
      </c>
      <c r="DG62" s="219"/>
      <c r="DI62" s="186">
        <f t="shared" si="8"/>
        <v>1</v>
      </c>
      <c r="DJ62" s="187" t="str">
        <f t="shared" ref="DJ62:DJ67" si="917">$C62</f>
        <v>France</v>
      </c>
      <c r="DK62" s="188">
        <f t="shared" si="50"/>
        <v>14</v>
      </c>
      <c r="DL62" s="187" t="str">
        <f t="shared" ref="DL62:DL67" si="918">$E62</f>
        <v>Senegal</v>
      </c>
      <c r="DM62" s="222"/>
      <c r="DN62" s="222"/>
      <c r="DO62" s="217"/>
      <c r="DP62" s="188" t="str">
        <f t="shared" ref="DP62:DP67" si="919">IF(($F62&lt;&gt;"")*($G62&lt;&gt;"")*(DM62&lt;&gt;"")*(DN62&lt;&gt;""),($F62&gt;$G62)*(DM62&gt;DN62)+($F62=$G62)*(DM62=DN62)+($F62&lt;$G62)*(DM62&lt;DN62),"")</f>
        <v/>
      </c>
      <c r="DQ62" s="188" t="str">
        <f>IF((DP62&lt;&gt;""),IF(OR($F62&lt;&gt;$G62,PrSettings!$M$4="●"),(($F62-$G62)=(DM62-DN62))*1,0),"")</f>
        <v/>
      </c>
      <c r="DR62" s="188" t="str">
        <f t="shared" ref="DR62:DR67" si="920">IF((DP62&lt;&gt;""),($F62=DM62)*($G62=DN62),"")</f>
        <v/>
      </c>
      <c r="DS62" s="188" t="str">
        <f>IF(DP62&lt;&gt;"",IF(ABS($F62-$G62)&gt;=PrSettings!$M$7,(ABS($F62-$G62-DM62+DN62)&lt;=1)*1,IF(AND(DP62,$F62=$G62,$F62&gt;=PrSettings!$M$6),(ABS(DM62-$F62)&lt;=1)*1,IF(AND(DP62,$F62+$G62&gt;=PrSettings!$M$8),(ABS(DM62-$F62)+ABS(DN62-$G62)&lt;=1)*1,""))),"")</f>
        <v/>
      </c>
      <c r="DT62" s="219"/>
      <c r="DV62" s="186">
        <f t="shared" si="9"/>
        <v>1</v>
      </c>
      <c r="DW62" s="187" t="str">
        <f t="shared" ref="DW62:DW67" si="921">$C62</f>
        <v>France</v>
      </c>
      <c r="DX62" s="188">
        <f t="shared" si="53"/>
        <v>14</v>
      </c>
      <c r="DY62" s="187" t="str">
        <f t="shared" ref="DY62:DY67" si="922">$E62</f>
        <v>Senegal</v>
      </c>
      <c r="DZ62" s="222"/>
      <c r="EA62" s="222"/>
      <c r="EB62" s="217"/>
      <c r="EC62" s="188" t="str">
        <f t="shared" ref="EC62:EC67" si="923">IF(($F62&lt;&gt;"")*($G62&lt;&gt;"")*(DZ62&lt;&gt;"")*(EA62&lt;&gt;""),($F62&gt;$G62)*(DZ62&gt;EA62)+($F62=$G62)*(DZ62=EA62)+($F62&lt;$G62)*(DZ62&lt;EA62),"")</f>
        <v/>
      </c>
      <c r="ED62" s="188" t="str">
        <f>IF((EC62&lt;&gt;""),IF(OR($F62&lt;&gt;$G62,PrSettings!$M$4="●"),(($F62-$G62)=(DZ62-EA62))*1,0),"")</f>
        <v/>
      </c>
      <c r="EE62" s="188" t="str">
        <f t="shared" ref="EE62:EE67" si="924">IF((EC62&lt;&gt;""),($F62=DZ62)*($G62=EA62),"")</f>
        <v/>
      </c>
      <c r="EF62" s="188" t="str">
        <f>IF(EC62&lt;&gt;"",IF(ABS($F62-$G62)&gt;=PrSettings!$M$7,(ABS($F62-$G62-DZ62+EA62)&lt;=1)*1,IF(AND(EC62,$F62=$G62,$F62&gt;=PrSettings!$M$6),(ABS(DZ62-$F62)&lt;=1)*1,IF(AND(EC62,$F62+$G62&gt;=PrSettings!$M$8),(ABS(DZ62-$F62)+ABS(EA62-$G62)&lt;=1)*1,""))),"")</f>
        <v/>
      </c>
      <c r="EG62" s="219"/>
      <c r="EI62" s="186">
        <f t="shared" si="10"/>
        <v>1</v>
      </c>
      <c r="EJ62" s="187" t="str">
        <f t="shared" ref="EJ62:EJ67" si="925">$C62</f>
        <v>France</v>
      </c>
      <c r="EK62" s="188">
        <f t="shared" si="56"/>
        <v>14</v>
      </c>
      <c r="EL62" s="187" t="str">
        <f t="shared" ref="EL62:EL67" si="926">$E62</f>
        <v>Senegal</v>
      </c>
      <c r="EM62" s="222"/>
      <c r="EN62" s="222"/>
      <c r="EO62" s="217"/>
      <c r="EP62" s="188" t="str">
        <f t="shared" ref="EP62:EP67" si="927">IF(($F62&lt;&gt;"")*($G62&lt;&gt;"")*(EM62&lt;&gt;"")*(EN62&lt;&gt;""),($F62&gt;$G62)*(EM62&gt;EN62)+($F62=$G62)*(EM62=EN62)+($F62&lt;$G62)*(EM62&lt;EN62),"")</f>
        <v/>
      </c>
      <c r="EQ62" s="188" t="str">
        <f>IF((EP62&lt;&gt;""),IF(OR($F62&lt;&gt;$G62,PrSettings!$M$4="●"),(($F62-$G62)=(EM62-EN62))*1,0),"")</f>
        <v/>
      </c>
      <c r="ER62" s="188" t="str">
        <f t="shared" ref="ER62:ER67" si="928">IF((EP62&lt;&gt;""),($F62=EM62)*($G62=EN62),"")</f>
        <v/>
      </c>
      <c r="ES62" s="188" t="str">
        <f>IF(EP62&lt;&gt;"",IF(ABS($F62-$G62)&gt;=PrSettings!$M$7,(ABS($F62-$G62-EM62+EN62)&lt;=1)*1,IF(AND(EP62,$F62=$G62,$F62&gt;=PrSettings!$M$6),(ABS(EM62-$F62)&lt;=1)*1,IF(AND(EP62,$F62+$G62&gt;=PrSettings!$M$8),(ABS(EM62-$F62)+ABS(EN62-$G62)&lt;=1)*1,""))),"")</f>
        <v/>
      </c>
      <c r="ET62" s="219"/>
      <c r="EV62" s="186">
        <f t="shared" si="11"/>
        <v>1</v>
      </c>
      <c r="EW62" s="187" t="str">
        <f t="shared" ref="EW62:EW67" si="929">$C62</f>
        <v>France</v>
      </c>
      <c r="EX62" s="188">
        <f t="shared" si="59"/>
        <v>14</v>
      </c>
      <c r="EY62" s="187" t="str">
        <f t="shared" ref="EY62:EY67" si="930">$E62</f>
        <v>Senegal</v>
      </c>
      <c r="EZ62" s="222"/>
      <c r="FA62" s="222"/>
      <c r="FB62" s="217"/>
      <c r="FC62" s="188" t="str">
        <f t="shared" ref="FC62:FC67" si="931">IF(($F62&lt;&gt;"")*($G62&lt;&gt;"")*(EZ62&lt;&gt;"")*(FA62&lt;&gt;""),($F62&gt;$G62)*(EZ62&gt;FA62)+($F62=$G62)*(EZ62=FA62)+($F62&lt;$G62)*(EZ62&lt;FA62),"")</f>
        <v/>
      </c>
      <c r="FD62" s="188" t="str">
        <f>IF((FC62&lt;&gt;""),IF(OR($F62&lt;&gt;$G62,PrSettings!$M$4="●"),(($F62-$G62)=(EZ62-FA62))*1,0),"")</f>
        <v/>
      </c>
      <c r="FE62" s="188" t="str">
        <f t="shared" ref="FE62:FE67" si="932">IF((FC62&lt;&gt;""),($F62=EZ62)*($G62=FA62),"")</f>
        <v/>
      </c>
      <c r="FF62" s="188" t="str">
        <f>IF(FC62&lt;&gt;"",IF(ABS($F62-$G62)&gt;=PrSettings!$M$7,(ABS($F62-$G62-EZ62+FA62)&lt;=1)*1,IF(AND(FC62,$F62=$G62,$F62&gt;=PrSettings!$M$6),(ABS(EZ62-$F62)&lt;=1)*1,IF(AND(FC62,$F62+$G62&gt;=PrSettings!$M$8),(ABS(EZ62-$F62)+ABS(FA62-$G62)&lt;=1)*1,""))),"")</f>
        <v/>
      </c>
      <c r="FG62" s="219"/>
      <c r="FI62" s="186">
        <f t="shared" si="12"/>
        <v>1</v>
      </c>
      <c r="FJ62" s="187" t="str">
        <f t="shared" ref="FJ62:FJ67" si="933">$C62</f>
        <v>France</v>
      </c>
      <c r="FK62" s="188">
        <f t="shared" si="62"/>
        <v>14</v>
      </c>
      <c r="FL62" s="187" t="str">
        <f t="shared" ref="FL62:FL67" si="934">$E62</f>
        <v>Senegal</v>
      </c>
      <c r="FM62" s="222"/>
      <c r="FN62" s="222"/>
      <c r="FO62" s="217"/>
      <c r="FP62" s="188" t="str">
        <f t="shared" ref="FP62:FP67" si="935">IF(($F62&lt;&gt;"")*($G62&lt;&gt;"")*(FM62&lt;&gt;"")*(FN62&lt;&gt;""),($F62&gt;$G62)*(FM62&gt;FN62)+($F62=$G62)*(FM62=FN62)+($F62&lt;$G62)*(FM62&lt;FN62),"")</f>
        <v/>
      </c>
      <c r="FQ62" s="188" t="str">
        <f>IF((FP62&lt;&gt;""),IF(OR($F62&lt;&gt;$G62,PrSettings!$M$4="●"),(($F62-$G62)=(FM62-FN62))*1,0),"")</f>
        <v/>
      </c>
      <c r="FR62" s="188" t="str">
        <f t="shared" ref="FR62:FR67" si="936">IF((FP62&lt;&gt;""),($F62=FM62)*($G62=FN62),"")</f>
        <v/>
      </c>
      <c r="FS62" s="188" t="str">
        <f>IF(FP62&lt;&gt;"",IF(ABS($F62-$G62)&gt;=PrSettings!$M$7,(ABS($F62-$G62-FM62+FN62)&lt;=1)*1,IF(AND(FP62,$F62=$G62,$F62&gt;=PrSettings!$M$6),(ABS(FM62-$F62)&lt;=1)*1,IF(AND(FP62,$F62+$G62&gt;=PrSettings!$M$8),(ABS(FM62-$F62)+ABS(FN62-$G62)&lt;=1)*1,""))),"")</f>
        <v/>
      </c>
      <c r="FT62" s="219"/>
      <c r="FV62" s="186">
        <f t="shared" si="13"/>
        <v>1</v>
      </c>
      <c r="FW62" s="187" t="str">
        <f t="shared" ref="FW62:FW67" si="937">$C62</f>
        <v>France</v>
      </c>
      <c r="FX62" s="188">
        <f t="shared" si="65"/>
        <v>14</v>
      </c>
      <c r="FY62" s="187" t="str">
        <f t="shared" ref="FY62:FY67" si="938">$E62</f>
        <v>Senegal</v>
      </c>
      <c r="FZ62" s="222"/>
      <c r="GA62" s="222"/>
      <c r="GB62" s="217"/>
      <c r="GC62" s="188" t="str">
        <f t="shared" ref="GC62:GC67" si="939">IF(($F62&lt;&gt;"")*($G62&lt;&gt;"")*(FZ62&lt;&gt;"")*(GA62&lt;&gt;""),($F62&gt;$G62)*(FZ62&gt;GA62)+($F62=$G62)*(FZ62=GA62)+($F62&lt;$G62)*(FZ62&lt;GA62),"")</f>
        <v/>
      </c>
      <c r="GD62" s="188" t="str">
        <f>IF((GC62&lt;&gt;""),IF(OR($F62&lt;&gt;$G62,PrSettings!$M$4="●"),(($F62-$G62)=(FZ62-GA62))*1,0),"")</f>
        <v/>
      </c>
      <c r="GE62" s="188" t="str">
        <f t="shared" ref="GE62:GE67" si="940">IF((GC62&lt;&gt;""),($F62=FZ62)*($G62=GA62),"")</f>
        <v/>
      </c>
      <c r="GF62" s="188" t="str">
        <f>IF(GC62&lt;&gt;"",IF(ABS($F62-$G62)&gt;=PrSettings!$M$7,(ABS($F62-$G62-FZ62+GA62)&lt;=1)*1,IF(AND(GC62,$F62=$G62,$F62&gt;=PrSettings!$M$6),(ABS(FZ62-$F62)&lt;=1)*1,IF(AND(GC62,$F62+$G62&gt;=PrSettings!$M$8),(ABS(FZ62-$F62)+ABS(GA62-$G62)&lt;=1)*1,""))),"")</f>
        <v/>
      </c>
      <c r="GG62" s="219"/>
      <c r="GI62" s="186">
        <f t="shared" si="14"/>
        <v>1</v>
      </c>
      <c r="GJ62" s="187" t="str">
        <f t="shared" ref="GJ62:GJ67" si="941">$C62</f>
        <v>France</v>
      </c>
      <c r="GK62" s="188">
        <f t="shared" si="68"/>
        <v>14</v>
      </c>
      <c r="GL62" s="187" t="str">
        <f t="shared" ref="GL62:GL67" si="942">$E62</f>
        <v>Senegal</v>
      </c>
      <c r="GM62" s="222"/>
      <c r="GN62" s="222"/>
      <c r="GO62" s="217"/>
      <c r="GP62" s="188" t="str">
        <f t="shared" ref="GP62:GP67" si="943">IF(($F62&lt;&gt;"")*($G62&lt;&gt;"")*(GM62&lt;&gt;"")*(GN62&lt;&gt;""),($F62&gt;$G62)*(GM62&gt;GN62)+($F62=$G62)*(GM62=GN62)+($F62&lt;$G62)*(GM62&lt;GN62),"")</f>
        <v/>
      </c>
      <c r="GQ62" s="188" t="str">
        <f>IF((GP62&lt;&gt;""),IF(OR($F62&lt;&gt;$G62,PrSettings!$M$4="●"),(($F62-$G62)=(GM62-GN62))*1,0),"")</f>
        <v/>
      </c>
      <c r="GR62" s="188" t="str">
        <f t="shared" ref="GR62:GR67" si="944">IF((GP62&lt;&gt;""),($F62=GM62)*($G62=GN62),"")</f>
        <v/>
      </c>
      <c r="GS62" s="188" t="str">
        <f>IF(GP62&lt;&gt;"",IF(ABS($F62-$G62)&gt;=PrSettings!$M$7,(ABS($F62-$G62-GM62+GN62)&lt;=1)*1,IF(AND(GP62,$F62=$G62,$F62&gt;=PrSettings!$M$6),(ABS(GM62-$F62)&lt;=1)*1,IF(AND(GP62,$F62+$G62&gt;=PrSettings!$M$8),(ABS(GM62-$F62)+ABS(GN62-$G62)&lt;=1)*1,""))),"")</f>
        <v/>
      </c>
      <c r="GT62" s="219"/>
      <c r="GV62" s="186">
        <f t="shared" si="15"/>
        <v>1</v>
      </c>
      <c r="GW62" s="187" t="str">
        <f t="shared" ref="GW62:GW67" si="945">$C62</f>
        <v>France</v>
      </c>
      <c r="GX62" s="188">
        <f t="shared" si="71"/>
        <v>14</v>
      </c>
      <c r="GY62" s="187" t="str">
        <f t="shared" ref="GY62:GY67" si="946">$E62</f>
        <v>Senegal</v>
      </c>
      <c r="GZ62" s="222"/>
      <c r="HA62" s="222"/>
      <c r="HB62" s="217"/>
      <c r="HC62" s="188" t="str">
        <f t="shared" ref="HC62:HC67" si="947">IF(($F62&lt;&gt;"")*($G62&lt;&gt;"")*(GZ62&lt;&gt;"")*(HA62&lt;&gt;""),($F62&gt;$G62)*(GZ62&gt;HA62)+($F62=$G62)*(GZ62=HA62)+($F62&lt;$G62)*(GZ62&lt;HA62),"")</f>
        <v/>
      </c>
      <c r="HD62" s="188" t="str">
        <f>IF((HC62&lt;&gt;""),IF(OR($F62&lt;&gt;$G62,PrSettings!$M$4="●"),(($F62-$G62)=(GZ62-HA62))*1,0),"")</f>
        <v/>
      </c>
      <c r="HE62" s="188" t="str">
        <f t="shared" ref="HE62:HE67" si="948">IF((HC62&lt;&gt;""),($F62=GZ62)*($G62=HA62),"")</f>
        <v/>
      </c>
      <c r="HF62" s="188" t="str">
        <f>IF(HC62&lt;&gt;"",IF(ABS($F62-$G62)&gt;=PrSettings!$M$7,(ABS($F62-$G62-GZ62+HA62)&lt;=1)*1,IF(AND(HC62,$F62=$G62,$F62&gt;=PrSettings!$M$6),(ABS(GZ62-$F62)&lt;=1)*1,IF(AND(HC62,$F62+$G62&gt;=PrSettings!$M$8),(ABS(GZ62-$F62)+ABS(HA62-$G62)&lt;=1)*1,""))),"")</f>
        <v/>
      </c>
      <c r="HG62" s="219"/>
      <c r="HI62" s="186">
        <f t="shared" si="16"/>
        <v>1</v>
      </c>
      <c r="HJ62" s="187" t="str">
        <f t="shared" ref="HJ62:HJ67" si="949">$C62</f>
        <v>France</v>
      </c>
      <c r="HK62" s="188">
        <f t="shared" si="74"/>
        <v>14</v>
      </c>
      <c r="HL62" s="187" t="str">
        <f t="shared" ref="HL62:HL67" si="950">$E62</f>
        <v>Senegal</v>
      </c>
      <c r="HM62" s="222"/>
      <c r="HN62" s="222"/>
      <c r="HO62" s="217"/>
      <c r="HP62" s="188" t="str">
        <f t="shared" ref="HP62:HP67" si="951">IF(($F62&lt;&gt;"")*($G62&lt;&gt;"")*(HM62&lt;&gt;"")*(HN62&lt;&gt;""),($F62&gt;$G62)*(HM62&gt;HN62)+($F62=$G62)*(HM62=HN62)+($F62&lt;$G62)*(HM62&lt;HN62),"")</f>
        <v/>
      </c>
      <c r="HQ62" s="188" t="str">
        <f>IF((HP62&lt;&gt;""),IF(OR($F62&lt;&gt;$G62,PrSettings!$M$4="●"),(($F62-$G62)=(HM62-HN62))*1,0),"")</f>
        <v/>
      </c>
      <c r="HR62" s="188" t="str">
        <f t="shared" ref="HR62:HR67" si="952">IF((HP62&lt;&gt;""),($F62=HM62)*($G62=HN62),"")</f>
        <v/>
      </c>
      <c r="HS62" s="188" t="str">
        <f>IF(HP62&lt;&gt;"",IF(ABS($F62-$G62)&gt;=PrSettings!$M$7,(ABS($F62-$G62-HM62+HN62)&lt;=1)*1,IF(AND(HP62,$F62=$G62,$F62&gt;=PrSettings!$M$6),(ABS(HM62-$F62)&lt;=1)*1,IF(AND(HP62,$F62+$G62&gt;=PrSettings!$M$8),(ABS(HM62-$F62)+ABS(HN62-$G62)&lt;=1)*1,""))),"")</f>
        <v/>
      </c>
      <c r="HT62" s="219"/>
      <c r="HV62" s="186">
        <f t="shared" si="17"/>
        <v>1</v>
      </c>
      <c r="HW62" s="187" t="str">
        <f t="shared" ref="HW62:HW67" si="953">$C62</f>
        <v>France</v>
      </c>
      <c r="HX62" s="188">
        <f t="shared" si="77"/>
        <v>14</v>
      </c>
      <c r="HY62" s="187" t="str">
        <f t="shared" ref="HY62:HY67" si="954">$E62</f>
        <v>Senegal</v>
      </c>
      <c r="HZ62" s="222"/>
      <c r="IA62" s="222"/>
      <c r="IB62" s="217"/>
      <c r="IC62" s="188" t="str">
        <f t="shared" ref="IC62:IC67" si="955">IF(($F62&lt;&gt;"")*($G62&lt;&gt;"")*(HZ62&lt;&gt;"")*(IA62&lt;&gt;""),($F62&gt;$G62)*(HZ62&gt;IA62)+($F62=$G62)*(HZ62=IA62)+($F62&lt;$G62)*(HZ62&lt;IA62),"")</f>
        <v/>
      </c>
      <c r="ID62" s="188" t="str">
        <f>IF((IC62&lt;&gt;""),IF(OR($F62&lt;&gt;$G62,PrSettings!$M$4="●"),(($F62-$G62)=(HZ62-IA62))*1,0),"")</f>
        <v/>
      </c>
      <c r="IE62" s="188" t="str">
        <f t="shared" ref="IE62:IE67" si="956">IF((IC62&lt;&gt;""),($F62=HZ62)*($G62=IA62),"")</f>
        <v/>
      </c>
      <c r="IF62" s="188" t="str">
        <f>IF(IC62&lt;&gt;"",IF(ABS($F62-$G62)&gt;=PrSettings!$M$7,(ABS($F62-$G62-HZ62+IA62)&lt;=1)*1,IF(AND(IC62,$F62=$G62,$F62&gt;=PrSettings!$M$6),(ABS(HZ62-$F62)&lt;=1)*1,IF(AND(IC62,$F62+$G62&gt;=PrSettings!$M$8),(ABS(HZ62-$F62)+ABS(IA62-$G62)&lt;=1)*1,""))),"")</f>
        <v/>
      </c>
      <c r="IG62" s="219"/>
      <c r="II62" s="186">
        <f t="shared" si="18"/>
        <v>1</v>
      </c>
      <c r="IJ62" s="187" t="str">
        <f t="shared" ref="IJ62:IJ67" si="957">$C62</f>
        <v>France</v>
      </c>
      <c r="IK62" s="188">
        <f t="shared" si="80"/>
        <v>14</v>
      </c>
      <c r="IL62" s="187" t="str">
        <f t="shared" ref="IL62:IL67" si="958">$E62</f>
        <v>Senegal</v>
      </c>
      <c r="IM62" s="222"/>
      <c r="IN62" s="222"/>
      <c r="IO62" s="217"/>
      <c r="IP62" s="188" t="str">
        <f t="shared" ref="IP62:IP67" si="959">IF(($F62&lt;&gt;"")*($G62&lt;&gt;"")*(IM62&lt;&gt;"")*(IN62&lt;&gt;""),($F62&gt;$G62)*(IM62&gt;IN62)+($F62=$G62)*(IM62=IN62)+($F62&lt;$G62)*(IM62&lt;IN62),"")</f>
        <v/>
      </c>
      <c r="IQ62" s="188" t="str">
        <f>IF((IP62&lt;&gt;""),IF(OR($F62&lt;&gt;$G62,PrSettings!$M$4="●"),(($F62-$G62)=(IM62-IN62))*1,0),"")</f>
        <v/>
      </c>
      <c r="IR62" s="188" t="str">
        <f t="shared" ref="IR62:IR67" si="960">IF((IP62&lt;&gt;""),($F62=IM62)*($G62=IN62),"")</f>
        <v/>
      </c>
      <c r="IS62" s="188" t="str">
        <f>IF(IP62&lt;&gt;"",IF(ABS($F62-$G62)&gt;=PrSettings!$M$7,(ABS($F62-$G62-IM62+IN62)&lt;=1)*1,IF(AND(IP62,$F62=$G62,$F62&gt;=PrSettings!$M$6),(ABS(IM62-$F62)&lt;=1)*1,IF(AND(IP62,$F62+$G62&gt;=PrSettings!$M$8),(ABS(IM62-$F62)+ABS(IN62-$G62)&lt;=1)*1,""))),"")</f>
        <v/>
      </c>
      <c r="IT62" s="219"/>
      <c r="IV62" s="186">
        <f t="shared" si="19"/>
        <v>1</v>
      </c>
      <c r="IW62" s="187" t="str">
        <f t="shared" ref="IW62:IW67" si="961">$C62</f>
        <v>France</v>
      </c>
      <c r="IX62" s="188">
        <f t="shared" si="83"/>
        <v>14</v>
      </c>
      <c r="IY62" s="187" t="str">
        <f t="shared" ref="IY62:IY67" si="962">$E62</f>
        <v>Senegal</v>
      </c>
      <c r="IZ62" s="222"/>
      <c r="JA62" s="222"/>
      <c r="JB62" s="217"/>
      <c r="JC62" s="188" t="str">
        <f t="shared" ref="JC62:JC67" si="963">IF(($F62&lt;&gt;"")*($G62&lt;&gt;"")*(IZ62&lt;&gt;"")*(JA62&lt;&gt;""),($F62&gt;$G62)*(IZ62&gt;JA62)+($F62=$G62)*(IZ62=JA62)+($F62&lt;$G62)*(IZ62&lt;JA62),"")</f>
        <v/>
      </c>
      <c r="JD62" s="188" t="str">
        <f>IF((JC62&lt;&gt;""),IF(OR($F62&lt;&gt;$G62,PrSettings!$M$4="●"),(($F62-$G62)=(IZ62-JA62))*1,0),"")</f>
        <v/>
      </c>
      <c r="JE62" s="188" t="str">
        <f t="shared" ref="JE62:JE67" si="964">IF((JC62&lt;&gt;""),($F62=IZ62)*($G62=JA62),"")</f>
        <v/>
      </c>
      <c r="JF62" s="188" t="str">
        <f>IF(JC62&lt;&gt;"",IF(ABS($F62-$G62)&gt;=PrSettings!$M$7,(ABS($F62-$G62-IZ62+JA62)&lt;=1)*1,IF(AND(JC62,$F62=$G62,$F62&gt;=PrSettings!$M$6),(ABS(IZ62-$F62)&lt;=1)*1,IF(AND(JC62,$F62+$G62&gt;=PrSettings!$M$8),(ABS(IZ62-$F62)+ABS(JA62-$G62)&lt;=1)*1,""))),"")</f>
        <v/>
      </c>
      <c r="JG62" s="219"/>
      <c r="JI62" s="186">
        <f t="shared" si="20"/>
        <v>1</v>
      </c>
      <c r="JJ62" s="187" t="str">
        <f t="shared" ref="JJ62:JJ67" si="965">$C62</f>
        <v>France</v>
      </c>
      <c r="JK62" s="188">
        <f t="shared" si="86"/>
        <v>14</v>
      </c>
      <c r="JL62" s="187" t="str">
        <f t="shared" ref="JL62:JL67" si="966">$E62</f>
        <v>Senegal</v>
      </c>
      <c r="JM62" s="222"/>
      <c r="JN62" s="222"/>
      <c r="JO62" s="217"/>
      <c r="JP62" s="188" t="str">
        <f t="shared" ref="JP62:JP67" si="967">IF(($F62&lt;&gt;"")*($G62&lt;&gt;"")*(JM62&lt;&gt;"")*(JN62&lt;&gt;""),($F62&gt;$G62)*(JM62&gt;JN62)+($F62=$G62)*(JM62=JN62)+($F62&lt;$G62)*(JM62&lt;JN62),"")</f>
        <v/>
      </c>
      <c r="JQ62" s="188" t="str">
        <f>IF((JP62&lt;&gt;""),IF(OR($F62&lt;&gt;$G62,PrSettings!$M$4="●"),(($F62-$G62)=(JM62-JN62))*1,0),"")</f>
        <v/>
      </c>
      <c r="JR62" s="188" t="str">
        <f t="shared" ref="JR62:JR67" si="968">IF((JP62&lt;&gt;""),($F62=JM62)*($G62=JN62),"")</f>
        <v/>
      </c>
      <c r="JS62" s="188" t="str">
        <f>IF(JP62&lt;&gt;"",IF(ABS($F62-$G62)&gt;=PrSettings!$M$7,(ABS($F62-$G62-JM62+JN62)&lt;=1)*1,IF(AND(JP62,$F62=$G62,$F62&gt;=PrSettings!$M$6),(ABS(JM62-$F62)&lt;=1)*1,IF(AND(JP62,$F62+$G62&gt;=PrSettings!$M$8),(ABS(JM62-$F62)+ABS(JN62-$G62)&lt;=1)*1,""))),"")</f>
        <v/>
      </c>
      <c r="JT62" s="219"/>
      <c r="JV62" s="186">
        <f t="shared" si="21"/>
        <v>1</v>
      </c>
      <c r="JW62" s="187" t="str">
        <f t="shared" ref="JW62:JW67" si="969">$C62</f>
        <v>France</v>
      </c>
      <c r="JX62" s="188">
        <f t="shared" si="89"/>
        <v>14</v>
      </c>
      <c r="JY62" s="187" t="str">
        <f t="shared" ref="JY62:JY67" si="970">$E62</f>
        <v>Senegal</v>
      </c>
      <c r="JZ62" s="222"/>
      <c r="KA62" s="222"/>
      <c r="KB62" s="217"/>
      <c r="KC62" s="188" t="str">
        <f t="shared" ref="KC62:KC67" si="971">IF(($F62&lt;&gt;"")*($G62&lt;&gt;"")*(JZ62&lt;&gt;"")*(KA62&lt;&gt;""),($F62&gt;$G62)*(JZ62&gt;KA62)+($F62=$G62)*(JZ62=KA62)+($F62&lt;$G62)*(JZ62&lt;KA62),"")</f>
        <v/>
      </c>
      <c r="KD62" s="188" t="str">
        <f>IF((KC62&lt;&gt;""),IF(OR($F62&lt;&gt;$G62,PrSettings!$M$4="●"),(($F62-$G62)=(JZ62-KA62))*1,0),"")</f>
        <v/>
      </c>
      <c r="KE62" s="188" t="str">
        <f t="shared" ref="KE62:KE67" si="972">IF((KC62&lt;&gt;""),($F62=JZ62)*($G62=KA62),"")</f>
        <v/>
      </c>
      <c r="KF62" s="188" t="str">
        <f>IF(KC62&lt;&gt;"",IF(ABS($F62-$G62)&gt;=PrSettings!$M$7,(ABS($F62-$G62-JZ62+KA62)&lt;=1)*1,IF(AND(KC62,$F62=$G62,$F62&gt;=PrSettings!$M$6),(ABS(JZ62-$F62)&lt;=1)*1,IF(AND(KC62,$F62+$G62&gt;=PrSettings!$M$8),(ABS(JZ62-$F62)+ABS(KA62-$G62)&lt;=1)*1,""))),"")</f>
        <v/>
      </c>
      <c r="KG62" s="219"/>
      <c r="KI62" s="186">
        <f t="shared" si="22"/>
        <v>1</v>
      </c>
      <c r="KJ62" s="187" t="str">
        <f t="shared" ref="KJ62:KJ67" si="973">$C62</f>
        <v>France</v>
      </c>
      <c r="KK62" s="188">
        <f t="shared" si="92"/>
        <v>14</v>
      </c>
      <c r="KL62" s="187" t="str">
        <f t="shared" ref="KL62:KL67" si="974">$E62</f>
        <v>Senegal</v>
      </c>
      <c r="KM62" s="222"/>
      <c r="KN62" s="222"/>
      <c r="KO62" s="217"/>
      <c r="KP62" s="188" t="str">
        <f t="shared" ref="KP62:KP67" si="975">IF(($F62&lt;&gt;"")*($G62&lt;&gt;"")*(KM62&lt;&gt;"")*(KN62&lt;&gt;""),($F62&gt;$G62)*(KM62&gt;KN62)+($F62=$G62)*(KM62=KN62)+($F62&lt;$G62)*(KM62&lt;KN62),"")</f>
        <v/>
      </c>
      <c r="KQ62" s="188" t="str">
        <f>IF((KP62&lt;&gt;""),IF(OR($F62&lt;&gt;$G62,PrSettings!$M$4="●"),(($F62-$G62)=(KM62-KN62))*1,0),"")</f>
        <v/>
      </c>
      <c r="KR62" s="188" t="str">
        <f t="shared" ref="KR62:KR67" si="976">IF((KP62&lt;&gt;""),($F62=KM62)*($G62=KN62),"")</f>
        <v/>
      </c>
      <c r="KS62" s="188" t="str">
        <f>IF(KP62&lt;&gt;"",IF(ABS($F62-$G62)&gt;=PrSettings!$M$7,(ABS($F62-$G62-KM62+KN62)&lt;=1)*1,IF(AND(KP62,$F62=$G62,$F62&gt;=PrSettings!$M$6),(ABS(KM62-$F62)&lt;=1)*1,IF(AND(KP62,$F62+$G62&gt;=PrSettings!$M$8),(ABS(KM62-$F62)+ABS(KN62-$G62)&lt;=1)*1,""))),"")</f>
        <v/>
      </c>
      <c r="KT62" s="219"/>
      <c r="KV62" s="186">
        <f t="shared" si="23"/>
        <v>1</v>
      </c>
      <c r="KW62" s="187" t="str">
        <f t="shared" ref="KW62:KW67" si="977">$C62</f>
        <v>France</v>
      </c>
      <c r="KX62" s="188">
        <f t="shared" si="95"/>
        <v>14</v>
      </c>
      <c r="KY62" s="187" t="str">
        <f t="shared" ref="KY62:KY67" si="978">$E62</f>
        <v>Senegal</v>
      </c>
      <c r="KZ62" s="222"/>
      <c r="LA62" s="222"/>
      <c r="LB62" s="217"/>
      <c r="LC62" s="188" t="str">
        <f t="shared" ref="LC62:LC67" si="979">IF(($F62&lt;&gt;"")*($G62&lt;&gt;"")*(KZ62&lt;&gt;"")*(LA62&lt;&gt;""),($F62&gt;$G62)*(KZ62&gt;LA62)+($F62=$G62)*(KZ62=LA62)+($F62&lt;$G62)*(KZ62&lt;LA62),"")</f>
        <v/>
      </c>
      <c r="LD62" s="188" t="str">
        <f>IF((LC62&lt;&gt;""),IF(OR($F62&lt;&gt;$G62,PrSettings!$M$4="●"),(($F62-$G62)=(KZ62-LA62))*1,0),"")</f>
        <v/>
      </c>
      <c r="LE62" s="188" t="str">
        <f t="shared" ref="LE62:LE67" si="980">IF((LC62&lt;&gt;""),($F62=KZ62)*($G62=LA62),"")</f>
        <v/>
      </c>
      <c r="LF62" s="188" t="str">
        <f>IF(LC62&lt;&gt;"",IF(ABS($F62-$G62)&gt;=PrSettings!$M$7,(ABS($F62-$G62-KZ62+LA62)&lt;=1)*1,IF(AND(LC62,$F62=$G62,$F62&gt;=PrSettings!$M$6),(ABS(KZ62-$F62)&lt;=1)*1,IF(AND(LC62,$F62+$G62&gt;=PrSettings!$M$8),(ABS(KZ62-$F62)+ABS(LA62-$G62)&lt;=1)*1,""))),"")</f>
        <v/>
      </c>
      <c r="LG62" s="219"/>
      <c r="LI62" s="186">
        <f t="shared" si="24"/>
        <v>1</v>
      </c>
      <c r="LJ62" s="187" t="str">
        <f t="shared" ref="LJ62:LJ67" si="981">$C62</f>
        <v>France</v>
      </c>
      <c r="LK62" s="188">
        <f t="shared" si="98"/>
        <v>14</v>
      </c>
      <c r="LL62" s="187" t="str">
        <f t="shared" ref="LL62:LL67" si="982">$E62</f>
        <v>Senegal</v>
      </c>
      <c r="LM62" s="222"/>
      <c r="LN62" s="222"/>
      <c r="LO62" s="217"/>
      <c r="LP62" s="188" t="str">
        <f t="shared" ref="LP62:LP67" si="983">IF(($F62&lt;&gt;"")*($G62&lt;&gt;"")*(LM62&lt;&gt;"")*(LN62&lt;&gt;""),($F62&gt;$G62)*(LM62&gt;LN62)+($F62=$G62)*(LM62=LN62)+($F62&lt;$G62)*(LM62&lt;LN62),"")</f>
        <v/>
      </c>
      <c r="LQ62" s="188" t="str">
        <f>IF((LP62&lt;&gt;""),IF(OR($F62&lt;&gt;$G62,PrSettings!$M$4="●"),(($F62-$G62)=(LM62-LN62))*1,0),"")</f>
        <v/>
      </c>
      <c r="LR62" s="188" t="str">
        <f t="shared" ref="LR62:LR67" si="984">IF((LP62&lt;&gt;""),($F62=LM62)*($G62=LN62),"")</f>
        <v/>
      </c>
      <c r="LS62" s="188" t="str">
        <f>IF(LP62&lt;&gt;"",IF(ABS($F62-$G62)&gt;=PrSettings!$M$7,(ABS($F62-$G62-LM62+LN62)&lt;=1)*1,IF(AND(LP62,$F62=$G62,$F62&gt;=PrSettings!$M$6),(ABS(LM62-$F62)&lt;=1)*1,IF(AND(LP62,$F62+$G62&gt;=PrSettings!$M$8),(ABS(LM62-$F62)+ABS(LN62-$G62)&lt;=1)*1,""))),"")</f>
        <v/>
      </c>
      <c r="LT62" s="219"/>
      <c r="LV62" s="186">
        <f t="shared" si="25"/>
        <v>1</v>
      </c>
      <c r="LW62" s="187" t="str">
        <f t="shared" ref="LW62:LW67" si="985">$C62</f>
        <v>France</v>
      </c>
      <c r="LX62" s="188">
        <f t="shared" si="101"/>
        <v>14</v>
      </c>
      <c r="LY62" s="187" t="str">
        <f t="shared" ref="LY62:LY67" si="986">$E62</f>
        <v>Senegal</v>
      </c>
      <c r="LZ62" s="222"/>
      <c r="MA62" s="222"/>
      <c r="MB62" s="217"/>
      <c r="MC62" s="188" t="str">
        <f t="shared" ref="MC62:MC67" si="987">IF(($F62&lt;&gt;"")*($G62&lt;&gt;"")*(LZ62&lt;&gt;"")*(MA62&lt;&gt;""),($F62&gt;$G62)*(LZ62&gt;MA62)+($F62=$G62)*(LZ62=MA62)+($F62&lt;$G62)*(LZ62&lt;MA62),"")</f>
        <v/>
      </c>
      <c r="MD62" s="188" t="str">
        <f>IF((MC62&lt;&gt;""),IF(OR($F62&lt;&gt;$G62,PrSettings!$M$4="●"),(($F62-$G62)=(LZ62-MA62))*1,0),"")</f>
        <v/>
      </c>
      <c r="ME62" s="188" t="str">
        <f t="shared" ref="ME62:ME67" si="988">IF((MC62&lt;&gt;""),($F62=LZ62)*($G62=MA62),"")</f>
        <v/>
      </c>
      <c r="MF62" s="188" t="str">
        <f>IF(MC62&lt;&gt;"",IF(ABS($F62-$G62)&gt;=PrSettings!$M$7,(ABS($F62-$G62-LZ62+MA62)&lt;=1)*1,IF(AND(MC62,$F62=$G62,$F62&gt;=PrSettings!$M$6),(ABS(LZ62-$F62)&lt;=1)*1,IF(AND(MC62,$F62+$G62&gt;=PrSettings!$M$8),(ABS(LZ62-$F62)+ABS(MA62-$G62)&lt;=1)*1,""))),"")</f>
        <v/>
      </c>
      <c r="MG62" s="219"/>
    </row>
    <row r="63" spans="2:345">
      <c r="B63" s="186">
        <f>INDEX(Groups!$C$7:$C$65,MATCH(C63,Groups!$D$7:$D$65,0))</f>
        <v>57</v>
      </c>
      <c r="C63" s="187" t="str">
        <f>CalcI!$P$23</f>
        <v>Iraq</v>
      </c>
      <c r="D63" s="188">
        <f>INDEX(Groups!$C$7:$C$65,MATCH(E63,Groups!$D$7:$D$65,0))</f>
        <v>31</v>
      </c>
      <c r="E63" s="187" t="str">
        <f>CalcI!$Q$23</f>
        <v>Norway</v>
      </c>
      <c r="F63" s="717" t="str">
        <f>CalcI!$R$23</f>
        <v/>
      </c>
      <c r="G63" s="190" t="str">
        <f>CalcI!$S$23</f>
        <v/>
      </c>
      <c r="I63" s="186">
        <f t="shared" si="468"/>
        <v>57</v>
      </c>
      <c r="J63" s="187" t="str">
        <f t="shared" si="885"/>
        <v>Iraq</v>
      </c>
      <c r="K63" s="188">
        <f t="shared" si="26"/>
        <v>31</v>
      </c>
      <c r="L63" s="187" t="str">
        <f t="shared" si="886"/>
        <v>Norway</v>
      </c>
      <c r="M63" s="222"/>
      <c r="N63" s="222"/>
      <c r="O63" s="218"/>
      <c r="P63" s="188" t="str">
        <f t="shared" si="887"/>
        <v/>
      </c>
      <c r="Q63" s="188" t="str">
        <f>IF((P63&lt;&gt;""),IF(OR($F63&lt;&gt;$G63,PrSettings!$M$4="●"),(($F63-$G63)=(M63-N63))*1,0),"")</f>
        <v/>
      </c>
      <c r="R63" s="188" t="str">
        <f t="shared" si="888"/>
        <v/>
      </c>
      <c r="S63" s="188" t="str">
        <f>IF(P63&lt;&gt;"",IF(ABS($F63-$G63)&gt;=PrSettings!$M$7,(ABS($F63-$G63-M63+N63)&lt;=1)*1,IF(AND(P63,$F63=$G63,$F63&gt;=PrSettings!$M$6),(ABS(M63-$F63)&lt;=1)*1,IF(AND(P63,$F63+$G63&gt;=PrSettings!$M$8),(ABS(M63-$F63)+ABS(N63-$G63)&lt;=1)*1,""))),"")</f>
        <v/>
      </c>
      <c r="T63" s="220"/>
      <c r="V63" s="186">
        <f t="shared" si="1"/>
        <v>57</v>
      </c>
      <c r="W63" s="187" t="str">
        <f t="shared" si="889"/>
        <v>Iraq</v>
      </c>
      <c r="X63" s="188">
        <f t="shared" si="29"/>
        <v>31</v>
      </c>
      <c r="Y63" s="187" t="str">
        <f t="shared" si="890"/>
        <v>Norway</v>
      </c>
      <c r="Z63" s="222"/>
      <c r="AA63" s="222"/>
      <c r="AB63" s="218"/>
      <c r="AC63" s="188" t="str">
        <f t="shared" si="891"/>
        <v/>
      </c>
      <c r="AD63" s="188" t="str">
        <f>IF((AC63&lt;&gt;""),IF(OR($F63&lt;&gt;$G63,PrSettings!$M$4="●"),(($F63-$G63)=(Z63-AA63))*1,0),"")</f>
        <v/>
      </c>
      <c r="AE63" s="188" t="str">
        <f t="shared" si="892"/>
        <v/>
      </c>
      <c r="AF63" s="188" t="str">
        <f>IF(AC63&lt;&gt;"",IF(ABS($F63-$G63)&gt;=PrSettings!$M$7,(ABS($F63-$G63-Z63+AA63)&lt;=1)*1,IF(AND(AC63,$F63=$G63,$F63&gt;=PrSettings!$M$6),(ABS(Z63-$F63)&lt;=1)*1,IF(AND(AC63,$F63+$G63&gt;=PrSettings!$M$8),(ABS(Z63-$F63)+ABS(AA63-$G63)&lt;=1)*1,""))),"")</f>
        <v/>
      </c>
      <c r="AG63" s="220"/>
      <c r="AI63" s="186">
        <f t="shared" si="2"/>
        <v>57</v>
      </c>
      <c r="AJ63" s="187" t="str">
        <f t="shared" si="893"/>
        <v>Iraq</v>
      </c>
      <c r="AK63" s="188">
        <f t="shared" si="32"/>
        <v>31</v>
      </c>
      <c r="AL63" s="187" t="str">
        <f t="shared" si="894"/>
        <v>Norway</v>
      </c>
      <c r="AM63" s="222"/>
      <c r="AN63" s="222"/>
      <c r="AO63" s="218"/>
      <c r="AP63" s="188" t="str">
        <f t="shared" si="895"/>
        <v/>
      </c>
      <c r="AQ63" s="188" t="str">
        <f>IF((AP63&lt;&gt;""),IF(OR($F63&lt;&gt;$G63,PrSettings!$M$4="●"),(($F63-$G63)=(AM63-AN63))*1,0),"")</f>
        <v/>
      </c>
      <c r="AR63" s="188" t="str">
        <f t="shared" si="896"/>
        <v/>
      </c>
      <c r="AS63" s="188" t="str">
        <f>IF(AP63&lt;&gt;"",IF(ABS($F63-$G63)&gt;=PrSettings!$M$7,(ABS($F63-$G63-AM63+AN63)&lt;=1)*1,IF(AND(AP63,$F63=$G63,$F63&gt;=PrSettings!$M$6),(ABS(AM63-$F63)&lt;=1)*1,IF(AND(AP63,$F63+$G63&gt;=PrSettings!$M$8),(ABS(AM63-$F63)+ABS(AN63-$G63)&lt;=1)*1,""))),"")</f>
        <v/>
      </c>
      <c r="AT63" s="220"/>
      <c r="AV63" s="186">
        <f t="shared" si="3"/>
        <v>57</v>
      </c>
      <c r="AW63" s="187" t="str">
        <f t="shared" si="897"/>
        <v>Iraq</v>
      </c>
      <c r="AX63" s="188">
        <f t="shared" si="35"/>
        <v>31</v>
      </c>
      <c r="AY63" s="187" t="str">
        <f t="shared" si="898"/>
        <v>Norway</v>
      </c>
      <c r="AZ63" s="222"/>
      <c r="BA63" s="222"/>
      <c r="BB63" s="218"/>
      <c r="BC63" s="188" t="str">
        <f t="shared" si="899"/>
        <v/>
      </c>
      <c r="BD63" s="188" t="str">
        <f>IF((BC63&lt;&gt;""),IF(OR($F63&lt;&gt;$G63,PrSettings!$M$4="●"),(($F63-$G63)=(AZ63-BA63))*1,0),"")</f>
        <v/>
      </c>
      <c r="BE63" s="188" t="str">
        <f t="shared" si="900"/>
        <v/>
      </c>
      <c r="BF63" s="188" t="str">
        <f>IF(BC63&lt;&gt;"",IF(ABS($F63-$G63)&gt;=PrSettings!$M$7,(ABS($F63-$G63-AZ63+BA63)&lt;=1)*1,IF(AND(BC63,$F63=$G63,$F63&gt;=PrSettings!$M$6),(ABS(AZ63-$F63)&lt;=1)*1,IF(AND(BC63,$F63+$G63&gt;=PrSettings!$M$8),(ABS(AZ63-$F63)+ABS(BA63-$G63)&lt;=1)*1,""))),"")</f>
        <v/>
      </c>
      <c r="BG63" s="220"/>
      <c r="BI63" s="186">
        <f t="shared" si="4"/>
        <v>57</v>
      </c>
      <c r="BJ63" s="187" t="str">
        <f t="shared" si="901"/>
        <v>Iraq</v>
      </c>
      <c r="BK63" s="188">
        <f t="shared" si="38"/>
        <v>31</v>
      </c>
      <c r="BL63" s="187" t="str">
        <f t="shared" si="902"/>
        <v>Norway</v>
      </c>
      <c r="BM63" s="222"/>
      <c r="BN63" s="222"/>
      <c r="BO63" s="218"/>
      <c r="BP63" s="188" t="str">
        <f t="shared" si="903"/>
        <v/>
      </c>
      <c r="BQ63" s="188" t="str">
        <f>IF((BP63&lt;&gt;""),IF(OR($F63&lt;&gt;$G63,PrSettings!$M$4="●"),(($F63-$G63)=(BM63-BN63))*1,0),"")</f>
        <v/>
      </c>
      <c r="BR63" s="188" t="str">
        <f t="shared" si="904"/>
        <v/>
      </c>
      <c r="BS63" s="188" t="str">
        <f>IF(BP63&lt;&gt;"",IF(ABS($F63-$G63)&gt;=PrSettings!$M$7,(ABS($F63-$G63-BM63+BN63)&lt;=1)*1,IF(AND(BP63,$F63=$G63,$F63&gt;=PrSettings!$M$6),(ABS(BM63-$F63)&lt;=1)*1,IF(AND(BP63,$F63+$G63&gt;=PrSettings!$M$8),(ABS(BM63-$F63)+ABS(BN63-$G63)&lt;=1)*1,""))),"")</f>
        <v/>
      </c>
      <c r="BT63" s="220"/>
      <c r="BV63" s="186">
        <f t="shared" si="5"/>
        <v>57</v>
      </c>
      <c r="BW63" s="187" t="str">
        <f t="shared" si="905"/>
        <v>Iraq</v>
      </c>
      <c r="BX63" s="188">
        <f t="shared" si="41"/>
        <v>31</v>
      </c>
      <c r="BY63" s="187" t="str">
        <f t="shared" si="906"/>
        <v>Norway</v>
      </c>
      <c r="BZ63" s="222"/>
      <c r="CA63" s="222"/>
      <c r="CB63" s="218"/>
      <c r="CC63" s="188" t="str">
        <f t="shared" si="907"/>
        <v/>
      </c>
      <c r="CD63" s="188" t="str">
        <f>IF((CC63&lt;&gt;""),IF(OR($F63&lt;&gt;$G63,PrSettings!$M$4="●"),(($F63-$G63)=(BZ63-CA63))*1,0),"")</f>
        <v/>
      </c>
      <c r="CE63" s="188" t="str">
        <f t="shared" si="908"/>
        <v/>
      </c>
      <c r="CF63" s="188" t="str">
        <f>IF(CC63&lt;&gt;"",IF(ABS($F63-$G63)&gt;=PrSettings!$M$7,(ABS($F63-$G63-BZ63+CA63)&lt;=1)*1,IF(AND(CC63,$F63=$G63,$F63&gt;=PrSettings!$M$6),(ABS(BZ63-$F63)&lt;=1)*1,IF(AND(CC63,$F63+$G63&gt;=PrSettings!$M$8),(ABS(BZ63-$F63)+ABS(CA63-$G63)&lt;=1)*1,""))),"")</f>
        <v/>
      </c>
      <c r="CG63" s="220"/>
      <c r="CI63" s="186">
        <f t="shared" si="6"/>
        <v>57</v>
      </c>
      <c r="CJ63" s="187" t="str">
        <f t="shared" si="909"/>
        <v>Iraq</v>
      </c>
      <c r="CK63" s="188">
        <f t="shared" si="44"/>
        <v>31</v>
      </c>
      <c r="CL63" s="187" t="str">
        <f t="shared" si="910"/>
        <v>Norway</v>
      </c>
      <c r="CM63" s="222"/>
      <c r="CN63" s="222"/>
      <c r="CO63" s="218"/>
      <c r="CP63" s="188" t="str">
        <f t="shared" si="911"/>
        <v/>
      </c>
      <c r="CQ63" s="188" t="str">
        <f>IF((CP63&lt;&gt;""),IF(OR($F63&lt;&gt;$G63,PrSettings!$M$4="●"),(($F63-$G63)=(CM63-CN63))*1,0),"")</f>
        <v/>
      </c>
      <c r="CR63" s="188" t="str">
        <f t="shared" si="912"/>
        <v/>
      </c>
      <c r="CS63" s="188" t="str">
        <f>IF(CP63&lt;&gt;"",IF(ABS($F63-$G63)&gt;=PrSettings!$M$7,(ABS($F63-$G63-CM63+CN63)&lt;=1)*1,IF(AND(CP63,$F63=$G63,$F63&gt;=PrSettings!$M$6),(ABS(CM63-$F63)&lt;=1)*1,IF(AND(CP63,$F63+$G63&gt;=PrSettings!$M$8),(ABS(CM63-$F63)+ABS(CN63-$G63)&lt;=1)*1,""))),"")</f>
        <v/>
      </c>
      <c r="CT63" s="220"/>
      <c r="CV63" s="186">
        <f t="shared" si="7"/>
        <v>57</v>
      </c>
      <c r="CW63" s="187" t="str">
        <f t="shared" si="913"/>
        <v>Iraq</v>
      </c>
      <c r="CX63" s="188">
        <f t="shared" si="47"/>
        <v>31</v>
      </c>
      <c r="CY63" s="187" t="str">
        <f t="shared" si="914"/>
        <v>Norway</v>
      </c>
      <c r="CZ63" s="222"/>
      <c r="DA63" s="222"/>
      <c r="DB63" s="218"/>
      <c r="DC63" s="188" t="str">
        <f t="shared" si="915"/>
        <v/>
      </c>
      <c r="DD63" s="188" t="str">
        <f>IF((DC63&lt;&gt;""),IF(OR($F63&lt;&gt;$G63,PrSettings!$M$4="●"),(($F63-$G63)=(CZ63-DA63))*1,0),"")</f>
        <v/>
      </c>
      <c r="DE63" s="188" t="str">
        <f t="shared" si="916"/>
        <v/>
      </c>
      <c r="DF63" s="188" t="str">
        <f>IF(DC63&lt;&gt;"",IF(ABS($F63-$G63)&gt;=PrSettings!$M$7,(ABS($F63-$G63-CZ63+DA63)&lt;=1)*1,IF(AND(DC63,$F63=$G63,$F63&gt;=PrSettings!$M$6),(ABS(CZ63-$F63)&lt;=1)*1,IF(AND(DC63,$F63+$G63&gt;=PrSettings!$M$8),(ABS(CZ63-$F63)+ABS(DA63-$G63)&lt;=1)*1,""))),"")</f>
        <v/>
      </c>
      <c r="DG63" s="220"/>
      <c r="DI63" s="186">
        <f t="shared" si="8"/>
        <v>57</v>
      </c>
      <c r="DJ63" s="187" t="str">
        <f t="shared" si="917"/>
        <v>Iraq</v>
      </c>
      <c r="DK63" s="188">
        <f t="shared" si="50"/>
        <v>31</v>
      </c>
      <c r="DL63" s="187" t="str">
        <f t="shared" si="918"/>
        <v>Norway</v>
      </c>
      <c r="DM63" s="222"/>
      <c r="DN63" s="222"/>
      <c r="DO63" s="218"/>
      <c r="DP63" s="188" t="str">
        <f t="shared" si="919"/>
        <v/>
      </c>
      <c r="DQ63" s="188" t="str">
        <f>IF((DP63&lt;&gt;""),IF(OR($F63&lt;&gt;$G63,PrSettings!$M$4="●"),(($F63-$G63)=(DM63-DN63))*1,0),"")</f>
        <v/>
      </c>
      <c r="DR63" s="188" t="str">
        <f t="shared" si="920"/>
        <v/>
      </c>
      <c r="DS63" s="188" t="str">
        <f>IF(DP63&lt;&gt;"",IF(ABS($F63-$G63)&gt;=PrSettings!$M$7,(ABS($F63-$G63-DM63+DN63)&lt;=1)*1,IF(AND(DP63,$F63=$G63,$F63&gt;=PrSettings!$M$6),(ABS(DM63-$F63)&lt;=1)*1,IF(AND(DP63,$F63+$G63&gt;=PrSettings!$M$8),(ABS(DM63-$F63)+ABS(DN63-$G63)&lt;=1)*1,""))),"")</f>
        <v/>
      </c>
      <c r="DT63" s="220"/>
      <c r="DV63" s="186">
        <f t="shared" si="9"/>
        <v>57</v>
      </c>
      <c r="DW63" s="187" t="str">
        <f t="shared" si="921"/>
        <v>Iraq</v>
      </c>
      <c r="DX63" s="188">
        <f t="shared" si="53"/>
        <v>31</v>
      </c>
      <c r="DY63" s="187" t="str">
        <f t="shared" si="922"/>
        <v>Norway</v>
      </c>
      <c r="DZ63" s="222"/>
      <c r="EA63" s="222"/>
      <c r="EB63" s="218"/>
      <c r="EC63" s="188" t="str">
        <f t="shared" si="923"/>
        <v/>
      </c>
      <c r="ED63" s="188" t="str">
        <f>IF((EC63&lt;&gt;""),IF(OR($F63&lt;&gt;$G63,PrSettings!$M$4="●"),(($F63-$G63)=(DZ63-EA63))*1,0),"")</f>
        <v/>
      </c>
      <c r="EE63" s="188" t="str">
        <f t="shared" si="924"/>
        <v/>
      </c>
      <c r="EF63" s="188" t="str">
        <f>IF(EC63&lt;&gt;"",IF(ABS($F63-$G63)&gt;=PrSettings!$M$7,(ABS($F63-$G63-DZ63+EA63)&lt;=1)*1,IF(AND(EC63,$F63=$G63,$F63&gt;=PrSettings!$M$6),(ABS(DZ63-$F63)&lt;=1)*1,IF(AND(EC63,$F63+$G63&gt;=PrSettings!$M$8),(ABS(DZ63-$F63)+ABS(EA63-$G63)&lt;=1)*1,""))),"")</f>
        <v/>
      </c>
      <c r="EG63" s="220"/>
      <c r="EI63" s="186">
        <f t="shared" si="10"/>
        <v>57</v>
      </c>
      <c r="EJ63" s="187" t="str">
        <f t="shared" si="925"/>
        <v>Iraq</v>
      </c>
      <c r="EK63" s="188">
        <f t="shared" si="56"/>
        <v>31</v>
      </c>
      <c r="EL63" s="187" t="str">
        <f t="shared" si="926"/>
        <v>Norway</v>
      </c>
      <c r="EM63" s="222"/>
      <c r="EN63" s="222"/>
      <c r="EO63" s="218"/>
      <c r="EP63" s="188" t="str">
        <f t="shared" si="927"/>
        <v/>
      </c>
      <c r="EQ63" s="188" t="str">
        <f>IF((EP63&lt;&gt;""),IF(OR($F63&lt;&gt;$G63,PrSettings!$M$4="●"),(($F63-$G63)=(EM63-EN63))*1,0),"")</f>
        <v/>
      </c>
      <c r="ER63" s="188" t="str">
        <f t="shared" si="928"/>
        <v/>
      </c>
      <c r="ES63" s="188" t="str">
        <f>IF(EP63&lt;&gt;"",IF(ABS($F63-$G63)&gt;=PrSettings!$M$7,(ABS($F63-$G63-EM63+EN63)&lt;=1)*1,IF(AND(EP63,$F63=$G63,$F63&gt;=PrSettings!$M$6),(ABS(EM63-$F63)&lt;=1)*1,IF(AND(EP63,$F63+$G63&gt;=PrSettings!$M$8),(ABS(EM63-$F63)+ABS(EN63-$G63)&lt;=1)*1,""))),"")</f>
        <v/>
      </c>
      <c r="ET63" s="220"/>
      <c r="EV63" s="186">
        <f t="shared" si="11"/>
        <v>57</v>
      </c>
      <c r="EW63" s="187" t="str">
        <f t="shared" si="929"/>
        <v>Iraq</v>
      </c>
      <c r="EX63" s="188">
        <f t="shared" si="59"/>
        <v>31</v>
      </c>
      <c r="EY63" s="187" t="str">
        <f t="shared" si="930"/>
        <v>Norway</v>
      </c>
      <c r="EZ63" s="222"/>
      <c r="FA63" s="222"/>
      <c r="FB63" s="218"/>
      <c r="FC63" s="188" t="str">
        <f t="shared" si="931"/>
        <v/>
      </c>
      <c r="FD63" s="188" t="str">
        <f>IF((FC63&lt;&gt;""),IF(OR($F63&lt;&gt;$G63,PrSettings!$M$4="●"),(($F63-$G63)=(EZ63-FA63))*1,0),"")</f>
        <v/>
      </c>
      <c r="FE63" s="188" t="str">
        <f t="shared" si="932"/>
        <v/>
      </c>
      <c r="FF63" s="188" t="str">
        <f>IF(FC63&lt;&gt;"",IF(ABS($F63-$G63)&gt;=PrSettings!$M$7,(ABS($F63-$G63-EZ63+FA63)&lt;=1)*1,IF(AND(FC63,$F63=$G63,$F63&gt;=PrSettings!$M$6),(ABS(EZ63-$F63)&lt;=1)*1,IF(AND(FC63,$F63+$G63&gt;=PrSettings!$M$8),(ABS(EZ63-$F63)+ABS(FA63-$G63)&lt;=1)*1,""))),"")</f>
        <v/>
      </c>
      <c r="FG63" s="220"/>
      <c r="FI63" s="186">
        <f t="shared" si="12"/>
        <v>57</v>
      </c>
      <c r="FJ63" s="187" t="str">
        <f t="shared" si="933"/>
        <v>Iraq</v>
      </c>
      <c r="FK63" s="188">
        <f t="shared" si="62"/>
        <v>31</v>
      </c>
      <c r="FL63" s="187" t="str">
        <f t="shared" si="934"/>
        <v>Norway</v>
      </c>
      <c r="FM63" s="222"/>
      <c r="FN63" s="222"/>
      <c r="FO63" s="218"/>
      <c r="FP63" s="188" t="str">
        <f t="shared" si="935"/>
        <v/>
      </c>
      <c r="FQ63" s="188" t="str">
        <f>IF((FP63&lt;&gt;""),IF(OR($F63&lt;&gt;$G63,PrSettings!$M$4="●"),(($F63-$G63)=(FM63-FN63))*1,0),"")</f>
        <v/>
      </c>
      <c r="FR63" s="188" t="str">
        <f t="shared" si="936"/>
        <v/>
      </c>
      <c r="FS63" s="188" t="str">
        <f>IF(FP63&lt;&gt;"",IF(ABS($F63-$G63)&gt;=PrSettings!$M$7,(ABS($F63-$G63-FM63+FN63)&lt;=1)*1,IF(AND(FP63,$F63=$G63,$F63&gt;=PrSettings!$M$6),(ABS(FM63-$F63)&lt;=1)*1,IF(AND(FP63,$F63+$G63&gt;=PrSettings!$M$8),(ABS(FM63-$F63)+ABS(FN63-$G63)&lt;=1)*1,""))),"")</f>
        <v/>
      </c>
      <c r="FT63" s="220"/>
      <c r="FV63" s="186">
        <f t="shared" si="13"/>
        <v>57</v>
      </c>
      <c r="FW63" s="187" t="str">
        <f t="shared" si="937"/>
        <v>Iraq</v>
      </c>
      <c r="FX63" s="188">
        <f t="shared" si="65"/>
        <v>31</v>
      </c>
      <c r="FY63" s="187" t="str">
        <f t="shared" si="938"/>
        <v>Norway</v>
      </c>
      <c r="FZ63" s="222"/>
      <c r="GA63" s="222"/>
      <c r="GB63" s="218"/>
      <c r="GC63" s="188" t="str">
        <f t="shared" si="939"/>
        <v/>
      </c>
      <c r="GD63" s="188" t="str">
        <f>IF((GC63&lt;&gt;""),IF(OR($F63&lt;&gt;$G63,PrSettings!$M$4="●"),(($F63-$G63)=(FZ63-GA63))*1,0),"")</f>
        <v/>
      </c>
      <c r="GE63" s="188" t="str">
        <f t="shared" si="940"/>
        <v/>
      </c>
      <c r="GF63" s="188" t="str">
        <f>IF(GC63&lt;&gt;"",IF(ABS($F63-$G63)&gt;=PrSettings!$M$7,(ABS($F63-$G63-FZ63+GA63)&lt;=1)*1,IF(AND(GC63,$F63=$G63,$F63&gt;=PrSettings!$M$6),(ABS(FZ63-$F63)&lt;=1)*1,IF(AND(GC63,$F63+$G63&gt;=PrSettings!$M$8),(ABS(FZ63-$F63)+ABS(GA63-$G63)&lt;=1)*1,""))),"")</f>
        <v/>
      </c>
      <c r="GG63" s="220"/>
      <c r="GI63" s="186">
        <f t="shared" si="14"/>
        <v>57</v>
      </c>
      <c r="GJ63" s="187" t="str">
        <f t="shared" si="941"/>
        <v>Iraq</v>
      </c>
      <c r="GK63" s="188">
        <f t="shared" si="68"/>
        <v>31</v>
      </c>
      <c r="GL63" s="187" t="str">
        <f t="shared" si="942"/>
        <v>Norway</v>
      </c>
      <c r="GM63" s="222"/>
      <c r="GN63" s="222"/>
      <c r="GO63" s="218"/>
      <c r="GP63" s="188" t="str">
        <f t="shared" si="943"/>
        <v/>
      </c>
      <c r="GQ63" s="188" t="str">
        <f>IF((GP63&lt;&gt;""),IF(OR($F63&lt;&gt;$G63,PrSettings!$M$4="●"),(($F63-$G63)=(GM63-GN63))*1,0),"")</f>
        <v/>
      </c>
      <c r="GR63" s="188" t="str">
        <f t="shared" si="944"/>
        <v/>
      </c>
      <c r="GS63" s="188" t="str">
        <f>IF(GP63&lt;&gt;"",IF(ABS($F63-$G63)&gt;=PrSettings!$M$7,(ABS($F63-$G63-GM63+GN63)&lt;=1)*1,IF(AND(GP63,$F63=$G63,$F63&gt;=PrSettings!$M$6),(ABS(GM63-$F63)&lt;=1)*1,IF(AND(GP63,$F63+$G63&gt;=PrSettings!$M$8),(ABS(GM63-$F63)+ABS(GN63-$G63)&lt;=1)*1,""))),"")</f>
        <v/>
      </c>
      <c r="GT63" s="220"/>
      <c r="GV63" s="186">
        <f t="shared" si="15"/>
        <v>57</v>
      </c>
      <c r="GW63" s="187" t="str">
        <f t="shared" si="945"/>
        <v>Iraq</v>
      </c>
      <c r="GX63" s="188">
        <f t="shared" si="71"/>
        <v>31</v>
      </c>
      <c r="GY63" s="187" t="str">
        <f t="shared" si="946"/>
        <v>Norway</v>
      </c>
      <c r="GZ63" s="222"/>
      <c r="HA63" s="222"/>
      <c r="HB63" s="218"/>
      <c r="HC63" s="188" t="str">
        <f t="shared" si="947"/>
        <v/>
      </c>
      <c r="HD63" s="188" t="str">
        <f>IF((HC63&lt;&gt;""),IF(OR($F63&lt;&gt;$G63,PrSettings!$M$4="●"),(($F63-$G63)=(GZ63-HA63))*1,0),"")</f>
        <v/>
      </c>
      <c r="HE63" s="188" t="str">
        <f t="shared" si="948"/>
        <v/>
      </c>
      <c r="HF63" s="188" t="str">
        <f>IF(HC63&lt;&gt;"",IF(ABS($F63-$G63)&gt;=PrSettings!$M$7,(ABS($F63-$G63-GZ63+HA63)&lt;=1)*1,IF(AND(HC63,$F63=$G63,$F63&gt;=PrSettings!$M$6),(ABS(GZ63-$F63)&lt;=1)*1,IF(AND(HC63,$F63+$G63&gt;=PrSettings!$M$8),(ABS(GZ63-$F63)+ABS(HA63-$G63)&lt;=1)*1,""))),"")</f>
        <v/>
      </c>
      <c r="HG63" s="220"/>
      <c r="HI63" s="186">
        <f t="shared" si="16"/>
        <v>57</v>
      </c>
      <c r="HJ63" s="187" t="str">
        <f t="shared" si="949"/>
        <v>Iraq</v>
      </c>
      <c r="HK63" s="188">
        <f t="shared" si="74"/>
        <v>31</v>
      </c>
      <c r="HL63" s="187" t="str">
        <f t="shared" si="950"/>
        <v>Norway</v>
      </c>
      <c r="HM63" s="222"/>
      <c r="HN63" s="222"/>
      <c r="HO63" s="218"/>
      <c r="HP63" s="188" t="str">
        <f t="shared" si="951"/>
        <v/>
      </c>
      <c r="HQ63" s="188" t="str">
        <f>IF((HP63&lt;&gt;""),IF(OR($F63&lt;&gt;$G63,PrSettings!$M$4="●"),(($F63-$G63)=(HM63-HN63))*1,0),"")</f>
        <v/>
      </c>
      <c r="HR63" s="188" t="str">
        <f t="shared" si="952"/>
        <v/>
      </c>
      <c r="HS63" s="188" t="str">
        <f>IF(HP63&lt;&gt;"",IF(ABS($F63-$G63)&gt;=PrSettings!$M$7,(ABS($F63-$G63-HM63+HN63)&lt;=1)*1,IF(AND(HP63,$F63=$G63,$F63&gt;=PrSettings!$M$6),(ABS(HM63-$F63)&lt;=1)*1,IF(AND(HP63,$F63+$G63&gt;=PrSettings!$M$8),(ABS(HM63-$F63)+ABS(HN63-$G63)&lt;=1)*1,""))),"")</f>
        <v/>
      </c>
      <c r="HT63" s="220"/>
      <c r="HV63" s="186">
        <f t="shared" si="17"/>
        <v>57</v>
      </c>
      <c r="HW63" s="187" t="str">
        <f t="shared" si="953"/>
        <v>Iraq</v>
      </c>
      <c r="HX63" s="188">
        <f t="shared" si="77"/>
        <v>31</v>
      </c>
      <c r="HY63" s="187" t="str">
        <f t="shared" si="954"/>
        <v>Norway</v>
      </c>
      <c r="HZ63" s="222"/>
      <c r="IA63" s="222"/>
      <c r="IB63" s="218"/>
      <c r="IC63" s="188" t="str">
        <f t="shared" si="955"/>
        <v/>
      </c>
      <c r="ID63" s="188" t="str">
        <f>IF((IC63&lt;&gt;""),IF(OR($F63&lt;&gt;$G63,PrSettings!$M$4="●"),(($F63-$G63)=(HZ63-IA63))*1,0),"")</f>
        <v/>
      </c>
      <c r="IE63" s="188" t="str">
        <f t="shared" si="956"/>
        <v/>
      </c>
      <c r="IF63" s="188" t="str">
        <f>IF(IC63&lt;&gt;"",IF(ABS($F63-$G63)&gt;=PrSettings!$M$7,(ABS($F63-$G63-HZ63+IA63)&lt;=1)*1,IF(AND(IC63,$F63=$G63,$F63&gt;=PrSettings!$M$6),(ABS(HZ63-$F63)&lt;=1)*1,IF(AND(IC63,$F63+$G63&gt;=PrSettings!$M$8),(ABS(HZ63-$F63)+ABS(IA63-$G63)&lt;=1)*1,""))),"")</f>
        <v/>
      </c>
      <c r="IG63" s="220"/>
      <c r="II63" s="186">
        <f t="shared" si="18"/>
        <v>57</v>
      </c>
      <c r="IJ63" s="187" t="str">
        <f t="shared" si="957"/>
        <v>Iraq</v>
      </c>
      <c r="IK63" s="188">
        <f t="shared" si="80"/>
        <v>31</v>
      </c>
      <c r="IL63" s="187" t="str">
        <f t="shared" si="958"/>
        <v>Norway</v>
      </c>
      <c r="IM63" s="222"/>
      <c r="IN63" s="222"/>
      <c r="IO63" s="218"/>
      <c r="IP63" s="188" t="str">
        <f t="shared" si="959"/>
        <v/>
      </c>
      <c r="IQ63" s="188" t="str">
        <f>IF((IP63&lt;&gt;""),IF(OR($F63&lt;&gt;$G63,PrSettings!$M$4="●"),(($F63-$G63)=(IM63-IN63))*1,0),"")</f>
        <v/>
      </c>
      <c r="IR63" s="188" t="str">
        <f t="shared" si="960"/>
        <v/>
      </c>
      <c r="IS63" s="188" t="str">
        <f>IF(IP63&lt;&gt;"",IF(ABS($F63-$G63)&gt;=PrSettings!$M$7,(ABS($F63-$G63-IM63+IN63)&lt;=1)*1,IF(AND(IP63,$F63=$G63,$F63&gt;=PrSettings!$M$6),(ABS(IM63-$F63)&lt;=1)*1,IF(AND(IP63,$F63+$G63&gt;=PrSettings!$M$8),(ABS(IM63-$F63)+ABS(IN63-$G63)&lt;=1)*1,""))),"")</f>
        <v/>
      </c>
      <c r="IT63" s="220"/>
      <c r="IV63" s="186">
        <f t="shared" si="19"/>
        <v>57</v>
      </c>
      <c r="IW63" s="187" t="str">
        <f t="shared" si="961"/>
        <v>Iraq</v>
      </c>
      <c r="IX63" s="188">
        <f t="shared" si="83"/>
        <v>31</v>
      </c>
      <c r="IY63" s="187" t="str">
        <f t="shared" si="962"/>
        <v>Norway</v>
      </c>
      <c r="IZ63" s="222"/>
      <c r="JA63" s="222"/>
      <c r="JB63" s="218"/>
      <c r="JC63" s="188" t="str">
        <f t="shared" si="963"/>
        <v/>
      </c>
      <c r="JD63" s="188" t="str">
        <f>IF((JC63&lt;&gt;""),IF(OR($F63&lt;&gt;$G63,PrSettings!$M$4="●"),(($F63-$G63)=(IZ63-JA63))*1,0),"")</f>
        <v/>
      </c>
      <c r="JE63" s="188" t="str">
        <f t="shared" si="964"/>
        <v/>
      </c>
      <c r="JF63" s="188" t="str">
        <f>IF(JC63&lt;&gt;"",IF(ABS($F63-$G63)&gt;=PrSettings!$M$7,(ABS($F63-$G63-IZ63+JA63)&lt;=1)*1,IF(AND(JC63,$F63=$G63,$F63&gt;=PrSettings!$M$6),(ABS(IZ63-$F63)&lt;=1)*1,IF(AND(JC63,$F63+$G63&gt;=PrSettings!$M$8),(ABS(IZ63-$F63)+ABS(JA63-$G63)&lt;=1)*1,""))),"")</f>
        <v/>
      </c>
      <c r="JG63" s="220"/>
      <c r="JI63" s="186">
        <f t="shared" si="20"/>
        <v>57</v>
      </c>
      <c r="JJ63" s="187" t="str">
        <f t="shared" si="965"/>
        <v>Iraq</v>
      </c>
      <c r="JK63" s="188">
        <f t="shared" si="86"/>
        <v>31</v>
      </c>
      <c r="JL63" s="187" t="str">
        <f t="shared" si="966"/>
        <v>Norway</v>
      </c>
      <c r="JM63" s="222"/>
      <c r="JN63" s="222"/>
      <c r="JO63" s="218"/>
      <c r="JP63" s="188" t="str">
        <f t="shared" si="967"/>
        <v/>
      </c>
      <c r="JQ63" s="188" t="str">
        <f>IF((JP63&lt;&gt;""),IF(OR($F63&lt;&gt;$G63,PrSettings!$M$4="●"),(($F63-$G63)=(JM63-JN63))*1,0),"")</f>
        <v/>
      </c>
      <c r="JR63" s="188" t="str">
        <f t="shared" si="968"/>
        <v/>
      </c>
      <c r="JS63" s="188" t="str">
        <f>IF(JP63&lt;&gt;"",IF(ABS($F63-$G63)&gt;=PrSettings!$M$7,(ABS($F63-$G63-JM63+JN63)&lt;=1)*1,IF(AND(JP63,$F63=$G63,$F63&gt;=PrSettings!$M$6),(ABS(JM63-$F63)&lt;=1)*1,IF(AND(JP63,$F63+$G63&gt;=PrSettings!$M$8),(ABS(JM63-$F63)+ABS(JN63-$G63)&lt;=1)*1,""))),"")</f>
        <v/>
      </c>
      <c r="JT63" s="220"/>
      <c r="JV63" s="186">
        <f t="shared" si="21"/>
        <v>57</v>
      </c>
      <c r="JW63" s="187" t="str">
        <f t="shared" si="969"/>
        <v>Iraq</v>
      </c>
      <c r="JX63" s="188">
        <f t="shared" si="89"/>
        <v>31</v>
      </c>
      <c r="JY63" s="187" t="str">
        <f t="shared" si="970"/>
        <v>Norway</v>
      </c>
      <c r="JZ63" s="222"/>
      <c r="KA63" s="222"/>
      <c r="KB63" s="218"/>
      <c r="KC63" s="188" t="str">
        <f t="shared" si="971"/>
        <v/>
      </c>
      <c r="KD63" s="188" t="str">
        <f>IF((KC63&lt;&gt;""),IF(OR($F63&lt;&gt;$G63,PrSettings!$M$4="●"),(($F63-$G63)=(JZ63-KA63))*1,0),"")</f>
        <v/>
      </c>
      <c r="KE63" s="188" t="str">
        <f t="shared" si="972"/>
        <v/>
      </c>
      <c r="KF63" s="188" t="str">
        <f>IF(KC63&lt;&gt;"",IF(ABS($F63-$G63)&gt;=PrSettings!$M$7,(ABS($F63-$G63-JZ63+KA63)&lt;=1)*1,IF(AND(KC63,$F63=$G63,$F63&gt;=PrSettings!$M$6),(ABS(JZ63-$F63)&lt;=1)*1,IF(AND(KC63,$F63+$G63&gt;=PrSettings!$M$8),(ABS(JZ63-$F63)+ABS(KA63-$G63)&lt;=1)*1,""))),"")</f>
        <v/>
      </c>
      <c r="KG63" s="220"/>
      <c r="KI63" s="186">
        <f t="shared" si="22"/>
        <v>57</v>
      </c>
      <c r="KJ63" s="187" t="str">
        <f t="shared" si="973"/>
        <v>Iraq</v>
      </c>
      <c r="KK63" s="188">
        <f t="shared" si="92"/>
        <v>31</v>
      </c>
      <c r="KL63" s="187" t="str">
        <f t="shared" si="974"/>
        <v>Norway</v>
      </c>
      <c r="KM63" s="222"/>
      <c r="KN63" s="222"/>
      <c r="KO63" s="218"/>
      <c r="KP63" s="188" t="str">
        <f t="shared" si="975"/>
        <v/>
      </c>
      <c r="KQ63" s="188" t="str">
        <f>IF((KP63&lt;&gt;""),IF(OR($F63&lt;&gt;$G63,PrSettings!$M$4="●"),(($F63-$G63)=(KM63-KN63))*1,0),"")</f>
        <v/>
      </c>
      <c r="KR63" s="188" t="str">
        <f t="shared" si="976"/>
        <v/>
      </c>
      <c r="KS63" s="188" t="str">
        <f>IF(KP63&lt;&gt;"",IF(ABS($F63-$G63)&gt;=PrSettings!$M$7,(ABS($F63-$G63-KM63+KN63)&lt;=1)*1,IF(AND(KP63,$F63=$G63,$F63&gt;=PrSettings!$M$6),(ABS(KM63-$F63)&lt;=1)*1,IF(AND(KP63,$F63+$G63&gt;=PrSettings!$M$8),(ABS(KM63-$F63)+ABS(KN63-$G63)&lt;=1)*1,""))),"")</f>
        <v/>
      </c>
      <c r="KT63" s="220"/>
      <c r="KV63" s="186">
        <f t="shared" si="23"/>
        <v>57</v>
      </c>
      <c r="KW63" s="187" t="str">
        <f t="shared" si="977"/>
        <v>Iraq</v>
      </c>
      <c r="KX63" s="188">
        <f t="shared" si="95"/>
        <v>31</v>
      </c>
      <c r="KY63" s="187" t="str">
        <f t="shared" si="978"/>
        <v>Norway</v>
      </c>
      <c r="KZ63" s="222"/>
      <c r="LA63" s="222"/>
      <c r="LB63" s="218"/>
      <c r="LC63" s="188" t="str">
        <f t="shared" si="979"/>
        <v/>
      </c>
      <c r="LD63" s="188" t="str">
        <f>IF((LC63&lt;&gt;""),IF(OR($F63&lt;&gt;$G63,PrSettings!$M$4="●"),(($F63-$G63)=(KZ63-LA63))*1,0),"")</f>
        <v/>
      </c>
      <c r="LE63" s="188" t="str">
        <f t="shared" si="980"/>
        <v/>
      </c>
      <c r="LF63" s="188" t="str">
        <f>IF(LC63&lt;&gt;"",IF(ABS($F63-$G63)&gt;=PrSettings!$M$7,(ABS($F63-$G63-KZ63+LA63)&lt;=1)*1,IF(AND(LC63,$F63=$G63,$F63&gt;=PrSettings!$M$6),(ABS(KZ63-$F63)&lt;=1)*1,IF(AND(LC63,$F63+$G63&gt;=PrSettings!$M$8),(ABS(KZ63-$F63)+ABS(LA63-$G63)&lt;=1)*1,""))),"")</f>
        <v/>
      </c>
      <c r="LG63" s="220"/>
      <c r="LI63" s="186">
        <f t="shared" si="24"/>
        <v>57</v>
      </c>
      <c r="LJ63" s="187" t="str">
        <f t="shared" si="981"/>
        <v>Iraq</v>
      </c>
      <c r="LK63" s="188">
        <f t="shared" si="98"/>
        <v>31</v>
      </c>
      <c r="LL63" s="187" t="str">
        <f t="shared" si="982"/>
        <v>Norway</v>
      </c>
      <c r="LM63" s="222"/>
      <c r="LN63" s="222"/>
      <c r="LO63" s="218"/>
      <c r="LP63" s="188" t="str">
        <f t="shared" si="983"/>
        <v/>
      </c>
      <c r="LQ63" s="188" t="str">
        <f>IF((LP63&lt;&gt;""),IF(OR($F63&lt;&gt;$G63,PrSettings!$M$4="●"),(($F63-$G63)=(LM63-LN63))*1,0),"")</f>
        <v/>
      </c>
      <c r="LR63" s="188" t="str">
        <f t="shared" si="984"/>
        <v/>
      </c>
      <c r="LS63" s="188" t="str">
        <f>IF(LP63&lt;&gt;"",IF(ABS($F63-$G63)&gt;=PrSettings!$M$7,(ABS($F63-$G63-LM63+LN63)&lt;=1)*1,IF(AND(LP63,$F63=$G63,$F63&gt;=PrSettings!$M$6),(ABS(LM63-$F63)&lt;=1)*1,IF(AND(LP63,$F63+$G63&gt;=PrSettings!$M$8),(ABS(LM63-$F63)+ABS(LN63-$G63)&lt;=1)*1,""))),"")</f>
        <v/>
      </c>
      <c r="LT63" s="220"/>
      <c r="LV63" s="186">
        <f t="shared" si="25"/>
        <v>57</v>
      </c>
      <c r="LW63" s="187" t="str">
        <f t="shared" si="985"/>
        <v>Iraq</v>
      </c>
      <c r="LX63" s="188">
        <f t="shared" si="101"/>
        <v>31</v>
      </c>
      <c r="LY63" s="187" t="str">
        <f t="shared" si="986"/>
        <v>Norway</v>
      </c>
      <c r="LZ63" s="222"/>
      <c r="MA63" s="222"/>
      <c r="MB63" s="218"/>
      <c r="MC63" s="188" t="str">
        <f t="shared" si="987"/>
        <v/>
      </c>
      <c r="MD63" s="188" t="str">
        <f>IF((MC63&lt;&gt;""),IF(OR($F63&lt;&gt;$G63,PrSettings!$M$4="●"),(($F63-$G63)=(LZ63-MA63))*1,0),"")</f>
        <v/>
      </c>
      <c r="ME63" s="188" t="str">
        <f t="shared" si="988"/>
        <v/>
      </c>
      <c r="MF63" s="188" t="str">
        <f>IF(MC63&lt;&gt;"",IF(ABS($F63-$G63)&gt;=PrSettings!$M$7,(ABS($F63-$G63-LZ63+MA63)&lt;=1)*1,IF(AND(MC63,$F63=$G63,$F63&gt;=PrSettings!$M$6),(ABS(LZ63-$F63)&lt;=1)*1,IF(AND(MC63,$F63+$G63&gt;=PrSettings!$M$8),(ABS(LZ63-$F63)+ABS(MA63-$G63)&lt;=1)*1,""))),"")</f>
        <v/>
      </c>
      <c r="MG63" s="220"/>
    </row>
    <row r="64" spans="2:345">
      <c r="B64" s="186">
        <f>INDEX(Groups!$C$7:$C$65,MATCH(C64,Groups!$D$7:$D$65,0))</f>
        <v>1</v>
      </c>
      <c r="C64" s="187" t="str">
        <f>CalcI!$P$24</f>
        <v>France</v>
      </c>
      <c r="D64" s="188">
        <f>INDEX(Groups!$C$7:$C$65,MATCH(E64,Groups!$D$7:$D$65,0))</f>
        <v>57</v>
      </c>
      <c r="E64" s="187" t="str">
        <f>CalcI!$Q$24</f>
        <v>Iraq</v>
      </c>
      <c r="F64" s="189" t="str">
        <f>CalcI!$R$24</f>
        <v/>
      </c>
      <c r="G64" s="190" t="str">
        <f>CalcI!$S$24</f>
        <v/>
      </c>
      <c r="I64" s="186">
        <f t="shared" si="468"/>
        <v>1</v>
      </c>
      <c r="J64" s="187" t="str">
        <f t="shared" si="885"/>
        <v>France</v>
      </c>
      <c r="K64" s="188">
        <f t="shared" si="26"/>
        <v>57</v>
      </c>
      <c r="L64" s="187" t="str">
        <f t="shared" si="886"/>
        <v>Iraq</v>
      </c>
      <c r="M64" s="222"/>
      <c r="N64" s="222"/>
      <c r="O64" s="218"/>
      <c r="P64" s="188" t="str">
        <f t="shared" si="887"/>
        <v/>
      </c>
      <c r="Q64" s="188" t="str">
        <f>IF((P64&lt;&gt;""),IF(OR($F64&lt;&gt;$G64,PrSettings!$M$4="●"),(($F64-$G64)=(M64-N64))*1,0),"")</f>
        <v/>
      </c>
      <c r="R64" s="188" t="str">
        <f t="shared" si="888"/>
        <v/>
      </c>
      <c r="S64" s="188" t="str">
        <f>IF(P64&lt;&gt;"",IF(ABS($F64-$G64)&gt;=PrSettings!$M$7,(ABS($F64-$G64-M64+N64)&lt;=1)*1,IF(AND(P64,$F64=$G64,$F64&gt;=PrSettings!$M$6),(ABS(M64-$F64)&lt;=1)*1,IF(AND(P64,$F64+$G64&gt;=PrSettings!$M$8),(ABS(M64-$F64)+ABS(N64-$G64)&lt;=1)*1,""))),"")</f>
        <v/>
      </c>
      <c r="T64" s="220"/>
      <c r="V64" s="186">
        <f t="shared" si="1"/>
        <v>1</v>
      </c>
      <c r="W64" s="187" t="str">
        <f t="shared" si="889"/>
        <v>France</v>
      </c>
      <c r="X64" s="188">
        <f t="shared" si="29"/>
        <v>57</v>
      </c>
      <c r="Y64" s="187" t="str">
        <f t="shared" si="890"/>
        <v>Iraq</v>
      </c>
      <c r="Z64" s="222"/>
      <c r="AA64" s="222"/>
      <c r="AB64" s="218"/>
      <c r="AC64" s="188" t="str">
        <f t="shared" si="891"/>
        <v/>
      </c>
      <c r="AD64" s="188" t="str">
        <f>IF((AC64&lt;&gt;""),IF(OR($F64&lt;&gt;$G64,PrSettings!$M$4="●"),(($F64-$G64)=(Z64-AA64))*1,0),"")</f>
        <v/>
      </c>
      <c r="AE64" s="188" t="str">
        <f t="shared" si="892"/>
        <v/>
      </c>
      <c r="AF64" s="188" t="str">
        <f>IF(AC64&lt;&gt;"",IF(ABS($F64-$G64)&gt;=PrSettings!$M$7,(ABS($F64-$G64-Z64+AA64)&lt;=1)*1,IF(AND(AC64,$F64=$G64,$F64&gt;=PrSettings!$M$6),(ABS(Z64-$F64)&lt;=1)*1,IF(AND(AC64,$F64+$G64&gt;=PrSettings!$M$8),(ABS(Z64-$F64)+ABS(AA64-$G64)&lt;=1)*1,""))),"")</f>
        <v/>
      </c>
      <c r="AG64" s="220"/>
      <c r="AI64" s="186">
        <f t="shared" si="2"/>
        <v>1</v>
      </c>
      <c r="AJ64" s="187" t="str">
        <f t="shared" si="893"/>
        <v>France</v>
      </c>
      <c r="AK64" s="188">
        <f t="shared" si="32"/>
        <v>57</v>
      </c>
      <c r="AL64" s="187" t="str">
        <f t="shared" si="894"/>
        <v>Iraq</v>
      </c>
      <c r="AM64" s="222"/>
      <c r="AN64" s="222"/>
      <c r="AO64" s="218"/>
      <c r="AP64" s="188" t="str">
        <f t="shared" si="895"/>
        <v/>
      </c>
      <c r="AQ64" s="188" t="str">
        <f>IF((AP64&lt;&gt;""),IF(OR($F64&lt;&gt;$G64,PrSettings!$M$4="●"),(($F64-$G64)=(AM64-AN64))*1,0),"")</f>
        <v/>
      </c>
      <c r="AR64" s="188" t="str">
        <f t="shared" si="896"/>
        <v/>
      </c>
      <c r="AS64" s="188" t="str">
        <f>IF(AP64&lt;&gt;"",IF(ABS($F64-$G64)&gt;=PrSettings!$M$7,(ABS($F64-$G64-AM64+AN64)&lt;=1)*1,IF(AND(AP64,$F64=$G64,$F64&gt;=PrSettings!$M$6),(ABS(AM64-$F64)&lt;=1)*1,IF(AND(AP64,$F64+$G64&gt;=PrSettings!$M$8),(ABS(AM64-$F64)+ABS(AN64-$G64)&lt;=1)*1,""))),"")</f>
        <v/>
      </c>
      <c r="AT64" s="220"/>
      <c r="AV64" s="186">
        <f t="shared" si="3"/>
        <v>1</v>
      </c>
      <c r="AW64" s="187" t="str">
        <f t="shared" si="897"/>
        <v>France</v>
      </c>
      <c r="AX64" s="188">
        <f t="shared" si="35"/>
        <v>57</v>
      </c>
      <c r="AY64" s="187" t="str">
        <f t="shared" si="898"/>
        <v>Iraq</v>
      </c>
      <c r="AZ64" s="222"/>
      <c r="BA64" s="222"/>
      <c r="BB64" s="218"/>
      <c r="BC64" s="188" t="str">
        <f t="shared" si="899"/>
        <v/>
      </c>
      <c r="BD64" s="188" t="str">
        <f>IF((BC64&lt;&gt;""),IF(OR($F64&lt;&gt;$G64,PrSettings!$M$4="●"),(($F64-$G64)=(AZ64-BA64))*1,0),"")</f>
        <v/>
      </c>
      <c r="BE64" s="188" t="str">
        <f t="shared" si="900"/>
        <v/>
      </c>
      <c r="BF64" s="188" t="str">
        <f>IF(BC64&lt;&gt;"",IF(ABS($F64-$G64)&gt;=PrSettings!$M$7,(ABS($F64-$G64-AZ64+BA64)&lt;=1)*1,IF(AND(BC64,$F64=$G64,$F64&gt;=PrSettings!$M$6),(ABS(AZ64-$F64)&lt;=1)*1,IF(AND(BC64,$F64+$G64&gt;=PrSettings!$M$8),(ABS(AZ64-$F64)+ABS(BA64-$G64)&lt;=1)*1,""))),"")</f>
        <v/>
      </c>
      <c r="BG64" s="220"/>
      <c r="BI64" s="186">
        <f t="shared" si="4"/>
        <v>1</v>
      </c>
      <c r="BJ64" s="187" t="str">
        <f t="shared" si="901"/>
        <v>France</v>
      </c>
      <c r="BK64" s="188">
        <f t="shared" si="38"/>
        <v>57</v>
      </c>
      <c r="BL64" s="187" t="str">
        <f t="shared" si="902"/>
        <v>Iraq</v>
      </c>
      <c r="BM64" s="222"/>
      <c r="BN64" s="222"/>
      <c r="BO64" s="218"/>
      <c r="BP64" s="188" t="str">
        <f t="shared" si="903"/>
        <v/>
      </c>
      <c r="BQ64" s="188" t="str">
        <f>IF((BP64&lt;&gt;""),IF(OR($F64&lt;&gt;$G64,PrSettings!$M$4="●"),(($F64-$G64)=(BM64-BN64))*1,0),"")</f>
        <v/>
      </c>
      <c r="BR64" s="188" t="str">
        <f t="shared" si="904"/>
        <v/>
      </c>
      <c r="BS64" s="188" t="str">
        <f>IF(BP64&lt;&gt;"",IF(ABS($F64-$G64)&gt;=PrSettings!$M$7,(ABS($F64-$G64-BM64+BN64)&lt;=1)*1,IF(AND(BP64,$F64=$G64,$F64&gt;=PrSettings!$M$6),(ABS(BM64-$F64)&lt;=1)*1,IF(AND(BP64,$F64+$G64&gt;=PrSettings!$M$8),(ABS(BM64-$F64)+ABS(BN64-$G64)&lt;=1)*1,""))),"")</f>
        <v/>
      </c>
      <c r="BT64" s="220"/>
      <c r="BV64" s="186">
        <f t="shared" si="5"/>
        <v>1</v>
      </c>
      <c r="BW64" s="187" t="str">
        <f t="shared" si="905"/>
        <v>France</v>
      </c>
      <c r="BX64" s="188">
        <f t="shared" si="41"/>
        <v>57</v>
      </c>
      <c r="BY64" s="187" t="str">
        <f t="shared" si="906"/>
        <v>Iraq</v>
      </c>
      <c r="BZ64" s="222"/>
      <c r="CA64" s="222"/>
      <c r="CB64" s="218"/>
      <c r="CC64" s="188" t="str">
        <f t="shared" si="907"/>
        <v/>
      </c>
      <c r="CD64" s="188" t="str">
        <f>IF((CC64&lt;&gt;""),IF(OR($F64&lt;&gt;$G64,PrSettings!$M$4="●"),(($F64-$G64)=(BZ64-CA64))*1,0),"")</f>
        <v/>
      </c>
      <c r="CE64" s="188" t="str">
        <f t="shared" si="908"/>
        <v/>
      </c>
      <c r="CF64" s="188" t="str">
        <f>IF(CC64&lt;&gt;"",IF(ABS($F64-$G64)&gt;=PrSettings!$M$7,(ABS($F64-$G64-BZ64+CA64)&lt;=1)*1,IF(AND(CC64,$F64=$G64,$F64&gt;=PrSettings!$M$6),(ABS(BZ64-$F64)&lt;=1)*1,IF(AND(CC64,$F64+$G64&gt;=PrSettings!$M$8),(ABS(BZ64-$F64)+ABS(CA64-$G64)&lt;=1)*1,""))),"")</f>
        <v/>
      </c>
      <c r="CG64" s="220"/>
      <c r="CI64" s="186">
        <f t="shared" si="6"/>
        <v>1</v>
      </c>
      <c r="CJ64" s="187" t="str">
        <f t="shared" si="909"/>
        <v>France</v>
      </c>
      <c r="CK64" s="188">
        <f t="shared" si="44"/>
        <v>57</v>
      </c>
      <c r="CL64" s="187" t="str">
        <f t="shared" si="910"/>
        <v>Iraq</v>
      </c>
      <c r="CM64" s="222"/>
      <c r="CN64" s="222"/>
      <c r="CO64" s="218"/>
      <c r="CP64" s="188" t="str">
        <f t="shared" si="911"/>
        <v/>
      </c>
      <c r="CQ64" s="188" t="str">
        <f>IF((CP64&lt;&gt;""),IF(OR($F64&lt;&gt;$G64,PrSettings!$M$4="●"),(($F64-$G64)=(CM64-CN64))*1,0),"")</f>
        <v/>
      </c>
      <c r="CR64" s="188" t="str">
        <f t="shared" si="912"/>
        <v/>
      </c>
      <c r="CS64" s="188" t="str">
        <f>IF(CP64&lt;&gt;"",IF(ABS($F64-$G64)&gt;=PrSettings!$M$7,(ABS($F64-$G64-CM64+CN64)&lt;=1)*1,IF(AND(CP64,$F64=$G64,$F64&gt;=PrSettings!$M$6),(ABS(CM64-$F64)&lt;=1)*1,IF(AND(CP64,$F64+$G64&gt;=PrSettings!$M$8),(ABS(CM64-$F64)+ABS(CN64-$G64)&lt;=1)*1,""))),"")</f>
        <v/>
      </c>
      <c r="CT64" s="220"/>
      <c r="CV64" s="186">
        <f t="shared" si="7"/>
        <v>1</v>
      </c>
      <c r="CW64" s="187" t="str">
        <f t="shared" si="913"/>
        <v>France</v>
      </c>
      <c r="CX64" s="188">
        <f t="shared" si="47"/>
        <v>57</v>
      </c>
      <c r="CY64" s="187" t="str">
        <f t="shared" si="914"/>
        <v>Iraq</v>
      </c>
      <c r="CZ64" s="222"/>
      <c r="DA64" s="222"/>
      <c r="DB64" s="218"/>
      <c r="DC64" s="188" t="str">
        <f t="shared" si="915"/>
        <v/>
      </c>
      <c r="DD64" s="188" t="str">
        <f>IF((DC64&lt;&gt;""),IF(OR($F64&lt;&gt;$G64,PrSettings!$M$4="●"),(($F64-$G64)=(CZ64-DA64))*1,0),"")</f>
        <v/>
      </c>
      <c r="DE64" s="188" t="str">
        <f t="shared" si="916"/>
        <v/>
      </c>
      <c r="DF64" s="188" t="str">
        <f>IF(DC64&lt;&gt;"",IF(ABS($F64-$G64)&gt;=PrSettings!$M$7,(ABS($F64-$G64-CZ64+DA64)&lt;=1)*1,IF(AND(DC64,$F64=$G64,$F64&gt;=PrSettings!$M$6),(ABS(CZ64-$F64)&lt;=1)*1,IF(AND(DC64,$F64+$G64&gt;=PrSettings!$M$8),(ABS(CZ64-$F64)+ABS(DA64-$G64)&lt;=1)*1,""))),"")</f>
        <v/>
      </c>
      <c r="DG64" s="220"/>
      <c r="DI64" s="186">
        <f t="shared" si="8"/>
        <v>1</v>
      </c>
      <c r="DJ64" s="187" t="str">
        <f t="shared" si="917"/>
        <v>France</v>
      </c>
      <c r="DK64" s="188">
        <f t="shared" si="50"/>
        <v>57</v>
      </c>
      <c r="DL64" s="187" t="str">
        <f t="shared" si="918"/>
        <v>Iraq</v>
      </c>
      <c r="DM64" s="222"/>
      <c r="DN64" s="222"/>
      <c r="DO64" s="218"/>
      <c r="DP64" s="188" t="str">
        <f t="shared" si="919"/>
        <v/>
      </c>
      <c r="DQ64" s="188" t="str">
        <f>IF((DP64&lt;&gt;""),IF(OR($F64&lt;&gt;$G64,PrSettings!$M$4="●"),(($F64-$G64)=(DM64-DN64))*1,0),"")</f>
        <v/>
      </c>
      <c r="DR64" s="188" t="str">
        <f t="shared" si="920"/>
        <v/>
      </c>
      <c r="DS64" s="188" t="str">
        <f>IF(DP64&lt;&gt;"",IF(ABS($F64-$G64)&gt;=PrSettings!$M$7,(ABS($F64-$G64-DM64+DN64)&lt;=1)*1,IF(AND(DP64,$F64=$G64,$F64&gt;=PrSettings!$M$6),(ABS(DM64-$F64)&lt;=1)*1,IF(AND(DP64,$F64+$G64&gt;=PrSettings!$M$8),(ABS(DM64-$F64)+ABS(DN64-$G64)&lt;=1)*1,""))),"")</f>
        <v/>
      </c>
      <c r="DT64" s="220"/>
      <c r="DV64" s="186">
        <f t="shared" si="9"/>
        <v>1</v>
      </c>
      <c r="DW64" s="187" t="str">
        <f t="shared" si="921"/>
        <v>France</v>
      </c>
      <c r="DX64" s="188">
        <f t="shared" si="53"/>
        <v>57</v>
      </c>
      <c r="DY64" s="187" t="str">
        <f t="shared" si="922"/>
        <v>Iraq</v>
      </c>
      <c r="DZ64" s="222"/>
      <c r="EA64" s="222"/>
      <c r="EB64" s="218"/>
      <c r="EC64" s="188" t="str">
        <f t="shared" si="923"/>
        <v/>
      </c>
      <c r="ED64" s="188" t="str">
        <f>IF((EC64&lt;&gt;""),IF(OR($F64&lt;&gt;$G64,PrSettings!$M$4="●"),(($F64-$G64)=(DZ64-EA64))*1,0),"")</f>
        <v/>
      </c>
      <c r="EE64" s="188" t="str">
        <f t="shared" si="924"/>
        <v/>
      </c>
      <c r="EF64" s="188" t="str">
        <f>IF(EC64&lt;&gt;"",IF(ABS($F64-$G64)&gt;=PrSettings!$M$7,(ABS($F64-$G64-DZ64+EA64)&lt;=1)*1,IF(AND(EC64,$F64=$G64,$F64&gt;=PrSettings!$M$6),(ABS(DZ64-$F64)&lt;=1)*1,IF(AND(EC64,$F64+$G64&gt;=PrSettings!$M$8),(ABS(DZ64-$F64)+ABS(EA64-$G64)&lt;=1)*1,""))),"")</f>
        <v/>
      </c>
      <c r="EG64" s="220"/>
      <c r="EI64" s="186">
        <f t="shared" si="10"/>
        <v>1</v>
      </c>
      <c r="EJ64" s="187" t="str">
        <f t="shared" si="925"/>
        <v>France</v>
      </c>
      <c r="EK64" s="188">
        <f t="shared" si="56"/>
        <v>57</v>
      </c>
      <c r="EL64" s="187" t="str">
        <f t="shared" si="926"/>
        <v>Iraq</v>
      </c>
      <c r="EM64" s="222"/>
      <c r="EN64" s="222"/>
      <c r="EO64" s="218"/>
      <c r="EP64" s="188" t="str">
        <f t="shared" si="927"/>
        <v/>
      </c>
      <c r="EQ64" s="188" t="str">
        <f>IF((EP64&lt;&gt;""),IF(OR($F64&lt;&gt;$G64,PrSettings!$M$4="●"),(($F64-$G64)=(EM64-EN64))*1,0),"")</f>
        <v/>
      </c>
      <c r="ER64" s="188" t="str">
        <f t="shared" si="928"/>
        <v/>
      </c>
      <c r="ES64" s="188" t="str">
        <f>IF(EP64&lt;&gt;"",IF(ABS($F64-$G64)&gt;=PrSettings!$M$7,(ABS($F64-$G64-EM64+EN64)&lt;=1)*1,IF(AND(EP64,$F64=$G64,$F64&gt;=PrSettings!$M$6),(ABS(EM64-$F64)&lt;=1)*1,IF(AND(EP64,$F64+$G64&gt;=PrSettings!$M$8),(ABS(EM64-$F64)+ABS(EN64-$G64)&lt;=1)*1,""))),"")</f>
        <v/>
      </c>
      <c r="ET64" s="220"/>
      <c r="EV64" s="186">
        <f t="shared" si="11"/>
        <v>1</v>
      </c>
      <c r="EW64" s="187" t="str">
        <f t="shared" si="929"/>
        <v>France</v>
      </c>
      <c r="EX64" s="188">
        <f t="shared" si="59"/>
        <v>57</v>
      </c>
      <c r="EY64" s="187" t="str">
        <f t="shared" si="930"/>
        <v>Iraq</v>
      </c>
      <c r="EZ64" s="222"/>
      <c r="FA64" s="222"/>
      <c r="FB64" s="218"/>
      <c r="FC64" s="188" t="str">
        <f t="shared" si="931"/>
        <v/>
      </c>
      <c r="FD64" s="188" t="str">
        <f>IF((FC64&lt;&gt;""),IF(OR($F64&lt;&gt;$G64,PrSettings!$M$4="●"),(($F64-$G64)=(EZ64-FA64))*1,0),"")</f>
        <v/>
      </c>
      <c r="FE64" s="188" t="str">
        <f t="shared" si="932"/>
        <v/>
      </c>
      <c r="FF64" s="188" t="str">
        <f>IF(FC64&lt;&gt;"",IF(ABS($F64-$G64)&gt;=PrSettings!$M$7,(ABS($F64-$G64-EZ64+FA64)&lt;=1)*1,IF(AND(FC64,$F64=$G64,$F64&gt;=PrSettings!$M$6),(ABS(EZ64-$F64)&lt;=1)*1,IF(AND(FC64,$F64+$G64&gt;=PrSettings!$M$8),(ABS(EZ64-$F64)+ABS(FA64-$G64)&lt;=1)*1,""))),"")</f>
        <v/>
      </c>
      <c r="FG64" s="220"/>
      <c r="FI64" s="186">
        <f t="shared" si="12"/>
        <v>1</v>
      </c>
      <c r="FJ64" s="187" t="str">
        <f t="shared" si="933"/>
        <v>France</v>
      </c>
      <c r="FK64" s="188">
        <f t="shared" si="62"/>
        <v>57</v>
      </c>
      <c r="FL64" s="187" t="str">
        <f t="shared" si="934"/>
        <v>Iraq</v>
      </c>
      <c r="FM64" s="222"/>
      <c r="FN64" s="222"/>
      <c r="FO64" s="218"/>
      <c r="FP64" s="188" t="str">
        <f t="shared" si="935"/>
        <v/>
      </c>
      <c r="FQ64" s="188" t="str">
        <f>IF((FP64&lt;&gt;""),IF(OR($F64&lt;&gt;$G64,PrSettings!$M$4="●"),(($F64-$G64)=(FM64-FN64))*1,0),"")</f>
        <v/>
      </c>
      <c r="FR64" s="188" t="str">
        <f t="shared" si="936"/>
        <v/>
      </c>
      <c r="FS64" s="188" t="str">
        <f>IF(FP64&lt;&gt;"",IF(ABS($F64-$G64)&gt;=PrSettings!$M$7,(ABS($F64-$G64-FM64+FN64)&lt;=1)*1,IF(AND(FP64,$F64=$G64,$F64&gt;=PrSettings!$M$6),(ABS(FM64-$F64)&lt;=1)*1,IF(AND(FP64,$F64+$G64&gt;=PrSettings!$M$8),(ABS(FM64-$F64)+ABS(FN64-$G64)&lt;=1)*1,""))),"")</f>
        <v/>
      </c>
      <c r="FT64" s="220"/>
      <c r="FV64" s="186">
        <f t="shared" si="13"/>
        <v>1</v>
      </c>
      <c r="FW64" s="187" t="str">
        <f t="shared" si="937"/>
        <v>France</v>
      </c>
      <c r="FX64" s="188">
        <f t="shared" si="65"/>
        <v>57</v>
      </c>
      <c r="FY64" s="187" t="str">
        <f t="shared" si="938"/>
        <v>Iraq</v>
      </c>
      <c r="FZ64" s="222"/>
      <c r="GA64" s="222"/>
      <c r="GB64" s="218"/>
      <c r="GC64" s="188" t="str">
        <f t="shared" si="939"/>
        <v/>
      </c>
      <c r="GD64" s="188" t="str">
        <f>IF((GC64&lt;&gt;""),IF(OR($F64&lt;&gt;$G64,PrSettings!$M$4="●"),(($F64-$G64)=(FZ64-GA64))*1,0),"")</f>
        <v/>
      </c>
      <c r="GE64" s="188" t="str">
        <f t="shared" si="940"/>
        <v/>
      </c>
      <c r="GF64" s="188" t="str">
        <f>IF(GC64&lt;&gt;"",IF(ABS($F64-$G64)&gt;=PrSettings!$M$7,(ABS($F64-$G64-FZ64+GA64)&lt;=1)*1,IF(AND(GC64,$F64=$G64,$F64&gt;=PrSettings!$M$6),(ABS(FZ64-$F64)&lt;=1)*1,IF(AND(GC64,$F64+$G64&gt;=PrSettings!$M$8),(ABS(FZ64-$F64)+ABS(GA64-$G64)&lt;=1)*1,""))),"")</f>
        <v/>
      </c>
      <c r="GG64" s="220"/>
      <c r="GI64" s="186">
        <f t="shared" si="14"/>
        <v>1</v>
      </c>
      <c r="GJ64" s="187" t="str">
        <f t="shared" si="941"/>
        <v>France</v>
      </c>
      <c r="GK64" s="188">
        <f t="shared" si="68"/>
        <v>57</v>
      </c>
      <c r="GL64" s="187" t="str">
        <f t="shared" si="942"/>
        <v>Iraq</v>
      </c>
      <c r="GM64" s="222"/>
      <c r="GN64" s="222"/>
      <c r="GO64" s="218"/>
      <c r="GP64" s="188" t="str">
        <f t="shared" si="943"/>
        <v/>
      </c>
      <c r="GQ64" s="188" t="str">
        <f>IF((GP64&lt;&gt;""),IF(OR($F64&lt;&gt;$G64,PrSettings!$M$4="●"),(($F64-$G64)=(GM64-GN64))*1,0),"")</f>
        <v/>
      </c>
      <c r="GR64" s="188" t="str">
        <f t="shared" si="944"/>
        <v/>
      </c>
      <c r="GS64" s="188" t="str">
        <f>IF(GP64&lt;&gt;"",IF(ABS($F64-$G64)&gt;=PrSettings!$M$7,(ABS($F64-$G64-GM64+GN64)&lt;=1)*1,IF(AND(GP64,$F64=$G64,$F64&gt;=PrSettings!$M$6),(ABS(GM64-$F64)&lt;=1)*1,IF(AND(GP64,$F64+$G64&gt;=PrSettings!$M$8),(ABS(GM64-$F64)+ABS(GN64-$G64)&lt;=1)*1,""))),"")</f>
        <v/>
      </c>
      <c r="GT64" s="220"/>
      <c r="GV64" s="186">
        <f t="shared" si="15"/>
        <v>1</v>
      </c>
      <c r="GW64" s="187" t="str">
        <f t="shared" si="945"/>
        <v>France</v>
      </c>
      <c r="GX64" s="188">
        <f t="shared" si="71"/>
        <v>57</v>
      </c>
      <c r="GY64" s="187" t="str">
        <f t="shared" si="946"/>
        <v>Iraq</v>
      </c>
      <c r="GZ64" s="222"/>
      <c r="HA64" s="222"/>
      <c r="HB64" s="218"/>
      <c r="HC64" s="188" t="str">
        <f t="shared" si="947"/>
        <v/>
      </c>
      <c r="HD64" s="188" t="str">
        <f>IF((HC64&lt;&gt;""),IF(OR($F64&lt;&gt;$G64,PrSettings!$M$4="●"),(($F64-$G64)=(GZ64-HA64))*1,0),"")</f>
        <v/>
      </c>
      <c r="HE64" s="188" t="str">
        <f t="shared" si="948"/>
        <v/>
      </c>
      <c r="HF64" s="188" t="str">
        <f>IF(HC64&lt;&gt;"",IF(ABS($F64-$G64)&gt;=PrSettings!$M$7,(ABS($F64-$G64-GZ64+HA64)&lt;=1)*1,IF(AND(HC64,$F64=$G64,$F64&gt;=PrSettings!$M$6),(ABS(GZ64-$F64)&lt;=1)*1,IF(AND(HC64,$F64+$G64&gt;=PrSettings!$M$8),(ABS(GZ64-$F64)+ABS(HA64-$G64)&lt;=1)*1,""))),"")</f>
        <v/>
      </c>
      <c r="HG64" s="220"/>
      <c r="HI64" s="186">
        <f t="shared" si="16"/>
        <v>1</v>
      </c>
      <c r="HJ64" s="187" t="str">
        <f t="shared" si="949"/>
        <v>France</v>
      </c>
      <c r="HK64" s="188">
        <f t="shared" si="74"/>
        <v>57</v>
      </c>
      <c r="HL64" s="187" t="str">
        <f t="shared" si="950"/>
        <v>Iraq</v>
      </c>
      <c r="HM64" s="222"/>
      <c r="HN64" s="222"/>
      <c r="HO64" s="218"/>
      <c r="HP64" s="188" t="str">
        <f t="shared" si="951"/>
        <v/>
      </c>
      <c r="HQ64" s="188" t="str">
        <f>IF((HP64&lt;&gt;""),IF(OR($F64&lt;&gt;$G64,PrSettings!$M$4="●"),(($F64-$G64)=(HM64-HN64))*1,0),"")</f>
        <v/>
      </c>
      <c r="HR64" s="188" t="str">
        <f t="shared" si="952"/>
        <v/>
      </c>
      <c r="HS64" s="188" t="str">
        <f>IF(HP64&lt;&gt;"",IF(ABS($F64-$G64)&gt;=PrSettings!$M$7,(ABS($F64-$G64-HM64+HN64)&lt;=1)*1,IF(AND(HP64,$F64=$G64,$F64&gt;=PrSettings!$M$6),(ABS(HM64-$F64)&lt;=1)*1,IF(AND(HP64,$F64+$G64&gt;=PrSettings!$M$8),(ABS(HM64-$F64)+ABS(HN64-$G64)&lt;=1)*1,""))),"")</f>
        <v/>
      </c>
      <c r="HT64" s="220"/>
      <c r="HV64" s="186">
        <f t="shared" si="17"/>
        <v>1</v>
      </c>
      <c r="HW64" s="187" t="str">
        <f t="shared" si="953"/>
        <v>France</v>
      </c>
      <c r="HX64" s="188">
        <f t="shared" si="77"/>
        <v>57</v>
      </c>
      <c r="HY64" s="187" t="str">
        <f t="shared" si="954"/>
        <v>Iraq</v>
      </c>
      <c r="HZ64" s="222"/>
      <c r="IA64" s="222"/>
      <c r="IB64" s="218"/>
      <c r="IC64" s="188" t="str">
        <f t="shared" si="955"/>
        <v/>
      </c>
      <c r="ID64" s="188" t="str">
        <f>IF((IC64&lt;&gt;""),IF(OR($F64&lt;&gt;$G64,PrSettings!$M$4="●"),(($F64-$G64)=(HZ64-IA64))*1,0),"")</f>
        <v/>
      </c>
      <c r="IE64" s="188" t="str">
        <f t="shared" si="956"/>
        <v/>
      </c>
      <c r="IF64" s="188" t="str">
        <f>IF(IC64&lt;&gt;"",IF(ABS($F64-$G64)&gt;=PrSettings!$M$7,(ABS($F64-$G64-HZ64+IA64)&lt;=1)*1,IF(AND(IC64,$F64=$G64,$F64&gt;=PrSettings!$M$6),(ABS(HZ64-$F64)&lt;=1)*1,IF(AND(IC64,$F64+$G64&gt;=PrSettings!$M$8),(ABS(HZ64-$F64)+ABS(IA64-$G64)&lt;=1)*1,""))),"")</f>
        <v/>
      </c>
      <c r="IG64" s="220"/>
      <c r="II64" s="186">
        <f t="shared" si="18"/>
        <v>1</v>
      </c>
      <c r="IJ64" s="187" t="str">
        <f t="shared" si="957"/>
        <v>France</v>
      </c>
      <c r="IK64" s="188">
        <f t="shared" si="80"/>
        <v>57</v>
      </c>
      <c r="IL64" s="187" t="str">
        <f t="shared" si="958"/>
        <v>Iraq</v>
      </c>
      <c r="IM64" s="222"/>
      <c r="IN64" s="222"/>
      <c r="IO64" s="218"/>
      <c r="IP64" s="188" t="str">
        <f t="shared" si="959"/>
        <v/>
      </c>
      <c r="IQ64" s="188" t="str">
        <f>IF((IP64&lt;&gt;""),IF(OR($F64&lt;&gt;$G64,PrSettings!$M$4="●"),(($F64-$G64)=(IM64-IN64))*1,0),"")</f>
        <v/>
      </c>
      <c r="IR64" s="188" t="str">
        <f t="shared" si="960"/>
        <v/>
      </c>
      <c r="IS64" s="188" t="str">
        <f>IF(IP64&lt;&gt;"",IF(ABS($F64-$G64)&gt;=PrSettings!$M$7,(ABS($F64-$G64-IM64+IN64)&lt;=1)*1,IF(AND(IP64,$F64=$G64,$F64&gt;=PrSettings!$M$6),(ABS(IM64-$F64)&lt;=1)*1,IF(AND(IP64,$F64+$G64&gt;=PrSettings!$M$8),(ABS(IM64-$F64)+ABS(IN64-$G64)&lt;=1)*1,""))),"")</f>
        <v/>
      </c>
      <c r="IT64" s="220"/>
      <c r="IV64" s="186">
        <f t="shared" si="19"/>
        <v>1</v>
      </c>
      <c r="IW64" s="187" t="str">
        <f t="shared" si="961"/>
        <v>France</v>
      </c>
      <c r="IX64" s="188">
        <f t="shared" si="83"/>
        <v>57</v>
      </c>
      <c r="IY64" s="187" t="str">
        <f t="shared" si="962"/>
        <v>Iraq</v>
      </c>
      <c r="IZ64" s="222"/>
      <c r="JA64" s="222"/>
      <c r="JB64" s="218"/>
      <c r="JC64" s="188" t="str">
        <f t="shared" si="963"/>
        <v/>
      </c>
      <c r="JD64" s="188" t="str">
        <f>IF((JC64&lt;&gt;""),IF(OR($F64&lt;&gt;$G64,PrSettings!$M$4="●"),(($F64-$G64)=(IZ64-JA64))*1,0),"")</f>
        <v/>
      </c>
      <c r="JE64" s="188" t="str">
        <f t="shared" si="964"/>
        <v/>
      </c>
      <c r="JF64" s="188" t="str">
        <f>IF(JC64&lt;&gt;"",IF(ABS($F64-$G64)&gt;=PrSettings!$M$7,(ABS($F64-$G64-IZ64+JA64)&lt;=1)*1,IF(AND(JC64,$F64=$G64,$F64&gt;=PrSettings!$M$6),(ABS(IZ64-$F64)&lt;=1)*1,IF(AND(JC64,$F64+$G64&gt;=PrSettings!$M$8),(ABS(IZ64-$F64)+ABS(JA64-$G64)&lt;=1)*1,""))),"")</f>
        <v/>
      </c>
      <c r="JG64" s="220"/>
      <c r="JI64" s="186">
        <f t="shared" si="20"/>
        <v>1</v>
      </c>
      <c r="JJ64" s="187" t="str">
        <f t="shared" si="965"/>
        <v>France</v>
      </c>
      <c r="JK64" s="188">
        <f t="shared" si="86"/>
        <v>57</v>
      </c>
      <c r="JL64" s="187" t="str">
        <f t="shared" si="966"/>
        <v>Iraq</v>
      </c>
      <c r="JM64" s="222"/>
      <c r="JN64" s="222"/>
      <c r="JO64" s="218"/>
      <c r="JP64" s="188" t="str">
        <f t="shared" si="967"/>
        <v/>
      </c>
      <c r="JQ64" s="188" t="str">
        <f>IF((JP64&lt;&gt;""),IF(OR($F64&lt;&gt;$G64,PrSettings!$M$4="●"),(($F64-$G64)=(JM64-JN64))*1,0),"")</f>
        <v/>
      </c>
      <c r="JR64" s="188" t="str">
        <f t="shared" si="968"/>
        <v/>
      </c>
      <c r="JS64" s="188" t="str">
        <f>IF(JP64&lt;&gt;"",IF(ABS($F64-$G64)&gt;=PrSettings!$M$7,(ABS($F64-$G64-JM64+JN64)&lt;=1)*1,IF(AND(JP64,$F64=$G64,$F64&gt;=PrSettings!$M$6),(ABS(JM64-$F64)&lt;=1)*1,IF(AND(JP64,$F64+$G64&gt;=PrSettings!$M$8),(ABS(JM64-$F64)+ABS(JN64-$G64)&lt;=1)*1,""))),"")</f>
        <v/>
      </c>
      <c r="JT64" s="220"/>
      <c r="JV64" s="186">
        <f t="shared" si="21"/>
        <v>1</v>
      </c>
      <c r="JW64" s="187" t="str">
        <f t="shared" si="969"/>
        <v>France</v>
      </c>
      <c r="JX64" s="188">
        <f t="shared" si="89"/>
        <v>57</v>
      </c>
      <c r="JY64" s="187" t="str">
        <f t="shared" si="970"/>
        <v>Iraq</v>
      </c>
      <c r="JZ64" s="222"/>
      <c r="KA64" s="222"/>
      <c r="KB64" s="218"/>
      <c r="KC64" s="188" t="str">
        <f t="shared" si="971"/>
        <v/>
      </c>
      <c r="KD64" s="188" t="str">
        <f>IF((KC64&lt;&gt;""),IF(OR($F64&lt;&gt;$G64,PrSettings!$M$4="●"),(($F64-$G64)=(JZ64-KA64))*1,0),"")</f>
        <v/>
      </c>
      <c r="KE64" s="188" t="str">
        <f t="shared" si="972"/>
        <v/>
      </c>
      <c r="KF64" s="188" t="str">
        <f>IF(KC64&lt;&gt;"",IF(ABS($F64-$G64)&gt;=PrSettings!$M$7,(ABS($F64-$G64-JZ64+KA64)&lt;=1)*1,IF(AND(KC64,$F64=$G64,$F64&gt;=PrSettings!$M$6),(ABS(JZ64-$F64)&lt;=1)*1,IF(AND(KC64,$F64+$G64&gt;=PrSettings!$M$8),(ABS(JZ64-$F64)+ABS(KA64-$G64)&lt;=1)*1,""))),"")</f>
        <v/>
      </c>
      <c r="KG64" s="220"/>
      <c r="KI64" s="186">
        <f t="shared" si="22"/>
        <v>1</v>
      </c>
      <c r="KJ64" s="187" t="str">
        <f t="shared" si="973"/>
        <v>France</v>
      </c>
      <c r="KK64" s="188">
        <f t="shared" si="92"/>
        <v>57</v>
      </c>
      <c r="KL64" s="187" t="str">
        <f t="shared" si="974"/>
        <v>Iraq</v>
      </c>
      <c r="KM64" s="222"/>
      <c r="KN64" s="222"/>
      <c r="KO64" s="218"/>
      <c r="KP64" s="188" t="str">
        <f t="shared" si="975"/>
        <v/>
      </c>
      <c r="KQ64" s="188" t="str">
        <f>IF((KP64&lt;&gt;""),IF(OR($F64&lt;&gt;$G64,PrSettings!$M$4="●"),(($F64-$G64)=(KM64-KN64))*1,0),"")</f>
        <v/>
      </c>
      <c r="KR64" s="188" t="str">
        <f t="shared" si="976"/>
        <v/>
      </c>
      <c r="KS64" s="188" t="str">
        <f>IF(KP64&lt;&gt;"",IF(ABS($F64-$G64)&gt;=PrSettings!$M$7,(ABS($F64-$G64-KM64+KN64)&lt;=1)*1,IF(AND(KP64,$F64=$G64,$F64&gt;=PrSettings!$M$6),(ABS(KM64-$F64)&lt;=1)*1,IF(AND(KP64,$F64+$G64&gt;=PrSettings!$M$8),(ABS(KM64-$F64)+ABS(KN64-$G64)&lt;=1)*1,""))),"")</f>
        <v/>
      </c>
      <c r="KT64" s="220"/>
      <c r="KV64" s="186">
        <f t="shared" si="23"/>
        <v>1</v>
      </c>
      <c r="KW64" s="187" t="str">
        <f t="shared" si="977"/>
        <v>France</v>
      </c>
      <c r="KX64" s="188">
        <f t="shared" si="95"/>
        <v>57</v>
      </c>
      <c r="KY64" s="187" t="str">
        <f t="shared" si="978"/>
        <v>Iraq</v>
      </c>
      <c r="KZ64" s="222"/>
      <c r="LA64" s="222"/>
      <c r="LB64" s="218"/>
      <c r="LC64" s="188" t="str">
        <f t="shared" si="979"/>
        <v/>
      </c>
      <c r="LD64" s="188" t="str">
        <f>IF((LC64&lt;&gt;""),IF(OR($F64&lt;&gt;$G64,PrSettings!$M$4="●"),(($F64-$G64)=(KZ64-LA64))*1,0),"")</f>
        <v/>
      </c>
      <c r="LE64" s="188" t="str">
        <f t="shared" si="980"/>
        <v/>
      </c>
      <c r="LF64" s="188" t="str">
        <f>IF(LC64&lt;&gt;"",IF(ABS($F64-$G64)&gt;=PrSettings!$M$7,(ABS($F64-$G64-KZ64+LA64)&lt;=1)*1,IF(AND(LC64,$F64=$G64,$F64&gt;=PrSettings!$M$6),(ABS(KZ64-$F64)&lt;=1)*1,IF(AND(LC64,$F64+$G64&gt;=PrSettings!$M$8),(ABS(KZ64-$F64)+ABS(LA64-$G64)&lt;=1)*1,""))),"")</f>
        <v/>
      </c>
      <c r="LG64" s="220"/>
      <c r="LI64" s="186">
        <f t="shared" si="24"/>
        <v>1</v>
      </c>
      <c r="LJ64" s="187" t="str">
        <f t="shared" si="981"/>
        <v>France</v>
      </c>
      <c r="LK64" s="188">
        <f t="shared" si="98"/>
        <v>57</v>
      </c>
      <c r="LL64" s="187" t="str">
        <f t="shared" si="982"/>
        <v>Iraq</v>
      </c>
      <c r="LM64" s="222"/>
      <c r="LN64" s="222"/>
      <c r="LO64" s="218"/>
      <c r="LP64" s="188" t="str">
        <f t="shared" si="983"/>
        <v/>
      </c>
      <c r="LQ64" s="188" t="str">
        <f>IF((LP64&lt;&gt;""),IF(OR($F64&lt;&gt;$G64,PrSettings!$M$4="●"),(($F64-$G64)=(LM64-LN64))*1,0),"")</f>
        <v/>
      </c>
      <c r="LR64" s="188" t="str">
        <f t="shared" si="984"/>
        <v/>
      </c>
      <c r="LS64" s="188" t="str">
        <f>IF(LP64&lt;&gt;"",IF(ABS($F64-$G64)&gt;=PrSettings!$M$7,(ABS($F64-$G64-LM64+LN64)&lt;=1)*1,IF(AND(LP64,$F64=$G64,$F64&gt;=PrSettings!$M$6),(ABS(LM64-$F64)&lt;=1)*1,IF(AND(LP64,$F64+$G64&gt;=PrSettings!$M$8),(ABS(LM64-$F64)+ABS(LN64-$G64)&lt;=1)*1,""))),"")</f>
        <v/>
      </c>
      <c r="LT64" s="220"/>
      <c r="LV64" s="186">
        <f t="shared" si="25"/>
        <v>1</v>
      </c>
      <c r="LW64" s="187" t="str">
        <f t="shared" si="985"/>
        <v>France</v>
      </c>
      <c r="LX64" s="188">
        <f t="shared" si="101"/>
        <v>57</v>
      </c>
      <c r="LY64" s="187" t="str">
        <f t="shared" si="986"/>
        <v>Iraq</v>
      </c>
      <c r="LZ64" s="222"/>
      <c r="MA64" s="222"/>
      <c r="MB64" s="218"/>
      <c r="MC64" s="188" t="str">
        <f t="shared" si="987"/>
        <v/>
      </c>
      <c r="MD64" s="188" t="str">
        <f>IF((MC64&lt;&gt;""),IF(OR($F64&lt;&gt;$G64,PrSettings!$M$4="●"),(($F64-$G64)=(LZ64-MA64))*1,0),"")</f>
        <v/>
      </c>
      <c r="ME64" s="188" t="str">
        <f t="shared" si="988"/>
        <v/>
      </c>
      <c r="MF64" s="188" t="str">
        <f>IF(MC64&lt;&gt;"",IF(ABS($F64-$G64)&gt;=PrSettings!$M$7,(ABS($F64-$G64-LZ64+MA64)&lt;=1)*1,IF(AND(MC64,$F64=$G64,$F64&gt;=PrSettings!$M$6),(ABS(LZ64-$F64)&lt;=1)*1,IF(AND(MC64,$F64+$G64&gt;=PrSettings!$M$8),(ABS(LZ64-$F64)+ABS(MA64-$G64)&lt;=1)*1,""))),"")</f>
        <v/>
      </c>
      <c r="MG64" s="220"/>
    </row>
    <row r="65" spans="2:345">
      <c r="B65" s="186">
        <f>INDEX(Groups!$C$7:$C$65,MATCH(C65,Groups!$D$7:$D$65,0))</f>
        <v>31</v>
      </c>
      <c r="C65" s="187" t="str">
        <f>CalcI!$P$25</f>
        <v>Norway</v>
      </c>
      <c r="D65" s="188">
        <f>INDEX(Groups!$C$7:$C$65,MATCH(E65,Groups!$D$7:$D$65,0))</f>
        <v>14</v>
      </c>
      <c r="E65" s="187" t="str">
        <f>CalcI!$Q$25</f>
        <v>Senegal</v>
      </c>
      <c r="F65" s="189" t="str">
        <f>CalcI!$R$25</f>
        <v/>
      </c>
      <c r="G65" s="190" t="str">
        <f>CalcI!$S$25</f>
        <v/>
      </c>
      <c r="I65" s="186">
        <f t="shared" si="468"/>
        <v>31</v>
      </c>
      <c r="J65" s="187" t="str">
        <f t="shared" si="885"/>
        <v>Norway</v>
      </c>
      <c r="K65" s="188">
        <f t="shared" si="26"/>
        <v>14</v>
      </c>
      <c r="L65" s="187" t="str">
        <f t="shared" si="886"/>
        <v>Senegal</v>
      </c>
      <c r="M65" s="222"/>
      <c r="N65" s="222"/>
      <c r="O65" s="218"/>
      <c r="P65" s="188" t="str">
        <f t="shared" si="887"/>
        <v/>
      </c>
      <c r="Q65" s="188" t="str">
        <f>IF((P65&lt;&gt;""),IF(OR($F65&lt;&gt;$G65,PrSettings!$M$4="●"),(($F65-$G65)=(M65-N65))*1,0),"")</f>
        <v/>
      </c>
      <c r="R65" s="188" t="str">
        <f t="shared" si="888"/>
        <v/>
      </c>
      <c r="S65" s="188" t="str">
        <f>IF(P65&lt;&gt;"",IF(ABS($F65-$G65)&gt;=PrSettings!$M$7,(ABS($F65-$G65-M65+N65)&lt;=1)*1,IF(AND(P65,$F65=$G65,$F65&gt;=PrSettings!$M$6),(ABS(M65-$F65)&lt;=1)*1,IF(AND(P65,$F65+$G65&gt;=PrSettings!$M$8),(ABS(M65-$F65)+ABS(N65-$G65)&lt;=1)*1,""))),"")</f>
        <v/>
      </c>
      <c r="T65" s="220"/>
      <c r="V65" s="186">
        <f t="shared" si="1"/>
        <v>31</v>
      </c>
      <c r="W65" s="187" t="str">
        <f t="shared" si="889"/>
        <v>Norway</v>
      </c>
      <c r="X65" s="188">
        <f t="shared" si="29"/>
        <v>14</v>
      </c>
      <c r="Y65" s="187" t="str">
        <f t="shared" si="890"/>
        <v>Senegal</v>
      </c>
      <c r="Z65" s="222"/>
      <c r="AA65" s="222"/>
      <c r="AB65" s="218"/>
      <c r="AC65" s="188" t="str">
        <f t="shared" si="891"/>
        <v/>
      </c>
      <c r="AD65" s="188" t="str">
        <f>IF((AC65&lt;&gt;""),IF(OR($F65&lt;&gt;$G65,PrSettings!$M$4="●"),(($F65-$G65)=(Z65-AA65))*1,0),"")</f>
        <v/>
      </c>
      <c r="AE65" s="188" t="str">
        <f t="shared" si="892"/>
        <v/>
      </c>
      <c r="AF65" s="188" t="str">
        <f>IF(AC65&lt;&gt;"",IF(ABS($F65-$G65)&gt;=PrSettings!$M$7,(ABS($F65-$G65-Z65+AA65)&lt;=1)*1,IF(AND(AC65,$F65=$G65,$F65&gt;=PrSettings!$M$6),(ABS(Z65-$F65)&lt;=1)*1,IF(AND(AC65,$F65+$G65&gt;=PrSettings!$M$8),(ABS(Z65-$F65)+ABS(AA65-$G65)&lt;=1)*1,""))),"")</f>
        <v/>
      </c>
      <c r="AG65" s="220"/>
      <c r="AI65" s="186">
        <f t="shared" si="2"/>
        <v>31</v>
      </c>
      <c r="AJ65" s="187" t="str">
        <f t="shared" si="893"/>
        <v>Norway</v>
      </c>
      <c r="AK65" s="188">
        <f t="shared" si="32"/>
        <v>14</v>
      </c>
      <c r="AL65" s="187" t="str">
        <f t="shared" si="894"/>
        <v>Senegal</v>
      </c>
      <c r="AM65" s="222"/>
      <c r="AN65" s="222"/>
      <c r="AO65" s="218"/>
      <c r="AP65" s="188" t="str">
        <f t="shared" si="895"/>
        <v/>
      </c>
      <c r="AQ65" s="188" t="str">
        <f>IF((AP65&lt;&gt;""),IF(OR($F65&lt;&gt;$G65,PrSettings!$M$4="●"),(($F65-$G65)=(AM65-AN65))*1,0),"")</f>
        <v/>
      </c>
      <c r="AR65" s="188" t="str">
        <f t="shared" si="896"/>
        <v/>
      </c>
      <c r="AS65" s="188" t="str">
        <f>IF(AP65&lt;&gt;"",IF(ABS($F65-$G65)&gt;=PrSettings!$M$7,(ABS($F65-$G65-AM65+AN65)&lt;=1)*1,IF(AND(AP65,$F65=$G65,$F65&gt;=PrSettings!$M$6),(ABS(AM65-$F65)&lt;=1)*1,IF(AND(AP65,$F65+$G65&gt;=PrSettings!$M$8),(ABS(AM65-$F65)+ABS(AN65-$G65)&lt;=1)*1,""))),"")</f>
        <v/>
      </c>
      <c r="AT65" s="220"/>
      <c r="AV65" s="186">
        <f t="shared" si="3"/>
        <v>31</v>
      </c>
      <c r="AW65" s="187" t="str">
        <f t="shared" si="897"/>
        <v>Norway</v>
      </c>
      <c r="AX65" s="188">
        <f t="shared" si="35"/>
        <v>14</v>
      </c>
      <c r="AY65" s="187" t="str">
        <f t="shared" si="898"/>
        <v>Senegal</v>
      </c>
      <c r="AZ65" s="222"/>
      <c r="BA65" s="222"/>
      <c r="BB65" s="218"/>
      <c r="BC65" s="188" t="str">
        <f t="shared" si="899"/>
        <v/>
      </c>
      <c r="BD65" s="188" t="str">
        <f>IF((BC65&lt;&gt;""),IF(OR($F65&lt;&gt;$G65,PrSettings!$M$4="●"),(($F65-$G65)=(AZ65-BA65))*1,0),"")</f>
        <v/>
      </c>
      <c r="BE65" s="188" t="str">
        <f t="shared" si="900"/>
        <v/>
      </c>
      <c r="BF65" s="188" t="str">
        <f>IF(BC65&lt;&gt;"",IF(ABS($F65-$G65)&gt;=PrSettings!$M$7,(ABS($F65-$G65-AZ65+BA65)&lt;=1)*1,IF(AND(BC65,$F65=$G65,$F65&gt;=PrSettings!$M$6),(ABS(AZ65-$F65)&lt;=1)*1,IF(AND(BC65,$F65+$G65&gt;=PrSettings!$M$8),(ABS(AZ65-$F65)+ABS(BA65-$G65)&lt;=1)*1,""))),"")</f>
        <v/>
      </c>
      <c r="BG65" s="220"/>
      <c r="BI65" s="186">
        <f t="shared" si="4"/>
        <v>31</v>
      </c>
      <c r="BJ65" s="187" t="str">
        <f t="shared" si="901"/>
        <v>Norway</v>
      </c>
      <c r="BK65" s="188">
        <f t="shared" si="38"/>
        <v>14</v>
      </c>
      <c r="BL65" s="187" t="str">
        <f t="shared" si="902"/>
        <v>Senegal</v>
      </c>
      <c r="BM65" s="222"/>
      <c r="BN65" s="222"/>
      <c r="BO65" s="218"/>
      <c r="BP65" s="188" t="str">
        <f t="shared" si="903"/>
        <v/>
      </c>
      <c r="BQ65" s="188" t="str">
        <f>IF((BP65&lt;&gt;""),IF(OR($F65&lt;&gt;$G65,PrSettings!$M$4="●"),(($F65-$G65)=(BM65-BN65))*1,0),"")</f>
        <v/>
      </c>
      <c r="BR65" s="188" t="str">
        <f t="shared" si="904"/>
        <v/>
      </c>
      <c r="BS65" s="188" t="str">
        <f>IF(BP65&lt;&gt;"",IF(ABS($F65-$G65)&gt;=PrSettings!$M$7,(ABS($F65-$G65-BM65+BN65)&lt;=1)*1,IF(AND(BP65,$F65=$G65,$F65&gt;=PrSettings!$M$6),(ABS(BM65-$F65)&lt;=1)*1,IF(AND(BP65,$F65+$G65&gt;=PrSettings!$M$8),(ABS(BM65-$F65)+ABS(BN65-$G65)&lt;=1)*1,""))),"")</f>
        <v/>
      </c>
      <c r="BT65" s="220"/>
      <c r="BV65" s="186">
        <f t="shared" si="5"/>
        <v>31</v>
      </c>
      <c r="BW65" s="187" t="str">
        <f t="shared" si="905"/>
        <v>Norway</v>
      </c>
      <c r="BX65" s="188">
        <f t="shared" si="41"/>
        <v>14</v>
      </c>
      <c r="BY65" s="187" t="str">
        <f t="shared" si="906"/>
        <v>Senegal</v>
      </c>
      <c r="BZ65" s="222"/>
      <c r="CA65" s="222"/>
      <c r="CB65" s="218"/>
      <c r="CC65" s="188" t="str">
        <f t="shared" si="907"/>
        <v/>
      </c>
      <c r="CD65" s="188" t="str">
        <f>IF((CC65&lt;&gt;""),IF(OR($F65&lt;&gt;$G65,PrSettings!$M$4="●"),(($F65-$G65)=(BZ65-CA65))*1,0),"")</f>
        <v/>
      </c>
      <c r="CE65" s="188" t="str">
        <f t="shared" si="908"/>
        <v/>
      </c>
      <c r="CF65" s="188" t="str">
        <f>IF(CC65&lt;&gt;"",IF(ABS($F65-$G65)&gt;=PrSettings!$M$7,(ABS($F65-$G65-BZ65+CA65)&lt;=1)*1,IF(AND(CC65,$F65=$G65,$F65&gt;=PrSettings!$M$6),(ABS(BZ65-$F65)&lt;=1)*1,IF(AND(CC65,$F65+$G65&gt;=PrSettings!$M$8),(ABS(BZ65-$F65)+ABS(CA65-$G65)&lt;=1)*1,""))),"")</f>
        <v/>
      </c>
      <c r="CG65" s="220"/>
      <c r="CI65" s="186">
        <f t="shared" si="6"/>
        <v>31</v>
      </c>
      <c r="CJ65" s="187" t="str">
        <f t="shared" si="909"/>
        <v>Norway</v>
      </c>
      <c r="CK65" s="188">
        <f t="shared" si="44"/>
        <v>14</v>
      </c>
      <c r="CL65" s="187" t="str">
        <f t="shared" si="910"/>
        <v>Senegal</v>
      </c>
      <c r="CM65" s="222"/>
      <c r="CN65" s="222"/>
      <c r="CO65" s="218"/>
      <c r="CP65" s="188" t="str">
        <f t="shared" si="911"/>
        <v/>
      </c>
      <c r="CQ65" s="188" t="str">
        <f>IF((CP65&lt;&gt;""),IF(OR($F65&lt;&gt;$G65,PrSettings!$M$4="●"),(($F65-$G65)=(CM65-CN65))*1,0),"")</f>
        <v/>
      </c>
      <c r="CR65" s="188" t="str">
        <f t="shared" si="912"/>
        <v/>
      </c>
      <c r="CS65" s="188" t="str">
        <f>IF(CP65&lt;&gt;"",IF(ABS($F65-$G65)&gt;=PrSettings!$M$7,(ABS($F65-$G65-CM65+CN65)&lt;=1)*1,IF(AND(CP65,$F65=$G65,$F65&gt;=PrSettings!$M$6),(ABS(CM65-$F65)&lt;=1)*1,IF(AND(CP65,$F65+$G65&gt;=PrSettings!$M$8),(ABS(CM65-$F65)+ABS(CN65-$G65)&lt;=1)*1,""))),"")</f>
        <v/>
      </c>
      <c r="CT65" s="220"/>
      <c r="CV65" s="186">
        <f t="shared" si="7"/>
        <v>31</v>
      </c>
      <c r="CW65" s="187" t="str">
        <f t="shared" si="913"/>
        <v>Norway</v>
      </c>
      <c r="CX65" s="188">
        <f t="shared" si="47"/>
        <v>14</v>
      </c>
      <c r="CY65" s="187" t="str">
        <f t="shared" si="914"/>
        <v>Senegal</v>
      </c>
      <c r="CZ65" s="222"/>
      <c r="DA65" s="222"/>
      <c r="DB65" s="218"/>
      <c r="DC65" s="188" t="str">
        <f t="shared" si="915"/>
        <v/>
      </c>
      <c r="DD65" s="188" t="str">
        <f>IF((DC65&lt;&gt;""),IF(OR($F65&lt;&gt;$G65,PrSettings!$M$4="●"),(($F65-$G65)=(CZ65-DA65))*1,0),"")</f>
        <v/>
      </c>
      <c r="DE65" s="188" t="str">
        <f t="shared" si="916"/>
        <v/>
      </c>
      <c r="DF65" s="188" t="str">
        <f>IF(DC65&lt;&gt;"",IF(ABS($F65-$G65)&gt;=PrSettings!$M$7,(ABS($F65-$G65-CZ65+DA65)&lt;=1)*1,IF(AND(DC65,$F65=$G65,$F65&gt;=PrSettings!$M$6),(ABS(CZ65-$F65)&lt;=1)*1,IF(AND(DC65,$F65+$G65&gt;=PrSettings!$M$8),(ABS(CZ65-$F65)+ABS(DA65-$G65)&lt;=1)*1,""))),"")</f>
        <v/>
      </c>
      <c r="DG65" s="220"/>
      <c r="DI65" s="186">
        <f t="shared" si="8"/>
        <v>31</v>
      </c>
      <c r="DJ65" s="187" t="str">
        <f t="shared" si="917"/>
        <v>Norway</v>
      </c>
      <c r="DK65" s="188">
        <f t="shared" si="50"/>
        <v>14</v>
      </c>
      <c r="DL65" s="187" t="str">
        <f t="shared" si="918"/>
        <v>Senegal</v>
      </c>
      <c r="DM65" s="222"/>
      <c r="DN65" s="222"/>
      <c r="DO65" s="218"/>
      <c r="DP65" s="188" t="str">
        <f t="shared" si="919"/>
        <v/>
      </c>
      <c r="DQ65" s="188" t="str">
        <f>IF((DP65&lt;&gt;""),IF(OR($F65&lt;&gt;$G65,PrSettings!$M$4="●"),(($F65-$G65)=(DM65-DN65))*1,0),"")</f>
        <v/>
      </c>
      <c r="DR65" s="188" t="str">
        <f t="shared" si="920"/>
        <v/>
      </c>
      <c r="DS65" s="188" t="str">
        <f>IF(DP65&lt;&gt;"",IF(ABS($F65-$G65)&gt;=PrSettings!$M$7,(ABS($F65-$G65-DM65+DN65)&lt;=1)*1,IF(AND(DP65,$F65=$G65,$F65&gt;=PrSettings!$M$6),(ABS(DM65-$F65)&lt;=1)*1,IF(AND(DP65,$F65+$G65&gt;=PrSettings!$M$8),(ABS(DM65-$F65)+ABS(DN65-$G65)&lt;=1)*1,""))),"")</f>
        <v/>
      </c>
      <c r="DT65" s="220"/>
      <c r="DV65" s="186">
        <f t="shared" si="9"/>
        <v>31</v>
      </c>
      <c r="DW65" s="187" t="str">
        <f t="shared" si="921"/>
        <v>Norway</v>
      </c>
      <c r="DX65" s="188">
        <f t="shared" si="53"/>
        <v>14</v>
      </c>
      <c r="DY65" s="187" t="str">
        <f t="shared" si="922"/>
        <v>Senegal</v>
      </c>
      <c r="DZ65" s="222"/>
      <c r="EA65" s="222"/>
      <c r="EB65" s="218"/>
      <c r="EC65" s="188" t="str">
        <f t="shared" si="923"/>
        <v/>
      </c>
      <c r="ED65" s="188" t="str">
        <f>IF((EC65&lt;&gt;""),IF(OR($F65&lt;&gt;$G65,PrSettings!$M$4="●"),(($F65-$G65)=(DZ65-EA65))*1,0),"")</f>
        <v/>
      </c>
      <c r="EE65" s="188" t="str">
        <f t="shared" si="924"/>
        <v/>
      </c>
      <c r="EF65" s="188" t="str">
        <f>IF(EC65&lt;&gt;"",IF(ABS($F65-$G65)&gt;=PrSettings!$M$7,(ABS($F65-$G65-DZ65+EA65)&lt;=1)*1,IF(AND(EC65,$F65=$G65,$F65&gt;=PrSettings!$M$6),(ABS(DZ65-$F65)&lt;=1)*1,IF(AND(EC65,$F65+$G65&gt;=PrSettings!$M$8),(ABS(DZ65-$F65)+ABS(EA65-$G65)&lt;=1)*1,""))),"")</f>
        <v/>
      </c>
      <c r="EG65" s="220"/>
      <c r="EI65" s="186">
        <f t="shared" si="10"/>
        <v>31</v>
      </c>
      <c r="EJ65" s="187" t="str">
        <f t="shared" si="925"/>
        <v>Norway</v>
      </c>
      <c r="EK65" s="188">
        <f t="shared" si="56"/>
        <v>14</v>
      </c>
      <c r="EL65" s="187" t="str">
        <f t="shared" si="926"/>
        <v>Senegal</v>
      </c>
      <c r="EM65" s="222"/>
      <c r="EN65" s="222"/>
      <c r="EO65" s="218"/>
      <c r="EP65" s="188" t="str">
        <f t="shared" si="927"/>
        <v/>
      </c>
      <c r="EQ65" s="188" t="str">
        <f>IF((EP65&lt;&gt;""),IF(OR($F65&lt;&gt;$G65,PrSettings!$M$4="●"),(($F65-$G65)=(EM65-EN65))*1,0),"")</f>
        <v/>
      </c>
      <c r="ER65" s="188" t="str">
        <f t="shared" si="928"/>
        <v/>
      </c>
      <c r="ES65" s="188" t="str">
        <f>IF(EP65&lt;&gt;"",IF(ABS($F65-$G65)&gt;=PrSettings!$M$7,(ABS($F65-$G65-EM65+EN65)&lt;=1)*1,IF(AND(EP65,$F65=$G65,$F65&gt;=PrSettings!$M$6),(ABS(EM65-$F65)&lt;=1)*1,IF(AND(EP65,$F65+$G65&gt;=PrSettings!$M$8),(ABS(EM65-$F65)+ABS(EN65-$G65)&lt;=1)*1,""))),"")</f>
        <v/>
      </c>
      <c r="ET65" s="220"/>
      <c r="EV65" s="186">
        <f t="shared" si="11"/>
        <v>31</v>
      </c>
      <c r="EW65" s="187" t="str">
        <f t="shared" si="929"/>
        <v>Norway</v>
      </c>
      <c r="EX65" s="188">
        <f t="shared" si="59"/>
        <v>14</v>
      </c>
      <c r="EY65" s="187" t="str">
        <f t="shared" si="930"/>
        <v>Senegal</v>
      </c>
      <c r="EZ65" s="222"/>
      <c r="FA65" s="222"/>
      <c r="FB65" s="218"/>
      <c r="FC65" s="188" t="str">
        <f t="shared" si="931"/>
        <v/>
      </c>
      <c r="FD65" s="188" t="str">
        <f>IF((FC65&lt;&gt;""),IF(OR($F65&lt;&gt;$G65,PrSettings!$M$4="●"),(($F65-$G65)=(EZ65-FA65))*1,0),"")</f>
        <v/>
      </c>
      <c r="FE65" s="188" t="str">
        <f t="shared" si="932"/>
        <v/>
      </c>
      <c r="FF65" s="188" t="str">
        <f>IF(FC65&lt;&gt;"",IF(ABS($F65-$G65)&gt;=PrSettings!$M$7,(ABS($F65-$G65-EZ65+FA65)&lt;=1)*1,IF(AND(FC65,$F65=$G65,$F65&gt;=PrSettings!$M$6),(ABS(EZ65-$F65)&lt;=1)*1,IF(AND(FC65,$F65+$G65&gt;=PrSettings!$M$8),(ABS(EZ65-$F65)+ABS(FA65-$G65)&lt;=1)*1,""))),"")</f>
        <v/>
      </c>
      <c r="FG65" s="220"/>
      <c r="FI65" s="186">
        <f t="shared" si="12"/>
        <v>31</v>
      </c>
      <c r="FJ65" s="187" t="str">
        <f t="shared" si="933"/>
        <v>Norway</v>
      </c>
      <c r="FK65" s="188">
        <f t="shared" si="62"/>
        <v>14</v>
      </c>
      <c r="FL65" s="187" t="str">
        <f t="shared" si="934"/>
        <v>Senegal</v>
      </c>
      <c r="FM65" s="222"/>
      <c r="FN65" s="222"/>
      <c r="FO65" s="218"/>
      <c r="FP65" s="188" t="str">
        <f t="shared" si="935"/>
        <v/>
      </c>
      <c r="FQ65" s="188" t="str">
        <f>IF((FP65&lt;&gt;""),IF(OR($F65&lt;&gt;$G65,PrSettings!$M$4="●"),(($F65-$G65)=(FM65-FN65))*1,0),"")</f>
        <v/>
      </c>
      <c r="FR65" s="188" t="str">
        <f t="shared" si="936"/>
        <v/>
      </c>
      <c r="FS65" s="188" t="str">
        <f>IF(FP65&lt;&gt;"",IF(ABS($F65-$G65)&gt;=PrSettings!$M$7,(ABS($F65-$G65-FM65+FN65)&lt;=1)*1,IF(AND(FP65,$F65=$G65,$F65&gt;=PrSettings!$M$6),(ABS(FM65-$F65)&lt;=1)*1,IF(AND(FP65,$F65+$G65&gt;=PrSettings!$M$8),(ABS(FM65-$F65)+ABS(FN65-$G65)&lt;=1)*1,""))),"")</f>
        <v/>
      </c>
      <c r="FT65" s="220"/>
      <c r="FV65" s="186">
        <f t="shared" si="13"/>
        <v>31</v>
      </c>
      <c r="FW65" s="187" t="str">
        <f t="shared" si="937"/>
        <v>Norway</v>
      </c>
      <c r="FX65" s="188">
        <f t="shared" si="65"/>
        <v>14</v>
      </c>
      <c r="FY65" s="187" t="str">
        <f t="shared" si="938"/>
        <v>Senegal</v>
      </c>
      <c r="FZ65" s="222"/>
      <c r="GA65" s="222"/>
      <c r="GB65" s="218"/>
      <c r="GC65" s="188" t="str">
        <f t="shared" si="939"/>
        <v/>
      </c>
      <c r="GD65" s="188" t="str">
        <f>IF((GC65&lt;&gt;""),IF(OR($F65&lt;&gt;$G65,PrSettings!$M$4="●"),(($F65-$G65)=(FZ65-GA65))*1,0),"")</f>
        <v/>
      </c>
      <c r="GE65" s="188" t="str">
        <f t="shared" si="940"/>
        <v/>
      </c>
      <c r="GF65" s="188" t="str">
        <f>IF(GC65&lt;&gt;"",IF(ABS($F65-$G65)&gt;=PrSettings!$M$7,(ABS($F65-$G65-FZ65+GA65)&lt;=1)*1,IF(AND(GC65,$F65=$G65,$F65&gt;=PrSettings!$M$6),(ABS(FZ65-$F65)&lt;=1)*1,IF(AND(GC65,$F65+$G65&gt;=PrSettings!$M$8),(ABS(FZ65-$F65)+ABS(GA65-$G65)&lt;=1)*1,""))),"")</f>
        <v/>
      </c>
      <c r="GG65" s="220"/>
      <c r="GI65" s="186">
        <f t="shared" si="14"/>
        <v>31</v>
      </c>
      <c r="GJ65" s="187" t="str">
        <f t="shared" si="941"/>
        <v>Norway</v>
      </c>
      <c r="GK65" s="188">
        <f t="shared" si="68"/>
        <v>14</v>
      </c>
      <c r="GL65" s="187" t="str">
        <f t="shared" si="942"/>
        <v>Senegal</v>
      </c>
      <c r="GM65" s="222"/>
      <c r="GN65" s="222"/>
      <c r="GO65" s="218"/>
      <c r="GP65" s="188" t="str">
        <f t="shared" si="943"/>
        <v/>
      </c>
      <c r="GQ65" s="188" t="str">
        <f>IF((GP65&lt;&gt;""),IF(OR($F65&lt;&gt;$G65,PrSettings!$M$4="●"),(($F65-$G65)=(GM65-GN65))*1,0),"")</f>
        <v/>
      </c>
      <c r="GR65" s="188" t="str">
        <f t="shared" si="944"/>
        <v/>
      </c>
      <c r="GS65" s="188" t="str">
        <f>IF(GP65&lt;&gt;"",IF(ABS($F65-$G65)&gt;=PrSettings!$M$7,(ABS($F65-$G65-GM65+GN65)&lt;=1)*1,IF(AND(GP65,$F65=$G65,$F65&gt;=PrSettings!$M$6),(ABS(GM65-$F65)&lt;=1)*1,IF(AND(GP65,$F65+$G65&gt;=PrSettings!$M$8),(ABS(GM65-$F65)+ABS(GN65-$G65)&lt;=1)*1,""))),"")</f>
        <v/>
      </c>
      <c r="GT65" s="220"/>
      <c r="GV65" s="186">
        <f t="shared" si="15"/>
        <v>31</v>
      </c>
      <c r="GW65" s="187" t="str">
        <f t="shared" si="945"/>
        <v>Norway</v>
      </c>
      <c r="GX65" s="188">
        <f t="shared" si="71"/>
        <v>14</v>
      </c>
      <c r="GY65" s="187" t="str">
        <f t="shared" si="946"/>
        <v>Senegal</v>
      </c>
      <c r="GZ65" s="222"/>
      <c r="HA65" s="222"/>
      <c r="HB65" s="218"/>
      <c r="HC65" s="188" t="str">
        <f t="shared" si="947"/>
        <v/>
      </c>
      <c r="HD65" s="188" t="str">
        <f>IF((HC65&lt;&gt;""),IF(OR($F65&lt;&gt;$G65,PrSettings!$M$4="●"),(($F65-$G65)=(GZ65-HA65))*1,0),"")</f>
        <v/>
      </c>
      <c r="HE65" s="188" t="str">
        <f t="shared" si="948"/>
        <v/>
      </c>
      <c r="HF65" s="188" t="str">
        <f>IF(HC65&lt;&gt;"",IF(ABS($F65-$G65)&gt;=PrSettings!$M$7,(ABS($F65-$G65-GZ65+HA65)&lt;=1)*1,IF(AND(HC65,$F65=$G65,$F65&gt;=PrSettings!$M$6),(ABS(GZ65-$F65)&lt;=1)*1,IF(AND(HC65,$F65+$G65&gt;=PrSettings!$M$8),(ABS(GZ65-$F65)+ABS(HA65-$G65)&lt;=1)*1,""))),"")</f>
        <v/>
      </c>
      <c r="HG65" s="220"/>
      <c r="HI65" s="186">
        <f t="shared" si="16"/>
        <v>31</v>
      </c>
      <c r="HJ65" s="187" t="str">
        <f t="shared" si="949"/>
        <v>Norway</v>
      </c>
      <c r="HK65" s="188">
        <f t="shared" si="74"/>
        <v>14</v>
      </c>
      <c r="HL65" s="187" t="str">
        <f t="shared" si="950"/>
        <v>Senegal</v>
      </c>
      <c r="HM65" s="222"/>
      <c r="HN65" s="222"/>
      <c r="HO65" s="218"/>
      <c r="HP65" s="188" t="str">
        <f t="shared" si="951"/>
        <v/>
      </c>
      <c r="HQ65" s="188" t="str">
        <f>IF((HP65&lt;&gt;""),IF(OR($F65&lt;&gt;$G65,PrSettings!$M$4="●"),(($F65-$G65)=(HM65-HN65))*1,0),"")</f>
        <v/>
      </c>
      <c r="HR65" s="188" t="str">
        <f t="shared" si="952"/>
        <v/>
      </c>
      <c r="HS65" s="188" t="str">
        <f>IF(HP65&lt;&gt;"",IF(ABS($F65-$G65)&gt;=PrSettings!$M$7,(ABS($F65-$G65-HM65+HN65)&lt;=1)*1,IF(AND(HP65,$F65=$G65,$F65&gt;=PrSettings!$M$6),(ABS(HM65-$F65)&lt;=1)*1,IF(AND(HP65,$F65+$G65&gt;=PrSettings!$M$8),(ABS(HM65-$F65)+ABS(HN65-$G65)&lt;=1)*1,""))),"")</f>
        <v/>
      </c>
      <c r="HT65" s="220"/>
      <c r="HV65" s="186">
        <f t="shared" si="17"/>
        <v>31</v>
      </c>
      <c r="HW65" s="187" t="str">
        <f t="shared" si="953"/>
        <v>Norway</v>
      </c>
      <c r="HX65" s="188">
        <f t="shared" si="77"/>
        <v>14</v>
      </c>
      <c r="HY65" s="187" t="str">
        <f t="shared" si="954"/>
        <v>Senegal</v>
      </c>
      <c r="HZ65" s="222"/>
      <c r="IA65" s="222"/>
      <c r="IB65" s="218"/>
      <c r="IC65" s="188" t="str">
        <f t="shared" si="955"/>
        <v/>
      </c>
      <c r="ID65" s="188" t="str">
        <f>IF((IC65&lt;&gt;""),IF(OR($F65&lt;&gt;$G65,PrSettings!$M$4="●"),(($F65-$G65)=(HZ65-IA65))*1,0),"")</f>
        <v/>
      </c>
      <c r="IE65" s="188" t="str">
        <f t="shared" si="956"/>
        <v/>
      </c>
      <c r="IF65" s="188" t="str">
        <f>IF(IC65&lt;&gt;"",IF(ABS($F65-$G65)&gt;=PrSettings!$M$7,(ABS($F65-$G65-HZ65+IA65)&lt;=1)*1,IF(AND(IC65,$F65=$G65,$F65&gt;=PrSettings!$M$6),(ABS(HZ65-$F65)&lt;=1)*1,IF(AND(IC65,$F65+$G65&gt;=PrSettings!$M$8),(ABS(HZ65-$F65)+ABS(IA65-$G65)&lt;=1)*1,""))),"")</f>
        <v/>
      </c>
      <c r="IG65" s="220"/>
      <c r="II65" s="186">
        <f t="shared" si="18"/>
        <v>31</v>
      </c>
      <c r="IJ65" s="187" t="str">
        <f t="shared" si="957"/>
        <v>Norway</v>
      </c>
      <c r="IK65" s="188">
        <f t="shared" si="80"/>
        <v>14</v>
      </c>
      <c r="IL65" s="187" t="str">
        <f t="shared" si="958"/>
        <v>Senegal</v>
      </c>
      <c r="IM65" s="222"/>
      <c r="IN65" s="222"/>
      <c r="IO65" s="218"/>
      <c r="IP65" s="188" t="str">
        <f t="shared" si="959"/>
        <v/>
      </c>
      <c r="IQ65" s="188" t="str">
        <f>IF((IP65&lt;&gt;""),IF(OR($F65&lt;&gt;$G65,PrSettings!$M$4="●"),(($F65-$G65)=(IM65-IN65))*1,0),"")</f>
        <v/>
      </c>
      <c r="IR65" s="188" t="str">
        <f t="shared" si="960"/>
        <v/>
      </c>
      <c r="IS65" s="188" t="str">
        <f>IF(IP65&lt;&gt;"",IF(ABS($F65-$G65)&gt;=PrSettings!$M$7,(ABS($F65-$G65-IM65+IN65)&lt;=1)*1,IF(AND(IP65,$F65=$G65,$F65&gt;=PrSettings!$M$6),(ABS(IM65-$F65)&lt;=1)*1,IF(AND(IP65,$F65+$G65&gt;=PrSettings!$M$8),(ABS(IM65-$F65)+ABS(IN65-$G65)&lt;=1)*1,""))),"")</f>
        <v/>
      </c>
      <c r="IT65" s="220"/>
      <c r="IV65" s="186">
        <f t="shared" si="19"/>
        <v>31</v>
      </c>
      <c r="IW65" s="187" t="str">
        <f t="shared" si="961"/>
        <v>Norway</v>
      </c>
      <c r="IX65" s="188">
        <f t="shared" si="83"/>
        <v>14</v>
      </c>
      <c r="IY65" s="187" t="str">
        <f t="shared" si="962"/>
        <v>Senegal</v>
      </c>
      <c r="IZ65" s="222"/>
      <c r="JA65" s="222"/>
      <c r="JB65" s="218"/>
      <c r="JC65" s="188" t="str">
        <f t="shared" si="963"/>
        <v/>
      </c>
      <c r="JD65" s="188" t="str">
        <f>IF((JC65&lt;&gt;""),IF(OR($F65&lt;&gt;$G65,PrSettings!$M$4="●"),(($F65-$G65)=(IZ65-JA65))*1,0),"")</f>
        <v/>
      </c>
      <c r="JE65" s="188" t="str">
        <f t="shared" si="964"/>
        <v/>
      </c>
      <c r="JF65" s="188" t="str">
        <f>IF(JC65&lt;&gt;"",IF(ABS($F65-$G65)&gt;=PrSettings!$M$7,(ABS($F65-$G65-IZ65+JA65)&lt;=1)*1,IF(AND(JC65,$F65=$G65,$F65&gt;=PrSettings!$M$6),(ABS(IZ65-$F65)&lt;=1)*1,IF(AND(JC65,$F65+$G65&gt;=PrSettings!$M$8),(ABS(IZ65-$F65)+ABS(JA65-$G65)&lt;=1)*1,""))),"")</f>
        <v/>
      </c>
      <c r="JG65" s="220"/>
      <c r="JI65" s="186">
        <f t="shared" si="20"/>
        <v>31</v>
      </c>
      <c r="JJ65" s="187" t="str">
        <f t="shared" si="965"/>
        <v>Norway</v>
      </c>
      <c r="JK65" s="188">
        <f t="shared" si="86"/>
        <v>14</v>
      </c>
      <c r="JL65" s="187" t="str">
        <f t="shared" si="966"/>
        <v>Senegal</v>
      </c>
      <c r="JM65" s="222"/>
      <c r="JN65" s="222"/>
      <c r="JO65" s="218"/>
      <c r="JP65" s="188" t="str">
        <f t="shared" si="967"/>
        <v/>
      </c>
      <c r="JQ65" s="188" t="str">
        <f>IF((JP65&lt;&gt;""),IF(OR($F65&lt;&gt;$G65,PrSettings!$M$4="●"),(($F65-$G65)=(JM65-JN65))*1,0),"")</f>
        <v/>
      </c>
      <c r="JR65" s="188" t="str">
        <f t="shared" si="968"/>
        <v/>
      </c>
      <c r="JS65" s="188" t="str">
        <f>IF(JP65&lt;&gt;"",IF(ABS($F65-$G65)&gt;=PrSettings!$M$7,(ABS($F65-$G65-JM65+JN65)&lt;=1)*1,IF(AND(JP65,$F65=$G65,$F65&gt;=PrSettings!$M$6),(ABS(JM65-$F65)&lt;=1)*1,IF(AND(JP65,$F65+$G65&gt;=PrSettings!$M$8),(ABS(JM65-$F65)+ABS(JN65-$G65)&lt;=1)*1,""))),"")</f>
        <v/>
      </c>
      <c r="JT65" s="220"/>
      <c r="JV65" s="186">
        <f t="shared" si="21"/>
        <v>31</v>
      </c>
      <c r="JW65" s="187" t="str">
        <f t="shared" si="969"/>
        <v>Norway</v>
      </c>
      <c r="JX65" s="188">
        <f t="shared" si="89"/>
        <v>14</v>
      </c>
      <c r="JY65" s="187" t="str">
        <f t="shared" si="970"/>
        <v>Senegal</v>
      </c>
      <c r="JZ65" s="222"/>
      <c r="KA65" s="222"/>
      <c r="KB65" s="218"/>
      <c r="KC65" s="188" t="str">
        <f t="shared" si="971"/>
        <v/>
      </c>
      <c r="KD65" s="188" t="str">
        <f>IF((KC65&lt;&gt;""),IF(OR($F65&lt;&gt;$G65,PrSettings!$M$4="●"),(($F65-$G65)=(JZ65-KA65))*1,0),"")</f>
        <v/>
      </c>
      <c r="KE65" s="188" t="str">
        <f t="shared" si="972"/>
        <v/>
      </c>
      <c r="KF65" s="188" t="str">
        <f>IF(KC65&lt;&gt;"",IF(ABS($F65-$G65)&gt;=PrSettings!$M$7,(ABS($F65-$G65-JZ65+KA65)&lt;=1)*1,IF(AND(KC65,$F65=$G65,$F65&gt;=PrSettings!$M$6),(ABS(JZ65-$F65)&lt;=1)*1,IF(AND(KC65,$F65+$G65&gt;=PrSettings!$M$8),(ABS(JZ65-$F65)+ABS(KA65-$G65)&lt;=1)*1,""))),"")</f>
        <v/>
      </c>
      <c r="KG65" s="220"/>
      <c r="KI65" s="186">
        <f t="shared" si="22"/>
        <v>31</v>
      </c>
      <c r="KJ65" s="187" t="str">
        <f t="shared" si="973"/>
        <v>Norway</v>
      </c>
      <c r="KK65" s="188">
        <f t="shared" si="92"/>
        <v>14</v>
      </c>
      <c r="KL65" s="187" t="str">
        <f t="shared" si="974"/>
        <v>Senegal</v>
      </c>
      <c r="KM65" s="222"/>
      <c r="KN65" s="222"/>
      <c r="KO65" s="218"/>
      <c r="KP65" s="188" t="str">
        <f t="shared" si="975"/>
        <v/>
      </c>
      <c r="KQ65" s="188" t="str">
        <f>IF((KP65&lt;&gt;""),IF(OR($F65&lt;&gt;$G65,PrSettings!$M$4="●"),(($F65-$G65)=(KM65-KN65))*1,0),"")</f>
        <v/>
      </c>
      <c r="KR65" s="188" t="str">
        <f t="shared" si="976"/>
        <v/>
      </c>
      <c r="KS65" s="188" t="str">
        <f>IF(KP65&lt;&gt;"",IF(ABS($F65-$G65)&gt;=PrSettings!$M$7,(ABS($F65-$G65-KM65+KN65)&lt;=1)*1,IF(AND(KP65,$F65=$G65,$F65&gt;=PrSettings!$M$6),(ABS(KM65-$F65)&lt;=1)*1,IF(AND(KP65,$F65+$G65&gt;=PrSettings!$M$8),(ABS(KM65-$F65)+ABS(KN65-$G65)&lt;=1)*1,""))),"")</f>
        <v/>
      </c>
      <c r="KT65" s="220"/>
      <c r="KV65" s="186">
        <f t="shared" si="23"/>
        <v>31</v>
      </c>
      <c r="KW65" s="187" t="str">
        <f t="shared" si="977"/>
        <v>Norway</v>
      </c>
      <c r="KX65" s="188">
        <f t="shared" si="95"/>
        <v>14</v>
      </c>
      <c r="KY65" s="187" t="str">
        <f t="shared" si="978"/>
        <v>Senegal</v>
      </c>
      <c r="KZ65" s="222"/>
      <c r="LA65" s="222"/>
      <c r="LB65" s="218"/>
      <c r="LC65" s="188" t="str">
        <f t="shared" si="979"/>
        <v/>
      </c>
      <c r="LD65" s="188" t="str">
        <f>IF((LC65&lt;&gt;""),IF(OR($F65&lt;&gt;$G65,PrSettings!$M$4="●"),(($F65-$G65)=(KZ65-LA65))*1,0),"")</f>
        <v/>
      </c>
      <c r="LE65" s="188" t="str">
        <f t="shared" si="980"/>
        <v/>
      </c>
      <c r="LF65" s="188" t="str">
        <f>IF(LC65&lt;&gt;"",IF(ABS($F65-$G65)&gt;=PrSettings!$M$7,(ABS($F65-$G65-KZ65+LA65)&lt;=1)*1,IF(AND(LC65,$F65=$G65,$F65&gt;=PrSettings!$M$6),(ABS(KZ65-$F65)&lt;=1)*1,IF(AND(LC65,$F65+$G65&gt;=PrSettings!$M$8),(ABS(KZ65-$F65)+ABS(LA65-$G65)&lt;=1)*1,""))),"")</f>
        <v/>
      </c>
      <c r="LG65" s="220"/>
      <c r="LI65" s="186">
        <f t="shared" si="24"/>
        <v>31</v>
      </c>
      <c r="LJ65" s="187" t="str">
        <f t="shared" si="981"/>
        <v>Norway</v>
      </c>
      <c r="LK65" s="188">
        <f t="shared" si="98"/>
        <v>14</v>
      </c>
      <c r="LL65" s="187" t="str">
        <f t="shared" si="982"/>
        <v>Senegal</v>
      </c>
      <c r="LM65" s="222"/>
      <c r="LN65" s="222"/>
      <c r="LO65" s="218"/>
      <c r="LP65" s="188" t="str">
        <f t="shared" si="983"/>
        <v/>
      </c>
      <c r="LQ65" s="188" t="str">
        <f>IF((LP65&lt;&gt;""),IF(OR($F65&lt;&gt;$G65,PrSettings!$M$4="●"),(($F65-$G65)=(LM65-LN65))*1,0),"")</f>
        <v/>
      </c>
      <c r="LR65" s="188" t="str">
        <f t="shared" si="984"/>
        <v/>
      </c>
      <c r="LS65" s="188" t="str">
        <f>IF(LP65&lt;&gt;"",IF(ABS($F65-$G65)&gt;=PrSettings!$M$7,(ABS($F65-$G65-LM65+LN65)&lt;=1)*1,IF(AND(LP65,$F65=$G65,$F65&gt;=PrSettings!$M$6),(ABS(LM65-$F65)&lt;=1)*1,IF(AND(LP65,$F65+$G65&gt;=PrSettings!$M$8),(ABS(LM65-$F65)+ABS(LN65-$G65)&lt;=1)*1,""))),"")</f>
        <v/>
      </c>
      <c r="LT65" s="220"/>
      <c r="LV65" s="186">
        <f t="shared" si="25"/>
        <v>31</v>
      </c>
      <c r="LW65" s="187" t="str">
        <f t="shared" si="985"/>
        <v>Norway</v>
      </c>
      <c r="LX65" s="188">
        <f t="shared" si="101"/>
        <v>14</v>
      </c>
      <c r="LY65" s="187" t="str">
        <f t="shared" si="986"/>
        <v>Senegal</v>
      </c>
      <c r="LZ65" s="222"/>
      <c r="MA65" s="222"/>
      <c r="MB65" s="218"/>
      <c r="MC65" s="188" t="str">
        <f t="shared" si="987"/>
        <v/>
      </c>
      <c r="MD65" s="188" t="str">
        <f>IF((MC65&lt;&gt;""),IF(OR($F65&lt;&gt;$G65,PrSettings!$M$4="●"),(($F65-$G65)=(LZ65-MA65))*1,0),"")</f>
        <v/>
      </c>
      <c r="ME65" s="188" t="str">
        <f t="shared" si="988"/>
        <v/>
      </c>
      <c r="MF65" s="188" t="str">
        <f>IF(MC65&lt;&gt;"",IF(ABS($F65-$G65)&gt;=PrSettings!$M$7,(ABS($F65-$G65-LZ65+MA65)&lt;=1)*1,IF(AND(MC65,$F65=$G65,$F65&gt;=PrSettings!$M$6),(ABS(LZ65-$F65)&lt;=1)*1,IF(AND(MC65,$F65+$G65&gt;=PrSettings!$M$8),(ABS(LZ65-$F65)+ABS(MA65-$G65)&lt;=1)*1,""))),"")</f>
        <v/>
      </c>
      <c r="MG65" s="220"/>
    </row>
    <row r="66" spans="2:345">
      <c r="B66" s="186">
        <f>INDEX(Groups!$C$7:$C$65,MATCH(C66,Groups!$D$7:$D$65,0))</f>
        <v>31</v>
      </c>
      <c r="C66" s="187" t="str">
        <f>CalcI!$P$26</f>
        <v>Norway</v>
      </c>
      <c r="D66" s="188">
        <f>INDEX(Groups!$C$7:$C$65,MATCH(E66,Groups!$D$7:$D$65,0))</f>
        <v>1</v>
      </c>
      <c r="E66" s="187" t="str">
        <f>CalcI!$Q$26</f>
        <v>France</v>
      </c>
      <c r="F66" s="189" t="str">
        <f>CalcI!$R$26</f>
        <v/>
      </c>
      <c r="G66" s="190" t="str">
        <f>CalcI!$S$26</f>
        <v/>
      </c>
      <c r="I66" s="186">
        <f t="shared" si="468"/>
        <v>31</v>
      </c>
      <c r="J66" s="187" t="str">
        <f t="shared" si="885"/>
        <v>Norway</v>
      </c>
      <c r="K66" s="188">
        <f t="shared" si="26"/>
        <v>1</v>
      </c>
      <c r="L66" s="187" t="str">
        <f t="shared" si="886"/>
        <v>France</v>
      </c>
      <c r="M66" s="222"/>
      <c r="N66" s="222"/>
      <c r="O66" s="218"/>
      <c r="P66" s="188" t="str">
        <f t="shared" si="887"/>
        <v/>
      </c>
      <c r="Q66" s="188" t="str">
        <f>IF((P66&lt;&gt;""),IF(OR($F66&lt;&gt;$G66,PrSettings!$M$4="●"),(($F66-$G66)=(M66-N66))*1,0),"")</f>
        <v/>
      </c>
      <c r="R66" s="188" t="str">
        <f t="shared" si="888"/>
        <v/>
      </c>
      <c r="S66" s="188" t="str">
        <f>IF(P66&lt;&gt;"",IF(ABS($F66-$G66)&gt;=PrSettings!$M$7,(ABS($F66-$G66-M66+N66)&lt;=1)*1,IF(AND(P66,$F66=$G66,$F66&gt;=PrSettings!$M$6),(ABS(M66-$F66)&lt;=1)*1,IF(AND(P66,$F66+$G66&gt;=PrSettings!$M$8),(ABS(M66-$F66)+ABS(N66-$G66)&lt;=1)*1,""))),"")</f>
        <v/>
      </c>
      <c r="T66" s="220"/>
      <c r="V66" s="186">
        <f t="shared" si="1"/>
        <v>31</v>
      </c>
      <c r="W66" s="187" t="str">
        <f t="shared" si="889"/>
        <v>Norway</v>
      </c>
      <c r="X66" s="188">
        <f t="shared" si="29"/>
        <v>1</v>
      </c>
      <c r="Y66" s="187" t="str">
        <f t="shared" si="890"/>
        <v>France</v>
      </c>
      <c r="Z66" s="222"/>
      <c r="AA66" s="222"/>
      <c r="AB66" s="218"/>
      <c r="AC66" s="188" t="str">
        <f t="shared" si="891"/>
        <v/>
      </c>
      <c r="AD66" s="188" t="str">
        <f>IF((AC66&lt;&gt;""),IF(OR($F66&lt;&gt;$G66,PrSettings!$M$4="●"),(($F66-$G66)=(Z66-AA66))*1,0),"")</f>
        <v/>
      </c>
      <c r="AE66" s="188" t="str">
        <f t="shared" si="892"/>
        <v/>
      </c>
      <c r="AF66" s="188" t="str">
        <f>IF(AC66&lt;&gt;"",IF(ABS($F66-$G66)&gt;=PrSettings!$M$7,(ABS($F66-$G66-Z66+AA66)&lt;=1)*1,IF(AND(AC66,$F66=$G66,$F66&gt;=PrSettings!$M$6),(ABS(Z66-$F66)&lt;=1)*1,IF(AND(AC66,$F66+$G66&gt;=PrSettings!$M$8),(ABS(Z66-$F66)+ABS(AA66-$G66)&lt;=1)*1,""))),"")</f>
        <v/>
      </c>
      <c r="AG66" s="220"/>
      <c r="AI66" s="186">
        <f t="shared" si="2"/>
        <v>31</v>
      </c>
      <c r="AJ66" s="187" t="str">
        <f t="shared" si="893"/>
        <v>Norway</v>
      </c>
      <c r="AK66" s="188">
        <f t="shared" si="32"/>
        <v>1</v>
      </c>
      <c r="AL66" s="187" t="str">
        <f t="shared" si="894"/>
        <v>France</v>
      </c>
      <c r="AM66" s="222"/>
      <c r="AN66" s="222"/>
      <c r="AO66" s="218"/>
      <c r="AP66" s="188" t="str">
        <f t="shared" si="895"/>
        <v/>
      </c>
      <c r="AQ66" s="188" t="str">
        <f>IF((AP66&lt;&gt;""),IF(OR($F66&lt;&gt;$G66,PrSettings!$M$4="●"),(($F66-$G66)=(AM66-AN66))*1,0),"")</f>
        <v/>
      </c>
      <c r="AR66" s="188" t="str">
        <f t="shared" si="896"/>
        <v/>
      </c>
      <c r="AS66" s="188" t="str">
        <f>IF(AP66&lt;&gt;"",IF(ABS($F66-$G66)&gt;=PrSettings!$M$7,(ABS($F66-$G66-AM66+AN66)&lt;=1)*1,IF(AND(AP66,$F66=$G66,$F66&gt;=PrSettings!$M$6),(ABS(AM66-$F66)&lt;=1)*1,IF(AND(AP66,$F66+$G66&gt;=PrSettings!$M$8),(ABS(AM66-$F66)+ABS(AN66-$G66)&lt;=1)*1,""))),"")</f>
        <v/>
      </c>
      <c r="AT66" s="220"/>
      <c r="AV66" s="186">
        <f t="shared" si="3"/>
        <v>31</v>
      </c>
      <c r="AW66" s="187" t="str">
        <f t="shared" si="897"/>
        <v>Norway</v>
      </c>
      <c r="AX66" s="188">
        <f t="shared" si="35"/>
        <v>1</v>
      </c>
      <c r="AY66" s="187" t="str">
        <f t="shared" si="898"/>
        <v>France</v>
      </c>
      <c r="AZ66" s="222"/>
      <c r="BA66" s="222"/>
      <c r="BB66" s="218"/>
      <c r="BC66" s="188" t="str">
        <f t="shared" si="899"/>
        <v/>
      </c>
      <c r="BD66" s="188" t="str">
        <f>IF((BC66&lt;&gt;""),IF(OR($F66&lt;&gt;$G66,PrSettings!$M$4="●"),(($F66-$G66)=(AZ66-BA66))*1,0),"")</f>
        <v/>
      </c>
      <c r="BE66" s="188" t="str">
        <f t="shared" si="900"/>
        <v/>
      </c>
      <c r="BF66" s="188" t="str">
        <f>IF(BC66&lt;&gt;"",IF(ABS($F66-$G66)&gt;=PrSettings!$M$7,(ABS($F66-$G66-AZ66+BA66)&lt;=1)*1,IF(AND(BC66,$F66=$G66,$F66&gt;=PrSettings!$M$6),(ABS(AZ66-$F66)&lt;=1)*1,IF(AND(BC66,$F66+$G66&gt;=PrSettings!$M$8),(ABS(AZ66-$F66)+ABS(BA66-$G66)&lt;=1)*1,""))),"")</f>
        <v/>
      </c>
      <c r="BG66" s="220"/>
      <c r="BI66" s="186">
        <f t="shared" si="4"/>
        <v>31</v>
      </c>
      <c r="BJ66" s="187" t="str">
        <f t="shared" si="901"/>
        <v>Norway</v>
      </c>
      <c r="BK66" s="188">
        <f t="shared" si="38"/>
        <v>1</v>
      </c>
      <c r="BL66" s="187" t="str">
        <f t="shared" si="902"/>
        <v>France</v>
      </c>
      <c r="BM66" s="222"/>
      <c r="BN66" s="222"/>
      <c r="BO66" s="218"/>
      <c r="BP66" s="188" t="str">
        <f t="shared" si="903"/>
        <v/>
      </c>
      <c r="BQ66" s="188" t="str">
        <f>IF((BP66&lt;&gt;""),IF(OR($F66&lt;&gt;$G66,PrSettings!$M$4="●"),(($F66-$G66)=(BM66-BN66))*1,0),"")</f>
        <v/>
      </c>
      <c r="BR66" s="188" t="str">
        <f t="shared" si="904"/>
        <v/>
      </c>
      <c r="BS66" s="188" t="str">
        <f>IF(BP66&lt;&gt;"",IF(ABS($F66-$G66)&gt;=PrSettings!$M$7,(ABS($F66-$G66-BM66+BN66)&lt;=1)*1,IF(AND(BP66,$F66=$G66,$F66&gt;=PrSettings!$M$6),(ABS(BM66-$F66)&lt;=1)*1,IF(AND(BP66,$F66+$G66&gt;=PrSettings!$M$8),(ABS(BM66-$F66)+ABS(BN66-$G66)&lt;=1)*1,""))),"")</f>
        <v/>
      </c>
      <c r="BT66" s="220"/>
      <c r="BV66" s="186">
        <f t="shared" si="5"/>
        <v>31</v>
      </c>
      <c r="BW66" s="187" t="str">
        <f t="shared" si="905"/>
        <v>Norway</v>
      </c>
      <c r="BX66" s="188">
        <f t="shared" si="41"/>
        <v>1</v>
      </c>
      <c r="BY66" s="187" t="str">
        <f t="shared" si="906"/>
        <v>France</v>
      </c>
      <c r="BZ66" s="222"/>
      <c r="CA66" s="222"/>
      <c r="CB66" s="218"/>
      <c r="CC66" s="188" t="str">
        <f t="shared" si="907"/>
        <v/>
      </c>
      <c r="CD66" s="188" t="str">
        <f>IF((CC66&lt;&gt;""),IF(OR($F66&lt;&gt;$G66,PrSettings!$M$4="●"),(($F66-$G66)=(BZ66-CA66))*1,0),"")</f>
        <v/>
      </c>
      <c r="CE66" s="188" t="str">
        <f t="shared" si="908"/>
        <v/>
      </c>
      <c r="CF66" s="188" t="str">
        <f>IF(CC66&lt;&gt;"",IF(ABS($F66-$G66)&gt;=PrSettings!$M$7,(ABS($F66-$G66-BZ66+CA66)&lt;=1)*1,IF(AND(CC66,$F66=$G66,$F66&gt;=PrSettings!$M$6),(ABS(BZ66-$F66)&lt;=1)*1,IF(AND(CC66,$F66+$G66&gt;=PrSettings!$M$8),(ABS(BZ66-$F66)+ABS(CA66-$G66)&lt;=1)*1,""))),"")</f>
        <v/>
      </c>
      <c r="CG66" s="220"/>
      <c r="CI66" s="186">
        <f t="shared" si="6"/>
        <v>31</v>
      </c>
      <c r="CJ66" s="187" t="str">
        <f t="shared" si="909"/>
        <v>Norway</v>
      </c>
      <c r="CK66" s="188">
        <f t="shared" si="44"/>
        <v>1</v>
      </c>
      <c r="CL66" s="187" t="str">
        <f t="shared" si="910"/>
        <v>France</v>
      </c>
      <c r="CM66" s="222"/>
      <c r="CN66" s="222"/>
      <c r="CO66" s="218"/>
      <c r="CP66" s="188" t="str">
        <f t="shared" si="911"/>
        <v/>
      </c>
      <c r="CQ66" s="188" t="str">
        <f>IF((CP66&lt;&gt;""),IF(OR($F66&lt;&gt;$G66,PrSettings!$M$4="●"),(($F66-$G66)=(CM66-CN66))*1,0),"")</f>
        <v/>
      </c>
      <c r="CR66" s="188" t="str">
        <f t="shared" si="912"/>
        <v/>
      </c>
      <c r="CS66" s="188" t="str">
        <f>IF(CP66&lt;&gt;"",IF(ABS($F66-$G66)&gt;=PrSettings!$M$7,(ABS($F66-$G66-CM66+CN66)&lt;=1)*1,IF(AND(CP66,$F66=$G66,$F66&gt;=PrSettings!$M$6),(ABS(CM66-$F66)&lt;=1)*1,IF(AND(CP66,$F66+$G66&gt;=PrSettings!$M$8),(ABS(CM66-$F66)+ABS(CN66-$G66)&lt;=1)*1,""))),"")</f>
        <v/>
      </c>
      <c r="CT66" s="220"/>
      <c r="CV66" s="186">
        <f t="shared" si="7"/>
        <v>31</v>
      </c>
      <c r="CW66" s="187" t="str">
        <f t="shared" si="913"/>
        <v>Norway</v>
      </c>
      <c r="CX66" s="188">
        <f t="shared" si="47"/>
        <v>1</v>
      </c>
      <c r="CY66" s="187" t="str">
        <f t="shared" si="914"/>
        <v>France</v>
      </c>
      <c r="CZ66" s="222"/>
      <c r="DA66" s="222"/>
      <c r="DB66" s="218"/>
      <c r="DC66" s="188" t="str">
        <f t="shared" si="915"/>
        <v/>
      </c>
      <c r="DD66" s="188" t="str">
        <f>IF((DC66&lt;&gt;""),IF(OR($F66&lt;&gt;$G66,PrSettings!$M$4="●"),(($F66-$G66)=(CZ66-DA66))*1,0),"")</f>
        <v/>
      </c>
      <c r="DE66" s="188" t="str">
        <f t="shared" si="916"/>
        <v/>
      </c>
      <c r="DF66" s="188" t="str">
        <f>IF(DC66&lt;&gt;"",IF(ABS($F66-$G66)&gt;=PrSettings!$M$7,(ABS($F66-$G66-CZ66+DA66)&lt;=1)*1,IF(AND(DC66,$F66=$G66,$F66&gt;=PrSettings!$M$6),(ABS(CZ66-$F66)&lt;=1)*1,IF(AND(DC66,$F66+$G66&gt;=PrSettings!$M$8),(ABS(CZ66-$F66)+ABS(DA66-$G66)&lt;=1)*1,""))),"")</f>
        <v/>
      </c>
      <c r="DG66" s="220"/>
      <c r="DI66" s="186">
        <f t="shared" si="8"/>
        <v>31</v>
      </c>
      <c r="DJ66" s="187" t="str">
        <f t="shared" si="917"/>
        <v>Norway</v>
      </c>
      <c r="DK66" s="188">
        <f t="shared" si="50"/>
        <v>1</v>
      </c>
      <c r="DL66" s="187" t="str">
        <f t="shared" si="918"/>
        <v>France</v>
      </c>
      <c r="DM66" s="222"/>
      <c r="DN66" s="222"/>
      <c r="DO66" s="218"/>
      <c r="DP66" s="188" t="str">
        <f t="shared" si="919"/>
        <v/>
      </c>
      <c r="DQ66" s="188" t="str">
        <f>IF((DP66&lt;&gt;""),IF(OR($F66&lt;&gt;$G66,PrSettings!$M$4="●"),(($F66-$G66)=(DM66-DN66))*1,0),"")</f>
        <v/>
      </c>
      <c r="DR66" s="188" t="str">
        <f t="shared" si="920"/>
        <v/>
      </c>
      <c r="DS66" s="188" t="str">
        <f>IF(DP66&lt;&gt;"",IF(ABS($F66-$G66)&gt;=PrSettings!$M$7,(ABS($F66-$G66-DM66+DN66)&lt;=1)*1,IF(AND(DP66,$F66=$G66,$F66&gt;=PrSettings!$M$6),(ABS(DM66-$F66)&lt;=1)*1,IF(AND(DP66,$F66+$G66&gt;=PrSettings!$M$8),(ABS(DM66-$F66)+ABS(DN66-$G66)&lt;=1)*1,""))),"")</f>
        <v/>
      </c>
      <c r="DT66" s="220"/>
      <c r="DV66" s="186">
        <f t="shared" si="9"/>
        <v>31</v>
      </c>
      <c r="DW66" s="187" t="str">
        <f t="shared" si="921"/>
        <v>Norway</v>
      </c>
      <c r="DX66" s="188">
        <f t="shared" si="53"/>
        <v>1</v>
      </c>
      <c r="DY66" s="187" t="str">
        <f t="shared" si="922"/>
        <v>France</v>
      </c>
      <c r="DZ66" s="222"/>
      <c r="EA66" s="222"/>
      <c r="EB66" s="218"/>
      <c r="EC66" s="188" t="str">
        <f t="shared" si="923"/>
        <v/>
      </c>
      <c r="ED66" s="188" t="str">
        <f>IF((EC66&lt;&gt;""),IF(OR($F66&lt;&gt;$G66,PrSettings!$M$4="●"),(($F66-$G66)=(DZ66-EA66))*1,0),"")</f>
        <v/>
      </c>
      <c r="EE66" s="188" t="str">
        <f t="shared" si="924"/>
        <v/>
      </c>
      <c r="EF66" s="188" t="str">
        <f>IF(EC66&lt;&gt;"",IF(ABS($F66-$G66)&gt;=PrSettings!$M$7,(ABS($F66-$G66-DZ66+EA66)&lt;=1)*1,IF(AND(EC66,$F66=$G66,$F66&gt;=PrSettings!$M$6),(ABS(DZ66-$F66)&lt;=1)*1,IF(AND(EC66,$F66+$G66&gt;=PrSettings!$M$8),(ABS(DZ66-$F66)+ABS(EA66-$G66)&lt;=1)*1,""))),"")</f>
        <v/>
      </c>
      <c r="EG66" s="220"/>
      <c r="EI66" s="186">
        <f t="shared" si="10"/>
        <v>31</v>
      </c>
      <c r="EJ66" s="187" t="str">
        <f t="shared" si="925"/>
        <v>Norway</v>
      </c>
      <c r="EK66" s="188">
        <f t="shared" si="56"/>
        <v>1</v>
      </c>
      <c r="EL66" s="187" t="str">
        <f t="shared" si="926"/>
        <v>France</v>
      </c>
      <c r="EM66" s="222"/>
      <c r="EN66" s="222"/>
      <c r="EO66" s="218"/>
      <c r="EP66" s="188" t="str">
        <f t="shared" si="927"/>
        <v/>
      </c>
      <c r="EQ66" s="188" t="str">
        <f>IF((EP66&lt;&gt;""),IF(OR($F66&lt;&gt;$G66,PrSettings!$M$4="●"),(($F66-$G66)=(EM66-EN66))*1,0),"")</f>
        <v/>
      </c>
      <c r="ER66" s="188" t="str">
        <f t="shared" si="928"/>
        <v/>
      </c>
      <c r="ES66" s="188" t="str">
        <f>IF(EP66&lt;&gt;"",IF(ABS($F66-$G66)&gt;=PrSettings!$M$7,(ABS($F66-$G66-EM66+EN66)&lt;=1)*1,IF(AND(EP66,$F66=$G66,$F66&gt;=PrSettings!$M$6),(ABS(EM66-$F66)&lt;=1)*1,IF(AND(EP66,$F66+$G66&gt;=PrSettings!$M$8),(ABS(EM66-$F66)+ABS(EN66-$G66)&lt;=1)*1,""))),"")</f>
        <v/>
      </c>
      <c r="ET66" s="220"/>
      <c r="EV66" s="186">
        <f t="shared" si="11"/>
        <v>31</v>
      </c>
      <c r="EW66" s="187" t="str">
        <f t="shared" si="929"/>
        <v>Norway</v>
      </c>
      <c r="EX66" s="188">
        <f t="shared" si="59"/>
        <v>1</v>
      </c>
      <c r="EY66" s="187" t="str">
        <f t="shared" si="930"/>
        <v>France</v>
      </c>
      <c r="EZ66" s="222"/>
      <c r="FA66" s="222"/>
      <c r="FB66" s="218"/>
      <c r="FC66" s="188" t="str">
        <f t="shared" si="931"/>
        <v/>
      </c>
      <c r="FD66" s="188" t="str">
        <f>IF((FC66&lt;&gt;""),IF(OR($F66&lt;&gt;$G66,PrSettings!$M$4="●"),(($F66-$G66)=(EZ66-FA66))*1,0),"")</f>
        <v/>
      </c>
      <c r="FE66" s="188" t="str">
        <f t="shared" si="932"/>
        <v/>
      </c>
      <c r="FF66" s="188" t="str">
        <f>IF(FC66&lt;&gt;"",IF(ABS($F66-$G66)&gt;=PrSettings!$M$7,(ABS($F66-$G66-EZ66+FA66)&lt;=1)*1,IF(AND(FC66,$F66=$G66,$F66&gt;=PrSettings!$M$6),(ABS(EZ66-$F66)&lt;=1)*1,IF(AND(FC66,$F66+$G66&gt;=PrSettings!$M$8),(ABS(EZ66-$F66)+ABS(FA66-$G66)&lt;=1)*1,""))),"")</f>
        <v/>
      </c>
      <c r="FG66" s="220"/>
      <c r="FI66" s="186">
        <f t="shared" si="12"/>
        <v>31</v>
      </c>
      <c r="FJ66" s="187" t="str">
        <f t="shared" si="933"/>
        <v>Norway</v>
      </c>
      <c r="FK66" s="188">
        <f t="shared" si="62"/>
        <v>1</v>
      </c>
      <c r="FL66" s="187" t="str">
        <f t="shared" si="934"/>
        <v>France</v>
      </c>
      <c r="FM66" s="222"/>
      <c r="FN66" s="222"/>
      <c r="FO66" s="218"/>
      <c r="FP66" s="188" t="str">
        <f t="shared" si="935"/>
        <v/>
      </c>
      <c r="FQ66" s="188" t="str">
        <f>IF((FP66&lt;&gt;""),IF(OR($F66&lt;&gt;$G66,PrSettings!$M$4="●"),(($F66-$G66)=(FM66-FN66))*1,0),"")</f>
        <v/>
      </c>
      <c r="FR66" s="188" t="str">
        <f t="shared" si="936"/>
        <v/>
      </c>
      <c r="FS66" s="188" t="str">
        <f>IF(FP66&lt;&gt;"",IF(ABS($F66-$G66)&gt;=PrSettings!$M$7,(ABS($F66-$G66-FM66+FN66)&lt;=1)*1,IF(AND(FP66,$F66=$G66,$F66&gt;=PrSettings!$M$6),(ABS(FM66-$F66)&lt;=1)*1,IF(AND(FP66,$F66+$G66&gt;=PrSettings!$M$8),(ABS(FM66-$F66)+ABS(FN66-$G66)&lt;=1)*1,""))),"")</f>
        <v/>
      </c>
      <c r="FT66" s="220"/>
      <c r="FV66" s="186">
        <f t="shared" si="13"/>
        <v>31</v>
      </c>
      <c r="FW66" s="187" t="str">
        <f t="shared" si="937"/>
        <v>Norway</v>
      </c>
      <c r="FX66" s="188">
        <f t="shared" si="65"/>
        <v>1</v>
      </c>
      <c r="FY66" s="187" t="str">
        <f t="shared" si="938"/>
        <v>France</v>
      </c>
      <c r="FZ66" s="222"/>
      <c r="GA66" s="222"/>
      <c r="GB66" s="218"/>
      <c r="GC66" s="188" t="str">
        <f t="shared" si="939"/>
        <v/>
      </c>
      <c r="GD66" s="188" t="str">
        <f>IF((GC66&lt;&gt;""),IF(OR($F66&lt;&gt;$G66,PrSettings!$M$4="●"),(($F66-$G66)=(FZ66-GA66))*1,0),"")</f>
        <v/>
      </c>
      <c r="GE66" s="188" t="str">
        <f t="shared" si="940"/>
        <v/>
      </c>
      <c r="GF66" s="188" t="str">
        <f>IF(GC66&lt;&gt;"",IF(ABS($F66-$G66)&gt;=PrSettings!$M$7,(ABS($F66-$G66-FZ66+GA66)&lt;=1)*1,IF(AND(GC66,$F66=$G66,$F66&gt;=PrSettings!$M$6),(ABS(FZ66-$F66)&lt;=1)*1,IF(AND(GC66,$F66+$G66&gt;=PrSettings!$M$8),(ABS(FZ66-$F66)+ABS(GA66-$G66)&lt;=1)*1,""))),"")</f>
        <v/>
      </c>
      <c r="GG66" s="220"/>
      <c r="GI66" s="186">
        <f t="shared" si="14"/>
        <v>31</v>
      </c>
      <c r="GJ66" s="187" t="str">
        <f t="shared" si="941"/>
        <v>Norway</v>
      </c>
      <c r="GK66" s="188">
        <f t="shared" si="68"/>
        <v>1</v>
      </c>
      <c r="GL66" s="187" t="str">
        <f t="shared" si="942"/>
        <v>France</v>
      </c>
      <c r="GM66" s="222"/>
      <c r="GN66" s="222"/>
      <c r="GO66" s="218"/>
      <c r="GP66" s="188" t="str">
        <f t="shared" si="943"/>
        <v/>
      </c>
      <c r="GQ66" s="188" t="str">
        <f>IF((GP66&lt;&gt;""),IF(OR($F66&lt;&gt;$G66,PrSettings!$M$4="●"),(($F66-$G66)=(GM66-GN66))*1,0),"")</f>
        <v/>
      </c>
      <c r="GR66" s="188" t="str">
        <f t="shared" si="944"/>
        <v/>
      </c>
      <c r="GS66" s="188" t="str">
        <f>IF(GP66&lt;&gt;"",IF(ABS($F66-$G66)&gt;=PrSettings!$M$7,(ABS($F66-$G66-GM66+GN66)&lt;=1)*1,IF(AND(GP66,$F66=$G66,$F66&gt;=PrSettings!$M$6),(ABS(GM66-$F66)&lt;=1)*1,IF(AND(GP66,$F66+$G66&gt;=PrSettings!$M$8),(ABS(GM66-$F66)+ABS(GN66-$G66)&lt;=1)*1,""))),"")</f>
        <v/>
      </c>
      <c r="GT66" s="220"/>
      <c r="GV66" s="186">
        <f t="shared" si="15"/>
        <v>31</v>
      </c>
      <c r="GW66" s="187" t="str">
        <f t="shared" si="945"/>
        <v>Norway</v>
      </c>
      <c r="GX66" s="188">
        <f t="shared" si="71"/>
        <v>1</v>
      </c>
      <c r="GY66" s="187" t="str">
        <f t="shared" si="946"/>
        <v>France</v>
      </c>
      <c r="GZ66" s="222"/>
      <c r="HA66" s="222"/>
      <c r="HB66" s="218"/>
      <c r="HC66" s="188" t="str">
        <f t="shared" si="947"/>
        <v/>
      </c>
      <c r="HD66" s="188" t="str">
        <f>IF((HC66&lt;&gt;""),IF(OR($F66&lt;&gt;$G66,PrSettings!$M$4="●"),(($F66-$G66)=(GZ66-HA66))*1,0),"")</f>
        <v/>
      </c>
      <c r="HE66" s="188" t="str">
        <f t="shared" si="948"/>
        <v/>
      </c>
      <c r="HF66" s="188" t="str">
        <f>IF(HC66&lt;&gt;"",IF(ABS($F66-$G66)&gt;=PrSettings!$M$7,(ABS($F66-$G66-GZ66+HA66)&lt;=1)*1,IF(AND(HC66,$F66=$G66,$F66&gt;=PrSettings!$M$6),(ABS(GZ66-$F66)&lt;=1)*1,IF(AND(HC66,$F66+$G66&gt;=PrSettings!$M$8),(ABS(GZ66-$F66)+ABS(HA66-$G66)&lt;=1)*1,""))),"")</f>
        <v/>
      </c>
      <c r="HG66" s="220"/>
      <c r="HI66" s="186">
        <f t="shared" si="16"/>
        <v>31</v>
      </c>
      <c r="HJ66" s="187" t="str">
        <f t="shared" si="949"/>
        <v>Norway</v>
      </c>
      <c r="HK66" s="188">
        <f t="shared" si="74"/>
        <v>1</v>
      </c>
      <c r="HL66" s="187" t="str">
        <f t="shared" si="950"/>
        <v>France</v>
      </c>
      <c r="HM66" s="222"/>
      <c r="HN66" s="222"/>
      <c r="HO66" s="218"/>
      <c r="HP66" s="188" t="str">
        <f t="shared" si="951"/>
        <v/>
      </c>
      <c r="HQ66" s="188" t="str">
        <f>IF((HP66&lt;&gt;""),IF(OR($F66&lt;&gt;$G66,PrSettings!$M$4="●"),(($F66-$G66)=(HM66-HN66))*1,0),"")</f>
        <v/>
      </c>
      <c r="HR66" s="188" t="str">
        <f t="shared" si="952"/>
        <v/>
      </c>
      <c r="HS66" s="188" t="str">
        <f>IF(HP66&lt;&gt;"",IF(ABS($F66-$G66)&gt;=PrSettings!$M$7,(ABS($F66-$G66-HM66+HN66)&lt;=1)*1,IF(AND(HP66,$F66=$G66,$F66&gt;=PrSettings!$M$6),(ABS(HM66-$F66)&lt;=1)*1,IF(AND(HP66,$F66+$G66&gt;=PrSettings!$M$8),(ABS(HM66-$F66)+ABS(HN66-$G66)&lt;=1)*1,""))),"")</f>
        <v/>
      </c>
      <c r="HT66" s="220"/>
      <c r="HV66" s="186">
        <f t="shared" si="17"/>
        <v>31</v>
      </c>
      <c r="HW66" s="187" t="str">
        <f t="shared" si="953"/>
        <v>Norway</v>
      </c>
      <c r="HX66" s="188">
        <f t="shared" si="77"/>
        <v>1</v>
      </c>
      <c r="HY66" s="187" t="str">
        <f t="shared" si="954"/>
        <v>France</v>
      </c>
      <c r="HZ66" s="222"/>
      <c r="IA66" s="222"/>
      <c r="IB66" s="218"/>
      <c r="IC66" s="188" t="str">
        <f t="shared" si="955"/>
        <v/>
      </c>
      <c r="ID66" s="188" t="str">
        <f>IF((IC66&lt;&gt;""),IF(OR($F66&lt;&gt;$G66,PrSettings!$M$4="●"),(($F66-$G66)=(HZ66-IA66))*1,0),"")</f>
        <v/>
      </c>
      <c r="IE66" s="188" t="str">
        <f t="shared" si="956"/>
        <v/>
      </c>
      <c r="IF66" s="188" t="str">
        <f>IF(IC66&lt;&gt;"",IF(ABS($F66-$G66)&gt;=PrSettings!$M$7,(ABS($F66-$G66-HZ66+IA66)&lt;=1)*1,IF(AND(IC66,$F66=$G66,$F66&gt;=PrSettings!$M$6),(ABS(HZ66-$F66)&lt;=1)*1,IF(AND(IC66,$F66+$G66&gt;=PrSettings!$M$8),(ABS(HZ66-$F66)+ABS(IA66-$G66)&lt;=1)*1,""))),"")</f>
        <v/>
      </c>
      <c r="IG66" s="220"/>
      <c r="II66" s="186">
        <f t="shared" si="18"/>
        <v>31</v>
      </c>
      <c r="IJ66" s="187" t="str">
        <f t="shared" si="957"/>
        <v>Norway</v>
      </c>
      <c r="IK66" s="188">
        <f t="shared" si="80"/>
        <v>1</v>
      </c>
      <c r="IL66" s="187" t="str">
        <f t="shared" si="958"/>
        <v>France</v>
      </c>
      <c r="IM66" s="222"/>
      <c r="IN66" s="222"/>
      <c r="IO66" s="218"/>
      <c r="IP66" s="188" t="str">
        <f t="shared" si="959"/>
        <v/>
      </c>
      <c r="IQ66" s="188" t="str">
        <f>IF((IP66&lt;&gt;""),IF(OR($F66&lt;&gt;$G66,PrSettings!$M$4="●"),(($F66-$G66)=(IM66-IN66))*1,0),"")</f>
        <v/>
      </c>
      <c r="IR66" s="188" t="str">
        <f t="shared" si="960"/>
        <v/>
      </c>
      <c r="IS66" s="188" t="str">
        <f>IF(IP66&lt;&gt;"",IF(ABS($F66-$G66)&gt;=PrSettings!$M$7,(ABS($F66-$G66-IM66+IN66)&lt;=1)*1,IF(AND(IP66,$F66=$G66,$F66&gt;=PrSettings!$M$6),(ABS(IM66-$F66)&lt;=1)*1,IF(AND(IP66,$F66+$G66&gt;=PrSettings!$M$8),(ABS(IM66-$F66)+ABS(IN66-$G66)&lt;=1)*1,""))),"")</f>
        <v/>
      </c>
      <c r="IT66" s="220"/>
      <c r="IV66" s="186">
        <f t="shared" si="19"/>
        <v>31</v>
      </c>
      <c r="IW66" s="187" t="str">
        <f t="shared" si="961"/>
        <v>Norway</v>
      </c>
      <c r="IX66" s="188">
        <f t="shared" si="83"/>
        <v>1</v>
      </c>
      <c r="IY66" s="187" t="str">
        <f t="shared" si="962"/>
        <v>France</v>
      </c>
      <c r="IZ66" s="222"/>
      <c r="JA66" s="222"/>
      <c r="JB66" s="218"/>
      <c r="JC66" s="188" t="str">
        <f t="shared" si="963"/>
        <v/>
      </c>
      <c r="JD66" s="188" t="str">
        <f>IF((JC66&lt;&gt;""),IF(OR($F66&lt;&gt;$G66,PrSettings!$M$4="●"),(($F66-$G66)=(IZ66-JA66))*1,0),"")</f>
        <v/>
      </c>
      <c r="JE66" s="188" t="str">
        <f t="shared" si="964"/>
        <v/>
      </c>
      <c r="JF66" s="188" t="str">
        <f>IF(JC66&lt;&gt;"",IF(ABS($F66-$G66)&gt;=PrSettings!$M$7,(ABS($F66-$G66-IZ66+JA66)&lt;=1)*1,IF(AND(JC66,$F66=$G66,$F66&gt;=PrSettings!$M$6),(ABS(IZ66-$F66)&lt;=1)*1,IF(AND(JC66,$F66+$G66&gt;=PrSettings!$M$8),(ABS(IZ66-$F66)+ABS(JA66-$G66)&lt;=1)*1,""))),"")</f>
        <v/>
      </c>
      <c r="JG66" s="220"/>
      <c r="JI66" s="186">
        <f t="shared" si="20"/>
        <v>31</v>
      </c>
      <c r="JJ66" s="187" t="str">
        <f t="shared" si="965"/>
        <v>Norway</v>
      </c>
      <c r="JK66" s="188">
        <f t="shared" si="86"/>
        <v>1</v>
      </c>
      <c r="JL66" s="187" t="str">
        <f t="shared" si="966"/>
        <v>France</v>
      </c>
      <c r="JM66" s="222"/>
      <c r="JN66" s="222"/>
      <c r="JO66" s="218"/>
      <c r="JP66" s="188" t="str">
        <f t="shared" si="967"/>
        <v/>
      </c>
      <c r="JQ66" s="188" t="str">
        <f>IF((JP66&lt;&gt;""),IF(OR($F66&lt;&gt;$G66,PrSettings!$M$4="●"),(($F66-$G66)=(JM66-JN66))*1,0),"")</f>
        <v/>
      </c>
      <c r="JR66" s="188" t="str">
        <f t="shared" si="968"/>
        <v/>
      </c>
      <c r="JS66" s="188" t="str">
        <f>IF(JP66&lt;&gt;"",IF(ABS($F66-$G66)&gt;=PrSettings!$M$7,(ABS($F66-$G66-JM66+JN66)&lt;=1)*1,IF(AND(JP66,$F66=$G66,$F66&gt;=PrSettings!$M$6),(ABS(JM66-$F66)&lt;=1)*1,IF(AND(JP66,$F66+$G66&gt;=PrSettings!$M$8),(ABS(JM66-$F66)+ABS(JN66-$G66)&lt;=1)*1,""))),"")</f>
        <v/>
      </c>
      <c r="JT66" s="220"/>
      <c r="JV66" s="186">
        <f t="shared" si="21"/>
        <v>31</v>
      </c>
      <c r="JW66" s="187" t="str">
        <f t="shared" si="969"/>
        <v>Norway</v>
      </c>
      <c r="JX66" s="188">
        <f t="shared" si="89"/>
        <v>1</v>
      </c>
      <c r="JY66" s="187" t="str">
        <f t="shared" si="970"/>
        <v>France</v>
      </c>
      <c r="JZ66" s="222"/>
      <c r="KA66" s="222"/>
      <c r="KB66" s="218"/>
      <c r="KC66" s="188" t="str">
        <f t="shared" si="971"/>
        <v/>
      </c>
      <c r="KD66" s="188" t="str">
        <f>IF((KC66&lt;&gt;""),IF(OR($F66&lt;&gt;$G66,PrSettings!$M$4="●"),(($F66-$G66)=(JZ66-KA66))*1,0),"")</f>
        <v/>
      </c>
      <c r="KE66" s="188" t="str">
        <f t="shared" si="972"/>
        <v/>
      </c>
      <c r="KF66" s="188" t="str">
        <f>IF(KC66&lt;&gt;"",IF(ABS($F66-$G66)&gt;=PrSettings!$M$7,(ABS($F66-$G66-JZ66+KA66)&lt;=1)*1,IF(AND(KC66,$F66=$G66,$F66&gt;=PrSettings!$M$6),(ABS(JZ66-$F66)&lt;=1)*1,IF(AND(KC66,$F66+$G66&gt;=PrSettings!$M$8),(ABS(JZ66-$F66)+ABS(KA66-$G66)&lt;=1)*1,""))),"")</f>
        <v/>
      </c>
      <c r="KG66" s="220"/>
      <c r="KI66" s="186">
        <f t="shared" si="22"/>
        <v>31</v>
      </c>
      <c r="KJ66" s="187" t="str">
        <f t="shared" si="973"/>
        <v>Norway</v>
      </c>
      <c r="KK66" s="188">
        <f t="shared" si="92"/>
        <v>1</v>
      </c>
      <c r="KL66" s="187" t="str">
        <f t="shared" si="974"/>
        <v>France</v>
      </c>
      <c r="KM66" s="222"/>
      <c r="KN66" s="222"/>
      <c r="KO66" s="218"/>
      <c r="KP66" s="188" t="str">
        <f t="shared" si="975"/>
        <v/>
      </c>
      <c r="KQ66" s="188" t="str">
        <f>IF((KP66&lt;&gt;""),IF(OR($F66&lt;&gt;$G66,PrSettings!$M$4="●"),(($F66-$G66)=(KM66-KN66))*1,0),"")</f>
        <v/>
      </c>
      <c r="KR66" s="188" t="str">
        <f t="shared" si="976"/>
        <v/>
      </c>
      <c r="KS66" s="188" t="str">
        <f>IF(KP66&lt;&gt;"",IF(ABS($F66-$G66)&gt;=PrSettings!$M$7,(ABS($F66-$G66-KM66+KN66)&lt;=1)*1,IF(AND(KP66,$F66=$G66,$F66&gt;=PrSettings!$M$6),(ABS(KM66-$F66)&lt;=1)*1,IF(AND(KP66,$F66+$G66&gt;=PrSettings!$M$8),(ABS(KM66-$F66)+ABS(KN66-$G66)&lt;=1)*1,""))),"")</f>
        <v/>
      </c>
      <c r="KT66" s="220"/>
      <c r="KV66" s="186">
        <f t="shared" si="23"/>
        <v>31</v>
      </c>
      <c r="KW66" s="187" t="str">
        <f t="shared" si="977"/>
        <v>Norway</v>
      </c>
      <c r="KX66" s="188">
        <f t="shared" si="95"/>
        <v>1</v>
      </c>
      <c r="KY66" s="187" t="str">
        <f t="shared" si="978"/>
        <v>France</v>
      </c>
      <c r="KZ66" s="222"/>
      <c r="LA66" s="222"/>
      <c r="LB66" s="218"/>
      <c r="LC66" s="188" t="str">
        <f t="shared" si="979"/>
        <v/>
      </c>
      <c r="LD66" s="188" t="str">
        <f>IF((LC66&lt;&gt;""),IF(OR($F66&lt;&gt;$G66,PrSettings!$M$4="●"),(($F66-$G66)=(KZ66-LA66))*1,0),"")</f>
        <v/>
      </c>
      <c r="LE66" s="188" t="str">
        <f t="shared" si="980"/>
        <v/>
      </c>
      <c r="LF66" s="188" t="str">
        <f>IF(LC66&lt;&gt;"",IF(ABS($F66-$G66)&gt;=PrSettings!$M$7,(ABS($F66-$G66-KZ66+LA66)&lt;=1)*1,IF(AND(LC66,$F66=$G66,$F66&gt;=PrSettings!$M$6),(ABS(KZ66-$F66)&lt;=1)*1,IF(AND(LC66,$F66+$G66&gt;=PrSettings!$M$8),(ABS(KZ66-$F66)+ABS(LA66-$G66)&lt;=1)*1,""))),"")</f>
        <v/>
      </c>
      <c r="LG66" s="220"/>
      <c r="LI66" s="186">
        <f t="shared" si="24"/>
        <v>31</v>
      </c>
      <c r="LJ66" s="187" t="str">
        <f t="shared" si="981"/>
        <v>Norway</v>
      </c>
      <c r="LK66" s="188">
        <f t="shared" si="98"/>
        <v>1</v>
      </c>
      <c r="LL66" s="187" t="str">
        <f t="shared" si="982"/>
        <v>France</v>
      </c>
      <c r="LM66" s="222"/>
      <c r="LN66" s="222"/>
      <c r="LO66" s="218"/>
      <c r="LP66" s="188" t="str">
        <f t="shared" si="983"/>
        <v/>
      </c>
      <c r="LQ66" s="188" t="str">
        <f>IF((LP66&lt;&gt;""),IF(OR($F66&lt;&gt;$G66,PrSettings!$M$4="●"),(($F66-$G66)=(LM66-LN66))*1,0),"")</f>
        <v/>
      </c>
      <c r="LR66" s="188" t="str">
        <f t="shared" si="984"/>
        <v/>
      </c>
      <c r="LS66" s="188" t="str">
        <f>IF(LP66&lt;&gt;"",IF(ABS($F66-$G66)&gt;=PrSettings!$M$7,(ABS($F66-$G66-LM66+LN66)&lt;=1)*1,IF(AND(LP66,$F66=$G66,$F66&gt;=PrSettings!$M$6),(ABS(LM66-$F66)&lt;=1)*1,IF(AND(LP66,$F66+$G66&gt;=PrSettings!$M$8),(ABS(LM66-$F66)+ABS(LN66-$G66)&lt;=1)*1,""))),"")</f>
        <v/>
      </c>
      <c r="LT66" s="220"/>
      <c r="LV66" s="186">
        <f t="shared" si="25"/>
        <v>31</v>
      </c>
      <c r="LW66" s="187" t="str">
        <f t="shared" si="985"/>
        <v>Norway</v>
      </c>
      <c r="LX66" s="188">
        <f t="shared" si="101"/>
        <v>1</v>
      </c>
      <c r="LY66" s="187" t="str">
        <f t="shared" si="986"/>
        <v>France</v>
      </c>
      <c r="LZ66" s="222"/>
      <c r="MA66" s="222"/>
      <c r="MB66" s="218"/>
      <c r="MC66" s="188" t="str">
        <f t="shared" si="987"/>
        <v/>
      </c>
      <c r="MD66" s="188" t="str">
        <f>IF((MC66&lt;&gt;""),IF(OR($F66&lt;&gt;$G66,PrSettings!$M$4="●"),(($F66-$G66)=(LZ66-MA66))*1,0),"")</f>
        <v/>
      </c>
      <c r="ME66" s="188" t="str">
        <f t="shared" si="988"/>
        <v/>
      </c>
      <c r="MF66" s="188" t="str">
        <f>IF(MC66&lt;&gt;"",IF(ABS($F66-$G66)&gt;=PrSettings!$M$7,(ABS($F66-$G66-LZ66+MA66)&lt;=1)*1,IF(AND(MC66,$F66=$G66,$F66&gt;=PrSettings!$M$6),(ABS(LZ66-$F66)&lt;=1)*1,IF(AND(MC66,$F66+$G66&gt;=PrSettings!$M$8),(ABS(LZ66-$F66)+ABS(MA66-$G66)&lt;=1)*1,""))),"")</f>
        <v/>
      </c>
      <c r="MG66" s="220"/>
    </row>
    <row r="67" spans="2:345">
      <c r="B67" s="186">
        <f>INDEX(Groups!$C$7:$C$65,MATCH(C67,Groups!$D$7:$D$65,0))</f>
        <v>14</v>
      </c>
      <c r="C67" s="187" t="str">
        <f>CalcI!$P$27</f>
        <v>Senegal</v>
      </c>
      <c r="D67" s="188">
        <f>INDEX(Groups!$C$7:$C$65,MATCH(E67,Groups!$D$7:$D$65,0))</f>
        <v>57</v>
      </c>
      <c r="E67" s="187" t="str">
        <f>CalcI!$Q$27</f>
        <v>Iraq</v>
      </c>
      <c r="F67" s="189" t="str">
        <f>CalcI!$R$27</f>
        <v/>
      </c>
      <c r="G67" s="190" t="str">
        <f>CalcI!$S$27</f>
        <v/>
      </c>
      <c r="I67" s="186">
        <f t="shared" si="468"/>
        <v>14</v>
      </c>
      <c r="J67" s="187" t="str">
        <f t="shared" si="885"/>
        <v>Senegal</v>
      </c>
      <c r="K67" s="188">
        <f t="shared" si="26"/>
        <v>57</v>
      </c>
      <c r="L67" s="187" t="str">
        <f t="shared" si="886"/>
        <v>Iraq</v>
      </c>
      <c r="M67" s="222"/>
      <c r="N67" s="222"/>
      <c r="O67" s="467"/>
      <c r="P67" s="188" t="str">
        <f t="shared" si="887"/>
        <v/>
      </c>
      <c r="Q67" s="188" t="str">
        <f>IF((P67&lt;&gt;""),IF(OR($F67&lt;&gt;$G67,PrSettings!$M$4="●"),(($F67-$G67)=(M67-N67))*1,0),"")</f>
        <v/>
      </c>
      <c r="R67" s="188" t="str">
        <f t="shared" si="888"/>
        <v/>
      </c>
      <c r="S67" s="188" t="str">
        <f>IF(P67&lt;&gt;"",IF(ABS($F67-$G67)&gt;=PrSettings!$M$7,(ABS($F67-$G67-M67+N67)&lt;=1)*1,IF(AND(P67,$F67=$G67,$F67&gt;=PrSettings!$M$6),(ABS(M67-$F67)&lt;=1)*1,IF(AND(P67,$F67+$G67&gt;=PrSettings!$M$8),(ABS(M67-$F67)+ABS(N67-$G67)&lt;=1)*1,""))),"")</f>
        <v/>
      </c>
      <c r="T67" s="468"/>
      <c r="V67" s="186">
        <f t="shared" si="1"/>
        <v>14</v>
      </c>
      <c r="W67" s="187" t="str">
        <f t="shared" si="889"/>
        <v>Senegal</v>
      </c>
      <c r="X67" s="188">
        <f t="shared" si="29"/>
        <v>57</v>
      </c>
      <c r="Y67" s="187" t="str">
        <f t="shared" si="890"/>
        <v>Iraq</v>
      </c>
      <c r="Z67" s="222"/>
      <c r="AA67" s="222"/>
      <c r="AB67" s="467"/>
      <c r="AC67" s="188" t="str">
        <f t="shared" si="891"/>
        <v/>
      </c>
      <c r="AD67" s="188" t="str">
        <f>IF((AC67&lt;&gt;""),IF(OR($F67&lt;&gt;$G67,PrSettings!$M$4="●"),(($F67-$G67)=(Z67-AA67))*1,0),"")</f>
        <v/>
      </c>
      <c r="AE67" s="188" t="str">
        <f t="shared" si="892"/>
        <v/>
      </c>
      <c r="AF67" s="188" t="str">
        <f>IF(AC67&lt;&gt;"",IF(ABS($F67-$G67)&gt;=PrSettings!$M$7,(ABS($F67-$G67-Z67+AA67)&lt;=1)*1,IF(AND(AC67,$F67=$G67,$F67&gt;=PrSettings!$M$6),(ABS(Z67-$F67)&lt;=1)*1,IF(AND(AC67,$F67+$G67&gt;=PrSettings!$M$8),(ABS(Z67-$F67)+ABS(AA67-$G67)&lt;=1)*1,""))),"")</f>
        <v/>
      </c>
      <c r="AG67" s="468"/>
      <c r="AI67" s="186">
        <f t="shared" si="2"/>
        <v>14</v>
      </c>
      <c r="AJ67" s="187" t="str">
        <f t="shared" si="893"/>
        <v>Senegal</v>
      </c>
      <c r="AK67" s="188">
        <f t="shared" si="32"/>
        <v>57</v>
      </c>
      <c r="AL67" s="187" t="str">
        <f t="shared" si="894"/>
        <v>Iraq</v>
      </c>
      <c r="AM67" s="222"/>
      <c r="AN67" s="222"/>
      <c r="AO67" s="467"/>
      <c r="AP67" s="188" t="str">
        <f t="shared" si="895"/>
        <v/>
      </c>
      <c r="AQ67" s="188" t="str">
        <f>IF((AP67&lt;&gt;""),IF(OR($F67&lt;&gt;$G67,PrSettings!$M$4="●"),(($F67-$G67)=(AM67-AN67))*1,0),"")</f>
        <v/>
      </c>
      <c r="AR67" s="188" t="str">
        <f t="shared" si="896"/>
        <v/>
      </c>
      <c r="AS67" s="188" t="str">
        <f>IF(AP67&lt;&gt;"",IF(ABS($F67-$G67)&gt;=PrSettings!$M$7,(ABS($F67-$G67-AM67+AN67)&lt;=1)*1,IF(AND(AP67,$F67=$G67,$F67&gt;=PrSettings!$M$6),(ABS(AM67-$F67)&lt;=1)*1,IF(AND(AP67,$F67+$G67&gt;=PrSettings!$M$8),(ABS(AM67-$F67)+ABS(AN67-$G67)&lt;=1)*1,""))),"")</f>
        <v/>
      </c>
      <c r="AT67" s="468"/>
      <c r="AV67" s="186">
        <f t="shared" si="3"/>
        <v>14</v>
      </c>
      <c r="AW67" s="187" t="str">
        <f t="shared" si="897"/>
        <v>Senegal</v>
      </c>
      <c r="AX67" s="188">
        <f t="shared" si="35"/>
        <v>57</v>
      </c>
      <c r="AY67" s="187" t="str">
        <f t="shared" si="898"/>
        <v>Iraq</v>
      </c>
      <c r="AZ67" s="222"/>
      <c r="BA67" s="222"/>
      <c r="BB67" s="467"/>
      <c r="BC67" s="188" t="str">
        <f t="shared" si="899"/>
        <v/>
      </c>
      <c r="BD67" s="188" t="str">
        <f>IF((BC67&lt;&gt;""),IF(OR($F67&lt;&gt;$G67,PrSettings!$M$4="●"),(($F67-$G67)=(AZ67-BA67))*1,0),"")</f>
        <v/>
      </c>
      <c r="BE67" s="188" t="str">
        <f t="shared" si="900"/>
        <v/>
      </c>
      <c r="BF67" s="188" t="str">
        <f>IF(BC67&lt;&gt;"",IF(ABS($F67-$G67)&gt;=PrSettings!$M$7,(ABS($F67-$G67-AZ67+BA67)&lt;=1)*1,IF(AND(BC67,$F67=$G67,$F67&gt;=PrSettings!$M$6),(ABS(AZ67-$F67)&lt;=1)*1,IF(AND(BC67,$F67+$G67&gt;=PrSettings!$M$8),(ABS(AZ67-$F67)+ABS(BA67-$G67)&lt;=1)*1,""))),"")</f>
        <v/>
      </c>
      <c r="BG67" s="468"/>
      <c r="BI67" s="186">
        <f t="shared" si="4"/>
        <v>14</v>
      </c>
      <c r="BJ67" s="187" t="str">
        <f t="shared" si="901"/>
        <v>Senegal</v>
      </c>
      <c r="BK67" s="188">
        <f t="shared" si="38"/>
        <v>57</v>
      </c>
      <c r="BL67" s="187" t="str">
        <f t="shared" si="902"/>
        <v>Iraq</v>
      </c>
      <c r="BM67" s="222"/>
      <c r="BN67" s="222"/>
      <c r="BO67" s="467"/>
      <c r="BP67" s="188" t="str">
        <f t="shared" si="903"/>
        <v/>
      </c>
      <c r="BQ67" s="188" t="str">
        <f>IF((BP67&lt;&gt;""),IF(OR($F67&lt;&gt;$G67,PrSettings!$M$4="●"),(($F67-$G67)=(BM67-BN67))*1,0),"")</f>
        <v/>
      </c>
      <c r="BR67" s="188" t="str">
        <f t="shared" si="904"/>
        <v/>
      </c>
      <c r="BS67" s="188" t="str">
        <f>IF(BP67&lt;&gt;"",IF(ABS($F67-$G67)&gt;=PrSettings!$M$7,(ABS($F67-$G67-BM67+BN67)&lt;=1)*1,IF(AND(BP67,$F67=$G67,$F67&gt;=PrSettings!$M$6),(ABS(BM67-$F67)&lt;=1)*1,IF(AND(BP67,$F67+$G67&gt;=PrSettings!$M$8),(ABS(BM67-$F67)+ABS(BN67-$G67)&lt;=1)*1,""))),"")</f>
        <v/>
      </c>
      <c r="BT67" s="468"/>
      <c r="BV67" s="186">
        <f t="shared" si="5"/>
        <v>14</v>
      </c>
      <c r="BW67" s="187" t="str">
        <f t="shared" si="905"/>
        <v>Senegal</v>
      </c>
      <c r="BX67" s="188">
        <f t="shared" si="41"/>
        <v>57</v>
      </c>
      <c r="BY67" s="187" t="str">
        <f t="shared" si="906"/>
        <v>Iraq</v>
      </c>
      <c r="BZ67" s="222"/>
      <c r="CA67" s="222"/>
      <c r="CB67" s="467"/>
      <c r="CC67" s="188" t="str">
        <f t="shared" si="907"/>
        <v/>
      </c>
      <c r="CD67" s="188" t="str">
        <f>IF((CC67&lt;&gt;""),IF(OR($F67&lt;&gt;$G67,PrSettings!$M$4="●"),(($F67-$G67)=(BZ67-CA67))*1,0),"")</f>
        <v/>
      </c>
      <c r="CE67" s="188" t="str">
        <f t="shared" si="908"/>
        <v/>
      </c>
      <c r="CF67" s="188" t="str">
        <f>IF(CC67&lt;&gt;"",IF(ABS($F67-$G67)&gt;=PrSettings!$M$7,(ABS($F67-$G67-BZ67+CA67)&lt;=1)*1,IF(AND(CC67,$F67=$G67,$F67&gt;=PrSettings!$M$6),(ABS(BZ67-$F67)&lt;=1)*1,IF(AND(CC67,$F67+$G67&gt;=PrSettings!$M$8),(ABS(BZ67-$F67)+ABS(CA67-$G67)&lt;=1)*1,""))),"")</f>
        <v/>
      </c>
      <c r="CG67" s="468"/>
      <c r="CI67" s="186">
        <f t="shared" si="6"/>
        <v>14</v>
      </c>
      <c r="CJ67" s="187" t="str">
        <f t="shared" si="909"/>
        <v>Senegal</v>
      </c>
      <c r="CK67" s="188">
        <f t="shared" si="44"/>
        <v>57</v>
      </c>
      <c r="CL67" s="187" t="str">
        <f t="shared" si="910"/>
        <v>Iraq</v>
      </c>
      <c r="CM67" s="222"/>
      <c r="CN67" s="222"/>
      <c r="CO67" s="467"/>
      <c r="CP67" s="188" t="str">
        <f t="shared" si="911"/>
        <v/>
      </c>
      <c r="CQ67" s="188" t="str">
        <f>IF((CP67&lt;&gt;""),IF(OR($F67&lt;&gt;$G67,PrSettings!$M$4="●"),(($F67-$G67)=(CM67-CN67))*1,0),"")</f>
        <v/>
      </c>
      <c r="CR67" s="188" t="str">
        <f t="shared" si="912"/>
        <v/>
      </c>
      <c r="CS67" s="188" t="str">
        <f>IF(CP67&lt;&gt;"",IF(ABS($F67-$G67)&gt;=PrSettings!$M$7,(ABS($F67-$G67-CM67+CN67)&lt;=1)*1,IF(AND(CP67,$F67=$G67,$F67&gt;=PrSettings!$M$6),(ABS(CM67-$F67)&lt;=1)*1,IF(AND(CP67,$F67+$G67&gt;=PrSettings!$M$8),(ABS(CM67-$F67)+ABS(CN67-$G67)&lt;=1)*1,""))),"")</f>
        <v/>
      </c>
      <c r="CT67" s="468"/>
      <c r="CV67" s="186">
        <f t="shared" si="7"/>
        <v>14</v>
      </c>
      <c r="CW67" s="187" t="str">
        <f t="shared" si="913"/>
        <v>Senegal</v>
      </c>
      <c r="CX67" s="188">
        <f t="shared" si="47"/>
        <v>57</v>
      </c>
      <c r="CY67" s="187" t="str">
        <f t="shared" si="914"/>
        <v>Iraq</v>
      </c>
      <c r="CZ67" s="222"/>
      <c r="DA67" s="222"/>
      <c r="DB67" s="467"/>
      <c r="DC67" s="188" t="str">
        <f t="shared" si="915"/>
        <v/>
      </c>
      <c r="DD67" s="188" t="str">
        <f>IF((DC67&lt;&gt;""),IF(OR($F67&lt;&gt;$G67,PrSettings!$M$4="●"),(($F67-$G67)=(CZ67-DA67))*1,0),"")</f>
        <v/>
      </c>
      <c r="DE67" s="188" t="str">
        <f t="shared" si="916"/>
        <v/>
      </c>
      <c r="DF67" s="188" t="str">
        <f>IF(DC67&lt;&gt;"",IF(ABS($F67-$G67)&gt;=PrSettings!$M$7,(ABS($F67-$G67-CZ67+DA67)&lt;=1)*1,IF(AND(DC67,$F67=$G67,$F67&gt;=PrSettings!$M$6),(ABS(CZ67-$F67)&lt;=1)*1,IF(AND(DC67,$F67+$G67&gt;=PrSettings!$M$8),(ABS(CZ67-$F67)+ABS(DA67-$G67)&lt;=1)*1,""))),"")</f>
        <v/>
      </c>
      <c r="DG67" s="468"/>
      <c r="DI67" s="186">
        <f t="shared" si="8"/>
        <v>14</v>
      </c>
      <c r="DJ67" s="187" t="str">
        <f t="shared" si="917"/>
        <v>Senegal</v>
      </c>
      <c r="DK67" s="188">
        <f t="shared" si="50"/>
        <v>57</v>
      </c>
      <c r="DL67" s="187" t="str">
        <f t="shared" si="918"/>
        <v>Iraq</v>
      </c>
      <c r="DM67" s="222"/>
      <c r="DN67" s="222"/>
      <c r="DO67" s="467"/>
      <c r="DP67" s="188" t="str">
        <f t="shared" si="919"/>
        <v/>
      </c>
      <c r="DQ67" s="188" t="str">
        <f>IF((DP67&lt;&gt;""),IF(OR($F67&lt;&gt;$G67,PrSettings!$M$4="●"),(($F67-$G67)=(DM67-DN67))*1,0),"")</f>
        <v/>
      </c>
      <c r="DR67" s="188" t="str">
        <f t="shared" si="920"/>
        <v/>
      </c>
      <c r="DS67" s="188" t="str">
        <f>IF(DP67&lt;&gt;"",IF(ABS($F67-$G67)&gt;=PrSettings!$M$7,(ABS($F67-$G67-DM67+DN67)&lt;=1)*1,IF(AND(DP67,$F67=$G67,$F67&gt;=PrSettings!$M$6),(ABS(DM67-$F67)&lt;=1)*1,IF(AND(DP67,$F67+$G67&gt;=PrSettings!$M$8),(ABS(DM67-$F67)+ABS(DN67-$G67)&lt;=1)*1,""))),"")</f>
        <v/>
      </c>
      <c r="DT67" s="468"/>
      <c r="DV67" s="186">
        <f t="shared" si="9"/>
        <v>14</v>
      </c>
      <c r="DW67" s="187" t="str">
        <f t="shared" si="921"/>
        <v>Senegal</v>
      </c>
      <c r="DX67" s="188">
        <f t="shared" si="53"/>
        <v>57</v>
      </c>
      <c r="DY67" s="187" t="str">
        <f t="shared" si="922"/>
        <v>Iraq</v>
      </c>
      <c r="DZ67" s="222"/>
      <c r="EA67" s="222"/>
      <c r="EB67" s="467"/>
      <c r="EC67" s="188" t="str">
        <f t="shared" si="923"/>
        <v/>
      </c>
      <c r="ED67" s="188" t="str">
        <f>IF((EC67&lt;&gt;""),IF(OR($F67&lt;&gt;$G67,PrSettings!$M$4="●"),(($F67-$G67)=(DZ67-EA67))*1,0),"")</f>
        <v/>
      </c>
      <c r="EE67" s="188" t="str">
        <f t="shared" si="924"/>
        <v/>
      </c>
      <c r="EF67" s="188" t="str">
        <f>IF(EC67&lt;&gt;"",IF(ABS($F67-$G67)&gt;=PrSettings!$M$7,(ABS($F67-$G67-DZ67+EA67)&lt;=1)*1,IF(AND(EC67,$F67=$G67,$F67&gt;=PrSettings!$M$6),(ABS(DZ67-$F67)&lt;=1)*1,IF(AND(EC67,$F67+$G67&gt;=PrSettings!$M$8),(ABS(DZ67-$F67)+ABS(EA67-$G67)&lt;=1)*1,""))),"")</f>
        <v/>
      </c>
      <c r="EG67" s="468"/>
      <c r="EI67" s="186">
        <f t="shared" si="10"/>
        <v>14</v>
      </c>
      <c r="EJ67" s="187" t="str">
        <f t="shared" si="925"/>
        <v>Senegal</v>
      </c>
      <c r="EK67" s="188">
        <f t="shared" si="56"/>
        <v>57</v>
      </c>
      <c r="EL67" s="187" t="str">
        <f t="shared" si="926"/>
        <v>Iraq</v>
      </c>
      <c r="EM67" s="222"/>
      <c r="EN67" s="222"/>
      <c r="EO67" s="467"/>
      <c r="EP67" s="188" t="str">
        <f t="shared" si="927"/>
        <v/>
      </c>
      <c r="EQ67" s="188" t="str">
        <f>IF((EP67&lt;&gt;""),IF(OR($F67&lt;&gt;$G67,PrSettings!$M$4="●"),(($F67-$G67)=(EM67-EN67))*1,0),"")</f>
        <v/>
      </c>
      <c r="ER67" s="188" t="str">
        <f t="shared" si="928"/>
        <v/>
      </c>
      <c r="ES67" s="188" t="str">
        <f>IF(EP67&lt;&gt;"",IF(ABS($F67-$G67)&gt;=PrSettings!$M$7,(ABS($F67-$G67-EM67+EN67)&lt;=1)*1,IF(AND(EP67,$F67=$G67,$F67&gt;=PrSettings!$M$6),(ABS(EM67-$F67)&lt;=1)*1,IF(AND(EP67,$F67+$G67&gt;=PrSettings!$M$8),(ABS(EM67-$F67)+ABS(EN67-$G67)&lt;=1)*1,""))),"")</f>
        <v/>
      </c>
      <c r="ET67" s="468"/>
      <c r="EV67" s="186">
        <f t="shared" si="11"/>
        <v>14</v>
      </c>
      <c r="EW67" s="187" t="str">
        <f t="shared" si="929"/>
        <v>Senegal</v>
      </c>
      <c r="EX67" s="188">
        <f t="shared" si="59"/>
        <v>57</v>
      </c>
      <c r="EY67" s="187" t="str">
        <f t="shared" si="930"/>
        <v>Iraq</v>
      </c>
      <c r="EZ67" s="222"/>
      <c r="FA67" s="222"/>
      <c r="FB67" s="467"/>
      <c r="FC67" s="188" t="str">
        <f t="shared" si="931"/>
        <v/>
      </c>
      <c r="FD67" s="188" t="str">
        <f>IF((FC67&lt;&gt;""),IF(OR($F67&lt;&gt;$G67,PrSettings!$M$4="●"),(($F67-$G67)=(EZ67-FA67))*1,0),"")</f>
        <v/>
      </c>
      <c r="FE67" s="188" t="str">
        <f t="shared" si="932"/>
        <v/>
      </c>
      <c r="FF67" s="188" t="str">
        <f>IF(FC67&lt;&gt;"",IF(ABS($F67-$G67)&gt;=PrSettings!$M$7,(ABS($F67-$G67-EZ67+FA67)&lt;=1)*1,IF(AND(FC67,$F67=$G67,$F67&gt;=PrSettings!$M$6),(ABS(EZ67-$F67)&lt;=1)*1,IF(AND(FC67,$F67+$G67&gt;=PrSettings!$M$8),(ABS(EZ67-$F67)+ABS(FA67-$G67)&lt;=1)*1,""))),"")</f>
        <v/>
      </c>
      <c r="FG67" s="468"/>
      <c r="FI67" s="186">
        <f t="shared" si="12"/>
        <v>14</v>
      </c>
      <c r="FJ67" s="187" t="str">
        <f t="shared" si="933"/>
        <v>Senegal</v>
      </c>
      <c r="FK67" s="188">
        <f t="shared" si="62"/>
        <v>57</v>
      </c>
      <c r="FL67" s="187" t="str">
        <f t="shared" si="934"/>
        <v>Iraq</v>
      </c>
      <c r="FM67" s="222"/>
      <c r="FN67" s="222"/>
      <c r="FO67" s="467"/>
      <c r="FP67" s="188" t="str">
        <f t="shared" si="935"/>
        <v/>
      </c>
      <c r="FQ67" s="188" t="str">
        <f>IF((FP67&lt;&gt;""),IF(OR($F67&lt;&gt;$G67,PrSettings!$M$4="●"),(($F67-$G67)=(FM67-FN67))*1,0),"")</f>
        <v/>
      </c>
      <c r="FR67" s="188" t="str">
        <f t="shared" si="936"/>
        <v/>
      </c>
      <c r="FS67" s="188" t="str">
        <f>IF(FP67&lt;&gt;"",IF(ABS($F67-$G67)&gt;=PrSettings!$M$7,(ABS($F67-$G67-FM67+FN67)&lt;=1)*1,IF(AND(FP67,$F67=$G67,$F67&gt;=PrSettings!$M$6),(ABS(FM67-$F67)&lt;=1)*1,IF(AND(FP67,$F67+$G67&gt;=PrSettings!$M$8),(ABS(FM67-$F67)+ABS(FN67-$G67)&lt;=1)*1,""))),"")</f>
        <v/>
      </c>
      <c r="FT67" s="468"/>
      <c r="FV67" s="186">
        <f t="shared" si="13"/>
        <v>14</v>
      </c>
      <c r="FW67" s="187" t="str">
        <f t="shared" si="937"/>
        <v>Senegal</v>
      </c>
      <c r="FX67" s="188">
        <f t="shared" si="65"/>
        <v>57</v>
      </c>
      <c r="FY67" s="187" t="str">
        <f t="shared" si="938"/>
        <v>Iraq</v>
      </c>
      <c r="FZ67" s="222"/>
      <c r="GA67" s="222"/>
      <c r="GB67" s="467"/>
      <c r="GC67" s="188" t="str">
        <f t="shared" si="939"/>
        <v/>
      </c>
      <c r="GD67" s="188" t="str">
        <f>IF((GC67&lt;&gt;""),IF(OR($F67&lt;&gt;$G67,PrSettings!$M$4="●"),(($F67-$G67)=(FZ67-GA67))*1,0),"")</f>
        <v/>
      </c>
      <c r="GE67" s="188" t="str">
        <f t="shared" si="940"/>
        <v/>
      </c>
      <c r="GF67" s="188" t="str">
        <f>IF(GC67&lt;&gt;"",IF(ABS($F67-$G67)&gt;=PrSettings!$M$7,(ABS($F67-$G67-FZ67+GA67)&lt;=1)*1,IF(AND(GC67,$F67=$G67,$F67&gt;=PrSettings!$M$6),(ABS(FZ67-$F67)&lt;=1)*1,IF(AND(GC67,$F67+$G67&gt;=PrSettings!$M$8),(ABS(FZ67-$F67)+ABS(GA67-$G67)&lt;=1)*1,""))),"")</f>
        <v/>
      </c>
      <c r="GG67" s="468"/>
      <c r="GI67" s="186">
        <f t="shared" si="14"/>
        <v>14</v>
      </c>
      <c r="GJ67" s="187" t="str">
        <f t="shared" si="941"/>
        <v>Senegal</v>
      </c>
      <c r="GK67" s="188">
        <f t="shared" si="68"/>
        <v>57</v>
      </c>
      <c r="GL67" s="187" t="str">
        <f t="shared" si="942"/>
        <v>Iraq</v>
      </c>
      <c r="GM67" s="222"/>
      <c r="GN67" s="222"/>
      <c r="GO67" s="467"/>
      <c r="GP67" s="188" t="str">
        <f t="shared" si="943"/>
        <v/>
      </c>
      <c r="GQ67" s="188" t="str">
        <f>IF((GP67&lt;&gt;""),IF(OR($F67&lt;&gt;$G67,PrSettings!$M$4="●"),(($F67-$G67)=(GM67-GN67))*1,0),"")</f>
        <v/>
      </c>
      <c r="GR67" s="188" t="str">
        <f t="shared" si="944"/>
        <v/>
      </c>
      <c r="GS67" s="188" t="str">
        <f>IF(GP67&lt;&gt;"",IF(ABS($F67-$G67)&gt;=PrSettings!$M$7,(ABS($F67-$G67-GM67+GN67)&lt;=1)*1,IF(AND(GP67,$F67=$G67,$F67&gt;=PrSettings!$M$6),(ABS(GM67-$F67)&lt;=1)*1,IF(AND(GP67,$F67+$G67&gt;=PrSettings!$M$8),(ABS(GM67-$F67)+ABS(GN67-$G67)&lt;=1)*1,""))),"")</f>
        <v/>
      </c>
      <c r="GT67" s="468"/>
      <c r="GV67" s="186">
        <f t="shared" si="15"/>
        <v>14</v>
      </c>
      <c r="GW67" s="187" t="str">
        <f t="shared" si="945"/>
        <v>Senegal</v>
      </c>
      <c r="GX67" s="188">
        <f t="shared" si="71"/>
        <v>57</v>
      </c>
      <c r="GY67" s="187" t="str">
        <f t="shared" si="946"/>
        <v>Iraq</v>
      </c>
      <c r="GZ67" s="222"/>
      <c r="HA67" s="222"/>
      <c r="HB67" s="467"/>
      <c r="HC67" s="188" t="str">
        <f t="shared" si="947"/>
        <v/>
      </c>
      <c r="HD67" s="188" t="str">
        <f>IF((HC67&lt;&gt;""),IF(OR($F67&lt;&gt;$G67,PrSettings!$M$4="●"),(($F67-$G67)=(GZ67-HA67))*1,0),"")</f>
        <v/>
      </c>
      <c r="HE67" s="188" t="str">
        <f t="shared" si="948"/>
        <v/>
      </c>
      <c r="HF67" s="188" t="str">
        <f>IF(HC67&lt;&gt;"",IF(ABS($F67-$G67)&gt;=PrSettings!$M$7,(ABS($F67-$G67-GZ67+HA67)&lt;=1)*1,IF(AND(HC67,$F67=$G67,$F67&gt;=PrSettings!$M$6),(ABS(GZ67-$F67)&lt;=1)*1,IF(AND(HC67,$F67+$G67&gt;=PrSettings!$M$8),(ABS(GZ67-$F67)+ABS(HA67-$G67)&lt;=1)*1,""))),"")</f>
        <v/>
      </c>
      <c r="HG67" s="468"/>
      <c r="HI67" s="186">
        <f t="shared" si="16"/>
        <v>14</v>
      </c>
      <c r="HJ67" s="187" t="str">
        <f t="shared" si="949"/>
        <v>Senegal</v>
      </c>
      <c r="HK67" s="188">
        <f t="shared" si="74"/>
        <v>57</v>
      </c>
      <c r="HL67" s="187" t="str">
        <f t="shared" si="950"/>
        <v>Iraq</v>
      </c>
      <c r="HM67" s="222"/>
      <c r="HN67" s="222"/>
      <c r="HO67" s="467"/>
      <c r="HP67" s="188" t="str">
        <f t="shared" si="951"/>
        <v/>
      </c>
      <c r="HQ67" s="188" t="str">
        <f>IF((HP67&lt;&gt;""),IF(OR($F67&lt;&gt;$G67,PrSettings!$M$4="●"),(($F67-$G67)=(HM67-HN67))*1,0),"")</f>
        <v/>
      </c>
      <c r="HR67" s="188" t="str">
        <f t="shared" si="952"/>
        <v/>
      </c>
      <c r="HS67" s="188" t="str">
        <f>IF(HP67&lt;&gt;"",IF(ABS($F67-$G67)&gt;=PrSettings!$M$7,(ABS($F67-$G67-HM67+HN67)&lt;=1)*1,IF(AND(HP67,$F67=$G67,$F67&gt;=PrSettings!$M$6),(ABS(HM67-$F67)&lt;=1)*1,IF(AND(HP67,$F67+$G67&gt;=PrSettings!$M$8),(ABS(HM67-$F67)+ABS(HN67-$G67)&lt;=1)*1,""))),"")</f>
        <v/>
      </c>
      <c r="HT67" s="468"/>
      <c r="HV67" s="186">
        <f t="shared" si="17"/>
        <v>14</v>
      </c>
      <c r="HW67" s="187" t="str">
        <f t="shared" si="953"/>
        <v>Senegal</v>
      </c>
      <c r="HX67" s="188">
        <f t="shared" si="77"/>
        <v>57</v>
      </c>
      <c r="HY67" s="187" t="str">
        <f t="shared" si="954"/>
        <v>Iraq</v>
      </c>
      <c r="HZ67" s="222"/>
      <c r="IA67" s="222"/>
      <c r="IB67" s="467"/>
      <c r="IC67" s="188" t="str">
        <f t="shared" si="955"/>
        <v/>
      </c>
      <c r="ID67" s="188" t="str">
        <f>IF((IC67&lt;&gt;""),IF(OR($F67&lt;&gt;$G67,PrSettings!$M$4="●"),(($F67-$G67)=(HZ67-IA67))*1,0),"")</f>
        <v/>
      </c>
      <c r="IE67" s="188" t="str">
        <f t="shared" si="956"/>
        <v/>
      </c>
      <c r="IF67" s="188" t="str">
        <f>IF(IC67&lt;&gt;"",IF(ABS($F67-$G67)&gt;=PrSettings!$M$7,(ABS($F67-$G67-HZ67+IA67)&lt;=1)*1,IF(AND(IC67,$F67=$G67,$F67&gt;=PrSettings!$M$6),(ABS(HZ67-$F67)&lt;=1)*1,IF(AND(IC67,$F67+$G67&gt;=PrSettings!$M$8),(ABS(HZ67-$F67)+ABS(IA67-$G67)&lt;=1)*1,""))),"")</f>
        <v/>
      </c>
      <c r="IG67" s="468"/>
      <c r="II67" s="186">
        <f t="shared" si="18"/>
        <v>14</v>
      </c>
      <c r="IJ67" s="187" t="str">
        <f t="shared" si="957"/>
        <v>Senegal</v>
      </c>
      <c r="IK67" s="188">
        <f t="shared" si="80"/>
        <v>57</v>
      </c>
      <c r="IL67" s="187" t="str">
        <f t="shared" si="958"/>
        <v>Iraq</v>
      </c>
      <c r="IM67" s="222"/>
      <c r="IN67" s="222"/>
      <c r="IO67" s="467"/>
      <c r="IP67" s="188" t="str">
        <f t="shared" si="959"/>
        <v/>
      </c>
      <c r="IQ67" s="188" t="str">
        <f>IF((IP67&lt;&gt;""),IF(OR($F67&lt;&gt;$G67,PrSettings!$M$4="●"),(($F67-$G67)=(IM67-IN67))*1,0),"")</f>
        <v/>
      </c>
      <c r="IR67" s="188" t="str">
        <f t="shared" si="960"/>
        <v/>
      </c>
      <c r="IS67" s="188" t="str">
        <f>IF(IP67&lt;&gt;"",IF(ABS($F67-$G67)&gt;=PrSettings!$M$7,(ABS($F67-$G67-IM67+IN67)&lt;=1)*1,IF(AND(IP67,$F67=$G67,$F67&gt;=PrSettings!$M$6),(ABS(IM67-$F67)&lt;=1)*1,IF(AND(IP67,$F67+$G67&gt;=PrSettings!$M$8),(ABS(IM67-$F67)+ABS(IN67-$G67)&lt;=1)*1,""))),"")</f>
        <v/>
      </c>
      <c r="IT67" s="468"/>
      <c r="IV67" s="186">
        <f t="shared" si="19"/>
        <v>14</v>
      </c>
      <c r="IW67" s="187" t="str">
        <f t="shared" si="961"/>
        <v>Senegal</v>
      </c>
      <c r="IX67" s="188">
        <f t="shared" si="83"/>
        <v>57</v>
      </c>
      <c r="IY67" s="187" t="str">
        <f t="shared" si="962"/>
        <v>Iraq</v>
      </c>
      <c r="IZ67" s="222"/>
      <c r="JA67" s="222"/>
      <c r="JB67" s="467"/>
      <c r="JC67" s="188" t="str">
        <f t="shared" si="963"/>
        <v/>
      </c>
      <c r="JD67" s="188" t="str">
        <f>IF((JC67&lt;&gt;""),IF(OR($F67&lt;&gt;$G67,PrSettings!$M$4="●"),(($F67-$G67)=(IZ67-JA67))*1,0),"")</f>
        <v/>
      </c>
      <c r="JE67" s="188" t="str">
        <f t="shared" si="964"/>
        <v/>
      </c>
      <c r="JF67" s="188" t="str">
        <f>IF(JC67&lt;&gt;"",IF(ABS($F67-$G67)&gt;=PrSettings!$M$7,(ABS($F67-$G67-IZ67+JA67)&lt;=1)*1,IF(AND(JC67,$F67=$G67,$F67&gt;=PrSettings!$M$6),(ABS(IZ67-$F67)&lt;=1)*1,IF(AND(JC67,$F67+$G67&gt;=PrSettings!$M$8),(ABS(IZ67-$F67)+ABS(JA67-$G67)&lt;=1)*1,""))),"")</f>
        <v/>
      </c>
      <c r="JG67" s="468"/>
      <c r="JI67" s="186">
        <f t="shared" si="20"/>
        <v>14</v>
      </c>
      <c r="JJ67" s="187" t="str">
        <f t="shared" si="965"/>
        <v>Senegal</v>
      </c>
      <c r="JK67" s="188">
        <f t="shared" si="86"/>
        <v>57</v>
      </c>
      <c r="JL67" s="187" t="str">
        <f t="shared" si="966"/>
        <v>Iraq</v>
      </c>
      <c r="JM67" s="222"/>
      <c r="JN67" s="222"/>
      <c r="JO67" s="467"/>
      <c r="JP67" s="188" t="str">
        <f t="shared" si="967"/>
        <v/>
      </c>
      <c r="JQ67" s="188" t="str">
        <f>IF((JP67&lt;&gt;""),IF(OR($F67&lt;&gt;$G67,PrSettings!$M$4="●"),(($F67-$G67)=(JM67-JN67))*1,0),"")</f>
        <v/>
      </c>
      <c r="JR67" s="188" t="str">
        <f t="shared" si="968"/>
        <v/>
      </c>
      <c r="JS67" s="188" t="str">
        <f>IF(JP67&lt;&gt;"",IF(ABS($F67-$G67)&gt;=PrSettings!$M$7,(ABS($F67-$G67-JM67+JN67)&lt;=1)*1,IF(AND(JP67,$F67=$G67,$F67&gt;=PrSettings!$M$6),(ABS(JM67-$F67)&lt;=1)*1,IF(AND(JP67,$F67+$G67&gt;=PrSettings!$M$8),(ABS(JM67-$F67)+ABS(JN67-$G67)&lt;=1)*1,""))),"")</f>
        <v/>
      </c>
      <c r="JT67" s="468"/>
      <c r="JV67" s="186">
        <f t="shared" si="21"/>
        <v>14</v>
      </c>
      <c r="JW67" s="187" t="str">
        <f t="shared" si="969"/>
        <v>Senegal</v>
      </c>
      <c r="JX67" s="188">
        <f t="shared" si="89"/>
        <v>57</v>
      </c>
      <c r="JY67" s="187" t="str">
        <f t="shared" si="970"/>
        <v>Iraq</v>
      </c>
      <c r="JZ67" s="222"/>
      <c r="KA67" s="222"/>
      <c r="KB67" s="467"/>
      <c r="KC67" s="188" t="str">
        <f t="shared" si="971"/>
        <v/>
      </c>
      <c r="KD67" s="188" t="str">
        <f>IF((KC67&lt;&gt;""),IF(OR($F67&lt;&gt;$G67,PrSettings!$M$4="●"),(($F67-$G67)=(JZ67-KA67))*1,0),"")</f>
        <v/>
      </c>
      <c r="KE67" s="188" t="str">
        <f t="shared" si="972"/>
        <v/>
      </c>
      <c r="KF67" s="188" t="str">
        <f>IF(KC67&lt;&gt;"",IF(ABS($F67-$G67)&gt;=PrSettings!$M$7,(ABS($F67-$G67-JZ67+KA67)&lt;=1)*1,IF(AND(KC67,$F67=$G67,$F67&gt;=PrSettings!$M$6),(ABS(JZ67-$F67)&lt;=1)*1,IF(AND(KC67,$F67+$G67&gt;=PrSettings!$M$8),(ABS(JZ67-$F67)+ABS(KA67-$G67)&lt;=1)*1,""))),"")</f>
        <v/>
      </c>
      <c r="KG67" s="468"/>
      <c r="KI67" s="186">
        <f t="shared" si="22"/>
        <v>14</v>
      </c>
      <c r="KJ67" s="187" t="str">
        <f t="shared" si="973"/>
        <v>Senegal</v>
      </c>
      <c r="KK67" s="188">
        <f t="shared" si="92"/>
        <v>57</v>
      </c>
      <c r="KL67" s="187" t="str">
        <f t="shared" si="974"/>
        <v>Iraq</v>
      </c>
      <c r="KM67" s="222"/>
      <c r="KN67" s="222"/>
      <c r="KO67" s="467"/>
      <c r="KP67" s="188" t="str">
        <f t="shared" si="975"/>
        <v/>
      </c>
      <c r="KQ67" s="188" t="str">
        <f>IF((KP67&lt;&gt;""),IF(OR($F67&lt;&gt;$G67,PrSettings!$M$4="●"),(($F67-$G67)=(KM67-KN67))*1,0),"")</f>
        <v/>
      </c>
      <c r="KR67" s="188" t="str">
        <f t="shared" si="976"/>
        <v/>
      </c>
      <c r="KS67" s="188" t="str">
        <f>IF(KP67&lt;&gt;"",IF(ABS($F67-$G67)&gt;=PrSettings!$M$7,(ABS($F67-$G67-KM67+KN67)&lt;=1)*1,IF(AND(KP67,$F67=$G67,$F67&gt;=PrSettings!$M$6),(ABS(KM67-$F67)&lt;=1)*1,IF(AND(KP67,$F67+$G67&gt;=PrSettings!$M$8),(ABS(KM67-$F67)+ABS(KN67-$G67)&lt;=1)*1,""))),"")</f>
        <v/>
      </c>
      <c r="KT67" s="468"/>
      <c r="KV67" s="186">
        <f t="shared" si="23"/>
        <v>14</v>
      </c>
      <c r="KW67" s="187" t="str">
        <f t="shared" si="977"/>
        <v>Senegal</v>
      </c>
      <c r="KX67" s="188">
        <f t="shared" si="95"/>
        <v>57</v>
      </c>
      <c r="KY67" s="187" t="str">
        <f t="shared" si="978"/>
        <v>Iraq</v>
      </c>
      <c r="KZ67" s="222"/>
      <c r="LA67" s="222"/>
      <c r="LB67" s="467"/>
      <c r="LC67" s="188" t="str">
        <f t="shared" si="979"/>
        <v/>
      </c>
      <c r="LD67" s="188" t="str">
        <f>IF((LC67&lt;&gt;""),IF(OR($F67&lt;&gt;$G67,PrSettings!$M$4="●"),(($F67-$G67)=(KZ67-LA67))*1,0),"")</f>
        <v/>
      </c>
      <c r="LE67" s="188" t="str">
        <f t="shared" si="980"/>
        <v/>
      </c>
      <c r="LF67" s="188" t="str">
        <f>IF(LC67&lt;&gt;"",IF(ABS($F67-$G67)&gt;=PrSettings!$M$7,(ABS($F67-$G67-KZ67+LA67)&lt;=1)*1,IF(AND(LC67,$F67=$G67,$F67&gt;=PrSettings!$M$6),(ABS(KZ67-$F67)&lt;=1)*1,IF(AND(LC67,$F67+$G67&gt;=PrSettings!$M$8),(ABS(KZ67-$F67)+ABS(LA67-$G67)&lt;=1)*1,""))),"")</f>
        <v/>
      </c>
      <c r="LG67" s="468"/>
      <c r="LI67" s="186">
        <f t="shared" si="24"/>
        <v>14</v>
      </c>
      <c r="LJ67" s="187" t="str">
        <f t="shared" si="981"/>
        <v>Senegal</v>
      </c>
      <c r="LK67" s="188">
        <f t="shared" si="98"/>
        <v>57</v>
      </c>
      <c r="LL67" s="187" t="str">
        <f t="shared" si="982"/>
        <v>Iraq</v>
      </c>
      <c r="LM67" s="222"/>
      <c r="LN67" s="222"/>
      <c r="LO67" s="467"/>
      <c r="LP67" s="188" t="str">
        <f t="shared" si="983"/>
        <v/>
      </c>
      <c r="LQ67" s="188" t="str">
        <f>IF((LP67&lt;&gt;""),IF(OR($F67&lt;&gt;$G67,PrSettings!$M$4="●"),(($F67-$G67)=(LM67-LN67))*1,0),"")</f>
        <v/>
      </c>
      <c r="LR67" s="188" t="str">
        <f t="shared" si="984"/>
        <v/>
      </c>
      <c r="LS67" s="188" t="str">
        <f>IF(LP67&lt;&gt;"",IF(ABS($F67-$G67)&gt;=PrSettings!$M$7,(ABS($F67-$G67-LM67+LN67)&lt;=1)*1,IF(AND(LP67,$F67=$G67,$F67&gt;=PrSettings!$M$6),(ABS(LM67-$F67)&lt;=1)*1,IF(AND(LP67,$F67+$G67&gt;=PrSettings!$M$8),(ABS(LM67-$F67)+ABS(LN67-$G67)&lt;=1)*1,""))),"")</f>
        <v/>
      </c>
      <c r="LT67" s="468"/>
      <c r="LV67" s="186">
        <f t="shared" si="25"/>
        <v>14</v>
      </c>
      <c r="LW67" s="187" t="str">
        <f t="shared" si="985"/>
        <v>Senegal</v>
      </c>
      <c r="LX67" s="188">
        <f t="shared" si="101"/>
        <v>57</v>
      </c>
      <c r="LY67" s="187" t="str">
        <f t="shared" si="986"/>
        <v>Iraq</v>
      </c>
      <c r="LZ67" s="222"/>
      <c r="MA67" s="222"/>
      <c r="MB67" s="467"/>
      <c r="MC67" s="188" t="str">
        <f t="shared" si="987"/>
        <v/>
      </c>
      <c r="MD67" s="188" t="str">
        <f>IF((MC67&lt;&gt;""),IF(OR($F67&lt;&gt;$G67,PrSettings!$M$4="●"),(($F67-$G67)=(LZ67-MA67))*1,0),"")</f>
        <v/>
      </c>
      <c r="ME67" s="188" t="str">
        <f t="shared" si="988"/>
        <v/>
      </c>
      <c r="MF67" s="188" t="str">
        <f>IF(MC67&lt;&gt;"",IF(ABS($F67-$G67)&gt;=PrSettings!$M$7,(ABS($F67-$G67-LZ67+MA67)&lt;=1)*1,IF(AND(MC67,$F67=$G67,$F67&gt;=PrSettings!$M$6),(ABS(LZ67-$F67)&lt;=1)*1,IF(AND(MC67,$F67+$G67&gt;=PrSettings!$M$8),(ABS(LZ67-$F67)+ABS(MA67-$G67)&lt;=1)*1,""))),"")</f>
        <v/>
      </c>
      <c r="MG67" s="468"/>
    </row>
    <row r="68" spans="2:345" ht="24" customHeight="1">
      <c r="B68" s="195" t="str">
        <f>Language!$E$130&amp;" J"</f>
        <v>Group J</v>
      </c>
      <c r="C68" s="196"/>
      <c r="D68" s="201"/>
      <c r="E68" s="198"/>
      <c r="F68" s="202"/>
      <c r="G68" s="203"/>
      <c r="I68" s="195" t="str">
        <f t="shared" si="468"/>
        <v>Group J</v>
      </c>
      <c r="J68" s="197"/>
      <c r="K68" s="201"/>
      <c r="L68" s="198"/>
      <c r="M68" s="226"/>
      <c r="N68" s="227"/>
      <c r="O68" s="199"/>
      <c r="P68" s="210"/>
      <c r="Q68" s="210"/>
      <c r="R68" s="198"/>
      <c r="S68" s="198"/>
      <c r="T68" s="211"/>
      <c r="V68" s="195" t="str">
        <f t="shared" si="1"/>
        <v>Group J</v>
      </c>
      <c r="W68" s="197"/>
      <c r="X68" s="201"/>
      <c r="Y68" s="198"/>
      <c r="Z68" s="226"/>
      <c r="AA68" s="227"/>
      <c r="AB68" s="199"/>
      <c r="AC68" s="210"/>
      <c r="AD68" s="210"/>
      <c r="AE68" s="198"/>
      <c r="AF68" s="198"/>
      <c r="AG68" s="211"/>
      <c r="AI68" s="195" t="str">
        <f t="shared" si="2"/>
        <v>Group J</v>
      </c>
      <c r="AJ68" s="197"/>
      <c r="AK68" s="201"/>
      <c r="AL68" s="198"/>
      <c r="AM68" s="226"/>
      <c r="AN68" s="227"/>
      <c r="AO68" s="199"/>
      <c r="AP68" s="210"/>
      <c r="AQ68" s="210"/>
      <c r="AR68" s="198"/>
      <c r="AS68" s="198"/>
      <c r="AT68" s="211"/>
      <c r="AV68" s="195" t="str">
        <f t="shared" si="3"/>
        <v>Group J</v>
      </c>
      <c r="AW68" s="197"/>
      <c r="AX68" s="201"/>
      <c r="AY68" s="198"/>
      <c r="AZ68" s="226"/>
      <c r="BA68" s="227"/>
      <c r="BB68" s="199"/>
      <c r="BC68" s="210"/>
      <c r="BD68" s="210"/>
      <c r="BE68" s="198"/>
      <c r="BF68" s="198"/>
      <c r="BG68" s="211"/>
      <c r="BI68" s="195" t="str">
        <f t="shared" si="4"/>
        <v>Group J</v>
      </c>
      <c r="BJ68" s="197"/>
      <c r="BK68" s="201"/>
      <c r="BL68" s="198"/>
      <c r="BM68" s="226"/>
      <c r="BN68" s="227"/>
      <c r="BO68" s="199"/>
      <c r="BP68" s="210"/>
      <c r="BQ68" s="210"/>
      <c r="BR68" s="198"/>
      <c r="BS68" s="198"/>
      <c r="BT68" s="211"/>
      <c r="BV68" s="195" t="str">
        <f t="shared" si="5"/>
        <v>Group J</v>
      </c>
      <c r="BW68" s="197"/>
      <c r="BX68" s="201"/>
      <c r="BY68" s="198"/>
      <c r="BZ68" s="226"/>
      <c r="CA68" s="227"/>
      <c r="CB68" s="199"/>
      <c r="CC68" s="210"/>
      <c r="CD68" s="210"/>
      <c r="CE68" s="198"/>
      <c r="CF68" s="198"/>
      <c r="CG68" s="211"/>
      <c r="CI68" s="195" t="str">
        <f t="shared" si="6"/>
        <v>Group J</v>
      </c>
      <c r="CJ68" s="197"/>
      <c r="CK68" s="201"/>
      <c r="CL68" s="198"/>
      <c r="CM68" s="226"/>
      <c r="CN68" s="227"/>
      <c r="CO68" s="199"/>
      <c r="CP68" s="210"/>
      <c r="CQ68" s="210"/>
      <c r="CR68" s="198"/>
      <c r="CS68" s="198"/>
      <c r="CT68" s="211"/>
      <c r="CV68" s="195" t="str">
        <f t="shared" si="7"/>
        <v>Group J</v>
      </c>
      <c r="CW68" s="197"/>
      <c r="CX68" s="201"/>
      <c r="CY68" s="198"/>
      <c r="CZ68" s="226"/>
      <c r="DA68" s="227"/>
      <c r="DB68" s="199"/>
      <c r="DC68" s="210"/>
      <c r="DD68" s="210"/>
      <c r="DE68" s="198"/>
      <c r="DF68" s="198"/>
      <c r="DG68" s="211"/>
      <c r="DI68" s="195" t="str">
        <f t="shared" si="8"/>
        <v>Group J</v>
      </c>
      <c r="DJ68" s="197"/>
      <c r="DK68" s="201"/>
      <c r="DL68" s="198"/>
      <c r="DM68" s="226"/>
      <c r="DN68" s="227"/>
      <c r="DO68" s="199"/>
      <c r="DP68" s="210"/>
      <c r="DQ68" s="210"/>
      <c r="DR68" s="198"/>
      <c r="DS68" s="198"/>
      <c r="DT68" s="211"/>
      <c r="DV68" s="195" t="str">
        <f t="shared" si="9"/>
        <v>Group J</v>
      </c>
      <c r="DW68" s="197"/>
      <c r="DX68" s="201"/>
      <c r="DY68" s="198"/>
      <c r="DZ68" s="226"/>
      <c r="EA68" s="227"/>
      <c r="EB68" s="199"/>
      <c r="EC68" s="210"/>
      <c r="ED68" s="210"/>
      <c r="EE68" s="198"/>
      <c r="EF68" s="198"/>
      <c r="EG68" s="211"/>
      <c r="EI68" s="195" t="str">
        <f t="shared" si="10"/>
        <v>Group J</v>
      </c>
      <c r="EJ68" s="197"/>
      <c r="EK68" s="201"/>
      <c r="EL68" s="198"/>
      <c r="EM68" s="226"/>
      <c r="EN68" s="227"/>
      <c r="EO68" s="199"/>
      <c r="EP68" s="210"/>
      <c r="EQ68" s="210"/>
      <c r="ER68" s="198"/>
      <c r="ES68" s="198"/>
      <c r="ET68" s="211"/>
      <c r="EV68" s="195" t="str">
        <f t="shared" si="11"/>
        <v>Group J</v>
      </c>
      <c r="EW68" s="197"/>
      <c r="EX68" s="201"/>
      <c r="EY68" s="198"/>
      <c r="EZ68" s="226"/>
      <c r="FA68" s="227"/>
      <c r="FB68" s="199"/>
      <c r="FC68" s="210"/>
      <c r="FD68" s="210"/>
      <c r="FE68" s="198"/>
      <c r="FF68" s="198"/>
      <c r="FG68" s="211"/>
      <c r="FI68" s="195" t="str">
        <f t="shared" si="12"/>
        <v>Group J</v>
      </c>
      <c r="FJ68" s="197"/>
      <c r="FK68" s="201"/>
      <c r="FL68" s="198"/>
      <c r="FM68" s="226"/>
      <c r="FN68" s="227"/>
      <c r="FO68" s="199"/>
      <c r="FP68" s="210"/>
      <c r="FQ68" s="210"/>
      <c r="FR68" s="198"/>
      <c r="FS68" s="198"/>
      <c r="FT68" s="211"/>
      <c r="FV68" s="195" t="str">
        <f t="shared" si="13"/>
        <v>Group J</v>
      </c>
      <c r="FW68" s="197"/>
      <c r="FX68" s="201"/>
      <c r="FY68" s="198"/>
      <c r="FZ68" s="226"/>
      <c r="GA68" s="227"/>
      <c r="GB68" s="199"/>
      <c r="GC68" s="210"/>
      <c r="GD68" s="210"/>
      <c r="GE68" s="198"/>
      <c r="GF68" s="198"/>
      <c r="GG68" s="211"/>
      <c r="GI68" s="195" t="str">
        <f t="shared" si="14"/>
        <v>Group J</v>
      </c>
      <c r="GJ68" s="197"/>
      <c r="GK68" s="201"/>
      <c r="GL68" s="198"/>
      <c r="GM68" s="226"/>
      <c r="GN68" s="227"/>
      <c r="GO68" s="199"/>
      <c r="GP68" s="210"/>
      <c r="GQ68" s="210"/>
      <c r="GR68" s="198"/>
      <c r="GS68" s="198"/>
      <c r="GT68" s="211"/>
      <c r="GV68" s="195" t="str">
        <f t="shared" si="15"/>
        <v>Group J</v>
      </c>
      <c r="GW68" s="197"/>
      <c r="GX68" s="201"/>
      <c r="GY68" s="198"/>
      <c r="GZ68" s="226"/>
      <c r="HA68" s="227"/>
      <c r="HB68" s="199"/>
      <c r="HC68" s="210"/>
      <c r="HD68" s="210"/>
      <c r="HE68" s="198"/>
      <c r="HF68" s="198"/>
      <c r="HG68" s="211"/>
      <c r="HI68" s="195" t="str">
        <f t="shared" si="16"/>
        <v>Group J</v>
      </c>
      <c r="HJ68" s="197"/>
      <c r="HK68" s="201"/>
      <c r="HL68" s="198"/>
      <c r="HM68" s="226"/>
      <c r="HN68" s="227"/>
      <c r="HO68" s="199"/>
      <c r="HP68" s="210"/>
      <c r="HQ68" s="210"/>
      <c r="HR68" s="198"/>
      <c r="HS68" s="198"/>
      <c r="HT68" s="211"/>
      <c r="HV68" s="195" t="str">
        <f t="shared" si="17"/>
        <v>Group J</v>
      </c>
      <c r="HW68" s="197"/>
      <c r="HX68" s="201"/>
      <c r="HY68" s="198"/>
      <c r="HZ68" s="226"/>
      <c r="IA68" s="227"/>
      <c r="IB68" s="199"/>
      <c r="IC68" s="210"/>
      <c r="ID68" s="210"/>
      <c r="IE68" s="198"/>
      <c r="IF68" s="198"/>
      <c r="IG68" s="211"/>
      <c r="II68" s="195" t="str">
        <f t="shared" si="18"/>
        <v>Group J</v>
      </c>
      <c r="IJ68" s="197"/>
      <c r="IK68" s="201"/>
      <c r="IL68" s="198"/>
      <c r="IM68" s="226"/>
      <c r="IN68" s="227"/>
      <c r="IO68" s="199"/>
      <c r="IP68" s="210"/>
      <c r="IQ68" s="210"/>
      <c r="IR68" s="198"/>
      <c r="IS68" s="198"/>
      <c r="IT68" s="211"/>
      <c r="IV68" s="195" t="str">
        <f t="shared" si="19"/>
        <v>Group J</v>
      </c>
      <c r="IW68" s="197"/>
      <c r="IX68" s="201"/>
      <c r="IY68" s="198"/>
      <c r="IZ68" s="226"/>
      <c r="JA68" s="227"/>
      <c r="JB68" s="199"/>
      <c r="JC68" s="210"/>
      <c r="JD68" s="210"/>
      <c r="JE68" s="198"/>
      <c r="JF68" s="198"/>
      <c r="JG68" s="211"/>
      <c r="JI68" s="195" t="str">
        <f t="shared" si="20"/>
        <v>Group J</v>
      </c>
      <c r="JJ68" s="197"/>
      <c r="JK68" s="201"/>
      <c r="JL68" s="198"/>
      <c r="JM68" s="226"/>
      <c r="JN68" s="227"/>
      <c r="JO68" s="199"/>
      <c r="JP68" s="210"/>
      <c r="JQ68" s="210"/>
      <c r="JR68" s="198"/>
      <c r="JS68" s="198"/>
      <c r="JT68" s="211"/>
      <c r="JV68" s="195" t="str">
        <f t="shared" si="21"/>
        <v>Group J</v>
      </c>
      <c r="JW68" s="197"/>
      <c r="JX68" s="201"/>
      <c r="JY68" s="198"/>
      <c r="JZ68" s="226"/>
      <c r="KA68" s="227"/>
      <c r="KB68" s="199"/>
      <c r="KC68" s="210"/>
      <c r="KD68" s="210"/>
      <c r="KE68" s="198"/>
      <c r="KF68" s="198"/>
      <c r="KG68" s="211"/>
      <c r="KI68" s="195" t="str">
        <f t="shared" si="22"/>
        <v>Group J</v>
      </c>
      <c r="KJ68" s="197"/>
      <c r="KK68" s="201"/>
      <c r="KL68" s="198"/>
      <c r="KM68" s="226"/>
      <c r="KN68" s="227"/>
      <c r="KO68" s="199"/>
      <c r="KP68" s="210"/>
      <c r="KQ68" s="210"/>
      <c r="KR68" s="198"/>
      <c r="KS68" s="198"/>
      <c r="KT68" s="211"/>
      <c r="KV68" s="195" t="str">
        <f t="shared" si="23"/>
        <v>Group J</v>
      </c>
      <c r="KW68" s="197"/>
      <c r="KX68" s="201"/>
      <c r="KY68" s="198"/>
      <c r="KZ68" s="226"/>
      <c r="LA68" s="227"/>
      <c r="LB68" s="199"/>
      <c r="LC68" s="210"/>
      <c r="LD68" s="210"/>
      <c r="LE68" s="198"/>
      <c r="LF68" s="198"/>
      <c r="LG68" s="211"/>
      <c r="LI68" s="195" t="str">
        <f t="shared" si="24"/>
        <v>Group J</v>
      </c>
      <c r="LJ68" s="197"/>
      <c r="LK68" s="201"/>
      <c r="LL68" s="198"/>
      <c r="LM68" s="226"/>
      <c r="LN68" s="227"/>
      <c r="LO68" s="199"/>
      <c r="LP68" s="210"/>
      <c r="LQ68" s="210"/>
      <c r="LR68" s="198"/>
      <c r="LS68" s="198"/>
      <c r="LT68" s="211"/>
      <c r="LV68" s="195" t="str">
        <f t="shared" si="25"/>
        <v>Group J</v>
      </c>
      <c r="LW68" s="197"/>
      <c r="LX68" s="201"/>
      <c r="LY68" s="198"/>
      <c r="LZ68" s="226"/>
      <c r="MA68" s="227"/>
      <c r="MB68" s="199"/>
      <c r="MC68" s="210"/>
      <c r="MD68" s="210"/>
      <c r="ME68" s="198"/>
      <c r="MF68" s="198"/>
      <c r="MG68" s="211"/>
    </row>
    <row r="69" spans="2:345">
      <c r="B69" s="186">
        <f>INDEX(Groups!$C$7:$C$65,MATCH(C69,Groups!$D$7:$D$65,0))</f>
        <v>3</v>
      </c>
      <c r="C69" s="187" t="str">
        <f>CalcJ!$P$22</f>
        <v>Argentina</v>
      </c>
      <c r="D69" s="188">
        <f>INDEX(Groups!$C$7:$C$65,MATCH(E69,Groups!$D$7:$D$65,0))</f>
        <v>28</v>
      </c>
      <c r="E69" s="187" t="str">
        <f>CalcJ!$Q$22</f>
        <v>Algeria</v>
      </c>
      <c r="F69" s="189" t="str">
        <f>CalcJ!$R$22</f>
        <v/>
      </c>
      <c r="G69" s="190" t="str">
        <f>CalcJ!$S$22</f>
        <v/>
      </c>
      <c r="I69" s="186">
        <f t="shared" si="468"/>
        <v>3</v>
      </c>
      <c r="J69" s="187" t="str">
        <f t="shared" ref="J69:J74" si="989">$C69</f>
        <v>Argentina</v>
      </c>
      <c r="K69" s="188">
        <f t="shared" si="26"/>
        <v>28</v>
      </c>
      <c r="L69" s="187" t="str">
        <f t="shared" ref="L69:L74" si="990">$E69</f>
        <v>Algeria</v>
      </c>
      <c r="M69" s="222"/>
      <c r="N69" s="222"/>
      <c r="O69" s="217"/>
      <c r="P69" s="188" t="str">
        <f t="shared" ref="P69:P74" si="991">IF(($F69&lt;&gt;"")*($G69&lt;&gt;"")*(M69&lt;&gt;"")*(N69&lt;&gt;""),($F69&gt;$G69)*(M69&gt;N69)+($F69=$G69)*(M69=N69)+($F69&lt;$G69)*(M69&lt;N69),"")</f>
        <v/>
      </c>
      <c r="Q69" s="188" t="str">
        <f>IF((P69&lt;&gt;""),IF(OR($F69&lt;&gt;$G69,PrSettings!$M$4="●"),(($F69-$G69)=(M69-N69))*1,0),"")</f>
        <v/>
      </c>
      <c r="R69" s="188" t="str">
        <f t="shared" ref="R69:R74" si="992">IF((P69&lt;&gt;""),($F69=M69)*($G69=N69),"")</f>
        <v/>
      </c>
      <c r="S69" s="188" t="str">
        <f>IF(P69&lt;&gt;"",IF(ABS($F69-$G69)&gt;=PrSettings!$M$7,(ABS($F69-$G69-M69+N69)&lt;=1)*1,IF(AND(P69,$F69=$G69,$F69&gt;=PrSettings!$M$6),(ABS(M69-$F69)&lt;=1)*1,IF(AND(P69,$F69+$G69&gt;=PrSettings!$M$8),(ABS(M69-$F69)+ABS(N69-$G69)&lt;=1)*1,""))),"")</f>
        <v/>
      </c>
      <c r="T69" s="219"/>
      <c r="V69" s="186">
        <f t="shared" ref="V69:V88" si="993">$B69</f>
        <v>3</v>
      </c>
      <c r="W69" s="187" t="str">
        <f t="shared" ref="W69:W74" si="994">$C69</f>
        <v>Argentina</v>
      </c>
      <c r="X69" s="188">
        <f t="shared" si="29"/>
        <v>28</v>
      </c>
      <c r="Y69" s="187" t="str">
        <f t="shared" ref="Y69:Y74" si="995">$E69</f>
        <v>Algeria</v>
      </c>
      <c r="Z69" s="222"/>
      <c r="AA69" s="222"/>
      <c r="AB69" s="217"/>
      <c r="AC69" s="188" t="str">
        <f t="shared" ref="AC69:AC74" si="996">IF(($F69&lt;&gt;"")*($G69&lt;&gt;"")*(Z69&lt;&gt;"")*(AA69&lt;&gt;""),($F69&gt;$G69)*(Z69&gt;AA69)+($F69=$G69)*(Z69=AA69)+($F69&lt;$G69)*(Z69&lt;AA69),"")</f>
        <v/>
      </c>
      <c r="AD69" s="188" t="str">
        <f>IF((AC69&lt;&gt;""),IF(OR($F69&lt;&gt;$G69,PrSettings!$M$4="●"),(($F69-$G69)=(Z69-AA69))*1,0),"")</f>
        <v/>
      </c>
      <c r="AE69" s="188" t="str">
        <f t="shared" ref="AE69:AE74" si="997">IF((AC69&lt;&gt;""),($F69=Z69)*($G69=AA69),"")</f>
        <v/>
      </c>
      <c r="AF69" s="188" t="str">
        <f>IF(AC69&lt;&gt;"",IF(ABS($F69-$G69)&gt;=PrSettings!$M$7,(ABS($F69-$G69-Z69+AA69)&lt;=1)*1,IF(AND(AC69,$F69=$G69,$F69&gt;=PrSettings!$M$6),(ABS(Z69-$F69)&lt;=1)*1,IF(AND(AC69,$F69+$G69&gt;=PrSettings!$M$8),(ABS(Z69-$F69)+ABS(AA69-$G69)&lt;=1)*1,""))),"")</f>
        <v/>
      </c>
      <c r="AG69" s="219"/>
      <c r="AI69" s="186">
        <f t="shared" ref="AI69:AI88" si="998">$B69</f>
        <v>3</v>
      </c>
      <c r="AJ69" s="187" t="str">
        <f t="shared" ref="AJ69:AJ74" si="999">$C69</f>
        <v>Argentina</v>
      </c>
      <c r="AK69" s="188">
        <f t="shared" si="32"/>
        <v>28</v>
      </c>
      <c r="AL69" s="187" t="str">
        <f t="shared" ref="AL69:AL74" si="1000">$E69</f>
        <v>Algeria</v>
      </c>
      <c r="AM69" s="222"/>
      <c r="AN69" s="222"/>
      <c r="AO69" s="217"/>
      <c r="AP69" s="188" t="str">
        <f t="shared" ref="AP69:AP74" si="1001">IF(($F69&lt;&gt;"")*($G69&lt;&gt;"")*(AM69&lt;&gt;"")*(AN69&lt;&gt;""),($F69&gt;$G69)*(AM69&gt;AN69)+($F69=$G69)*(AM69=AN69)+($F69&lt;$G69)*(AM69&lt;AN69),"")</f>
        <v/>
      </c>
      <c r="AQ69" s="188" t="str">
        <f>IF((AP69&lt;&gt;""),IF(OR($F69&lt;&gt;$G69,PrSettings!$M$4="●"),(($F69-$G69)=(AM69-AN69))*1,0),"")</f>
        <v/>
      </c>
      <c r="AR69" s="188" t="str">
        <f t="shared" ref="AR69:AR74" si="1002">IF((AP69&lt;&gt;""),($F69=AM69)*($G69=AN69),"")</f>
        <v/>
      </c>
      <c r="AS69" s="188" t="str">
        <f>IF(AP69&lt;&gt;"",IF(ABS($F69-$G69)&gt;=PrSettings!$M$7,(ABS($F69-$G69-AM69+AN69)&lt;=1)*1,IF(AND(AP69,$F69=$G69,$F69&gt;=PrSettings!$M$6),(ABS(AM69-$F69)&lt;=1)*1,IF(AND(AP69,$F69+$G69&gt;=PrSettings!$M$8),(ABS(AM69-$F69)+ABS(AN69-$G69)&lt;=1)*1,""))),"")</f>
        <v/>
      </c>
      <c r="AT69" s="219"/>
      <c r="AV69" s="186">
        <f t="shared" ref="AV69:AV88" si="1003">$B69</f>
        <v>3</v>
      </c>
      <c r="AW69" s="187" t="str">
        <f t="shared" ref="AW69:AW74" si="1004">$C69</f>
        <v>Argentina</v>
      </c>
      <c r="AX69" s="188">
        <f t="shared" si="35"/>
        <v>28</v>
      </c>
      <c r="AY69" s="187" t="str">
        <f t="shared" ref="AY69:AY74" si="1005">$E69</f>
        <v>Algeria</v>
      </c>
      <c r="AZ69" s="222"/>
      <c r="BA69" s="222"/>
      <c r="BB69" s="217"/>
      <c r="BC69" s="188" t="str">
        <f t="shared" ref="BC69:BC74" si="1006">IF(($F69&lt;&gt;"")*($G69&lt;&gt;"")*(AZ69&lt;&gt;"")*(BA69&lt;&gt;""),($F69&gt;$G69)*(AZ69&gt;BA69)+($F69=$G69)*(AZ69=BA69)+($F69&lt;$G69)*(AZ69&lt;BA69),"")</f>
        <v/>
      </c>
      <c r="BD69" s="188" t="str">
        <f>IF((BC69&lt;&gt;""),IF(OR($F69&lt;&gt;$G69,PrSettings!$M$4="●"),(($F69-$G69)=(AZ69-BA69))*1,0),"")</f>
        <v/>
      </c>
      <c r="BE69" s="188" t="str">
        <f t="shared" ref="BE69:BE74" si="1007">IF((BC69&lt;&gt;""),($F69=AZ69)*($G69=BA69),"")</f>
        <v/>
      </c>
      <c r="BF69" s="188" t="str">
        <f>IF(BC69&lt;&gt;"",IF(ABS($F69-$G69)&gt;=PrSettings!$M$7,(ABS($F69-$G69-AZ69+BA69)&lt;=1)*1,IF(AND(BC69,$F69=$G69,$F69&gt;=PrSettings!$M$6),(ABS(AZ69-$F69)&lt;=1)*1,IF(AND(BC69,$F69+$G69&gt;=PrSettings!$M$8),(ABS(AZ69-$F69)+ABS(BA69-$G69)&lt;=1)*1,""))),"")</f>
        <v/>
      </c>
      <c r="BG69" s="219"/>
      <c r="BI69" s="186">
        <f t="shared" ref="BI69:BI88" si="1008">$B69</f>
        <v>3</v>
      </c>
      <c r="BJ69" s="187" t="str">
        <f t="shared" ref="BJ69:BJ74" si="1009">$C69</f>
        <v>Argentina</v>
      </c>
      <c r="BK69" s="188">
        <f t="shared" si="38"/>
        <v>28</v>
      </c>
      <c r="BL69" s="187" t="str">
        <f t="shared" ref="BL69:BL74" si="1010">$E69</f>
        <v>Algeria</v>
      </c>
      <c r="BM69" s="222"/>
      <c r="BN69" s="222"/>
      <c r="BO69" s="217"/>
      <c r="BP69" s="188" t="str">
        <f t="shared" ref="BP69:BP74" si="1011">IF(($F69&lt;&gt;"")*($G69&lt;&gt;"")*(BM69&lt;&gt;"")*(BN69&lt;&gt;""),($F69&gt;$G69)*(BM69&gt;BN69)+($F69=$G69)*(BM69=BN69)+($F69&lt;$G69)*(BM69&lt;BN69),"")</f>
        <v/>
      </c>
      <c r="BQ69" s="188" t="str">
        <f>IF((BP69&lt;&gt;""),IF(OR($F69&lt;&gt;$G69,PrSettings!$M$4="●"),(($F69-$G69)=(BM69-BN69))*1,0),"")</f>
        <v/>
      </c>
      <c r="BR69" s="188" t="str">
        <f t="shared" ref="BR69:BR74" si="1012">IF((BP69&lt;&gt;""),($F69=BM69)*($G69=BN69),"")</f>
        <v/>
      </c>
      <c r="BS69" s="188" t="str">
        <f>IF(BP69&lt;&gt;"",IF(ABS($F69-$G69)&gt;=PrSettings!$M$7,(ABS($F69-$G69-BM69+BN69)&lt;=1)*1,IF(AND(BP69,$F69=$G69,$F69&gt;=PrSettings!$M$6),(ABS(BM69-$F69)&lt;=1)*1,IF(AND(BP69,$F69+$G69&gt;=PrSettings!$M$8),(ABS(BM69-$F69)+ABS(BN69-$G69)&lt;=1)*1,""))),"")</f>
        <v/>
      </c>
      <c r="BT69" s="219"/>
      <c r="BV69" s="186">
        <f t="shared" ref="BV69:BV88" si="1013">$B69</f>
        <v>3</v>
      </c>
      <c r="BW69" s="187" t="str">
        <f t="shared" ref="BW69:BW74" si="1014">$C69</f>
        <v>Argentina</v>
      </c>
      <c r="BX69" s="188">
        <f t="shared" si="41"/>
        <v>28</v>
      </c>
      <c r="BY69" s="187" t="str">
        <f t="shared" ref="BY69:BY74" si="1015">$E69</f>
        <v>Algeria</v>
      </c>
      <c r="BZ69" s="222"/>
      <c r="CA69" s="222"/>
      <c r="CB69" s="217"/>
      <c r="CC69" s="188" t="str">
        <f t="shared" ref="CC69:CC74" si="1016">IF(($F69&lt;&gt;"")*($G69&lt;&gt;"")*(BZ69&lt;&gt;"")*(CA69&lt;&gt;""),($F69&gt;$G69)*(BZ69&gt;CA69)+($F69=$G69)*(BZ69=CA69)+($F69&lt;$G69)*(BZ69&lt;CA69),"")</f>
        <v/>
      </c>
      <c r="CD69" s="188" t="str">
        <f>IF((CC69&lt;&gt;""),IF(OR($F69&lt;&gt;$G69,PrSettings!$M$4="●"),(($F69-$G69)=(BZ69-CA69))*1,0),"")</f>
        <v/>
      </c>
      <c r="CE69" s="188" t="str">
        <f t="shared" ref="CE69:CE74" si="1017">IF((CC69&lt;&gt;""),($F69=BZ69)*($G69=CA69),"")</f>
        <v/>
      </c>
      <c r="CF69" s="188" t="str">
        <f>IF(CC69&lt;&gt;"",IF(ABS($F69-$G69)&gt;=PrSettings!$M$7,(ABS($F69-$G69-BZ69+CA69)&lt;=1)*1,IF(AND(CC69,$F69=$G69,$F69&gt;=PrSettings!$M$6),(ABS(BZ69-$F69)&lt;=1)*1,IF(AND(CC69,$F69+$G69&gt;=PrSettings!$M$8),(ABS(BZ69-$F69)+ABS(CA69-$G69)&lt;=1)*1,""))),"")</f>
        <v/>
      </c>
      <c r="CG69" s="219"/>
      <c r="CI69" s="186">
        <f t="shared" ref="CI69:CI88" si="1018">$B69</f>
        <v>3</v>
      </c>
      <c r="CJ69" s="187" t="str">
        <f t="shared" ref="CJ69:CJ74" si="1019">$C69</f>
        <v>Argentina</v>
      </c>
      <c r="CK69" s="188">
        <f t="shared" si="44"/>
        <v>28</v>
      </c>
      <c r="CL69" s="187" t="str">
        <f t="shared" ref="CL69:CL74" si="1020">$E69</f>
        <v>Algeria</v>
      </c>
      <c r="CM69" s="222"/>
      <c r="CN69" s="222"/>
      <c r="CO69" s="217"/>
      <c r="CP69" s="188" t="str">
        <f t="shared" ref="CP69:CP74" si="1021">IF(($F69&lt;&gt;"")*($G69&lt;&gt;"")*(CM69&lt;&gt;"")*(CN69&lt;&gt;""),($F69&gt;$G69)*(CM69&gt;CN69)+($F69=$G69)*(CM69=CN69)+($F69&lt;$G69)*(CM69&lt;CN69),"")</f>
        <v/>
      </c>
      <c r="CQ69" s="188" t="str">
        <f>IF((CP69&lt;&gt;""),IF(OR($F69&lt;&gt;$G69,PrSettings!$M$4="●"),(($F69-$G69)=(CM69-CN69))*1,0),"")</f>
        <v/>
      </c>
      <c r="CR69" s="188" t="str">
        <f t="shared" ref="CR69:CR74" si="1022">IF((CP69&lt;&gt;""),($F69=CM69)*($G69=CN69),"")</f>
        <v/>
      </c>
      <c r="CS69" s="188" t="str">
        <f>IF(CP69&lt;&gt;"",IF(ABS($F69-$G69)&gt;=PrSettings!$M$7,(ABS($F69-$G69-CM69+CN69)&lt;=1)*1,IF(AND(CP69,$F69=$G69,$F69&gt;=PrSettings!$M$6),(ABS(CM69-$F69)&lt;=1)*1,IF(AND(CP69,$F69+$G69&gt;=PrSettings!$M$8),(ABS(CM69-$F69)+ABS(CN69-$G69)&lt;=1)*1,""))),"")</f>
        <v/>
      </c>
      <c r="CT69" s="219"/>
      <c r="CV69" s="186">
        <f t="shared" ref="CV69:CV88" si="1023">$B69</f>
        <v>3</v>
      </c>
      <c r="CW69" s="187" t="str">
        <f t="shared" ref="CW69:CW74" si="1024">$C69</f>
        <v>Argentina</v>
      </c>
      <c r="CX69" s="188">
        <f t="shared" si="47"/>
        <v>28</v>
      </c>
      <c r="CY69" s="187" t="str">
        <f t="shared" ref="CY69:CY74" si="1025">$E69</f>
        <v>Algeria</v>
      </c>
      <c r="CZ69" s="222"/>
      <c r="DA69" s="222"/>
      <c r="DB69" s="217"/>
      <c r="DC69" s="188" t="str">
        <f t="shared" ref="DC69:DC74" si="1026">IF(($F69&lt;&gt;"")*($G69&lt;&gt;"")*(CZ69&lt;&gt;"")*(DA69&lt;&gt;""),($F69&gt;$G69)*(CZ69&gt;DA69)+($F69=$G69)*(CZ69=DA69)+($F69&lt;$G69)*(CZ69&lt;DA69),"")</f>
        <v/>
      </c>
      <c r="DD69" s="188" t="str">
        <f>IF((DC69&lt;&gt;""),IF(OR($F69&lt;&gt;$G69,PrSettings!$M$4="●"),(($F69-$G69)=(CZ69-DA69))*1,0),"")</f>
        <v/>
      </c>
      <c r="DE69" s="188" t="str">
        <f t="shared" ref="DE69:DE74" si="1027">IF((DC69&lt;&gt;""),($F69=CZ69)*($G69=DA69),"")</f>
        <v/>
      </c>
      <c r="DF69" s="188" t="str">
        <f>IF(DC69&lt;&gt;"",IF(ABS($F69-$G69)&gt;=PrSettings!$M$7,(ABS($F69-$G69-CZ69+DA69)&lt;=1)*1,IF(AND(DC69,$F69=$G69,$F69&gt;=PrSettings!$M$6),(ABS(CZ69-$F69)&lt;=1)*1,IF(AND(DC69,$F69+$G69&gt;=PrSettings!$M$8),(ABS(CZ69-$F69)+ABS(DA69-$G69)&lt;=1)*1,""))),"")</f>
        <v/>
      </c>
      <c r="DG69" s="219"/>
      <c r="DI69" s="186">
        <f t="shared" ref="DI69:DI88" si="1028">$B69</f>
        <v>3</v>
      </c>
      <c r="DJ69" s="187" t="str">
        <f t="shared" ref="DJ69:DJ74" si="1029">$C69</f>
        <v>Argentina</v>
      </c>
      <c r="DK69" s="188">
        <f t="shared" si="50"/>
        <v>28</v>
      </c>
      <c r="DL69" s="187" t="str">
        <f t="shared" ref="DL69:DL74" si="1030">$E69</f>
        <v>Algeria</v>
      </c>
      <c r="DM69" s="222"/>
      <c r="DN69" s="222"/>
      <c r="DO69" s="217"/>
      <c r="DP69" s="188" t="str">
        <f t="shared" ref="DP69:DP74" si="1031">IF(($F69&lt;&gt;"")*($G69&lt;&gt;"")*(DM69&lt;&gt;"")*(DN69&lt;&gt;""),($F69&gt;$G69)*(DM69&gt;DN69)+($F69=$G69)*(DM69=DN69)+($F69&lt;$G69)*(DM69&lt;DN69),"")</f>
        <v/>
      </c>
      <c r="DQ69" s="188" t="str">
        <f>IF((DP69&lt;&gt;""),IF(OR($F69&lt;&gt;$G69,PrSettings!$M$4="●"),(($F69-$G69)=(DM69-DN69))*1,0),"")</f>
        <v/>
      </c>
      <c r="DR69" s="188" t="str">
        <f t="shared" ref="DR69:DR74" si="1032">IF((DP69&lt;&gt;""),($F69=DM69)*($G69=DN69),"")</f>
        <v/>
      </c>
      <c r="DS69" s="188" t="str">
        <f>IF(DP69&lt;&gt;"",IF(ABS($F69-$G69)&gt;=PrSettings!$M$7,(ABS($F69-$G69-DM69+DN69)&lt;=1)*1,IF(AND(DP69,$F69=$G69,$F69&gt;=PrSettings!$M$6),(ABS(DM69-$F69)&lt;=1)*1,IF(AND(DP69,$F69+$G69&gt;=PrSettings!$M$8),(ABS(DM69-$F69)+ABS(DN69-$G69)&lt;=1)*1,""))),"")</f>
        <v/>
      </c>
      <c r="DT69" s="219"/>
      <c r="DV69" s="186">
        <f t="shared" ref="DV69:DV88" si="1033">$B69</f>
        <v>3</v>
      </c>
      <c r="DW69" s="187" t="str">
        <f t="shared" ref="DW69:DW74" si="1034">$C69</f>
        <v>Argentina</v>
      </c>
      <c r="DX69" s="188">
        <f t="shared" si="53"/>
        <v>28</v>
      </c>
      <c r="DY69" s="187" t="str">
        <f t="shared" ref="DY69:DY74" si="1035">$E69</f>
        <v>Algeria</v>
      </c>
      <c r="DZ69" s="222"/>
      <c r="EA69" s="222"/>
      <c r="EB69" s="217"/>
      <c r="EC69" s="188" t="str">
        <f t="shared" ref="EC69:EC74" si="1036">IF(($F69&lt;&gt;"")*($G69&lt;&gt;"")*(DZ69&lt;&gt;"")*(EA69&lt;&gt;""),($F69&gt;$G69)*(DZ69&gt;EA69)+($F69=$G69)*(DZ69=EA69)+($F69&lt;$G69)*(DZ69&lt;EA69),"")</f>
        <v/>
      </c>
      <c r="ED69" s="188" t="str">
        <f>IF((EC69&lt;&gt;""),IF(OR($F69&lt;&gt;$G69,PrSettings!$M$4="●"),(($F69-$G69)=(DZ69-EA69))*1,0),"")</f>
        <v/>
      </c>
      <c r="EE69" s="188" t="str">
        <f t="shared" ref="EE69:EE74" si="1037">IF((EC69&lt;&gt;""),($F69=DZ69)*($G69=EA69),"")</f>
        <v/>
      </c>
      <c r="EF69" s="188" t="str">
        <f>IF(EC69&lt;&gt;"",IF(ABS($F69-$G69)&gt;=PrSettings!$M$7,(ABS($F69-$G69-DZ69+EA69)&lt;=1)*1,IF(AND(EC69,$F69=$G69,$F69&gt;=PrSettings!$M$6),(ABS(DZ69-$F69)&lt;=1)*1,IF(AND(EC69,$F69+$G69&gt;=PrSettings!$M$8),(ABS(DZ69-$F69)+ABS(EA69-$G69)&lt;=1)*1,""))),"")</f>
        <v/>
      </c>
      <c r="EG69" s="219"/>
      <c r="EI69" s="186">
        <f t="shared" ref="EI69:EI88" si="1038">$B69</f>
        <v>3</v>
      </c>
      <c r="EJ69" s="187" t="str">
        <f t="shared" ref="EJ69:EJ74" si="1039">$C69</f>
        <v>Argentina</v>
      </c>
      <c r="EK69" s="188">
        <f t="shared" si="56"/>
        <v>28</v>
      </c>
      <c r="EL69" s="187" t="str">
        <f t="shared" ref="EL69:EL74" si="1040">$E69</f>
        <v>Algeria</v>
      </c>
      <c r="EM69" s="222"/>
      <c r="EN69" s="222"/>
      <c r="EO69" s="217"/>
      <c r="EP69" s="188" t="str">
        <f t="shared" ref="EP69:EP74" si="1041">IF(($F69&lt;&gt;"")*($G69&lt;&gt;"")*(EM69&lt;&gt;"")*(EN69&lt;&gt;""),($F69&gt;$G69)*(EM69&gt;EN69)+($F69=$G69)*(EM69=EN69)+($F69&lt;$G69)*(EM69&lt;EN69),"")</f>
        <v/>
      </c>
      <c r="EQ69" s="188" t="str">
        <f>IF((EP69&lt;&gt;""),IF(OR($F69&lt;&gt;$G69,PrSettings!$M$4="●"),(($F69-$G69)=(EM69-EN69))*1,0),"")</f>
        <v/>
      </c>
      <c r="ER69" s="188" t="str">
        <f t="shared" ref="ER69:ER74" si="1042">IF((EP69&lt;&gt;""),($F69=EM69)*($G69=EN69),"")</f>
        <v/>
      </c>
      <c r="ES69" s="188" t="str">
        <f>IF(EP69&lt;&gt;"",IF(ABS($F69-$G69)&gt;=PrSettings!$M$7,(ABS($F69-$G69-EM69+EN69)&lt;=1)*1,IF(AND(EP69,$F69=$G69,$F69&gt;=PrSettings!$M$6),(ABS(EM69-$F69)&lt;=1)*1,IF(AND(EP69,$F69+$G69&gt;=PrSettings!$M$8),(ABS(EM69-$F69)+ABS(EN69-$G69)&lt;=1)*1,""))),"")</f>
        <v/>
      </c>
      <c r="ET69" s="219"/>
      <c r="EV69" s="186">
        <f t="shared" ref="EV69:EV88" si="1043">$B69</f>
        <v>3</v>
      </c>
      <c r="EW69" s="187" t="str">
        <f t="shared" ref="EW69:EW74" si="1044">$C69</f>
        <v>Argentina</v>
      </c>
      <c r="EX69" s="188">
        <f t="shared" si="59"/>
        <v>28</v>
      </c>
      <c r="EY69" s="187" t="str">
        <f t="shared" ref="EY69:EY74" si="1045">$E69</f>
        <v>Algeria</v>
      </c>
      <c r="EZ69" s="222"/>
      <c r="FA69" s="222"/>
      <c r="FB69" s="217"/>
      <c r="FC69" s="188" t="str">
        <f t="shared" ref="FC69:FC74" si="1046">IF(($F69&lt;&gt;"")*($G69&lt;&gt;"")*(EZ69&lt;&gt;"")*(FA69&lt;&gt;""),($F69&gt;$G69)*(EZ69&gt;FA69)+($F69=$G69)*(EZ69=FA69)+($F69&lt;$G69)*(EZ69&lt;FA69),"")</f>
        <v/>
      </c>
      <c r="FD69" s="188" t="str">
        <f>IF((FC69&lt;&gt;""),IF(OR($F69&lt;&gt;$G69,PrSettings!$M$4="●"),(($F69-$G69)=(EZ69-FA69))*1,0),"")</f>
        <v/>
      </c>
      <c r="FE69" s="188" t="str">
        <f t="shared" ref="FE69:FE74" si="1047">IF((FC69&lt;&gt;""),($F69=EZ69)*($G69=FA69),"")</f>
        <v/>
      </c>
      <c r="FF69" s="188" t="str">
        <f>IF(FC69&lt;&gt;"",IF(ABS($F69-$G69)&gt;=PrSettings!$M$7,(ABS($F69-$G69-EZ69+FA69)&lt;=1)*1,IF(AND(FC69,$F69=$G69,$F69&gt;=PrSettings!$M$6),(ABS(EZ69-$F69)&lt;=1)*1,IF(AND(FC69,$F69+$G69&gt;=PrSettings!$M$8),(ABS(EZ69-$F69)+ABS(FA69-$G69)&lt;=1)*1,""))),"")</f>
        <v/>
      </c>
      <c r="FG69" s="219"/>
      <c r="FI69" s="186">
        <f t="shared" ref="FI69:FI88" si="1048">$B69</f>
        <v>3</v>
      </c>
      <c r="FJ69" s="187" t="str">
        <f t="shared" ref="FJ69:FJ74" si="1049">$C69</f>
        <v>Argentina</v>
      </c>
      <c r="FK69" s="188">
        <f t="shared" si="62"/>
        <v>28</v>
      </c>
      <c r="FL69" s="187" t="str">
        <f t="shared" ref="FL69:FL74" si="1050">$E69</f>
        <v>Algeria</v>
      </c>
      <c r="FM69" s="222"/>
      <c r="FN69" s="222"/>
      <c r="FO69" s="217"/>
      <c r="FP69" s="188" t="str">
        <f t="shared" ref="FP69:FP74" si="1051">IF(($F69&lt;&gt;"")*($G69&lt;&gt;"")*(FM69&lt;&gt;"")*(FN69&lt;&gt;""),($F69&gt;$G69)*(FM69&gt;FN69)+($F69=$G69)*(FM69=FN69)+($F69&lt;$G69)*(FM69&lt;FN69),"")</f>
        <v/>
      </c>
      <c r="FQ69" s="188" t="str">
        <f>IF((FP69&lt;&gt;""),IF(OR($F69&lt;&gt;$G69,PrSettings!$M$4="●"),(($F69-$G69)=(FM69-FN69))*1,0),"")</f>
        <v/>
      </c>
      <c r="FR69" s="188" t="str">
        <f t="shared" ref="FR69:FR74" si="1052">IF((FP69&lt;&gt;""),($F69=FM69)*($G69=FN69),"")</f>
        <v/>
      </c>
      <c r="FS69" s="188" t="str">
        <f>IF(FP69&lt;&gt;"",IF(ABS($F69-$G69)&gt;=PrSettings!$M$7,(ABS($F69-$G69-FM69+FN69)&lt;=1)*1,IF(AND(FP69,$F69=$G69,$F69&gt;=PrSettings!$M$6),(ABS(FM69-$F69)&lt;=1)*1,IF(AND(FP69,$F69+$G69&gt;=PrSettings!$M$8),(ABS(FM69-$F69)+ABS(FN69-$G69)&lt;=1)*1,""))),"")</f>
        <v/>
      </c>
      <c r="FT69" s="219"/>
      <c r="FV69" s="186">
        <f t="shared" ref="FV69:FV88" si="1053">$B69</f>
        <v>3</v>
      </c>
      <c r="FW69" s="187" t="str">
        <f t="shared" ref="FW69:FW74" si="1054">$C69</f>
        <v>Argentina</v>
      </c>
      <c r="FX69" s="188">
        <f t="shared" si="65"/>
        <v>28</v>
      </c>
      <c r="FY69" s="187" t="str">
        <f t="shared" ref="FY69:FY74" si="1055">$E69</f>
        <v>Algeria</v>
      </c>
      <c r="FZ69" s="222"/>
      <c r="GA69" s="222"/>
      <c r="GB69" s="217"/>
      <c r="GC69" s="188" t="str">
        <f t="shared" ref="GC69:GC74" si="1056">IF(($F69&lt;&gt;"")*($G69&lt;&gt;"")*(FZ69&lt;&gt;"")*(GA69&lt;&gt;""),($F69&gt;$G69)*(FZ69&gt;GA69)+($F69=$G69)*(FZ69=GA69)+($F69&lt;$G69)*(FZ69&lt;GA69),"")</f>
        <v/>
      </c>
      <c r="GD69" s="188" t="str">
        <f>IF((GC69&lt;&gt;""),IF(OR($F69&lt;&gt;$G69,PrSettings!$M$4="●"),(($F69-$G69)=(FZ69-GA69))*1,0),"")</f>
        <v/>
      </c>
      <c r="GE69" s="188" t="str">
        <f t="shared" ref="GE69:GE74" si="1057">IF((GC69&lt;&gt;""),($F69=FZ69)*($G69=GA69),"")</f>
        <v/>
      </c>
      <c r="GF69" s="188" t="str">
        <f>IF(GC69&lt;&gt;"",IF(ABS($F69-$G69)&gt;=PrSettings!$M$7,(ABS($F69-$G69-FZ69+GA69)&lt;=1)*1,IF(AND(GC69,$F69=$G69,$F69&gt;=PrSettings!$M$6),(ABS(FZ69-$F69)&lt;=1)*1,IF(AND(GC69,$F69+$G69&gt;=PrSettings!$M$8),(ABS(FZ69-$F69)+ABS(GA69-$G69)&lt;=1)*1,""))),"")</f>
        <v/>
      </c>
      <c r="GG69" s="219"/>
      <c r="GI69" s="186">
        <f t="shared" ref="GI69:GI88" si="1058">$B69</f>
        <v>3</v>
      </c>
      <c r="GJ69" s="187" t="str">
        <f t="shared" ref="GJ69:GJ74" si="1059">$C69</f>
        <v>Argentina</v>
      </c>
      <c r="GK69" s="188">
        <f t="shared" si="68"/>
        <v>28</v>
      </c>
      <c r="GL69" s="187" t="str">
        <f t="shared" ref="GL69:GL74" si="1060">$E69</f>
        <v>Algeria</v>
      </c>
      <c r="GM69" s="222"/>
      <c r="GN69" s="222"/>
      <c r="GO69" s="217"/>
      <c r="GP69" s="188" t="str">
        <f t="shared" ref="GP69:GP74" si="1061">IF(($F69&lt;&gt;"")*($G69&lt;&gt;"")*(GM69&lt;&gt;"")*(GN69&lt;&gt;""),($F69&gt;$G69)*(GM69&gt;GN69)+($F69=$G69)*(GM69=GN69)+($F69&lt;$G69)*(GM69&lt;GN69),"")</f>
        <v/>
      </c>
      <c r="GQ69" s="188" t="str">
        <f>IF((GP69&lt;&gt;""),IF(OR($F69&lt;&gt;$G69,PrSettings!$M$4="●"),(($F69-$G69)=(GM69-GN69))*1,0),"")</f>
        <v/>
      </c>
      <c r="GR69" s="188" t="str">
        <f t="shared" ref="GR69:GR74" si="1062">IF((GP69&lt;&gt;""),($F69=GM69)*($G69=GN69),"")</f>
        <v/>
      </c>
      <c r="GS69" s="188" t="str">
        <f>IF(GP69&lt;&gt;"",IF(ABS($F69-$G69)&gt;=PrSettings!$M$7,(ABS($F69-$G69-GM69+GN69)&lt;=1)*1,IF(AND(GP69,$F69=$G69,$F69&gt;=PrSettings!$M$6),(ABS(GM69-$F69)&lt;=1)*1,IF(AND(GP69,$F69+$G69&gt;=PrSettings!$M$8),(ABS(GM69-$F69)+ABS(GN69-$G69)&lt;=1)*1,""))),"")</f>
        <v/>
      </c>
      <c r="GT69" s="219"/>
      <c r="GV69" s="186">
        <f t="shared" ref="GV69:GV88" si="1063">$B69</f>
        <v>3</v>
      </c>
      <c r="GW69" s="187" t="str">
        <f t="shared" ref="GW69:GW74" si="1064">$C69</f>
        <v>Argentina</v>
      </c>
      <c r="GX69" s="188">
        <f t="shared" si="71"/>
        <v>28</v>
      </c>
      <c r="GY69" s="187" t="str">
        <f t="shared" ref="GY69:GY74" si="1065">$E69</f>
        <v>Algeria</v>
      </c>
      <c r="GZ69" s="222"/>
      <c r="HA69" s="222"/>
      <c r="HB69" s="217"/>
      <c r="HC69" s="188" t="str">
        <f t="shared" ref="HC69:HC74" si="1066">IF(($F69&lt;&gt;"")*($G69&lt;&gt;"")*(GZ69&lt;&gt;"")*(HA69&lt;&gt;""),($F69&gt;$G69)*(GZ69&gt;HA69)+($F69=$G69)*(GZ69=HA69)+($F69&lt;$G69)*(GZ69&lt;HA69),"")</f>
        <v/>
      </c>
      <c r="HD69" s="188" t="str">
        <f>IF((HC69&lt;&gt;""),IF(OR($F69&lt;&gt;$G69,PrSettings!$M$4="●"),(($F69-$G69)=(GZ69-HA69))*1,0),"")</f>
        <v/>
      </c>
      <c r="HE69" s="188" t="str">
        <f t="shared" ref="HE69:HE74" si="1067">IF((HC69&lt;&gt;""),($F69=GZ69)*($G69=HA69),"")</f>
        <v/>
      </c>
      <c r="HF69" s="188" t="str">
        <f>IF(HC69&lt;&gt;"",IF(ABS($F69-$G69)&gt;=PrSettings!$M$7,(ABS($F69-$G69-GZ69+HA69)&lt;=1)*1,IF(AND(HC69,$F69=$G69,$F69&gt;=PrSettings!$M$6),(ABS(GZ69-$F69)&lt;=1)*1,IF(AND(HC69,$F69+$G69&gt;=PrSettings!$M$8),(ABS(GZ69-$F69)+ABS(HA69-$G69)&lt;=1)*1,""))),"")</f>
        <v/>
      </c>
      <c r="HG69" s="219"/>
      <c r="HI69" s="186">
        <f t="shared" ref="HI69:HI88" si="1068">$B69</f>
        <v>3</v>
      </c>
      <c r="HJ69" s="187" t="str">
        <f t="shared" ref="HJ69:HJ74" si="1069">$C69</f>
        <v>Argentina</v>
      </c>
      <c r="HK69" s="188">
        <f t="shared" si="74"/>
        <v>28</v>
      </c>
      <c r="HL69" s="187" t="str">
        <f t="shared" ref="HL69:HL74" si="1070">$E69</f>
        <v>Algeria</v>
      </c>
      <c r="HM69" s="222"/>
      <c r="HN69" s="222"/>
      <c r="HO69" s="217"/>
      <c r="HP69" s="188" t="str">
        <f t="shared" ref="HP69:HP74" si="1071">IF(($F69&lt;&gt;"")*($G69&lt;&gt;"")*(HM69&lt;&gt;"")*(HN69&lt;&gt;""),($F69&gt;$G69)*(HM69&gt;HN69)+($F69=$G69)*(HM69=HN69)+($F69&lt;$G69)*(HM69&lt;HN69),"")</f>
        <v/>
      </c>
      <c r="HQ69" s="188" t="str">
        <f>IF((HP69&lt;&gt;""),IF(OR($F69&lt;&gt;$G69,PrSettings!$M$4="●"),(($F69-$G69)=(HM69-HN69))*1,0),"")</f>
        <v/>
      </c>
      <c r="HR69" s="188" t="str">
        <f t="shared" ref="HR69:HR74" si="1072">IF((HP69&lt;&gt;""),($F69=HM69)*($G69=HN69),"")</f>
        <v/>
      </c>
      <c r="HS69" s="188" t="str">
        <f>IF(HP69&lt;&gt;"",IF(ABS($F69-$G69)&gt;=PrSettings!$M$7,(ABS($F69-$G69-HM69+HN69)&lt;=1)*1,IF(AND(HP69,$F69=$G69,$F69&gt;=PrSettings!$M$6),(ABS(HM69-$F69)&lt;=1)*1,IF(AND(HP69,$F69+$G69&gt;=PrSettings!$M$8),(ABS(HM69-$F69)+ABS(HN69-$G69)&lt;=1)*1,""))),"")</f>
        <v/>
      </c>
      <c r="HT69" s="219"/>
      <c r="HV69" s="186">
        <f t="shared" ref="HV69:HV88" si="1073">$B69</f>
        <v>3</v>
      </c>
      <c r="HW69" s="187" t="str">
        <f t="shared" ref="HW69:HW74" si="1074">$C69</f>
        <v>Argentina</v>
      </c>
      <c r="HX69" s="188">
        <f t="shared" si="77"/>
        <v>28</v>
      </c>
      <c r="HY69" s="187" t="str">
        <f t="shared" ref="HY69:HY74" si="1075">$E69</f>
        <v>Algeria</v>
      </c>
      <c r="HZ69" s="222"/>
      <c r="IA69" s="222"/>
      <c r="IB69" s="217"/>
      <c r="IC69" s="188" t="str">
        <f t="shared" ref="IC69:IC74" si="1076">IF(($F69&lt;&gt;"")*($G69&lt;&gt;"")*(HZ69&lt;&gt;"")*(IA69&lt;&gt;""),($F69&gt;$G69)*(HZ69&gt;IA69)+($F69=$G69)*(HZ69=IA69)+($F69&lt;$G69)*(HZ69&lt;IA69),"")</f>
        <v/>
      </c>
      <c r="ID69" s="188" t="str">
        <f>IF((IC69&lt;&gt;""),IF(OR($F69&lt;&gt;$G69,PrSettings!$M$4="●"),(($F69-$G69)=(HZ69-IA69))*1,0),"")</f>
        <v/>
      </c>
      <c r="IE69" s="188" t="str">
        <f t="shared" ref="IE69:IE74" si="1077">IF((IC69&lt;&gt;""),($F69=HZ69)*($G69=IA69),"")</f>
        <v/>
      </c>
      <c r="IF69" s="188" t="str">
        <f>IF(IC69&lt;&gt;"",IF(ABS($F69-$G69)&gt;=PrSettings!$M$7,(ABS($F69-$G69-HZ69+IA69)&lt;=1)*1,IF(AND(IC69,$F69=$G69,$F69&gt;=PrSettings!$M$6),(ABS(HZ69-$F69)&lt;=1)*1,IF(AND(IC69,$F69+$G69&gt;=PrSettings!$M$8),(ABS(HZ69-$F69)+ABS(IA69-$G69)&lt;=1)*1,""))),"")</f>
        <v/>
      </c>
      <c r="IG69" s="219"/>
      <c r="II69" s="186">
        <f t="shared" ref="II69:II88" si="1078">$B69</f>
        <v>3</v>
      </c>
      <c r="IJ69" s="187" t="str">
        <f t="shared" ref="IJ69:IJ74" si="1079">$C69</f>
        <v>Argentina</v>
      </c>
      <c r="IK69" s="188">
        <f t="shared" si="80"/>
        <v>28</v>
      </c>
      <c r="IL69" s="187" t="str">
        <f t="shared" ref="IL69:IL74" si="1080">$E69</f>
        <v>Algeria</v>
      </c>
      <c r="IM69" s="222"/>
      <c r="IN69" s="222"/>
      <c r="IO69" s="217"/>
      <c r="IP69" s="188" t="str">
        <f t="shared" ref="IP69:IP74" si="1081">IF(($F69&lt;&gt;"")*($G69&lt;&gt;"")*(IM69&lt;&gt;"")*(IN69&lt;&gt;""),($F69&gt;$G69)*(IM69&gt;IN69)+($F69=$G69)*(IM69=IN69)+($F69&lt;$G69)*(IM69&lt;IN69),"")</f>
        <v/>
      </c>
      <c r="IQ69" s="188" t="str">
        <f>IF((IP69&lt;&gt;""),IF(OR($F69&lt;&gt;$G69,PrSettings!$M$4="●"),(($F69-$G69)=(IM69-IN69))*1,0),"")</f>
        <v/>
      </c>
      <c r="IR69" s="188" t="str">
        <f t="shared" ref="IR69:IR74" si="1082">IF((IP69&lt;&gt;""),($F69=IM69)*($G69=IN69),"")</f>
        <v/>
      </c>
      <c r="IS69" s="188" t="str">
        <f>IF(IP69&lt;&gt;"",IF(ABS($F69-$G69)&gt;=PrSettings!$M$7,(ABS($F69-$G69-IM69+IN69)&lt;=1)*1,IF(AND(IP69,$F69=$G69,$F69&gt;=PrSettings!$M$6),(ABS(IM69-$F69)&lt;=1)*1,IF(AND(IP69,$F69+$G69&gt;=PrSettings!$M$8),(ABS(IM69-$F69)+ABS(IN69-$G69)&lt;=1)*1,""))),"")</f>
        <v/>
      </c>
      <c r="IT69" s="219"/>
      <c r="IV69" s="186">
        <f t="shared" ref="IV69:IV88" si="1083">$B69</f>
        <v>3</v>
      </c>
      <c r="IW69" s="187" t="str">
        <f t="shared" ref="IW69:IW74" si="1084">$C69</f>
        <v>Argentina</v>
      </c>
      <c r="IX69" s="188">
        <f t="shared" si="83"/>
        <v>28</v>
      </c>
      <c r="IY69" s="187" t="str">
        <f t="shared" ref="IY69:IY74" si="1085">$E69</f>
        <v>Algeria</v>
      </c>
      <c r="IZ69" s="222"/>
      <c r="JA69" s="222"/>
      <c r="JB69" s="217"/>
      <c r="JC69" s="188" t="str">
        <f t="shared" ref="JC69:JC74" si="1086">IF(($F69&lt;&gt;"")*($G69&lt;&gt;"")*(IZ69&lt;&gt;"")*(JA69&lt;&gt;""),($F69&gt;$G69)*(IZ69&gt;JA69)+($F69=$G69)*(IZ69=JA69)+($F69&lt;$G69)*(IZ69&lt;JA69),"")</f>
        <v/>
      </c>
      <c r="JD69" s="188" t="str">
        <f>IF((JC69&lt;&gt;""),IF(OR($F69&lt;&gt;$G69,PrSettings!$M$4="●"),(($F69-$G69)=(IZ69-JA69))*1,0),"")</f>
        <v/>
      </c>
      <c r="JE69" s="188" t="str">
        <f t="shared" ref="JE69:JE74" si="1087">IF((JC69&lt;&gt;""),($F69=IZ69)*($G69=JA69),"")</f>
        <v/>
      </c>
      <c r="JF69" s="188" t="str">
        <f>IF(JC69&lt;&gt;"",IF(ABS($F69-$G69)&gt;=PrSettings!$M$7,(ABS($F69-$G69-IZ69+JA69)&lt;=1)*1,IF(AND(JC69,$F69=$G69,$F69&gt;=PrSettings!$M$6),(ABS(IZ69-$F69)&lt;=1)*1,IF(AND(JC69,$F69+$G69&gt;=PrSettings!$M$8),(ABS(IZ69-$F69)+ABS(JA69-$G69)&lt;=1)*1,""))),"")</f>
        <v/>
      </c>
      <c r="JG69" s="219"/>
      <c r="JI69" s="186">
        <f t="shared" ref="JI69:JI88" si="1088">$B69</f>
        <v>3</v>
      </c>
      <c r="JJ69" s="187" t="str">
        <f t="shared" ref="JJ69:JJ74" si="1089">$C69</f>
        <v>Argentina</v>
      </c>
      <c r="JK69" s="188">
        <f t="shared" si="86"/>
        <v>28</v>
      </c>
      <c r="JL69" s="187" t="str">
        <f t="shared" ref="JL69:JL74" si="1090">$E69</f>
        <v>Algeria</v>
      </c>
      <c r="JM69" s="222"/>
      <c r="JN69" s="222"/>
      <c r="JO69" s="217"/>
      <c r="JP69" s="188" t="str">
        <f t="shared" ref="JP69:JP74" si="1091">IF(($F69&lt;&gt;"")*($G69&lt;&gt;"")*(JM69&lt;&gt;"")*(JN69&lt;&gt;""),($F69&gt;$G69)*(JM69&gt;JN69)+($F69=$G69)*(JM69=JN69)+($F69&lt;$G69)*(JM69&lt;JN69),"")</f>
        <v/>
      </c>
      <c r="JQ69" s="188" t="str">
        <f>IF((JP69&lt;&gt;""),IF(OR($F69&lt;&gt;$G69,PrSettings!$M$4="●"),(($F69-$G69)=(JM69-JN69))*1,0),"")</f>
        <v/>
      </c>
      <c r="JR69" s="188" t="str">
        <f t="shared" ref="JR69:JR74" si="1092">IF((JP69&lt;&gt;""),($F69=JM69)*($G69=JN69),"")</f>
        <v/>
      </c>
      <c r="JS69" s="188" t="str">
        <f>IF(JP69&lt;&gt;"",IF(ABS($F69-$G69)&gt;=PrSettings!$M$7,(ABS($F69-$G69-JM69+JN69)&lt;=1)*1,IF(AND(JP69,$F69=$G69,$F69&gt;=PrSettings!$M$6),(ABS(JM69-$F69)&lt;=1)*1,IF(AND(JP69,$F69+$G69&gt;=PrSettings!$M$8),(ABS(JM69-$F69)+ABS(JN69-$G69)&lt;=1)*1,""))),"")</f>
        <v/>
      </c>
      <c r="JT69" s="219"/>
      <c r="JV69" s="186">
        <f t="shared" ref="JV69:JV88" si="1093">$B69</f>
        <v>3</v>
      </c>
      <c r="JW69" s="187" t="str">
        <f t="shared" ref="JW69:JW74" si="1094">$C69</f>
        <v>Argentina</v>
      </c>
      <c r="JX69" s="188">
        <f t="shared" si="89"/>
        <v>28</v>
      </c>
      <c r="JY69" s="187" t="str">
        <f t="shared" ref="JY69:JY74" si="1095">$E69</f>
        <v>Algeria</v>
      </c>
      <c r="JZ69" s="222"/>
      <c r="KA69" s="222"/>
      <c r="KB69" s="217"/>
      <c r="KC69" s="188" t="str">
        <f t="shared" ref="KC69:KC74" si="1096">IF(($F69&lt;&gt;"")*($G69&lt;&gt;"")*(JZ69&lt;&gt;"")*(KA69&lt;&gt;""),($F69&gt;$G69)*(JZ69&gt;KA69)+($F69=$G69)*(JZ69=KA69)+($F69&lt;$G69)*(JZ69&lt;KA69),"")</f>
        <v/>
      </c>
      <c r="KD69" s="188" t="str">
        <f>IF((KC69&lt;&gt;""),IF(OR($F69&lt;&gt;$G69,PrSettings!$M$4="●"),(($F69-$G69)=(JZ69-KA69))*1,0),"")</f>
        <v/>
      </c>
      <c r="KE69" s="188" t="str">
        <f t="shared" ref="KE69:KE74" si="1097">IF((KC69&lt;&gt;""),($F69=JZ69)*($G69=KA69),"")</f>
        <v/>
      </c>
      <c r="KF69" s="188" t="str">
        <f>IF(KC69&lt;&gt;"",IF(ABS($F69-$G69)&gt;=PrSettings!$M$7,(ABS($F69-$G69-JZ69+KA69)&lt;=1)*1,IF(AND(KC69,$F69=$G69,$F69&gt;=PrSettings!$M$6),(ABS(JZ69-$F69)&lt;=1)*1,IF(AND(KC69,$F69+$G69&gt;=PrSettings!$M$8),(ABS(JZ69-$F69)+ABS(KA69-$G69)&lt;=1)*1,""))),"")</f>
        <v/>
      </c>
      <c r="KG69" s="219"/>
      <c r="KI69" s="186">
        <f t="shared" ref="KI69:KI88" si="1098">$B69</f>
        <v>3</v>
      </c>
      <c r="KJ69" s="187" t="str">
        <f t="shared" ref="KJ69:KJ74" si="1099">$C69</f>
        <v>Argentina</v>
      </c>
      <c r="KK69" s="188">
        <f t="shared" si="92"/>
        <v>28</v>
      </c>
      <c r="KL69" s="187" t="str">
        <f t="shared" ref="KL69:KL74" si="1100">$E69</f>
        <v>Algeria</v>
      </c>
      <c r="KM69" s="222"/>
      <c r="KN69" s="222"/>
      <c r="KO69" s="217"/>
      <c r="KP69" s="188" t="str">
        <f t="shared" ref="KP69:KP74" si="1101">IF(($F69&lt;&gt;"")*($G69&lt;&gt;"")*(KM69&lt;&gt;"")*(KN69&lt;&gt;""),($F69&gt;$G69)*(KM69&gt;KN69)+($F69=$G69)*(KM69=KN69)+($F69&lt;$G69)*(KM69&lt;KN69),"")</f>
        <v/>
      </c>
      <c r="KQ69" s="188" t="str">
        <f>IF((KP69&lt;&gt;""),IF(OR($F69&lt;&gt;$G69,PrSettings!$M$4="●"),(($F69-$G69)=(KM69-KN69))*1,0),"")</f>
        <v/>
      </c>
      <c r="KR69" s="188" t="str">
        <f t="shared" ref="KR69:KR74" si="1102">IF((KP69&lt;&gt;""),($F69=KM69)*($G69=KN69),"")</f>
        <v/>
      </c>
      <c r="KS69" s="188" t="str">
        <f>IF(KP69&lt;&gt;"",IF(ABS($F69-$G69)&gt;=PrSettings!$M$7,(ABS($F69-$G69-KM69+KN69)&lt;=1)*1,IF(AND(KP69,$F69=$G69,$F69&gt;=PrSettings!$M$6),(ABS(KM69-$F69)&lt;=1)*1,IF(AND(KP69,$F69+$G69&gt;=PrSettings!$M$8),(ABS(KM69-$F69)+ABS(KN69-$G69)&lt;=1)*1,""))),"")</f>
        <v/>
      </c>
      <c r="KT69" s="219"/>
      <c r="KV69" s="186">
        <f t="shared" ref="KV69:KV88" si="1103">$B69</f>
        <v>3</v>
      </c>
      <c r="KW69" s="187" t="str">
        <f t="shared" ref="KW69:KW74" si="1104">$C69</f>
        <v>Argentina</v>
      </c>
      <c r="KX69" s="188">
        <f t="shared" si="95"/>
        <v>28</v>
      </c>
      <c r="KY69" s="187" t="str">
        <f t="shared" ref="KY69:KY74" si="1105">$E69</f>
        <v>Algeria</v>
      </c>
      <c r="KZ69" s="222"/>
      <c r="LA69" s="222"/>
      <c r="LB69" s="217"/>
      <c r="LC69" s="188" t="str">
        <f t="shared" ref="LC69:LC74" si="1106">IF(($F69&lt;&gt;"")*($G69&lt;&gt;"")*(KZ69&lt;&gt;"")*(LA69&lt;&gt;""),($F69&gt;$G69)*(KZ69&gt;LA69)+($F69=$G69)*(KZ69=LA69)+($F69&lt;$G69)*(KZ69&lt;LA69),"")</f>
        <v/>
      </c>
      <c r="LD69" s="188" t="str">
        <f>IF((LC69&lt;&gt;""),IF(OR($F69&lt;&gt;$G69,PrSettings!$M$4="●"),(($F69-$G69)=(KZ69-LA69))*1,0),"")</f>
        <v/>
      </c>
      <c r="LE69" s="188" t="str">
        <f t="shared" ref="LE69:LE74" si="1107">IF((LC69&lt;&gt;""),($F69=KZ69)*($G69=LA69),"")</f>
        <v/>
      </c>
      <c r="LF69" s="188" t="str">
        <f>IF(LC69&lt;&gt;"",IF(ABS($F69-$G69)&gt;=PrSettings!$M$7,(ABS($F69-$G69-KZ69+LA69)&lt;=1)*1,IF(AND(LC69,$F69=$G69,$F69&gt;=PrSettings!$M$6),(ABS(KZ69-$F69)&lt;=1)*1,IF(AND(LC69,$F69+$G69&gt;=PrSettings!$M$8),(ABS(KZ69-$F69)+ABS(LA69-$G69)&lt;=1)*1,""))),"")</f>
        <v/>
      </c>
      <c r="LG69" s="219"/>
      <c r="LI69" s="186">
        <f t="shared" ref="LI69:LI88" si="1108">$B69</f>
        <v>3</v>
      </c>
      <c r="LJ69" s="187" t="str">
        <f t="shared" ref="LJ69:LJ74" si="1109">$C69</f>
        <v>Argentina</v>
      </c>
      <c r="LK69" s="188">
        <f t="shared" si="98"/>
        <v>28</v>
      </c>
      <c r="LL69" s="187" t="str">
        <f t="shared" ref="LL69:LL74" si="1110">$E69</f>
        <v>Algeria</v>
      </c>
      <c r="LM69" s="222"/>
      <c r="LN69" s="222"/>
      <c r="LO69" s="217"/>
      <c r="LP69" s="188" t="str">
        <f t="shared" ref="LP69:LP74" si="1111">IF(($F69&lt;&gt;"")*($G69&lt;&gt;"")*(LM69&lt;&gt;"")*(LN69&lt;&gt;""),($F69&gt;$G69)*(LM69&gt;LN69)+($F69=$G69)*(LM69=LN69)+($F69&lt;$G69)*(LM69&lt;LN69),"")</f>
        <v/>
      </c>
      <c r="LQ69" s="188" t="str">
        <f>IF((LP69&lt;&gt;""),IF(OR($F69&lt;&gt;$G69,PrSettings!$M$4="●"),(($F69-$G69)=(LM69-LN69))*1,0),"")</f>
        <v/>
      </c>
      <c r="LR69" s="188" t="str">
        <f t="shared" ref="LR69:LR74" si="1112">IF((LP69&lt;&gt;""),($F69=LM69)*($G69=LN69),"")</f>
        <v/>
      </c>
      <c r="LS69" s="188" t="str">
        <f>IF(LP69&lt;&gt;"",IF(ABS($F69-$G69)&gt;=PrSettings!$M$7,(ABS($F69-$G69-LM69+LN69)&lt;=1)*1,IF(AND(LP69,$F69=$G69,$F69&gt;=PrSettings!$M$6),(ABS(LM69-$F69)&lt;=1)*1,IF(AND(LP69,$F69+$G69&gt;=PrSettings!$M$8),(ABS(LM69-$F69)+ABS(LN69-$G69)&lt;=1)*1,""))),"")</f>
        <v/>
      </c>
      <c r="LT69" s="219"/>
      <c r="LV69" s="186">
        <f t="shared" ref="LV69:LV88" si="1113">$B69</f>
        <v>3</v>
      </c>
      <c r="LW69" s="187" t="str">
        <f t="shared" ref="LW69:LW74" si="1114">$C69</f>
        <v>Argentina</v>
      </c>
      <c r="LX69" s="188">
        <f t="shared" si="101"/>
        <v>28</v>
      </c>
      <c r="LY69" s="187" t="str">
        <f t="shared" ref="LY69:LY74" si="1115">$E69</f>
        <v>Algeria</v>
      </c>
      <c r="LZ69" s="222"/>
      <c r="MA69" s="222"/>
      <c r="MB69" s="217"/>
      <c r="MC69" s="188" t="str">
        <f t="shared" ref="MC69:MC74" si="1116">IF(($F69&lt;&gt;"")*($G69&lt;&gt;"")*(LZ69&lt;&gt;"")*(MA69&lt;&gt;""),($F69&gt;$G69)*(LZ69&gt;MA69)+($F69=$G69)*(LZ69=MA69)+($F69&lt;$G69)*(LZ69&lt;MA69),"")</f>
        <v/>
      </c>
      <c r="MD69" s="188" t="str">
        <f>IF((MC69&lt;&gt;""),IF(OR($F69&lt;&gt;$G69,PrSettings!$M$4="●"),(($F69-$G69)=(LZ69-MA69))*1,0),"")</f>
        <v/>
      </c>
      <c r="ME69" s="188" t="str">
        <f t="shared" ref="ME69:ME74" si="1117">IF((MC69&lt;&gt;""),($F69=LZ69)*($G69=MA69),"")</f>
        <v/>
      </c>
      <c r="MF69" s="188" t="str">
        <f>IF(MC69&lt;&gt;"",IF(ABS($F69-$G69)&gt;=PrSettings!$M$7,(ABS($F69-$G69-LZ69+MA69)&lt;=1)*1,IF(AND(MC69,$F69=$G69,$F69&gt;=PrSettings!$M$6),(ABS(LZ69-$F69)&lt;=1)*1,IF(AND(MC69,$F69+$G69&gt;=PrSettings!$M$8),(ABS(LZ69-$F69)+ABS(MA69-$G69)&lt;=1)*1,""))),"")</f>
        <v/>
      </c>
      <c r="MG69" s="219"/>
    </row>
    <row r="70" spans="2:345">
      <c r="B70" s="186">
        <f>INDEX(Groups!$C$7:$C$65,MATCH(C70,Groups!$D$7:$D$65,0))</f>
        <v>24</v>
      </c>
      <c r="C70" s="187" t="str">
        <f>CalcJ!$P$23</f>
        <v>Austria</v>
      </c>
      <c r="D70" s="188">
        <f>INDEX(Groups!$C$7:$C$65,MATCH(E70,Groups!$D$7:$D$65,0))</f>
        <v>63</v>
      </c>
      <c r="E70" s="187" t="str">
        <f>CalcJ!$Q$23</f>
        <v>Jordan</v>
      </c>
      <c r="F70" s="717" t="str">
        <f>CalcJ!$R$23</f>
        <v/>
      </c>
      <c r="G70" s="190" t="str">
        <f>CalcJ!$S$23</f>
        <v/>
      </c>
      <c r="I70" s="186">
        <f t="shared" si="468"/>
        <v>24</v>
      </c>
      <c r="J70" s="187" t="str">
        <f t="shared" si="989"/>
        <v>Austria</v>
      </c>
      <c r="K70" s="188">
        <f t="shared" ref="K70:K74" si="1118">$D70</f>
        <v>63</v>
      </c>
      <c r="L70" s="187" t="str">
        <f t="shared" si="990"/>
        <v>Jordan</v>
      </c>
      <c r="M70" s="222"/>
      <c r="N70" s="222"/>
      <c r="O70" s="218"/>
      <c r="P70" s="188" t="str">
        <f t="shared" si="991"/>
        <v/>
      </c>
      <c r="Q70" s="188" t="str">
        <f>IF((P70&lt;&gt;""),IF(OR($F70&lt;&gt;$G70,PrSettings!$M$4="●"),(($F70-$G70)=(M70-N70))*1,0),"")</f>
        <v/>
      </c>
      <c r="R70" s="188" t="str">
        <f t="shared" si="992"/>
        <v/>
      </c>
      <c r="S70" s="188" t="str">
        <f>IF(P70&lt;&gt;"",IF(ABS($F70-$G70)&gt;=PrSettings!$M$7,(ABS($F70-$G70-M70+N70)&lt;=1)*1,IF(AND(P70,$F70=$G70,$F70&gt;=PrSettings!$M$6),(ABS(M70-$F70)&lt;=1)*1,IF(AND(P70,$F70+$G70&gt;=PrSettings!$M$8),(ABS(M70-$F70)+ABS(N70-$G70)&lt;=1)*1,""))),"")</f>
        <v/>
      </c>
      <c r="T70" s="220"/>
      <c r="V70" s="186">
        <f t="shared" si="993"/>
        <v>24</v>
      </c>
      <c r="W70" s="187" t="str">
        <f t="shared" si="994"/>
        <v>Austria</v>
      </c>
      <c r="X70" s="188">
        <f t="shared" ref="X70:X74" si="1119">$D70</f>
        <v>63</v>
      </c>
      <c r="Y70" s="187" t="str">
        <f t="shared" si="995"/>
        <v>Jordan</v>
      </c>
      <c r="Z70" s="222"/>
      <c r="AA70" s="222"/>
      <c r="AB70" s="218"/>
      <c r="AC70" s="188" t="str">
        <f t="shared" si="996"/>
        <v/>
      </c>
      <c r="AD70" s="188" t="str">
        <f>IF((AC70&lt;&gt;""),IF(OR($F70&lt;&gt;$G70,PrSettings!$M$4="●"),(($F70-$G70)=(Z70-AA70))*1,0),"")</f>
        <v/>
      </c>
      <c r="AE70" s="188" t="str">
        <f t="shared" si="997"/>
        <v/>
      </c>
      <c r="AF70" s="188" t="str">
        <f>IF(AC70&lt;&gt;"",IF(ABS($F70-$G70)&gt;=PrSettings!$M$7,(ABS($F70-$G70-Z70+AA70)&lt;=1)*1,IF(AND(AC70,$F70=$G70,$F70&gt;=PrSettings!$M$6),(ABS(Z70-$F70)&lt;=1)*1,IF(AND(AC70,$F70+$G70&gt;=PrSettings!$M$8),(ABS(Z70-$F70)+ABS(AA70-$G70)&lt;=1)*1,""))),"")</f>
        <v/>
      </c>
      <c r="AG70" s="220"/>
      <c r="AI70" s="186">
        <f t="shared" si="998"/>
        <v>24</v>
      </c>
      <c r="AJ70" s="187" t="str">
        <f t="shared" si="999"/>
        <v>Austria</v>
      </c>
      <c r="AK70" s="188">
        <f t="shared" ref="AK70:AK74" si="1120">$D70</f>
        <v>63</v>
      </c>
      <c r="AL70" s="187" t="str">
        <f t="shared" si="1000"/>
        <v>Jordan</v>
      </c>
      <c r="AM70" s="222"/>
      <c r="AN70" s="222"/>
      <c r="AO70" s="218"/>
      <c r="AP70" s="188" t="str">
        <f t="shared" si="1001"/>
        <v/>
      </c>
      <c r="AQ70" s="188" t="str">
        <f>IF((AP70&lt;&gt;""),IF(OR($F70&lt;&gt;$G70,PrSettings!$M$4="●"),(($F70-$G70)=(AM70-AN70))*1,0),"")</f>
        <v/>
      </c>
      <c r="AR70" s="188" t="str">
        <f t="shared" si="1002"/>
        <v/>
      </c>
      <c r="AS70" s="188" t="str">
        <f>IF(AP70&lt;&gt;"",IF(ABS($F70-$G70)&gt;=PrSettings!$M$7,(ABS($F70-$G70-AM70+AN70)&lt;=1)*1,IF(AND(AP70,$F70=$G70,$F70&gt;=PrSettings!$M$6),(ABS(AM70-$F70)&lt;=1)*1,IF(AND(AP70,$F70+$G70&gt;=PrSettings!$M$8),(ABS(AM70-$F70)+ABS(AN70-$G70)&lt;=1)*1,""))),"")</f>
        <v/>
      </c>
      <c r="AT70" s="220"/>
      <c r="AV70" s="186">
        <f t="shared" si="1003"/>
        <v>24</v>
      </c>
      <c r="AW70" s="187" t="str">
        <f t="shared" si="1004"/>
        <v>Austria</v>
      </c>
      <c r="AX70" s="188">
        <f t="shared" ref="AX70:AX74" si="1121">$D70</f>
        <v>63</v>
      </c>
      <c r="AY70" s="187" t="str">
        <f t="shared" si="1005"/>
        <v>Jordan</v>
      </c>
      <c r="AZ70" s="222"/>
      <c r="BA70" s="222"/>
      <c r="BB70" s="218"/>
      <c r="BC70" s="188" t="str">
        <f t="shared" si="1006"/>
        <v/>
      </c>
      <c r="BD70" s="188" t="str">
        <f>IF((BC70&lt;&gt;""),IF(OR($F70&lt;&gt;$G70,PrSettings!$M$4="●"),(($F70-$G70)=(AZ70-BA70))*1,0),"")</f>
        <v/>
      </c>
      <c r="BE70" s="188" t="str">
        <f t="shared" si="1007"/>
        <v/>
      </c>
      <c r="BF70" s="188" t="str">
        <f>IF(BC70&lt;&gt;"",IF(ABS($F70-$G70)&gt;=PrSettings!$M$7,(ABS($F70-$G70-AZ70+BA70)&lt;=1)*1,IF(AND(BC70,$F70=$G70,$F70&gt;=PrSettings!$M$6),(ABS(AZ70-$F70)&lt;=1)*1,IF(AND(BC70,$F70+$G70&gt;=PrSettings!$M$8),(ABS(AZ70-$F70)+ABS(BA70-$G70)&lt;=1)*1,""))),"")</f>
        <v/>
      </c>
      <c r="BG70" s="220"/>
      <c r="BI70" s="186">
        <f t="shared" si="1008"/>
        <v>24</v>
      </c>
      <c r="BJ70" s="187" t="str">
        <f t="shared" si="1009"/>
        <v>Austria</v>
      </c>
      <c r="BK70" s="188">
        <f t="shared" ref="BK70:BK74" si="1122">$D70</f>
        <v>63</v>
      </c>
      <c r="BL70" s="187" t="str">
        <f t="shared" si="1010"/>
        <v>Jordan</v>
      </c>
      <c r="BM70" s="222"/>
      <c r="BN70" s="222"/>
      <c r="BO70" s="218"/>
      <c r="BP70" s="188" t="str">
        <f t="shared" si="1011"/>
        <v/>
      </c>
      <c r="BQ70" s="188" t="str">
        <f>IF((BP70&lt;&gt;""),IF(OR($F70&lt;&gt;$G70,PrSettings!$M$4="●"),(($F70-$G70)=(BM70-BN70))*1,0),"")</f>
        <v/>
      </c>
      <c r="BR70" s="188" t="str">
        <f t="shared" si="1012"/>
        <v/>
      </c>
      <c r="BS70" s="188" t="str">
        <f>IF(BP70&lt;&gt;"",IF(ABS($F70-$G70)&gt;=PrSettings!$M$7,(ABS($F70-$G70-BM70+BN70)&lt;=1)*1,IF(AND(BP70,$F70=$G70,$F70&gt;=PrSettings!$M$6),(ABS(BM70-$F70)&lt;=1)*1,IF(AND(BP70,$F70+$G70&gt;=PrSettings!$M$8),(ABS(BM70-$F70)+ABS(BN70-$G70)&lt;=1)*1,""))),"")</f>
        <v/>
      </c>
      <c r="BT70" s="220"/>
      <c r="BV70" s="186">
        <f t="shared" si="1013"/>
        <v>24</v>
      </c>
      <c r="BW70" s="187" t="str">
        <f t="shared" si="1014"/>
        <v>Austria</v>
      </c>
      <c r="BX70" s="188">
        <f t="shared" ref="BX70:BX74" si="1123">$D70</f>
        <v>63</v>
      </c>
      <c r="BY70" s="187" t="str">
        <f t="shared" si="1015"/>
        <v>Jordan</v>
      </c>
      <c r="BZ70" s="222"/>
      <c r="CA70" s="222"/>
      <c r="CB70" s="218"/>
      <c r="CC70" s="188" t="str">
        <f t="shared" si="1016"/>
        <v/>
      </c>
      <c r="CD70" s="188" t="str">
        <f>IF((CC70&lt;&gt;""),IF(OR($F70&lt;&gt;$G70,PrSettings!$M$4="●"),(($F70-$G70)=(BZ70-CA70))*1,0),"")</f>
        <v/>
      </c>
      <c r="CE70" s="188" t="str">
        <f t="shared" si="1017"/>
        <v/>
      </c>
      <c r="CF70" s="188" t="str">
        <f>IF(CC70&lt;&gt;"",IF(ABS($F70-$G70)&gt;=PrSettings!$M$7,(ABS($F70-$G70-BZ70+CA70)&lt;=1)*1,IF(AND(CC70,$F70=$G70,$F70&gt;=PrSettings!$M$6),(ABS(BZ70-$F70)&lt;=1)*1,IF(AND(CC70,$F70+$G70&gt;=PrSettings!$M$8),(ABS(BZ70-$F70)+ABS(CA70-$G70)&lt;=1)*1,""))),"")</f>
        <v/>
      </c>
      <c r="CG70" s="220"/>
      <c r="CI70" s="186">
        <f t="shared" si="1018"/>
        <v>24</v>
      </c>
      <c r="CJ70" s="187" t="str">
        <f t="shared" si="1019"/>
        <v>Austria</v>
      </c>
      <c r="CK70" s="188">
        <f t="shared" ref="CK70:CK74" si="1124">$D70</f>
        <v>63</v>
      </c>
      <c r="CL70" s="187" t="str">
        <f t="shared" si="1020"/>
        <v>Jordan</v>
      </c>
      <c r="CM70" s="222"/>
      <c r="CN70" s="222"/>
      <c r="CO70" s="218"/>
      <c r="CP70" s="188" t="str">
        <f t="shared" si="1021"/>
        <v/>
      </c>
      <c r="CQ70" s="188" t="str">
        <f>IF((CP70&lt;&gt;""),IF(OR($F70&lt;&gt;$G70,PrSettings!$M$4="●"),(($F70-$G70)=(CM70-CN70))*1,0),"")</f>
        <v/>
      </c>
      <c r="CR70" s="188" t="str">
        <f t="shared" si="1022"/>
        <v/>
      </c>
      <c r="CS70" s="188" t="str">
        <f>IF(CP70&lt;&gt;"",IF(ABS($F70-$G70)&gt;=PrSettings!$M$7,(ABS($F70-$G70-CM70+CN70)&lt;=1)*1,IF(AND(CP70,$F70=$G70,$F70&gt;=PrSettings!$M$6),(ABS(CM70-$F70)&lt;=1)*1,IF(AND(CP70,$F70+$G70&gt;=PrSettings!$M$8),(ABS(CM70-$F70)+ABS(CN70-$G70)&lt;=1)*1,""))),"")</f>
        <v/>
      </c>
      <c r="CT70" s="220"/>
      <c r="CV70" s="186">
        <f t="shared" si="1023"/>
        <v>24</v>
      </c>
      <c r="CW70" s="187" t="str">
        <f t="shared" si="1024"/>
        <v>Austria</v>
      </c>
      <c r="CX70" s="188">
        <f t="shared" ref="CX70:CX74" si="1125">$D70</f>
        <v>63</v>
      </c>
      <c r="CY70" s="187" t="str">
        <f t="shared" si="1025"/>
        <v>Jordan</v>
      </c>
      <c r="CZ70" s="222"/>
      <c r="DA70" s="222"/>
      <c r="DB70" s="218"/>
      <c r="DC70" s="188" t="str">
        <f t="shared" si="1026"/>
        <v/>
      </c>
      <c r="DD70" s="188" t="str">
        <f>IF((DC70&lt;&gt;""),IF(OR($F70&lt;&gt;$G70,PrSettings!$M$4="●"),(($F70-$G70)=(CZ70-DA70))*1,0),"")</f>
        <v/>
      </c>
      <c r="DE70" s="188" t="str">
        <f t="shared" si="1027"/>
        <v/>
      </c>
      <c r="DF70" s="188" t="str">
        <f>IF(DC70&lt;&gt;"",IF(ABS($F70-$G70)&gt;=PrSettings!$M$7,(ABS($F70-$G70-CZ70+DA70)&lt;=1)*1,IF(AND(DC70,$F70=$G70,$F70&gt;=PrSettings!$M$6),(ABS(CZ70-$F70)&lt;=1)*1,IF(AND(DC70,$F70+$G70&gt;=PrSettings!$M$8),(ABS(CZ70-$F70)+ABS(DA70-$G70)&lt;=1)*1,""))),"")</f>
        <v/>
      </c>
      <c r="DG70" s="220"/>
      <c r="DI70" s="186">
        <f t="shared" si="1028"/>
        <v>24</v>
      </c>
      <c r="DJ70" s="187" t="str">
        <f t="shared" si="1029"/>
        <v>Austria</v>
      </c>
      <c r="DK70" s="188">
        <f t="shared" ref="DK70:DK74" si="1126">$D70</f>
        <v>63</v>
      </c>
      <c r="DL70" s="187" t="str">
        <f t="shared" si="1030"/>
        <v>Jordan</v>
      </c>
      <c r="DM70" s="222"/>
      <c r="DN70" s="222"/>
      <c r="DO70" s="218"/>
      <c r="DP70" s="188" t="str">
        <f t="shared" si="1031"/>
        <v/>
      </c>
      <c r="DQ70" s="188" t="str">
        <f>IF((DP70&lt;&gt;""),IF(OR($F70&lt;&gt;$G70,PrSettings!$M$4="●"),(($F70-$G70)=(DM70-DN70))*1,0),"")</f>
        <v/>
      </c>
      <c r="DR70" s="188" t="str">
        <f t="shared" si="1032"/>
        <v/>
      </c>
      <c r="DS70" s="188" t="str">
        <f>IF(DP70&lt;&gt;"",IF(ABS($F70-$G70)&gt;=PrSettings!$M$7,(ABS($F70-$G70-DM70+DN70)&lt;=1)*1,IF(AND(DP70,$F70=$G70,$F70&gt;=PrSettings!$M$6),(ABS(DM70-$F70)&lt;=1)*1,IF(AND(DP70,$F70+$G70&gt;=PrSettings!$M$8),(ABS(DM70-$F70)+ABS(DN70-$G70)&lt;=1)*1,""))),"")</f>
        <v/>
      </c>
      <c r="DT70" s="220"/>
      <c r="DV70" s="186">
        <f t="shared" si="1033"/>
        <v>24</v>
      </c>
      <c r="DW70" s="187" t="str">
        <f t="shared" si="1034"/>
        <v>Austria</v>
      </c>
      <c r="DX70" s="188">
        <f t="shared" ref="DX70:DX74" si="1127">$D70</f>
        <v>63</v>
      </c>
      <c r="DY70" s="187" t="str">
        <f t="shared" si="1035"/>
        <v>Jordan</v>
      </c>
      <c r="DZ70" s="222"/>
      <c r="EA70" s="222"/>
      <c r="EB70" s="218"/>
      <c r="EC70" s="188" t="str">
        <f t="shared" si="1036"/>
        <v/>
      </c>
      <c r="ED70" s="188" t="str">
        <f>IF((EC70&lt;&gt;""),IF(OR($F70&lt;&gt;$G70,PrSettings!$M$4="●"),(($F70-$G70)=(DZ70-EA70))*1,0),"")</f>
        <v/>
      </c>
      <c r="EE70" s="188" t="str">
        <f t="shared" si="1037"/>
        <v/>
      </c>
      <c r="EF70" s="188" t="str">
        <f>IF(EC70&lt;&gt;"",IF(ABS($F70-$G70)&gt;=PrSettings!$M$7,(ABS($F70-$G70-DZ70+EA70)&lt;=1)*1,IF(AND(EC70,$F70=$G70,$F70&gt;=PrSettings!$M$6),(ABS(DZ70-$F70)&lt;=1)*1,IF(AND(EC70,$F70+$G70&gt;=PrSettings!$M$8),(ABS(DZ70-$F70)+ABS(EA70-$G70)&lt;=1)*1,""))),"")</f>
        <v/>
      </c>
      <c r="EG70" s="220"/>
      <c r="EI70" s="186">
        <f t="shared" si="1038"/>
        <v>24</v>
      </c>
      <c r="EJ70" s="187" t="str">
        <f t="shared" si="1039"/>
        <v>Austria</v>
      </c>
      <c r="EK70" s="188">
        <f t="shared" ref="EK70:EK74" si="1128">$D70</f>
        <v>63</v>
      </c>
      <c r="EL70" s="187" t="str">
        <f t="shared" si="1040"/>
        <v>Jordan</v>
      </c>
      <c r="EM70" s="222"/>
      <c r="EN70" s="222"/>
      <c r="EO70" s="218"/>
      <c r="EP70" s="188" t="str">
        <f t="shared" si="1041"/>
        <v/>
      </c>
      <c r="EQ70" s="188" t="str">
        <f>IF((EP70&lt;&gt;""),IF(OR($F70&lt;&gt;$G70,PrSettings!$M$4="●"),(($F70-$G70)=(EM70-EN70))*1,0),"")</f>
        <v/>
      </c>
      <c r="ER70" s="188" t="str">
        <f t="shared" si="1042"/>
        <v/>
      </c>
      <c r="ES70" s="188" t="str">
        <f>IF(EP70&lt;&gt;"",IF(ABS($F70-$G70)&gt;=PrSettings!$M$7,(ABS($F70-$G70-EM70+EN70)&lt;=1)*1,IF(AND(EP70,$F70=$G70,$F70&gt;=PrSettings!$M$6),(ABS(EM70-$F70)&lt;=1)*1,IF(AND(EP70,$F70+$G70&gt;=PrSettings!$M$8),(ABS(EM70-$F70)+ABS(EN70-$G70)&lt;=1)*1,""))),"")</f>
        <v/>
      </c>
      <c r="ET70" s="220"/>
      <c r="EV70" s="186">
        <f t="shared" si="1043"/>
        <v>24</v>
      </c>
      <c r="EW70" s="187" t="str">
        <f t="shared" si="1044"/>
        <v>Austria</v>
      </c>
      <c r="EX70" s="188">
        <f t="shared" ref="EX70:EX74" si="1129">$D70</f>
        <v>63</v>
      </c>
      <c r="EY70" s="187" t="str">
        <f t="shared" si="1045"/>
        <v>Jordan</v>
      </c>
      <c r="EZ70" s="222"/>
      <c r="FA70" s="222"/>
      <c r="FB70" s="218"/>
      <c r="FC70" s="188" t="str">
        <f t="shared" si="1046"/>
        <v/>
      </c>
      <c r="FD70" s="188" t="str">
        <f>IF((FC70&lt;&gt;""),IF(OR($F70&lt;&gt;$G70,PrSettings!$M$4="●"),(($F70-$G70)=(EZ70-FA70))*1,0),"")</f>
        <v/>
      </c>
      <c r="FE70" s="188" t="str">
        <f t="shared" si="1047"/>
        <v/>
      </c>
      <c r="FF70" s="188" t="str">
        <f>IF(FC70&lt;&gt;"",IF(ABS($F70-$G70)&gt;=PrSettings!$M$7,(ABS($F70-$G70-EZ70+FA70)&lt;=1)*1,IF(AND(FC70,$F70=$G70,$F70&gt;=PrSettings!$M$6),(ABS(EZ70-$F70)&lt;=1)*1,IF(AND(FC70,$F70+$G70&gt;=PrSettings!$M$8),(ABS(EZ70-$F70)+ABS(FA70-$G70)&lt;=1)*1,""))),"")</f>
        <v/>
      </c>
      <c r="FG70" s="220"/>
      <c r="FI70" s="186">
        <f t="shared" si="1048"/>
        <v>24</v>
      </c>
      <c r="FJ70" s="187" t="str">
        <f t="shared" si="1049"/>
        <v>Austria</v>
      </c>
      <c r="FK70" s="188">
        <f t="shared" ref="FK70:FK74" si="1130">$D70</f>
        <v>63</v>
      </c>
      <c r="FL70" s="187" t="str">
        <f t="shared" si="1050"/>
        <v>Jordan</v>
      </c>
      <c r="FM70" s="222"/>
      <c r="FN70" s="222"/>
      <c r="FO70" s="218"/>
      <c r="FP70" s="188" t="str">
        <f t="shared" si="1051"/>
        <v/>
      </c>
      <c r="FQ70" s="188" t="str">
        <f>IF((FP70&lt;&gt;""),IF(OR($F70&lt;&gt;$G70,PrSettings!$M$4="●"),(($F70-$G70)=(FM70-FN70))*1,0),"")</f>
        <v/>
      </c>
      <c r="FR70" s="188" t="str">
        <f t="shared" si="1052"/>
        <v/>
      </c>
      <c r="FS70" s="188" t="str">
        <f>IF(FP70&lt;&gt;"",IF(ABS($F70-$G70)&gt;=PrSettings!$M$7,(ABS($F70-$G70-FM70+FN70)&lt;=1)*1,IF(AND(FP70,$F70=$G70,$F70&gt;=PrSettings!$M$6),(ABS(FM70-$F70)&lt;=1)*1,IF(AND(FP70,$F70+$G70&gt;=PrSettings!$M$8),(ABS(FM70-$F70)+ABS(FN70-$G70)&lt;=1)*1,""))),"")</f>
        <v/>
      </c>
      <c r="FT70" s="220"/>
      <c r="FV70" s="186">
        <f t="shared" si="1053"/>
        <v>24</v>
      </c>
      <c r="FW70" s="187" t="str">
        <f t="shared" si="1054"/>
        <v>Austria</v>
      </c>
      <c r="FX70" s="188">
        <f t="shared" ref="FX70:FX74" si="1131">$D70</f>
        <v>63</v>
      </c>
      <c r="FY70" s="187" t="str">
        <f t="shared" si="1055"/>
        <v>Jordan</v>
      </c>
      <c r="FZ70" s="222"/>
      <c r="GA70" s="222"/>
      <c r="GB70" s="218"/>
      <c r="GC70" s="188" t="str">
        <f t="shared" si="1056"/>
        <v/>
      </c>
      <c r="GD70" s="188" t="str">
        <f>IF((GC70&lt;&gt;""),IF(OR($F70&lt;&gt;$G70,PrSettings!$M$4="●"),(($F70-$G70)=(FZ70-GA70))*1,0),"")</f>
        <v/>
      </c>
      <c r="GE70" s="188" t="str">
        <f t="shared" si="1057"/>
        <v/>
      </c>
      <c r="GF70" s="188" t="str">
        <f>IF(GC70&lt;&gt;"",IF(ABS($F70-$G70)&gt;=PrSettings!$M$7,(ABS($F70-$G70-FZ70+GA70)&lt;=1)*1,IF(AND(GC70,$F70=$G70,$F70&gt;=PrSettings!$M$6),(ABS(FZ70-$F70)&lt;=1)*1,IF(AND(GC70,$F70+$G70&gt;=PrSettings!$M$8),(ABS(FZ70-$F70)+ABS(GA70-$G70)&lt;=1)*1,""))),"")</f>
        <v/>
      </c>
      <c r="GG70" s="220"/>
      <c r="GI70" s="186">
        <f t="shared" si="1058"/>
        <v>24</v>
      </c>
      <c r="GJ70" s="187" t="str">
        <f t="shared" si="1059"/>
        <v>Austria</v>
      </c>
      <c r="GK70" s="188">
        <f t="shared" ref="GK70:GK74" si="1132">$D70</f>
        <v>63</v>
      </c>
      <c r="GL70" s="187" t="str">
        <f t="shared" si="1060"/>
        <v>Jordan</v>
      </c>
      <c r="GM70" s="222"/>
      <c r="GN70" s="222"/>
      <c r="GO70" s="218"/>
      <c r="GP70" s="188" t="str">
        <f t="shared" si="1061"/>
        <v/>
      </c>
      <c r="GQ70" s="188" t="str">
        <f>IF((GP70&lt;&gt;""),IF(OR($F70&lt;&gt;$G70,PrSettings!$M$4="●"),(($F70-$G70)=(GM70-GN70))*1,0),"")</f>
        <v/>
      </c>
      <c r="GR70" s="188" t="str">
        <f t="shared" si="1062"/>
        <v/>
      </c>
      <c r="GS70" s="188" t="str">
        <f>IF(GP70&lt;&gt;"",IF(ABS($F70-$G70)&gt;=PrSettings!$M$7,(ABS($F70-$G70-GM70+GN70)&lt;=1)*1,IF(AND(GP70,$F70=$G70,$F70&gt;=PrSettings!$M$6),(ABS(GM70-$F70)&lt;=1)*1,IF(AND(GP70,$F70+$G70&gt;=PrSettings!$M$8),(ABS(GM70-$F70)+ABS(GN70-$G70)&lt;=1)*1,""))),"")</f>
        <v/>
      </c>
      <c r="GT70" s="220"/>
      <c r="GV70" s="186">
        <f t="shared" si="1063"/>
        <v>24</v>
      </c>
      <c r="GW70" s="187" t="str">
        <f t="shared" si="1064"/>
        <v>Austria</v>
      </c>
      <c r="GX70" s="188">
        <f t="shared" ref="GX70:GX74" si="1133">$D70</f>
        <v>63</v>
      </c>
      <c r="GY70" s="187" t="str">
        <f t="shared" si="1065"/>
        <v>Jordan</v>
      </c>
      <c r="GZ70" s="222"/>
      <c r="HA70" s="222"/>
      <c r="HB70" s="218"/>
      <c r="HC70" s="188" t="str">
        <f t="shared" si="1066"/>
        <v/>
      </c>
      <c r="HD70" s="188" t="str">
        <f>IF((HC70&lt;&gt;""),IF(OR($F70&lt;&gt;$G70,PrSettings!$M$4="●"),(($F70-$G70)=(GZ70-HA70))*1,0),"")</f>
        <v/>
      </c>
      <c r="HE70" s="188" t="str">
        <f t="shared" si="1067"/>
        <v/>
      </c>
      <c r="HF70" s="188" t="str">
        <f>IF(HC70&lt;&gt;"",IF(ABS($F70-$G70)&gt;=PrSettings!$M$7,(ABS($F70-$G70-GZ70+HA70)&lt;=1)*1,IF(AND(HC70,$F70=$G70,$F70&gt;=PrSettings!$M$6),(ABS(GZ70-$F70)&lt;=1)*1,IF(AND(HC70,$F70+$G70&gt;=PrSettings!$M$8),(ABS(GZ70-$F70)+ABS(HA70-$G70)&lt;=1)*1,""))),"")</f>
        <v/>
      </c>
      <c r="HG70" s="220"/>
      <c r="HI70" s="186">
        <f t="shared" si="1068"/>
        <v>24</v>
      </c>
      <c r="HJ70" s="187" t="str">
        <f t="shared" si="1069"/>
        <v>Austria</v>
      </c>
      <c r="HK70" s="188">
        <f t="shared" ref="HK70:HK74" si="1134">$D70</f>
        <v>63</v>
      </c>
      <c r="HL70" s="187" t="str">
        <f t="shared" si="1070"/>
        <v>Jordan</v>
      </c>
      <c r="HM70" s="222"/>
      <c r="HN70" s="222"/>
      <c r="HO70" s="218"/>
      <c r="HP70" s="188" t="str">
        <f t="shared" si="1071"/>
        <v/>
      </c>
      <c r="HQ70" s="188" t="str">
        <f>IF((HP70&lt;&gt;""),IF(OR($F70&lt;&gt;$G70,PrSettings!$M$4="●"),(($F70-$G70)=(HM70-HN70))*1,0),"")</f>
        <v/>
      </c>
      <c r="HR70" s="188" t="str">
        <f t="shared" si="1072"/>
        <v/>
      </c>
      <c r="HS70" s="188" t="str">
        <f>IF(HP70&lt;&gt;"",IF(ABS($F70-$G70)&gt;=PrSettings!$M$7,(ABS($F70-$G70-HM70+HN70)&lt;=1)*1,IF(AND(HP70,$F70=$G70,$F70&gt;=PrSettings!$M$6),(ABS(HM70-$F70)&lt;=1)*1,IF(AND(HP70,$F70+$G70&gt;=PrSettings!$M$8),(ABS(HM70-$F70)+ABS(HN70-$G70)&lt;=1)*1,""))),"")</f>
        <v/>
      </c>
      <c r="HT70" s="220"/>
      <c r="HV70" s="186">
        <f t="shared" si="1073"/>
        <v>24</v>
      </c>
      <c r="HW70" s="187" t="str">
        <f t="shared" si="1074"/>
        <v>Austria</v>
      </c>
      <c r="HX70" s="188">
        <f t="shared" ref="HX70:HX74" si="1135">$D70</f>
        <v>63</v>
      </c>
      <c r="HY70" s="187" t="str">
        <f t="shared" si="1075"/>
        <v>Jordan</v>
      </c>
      <c r="HZ70" s="222"/>
      <c r="IA70" s="222"/>
      <c r="IB70" s="218"/>
      <c r="IC70" s="188" t="str">
        <f t="shared" si="1076"/>
        <v/>
      </c>
      <c r="ID70" s="188" t="str">
        <f>IF((IC70&lt;&gt;""),IF(OR($F70&lt;&gt;$G70,PrSettings!$M$4="●"),(($F70-$G70)=(HZ70-IA70))*1,0),"")</f>
        <v/>
      </c>
      <c r="IE70" s="188" t="str">
        <f t="shared" si="1077"/>
        <v/>
      </c>
      <c r="IF70" s="188" t="str">
        <f>IF(IC70&lt;&gt;"",IF(ABS($F70-$G70)&gt;=PrSettings!$M$7,(ABS($F70-$G70-HZ70+IA70)&lt;=1)*1,IF(AND(IC70,$F70=$G70,$F70&gt;=PrSettings!$M$6),(ABS(HZ70-$F70)&lt;=1)*1,IF(AND(IC70,$F70+$G70&gt;=PrSettings!$M$8),(ABS(HZ70-$F70)+ABS(IA70-$G70)&lt;=1)*1,""))),"")</f>
        <v/>
      </c>
      <c r="IG70" s="220"/>
      <c r="II70" s="186">
        <f t="shared" si="1078"/>
        <v>24</v>
      </c>
      <c r="IJ70" s="187" t="str">
        <f t="shared" si="1079"/>
        <v>Austria</v>
      </c>
      <c r="IK70" s="188">
        <f t="shared" ref="IK70:IK74" si="1136">$D70</f>
        <v>63</v>
      </c>
      <c r="IL70" s="187" t="str">
        <f t="shared" si="1080"/>
        <v>Jordan</v>
      </c>
      <c r="IM70" s="222"/>
      <c r="IN70" s="222"/>
      <c r="IO70" s="218"/>
      <c r="IP70" s="188" t="str">
        <f t="shared" si="1081"/>
        <v/>
      </c>
      <c r="IQ70" s="188" t="str">
        <f>IF((IP70&lt;&gt;""),IF(OR($F70&lt;&gt;$G70,PrSettings!$M$4="●"),(($F70-$G70)=(IM70-IN70))*1,0),"")</f>
        <v/>
      </c>
      <c r="IR70" s="188" t="str">
        <f t="shared" si="1082"/>
        <v/>
      </c>
      <c r="IS70" s="188" t="str">
        <f>IF(IP70&lt;&gt;"",IF(ABS($F70-$G70)&gt;=PrSettings!$M$7,(ABS($F70-$G70-IM70+IN70)&lt;=1)*1,IF(AND(IP70,$F70=$G70,$F70&gt;=PrSettings!$M$6),(ABS(IM70-$F70)&lt;=1)*1,IF(AND(IP70,$F70+$G70&gt;=PrSettings!$M$8),(ABS(IM70-$F70)+ABS(IN70-$G70)&lt;=1)*1,""))),"")</f>
        <v/>
      </c>
      <c r="IT70" s="220"/>
      <c r="IV70" s="186">
        <f t="shared" si="1083"/>
        <v>24</v>
      </c>
      <c r="IW70" s="187" t="str">
        <f t="shared" si="1084"/>
        <v>Austria</v>
      </c>
      <c r="IX70" s="188">
        <f t="shared" ref="IX70:IX74" si="1137">$D70</f>
        <v>63</v>
      </c>
      <c r="IY70" s="187" t="str">
        <f t="shared" si="1085"/>
        <v>Jordan</v>
      </c>
      <c r="IZ70" s="222"/>
      <c r="JA70" s="222"/>
      <c r="JB70" s="218"/>
      <c r="JC70" s="188" t="str">
        <f t="shared" si="1086"/>
        <v/>
      </c>
      <c r="JD70" s="188" t="str">
        <f>IF((JC70&lt;&gt;""),IF(OR($F70&lt;&gt;$G70,PrSettings!$M$4="●"),(($F70-$G70)=(IZ70-JA70))*1,0),"")</f>
        <v/>
      </c>
      <c r="JE70" s="188" t="str">
        <f t="shared" si="1087"/>
        <v/>
      </c>
      <c r="JF70" s="188" t="str">
        <f>IF(JC70&lt;&gt;"",IF(ABS($F70-$G70)&gt;=PrSettings!$M$7,(ABS($F70-$G70-IZ70+JA70)&lt;=1)*1,IF(AND(JC70,$F70=$G70,$F70&gt;=PrSettings!$M$6),(ABS(IZ70-$F70)&lt;=1)*1,IF(AND(JC70,$F70+$G70&gt;=PrSettings!$M$8),(ABS(IZ70-$F70)+ABS(JA70-$G70)&lt;=1)*1,""))),"")</f>
        <v/>
      </c>
      <c r="JG70" s="220"/>
      <c r="JI70" s="186">
        <f t="shared" si="1088"/>
        <v>24</v>
      </c>
      <c r="JJ70" s="187" t="str">
        <f t="shared" si="1089"/>
        <v>Austria</v>
      </c>
      <c r="JK70" s="188">
        <f t="shared" ref="JK70:JK74" si="1138">$D70</f>
        <v>63</v>
      </c>
      <c r="JL70" s="187" t="str">
        <f t="shared" si="1090"/>
        <v>Jordan</v>
      </c>
      <c r="JM70" s="222"/>
      <c r="JN70" s="222"/>
      <c r="JO70" s="218"/>
      <c r="JP70" s="188" t="str">
        <f t="shared" si="1091"/>
        <v/>
      </c>
      <c r="JQ70" s="188" t="str">
        <f>IF((JP70&lt;&gt;""),IF(OR($F70&lt;&gt;$G70,PrSettings!$M$4="●"),(($F70-$G70)=(JM70-JN70))*1,0),"")</f>
        <v/>
      </c>
      <c r="JR70" s="188" t="str">
        <f t="shared" si="1092"/>
        <v/>
      </c>
      <c r="JS70" s="188" t="str">
        <f>IF(JP70&lt;&gt;"",IF(ABS($F70-$G70)&gt;=PrSettings!$M$7,(ABS($F70-$G70-JM70+JN70)&lt;=1)*1,IF(AND(JP70,$F70=$G70,$F70&gt;=PrSettings!$M$6),(ABS(JM70-$F70)&lt;=1)*1,IF(AND(JP70,$F70+$G70&gt;=PrSettings!$M$8),(ABS(JM70-$F70)+ABS(JN70-$G70)&lt;=1)*1,""))),"")</f>
        <v/>
      </c>
      <c r="JT70" s="220"/>
      <c r="JV70" s="186">
        <f t="shared" si="1093"/>
        <v>24</v>
      </c>
      <c r="JW70" s="187" t="str">
        <f t="shared" si="1094"/>
        <v>Austria</v>
      </c>
      <c r="JX70" s="188">
        <f t="shared" ref="JX70:JX74" si="1139">$D70</f>
        <v>63</v>
      </c>
      <c r="JY70" s="187" t="str">
        <f t="shared" si="1095"/>
        <v>Jordan</v>
      </c>
      <c r="JZ70" s="222"/>
      <c r="KA70" s="222"/>
      <c r="KB70" s="218"/>
      <c r="KC70" s="188" t="str">
        <f t="shared" si="1096"/>
        <v/>
      </c>
      <c r="KD70" s="188" t="str">
        <f>IF((KC70&lt;&gt;""),IF(OR($F70&lt;&gt;$G70,PrSettings!$M$4="●"),(($F70-$G70)=(JZ70-KA70))*1,0),"")</f>
        <v/>
      </c>
      <c r="KE70" s="188" t="str">
        <f t="shared" si="1097"/>
        <v/>
      </c>
      <c r="KF70" s="188" t="str">
        <f>IF(KC70&lt;&gt;"",IF(ABS($F70-$G70)&gt;=PrSettings!$M$7,(ABS($F70-$G70-JZ70+KA70)&lt;=1)*1,IF(AND(KC70,$F70=$G70,$F70&gt;=PrSettings!$M$6),(ABS(JZ70-$F70)&lt;=1)*1,IF(AND(KC70,$F70+$G70&gt;=PrSettings!$M$8),(ABS(JZ70-$F70)+ABS(KA70-$G70)&lt;=1)*1,""))),"")</f>
        <v/>
      </c>
      <c r="KG70" s="220"/>
      <c r="KI70" s="186">
        <f t="shared" si="1098"/>
        <v>24</v>
      </c>
      <c r="KJ70" s="187" t="str">
        <f t="shared" si="1099"/>
        <v>Austria</v>
      </c>
      <c r="KK70" s="188">
        <f t="shared" ref="KK70:KK74" si="1140">$D70</f>
        <v>63</v>
      </c>
      <c r="KL70" s="187" t="str">
        <f t="shared" si="1100"/>
        <v>Jordan</v>
      </c>
      <c r="KM70" s="222"/>
      <c r="KN70" s="222"/>
      <c r="KO70" s="218"/>
      <c r="KP70" s="188" t="str">
        <f t="shared" si="1101"/>
        <v/>
      </c>
      <c r="KQ70" s="188" t="str">
        <f>IF((KP70&lt;&gt;""),IF(OR($F70&lt;&gt;$G70,PrSettings!$M$4="●"),(($F70-$G70)=(KM70-KN70))*1,0),"")</f>
        <v/>
      </c>
      <c r="KR70" s="188" t="str">
        <f t="shared" si="1102"/>
        <v/>
      </c>
      <c r="KS70" s="188" t="str">
        <f>IF(KP70&lt;&gt;"",IF(ABS($F70-$G70)&gt;=PrSettings!$M$7,(ABS($F70-$G70-KM70+KN70)&lt;=1)*1,IF(AND(KP70,$F70=$G70,$F70&gt;=PrSettings!$M$6),(ABS(KM70-$F70)&lt;=1)*1,IF(AND(KP70,$F70+$G70&gt;=PrSettings!$M$8),(ABS(KM70-$F70)+ABS(KN70-$G70)&lt;=1)*1,""))),"")</f>
        <v/>
      </c>
      <c r="KT70" s="220"/>
      <c r="KV70" s="186">
        <f t="shared" si="1103"/>
        <v>24</v>
      </c>
      <c r="KW70" s="187" t="str">
        <f t="shared" si="1104"/>
        <v>Austria</v>
      </c>
      <c r="KX70" s="188">
        <f t="shared" ref="KX70:KX74" si="1141">$D70</f>
        <v>63</v>
      </c>
      <c r="KY70" s="187" t="str">
        <f t="shared" si="1105"/>
        <v>Jordan</v>
      </c>
      <c r="KZ70" s="222"/>
      <c r="LA70" s="222"/>
      <c r="LB70" s="218"/>
      <c r="LC70" s="188" t="str">
        <f t="shared" si="1106"/>
        <v/>
      </c>
      <c r="LD70" s="188" t="str">
        <f>IF((LC70&lt;&gt;""),IF(OR($F70&lt;&gt;$G70,PrSettings!$M$4="●"),(($F70-$G70)=(KZ70-LA70))*1,0),"")</f>
        <v/>
      </c>
      <c r="LE70" s="188" t="str">
        <f t="shared" si="1107"/>
        <v/>
      </c>
      <c r="LF70" s="188" t="str">
        <f>IF(LC70&lt;&gt;"",IF(ABS($F70-$G70)&gt;=PrSettings!$M$7,(ABS($F70-$G70-KZ70+LA70)&lt;=1)*1,IF(AND(LC70,$F70=$G70,$F70&gt;=PrSettings!$M$6),(ABS(KZ70-$F70)&lt;=1)*1,IF(AND(LC70,$F70+$G70&gt;=PrSettings!$M$8),(ABS(KZ70-$F70)+ABS(LA70-$G70)&lt;=1)*1,""))),"")</f>
        <v/>
      </c>
      <c r="LG70" s="220"/>
      <c r="LI70" s="186">
        <f t="shared" si="1108"/>
        <v>24</v>
      </c>
      <c r="LJ70" s="187" t="str">
        <f t="shared" si="1109"/>
        <v>Austria</v>
      </c>
      <c r="LK70" s="188">
        <f t="shared" ref="LK70:LK74" si="1142">$D70</f>
        <v>63</v>
      </c>
      <c r="LL70" s="187" t="str">
        <f t="shared" si="1110"/>
        <v>Jordan</v>
      </c>
      <c r="LM70" s="222"/>
      <c r="LN70" s="222"/>
      <c r="LO70" s="218"/>
      <c r="LP70" s="188" t="str">
        <f t="shared" si="1111"/>
        <v/>
      </c>
      <c r="LQ70" s="188" t="str">
        <f>IF((LP70&lt;&gt;""),IF(OR($F70&lt;&gt;$G70,PrSettings!$M$4="●"),(($F70-$G70)=(LM70-LN70))*1,0),"")</f>
        <v/>
      </c>
      <c r="LR70" s="188" t="str">
        <f t="shared" si="1112"/>
        <v/>
      </c>
      <c r="LS70" s="188" t="str">
        <f>IF(LP70&lt;&gt;"",IF(ABS($F70-$G70)&gt;=PrSettings!$M$7,(ABS($F70-$G70-LM70+LN70)&lt;=1)*1,IF(AND(LP70,$F70=$G70,$F70&gt;=PrSettings!$M$6),(ABS(LM70-$F70)&lt;=1)*1,IF(AND(LP70,$F70+$G70&gt;=PrSettings!$M$8),(ABS(LM70-$F70)+ABS(LN70-$G70)&lt;=1)*1,""))),"")</f>
        <v/>
      </c>
      <c r="LT70" s="220"/>
      <c r="LV70" s="186">
        <f t="shared" si="1113"/>
        <v>24</v>
      </c>
      <c r="LW70" s="187" t="str">
        <f t="shared" si="1114"/>
        <v>Austria</v>
      </c>
      <c r="LX70" s="188">
        <f t="shared" ref="LX70:LX74" si="1143">$D70</f>
        <v>63</v>
      </c>
      <c r="LY70" s="187" t="str">
        <f t="shared" si="1115"/>
        <v>Jordan</v>
      </c>
      <c r="LZ70" s="222"/>
      <c r="MA70" s="222"/>
      <c r="MB70" s="218"/>
      <c r="MC70" s="188" t="str">
        <f t="shared" si="1116"/>
        <v/>
      </c>
      <c r="MD70" s="188" t="str">
        <f>IF((MC70&lt;&gt;""),IF(OR($F70&lt;&gt;$G70,PrSettings!$M$4="●"),(($F70-$G70)=(LZ70-MA70))*1,0),"")</f>
        <v/>
      </c>
      <c r="ME70" s="188" t="str">
        <f t="shared" si="1117"/>
        <v/>
      </c>
      <c r="MF70" s="188" t="str">
        <f>IF(MC70&lt;&gt;"",IF(ABS($F70-$G70)&gt;=PrSettings!$M$7,(ABS($F70-$G70-LZ70+MA70)&lt;=1)*1,IF(AND(MC70,$F70=$G70,$F70&gt;=PrSettings!$M$6),(ABS(LZ70-$F70)&lt;=1)*1,IF(AND(MC70,$F70+$G70&gt;=PrSettings!$M$8),(ABS(LZ70-$F70)+ABS(MA70-$G70)&lt;=1)*1,""))),"")</f>
        <v/>
      </c>
      <c r="MG70" s="220"/>
    </row>
    <row r="71" spans="2:345">
      <c r="B71" s="186">
        <f>INDEX(Groups!$C$7:$C$65,MATCH(C71,Groups!$D$7:$D$65,0))</f>
        <v>3</v>
      </c>
      <c r="C71" s="187" t="str">
        <f>CalcJ!$P$24</f>
        <v>Argentina</v>
      </c>
      <c r="D71" s="188">
        <f>INDEX(Groups!$C$7:$C$65,MATCH(E71,Groups!$D$7:$D$65,0))</f>
        <v>24</v>
      </c>
      <c r="E71" s="187" t="str">
        <f>CalcJ!$Q$24</f>
        <v>Austria</v>
      </c>
      <c r="F71" s="189" t="str">
        <f>CalcJ!$R$24</f>
        <v/>
      </c>
      <c r="G71" s="190" t="str">
        <f>CalcJ!$S$24</f>
        <v/>
      </c>
      <c r="I71" s="186">
        <f t="shared" si="468"/>
        <v>3</v>
      </c>
      <c r="J71" s="187" t="str">
        <f t="shared" si="989"/>
        <v>Argentina</v>
      </c>
      <c r="K71" s="188">
        <f t="shared" si="1118"/>
        <v>24</v>
      </c>
      <c r="L71" s="187" t="str">
        <f t="shared" si="990"/>
        <v>Austria</v>
      </c>
      <c r="M71" s="222"/>
      <c r="N71" s="222"/>
      <c r="O71" s="218"/>
      <c r="P71" s="188" t="str">
        <f t="shared" si="991"/>
        <v/>
      </c>
      <c r="Q71" s="188" t="str">
        <f>IF((P71&lt;&gt;""),IF(OR($F71&lt;&gt;$G71,PrSettings!$M$4="●"),(($F71-$G71)=(M71-N71))*1,0),"")</f>
        <v/>
      </c>
      <c r="R71" s="188" t="str">
        <f t="shared" si="992"/>
        <v/>
      </c>
      <c r="S71" s="188" t="str">
        <f>IF(P71&lt;&gt;"",IF(ABS($F71-$G71)&gt;=PrSettings!$M$7,(ABS($F71-$G71-M71+N71)&lt;=1)*1,IF(AND(P71,$F71=$G71,$F71&gt;=PrSettings!$M$6),(ABS(M71-$F71)&lt;=1)*1,IF(AND(P71,$F71+$G71&gt;=PrSettings!$M$8),(ABS(M71-$F71)+ABS(N71-$G71)&lt;=1)*1,""))),"")</f>
        <v/>
      </c>
      <c r="T71" s="220"/>
      <c r="V71" s="186">
        <f t="shared" si="993"/>
        <v>3</v>
      </c>
      <c r="W71" s="187" t="str">
        <f t="shared" si="994"/>
        <v>Argentina</v>
      </c>
      <c r="X71" s="188">
        <f t="shared" si="1119"/>
        <v>24</v>
      </c>
      <c r="Y71" s="187" t="str">
        <f t="shared" si="995"/>
        <v>Austria</v>
      </c>
      <c r="Z71" s="222"/>
      <c r="AA71" s="222"/>
      <c r="AB71" s="218"/>
      <c r="AC71" s="188" t="str">
        <f t="shared" si="996"/>
        <v/>
      </c>
      <c r="AD71" s="188" t="str">
        <f>IF((AC71&lt;&gt;""),IF(OR($F71&lt;&gt;$G71,PrSettings!$M$4="●"),(($F71-$G71)=(Z71-AA71))*1,0),"")</f>
        <v/>
      </c>
      <c r="AE71" s="188" t="str">
        <f t="shared" si="997"/>
        <v/>
      </c>
      <c r="AF71" s="188" t="str">
        <f>IF(AC71&lt;&gt;"",IF(ABS($F71-$G71)&gt;=PrSettings!$M$7,(ABS($F71-$G71-Z71+AA71)&lt;=1)*1,IF(AND(AC71,$F71=$G71,$F71&gt;=PrSettings!$M$6),(ABS(Z71-$F71)&lt;=1)*1,IF(AND(AC71,$F71+$G71&gt;=PrSettings!$M$8),(ABS(Z71-$F71)+ABS(AA71-$G71)&lt;=1)*1,""))),"")</f>
        <v/>
      </c>
      <c r="AG71" s="220"/>
      <c r="AI71" s="186">
        <f t="shared" si="998"/>
        <v>3</v>
      </c>
      <c r="AJ71" s="187" t="str">
        <f t="shared" si="999"/>
        <v>Argentina</v>
      </c>
      <c r="AK71" s="188">
        <f t="shared" si="1120"/>
        <v>24</v>
      </c>
      <c r="AL71" s="187" t="str">
        <f t="shared" si="1000"/>
        <v>Austria</v>
      </c>
      <c r="AM71" s="222"/>
      <c r="AN71" s="222"/>
      <c r="AO71" s="218"/>
      <c r="AP71" s="188" t="str">
        <f t="shared" si="1001"/>
        <v/>
      </c>
      <c r="AQ71" s="188" t="str">
        <f>IF((AP71&lt;&gt;""),IF(OR($F71&lt;&gt;$G71,PrSettings!$M$4="●"),(($F71-$G71)=(AM71-AN71))*1,0),"")</f>
        <v/>
      </c>
      <c r="AR71" s="188" t="str">
        <f t="shared" si="1002"/>
        <v/>
      </c>
      <c r="AS71" s="188" t="str">
        <f>IF(AP71&lt;&gt;"",IF(ABS($F71-$G71)&gt;=PrSettings!$M$7,(ABS($F71-$G71-AM71+AN71)&lt;=1)*1,IF(AND(AP71,$F71=$G71,$F71&gt;=PrSettings!$M$6),(ABS(AM71-$F71)&lt;=1)*1,IF(AND(AP71,$F71+$G71&gt;=PrSettings!$M$8),(ABS(AM71-$F71)+ABS(AN71-$G71)&lt;=1)*1,""))),"")</f>
        <v/>
      </c>
      <c r="AT71" s="220"/>
      <c r="AV71" s="186">
        <f t="shared" si="1003"/>
        <v>3</v>
      </c>
      <c r="AW71" s="187" t="str">
        <f t="shared" si="1004"/>
        <v>Argentina</v>
      </c>
      <c r="AX71" s="188">
        <f t="shared" si="1121"/>
        <v>24</v>
      </c>
      <c r="AY71" s="187" t="str">
        <f t="shared" si="1005"/>
        <v>Austria</v>
      </c>
      <c r="AZ71" s="222"/>
      <c r="BA71" s="222"/>
      <c r="BB71" s="218"/>
      <c r="BC71" s="188" t="str">
        <f t="shared" si="1006"/>
        <v/>
      </c>
      <c r="BD71" s="188" t="str">
        <f>IF((BC71&lt;&gt;""),IF(OR($F71&lt;&gt;$G71,PrSettings!$M$4="●"),(($F71-$G71)=(AZ71-BA71))*1,0),"")</f>
        <v/>
      </c>
      <c r="BE71" s="188" t="str">
        <f t="shared" si="1007"/>
        <v/>
      </c>
      <c r="BF71" s="188" t="str">
        <f>IF(BC71&lt;&gt;"",IF(ABS($F71-$G71)&gt;=PrSettings!$M$7,(ABS($F71-$G71-AZ71+BA71)&lt;=1)*1,IF(AND(BC71,$F71=$G71,$F71&gt;=PrSettings!$M$6),(ABS(AZ71-$F71)&lt;=1)*1,IF(AND(BC71,$F71+$G71&gt;=PrSettings!$M$8),(ABS(AZ71-$F71)+ABS(BA71-$G71)&lt;=1)*1,""))),"")</f>
        <v/>
      </c>
      <c r="BG71" s="220"/>
      <c r="BI71" s="186">
        <f t="shared" si="1008"/>
        <v>3</v>
      </c>
      <c r="BJ71" s="187" t="str">
        <f t="shared" si="1009"/>
        <v>Argentina</v>
      </c>
      <c r="BK71" s="188">
        <f t="shared" si="1122"/>
        <v>24</v>
      </c>
      <c r="BL71" s="187" t="str">
        <f t="shared" si="1010"/>
        <v>Austria</v>
      </c>
      <c r="BM71" s="222"/>
      <c r="BN71" s="222"/>
      <c r="BO71" s="218"/>
      <c r="BP71" s="188" t="str">
        <f t="shared" si="1011"/>
        <v/>
      </c>
      <c r="BQ71" s="188" t="str">
        <f>IF((BP71&lt;&gt;""),IF(OR($F71&lt;&gt;$G71,PrSettings!$M$4="●"),(($F71-$G71)=(BM71-BN71))*1,0),"")</f>
        <v/>
      </c>
      <c r="BR71" s="188" t="str">
        <f t="shared" si="1012"/>
        <v/>
      </c>
      <c r="BS71" s="188" t="str">
        <f>IF(BP71&lt;&gt;"",IF(ABS($F71-$G71)&gt;=PrSettings!$M$7,(ABS($F71-$G71-BM71+BN71)&lt;=1)*1,IF(AND(BP71,$F71=$G71,$F71&gt;=PrSettings!$M$6),(ABS(BM71-$F71)&lt;=1)*1,IF(AND(BP71,$F71+$G71&gt;=PrSettings!$M$8),(ABS(BM71-$F71)+ABS(BN71-$G71)&lt;=1)*1,""))),"")</f>
        <v/>
      </c>
      <c r="BT71" s="220"/>
      <c r="BV71" s="186">
        <f t="shared" si="1013"/>
        <v>3</v>
      </c>
      <c r="BW71" s="187" t="str">
        <f t="shared" si="1014"/>
        <v>Argentina</v>
      </c>
      <c r="BX71" s="188">
        <f t="shared" si="1123"/>
        <v>24</v>
      </c>
      <c r="BY71" s="187" t="str">
        <f t="shared" si="1015"/>
        <v>Austria</v>
      </c>
      <c r="BZ71" s="222"/>
      <c r="CA71" s="222"/>
      <c r="CB71" s="218"/>
      <c r="CC71" s="188" t="str">
        <f t="shared" si="1016"/>
        <v/>
      </c>
      <c r="CD71" s="188" t="str">
        <f>IF((CC71&lt;&gt;""),IF(OR($F71&lt;&gt;$G71,PrSettings!$M$4="●"),(($F71-$G71)=(BZ71-CA71))*1,0),"")</f>
        <v/>
      </c>
      <c r="CE71" s="188" t="str">
        <f t="shared" si="1017"/>
        <v/>
      </c>
      <c r="CF71" s="188" t="str">
        <f>IF(CC71&lt;&gt;"",IF(ABS($F71-$G71)&gt;=PrSettings!$M$7,(ABS($F71-$G71-BZ71+CA71)&lt;=1)*1,IF(AND(CC71,$F71=$G71,$F71&gt;=PrSettings!$M$6),(ABS(BZ71-$F71)&lt;=1)*1,IF(AND(CC71,$F71+$G71&gt;=PrSettings!$M$8),(ABS(BZ71-$F71)+ABS(CA71-$G71)&lt;=1)*1,""))),"")</f>
        <v/>
      </c>
      <c r="CG71" s="220"/>
      <c r="CI71" s="186">
        <f t="shared" si="1018"/>
        <v>3</v>
      </c>
      <c r="CJ71" s="187" t="str">
        <f t="shared" si="1019"/>
        <v>Argentina</v>
      </c>
      <c r="CK71" s="188">
        <f t="shared" si="1124"/>
        <v>24</v>
      </c>
      <c r="CL71" s="187" t="str">
        <f t="shared" si="1020"/>
        <v>Austria</v>
      </c>
      <c r="CM71" s="222"/>
      <c r="CN71" s="222"/>
      <c r="CO71" s="218"/>
      <c r="CP71" s="188" t="str">
        <f t="shared" si="1021"/>
        <v/>
      </c>
      <c r="CQ71" s="188" t="str">
        <f>IF((CP71&lt;&gt;""),IF(OR($F71&lt;&gt;$G71,PrSettings!$M$4="●"),(($F71-$G71)=(CM71-CN71))*1,0),"")</f>
        <v/>
      </c>
      <c r="CR71" s="188" t="str">
        <f t="shared" si="1022"/>
        <v/>
      </c>
      <c r="CS71" s="188" t="str">
        <f>IF(CP71&lt;&gt;"",IF(ABS($F71-$G71)&gt;=PrSettings!$M$7,(ABS($F71-$G71-CM71+CN71)&lt;=1)*1,IF(AND(CP71,$F71=$G71,$F71&gt;=PrSettings!$M$6),(ABS(CM71-$F71)&lt;=1)*1,IF(AND(CP71,$F71+$G71&gt;=PrSettings!$M$8),(ABS(CM71-$F71)+ABS(CN71-$G71)&lt;=1)*1,""))),"")</f>
        <v/>
      </c>
      <c r="CT71" s="220"/>
      <c r="CV71" s="186">
        <f t="shared" si="1023"/>
        <v>3</v>
      </c>
      <c r="CW71" s="187" t="str">
        <f t="shared" si="1024"/>
        <v>Argentina</v>
      </c>
      <c r="CX71" s="188">
        <f t="shared" si="1125"/>
        <v>24</v>
      </c>
      <c r="CY71" s="187" t="str">
        <f t="shared" si="1025"/>
        <v>Austria</v>
      </c>
      <c r="CZ71" s="222"/>
      <c r="DA71" s="222"/>
      <c r="DB71" s="218"/>
      <c r="DC71" s="188" t="str">
        <f t="shared" si="1026"/>
        <v/>
      </c>
      <c r="DD71" s="188" t="str">
        <f>IF((DC71&lt;&gt;""),IF(OR($F71&lt;&gt;$G71,PrSettings!$M$4="●"),(($F71-$G71)=(CZ71-DA71))*1,0),"")</f>
        <v/>
      </c>
      <c r="DE71" s="188" t="str">
        <f t="shared" si="1027"/>
        <v/>
      </c>
      <c r="DF71" s="188" t="str">
        <f>IF(DC71&lt;&gt;"",IF(ABS($F71-$G71)&gt;=PrSettings!$M$7,(ABS($F71-$G71-CZ71+DA71)&lt;=1)*1,IF(AND(DC71,$F71=$G71,$F71&gt;=PrSettings!$M$6),(ABS(CZ71-$F71)&lt;=1)*1,IF(AND(DC71,$F71+$G71&gt;=PrSettings!$M$8),(ABS(CZ71-$F71)+ABS(DA71-$G71)&lt;=1)*1,""))),"")</f>
        <v/>
      </c>
      <c r="DG71" s="220"/>
      <c r="DI71" s="186">
        <f t="shared" si="1028"/>
        <v>3</v>
      </c>
      <c r="DJ71" s="187" t="str">
        <f t="shared" si="1029"/>
        <v>Argentina</v>
      </c>
      <c r="DK71" s="188">
        <f t="shared" si="1126"/>
        <v>24</v>
      </c>
      <c r="DL71" s="187" t="str">
        <f t="shared" si="1030"/>
        <v>Austria</v>
      </c>
      <c r="DM71" s="222"/>
      <c r="DN71" s="222"/>
      <c r="DO71" s="218"/>
      <c r="DP71" s="188" t="str">
        <f t="shared" si="1031"/>
        <v/>
      </c>
      <c r="DQ71" s="188" t="str">
        <f>IF((DP71&lt;&gt;""),IF(OR($F71&lt;&gt;$G71,PrSettings!$M$4="●"),(($F71-$G71)=(DM71-DN71))*1,0),"")</f>
        <v/>
      </c>
      <c r="DR71" s="188" t="str">
        <f t="shared" si="1032"/>
        <v/>
      </c>
      <c r="DS71" s="188" t="str">
        <f>IF(DP71&lt;&gt;"",IF(ABS($F71-$G71)&gt;=PrSettings!$M$7,(ABS($F71-$G71-DM71+DN71)&lt;=1)*1,IF(AND(DP71,$F71=$G71,$F71&gt;=PrSettings!$M$6),(ABS(DM71-$F71)&lt;=1)*1,IF(AND(DP71,$F71+$G71&gt;=PrSettings!$M$8),(ABS(DM71-$F71)+ABS(DN71-$G71)&lt;=1)*1,""))),"")</f>
        <v/>
      </c>
      <c r="DT71" s="220"/>
      <c r="DV71" s="186">
        <f t="shared" si="1033"/>
        <v>3</v>
      </c>
      <c r="DW71" s="187" t="str">
        <f t="shared" si="1034"/>
        <v>Argentina</v>
      </c>
      <c r="DX71" s="188">
        <f t="shared" si="1127"/>
        <v>24</v>
      </c>
      <c r="DY71" s="187" t="str">
        <f t="shared" si="1035"/>
        <v>Austria</v>
      </c>
      <c r="DZ71" s="222"/>
      <c r="EA71" s="222"/>
      <c r="EB71" s="218"/>
      <c r="EC71" s="188" t="str">
        <f t="shared" si="1036"/>
        <v/>
      </c>
      <c r="ED71" s="188" t="str">
        <f>IF((EC71&lt;&gt;""),IF(OR($F71&lt;&gt;$G71,PrSettings!$M$4="●"),(($F71-$G71)=(DZ71-EA71))*1,0),"")</f>
        <v/>
      </c>
      <c r="EE71" s="188" t="str">
        <f t="shared" si="1037"/>
        <v/>
      </c>
      <c r="EF71" s="188" t="str">
        <f>IF(EC71&lt;&gt;"",IF(ABS($F71-$G71)&gt;=PrSettings!$M$7,(ABS($F71-$G71-DZ71+EA71)&lt;=1)*1,IF(AND(EC71,$F71=$G71,$F71&gt;=PrSettings!$M$6),(ABS(DZ71-$F71)&lt;=1)*1,IF(AND(EC71,$F71+$G71&gt;=PrSettings!$M$8),(ABS(DZ71-$F71)+ABS(EA71-$G71)&lt;=1)*1,""))),"")</f>
        <v/>
      </c>
      <c r="EG71" s="220"/>
      <c r="EI71" s="186">
        <f t="shared" si="1038"/>
        <v>3</v>
      </c>
      <c r="EJ71" s="187" t="str">
        <f t="shared" si="1039"/>
        <v>Argentina</v>
      </c>
      <c r="EK71" s="188">
        <f t="shared" si="1128"/>
        <v>24</v>
      </c>
      <c r="EL71" s="187" t="str">
        <f t="shared" si="1040"/>
        <v>Austria</v>
      </c>
      <c r="EM71" s="222"/>
      <c r="EN71" s="222"/>
      <c r="EO71" s="218"/>
      <c r="EP71" s="188" t="str">
        <f t="shared" si="1041"/>
        <v/>
      </c>
      <c r="EQ71" s="188" t="str">
        <f>IF((EP71&lt;&gt;""),IF(OR($F71&lt;&gt;$G71,PrSettings!$M$4="●"),(($F71-$G71)=(EM71-EN71))*1,0),"")</f>
        <v/>
      </c>
      <c r="ER71" s="188" t="str">
        <f t="shared" si="1042"/>
        <v/>
      </c>
      <c r="ES71" s="188" t="str">
        <f>IF(EP71&lt;&gt;"",IF(ABS($F71-$G71)&gt;=PrSettings!$M$7,(ABS($F71-$G71-EM71+EN71)&lt;=1)*1,IF(AND(EP71,$F71=$G71,$F71&gt;=PrSettings!$M$6),(ABS(EM71-$F71)&lt;=1)*1,IF(AND(EP71,$F71+$G71&gt;=PrSettings!$M$8),(ABS(EM71-$F71)+ABS(EN71-$G71)&lt;=1)*1,""))),"")</f>
        <v/>
      </c>
      <c r="ET71" s="220"/>
      <c r="EV71" s="186">
        <f t="shared" si="1043"/>
        <v>3</v>
      </c>
      <c r="EW71" s="187" t="str">
        <f t="shared" si="1044"/>
        <v>Argentina</v>
      </c>
      <c r="EX71" s="188">
        <f t="shared" si="1129"/>
        <v>24</v>
      </c>
      <c r="EY71" s="187" t="str">
        <f t="shared" si="1045"/>
        <v>Austria</v>
      </c>
      <c r="EZ71" s="222"/>
      <c r="FA71" s="222"/>
      <c r="FB71" s="218"/>
      <c r="FC71" s="188" t="str">
        <f t="shared" si="1046"/>
        <v/>
      </c>
      <c r="FD71" s="188" t="str">
        <f>IF((FC71&lt;&gt;""),IF(OR($F71&lt;&gt;$G71,PrSettings!$M$4="●"),(($F71-$G71)=(EZ71-FA71))*1,0),"")</f>
        <v/>
      </c>
      <c r="FE71" s="188" t="str">
        <f t="shared" si="1047"/>
        <v/>
      </c>
      <c r="FF71" s="188" t="str">
        <f>IF(FC71&lt;&gt;"",IF(ABS($F71-$G71)&gt;=PrSettings!$M$7,(ABS($F71-$G71-EZ71+FA71)&lt;=1)*1,IF(AND(FC71,$F71=$G71,$F71&gt;=PrSettings!$M$6),(ABS(EZ71-$F71)&lt;=1)*1,IF(AND(FC71,$F71+$G71&gt;=PrSettings!$M$8),(ABS(EZ71-$F71)+ABS(FA71-$G71)&lt;=1)*1,""))),"")</f>
        <v/>
      </c>
      <c r="FG71" s="220"/>
      <c r="FI71" s="186">
        <f t="shared" si="1048"/>
        <v>3</v>
      </c>
      <c r="FJ71" s="187" t="str">
        <f t="shared" si="1049"/>
        <v>Argentina</v>
      </c>
      <c r="FK71" s="188">
        <f t="shared" si="1130"/>
        <v>24</v>
      </c>
      <c r="FL71" s="187" t="str">
        <f t="shared" si="1050"/>
        <v>Austria</v>
      </c>
      <c r="FM71" s="222"/>
      <c r="FN71" s="222"/>
      <c r="FO71" s="218"/>
      <c r="FP71" s="188" t="str">
        <f t="shared" si="1051"/>
        <v/>
      </c>
      <c r="FQ71" s="188" t="str">
        <f>IF((FP71&lt;&gt;""),IF(OR($F71&lt;&gt;$G71,PrSettings!$M$4="●"),(($F71-$G71)=(FM71-FN71))*1,0),"")</f>
        <v/>
      </c>
      <c r="FR71" s="188" t="str">
        <f t="shared" si="1052"/>
        <v/>
      </c>
      <c r="FS71" s="188" t="str">
        <f>IF(FP71&lt;&gt;"",IF(ABS($F71-$G71)&gt;=PrSettings!$M$7,(ABS($F71-$G71-FM71+FN71)&lt;=1)*1,IF(AND(FP71,$F71=$G71,$F71&gt;=PrSettings!$M$6),(ABS(FM71-$F71)&lt;=1)*1,IF(AND(FP71,$F71+$G71&gt;=PrSettings!$M$8),(ABS(FM71-$F71)+ABS(FN71-$G71)&lt;=1)*1,""))),"")</f>
        <v/>
      </c>
      <c r="FT71" s="220"/>
      <c r="FV71" s="186">
        <f t="shared" si="1053"/>
        <v>3</v>
      </c>
      <c r="FW71" s="187" t="str">
        <f t="shared" si="1054"/>
        <v>Argentina</v>
      </c>
      <c r="FX71" s="188">
        <f t="shared" si="1131"/>
        <v>24</v>
      </c>
      <c r="FY71" s="187" t="str">
        <f t="shared" si="1055"/>
        <v>Austria</v>
      </c>
      <c r="FZ71" s="222"/>
      <c r="GA71" s="222"/>
      <c r="GB71" s="218"/>
      <c r="GC71" s="188" t="str">
        <f t="shared" si="1056"/>
        <v/>
      </c>
      <c r="GD71" s="188" t="str">
        <f>IF((GC71&lt;&gt;""),IF(OR($F71&lt;&gt;$G71,PrSettings!$M$4="●"),(($F71-$G71)=(FZ71-GA71))*1,0),"")</f>
        <v/>
      </c>
      <c r="GE71" s="188" t="str">
        <f t="shared" si="1057"/>
        <v/>
      </c>
      <c r="GF71" s="188" t="str">
        <f>IF(GC71&lt;&gt;"",IF(ABS($F71-$G71)&gt;=PrSettings!$M$7,(ABS($F71-$G71-FZ71+GA71)&lt;=1)*1,IF(AND(GC71,$F71=$G71,$F71&gt;=PrSettings!$M$6),(ABS(FZ71-$F71)&lt;=1)*1,IF(AND(GC71,$F71+$G71&gt;=PrSettings!$M$8),(ABS(FZ71-$F71)+ABS(GA71-$G71)&lt;=1)*1,""))),"")</f>
        <v/>
      </c>
      <c r="GG71" s="220"/>
      <c r="GI71" s="186">
        <f t="shared" si="1058"/>
        <v>3</v>
      </c>
      <c r="GJ71" s="187" t="str">
        <f t="shared" si="1059"/>
        <v>Argentina</v>
      </c>
      <c r="GK71" s="188">
        <f t="shared" si="1132"/>
        <v>24</v>
      </c>
      <c r="GL71" s="187" t="str">
        <f t="shared" si="1060"/>
        <v>Austria</v>
      </c>
      <c r="GM71" s="222"/>
      <c r="GN71" s="222"/>
      <c r="GO71" s="218"/>
      <c r="GP71" s="188" t="str">
        <f t="shared" si="1061"/>
        <v/>
      </c>
      <c r="GQ71" s="188" t="str">
        <f>IF((GP71&lt;&gt;""),IF(OR($F71&lt;&gt;$G71,PrSettings!$M$4="●"),(($F71-$G71)=(GM71-GN71))*1,0),"")</f>
        <v/>
      </c>
      <c r="GR71" s="188" t="str">
        <f t="shared" si="1062"/>
        <v/>
      </c>
      <c r="GS71" s="188" t="str">
        <f>IF(GP71&lt;&gt;"",IF(ABS($F71-$G71)&gt;=PrSettings!$M$7,(ABS($F71-$G71-GM71+GN71)&lt;=1)*1,IF(AND(GP71,$F71=$G71,$F71&gt;=PrSettings!$M$6),(ABS(GM71-$F71)&lt;=1)*1,IF(AND(GP71,$F71+$G71&gt;=PrSettings!$M$8),(ABS(GM71-$F71)+ABS(GN71-$G71)&lt;=1)*1,""))),"")</f>
        <v/>
      </c>
      <c r="GT71" s="220"/>
      <c r="GV71" s="186">
        <f t="shared" si="1063"/>
        <v>3</v>
      </c>
      <c r="GW71" s="187" t="str">
        <f t="shared" si="1064"/>
        <v>Argentina</v>
      </c>
      <c r="GX71" s="188">
        <f t="shared" si="1133"/>
        <v>24</v>
      </c>
      <c r="GY71" s="187" t="str">
        <f t="shared" si="1065"/>
        <v>Austria</v>
      </c>
      <c r="GZ71" s="222"/>
      <c r="HA71" s="222"/>
      <c r="HB71" s="218"/>
      <c r="HC71" s="188" t="str">
        <f t="shared" si="1066"/>
        <v/>
      </c>
      <c r="HD71" s="188" t="str">
        <f>IF((HC71&lt;&gt;""),IF(OR($F71&lt;&gt;$G71,PrSettings!$M$4="●"),(($F71-$G71)=(GZ71-HA71))*1,0),"")</f>
        <v/>
      </c>
      <c r="HE71" s="188" t="str">
        <f t="shared" si="1067"/>
        <v/>
      </c>
      <c r="HF71" s="188" t="str">
        <f>IF(HC71&lt;&gt;"",IF(ABS($F71-$G71)&gt;=PrSettings!$M$7,(ABS($F71-$G71-GZ71+HA71)&lt;=1)*1,IF(AND(HC71,$F71=$G71,$F71&gt;=PrSettings!$M$6),(ABS(GZ71-$F71)&lt;=1)*1,IF(AND(HC71,$F71+$G71&gt;=PrSettings!$M$8),(ABS(GZ71-$F71)+ABS(HA71-$G71)&lt;=1)*1,""))),"")</f>
        <v/>
      </c>
      <c r="HG71" s="220"/>
      <c r="HI71" s="186">
        <f t="shared" si="1068"/>
        <v>3</v>
      </c>
      <c r="HJ71" s="187" t="str">
        <f t="shared" si="1069"/>
        <v>Argentina</v>
      </c>
      <c r="HK71" s="188">
        <f t="shared" si="1134"/>
        <v>24</v>
      </c>
      <c r="HL71" s="187" t="str">
        <f t="shared" si="1070"/>
        <v>Austria</v>
      </c>
      <c r="HM71" s="222"/>
      <c r="HN71" s="222"/>
      <c r="HO71" s="218"/>
      <c r="HP71" s="188" t="str">
        <f t="shared" si="1071"/>
        <v/>
      </c>
      <c r="HQ71" s="188" t="str">
        <f>IF((HP71&lt;&gt;""),IF(OR($F71&lt;&gt;$G71,PrSettings!$M$4="●"),(($F71-$G71)=(HM71-HN71))*1,0),"")</f>
        <v/>
      </c>
      <c r="HR71" s="188" t="str">
        <f t="shared" si="1072"/>
        <v/>
      </c>
      <c r="HS71" s="188" t="str">
        <f>IF(HP71&lt;&gt;"",IF(ABS($F71-$G71)&gt;=PrSettings!$M$7,(ABS($F71-$G71-HM71+HN71)&lt;=1)*1,IF(AND(HP71,$F71=$G71,$F71&gt;=PrSettings!$M$6),(ABS(HM71-$F71)&lt;=1)*1,IF(AND(HP71,$F71+$G71&gt;=PrSettings!$M$8),(ABS(HM71-$F71)+ABS(HN71-$G71)&lt;=1)*1,""))),"")</f>
        <v/>
      </c>
      <c r="HT71" s="220"/>
      <c r="HV71" s="186">
        <f t="shared" si="1073"/>
        <v>3</v>
      </c>
      <c r="HW71" s="187" t="str">
        <f t="shared" si="1074"/>
        <v>Argentina</v>
      </c>
      <c r="HX71" s="188">
        <f t="shared" si="1135"/>
        <v>24</v>
      </c>
      <c r="HY71" s="187" t="str">
        <f t="shared" si="1075"/>
        <v>Austria</v>
      </c>
      <c r="HZ71" s="222"/>
      <c r="IA71" s="222"/>
      <c r="IB71" s="218"/>
      <c r="IC71" s="188" t="str">
        <f t="shared" si="1076"/>
        <v/>
      </c>
      <c r="ID71" s="188" t="str">
        <f>IF((IC71&lt;&gt;""),IF(OR($F71&lt;&gt;$G71,PrSettings!$M$4="●"),(($F71-$G71)=(HZ71-IA71))*1,0),"")</f>
        <v/>
      </c>
      <c r="IE71" s="188" t="str">
        <f t="shared" si="1077"/>
        <v/>
      </c>
      <c r="IF71" s="188" t="str">
        <f>IF(IC71&lt;&gt;"",IF(ABS($F71-$G71)&gt;=PrSettings!$M$7,(ABS($F71-$G71-HZ71+IA71)&lt;=1)*1,IF(AND(IC71,$F71=$G71,$F71&gt;=PrSettings!$M$6),(ABS(HZ71-$F71)&lt;=1)*1,IF(AND(IC71,$F71+$G71&gt;=PrSettings!$M$8),(ABS(HZ71-$F71)+ABS(IA71-$G71)&lt;=1)*1,""))),"")</f>
        <v/>
      </c>
      <c r="IG71" s="220"/>
      <c r="II71" s="186">
        <f t="shared" si="1078"/>
        <v>3</v>
      </c>
      <c r="IJ71" s="187" t="str">
        <f t="shared" si="1079"/>
        <v>Argentina</v>
      </c>
      <c r="IK71" s="188">
        <f t="shared" si="1136"/>
        <v>24</v>
      </c>
      <c r="IL71" s="187" t="str">
        <f t="shared" si="1080"/>
        <v>Austria</v>
      </c>
      <c r="IM71" s="222"/>
      <c r="IN71" s="222"/>
      <c r="IO71" s="218"/>
      <c r="IP71" s="188" t="str">
        <f t="shared" si="1081"/>
        <v/>
      </c>
      <c r="IQ71" s="188" t="str">
        <f>IF((IP71&lt;&gt;""),IF(OR($F71&lt;&gt;$G71,PrSettings!$M$4="●"),(($F71-$G71)=(IM71-IN71))*1,0),"")</f>
        <v/>
      </c>
      <c r="IR71" s="188" t="str">
        <f t="shared" si="1082"/>
        <v/>
      </c>
      <c r="IS71" s="188" t="str">
        <f>IF(IP71&lt;&gt;"",IF(ABS($F71-$G71)&gt;=PrSettings!$M$7,(ABS($F71-$G71-IM71+IN71)&lt;=1)*1,IF(AND(IP71,$F71=$G71,$F71&gt;=PrSettings!$M$6),(ABS(IM71-$F71)&lt;=1)*1,IF(AND(IP71,$F71+$G71&gt;=PrSettings!$M$8),(ABS(IM71-$F71)+ABS(IN71-$G71)&lt;=1)*1,""))),"")</f>
        <v/>
      </c>
      <c r="IT71" s="220"/>
      <c r="IV71" s="186">
        <f t="shared" si="1083"/>
        <v>3</v>
      </c>
      <c r="IW71" s="187" t="str">
        <f t="shared" si="1084"/>
        <v>Argentina</v>
      </c>
      <c r="IX71" s="188">
        <f t="shared" si="1137"/>
        <v>24</v>
      </c>
      <c r="IY71" s="187" t="str">
        <f t="shared" si="1085"/>
        <v>Austria</v>
      </c>
      <c r="IZ71" s="222"/>
      <c r="JA71" s="222"/>
      <c r="JB71" s="218"/>
      <c r="JC71" s="188" t="str">
        <f t="shared" si="1086"/>
        <v/>
      </c>
      <c r="JD71" s="188" t="str">
        <f>IF((JC71&lt;&gt;""),IF(OR($F71&lt;&gt;$G71,PrSettings!$M$4="●"),(($F71-$G71)=(IZ71-JA71))*1,0),"")</f>
        <v/>
      </c>
      <c r="JE71" s="188" t="str">
        <f t="shared" si="1087"/>
        <v/>
      </c>
      <c r="JF71" s="188" t="str">
        <f>IF(JC71&lt;&gt;"",IF(ABS($F71-$G71)&gt;=PrSettings!$M$7,(ABS($F71-$G71-IZ71+JA71)&lt;=1)*1,IF(AND(JC71,$F71=$G71,$F71&gt;=PrSettings!$M$6),(ABS(IZ71-$F71)&lt;=1)*1,IF(AND(JC71,$F71+$G71&gt;=PrSettings!$M$8),(ABS(IZ71-$F71)+ABS(JA71-$G71)&lt;=1)*1,""))),"")</f>
        <v/>
      </c>
      <c r="JG71" s="220"/>
      <c r="JI71" s="186">
        <f t="shared" si="1088"/>
        <v>3</v>
      </c>
      <c r="JJ71" s="187" t="str">
        <f t="shared" si="1089"/>
        <v>Argentina</v>
      </c>
      <c r="JK71" s="188">
        <f t="shared" si="1138"/>
        <v>24</v>
      </c>
      <c r="JL71" s="187" t="str">
        <f t="shared" si="1090"/>
        <v>Austria</v>
      </c>
      <c r="JM71" s="222"/>
      <c r="JN71" s="222"/>
      <c r="JO71" s="218"/>
      <c r="JP71" s="188" t="str">
        <f t="shared" si="1091"/>
        <v/>
      </c>
      <c r="JQ71" s="188" t="str">
        <f>IF((JP71&lt;&gt;""),IF(OR($F71&lt;&gt;$G71,PrSettings!$M$4="●"),(($F71-$G71)=(JM71-JN71))*1,0),"")</f>
        <v/>
      </c>
      <c r="JR71" s="188" t="str">
        <f t="shared" si="1092"/>
        <v/>
      </c>
      <c r="JS71" s="188" t="str">
        <f>IF(JP71&lt;&gt;"",IF(ABS($F71-$G71)&gt;=PrSettings!$M$7,(ABS($F71-$G71-JM71+JN71)&lt;=1)*1,IF(AND(JP71,$F71=$G71,$F71&gt;=PrSettings!$M$6),(ABS(JM71-$F71)&lt;=1)*1,IF(AND(JP71,$F71+$G71&gt;=PrSettings!$M$8),(ABS(JM71-$F71)+ABS(JN71-$G71)&lt;=1)*1,""))),"")</f>
        <v/>
      </c>
      <c r="JT71" s="220"/>
      <c r="JV71" s="186">
        <f t="shared" si="1093"/>
        <v>3</v>
      </c>
      <c r="JW71" s="187" t="str">
        <f t="shared" si="1094"/>
        <v>Argentina</v>
      </c>
      <c r="JX71" s="188">
        <f t="shared" si="1139"/>
        <v>24</v>
      </c>
      <c r="JY71" s="187" t="str">
        <f t="shared" si="1095"/>
        <v>Austria</v>
      </c>
      <c r="JZ71" s="222"/>
      <c r="KA71" s="222"/>
      <c r="KB71" s="218"/>
      <c r="KC71" s="188" t="str">
        <f t="shared" si="1096"/>
        <v/>
      </c>
      <c r="KD71" s="188" t="str">
        <f>IF((KC71&lt;&gt;""),IF(OR($F71&lt;&gt;$G71,PrSettings!$M$4="●"),(($F71-$G71)=(JZ71-KA71))*1,0),"")</f>
        <v/>
      </c>
      <c r="KE71" s="188" t="str">
        <f t="shared" si="1097"/>
        <v/>
      </c>
      <c r="KF71" s="188" t="str">
        <f>IF(KC71&lt;&gt;"",IF(ABS($F71-$G71)&gt;=PrSettings!$M$7,(ABS($F71-$G71-JZ71+KA71)&lt;=1)*1,IF(AND(KC71,$F71=$G71,$F71&gt;=PrSettings!$M$6),(ABS(JZ71-$F71)&lt;=1)*1,IF(AND(KC71,$F71+$G71&gt;=PrSettings!$M$8),(ABS(JZ71-$F71)+ABS(KA71-$G71)&lt;=1)*1,""))),"")</f>
        <v/>
      </c>
      <c r="KG71" s="220"/>
      <c r="KI71" s="186">
        <f t="shared" si="1098"/>
        <v>3</v>
      </c>
      <c r="KJ71" s="187" t="str">
        <f t="shared" si="1099"/>
        <v>Argentina</v>
      </c>
      <c r="KK71" s="188">
        <f t="shared" si="1140"/>
        <v>24</v>
      </c>
      <c r="KL71" s="187" t="str">
        <f t="shared" si="1100"/>
        <v>Austria</v>
      </c>
      <c r="KM71" s="222"/>
      <c r="KN71" s="222"/>
      <c r="KO71" s="218"/>
      <c r="KP71" s="188" t="str">
        <f t="shared" si="1101"/>
        <v/>
      </c>
      <c r="KQ71" s="188" t="str">
        <f>IF((KP71&lt;&gt;""),IF(OR($F71&lt;&gt;$G71,PrSettings!$M$4="●"),(($F71-$G71)=(KM71-KN71))*1,0),"")</f>
        <v/>
      </c>
      <c r="KR71" s="188" t="str">
        <f t="shared" si="1102"/>
        <v/>
      </c>
      <c r="KS71" s="188" t="str">
        <f>IF(KP71&lt;&gt;"",IF(ABS($F71-$G71)&gt;=PrSettings!$M$7,(ABS($F71-$G71-KM71+KN71)&lt;=1)*1,IF(AND(KP71,$F71=$G71,$F71&gt;=PrSettings!$M$6),(ABS(KM71-$F71)&lt;=1)*1,IF(AND(KP71,$F71+$G71&gt;=PrSettings!$M$8),(ABS(KM71-$F71)+ABS(KN71-$G71)&lt;=1)*1,""))),"")</f>
        <v/>
      </c>
      <c r="KT71" s="220"/>
      <c r="KV71" s="186">
        <f t="shared" si="1103"/>
        <v>3</v>
      </c>
      <c r="KW71" s="187" t="str">
        <f t="shared" si="1104"/>
        <v>Argentina</v>
      </c>
      <c r="KX71" s="188">
        <f t="shared" si="1141"/>
        <v>24</v>
      </c>
      <c r="KY71" s="187" t="str">
        <f t="shared" si="1105"/>
        <v>Austria</v>
      </c>
      <c r="KZ71" s="222"/>
      <c r="LA71" s="222"/>
      <c r="LB71" s="218"/>
      <c r="LC71" s="188" t="str">
        <f t="shared" si="1106"/>
        <v/>
      </c>
      <c r="LD71" s="188" t="str">
        <f>IF((LC71&lt;&gt;""),IF(OR($F71&lt;&gt;$G71,PrSettings!$M$4="●"),(($F71-$G71)=(KZ71-LA71))*1,0),"")</f>
        <v/>
      </c>
      <c r="LE71" s="188" t="str">
        <f t="shared" si="1107"/>
        <v/>
      </c>
      <c r="LF71" s="188" t="str">
        <f>IF(LC71&lt;&gt;"",IF(ABS($F71-$G71)&gt;=PrSettings!$M$7,(ABS($F71-$G71-KZ71+LA71)&lt;=1)*1,IF(AND(LC71,$F71=$G71,$F71&gt;=PrSettings!$M$6),(ABS(KZ71-$F71)&lt;=1)*1,IF(AND(LC71,$F71+$G71&gt;=PrSettings!$M$8),(ABS(KZ71-$F71)+ABS(LA71-$G71)&lt;=1)*1,""))),"")</f>
        <v/>
      </c>
      <c r="LG71" s="220"/>
      <c r="LI71" s="186">
        <f t="shared" si="1108"/>
        <v>3</v>
      </c>
      <c r="LJ71" s="187" t="str">
        <f t="shared" si="1109"/>
        <v>Argentina</v>
      </c>
      <c r="LK71" s="188">
        <f t="shared" si="1142"/>
        <v>24</v>
      </c>
      <c r="LL71" s="187" t="str">
        <f t="shared" si="1110"/>
        <v>Austria</v>
      </c>
      <c r="LM71" s="222"/>
      <c r="LN71" s="222"/>
      <c r="LO71" s="218"/>
      <c r="LP71" s="188" t="str">
        <f t="shared" si="1111"/>
        <v/>
      </c>
      <c r="LQ71" s="188" t="str">
        <f>IF((LP71&lt;&gt;""),IF(OR($F71&lt;&gt;$G71,PrSettings!$M$4="●"),(($F71-$G71)=(LM71-LN71))*1,0),"")</f>
        <v/>
      </c>
      <c r="LR71" s="188" t="str">
        <f t="shared" si="1112"/>
        <v/>
      </c>
      <c r="LS71" s="188" t="str">
        <f>IF(LP71&lt;&gt;"",IF(ABS($F71-$G71)&gt;=PrSettings!$M$7,(ABS($F71-$G71-LM71+LN71)&lt;=1)*1,IF(AND(LP71,$F71=$G71,$F71&gt;=PrSettings!$M$6),(ABS(LM71-$F71)&lt;=1)*1,IF(AND(LP71,$F71+$G71&gt;=PrSettings!$M$8),(ABS(LM71-$F71)+ABS(LN71-$G71)&lt;=1)*1,""))),"")</f>
        <v/>
      </c>
      <c r="LT71" s="220"/>
      <c r="LV71" s="186">
        <f t="shared" si="1113"/>
        <v>3</v>
      </c>
      <c r="LW71" s="187" t="str">
        <f t="shared" si="1114"/>
        <v>Argentina</v>
      </c>
      <c r="LX71" s="188">
        <f t="shared" si="1143"/>
        <v>24</v>
      </c>
      <c r="LY71" s="187" t="str">
        <f t="shared" si="1115"/>
        <v>Austria</v>
      </c>
      <c r="LZ71" s="222"/>
      <c r="MA71" s="222"/>
      <c r="MB71" s="218"/>
      <c r="MC71" s="188" t="str">
        <f t="shared" si="1116"/>
        <v/>
      </c>
      <c r="MD71" s="188" t="str">
        <f>IF((MC71&lt;&gt;""),IF(OR($F71&lt;&gt;$G71,PrSettings!$M$4="●"),(($F71-$G71)=(LZ71-MA71))*1,0),"")</f>
        <v/>
      </c>
      <c r="ME71" s="188" t="str">
        <f t="shared" si="1117"/>
        <v/>
      </c>
      <c r="MF71" s="188" t="str">
        <f>IF(MC71&lt;&gt;"",IF(ABS($F71-$G71)&gt;=PrSettings!$M$7,(ABS($F71-$G71-LZ71+MA71)&lt;=1)*1,IF(AND(MC71,$F71=$G71,$F71&gt;=PrSettings!$M$6),(ABS(LZ71-$F71)&lt;=1)*1,IF(AND(MC71,$F71+$G71&gt;=PrSettings!$M$8),(ABS(LZ71-$F71)+ABS(MA71-$G71)&lt;=1)*1,""))),"")</f>
        <v/>
      </c>
      <c r="MG71" s="220"/>
    </row>
    <row r="72" spans="2:345">
      <c r="B72" s="186">
        <f>INDEX(Groups!$C$7:$C$65,MATCH(C72,Groups!$D$7:$D$65,0))</f>
        <v>63</v>
      </c>
      <c r="C72" s="187" t="str">
        <f>CalcJ!$P$25</f>
        <v>Jordan</v>
      </c>
      <c r="D72" s="188">
        <f>INDEX(Groups!$C$7:$C$65,MATCH(E72,Groups!$D$7:$D$65,0))</f>
        <v>28</v>
      </c>
      <c r="E72" s="187" t="str">
        <f>CalcJ!$Q$25</f>
        <v>Algeria</v>
      </c>
      <c r="F72" s="189" t="str">
        <f>CalcJ!$R$25</f>
        <v/>
      </c>
      <c r="G72" s="190" t="str">
        <f>CalcJ!$S$25</f>
        <v/>
      </c>
      <c r="I72" s="186">
        <f t="shared" si="468"/>
        <v>63</v>
      </c>
      <c r="J72" s="187" t="str">
        <f t="shared" si="989"/>
        <v>Jordan</v>
      </c>
      <c r="K72" s="188">
        <f t="shared" si="1118"/>
        <v>28</v>
      </c>
      <c r="L72" s="187" t="str">
        <f t="shared" si="990"/>
        <v>Algeria</v>
      </c>
      <c r="M72" s="222"/>
      <c r="N72" s="222"/>
      <c r="O72" s="218"/>
      <c r="P72" s="188" t="str">
        <f t="shared" si="991"/>
        <v/>
      </c>
      <c r="Q72" s="188" t="str">
        <f>IF((P72&lt;&gt;""),IF(OR($F72&lt;&gt;$G72,PrSettings!$M$4="●"),(($F72-$G72)=(M72-N72))*1,0),"")</f>
        <v/>
      </c>
      <c r="R72" s="188" t="str">
        <f t="shared" si="992"/>
        <v/>
      </c>
      <c r="S72" s="188" t="str">
        <f>IF(P72&lt;&gt;"",IF(ABS($F72-$G72)&gt;=PrSettings!$M$7,(ABS($F72-$G72-M72+N72)&lt;=1)*1,IF(AND(P72,$F72=$G72,$F72&gt;=PrSettings!$M$6),(ABS(M72-$F72)&lt;=1)*1,IF(AND(P72,$F72+$G72&gt;=PrSettings!$M$8),(ABS(M72-$F72)+ABS(N72-$G72)&lt;=1)*1,""))),"")</f>
        <v/>
      </c>
      <c r="T72" s="220"/>
      <c r="V72" s="186">
        <f t="shared" si="993"/>
        <v>63</v>
      </c>
      <c r="W72" s="187" t="str">
        <f t="shared" si="994"/>
        <v>Jordan</v>
      </c>
      <c r="X72" s="188">
        <f t="shared" si="1119"/>
        <v>28</v>
      </c>
      <c r="Y72" s="187" t="str">
        <f t="shared" si="995"/>
        <v>Algeria</v>
      </c>
      <c r="Z72" s="222"/>
      <c r="AA72" s="222"/>
      <c r="AB72" s="218"/>
      <c r="AC72" s="188" t="str">
        <f t="shared" si="996"/>
        <v/>
      </c>
      <c r="AD72" s="188" t="str">
        <f>IF((AC72&lt;&gt;""),IF(OR($F72&lt;&gt;$G72,PrSettings!$M$4="●"),(($F72-$G72)=(Z72-AA72))*1,0),"")</f>
        <v/>
      </c>
      <c r="AE72" s="188" t="str">
        <f t="shared" si="997"/>
        <v/>
      </c>
      <c r="AF72" s="188" t="str">
        <f>IF(AC72&lt;&gt;"",IF(ABS($F72-$G72)&gt;=PrSettings!$M$7,(ABS($F72-$G72-Z72+AA72)&lt;=1)*1,IF(AND(AC72,$F72=$G72,$F72&gt;=PrSettings!$M$6),(ABS(Z72-$F72)&lt;=1)*1,IF(AND(AC72,$F72+$G72&gt;=PrSettings!$M$8),(ABS(Z72-$F72)+ABS(AA72-$G72)&lt;=1)*1,""))),"")</f>
        <v/>
      </c>
      <c r="AG72" s="220"/>
      <c r="AI72" s="186">
        <f t="shared" si="998"/>
        <v>63</v>
      </c>
      <c r="AJ72" s="187" t="str">
        <f t="shared" si="999"/>
        <v>Jordan</v>
      </c>
      <c r="AK72" s="188">
        <f t="shared" si="1120"/>
        <v>28</v>
      </c>
      <c r="AL72" s="187" t="str">
        <f t="shared" si="1000"/>
        <v>Algeria</v>
      </c>
      <c r="AM72" s="222"/>
      <c r="AN72" s="222"/>
      <c r="AO72" s="218"/>
      <c r="AP72" s="188" t="str">
        <f t="shared" si="1001"/>
        <v/>
      </c>
      <c r="AQ72" s="188" t="str">
        <f>IF((AP72&lt;&gt;""),IF(OR($F72&lt;&gt;$G72,PrSettings!$M$4="●"),(($F72-$G72)=(AM72-AN72))*1,0),"")</f>
        <v/>
      </c>
      <c r="AR72" s="188" t="str">
        <f t="shared" si="1002"/>
        <v/>
      </c>
      <c r="AS72" s="188" t="str">
        <f>IF(AP72&lt;&gt;"",IF(ABS($F72-$G72)&gt;=PrSettings!$M$7,(ABS($F72-$G72-AM72+AN72)&lt;=1)*1,IF(AND(AP72,$F72=$G72,$F72&gt;=PrSettings!$M$6),(ABS(AM72-$F72)&lt;=1)*1,IF(AND(AP72,$F72+$G72&gt;=PrSettings!$M$8),(ABS(AM72-$F72)+ABS(AN72-$G72)&lt;=1)*1,""))),"")</f>
        <v/>
      </c>
      <c r="AT72" s="220"/>
      <c r="AV72" s="186">
        <f t="shared" si="1003"/>
        <v>63</v>
      </c>
      <c r="AW72" s="187" t="str">
        <f t="shared" si="1004"/>
        <v>Jordan</v>
      </c>
      <c r="AX72" s="188">
        <f t="shared" si="1121"/>
        <v>28</v>
      </c>
      <c r="AY72" s="187" t="str">
        <f t="shared" si="1005"/>
        <v>Algeria</v>
      </c>
      <c r="AZ72" s="222"/>
      <c r="BA72" s="222"/>
      <c r="BB72" s="218"/>
      <c r="BC72" s="188" t="str">
        <f t="shared" si="1006"/>
        <v/>
      </c>
      <c r="BD72" s="188" t="str">
        <f>IF((BC72&lt;&gt;""),IF(OR($F72&lt;&gt;$G72,PrSettings!$M$4="●"),(($F72-$G72)=(AZ72-BA72))*1,0),"")</f>
        <v/>
      </c>
      <c r="BE72" s="188" t="str">
        <f t="shared" si="1007"/>
        <v/>
      </c>
      <c r="BF72" s="188" t="str">
        <f>IF(BC72&lt;&gt;"",IF(ABS($F72-$G72)&gt;=PrSettings!$M$7,(ABS($F72-$G72-AZ72+BA72)&lt;=1)*1,IF(AND(BC72,$F72=$G72,$F72&gt;=PrSettings!$M$6),(ABS(AZ72-$F72)&lt;=1)*1,IF(AND(BC72,$F72+$G72&gt;=PrSettings!$M$8),(ABS(AZ72-$F72)+ABS(BA72-$G72)&lt;=1)*1,""))),"")</f>
        <v/>
      </c>
      <c r="BG72" s="220"/>
      <c r="BI72" s="186">
        <f t="shared" si="1008"/>
        <v>63</v>
      </c>
      <c r="BJ72" s="187" t="str">
        <f t="shared" si="1009"/>
        <v>Jordan</v>
      </c>
      <c r="BK72" s="188">
        <f t="shared" si="1122"/>
        <v>28</v>
      </c>
      <c r="BL72" s="187" t="str">
        <f t="shared" si="1010"/>
        <v>Algeria</v>
      </c>
      <c r="BM72" s="222"/>
      <c r="BN72" s="222"/>
      <c r="BO72" s="218"/>
      <c r="BP72" s="188" t="str">
        <f t="shared" si="1011"/>
        <v/>
      </c>
      <c r="BQ72" s="188" t="str">
        <f>IF((BP72&lt;&gt;""),IF(OR($F72&lt;&gt;$G72,PrSettings!$M$4="●"),(($F72-$G72)=(BM72-BN72))*1,0),"")</f>
        <v/>
      </c>
      <c r="BR72" s="188" t="str">
        <f t="shared" si="1012"/>
        <v/>
      </c>
      <c r="BS72" s="188" t="str">
        <f>IF(BP72&lt;&gt;"",IF(ABS($F72-$G72)&gt;=PrSettings!$M$7,(ABS($F72-$G72-BM72+BN72)&lt;=1)*1,IF(AND(BP72,$F72=$G72,$F72&gt;=PrSettings!$M$6),(ABS(BM72-$F72)&lt;=1)*1,IF(AND(BP72,$F72+$G72&gt;=PrSettings!$M$8),(ABS(BM72-$F72)+ABS(BN72-$G72)&lt;=1)*1,""))),"")</f>
        <v/>
      </c>
      <c r="BT72" s="220"/>
      <c r="BV72" s="186">
        <f t="shared" si="1013"/>
        <v>63</v>
      </c>
      <c r="BW72" s="187" t="str">
        <f t="shared" si="1014"/>
        <v>Jordan</v>
      </c>
      <c r="BX72" s="188">
        <f t="shared" si="1123"/>
        <v>28</v>
      </c>
      <c r="BY72" s="187" t="str">
        <f t="shared" si="1015"/>
        <v>Algeria</v>
      </c>
      <c r="BZ72" s="222"/>
      <c r="CA72" s="222"/>
      <c r="CB72" s="218"/>
      <c r="CC72" s="188" t="str">
        <f t="shared" si="1016"/>
        <v/>
      </c>
      <c r="CD72" s="188" t="str">
        <f>IF((CC72&lt;&gt;""),IF(OR($F72&lt;&gt;$G72,PrSettings!$M$4="●"),(($F72-$G72)=(BZ72-CA72))*1,0),"")</f>
        <v/>
      </c>
      <c r="CE72" s="188" t="str">
        <f t="shared" si="1017"/>
        <v/>
      </c>
      <c r="CF72" s="188" t="str">
        <f>IF(CC72&lt;&gt;"",IF(ABS($F72-$G72)&gt;=PrSettings!$M$7,(ABS($F72-$G72-BZ72+CA72)&lt;=1)*1,IF(AND(CC72,$F72=$G72,$F72&gt;=PrSettings!$M$6),(ABS(BZ72-$F72)&lt;=1)*1,IF(AND(CC72,$F72+$G72&gt;=PrSettings!$M$8),(ABS(BZ72-$F72)+ABS(CA72-$G72)&lt;=1)*1,""))),"")</f>
        <v/>
      </c>
      <c r="CG72" s="220"/>
      <c r="CI72" s="186">
        <f t="shared" si="1018"/>
        <v>63</v>
      </c>
      <c r="CJ72" s="187" t="str">
        <f t="shared" si="1019"/>
        <v>Jordan</v>
      </c>
      <c r="CK72" s="188">
        <f t="shared" si="1124"/>
        <v>28</v>
      </c>
      <c r="CL72" s="187" t="str">
        <f t="shared" si="1020"/>
        <v>Algeria</v>
      </c>
      <c r="CM72" s="222"/>
      <c r="CN72" s="222"/>
      <c r="CO72" s="218"/>
      <c r="CP72" s="188" t="str">
        <f t="shared" si="1021"/>
        <v/>
      </c>
      <c r="CQ72" s="188" t="str">
        <f>IF((CP72&lt;&gt;""),IF(OR($F72&lt;&gt;$G72,PrSettings!$M$4="●"),(($F72-$G72)=(CM72-CN72))*1,0),"")</f>
        <v/>
      </c>
      <c r="CR72" s="188" t="str">
        <f t="shared" si="1022"/>
        <v/>
      </c>
      <c r="CS72" s="188" t="str">
        <f>IF(CP72&lt;&gt;"",IF(ABS($F72-$G72)&gt;=PrSettings!$M$7,(ABS($F72-$G72-CM72+CN72)&lt;=1)*1,IF(AND(CP72,$F72=$G72,$F72&gt;=PrSettings!$M$6),(ABS(CM72-$F72)&lt;=1)*1,IF(AND(CP72,$F72+$G72&gt;=PrSettings!$M$8),(ABS(CM72-$F72)+ABS(CN72-$G72)&lt;=1)*1,""))),"")</f>
        <v/>
      </c>
      <c r="CT72" s="220"/>
      <c r="CV72" s="186">
        <f t="shared" si="1023"/>
        <v>63</v>
      </c>
      <c r="CW72" s="187" t="str">
        <f t="shared" si="1024"/>
        <v>Jordan</v>
      </c>
      <c r="CX72" s="188">
        <f t="shared" si="1125"/>
        <v>28</v>
      </c>
      <c r="CY72" s="187" t="str">
        <f t="shared" si="1025"/>
        <v>Algeria</v>
      </c>
      <c r="CZ72" s="222"/>
      <c r="DA72" s="222"/>
      <c r="DB72" s="218"/>
      <c r="DC72" s="188" t="str">
        <f t="shared" si="1026"/>
        <v/>
      </c>
      <c r="DD72" s="188" t="str">
        <f>IF((DC72&lt;&gt;""),IF(OR($F72&lt;&gt;$G72,PrSettings!$M$4="●"),(($F72-$G72)=(CZ72-DA72))*1,0),"")</f>
        <v/>
      </c>
      <c r="DE72" s="188" t="str">
        <f t="shared" si="1027"/>
        <v/>
      </c>
      <c r="DF72" s="188" t="str">
        <f>IF(DC72&lt;&gt;"",IF(ABS($F72-$G72)&gt;=PrSettings!$M$7,(ABS($F72-$G72-CZ72+DA72)&lt;=1)*1,IF(AND(DC72,$F72=$G72,$F72&gt;=PrSettings!$M$6),(ABS(CZ72-$F72)&lt;=1)*1,IF(AND(DC72,$F72+$G72&gt;=PrSettings!$M$8),(ABS(CZ72-$F72)+ABS(DA72-$G72)&lt;=1)*1,""))),"")</f>
        <v/>
      </c>
      <c r="DG72" s="220"/>
      <c r="DI72" s="186">
        <f t="shared" si="1028"/>
        <v>63</v>
      </c>
      <c r="DJ72" s="187" t="str">
        <f t="shared" si="1029"/>
        <v>Jordan</v>
      </c>
      <c r="DK72" s="188">
        <f t="shared" si="1126"/>
        <v>28</v>
      </c>
      <c r="DL72" s="187" t="str">
        <f t="shared" si="1030"/>
        <v>Algeria</v>
      </c>
      <c r="DM72" s="222"/>
      <c r="DN72" s="222"/>
      <c r="DO72" s="218"/>
      <c r="DP72" s="188" t="str">
        <f t="shared" si="1031"/>
        <v/>
      </c>
      <c r="DQ72" s="188" t="str">
        <f>IF((DP72&lt;&gt;""),IF(OR($F72&lt;&gt;$G72,PrSettings!$M$4="●"),(($F72-$G72)=(DM72-DN72))*1,0),"")</f>
        <v/>
      </c>
      <c r="DR72" s="188" t="str">
        <f t="shared" si="1032"/>
        <v/>
      </c>
      <c r="DS72" s="188" t="str">
        <f>IF(DP72&lt;&gt;"",IF(ABS($F72-$G72)&gt;=PrSettings!$M$7,(ABS($F72-$G72-DM72+DN72)&lt;=1)*1,IF(AND(DP72,$F72=$G72,$F72&gt;=PrSettings!$M$6),(ABS(DM72-$F72)&lt;=1)*1,IF(AND(DP72,$F72+$G72&gt;=PrSettings!$M$8),(ABS(DM72-$F72)+ABS(DN72-$G72)&lt;=1)*1,""))),"")</f>
        <v/>
      </c>
      <c r="DT72" s="220"/>
      <c r="DV72" s="186">
        <f t="shared" si="1033"/>
        <v>63</v>
      </c>
      <c r="DW72" s="187" t="str">
        <f t="shared" si="1034"/>
        <v>Jordan</v>
      </c>
      <c r="DX72" s="188">
        <f t="shared" si="1127"/>
        <v>28</v>
      </c>
      <c r="DY72" s="187" t="str">
        <f t="shared" si="1035"/>
        <v>Algeria</v>
      </c>
      <c r="DZ72" s="222"/>
      <c r="EA72" s="222"/>
      <c r="EB72" s="218"/>
      <c r="EC72" s="188" t="str">
        <f t="shared" si="1036"/>
        <v/>
      </c>
      <c r="ED72" s="188" t="str">
        <f>IF((EC72&lt;&gt;""),IF(OR($F72&lt;&gt;$G72,PrSettings!$M$4="●"),(($F72-$G72)=(DZ72-EA72))*1,0),"")</f>
        <v/>
      </c>
      <c r="EE72" s="188" t="str">
        <f t="shared" si="1037"/>
        <v/>
      </c>
      <c r="EF72" s="188" t="str">
        <f>IF(EC72&lt;&gt;"",IF(ABS($F72-$G72)&gt;=PrSettings!$M$7,(ABS($F72-$G72-DZ72+EA72)&lt;=1)*1,IF(AND(EC72,$F72=$G72,$F72&gt;=PrSettings!$M$6),(ABS(DZ72-$F72)&lt;=1)*1,IF(AND(EC72,$F72+$G72&gt;=PrSettings!$M$8),(ABS(DZ72-$F72)+ABS(EA72-$G72)&lt;=1)*1,""))),"")</f>
        <v/>
      </c>
      <c r="EG72" s="220"/>
      <c r="EI72" s="186">
        <f t="shared" si="1038"/>
        <v>63</v>
      </c>
      <c r="EJ72" s="187" t="str">
        <f t="shared" si="1039"/>
        <v>Jordan</v>
      </c>
      <c r="EK72" s="188">
        <f t="shared" si="1128"/>
        <v>28</v>
      </c>
      <c r="EL72" s="187" t="str">
        <f t="shared" si="1040"/>
        <v>Algeria</v>
      </c>
      <c r="EM72" s="222"/>
      <c r="EN72" s="222"/>
      <c r="EO72" s="218"/>
      <c r="EP72" s="188" t="str">
        <f t="shared" si="1041"/>
        <v/>
      </c>
      <c r="EQ72" s="188" t="str">
        <f>IF((EP72&lt;&gt;""),IF(OR($F72&lt;&gt;$G72,PrSettings!$M$4="●"),(($F72-$G72)=(EM72-EN72))*1,0),"")</f>
        <v/>
      </c>
      <c r="ER72" s="188" t="str">
        <f t="shared" si="1042"/>
        <v/>
      </c>
      <c r="ES72" s="188" t="str">
        <f>IF(EP72&lt;&gt;"",IF(ABS($F72-$G72)&gt;=PrSettings!$M$7,(ABS($F72-$G72-EM72+EN72)&lt;=1)*1,IF(AND(EP72,$F72=$G72,$F72&gt;=PrSettings!$M$6),(ABS(EM72-$F72)&lt;=1)*1,IF(AND(EP72,$F72+$G72&gt;=PrSettings!$M$8),(ABS(EM72-$F72)+ABS(EN72-$G72)&lt;=1)*1,""))),"")</f>
        <v/>
      </c>
      <c r="ET72" s="220"/>
      <c r="EV72" s="186">
        <f t="shared" si="1043"/>
        <v>63</v>
      </c>
      <c r="EW72" s="187" t="str">
        <f t="shared" si="1044"/>
        <v>Jordan</v>
      </c>
      <c r="EX72" s="188">
        <f t="shared" si="1129"/>
        <v>28</v>
      </c>
      <c r="EY72" s="187" t="str">
        <f t="shared" si="1045"/>
        <v>Algeria</v>
      </c>
      <c r="EZ72" s="222"/>
      <c r="FA72" s="222"/>
      <c r="FB72" s="218"/>
      <c r="FC72" s="188" t="str">
        <f t="shared" si="1046"/>
        <v/>
      </c>
      <c r="FD72" s="188" t="str">
        <f>IF((FC72&lt;&gt;""),IF(OR($F72&lt;&gt;$G72,PrSettings!$M$4="●"),(($F72-$G72)=(EZ72-FA72))*1,0),"")</f>
        <v/>
      </c>
      <c r="FE72" s="188" t="str">
        <f t="shared" si="1047"/>
        <v/>
      </c>
      <c r="FF72" s="188" t="str">
        <f>IF(FC72&lt;&gt;"",IF(ABS($F72-$G72)&gt;=PrSettings!$M$7,(ABS($F72-$G72-EZ72+FA72)&lt;=1)*1,IF(AND(FC72,$F72=$G72,$F72&gt;=PrSettings!$M$6),(ABS(EZ72-$F72)&lt;=1)*1,IF(AND(FC72,$F72+$G72&gt;=PrSettings!$M$8),(ABS(EZ72-$F72)+ABS(FA72-$G72)&lt;=1)*1,""))),"")</f>
        <v/>
      </c>
      <c r="FG72" s="220"/>
      <c r="FI72" s="186">
        <f t="shared" si="1048"/>
        <v>63</v>
      </c>
      <c r="FJ72" s="187" t="str">
        <f t="shared" si="1049"/>
        <v>Jordan</v>
      </c>
      <c r="FK72" s="188">
        <f t="shared" si="1130"/>
        <v>28</v>
      </c>
      <c r="FL72" s="187" t="str">
        <f t="shared" si="1050"/>
        <v>Algeria</v>
      </c>
      <c r="FM72" s="222"/>
      <c r="FN72" s="222"/>
      <c r="FO72" s="218"/>
      <c r="FP72" s="188" t="str">
        <f t="shared" si="1051"/>
        <v/>
      </c>
      <c r="FQ72" s="188" t="str">
        <f>IF((FP72&lt;&gt;""),IF(OR($F72&lt;&gt;$G72,PrSettings!$M$4="●"),(($F72-$G72)=(FM72-FN72))*1,0),"")</f>
        <v/>
      </c>
      <c r="FR72" s="188" t="str">
        <f t="shared" si="1052"/>
        <v/>
      </c>
      <c r="FS72" s="188" t="str">
        <f>IF(FP72&lt;&gt;"",IF(ABS($F72-$G72)&gt;=PrSettings!$M$7,(ABS($F72-$G72-FM72+FN72)&lt;=1)*1,IF(AND(FP72,$F72=$G72,$F72&gt;=PrSettings!$M$6),(ABS(FM72-$F72)&lt;=1)*1,IF(AND(FP72,$F72+$G72&gt;=PrSettings!$M$8),(ABS(FM72-$F72)+ABS(FN72-$G72)&lt;=1)*1,""))),"")</f>
        <v/>
      </c>
      <c r="FT72" s="220"/>
      <c r="FV72" s="186">
        <f t="shared" si="1053"/>
        <v>63</v>
      </c>
      <c r="FW72" s="187" t="str">
        <f t="shared" si="1054"/>
        <v>Jordan</v>
      </c>
      <c r="FX72" s="188">
        <f t="shared" si="1131"/>
        <v>28</v>
      </c>
      <c r="FY72" s="187" t="str">
        <f t="shared" si="1055"/>
        <v>Algeria</v>
      </c>
      <c r="FZ72" s="222"/>
      <c r="GA72" s="222"/>
      <c r="GB72" s="218"/>
      <c r="GC72" s="188" t="str">
        <f t="shared" si="1056"/>
        <v/>
      </c>
      <c r="GD72" s="188" t="str">
        <f>IF((GC72&lt;&gt;""),IF(OR($F72&lt;&gt;$G72,PrSettings!$M$4="●"),(($F72-$G72)=(FZ72-GA72))*1,0),"")</f>
        <v/>
      </c>
      <c r="GE72" s="188" t="str">
        <f t="shared" si="1057"/>
        <v/>
      </c>
      <c r="GF72" s="188" t="str">
        <f>IF(GC72&lt;&gt;"",IF(ABS($F72-$G72)&gt;=PrSettings!$M$7,(ABS($F72-$G72-FZ72+GA72)&lt;=1)*1,IF(AND(GC72,$F72=$G72,$F72&gt;=PrSettings!$M$6),(ABS(FZ72-$F72)&lt;=1)*1,IF(AND(GC72,$F72+$G72&gt;=PrSettings!$M$8),(ABS(FZ72-$F72)+ABS(GA72-$G72)&lt;=1)*1,""))),"")</f>
        <v/>
      </c>
      <c r="GG72" s="220"/>
      <c r="GI72" s="186">
        <f t="shared" si="1058"/>
        <v>63</v>
      </c>
      <c r="GJ72" s="187" t="str">
        <f t="shared" si="1059"/>
        <v>Jordan</v>
      </c>
      <c r="GK72" s="188">
        <f t="shared" si="1132"/>
        <v>28</v>
      </c>
      <c r="GL72" s="187" t="str">
        <f t="shared" si="1060"/>
        <v>Algeria</v>
      </c>
      <c r="GM72" s="222"/>
      <c r="GN72" s="222"/>
      <c r="GO72" s="218"/>
      <c r="GP72" s="188" t="str">
        <f t="shared" si="1061"/>
        <v/>
      </c>
      <c r="GQ72" s="188" t="str">
        <f>IF((GP72&lt;&gt;""),IF(OR($F72&lt;&gt;$G72,PrSettings!$M$4="●"),(($F72-$G72)=(GM72-GN72))*1,0),"")</f>
        <v/>
      </c>
      <c r="GR72" s="188" t="str">
        <f t="shared" si="1062"/>
        <v/>
      </c>
      <c r="GS72" s="188" t="str">
        <f>IF(GP72&lt;&gt;"",IF(ABS($F72-$G72)&gt;=PrSettings!$M$7,(ABS($F72-$G72-GM72+GN72)&lt;=1)*1,IF(AND(GP72,$F72=$G72,$F72&gt;=PrSettings!$M$6),(ABS(GM72-$F72)&lt;=1)*1,IF(AND(GP72,$F72+$G72&gt;=PrSettings!$M$8),(ABS(GM72-$F72)+ABS(GN72-$G72)&lt;=1)*1,""))),"")</f>
        <v/>
      </c>
      <c r="GT72" s="220"/>
      <c r="GV72" s="186">
        <f t="shared" si="1063"/>
        <v>63</v>
      </c>
      <c r="GW72" s="187" t="str">
        <f t="shared" si="1064"/>
        <v>Jordan</v>
      </c>
      <c r="GX72" s="188">
        <f t="shared" si="1133"/>
        <v>28</v>
      </c>
      <c r="GY72" s="187" t="str">
        <f t="shared" si="1065"/>
        <v>Algeria</v>
      </c>
      <c r="GZ72" s="222"/>
      <c r="HA72" s="222"/>
      <c r="HB72" s="218"/>
      <c r="HC72" s="188" t="str">
        <f t="shared" si="1066"/>
        <v/>
      </c>
      <c r="HD72" s="188" t="str">
        <f>IF((HC72&lt;&gt;""),IF(OR($F72&lt;&gt;$G72,PrSettings!$M$4="●"),(($F72-$G72)=(GZ72-HA72))*1,0),"")</f>
        <v/>
      </c>
      <c r="HE72" s="188" t="str">
        <f t="shared" si="1067"/>
        <v/>
      </c>
      <c r="HF72" s="188" t="str">
        <f>IF(HC72&lt;&gt;"",IF(ABS($F72-$G72)&gt;=PrSettings!$M$7,(ABS($F72-$G72-GZ72+HA72)&lt;=1)*1,IF(AND(HC72,$F72=$G72,$F72&gt;=PrSettings!$M$6),(ABS(GZ72-$F72)&lt;=1)*1,IF(AND(HC72,$F72+$G72&gt;=PrSettings!$M$8),(ABS(GZ72-$F72)+ABS(HA72-$G72)&lt;=1)*1,""))),"")</f>
        <v/>
      </c>
      <c r="HG72" s="220"/>
      <c r="HI72" s="186">
        <f t="shared" si="1068"/>
        <v>63</v>
      </c>
      <c r="HJ72" s="187" t="str">
        <f t="shared" si="1069"/>
        <v>Jordan</v>
      </c>
      <c r="HK72" s="188">
        <f t="shared" si="1134"/>
        <v>28</v>
      </c>
      <c r="HL72" s="187" t="str">
        <f t="shared" si="1070"/>
        <v>Algeria</v>
      </c>
      <c r="HM72" s="222"/>
      <c r="HN72" s="222"/>
      <c r="HO72" s="218"/>
      <c r="HP72" s="188" t="str">
        <f t="shared" si="1071"/>
        <v/>
      </c>
      <c r="HQ72" s="188" t="str">
        <f>IF((HP72&lt;&gt;""),IF(OR($F72&lt;&gt;$G72,PrSettings!$M$4="●"),(($F72-$G72)=(HM72-HN72))*1,0),"")</f>
        <v/>
      </c>
      <c r="HR72" s="188" t="str">
        <f t="shared" si="1072"/>
        <v/>
      </c>
      <c r="HS72" s="188" t="str">
        <f>IF(HP72&lt;&gt;"",IF(ABS($F72-$G72)&gt;=PrSettings!$M$7,(ABS($F72-$G72-HM72+HN72)&lt;=1)*1,IF(AND(HP72,$F72=$G72,$F72&gt;=PrSettings!$M$6),(ABS(HM72-$F72)&lt;=1)*1,IF(AND(HP72,$F72+$G72&gt;=PrSettings!$M$8),(ABS(HM72-$F72)+ABS(HN72-$G72)&lt;=1)*1,""))),"")</f>
        <v/>
      </c>
      <c r="HT72" s="220"/>
      <c r="HV72" s="186">
        <f t="shared" si="1073"/>
        <v>63</v>
      </c>
      <c r="HW72" s="187" t="str">
        <f t="shared" si="1074"/>
        <v>Jordan</v>
      </c>
      <c r="HX72" s="188">
        <f t="shared" si="1135"/>
        <v>28</v>
      </c>
      <c r="HY72" s="187" t="str">
        <f t="shared" si="1075"/>
        <v>Algeria</v>
      </c>
      <c r="HZ72" s="222"/>
      <c r="IA72" s="222"/>
      <c r="IB72" s="218"/>
      <c r="IC72" s="188" t="str">
        <f t="shared" si="1076"/>
        <v/>
      </c>
      <c r="ID72" s="188" t="str">
        <f>IF((IC72&lt;&gt;""),IF(OR($F72&lt;&gt;$G72,PrSettings!$M$4="●"),(($F72-$G72)=(HZ72-IA72))*1,0),"")</f>
        <v/>
      </c>
      <c r="IE72" s="188" t="str">
        <f t="shared" si="1077"/>
        <v/>
      </c>
      <c r="IF72" s="188" t="str">
        <f>IF(IC72&lt;&gt;"",IF(ABS($F72-$G72)&gt;=PrSettings!$M$7,(ABS($F72-$G72-HZ72+IA72)&lt;=1)*1,IF(AND(IC72,$F72=$G72,$F72&gt;=PrSettings!$M$6),(ABS(HZ72-$F72)&lt;=1)*1,IF(AND(IC72,$F72+$G72&gt;=PrSettings!$M$8),(ABS(HZ72-$F72)+ABS(IA72-$G72)&lt;=1)*1,""))),"")</f>
        <v/>
      </c>
      <c r="IG72" s="220"/>
      <c r="II72" s="186">
        <f t="shared" si="1078"/>
        <v>63</v>
      </c>
      <c r="IJ72" s="187" t="str">
        <f t="shared" si="1079"/>
        <v>Jordan</v>
      </c>
      <c r="IK72" s="188">
        <f t="shared" si="1136"/>
        <v>28</v>
      </c>
      <c r="IL72" s="187" t="str">
        <f t="shared" si="1080"/>
        <v>Algeria</v>
      </c>
      <c r="IM72" s="222"/>
      <c r="IN72" s="222"/>
      <c r="IO72" s="218"/>
      <c r="IP72" s="188" t="str">
        <f t="shared" si="1081"/>
        <v/>
      </c>
      <c r="IQ72" s="188" t="str">
        <f>IF((IP72&lt;&gt;""),IF(OR($F72&lt;&gt;$G72,PrSettings!$M$4="●"),(($F72-$G72)=(IM72-IN72))*1,0),"")</f>
        <v/>
      </c>
      <c r="IR72" s="188" t="str">
        <f t="shared" si="1082"/>
        <v/>
      </c>
      <c r="IS72" s="188" t="str">
        <f>IF(IP72&lt;&gt;"",IF(ABS($F72-$G72)&gt;=PrSettings!$M$7,(ABS($F72-$G72-IM72+IN72)&lt;=1)*1,IF(AND(IP72,$F72=$G72,$F72&gt;=PrSettings!$M$6),(ABS(IM72-$F72)&lt;=1)*1,IF(AND(IP72,$F72+$G72&gt;=PrSettings!$M$8),(ABS(IM72-$F72)+ABS(IN72-$G72)&lt;=1)*1,""))),"")</f>
        <v/>
      </c>
      <c r="IT72" s="220"/>
      <c r="IV72" s="186">
        <f t="shared" si="1083"/>
        <v>63</v>
      </c>
      <c r="IW72" s="187" t="str">
        <f t="shared" si="1084"/>
        <v>Jordan</v>
      </c>
      <c r="IX72" s="188">
        <f t="shared" si="1137"/>
        <v>28</v>
      </c>
      <c r="IY72" s="187" t="str">
        <f t="shared" si="1085"/>
        <v>Algeria</v>
      </c>
      <c r="IZ72" s="222"/>
      <c r="JA72" s="222"/>
      <c r="JB72" s="218"/>
      <c r="JC72" s="188" t="str">
        <f t="shared" si="1086"/>
        <v/>
      </c>
      <c r="JD72" s="188" t="str">
        <f>IF((JC72&lt;&gt;""),IF(OR($F72&lt;&gt;$G72,PrSettings!$M$4="●"),(($F72-$G72)=(IZ72-JA72))*1,0),"")</f>
        <v/>
      </c>
      <c r="JE72" s="188" t="str">
        <f t="shared" si="1087"/>
        <v/>
      </c>
      <c r="JF72" s="188" t="str">
        <f>IF(JC72&lt;&gt;"",IF(ABS($F72-$G72)&gt;=PrSettings!$M$7,(ABS($F72-$G72-IZ72+JA72)&lt;=1)*1,IF(AND(JC72,$F72=$G72,$F72&gt;=PrSettings!$M$6),(ABS(IZ72-$F72)&lt;=1)*1,IF(AND(JC72,$F72+$G72&gt;=PrSettings!$M$8),(ABS(IZ72-$F72)+ABS(JA72-$G72)&lt;=1)*1,""))),"")</f>
        <v/>
      </c>
      <c r="JG72" s="220"/>
      <c r="JI72" s="186">
        <f t="shared" si="1088"/>
        <v>63</v>
      </c>
      <c r="JJ72" s="187" t="str">
        <f t="shared" si="1089"/>
        <v>Jordan</v>
      </c>
      <c r="JK72" s="188">
        <f t="shared" si="1138"/>
        <v>28</v>
      </c>
      <c r="JL72" s="187" t="str">
        <f t="shared" si="1090"/>
        <v>Algeria</v>
      </c>
      <c r="JM72" s="222"/>
      <c r="JN72" s="222"/>
      <c r="JO72" s="218"/>
      <c r="JP72" s="188" t="str">
        <f t="shared" si="1091"/>
        <v/>
      </c>
      <c r="JQ72" s="188" t="str">
        <f>IF((JP72&lt;&gt;""),IF(OR($F72&lt;&gt;$G72,PrSettings!$M$4="●"),(($F72-$G72)=(JM72-JN72))*1,0),"")</f>
        <v/>
      </c>
      <c r="JR72" s="188" t="str">
        <f t="shared" si="1092"/>
        <v/>
      </c>
      <c r="JS72" s="188" t="str">
        <f>IF(JP72&lt;&gt;"",IF(ABS($F72-$G72)&gt;=PrSettings!$M$7,(ABS($F72-$G72-JM72+JN72)&lt;=1)*1,IF(AND(JP72,$F72=$G72,$F72&gt;=PrSettings!$M$6),(ABS(JM72-$F72)&lt;=1)*1,IF(AND(JP72,$F72+$G72&gt;=PrSettings!$M$8),(ABS(JM72-$F72)+ABS(JN72-$G72)&lt;=1)*1,""))),"")</f>
        <v/>
      </c>
      <c r="JT72" s="220"/>
      <c r="JV72" s="186">
        <f t="shared" si="1093"/>
        <v>63</v>
      </c>
      <c r="JW72" s="187" t="str">
        <f t="shared" si="1094"/>
        <v>Jordan</v>
      </c>
      <c r="JX72" s="188">
        <f t="shared" si="1139"/>
        <v>28</v>
      </c>
      <c r="JY72" s="187" t="str">
        <f t="shared" si="1095"/>
        <v>Algeria</v>
      </c>
      <c r="JZ72" s="222"/>
      <c r="KA72" s="222"/>
      <c r="KB72" s="218"/>
      <c r="KC72" s="188" t="str">
        <f t="shared" si="1096"/>
        <v/>
      </c>
      <c r="KD72" s="188" t="str">
        <f>IF((KC72&lt;&gt;""),IF(OR($F72&lt;&gt;$G72,PrSettings!$M$4="●"),(($F72-$G72)=(JZ72-KA72))*1,0),"")</f>
        <v/>
      </c>
      <c r="KE72" s="188" t="str">
        <f t="shared" si="1097"/>
        <v/>
      </c>
      <c r="KF72" s="188" t="str">
        <f>IF(KC72&lt;&gt;"",IF(ABS($F72-$G72)&gt;=PrSettings!$M$7,(ABS($F72-$G72-JZ72+KA72)&lt;=1)*1,IF(AND(KC72,$F72=$G72,$F72&gt;=PrSettings!$M$6),(ABS(JZ72-$F72)&lt;=1)*1,IF(AND(KC72,$F72+$G72&gt;=PrSettings!$M$8),(ABS(JZ72-$F72)+ABS(KA72-$G72)&lt;=1)*1,""))),"")</f>
        <v/>
      </c>
      <c r="KG72" s="220"/>
      <c r="KI72" s="186">
        <f t="shared" si="1098"/>
        <v>63</v>
      </c>
      <c r="KJ72" s="187" t="str">
        <f t="shared" si="1099"/>
        <v>Jordan</v>
      </c>
      <c r="KK72" s="188">
        <f t="shared" si="1140"/>
        <v>28</v>
      </c>
      <c r="KL72" s="187" t="str">
        <f t="shared" si="1100"/>
        <v>Algeria</v>
      </c>
      <c r="KM72" s="222"/>
      <c r="KN72" s="222"/>
      <c r="KO72" s="218"/>
      <c r="KP72" s="188" t="str">
        <f t="shared" si="1101"/>
        <v/>
      </c>
      <c r="KQ72" s="188" t="str">
        <f>IF((KP72&lt;&gt;""),IF(OR($F72&lt;&gt;$G72,PrSettings!$M$4="●"),(($F72-$G72)=(KM72-KN72))*1,0),"")</f>
        <v/>
      </c>
      <c r="KR72" s="188" t="str">
        <f t="shared" si="1102"/>
        <v/>
      </c>
      <c r="KS72" s="188" t="str">
        <f>IF(KP72&lt;&gt;"",IF(ABS($F72-$G72)&gt;=PrSettings!$M$7,(ABS($F72-$G72-KM72+KN72)&lt;=1)*1,IF(AND(KP72,$F72=$G72,$F72&gt;=PrSettings!$M$6),(ABS(KM72-$F72)&lt;=1)*1,IF(AND(KP72,$F72+$G72&gt;=PrSettings!$M$8),(ABS(KM72-$F72)+ABS(KN72-$G72)&lt;=1)*1,""))),"")</f>
        <v/>
      </c>
      <c r="KT72" s="220"/>
      <c r="KV72" s="186">
        <f t="shared" si="1103"/>
        <v>63</v>
      </c>
      <c r="KW72" s="187" t="str">
        <f t="shared" si="1104"/>
        <v>Jordan</v>
      </c>
      <c r="KX72" s="188">
        <f t="shared" si="1141"/>
        <v>28</v>
      </c>
      <c r="KY72" s="187" t="str">
        <f t="shared" si="1105"/>
        <v>Algeria</v>
      </c>
      <c r="KZ72" s="222"/>
      <c r="LA72" s="222"/>
      <c r="LB72" s="218"/>
      <c r="LC72" s="188" t="str">
        <f t="shared" si="1106"/>
        <v/>
      </c>
      <c r="LD72" s="188" t="str">
        <f>IF((LC72&lt;&gt;""),IF(OR($F72&lt;&gt;$G72,PrSettings!$M$4="●"),(($F72-$G72)=(KZ72-LA72))*1,0),"")</f>
        <v/>
      </c>
      <c r="LE72" s="188" t="str">
        <f t="shared" si="1107"/>
        <v/>
      </c>
      <c r="LF72" s="188" t="str">
        <f>IF(LC72&lt;&gt;"",IF(ABS($F72-$G72)&gt;=PrSettings!$M$7,(ABS($F72-$G72-KZ72+LA72)&lt;=1)*1,IF(AND(LC72,$F72=$G72,$F72&gt;=PrSettings!$M$6),(ABS(KZ72-$F72)&lt;=1)*1,IF(AND(LC72,$F72+$G72&gt;=PrSettings!$M$8),(ABS(KZ72-$F72)+ABS(LA72-$G72)&lt;=1)*1,""))),"")</f>
        <v/>
      </c>
      <c r="LG72" s="220"/>
      <c r="LI72" s="186">
        <f t="shared" si="1108"/>
        <v>63</v>
      </c>
      <c r="LJ72" s="187" t="str">
        <f t="shared" si="1109"/>
        <v>Jordan</v>
      </c>
      <c r="LK72" s="188">
        <f t="shared" si="1142"/>
        <v>28</v>
      </c>
      <c r="LL72" s="187" t="str">
        <f t="shared" si="1110"/>
        <v>Algeria</v>
      </c>
      <c r="LM72" s="222"/>
      <c r="LN72" s="222"/>
      <c r="LO72" s="218"/>
      <c r="LP72" s="188" t="str">
        <f t="shared" si="1111"/>
        <v/>
      </c>
      <c r="LQ72" s="188" t="str">
        <f>IF((LP72&lt;&gt;""),IF(OR($F72&lt;&gt;$G72,PrSettings!$M$4="●"),(($F72-$G72)=(LM72-LN72))*1,0),"")</f>
        <v/>
      </c>
      <c r="LR72" s="188" t="str">
        <f t="shared" si="1112"/>
        <v/>
      </c>
      <c r="LS72" s="188" t="str">
        <f>IF(LP72&lt;&gt;"",IF(ABS($F72-$G72)&gt;=PrSettings!$M$7,(ABS($F72-$G72-LM72+LN72)&lt;=1)*1,IF(AND(LP72,$F72=$G72,$F72&gt;=PrSettings!$M$6),(ABS(LM72-$F72)&lt;=1)*1,IF(AND(LP72,$F72+$G72&gt;=PrSettings!$M$8),(ABS(LM72-$F72)+ABS(LN72-$G72)&lt;=1)*1,""))),"")</f>
        <v/>
      </c>
      <c r="LT72" s="220"/>
      <c r="LV72" s="186">
        <f t="shared" si="1113"/>
        <v>63</v>
      </c>
      <c r="LW72" s="187" t="str">
        <f t="shared" si="1114"/>
        <v>Jordan</v>
      </c>
      <c r="LX72" s="188">
        <f t="shared" si="1143"/>
        <v>28</v>
      </c>
      <c r="LY72" s="187" t="str">
        <f t="shared" si="1115"/>
        <v>Algeria</v>
      </c>
      <c r="LZ72" s="222"/>
      <c r="MA72" s="222"/>
      <c r="MB72" s="218"/>
      <c r="MC72" s="188" t="str">
        <f t="shared" si="1116"/>
        <v/>
      </c>
      <c r="MD72" s="188" t="str">
        <f>IF((MC72&lt;&gt;""),IF(OR($F72&lt;&gt;$G72,PrSettings!$M$4="●"),(($F72-$G72)=(LZ72-MA72))*1,0),"")</f>
        <v/>
      </c>
      <c r="ME72" s="188" t="str">
        <f t="shared" si="1117"/>
        <v/>
      </c>
      <c r="MF72" s="188" t="str">
        <f>IF(MC72&lt;&gt;"",IF(ABS($F72-$G72)&gt;=PrSettings!$M$7,(ABS($F72-$G72-LZ72+MA72)&lt;=1)*1,IF(AND(MC72,$F72=$G72,$F72&gt;=PrSettings!$M$6),(ABS(LZ72-$F72)&lt;=1)*1,IF(AND(MC72,$F72+$G72&gt;=PrSettings!$M$8),(ABS(LZ72-$F72)+ABS(MA72-$G72)&lt;=1)*1,""))),"")</f>
        <v/>
      </c>
      <c r="MG72" s="220"/>
    </row>
    <row r="73" spans="2:345">
      <c r="B73" s="186">
        <f>INDEX(Groups!$C$7:$C$65,MATCH(C73,Groups!$D$7:$D$65,0))</f>
        <v>28</v>
      </c>
      <c r="C73" s="187" t="str">
        <f>CalcJ!$P$26</f>
        <v>Algeria</v>
      </c>
      <c r="D73" s="188">
        <f>INDEX(Groups!$C$7:$C$65,MATCH(E73,Groups!$D$7:$D$65,0))</f>
        <v>24</v>
      </c>
      <c r="E73" s="187" t="str">
        <f>CalcJ!$Q$26</f>
        <v>Austria</v>
      </c>
      <c r="F73" s="189" t="str">
        <f>CalcJ!$R$26</f>
        <v/>
      </c>
      <c r="G73" s="190" t="str">
        <f>CalcJ!$S$26</f>
        <v/>
      </c>
      <c r="I73" s="186">
        <f t="shared" si="468"/>
        <v>28</v>
      </c>
      <c r="J73" s="187" t="str">
        <f t="shared" si="989"/>
        <v>Algeria</v>
      </c>
      <c r="K73" s="188">
        <f t="shared" si="1118"/>
        <v>24</v>
      </c>
      <c r="L73" s="187" t="str">
        <f t="shared" si="990"/>
        <v>Austria</v>
      </c>
      <c r="M73" s="222"/>
      <c r="N73" s="222"/>
      <c r="O73" s="218"/>
      <c r="P73" s="188" t="str">
        <f t="shared" si="991"/>
        <v/>
      </c>
      <c r="Q73" s="188" t="str">
        <f>IF((P73&lt;&gt;""),IF(OR($F73&lt;&gt;$G73,PrSettings!$M$4="●"),(($F73-$G73)=(M73-N73))*1,0),"")</f>
        <v/>
      </c>
      <c r="R73" s="188" t="str">
        <f t="shared" si="992"/>
        <v/>
      </c>
      <c r="S73" s="188" t="str">
        <f>IF(P73&lt;&gt;"",IF(ABS($F73-$G73)&gt;=PrSettings!$M$7,(ABS($F73-$G73-M73+N73)&lt;=1)*1,IF(AND(P73,$F73=$G73,$F73&gt;=PrSettings!$M$6),(ABS(M73-$F73)&lt;=1)*1,IF(AND(P73,$F73+$G73&gt;=PrSettings!$M$8),(ABS(M73-$F73)+ABS(N73-$G73)&lt;=1)*1,""))),"")</f>
        <v/>
      </c>
      <c r="T73" s="220"/>
      <c r="V73" s="186">
        <f t="shared" si="993"/>
        <v>28</v>
      </c>
      <c r="W73" s="187" t="str">
        <f t="shared" si="994"/>
        <v>Algeria</v>
      </c>
      <c r="X73" s="188">
        <f t="shared" si="1119"/>
        <v>24</v>
      </c>
      <c r="Y73" s="187" t="str">
        <f t="shared" si="995"/>
        <v>Austria</v>
      </c>
      <c r="Z73" s="222"/>
      <c r="AA73" s="222"/>
      <c r="AB73" s="218"/>
      <c r="AC73" s="188" t="str">
        <f t="shared" si="996"/>
        <v/>
      </c>
      <c r="AD73" s="188" t="str">
        <f>IF((AC73&lt;&gt;""),IF(OR($F73&lt;&gt;$G73,PrSettings!$M$4="●"),(($F73-$G73)=(Z73-AA73))*1,0),"")</f>
        <v/>
      </c>
      <c r="AE73" s="188" t="str">
        <f t="shared" si="997"/>
        <v/>
      </c>
      <c r="AF73" s="188" t="str">
        <f>IF(AC73&lt;&gt;"",IF(ABS($F73-$G73)&gt;=PrSettings!$M$7,(ABS($F73-$G73-Z73+AA73)&lt;=1)*1,IF(AND(AC73,$F73=$G73,$F73&gt;=PrSettings!$M$6),(ABS(Z73-$F73)&lt;=1)*1,IF(AND(AC73,$F73+$G73&gt;=PrSettings!$M$8),(ABS(Z73-$F73)+ABS(AA73-$G73)&lt;=1)*1,""))),"")</f>
        <v/>
      </c>
      <c r="AG73" s="220"/>
      <c r="AI73" s="186">
        <f t="shared" si="998"/>
        <v>28</v>
      </c>
      <c r="AJ73" s="187" t="str">
        <f t="shared" si="999"/>
        <v>Algeria</v>
      </c>
      <c r="AK73" s="188">
        <f t="shared" si="1120"/>
        <v>24</v>
      </c>
      <c r="AL73" s="187" t="str">
        <f t="shared" si="1000"/>
        <v>Austria</v>
      </c>
      <c r="AM73" s="222"/>
      <c r="AN73" s="222"/>
      <c r="AO73" s="218"/>
      <c r="AP73" s="188" t="str">
        <f t="shared" si="1001"/>
        <v/>
      </c>
      <c r="AQ73" s="188" t="str">
        <f>IF((AP73&lt;&gt;""),IF(OR($F73&lt;&gt;$G73,PrSettings!$M$4="●"),(($F73-$G73)=(AM73-AN73))*1,0),"")</f>
        <v/>
      </c>
      <c r="AR73" s="188" t="str">
        <f t="shared" si="1002"/>
        <v/>
      </c>
      <c r="AS73" s="188" t="str">
        <f>IF(AP73&lt;&gt;"",IF(ABS($F73-$G73)&gt;=PrSettings!$M$7,(ABS($F73-$G73-AM73+AN73)&lt;=1)*1,IF(AND(AP73,$F73=$G73,$F73&gt;=PrSettings!$M$6),(ABS(AM73-$F73)&lt;=1)*1,IF(AND(AP73,$F73+$G73&gt;=PrSettings!$M$8),(ABS(AM73-$F73)+ABS(AN73-$G73)&lt;=1)*1,""))),"")</f>
        <v/>
      </c>
      <c r="AT73" s="220"/>
      <c r="AV73" s="186">
        <f t="shared" si="1003"/>
        <v>28</v>
      </c>
      <c r="AW73" s="187" t="str">
        <f t="shared" si="1004"/>
        <v>Algeria</v>
      </c>
      <c r="AX73" s="188">
        <f t="shared" si="1121"/>
        <v>24</v>
      </c>
      <c r="AY73" s="187" t="str">
        <f t="shared" si="1005"/>
        <v>Austria</v>
      </c>
      <c r="AZ73" s="222"/>
      <c r="BA73" s="222"/>
      <c r="BB73" s="218"/>
      <c r="BC73" s="188" t="str">
        <f t="shared" si="1006"/>
        <v/>
      </c>
      <c r="BD73" s="188" t="str">
        <f>IF((BC73&lt;&gt;""),IF(OR($F73&lt;&gt;$G73,PrSettings!$M$4="●"),(($F73-$G73)=(AZ73-BA73))*1,0),"")</f>
        <v/>
      </c>
      <c r="BE73" s="188" t="str">
        <f t="shared" si="1007"/>
        <v/>
      </c>
      <c r="BF73" s="188" t="str">
        <f>IF(BC73&lt;&gt;"",IF(ABS($F73-$G73)&gt;=PrSettings!$M$7,(ABS($F73-$G73-AZ73+BA73)&lt;=1)*1,IF(AND(BC73,$F73=$G73,$F73&gt;=PrSettings!$M$6),(ABS(AZ73-$F73)&lt;=1)*1,IF(AND(BC73,$F73+$G73&gt;=PrSettings!$M$8),(ABS(AZ73-$F73)+ABS(BA73-$G73)&lt;=1)*1,""))),"")</f>
        <v/>
      </c>
      <c r="BG73" s="220"/>
      <c r="BI73" s="186">
        <f t="shared" si="1008"/>
        <v>28</v>
      </c>
      <c r="BJ73" s="187" t="str">
        <f t="shared" si="1009"/>
        <v>Algeria</v>
      </c>
      <c r="BK73" s="188">
        <f t="shared" si="1122"/>
        <v>24</v>
      </c>
      <c r="BL73" s="187" t="str">
        <f t="shared" si="1010"/>
        <v>Austria</v>
      </c>
      <c r="BM73" s="222"/>
      <c r="BN73" s="222"/>
      <c r="BO73" s="218"/>
      <c r="BP73" s="188" t="str">
        <f t="shared" si="1011"/>
        <v/>
      </c>
      <c r="BQ73" s="188" t="str">
        <f>IF((BP73&lt;&gt;""),IF(OR($F73&lt;&gt;$G73,PrSettings!$M$4="●"),(($F73-$G73)=(BM73-BN73))*1,0),"")</f>
        <v/>
      </c>
      <c r="BR73" s="188" t="str">
        <f t="shared" si="1012"/>
        <v/>
      </c>
      <c r="BS73" s="188" t="str">
        <f>IF(BP73&lt;&gt;"",IF(ABS($F73-$G73)&gt;=PrSettings!$M$7,(ABS($F73-$G73-BM73+BN73)&lt;=1)*1,IF(AND(BP73,$F73=$G73,$F73&gt;=PrSettings!$M$6),(ABS(BM73-$F73)&lt;=1)*1,IF(AND(BP73,$F73+$G73&gt;=PrSettings!$M$8),(ABS(BM73-$F73)+ABS(BN73-$G73)&lt;=1)*1,""))),"")</f>
        <v/>
      </c>
      <c r="BT73" s="220"/>
      <c r="BV73" s="186">
        <f t="shared" si="1013"/>
        <v>28</v>
      </c>
      <c r="BW73" s="187" t="str">
        <f t="shared" si="1014"/>
        <v>Algeria</v>
      </c>
      <c r="BX73" s="188">
        <f t="shared" si="1123"/>
        <v>24</v>
      </c>
      <c r="BY73" s="187" t="str">
        <f t="shared" si="1015"/>
        <v>Austria</v>
      </c>
      <c r="BZ73" s="222"/>
      <c r="CA73" s="222"/>
      <c r="CB73" s="218"/>
      <c r="CC73" s="188" t="str">
        <f t="shared" si="1016"/>
        <v/>
      </c>
      <c r="CD73" s="188" t="str">
        <f>IF((CC73&lt;&gt;""),IF(OR($F73&lt;&gt;$G73,PrSettings!$M$4="●"),(($F73-$G73)=(BZ73-CA73))*1,0),"")</f>
        <v/>
      </c>
      <c r="CE73" s="188" t="str">
        <f t="shared" si="1017"/>
        <v/>
      </c>
      <c r="CF73" s="188" t="str">
        <f>IF(CC73&lt;&gt;"",IF(ABS($F73-$G73)&gt;=PrSettings!$M$7,(ABS($F73-$G73-BZ73+CA73)&lt;=1)*1,IF(AND(CC73,$F73=$G73,$F73&gt;=PrSettings!$M$6),(ABS(BZ73-$F73)&lt;=1)*1,IF(AND(CC73,$F73+$G73&gt;=PrSettings!$M$8),(ABS(BZ73-$F73)+ABS(CA73-$G73)&lt;=1)*1,""))),"")</f>
        <v/>
      </c>
      <c r="CG73" s="220"/>
      <c r="CI73" s="186">
        <f t="shared" si="1018"/>
        <v>28</v>
      </c>
      <c r="CJ73" s="187" t="str">
        <f t="shared" si="1019"/>
        <v>Algeria</v>
      </c>
      <c r="CK73" s="188">
        <f t="shared" si="1124"/>
        <v>24</v>
      </c>
      <c r="CL73" s="187" t="str">
        <f t="shared" si="1020"/>
        <v>Austria</v>
      </c>
      <c r="CM73" s="222"/>
      <c r="CN73" s="222"/>
      <c r="CO73" s="218"/>
      <c r="CP73" s="188" t="str">
        <f t="shared" si="1021"/>
        <v/>
      </c>
      <c r="CQ73" s="188" t="str">
        <f>IF((CP73&lt;&gt;""),IF(OR($F73&lt;&gt;$G73,PrSettings!$M$4="●"),(($F73-$G73)=(CM73-CN73))*1,0),"")</f>
        <v/>
      </c>
      <c r="CR73" s="188" t="str">
        <f t="shared" si="1022"/>
        <v/>
      </c>
      <c r="CS73" s="188" t="str">
        <f>IF(CP73&lt;&gt;"",IF(ABS($F73-$G73)&gt;=PrSettings!$M$7,(ABS($F73-$G73-CM73+CN73)&lt;=1)*1,IF(AND(CP73,$F73=$G73,$F73&gt;=PrSettings!$M$6),(ABS(CM73-$F73)&lt;=1)*1,IF(AND(CP73,$F73+$G73&gt;=PrSettings!$M$8),(ABS(CM73-$F73)+ABS(CN73-$G73)&lt;=1)*1,""))),"")</f>
        <v/>
      </c>
      <c r="CT73" s="220"/>
      <c r="CV73" s="186">
        <f t="shared" si="1023"/>
        <v>28</v>
      </c>
      <c r="CW73" s="187" t="str">
        <f t="shared" si="1024"/>
        <v>Algeria</v>
      </c>
      <c r="CX73" s="188">
        <f t="shared" si="1125"/>
        <v>24</v>
      </c>
      <c r="CY73" s="187" t="str">
        <f t="shared" si="1025"/>
        <v>Austria</v>
      </c>
      <c r="CZ73" s="222"/>
      <c r="DA73" s="222"/>
      <c r="DB73" s="218"/>
      <c r="DC73" s="188" t="str">
        <f t="shared" si="1026"/>
        <v/>
      </c>
      <c r="DD73" s="188" t="str">
        <f>IF((DC73&lt;&gt;""),IF(OR($F73&lt;&gt;$G73,PrSettings!$M$4="●"),(($F73-$G73)=(CZ73-DA73))*1,0),"")</f>
        <v/>
      </c>
      <c r="DE73" s="188" t="str">
        <f t="shared" si="1027"/>
        <v/>
      </c>
      <c r="DF73" s="188" t="str">
        <f>IF(DC73&lt;&gt;"",IF(ABS($F73-$G73)&gt;=PrSettings!$M$7,(ABS($F73-$G73-CZ73+DA73)&lt;=1)*1,IF(AND(DC73,$F73=$G73,$F73&gt;=PrSettings!$M$6),(ABS(CZ73-$F73)&lt;=1)*1,IF(AND(DC73,$F73+$G73&gt;=PrSettings!$M$8),(ABS(CZ73-$F73)+ABS(DA73-$G73)&lt;=1)*1,""))),"")</f>
        <v/>
      </c>
      <c r="DG73" s="220"/>
      <c r="DI73" s="186">
        <f t="shared" si="1028"/>
        <v>28</v>
      </c>
      <c r="DJ73" s="187" t="str">
        <f t="shared" si="1029"/>
        <v>Algeria</v>
      </c>
      <c r="DK73" s="188">
        <f t="shared" si="1126"/>
        <v>24</v>
      </c>
      <c r="DL73" s="187" t="str">
        <f t="shared" si="1030"/>
        <v>Austria</v>
      </c>
      <c r="DM73" s="222"/>
      <c r="DN73" s="222"/>
      <c r="DO73" s="218"/>
      <c r="DP73" s="188" t="str">
        <f t="shared" si="1031"/>
        <v/>
      </c>
      <c r="DQ73" s="188" t="str">
        <f>IF((DP73&lt;&gt;""),IF(OR($F73&lt;&gt;$G73,PrSettings!$M$4="●"),(($F73-$G73)=(DM73-DN73))*1,0),"")</f>
        <v/>
      </c>
      <c r="DR73" s="188" t="str">
        <f t="shared" si="1032"/>
        <v/>
      </c>
      <c r="DS73" s="188" t="str">
        <f>IF(DP73&lt;&gt;"",IF(ABS($F73-$G73)&gt;=PrSettings!$M$7,(ABS($F73-$G73-DM73+DN73)&lt;=1)*1,IF(AND(DP73,$F73=$G73,$F73&gt;=PrSettings!$M$6),(ABS(DM73-$F73)&lt;=1)*1,IF(AND(DP73,$F73+$G73&gt;=PrSettings!$M$8),(ABS(DM73-$F73)+ABS(DN73-$G73)&lt;=1)*1,""))),"")</f>
        <v/>
      </c>
      <c r="DT73" s="220"/>
      <c r="DV73" s="186">
        <f t="shared" si="1033"/>
        <v>28</v>
      </c>
      <c r="DW73" s="187" t="str">
        <f t="shared" si="1034"/>
        <v>Algeria</v>
      </c>
      <c r="DX73" s="188">
        <f t="shared" si="1127"/>
        <v>24</v>
      </c>
      <c r="DY73" s="187" t="str">
        <f t="shared" si="1035"/>
        <v>Austria</v>
      </c>
      <c r="DZ73" s="222"/>
      <c r="EA73" s="222"/>
      <c r="EB73" s="218"/>
      <c r="EC73" s="188" t="str">
        <f t="shared" si="1036"/>
        <v/>
      </c>
      <c r="ED73" s="188" t="str">
        <f>IF((EC73&lt;&gt;""),IF(OR($F73&lt;&gt;$G73,PrSettings!$M$4="●"),(($F73-$G73)=(DZ73-EA73))*1,0),"")</f>
        <v/>
      </c>
      <c r="EE73" s="188" t="str">
        <f t="shared" si="1037"/>
        <v/>
      </c>
      <c r="EF73" s="188" t="str">
        <f>IF(EC73&lt;&gt;"",IF(ABS($F73-$G73)&gt;=PrSettings!$M$7,(ABS($F73-$G73-DZ73+EA73)&lt;=1)*1,IF(AND(EC73,$F73=$G73,$F73&gt;=PrSettings!$M$6),(ABS(DZ73-$F73)&lt;=1)*1,IF(AND(EC73,$F73+$G73&gt;=PrSettings!$M$8),(ABS(DZ73-$F73)+ABS(EA73-$G73)&lt;=1)*1,""))),"")</f>
        <v/>
      </c>
      <c r="EG73" s="220"/>
      <c r="EI73" s="186">
        <f t="shared" si="1038"/>
        <v>28</v>
      </c>
      <c r="EJ73" s="187" t="str">
        <f t="shared" si="1039"/>
        <v>Algeria</v>
      </c>
      <c r="EK73" s="188">
        <f t="shared" si="1128"/>
        <v>24</v>
      </c>
      <c r="EL73" s="187" t="str">
        <f t="shared" si="1040"/>
        <v>Austria</v>
      </c>
      <c r="EM73" s="222"/>
      <c r="EN73" s="222"/>
      <c r="EO73" s="218"/>
      <c r="EP73" s="188" t="str">
        <f t="shared" si="1041"/>
        <v/>
      </c>
      <c r="EQ73" s="188" t="str">
        <f>IF((EP73&lt;&gt;""),IF(OR($F73&lt;&gt;$G73,PrSettings!$M$4="●"),(($F73-$G73)=(EM73-EN73))*1,0),"")</f>
        <v/>
      </c>
      <c r="ER73" s="188" t="str">
        <f t="shared" si="1042"/>
        <v/>
      </c>
      <c r="ES73" s="188" t="str">
        <f>IF(EP73&lt;&gt;"",IF(ABS($F73-$G73)&gt;=PrSettings!$M$7,(ABS($F73-$G73-EM73+EN73)&lt;=1)*1,IF(AND(EP73,$F73=$G73,$F73&gt;=PrSettings!$M$6),(ABS(EM73-$F73)&lt;=1)*1,IF(AND(EP73,$F73+$G73&gt;=PrSettings!$M$8),(ABS(EM73-$F73)+ABS(EN73-$G73)&lt;=1)*1,""))),"")</f>
        <v/>
      </c>
      <c r="ET73" s="220"/>
      <c r="EV73" s="186">
        <f t="shared" si="1043"/>
        <v>28</v>
      </c>
      <c r="EW73" s="187" t="str">
        <f t="shared" si="1044"/>
        <v>Algeria</v>
      </c>
      <c r="EX73" s="188">
        <f t="shared" si="1129"/>
        <v>24</v>
      </c>
      <c r="EY73" s="187" t="str">
        <f t="shared" si="1045"/>
        <v>Austria</v>
      </c>
      <c r="EZ73" s="222"/>
      <c r="FA73" s="222"/>
      <c r="FB73" s="218"/>
      <c r="FC73" s="188" t="str">
        <f t="shared" si="1046"/>
        <v/>
      </c>
      <c r="FD73" s="188" t="str">
        <f>IF((FC73&lt;&gt;""),IF(OR($F73&lt;&gt;$G73,PrSettings!$M$4="●"),(($F73-$G73)=(EZ73-FA73))*1,0),"")</f>
        <v/>
      </c>
      <c r="FE73" s="188" t="str">
        <f t="shared" si="1047"/>
        <v/>
      </c>
      <c r="FF73" s="188" t="str">
        <f>IF(FC73&lt;&gt;"",IF(ABS($F73-$G73)&gt;=PrSettings!$M$7,(ABS($F73-$G73-EZ73+FA73)&lt;=1)*1,IF(AND(FC73,$F73=$G73,$F73&gt;=PrSettings!$M$6),(ABS(EZ73-$F73)&lt;=1)*1,IF(AND(FC73,$F73+$G73&gt;=PrSettings!$M$8),(ABS(EZ73-$F73)+ABS(FA73-$G73)&lt;=1)*1,""))),"")</f>
        <v/>
      </c>
      <c r="FG73" s="220"/>
      <c r="FI73" s="186">
        <f t="shared" si="1048"/>
        <v>28</v>
      </c>
      <c r="FJ73" s="187" t="str">
        <f t="shared" si="1049"/>
        <v>Algeria</v>
      </c>
      <c r="FK73" s="188">
        <f t="shared" si="1130"/>
        <v>24</v>
      </c>
      <c r="FL73" s="187" t="str">
        <f t="shared" si="1050"/>
        <v>Austria</v>
      </c>
      <c r="FM73" s="222"/>
      <c r="FN73" s="222"/>
      <c r="FO73" s="218"/>
      <c r="FP73" s="188" t="str">
        <f t="shared" si="1051"/>
        <v/>
      </c>
      <c r="FQ73" s="188" t="str">
        <f>IF((FP73&lt;&gt;""),IF(OR($F73&lt;&gt;$G73,PrSettings!$M$4="●"),(($F73-$G73)=(FM73-FN73))*1,0),"")</f>
        <v/>
      </c>
      <c r="FR73" s="188" t="str">
        <f t="shared" si="1052"/>
        <v/>
      </c>
      <c r="FS73" s="188" t="str">
        <f>IF(FP73&lt;&gt;"",IF(ABS($F73-$G73)&gt;=PrSettings!$M$7,(ABS($F73-$G73-FM73+FN73)&lt;=1)*1,IF(AND(FP73,$F73=$G73,$F73&gt;=PrSettings!$M$6),(ABS(FM73-$F73)&lt;=1)*1,IF(AND(FP73,$F73+$G73&gt;=PrSettings!$M$8),(ABS(FM73-$F73)+ABS(FN73-$G73)&lt;=1)*1,""))),"")</f>
        <v/>
      </c>
      <c r="FT73" s="220"/>
      <c r="FV73" s="186">
        <f t="shared" si="1053"/>
        <v>28</v>
      </c>
      <c r="FW73" s="187" t="str">
        <f t="shared" si="1054"/>
        <v>Algeria</v>
      </c>
      <c r="FX73" s="188">
        <f t="shared" si="1131"/>
        <v>24</v>
      </c>
      <c r="FY73" s="187" t="str">
        <f t="shared" si="1055"/>
        <v>Austria</v>
      </c>
      <c r="FZ73" s="222"/>
      <c r="GA73" s="222"/>
      <c r="GB73" s="218"/>
      <c r="GC73" s="188" t="str">
        <f t="shared" si="1056"/>
        <v/>
      </c>
      <c r="GD73" s="188" t="str">
        <f>IF((GC73&lt;&gt;""),IF(OR($F73&lt;&gt;$G73,PrSettings!$M$4="●"),(($F73-$G73)=(FZ73-GA73))*1,0),"")</f>
        <v/>
      </c>
      <c r="GE73" s="188" t="str">
        <f t="shared" si="1057"/>
        <v/>
      </c>
      <c r="GF73" s="188" t="str">
        <f>IF(GC73&lt;&gt;"",IF(ABS($F73-$G73)&gt;=PrSettings!$M$7,(ABS($F73-$G73-FZ73+GA73)&lt;=1)*1,IF(AND(GC73,$F73=$G73,$F73&gt;=PrSettings!$M$6),(ABS(FZ73-$F73)&lt;=1)*1,IF(AND(GC73,$F73+$G73&gt;=PrSettings!$M$8),(ABS(FZ73-$F73)+ABS(GA73-$G73)&lt;=1)*1,""))),"")</f>
        <v/>
      </c>
      <c r="GG73" s="220"/>
      <c r="GI73" s="186">
        <f t="shared" si="1058"/>
        <v>28</v>
      </c>
      <c r="GJ73" s="187" t="str">
        <f t="shared" si="1059"/>
        <v>Algeria</v>
      </c>
      <c r="GK73" s="188">
        <f t="shared" si="1132"/>
        <v>24</v>
      </c>
      <c r="GL73" s="187" t="str">
        <f t="shared" si="1060"/>
        <v>Austria</v>
      </c>
      <c r="GM73" s="222"/>
      <c r="GN73" s="222"/>
      <c r="GO73" s="218"/>
      <c r="GP73" s="188" t="str">
        <f t="shared" si="1061"/>
        <v/>
      </c>
      <c r="GQ73" s="188" t="str">
        <f>IF((GP73&lt;&gt;""),IF(OR($F73&lt;&gt;$G73,PrSettings!$M$4="●"),(($F73-$G73)=(GM73-GN73))*1,0),"")</f>
        <v/>
      </c>
      <c r="GR73" s="188" t="str">
        <f t="shared" si="1062"/>
        <v/>
      </c>
      <c r="GS73" s="188" t="str">
        <f>IF(GP73&lt;&gt;"",IF(ABS($F73-$G73)&gt;=PrSettings!$M$7,(ABS($F73-$G73-GM73+GN73)&lt;=1)*1,IF(AND(GP73,$F73=$G73,$F73&gt;=PrSettings!$M$6),(ABS(GM73-$F73)&lt;=1)*1,IF(AND(GP73,$F73+$G73&gt;=PrSettings!$M$8),(ABS(GM73-$F73)+ABS(GN73-$G73)&lt;=1)*1,""))),"")</f>
        <v/>
      </c>
      <c r="GT73" s="220"/>
      <c r="GV73" s="186">
        <f t="shared" si="1063"/>
        <v>28</v>
      </c>
      <c r="GW73" s="187" t="str">
        <f t="shared" si="1064"/>
        <v>Algeria</v>
      </c>
      <c r="GX73" s="188">
        <f t="shared" si="1133"/>
        <v>24</v>
      </c>
      <c r="GY73" s="187" t="str">
        <f t="shared" si="1065"/>
        <v>Austria</v>
      </c>
      <c r="GZ73" s="222"/>
      <c r="HA73" s="222"/>
      <c r="HB73" s="218"/>
      <c r="HC73" s="188" t="str">
        <f t="shared" si="1066"/>
        <v/>
      </c>
      <c r="HD73" s="188" t="str">
        <f>IF((HC73&lt;&gt;""),IF(OR($F73&lt;&gt;$G73,PrSettings!$M$4="●"),(($F73-$G73)=(GZ73-HA73))*1,0),"")</f>
        <v/>
      </c>
      <c r="HE73" s="188" t="str">
        <f t="shared" si="1067"/>
        <v/>
      </c>
      <c r="HF73" s="188" t="str">
        <f>IF(HC73&lt;&gt;"",IF(ABS($F73-$G73)&gt;=PrSettings!$M$7,(ABS($F73-$G73-GZ73+HA73)&lt;=1)*1,IF(AND(HC73,$F73=$G73,$F73&gt;=PrSettings!$M$6),(ABS(GZ73-$F73)&lt;=1)*1,IF(AND(HC73,$F73+$G73&gt;=PrSettings!$M$8),(ABS(GZ73-$F73)+ABS(HA73-$G73)&lt;=1)*1,""))),"")</f>
        <v/>
      </c>
      <c r="HG73" s="220"/>
      <c r="HI73" s="186">
        <f t="shared" si="1068"/>
        <v>28</v>
      </c>
      <c r="HJ73" s="187" t="str">
        <f t="shared" si="1069"/>
        <v>Algeria</v>
      </c>
      <c r="HK73" s="188">
        <f t="shared" si="1134"/>
        <v>24</v>
      </c>
      <c r="HL73" s="187" t="str">
        <f t="shared" si="1070"/>
        <v>Austria</v>
      </c>
      <c r="HM73" s="222"/>
      <c r="HN73" s="222"/>
      <c r="HO73" s="218"/>
      <c r="HP73" s="188" t="str">
        <f t="shared" si="1071"/>
        <v/>
      </c>
      <c r="HQ73" s="188" t="str">
        <f>IF((HP73&lt;&gt;""),IF(OR($F73&lt;&gt;$G73,PrSettings!$M$4="●"),(($F73-$G73)=(HM73-HN73))*1,0),"")</f>
        <v/>
      </c>
      <c r="HR73" s="188" t="str">
        <f t="shared" si="1072"/>
        <v/>
      </c>
      <c r="HS73" s="188" t="str">
        <f>IF(HP73&lt;&gt;"",IF(ABS($F73-$G73)&gt;=PrSettings!$M$7,(ABS($F73-$G73-HM73+HN73)&lt;=1)*1,IF(AND(HP73,$F73=$G73,$F73&gt;=PrSettings!$M$6),(ABS(HM73-$F73)&lt;=1)*1,IF(AND(HP73,$F73+$G73&gt;=PrSettings!$M$8),(ABS(HM73-$F73)+ABS(HN73-$G73)&lt;=1)*1,""))),"")</f>
        <v/>
      </c>
      <c r="HT73" s="220"/>
      <c r="HV73" s="186">
        <f t="shared" si="1073"/>
        <v>28</v>
      </c>
      <c r="HW73" s="187" t="str">
        <f t="shared" si="1074"/>
        <v>Algeria</v>
      </c>
      <c r="HX73" s="188">
        <f t="shared" si="1135"/>
        <v>24</v>
      </c>
      <c r="HY73" s="187" t="str">
        <f t="shared" si="1075"/>
        <v>Austria</v>
      </c>
      <c r="HZ73" s="222"/>
      <c r="IA73" s="222"/>
      <c r="IB73" s="218"/>
      <c r="IC73" s="188" t="str">
        <f t="shared" si="1076"/>
        <v/>
      </c>
      <c r="ID73" s="188" t="str">
        <f>IF((IC73&lt;&gt;""),IF(OR($F73&lt;&gt;$G73,PrSettings!$M$4="●"),(($F73-$G73)=(HZ73-IA73))*1,0),"")</f>
        <v/>
      </c>
      <c r="IE73" s="188" t="str">
        <f t="shared" si="1077"/>
        <v/>
      </c>
      <c r="IF73" s="188" t="str">
        <f>IF(IC73&lt;&gt;"",IF(ABS($F73-$G73)&gt;=PrSettings!$M$7,(ABS($F73-$G73-HZ73+IA73)&lt;=1)*1,IF(AND(IC73,$F73=$G73,$F73&gt;=PrSettings!$M$6),(ABS(HZ73-$F73)&lt;=1)*1,IF(AND(IC73,$F73+$G73&gt;=PrSettings!$M$8),(ABS(HZ73-$F73)+ABS(IA73-$G73)&lt;=1)*1,""))),"")</f>
        <v/>
      </c>
      <c r="IG73" s="220"/>
      <c r="II73" s="186">
        <f t="shared" si="1078"/>
        <v>28</v>
      </c>
      <c r="IJ73" s="187" t="str">
        <f t="shared" si="1079"/>
        <v>Algeria</v>
      </c>
      <c r="IK73" s="188">
        <f t="shared" si="1136"/>
        <v>24</v>
      </c>
      <c r="IL73" s="187" t="str">
        <f t="shared" si="1080"/>
        <v>Austria</v>
      </c>
      <c r="IM73" s="222"/>
      <c r="IN73" s="222"/>
      <c r="IO73" s="218"/>
      <c r="IP73" s="188" t="str">
        <f t="shared" si="1081"/>
        <v/>
      </c>
      <c r="IQ73" s="188" t="str">
        <f>IF((IP73&lt;&gt;""),IF(OR($F73&lt;&gt;$G73,PrSettings!$M$4="●"),(($F73-$G73)=(IM73-IN73))*1,0),"")</f>
        <v/>
      </c>
      <c r="IR73" s="188" t="str">
        <f t="shared" si="1082"/>
        <v/>
      </c>
      <c r="IS73" s="188" t="str">
        <f>IF(IP73&lt;&gt;"",IF(ABS($F73-$G73)&gt;=PrSettings!$M$7,(ABS($F73-$G73-IM73+IN73)&lt;=1)*1,IF(AND(IP73,$F73=$G73,$F73&gt;=PrSettings!$M$6),(ABS(IM73-$F73)&lt;=1)*1,IF(AND(IP73,$F73+$G73&gt;=PrSettings!$M$8),(ABS(IM73-$F73)+ABS(IN73-$G73)&lt;=1)*1,""))),"")</f>
        <v/>
      </c>
      <c r="IT73" s="220"/>
      <c r="IV73" s="186">
        <f t="shared" si="1083"/>
        <v>28</v>
      </c>
      <c r="IW73" s="187" t="str">
        <f t="shared" si="1084"/>
        <v>Algeria</v>
      </c>
      <c r="IX73" s="188">
        <f t="shared" si="1137"/>
        <v>24</v>
      </c>
      <c r="IY73" s="187" t="str">
        <f t="shared" si="1085"/>
        <v>Austria</v>
      </c>
      <c r="IZ73" s="222"/>
      <c r="JA73" s="222"/>
      <c r="JB73" s="218"/>
      <c r="JC73" s="188" t="str">
        <f t="shared" si="1086"/>
        <v/>
      </c>
      <c r="JD73" s="188" t="str">
        <f>IF((JC73&lt;&gt;""),IF(OR($F73&lt;&gt;$G73,PrSettings!$M$4="●"),(($F73-$G73)=(IZ73-JA73))*1,0),"")</f>
        <v/>
      </c>
      <c r="JE73" s="188" t="str">
        <f t="shared" si="1087"/>
        <v/>
      </c>
      <c r="JF73" s="188" t="str">
        <f>IF(JC73&lt;&gt;"",IF(ABS($F73-$G73)&gt;=PrSettings!$M$7,(ABS($F73-$G73-IZ73+JA73)&lt;=1)*1,IF(AND(JC73,$F73=$G73,$F73&gt;=PrSettings!$M$6),(ABS(IZ73-$F73)&lt;=1)*1,IF(AND(JC73,$F73+$G73&gt;=PrSettings!$M$8),(ABS(IZ73-$F73)+ABS(JA73-$G73)&lt;=1)*1,""))),"")</f>
        <v/>
      </c>
      <c r="JG73" s="220"/>
      <c r="JI73" s="186">
        <f t="shared" si="1088"/>
        <v>28</v>
      </c>
      <c r="JJ73" s="187" t="str">
        <f t="shared" si="1089"/>
        <v>Algeria</v>
      </c>
      <c r="JK73" s="188">
        <f t="shared" si="1138"/>
        <v>24</v>
      </c>
      <c r="JL73" s="187" t="str">
        <f t="shared" si="1090"/>
        <v>Austria</v>
      </c>
      <c r="JM73" s="222"/>
      <c r="JN73" s="222"/>
      <c r="JO73" s="218"/>
      <c r="JP73" s="188" t="str">
        <f t="shared" si="1091"/>
        <v/>
      </c>
      <c r="JQ73" s="188" t="str">
        <f>IF((JP73&lt;&gt;""),IF(OR($F73&lt;&gt;$G73,PrSettings!$M$4="●"),(($F73-$G73)=(JM73-JN73))*1,0),"")</f>
        <v/>
      </c>
      <c r="JR73" s="188" t="str">
        <f t="shared" si="1092"/>
        <v/>
      </c>
      <c r="JS73" s="188" t="str">
        <f>IF(JP73&lt;&gt;"",IF(ABS($F73-$G73)&gt;=PrSettings!$M$7,(ABS($F73-$G73-JM73+JN73)&lt;=1)*1,IF(AND(JP73,$F73=$G73,$F73&gt;=PrSettings!$M$6),(ABS(JM73-$F73)&lt;=1)*1,IF(AND(JP73,$F73+$G73&gt;=PrSettings!$M$8),(ABS(JM73-$F73)+ABS(JN73-$G73)&lt;=1)*1,""))),"")</f>
        <v/>
      </c>
      <c r="JT73" s="220"/>
      <c r="JV73" s="186">
        <f t="shared" si="1093"/>
        <v>28</v>
      </c>
      <c r="JW73" s="187" t="str">
        <f t="shared" si="1094"/>
        <v>Algeria</v>
      </c>
      <c r="JX73" s="188">
        <f t="shared" si="1139"/>
        <v>24</v>
      </c>
      <c r="JY73" s="187" t="str">
        <f t="shared" si="1095"/>
        <v>Austria</v>
      </c>
      <c r="JZ73" s="222"/>
      <c r="KA73" s="222"/>
      <c r="KB73" s="218"/>
      <c r="KC73" s="188" t="str">
        <f t="shared" si="1096"/>
        <v/>
      </c>
      <c r="KD73" s="188" t="str">
        <f>IF((KC73&lt;&gt;""),IF(OR($F73&lt;&gt;$G73,PrSettings!$M$4="●"),(($F73-$G73)=(JZ73-KA73))*1,0),"")</f>
        <v/>
      </c>
      <c r="KE73" s="188" t="str">
        <f t="shared" si="1097"/>
        <v/>
      </c>
      <c r="KF73" s="188" t="str">
        <f>IF(KC73&lt;&gt;"",IF(ABS($F73-$G73)&gt;=PrSettings!$M$7,(ABS($F73-$G73-JZ73+KA73)&lt;=1)*1,IF(AND(KC73,$F73=$G73,$F73&gt;=PrSettings!$M$6),(ABS(JZ73-$F73)&lt;=1)*1,IF(AND(KC73,$F73+$G73&gt;=PrSettings!$M$8),(ABS(JZ73-$F73)+ABS(KA73-$G73)&lt;=1)*1,""))),"")</f>
        <v/>
      </c>
      <c r="KG73" s="220"/>
      <c r="KI73" s="186">
        <f t="shared" si="1098"/>
        <v>28</v>
      </c>
      <c r="KJ73" s="187" t="str">
        <f t="shared" si="1099"/>
        <v>Algeria</v>
      </c>
      <c r="KK73" s="188">
        <f t="shared" si="1140"/>
        <v>24</v>
      </c>
      <c r="KL73" s="187" t="str">
        <f t="shared" si="1100"/>
        <v>Austria</v>
      </c>
      <c r="KM73" s="222"/>
      <c r="KN73" s="222"/>
      <c r="KO73" s="218"/>
      <c r="KP73" s="188" t="str">
        <f t="shared" si="1101"/>
        <v/>
      </c>
      <c r="KQ73" s="188" t="str">
        <f>IF((KP73&lt;&gt;""),IF(OR($F73&lt;&gt;$G73,PrSettings!$M$4="●"),(($F73-$G73)=(KM73-KN73))*1,0),"")</f>
        <v/>
      </c>
      <c r="KR73" s="188" t="str">
        <f t="shared" si="1102"/>
        <v/>
      </c>
      <c r="KS73" s="188" t="str">
        <f>IF(KP73&lt;&gt;"",IF(ABS($F73-$G73)&gt;=PrSettings!$M$7,(ABS($F73-$G73-KM73+KN73)&lt;=1)*1,IF(AND(KP73,$F73=$G73,$F73&gt;=PrSettings!$M$6),(ABS(KM73-$F73)&lt;=1)*1,IF(AND(KP73,$F73+$G73&gt;=PrSettings!$M$8),(ABS(KM73-$F73)+ABS(KN73-$G73)&lt;=1)*1,""))),"")</f>
        <v/>
      </c>
      <c r="KT73" s="220"/>
      <c r="KV73" s="186">
        <f t="shared" si="1103"/>
        <v>28</v>
      </c>
      <c r="KW73" s="187" t="str">
        <f t="shared" si="1104"/>
        <v>Algeria</v>
      </c>
      <c r="KX73" s="188">
        <f t="shared" si="1141"/>
        <v>24</v>
      </c>
      <c r="KY73" s="187" t="str">
        <f t="shared" si="1105"/>
        <v>Austria</v>
      </c>
      <c r="KZ73" s="222"/>
      <c r="LA73" s="222"/>
      <c r="LB73" s="218"/>
      <c r="LC73" s="188" t="str">
        <f t="shared" si="1106"/>
        <v/>
      </c>
      <c r="LD73" s="188" t="str">
        <f>IF((LC73&lt;&gt;""),IF(OR($F73&lt;&gt;$G73,PrSettings!$M$4="●"),(($F73-$G73)=(KZ73-LA73))*1,0),"")</f>
        <v/>
      </c>
      <c r="LE73" s="188" t="str">
        <f t="shared" si="1107"/>
        <v/>
      </c>
      <c r="LF73" s="188" t="str">
        <f>IF(LC73&lt;&gt;"",IF(ABS($F73-$G73)&gt;=PrSettings!$M$7,(ABS($F73-$G73-KZ73+LA73)&lt;=1)*1,IF(AND(LC73,$F73=$G73,$F73&gt;=PrSettings!$M$6),(ABS(KZ73-$F73)&lt;=1)*1,IF(AND(LC73,$F73+$G73&gt;=PrSettings!$M$8),(ABS(KZ73-$F73)+ABS(LA73-$G73)&lt;=1)*1,""))),"")</f>
        <v/>
      </c>
      <c r="LG73" s="220"/>
      <c r="LI73" s="186">
        <f t="shared" si="1108"/>
        <v>28</v>
      </c>
      <c r="LJ73" s="187" t="str">
        <f t="shared" si="1109"/>
        <v>Algeria</v>
      </c>
      <c r="LK73" s="188">
        <f t="shared" si="1142"/>
        <v>24</v>
      </c>
      <c r="LL73" s="187" t="str">
        <f t="shared" si="1110"/>
        <v>Austria</v>
      </c>
      <c r="LM73" s="222"/>
      <c r="LN73" s="222"/>
      <c r="LO73" s="218"/>
      <c r="LP73" s="188" t="str">
        <f t="shared" si="1111"/>
        <v/>
      </c>
      <c r="LQ73" s="188" t="str">
        <f>IF((LP73&lt;&gt;""),IF(OR($F73&lt;&gt;$G73,PrSettings!$M$4="●"),(($F73-$G73)=(LM73-LN73))*1,0),"")</f>
        <v/>
      </c>
      <c r="LR73" s="188" t="str">
        <f t="shared" si="1112"/>
        <v/>
      </c>
      <c r="LS73" s="188" t="str">
        <f>IF(LP73&lt;&gt;"",IF(ABS($F73-$G73)&gt;=PrSettings!$M$7,(ABS($F73-$G73-LM73+LN73)&lt;=1)*1,IF(AND(LP73,$F73=$G73,$F73&gt;=PrSettings!$M$6),(ABS(LM73-$F73)&lt;=1)*1,IF(AND(LP73,$F73+$G73&gt;=PrSettings!$M$8),(ABS(LM73-$F73)+ABS(LN73-$G73)&lt;=1)*1,""))),"")</f>
        <v/>
      </c>
      <c r="LT73" s="220"/>
      <c r="LV73" s="186">
        <f t="shared" si="1113"/>
        <v>28</v>
      </c>
      <c r="LW73" s="187" t="str">
        <f t="shared" si="1114"/>
        <v>Algeria</v>
      </c>
      <c r="LX73" s="188">
        <f t="shared" si="1143"/>
        <v>24</v>
      </c>
      <c r="LY73" s="187" t="str">
        <f t="shared" si="1115"/>
        <v>Austria</v>
      </c>
      <c r="LZ73" s="222"/>
      <c r="MA73" s="222"/>
      <c r="MB73" s="218"/>
      <c r="MC73" s="188" t="str">
        <f t="shared" si="1116"/>
        <v/>
      </c>
      <c r="MD73" s="188" t="str">
        <f>IF((MC73&lt;&gt;""),IF(OR($F73&lt;&gt;$G73,PrSettings!$M$4="●"),(($F73-$G73)=(LZ73-MA73))*1,0),"")</f>
        <v/>
      </c>
      <c r="ME73" s="188" t="str">
        <f t="shared" si="1117"/>
        <v/>
      </c>
      <c r="MF73" s="188" t="str">
        <f>IF(MC73&lt;&gt;"",IF(ABS($F73-$G73)&gt;=PrSettings!$M$7,(ABS($F73-$G73-LZ73+MA73)&lt;=1)*1,IF(AND(MC73,$F73=$G73,$F73&gt;=PrSettings!$M$6),(ABS(LZ73-$F73)&lt;=1)*1,IF(AND(MC73,$F73+$G73&gt;=PrSettings!$M$8),(ABS(LZ73-$F73)+ABS(MA73-$G73)&lt;=1)*1,""))),"")</f>
        <v/>
      </c>
      <c r="MG73" s="220"/>
    </row>
    <row r="74" spans="2:345">
      <c r="B74" s="186">
        <f>INDEX(Groups!$C$7:$C$65,MATCH(C74,Groups!$D$7:$D$65,0))</f>
        <v>63</v>
      </c>
      <c r="C74" s="187" t="str">
        <f>CalcJ!$P$27</f>
        <v>Jordan</v>
      </c>
      <c r="D74" s="188">
        <f>INDEX(Groups!$C$7:$C$65,MATCH(E74,Groups!$D$7:$D$65,0))</f>
        <v>3</v>
      </c>
      <c r="E74" s="187" t="str">
        <f>CalcJ!$Q$27</f>
        <v>Argentina</v>
      </c>
      <c r="F74" s="189" t="str">
        <f>CalcJ!$R$27</f>
        <v/>
      </c>
      <c r="G74" s="190" t="str">
        <f>CalcJ!$S$27</f>
        <v/>
      </c>
      <c r="I74" s="186">
        <f t="shared" si="468"/>
        <v>63</v>
      </c>
      <c r="J74" s="187" t="str">
        <f t="shared" si="989"/>
        <v>Jordan</v>
      </c>
      <c r="K74" s="188">
        <f t="shared" si="1118"/>
        <v>3</v>
      </c>
      <c r="L74" s="187" t="str">
        <f t="shared" si="990"/>
        <v>Argentina</v>
      </c>
      <c r="M74" s="222"/>
      <c r="N74" s="222"/>
      <c r="O74" s="467"/>
      <c r="P74" s="188" t="str">
        <f t="shared" si="991"/>
        <v/>
      </c>
      <c r="Q74" s="188" t="str">
        <f>IF((P74&lt;&gt;""),IF(OR($F74&lt;&gt;$G74,PrSettings!$M$4="●"),(($F74-$G74)=(M74-N74))*1,0),"")</f>
        <v/>
      </c>
      <c r="R74" s="188" t="str">
        <f t="shared" si="992"/>
        <v/>
      </c>
      <c r="S74" s="188" t="str">
        <f>IF(P74&lt;&gt;"",IF(ABS($F74-$G74)&gt;=PrSettings!$M$7,(ABS($F74-$G74-M74+N74)&lt;=1)*1,IF(AND(P74,$F74=$G74,$F74&gt;=PrSettings!$M$6),(ABS(M74-$F74)&lt;=1)*1,IF(AND(P74,$F74+$G74&gt;=PrSettings!$M$8),(ABS(M74-$F74)+ABS(N74-$G74)&lt;=1)*1,""))),"")</f>
        <v/>
      </c>
      <c r="T74" s="468"/>
      <c r="V74" s="186">
        <f t="shared" si="993"/>
        <v>63</v>
      </c>
      <c r="W74" s="187" t="str">
        <f t="shared" si="994"/>
        <v>Jordan</v>
      </c>
      <c r="X74" s="188">
        <f t="shared" si="1119"/>
        <v>3</v>
      </c>
      <c r="Y74" s="187" t="str">
        <f t="shared" si="995"/>
        <v>Argentina</v>
      </c>
      <c r="Z74" s="222"/>
      <c r="AA74" s="222"/>
      <c r="AB74" s="467"/>
      <c r="AC74" s="188" t="str">
        <f t="shared" si="996"/>
        <v/>
      </c>
      <c r="AD74" s="188" t="str">
        <f>IF((AC74&lt;&gt;""),IF(OR($F74&lt;&gt;$G74,PrSettings!$M$4="●"),(($F74-$G74)=(Z74-AA74))*1,0),"")</f>
        <v/>
      </c>
      <c r="AE74" s="188" t="str">
        <f t="shared" si="997"/>
        <v/>
      </c>
      <c r="AF74" s="188" t="str">
        <f>IF(AC74&lt;&gt;"",IF(ABS($F74-$G74)&gt;=PrSettings!$M$7,(ABS($F74-$G74-Z74+AA74)&lt;=1)*1,IF(AND(AC74,$F74=$G74,$F74&gt;=PrSettings!$M$6),(ABS(Z74-$F74)&lt;=1)*1,IF(AND(AC74,$F74+$G74&gt;=PrSettings!$M$8),(ABS(Z74-$F74)+ABS(AA74-$G74)&lt;=1)*1,""))),"")</f>
        <v/>
      </c>
      <c r="AG74" s="468"/>
      <c r="AI74" s="186">
        <f t="shared" si="998"/>
        <v>63</v>
      </c>
      <c r="AJ74" s="187" t="str">
        <f t="shared" si="999"/>
        <v>Jordan</v>
      </c>
      <c r="AK74" s="188">
        <f t="shared" si="1120"/>
        <v>3</v>
      </c>
      <c r="AL74" s="187" t="str">
        <f t="shared" si="1000"/>
        <v>Argentina</v>
      </c>
      <c r="AM74" s="222"/>
      <c r="AN74" s="222"/>
      <c r="AO74" s="467"/>
      <c r="AP74" s="188" t="str">
        <f t="shared" si="1001"/>
        <v/>
      </c>
      <c r="AQ74" s="188" t="str">
        <f>IF((AP74&lt;&gt;""),IF(OR($F74&lt;&gt;$G74,PrSettings!$M$4="●"),(($F74-$G74)=(AM74-AN74))*1,0),"")</f>
        <v/>
      </c>
      <c r="AR74" s="188" t="str">
        <f t="shared" si="1002"/>
        <v/>
      </c>
      <c r="AS74" s="188" t="str">
        <f>IF(AP74&lt;&gt;"",IF(ABS($F74-$G74)&gt;=PrSettings!$M$7,(ABS($F74-$G74-AM74+AN74)&lt;=1)*1,IF(AND(AP74,$F74=$G74,$F74&gt;=PrSettings!$M$6),(ABS(AM74-$F74)&lt;=1)*1,IF(AND(AP74,$F74+$G74&gt;=PrSettings!$M$8),(ABS(AM74-$F74)+ABS(AN74-$G74)&lt;=1)*1,""))),"")</f>
        <v/>
      </c>
      <c r="AT74" s="468"/>
      <c r="AV74" s="186">
        <f t="shared" si="1003"/>
        <v>63</v>
      </c>
      <c r="AW74" s="187" t="str">
        <f t="shared" si="1004"/>
        <v>Jordan</v>
      </c>
      <c r="AX74" s="188">
        <f t="shared" si="1121"/>
        <v>3</v>
      </c>
      <c r="AY74" s="187" t="str">
        <f t="shared" si="1005"/>
        <v>Argentina</v>
      </c>
      <c r="AZ74" s="222"/>
      <c r="BA74" s="222"/>
      <c r="BB74" s="467"/>
      <c r="BC74" s="188" t="str">
        <f t="shared" si="1006"/>
        <v/>
      </c>
      <c r="BD74" s="188" t="str">
        <f>IF((BC74&lt;&gt;""),IF(OR($F74&lt;&gt;$G74,PrSettings!$M$4="●"),(($F74-$G74)=(AZ74-BA74))*1,0),"")</f>
        <v/>
      </c>
      <c r="BE74" s="188" t="str">
        <f t="shared" si="1007"/>
        <v/>
      </c>
      <c r="BF74" s="188" t="str">
        <f>IF(BC74&lt;&gt;"",IF(ABS($F74-$G74)&gt;=PrSettings!$M$7,(ABS($F74-$G74-AZ74+BA74)&lt;=1)*1,IF(AND(BC74,$F74=$G74,$F74&gt;=PrSettings!$M$6),(ABS(AZ74-$F74)&lt;=1)*1,IF(AND(BC74,$F74+$G74&gt;=PrSettings!$M$8),(ABS(AZ74-$F74)+ABS(BA74-$G74)&lt;=1)*1,""))),"")</f>
        <v/>
      </c>
      <c r="BG74" s="468"/>
      <c r="BI74" s="186">
        <f t="shared" si="1008"/>
        <v>63</v>
      </c>
      <c r="BJ74" s="187" t="str">
        <f t="shared" si="1009"/>
        <v>Jordan</v>
      </c>
      <c r="BK74" s="188">
        <f t="shared" si="1122"/>
        <v>3</v>
      </c>
      <c r="BL74" s="187" t="str">
        <f t="shared" si="1010"/>
        <v>Argentina</v>
      </c>
      <c r="BM74" s="222"/>
      <c r="BN74" s="222"/>
      <c r="BO74" s="467"/>
      <c r="BP74" s="188" t="str">
        <f t="shared" si="1011"/>
        <v/>
      </c>
      <c r="BQ74" s="188" t="str">
        <f>IF((BP74&lt;&gt;""),IF(OR($F74&lt;&gt;$G74,PrSettings!$M$4="●"),(($F74-$G74)=(BM74-BN74))*1,0),"")</f>
        <v/>
      </c>
      <c r="BR74" s="188" t="str">
        <f t="shared" si="1012"/>
        <v/>
      </c>
      <c r="BS74" s="188" t="str">
        <f>IF(BP74&lt;&gt;"",IF(ABS($F74-$G74)&gt;=PrSettings!$M$7,(ABS($F74-$G74-BM74+BN74)&lt;=1)*1,IF(AND(BP74,$F74=$G74,$F74&gt;=PrSettings!$M$6),(ABS(BM74-$F74)&lt;=1)*1,IF(AND(BP74,$F74+$G74&gt;=PrSettings!$M$8),(ABS(BM74-$F74)+ABS(BN74-$G74)&lt;=1)*1,""))),"")</f>
        <v/>
      </c>
      <c r="BT74" s="468"/>
      <c r="BV74" s="186">
        <f t="shared" si="1013"/>
        <v>63</v>
      </c>
      <c r="BW74" s="187" t="str">
        <f t="shared" si="1014"/>
        <v>Jordan</v>
      </c>
      <c r="BX74" s="188">
        <f t="shared" si="1123"/>
        <v>3</v>
      </c>
      <c r="BY74" s="187" t="str">
        <f t="shared" si="1015"/>
        <v>Argentina</v>
      </c>
      <c r="BZ74" s="222"/>
      <c r="CA74" s="222"/>
      <c r="CB74" s="467"/>
      <c r="CC74" s="188" t="str">
        <f t="shared" si="1016"/>
        <v/>
      </c>
      <c r="CD74" s="188" t="str">
        <f>IF((CC74&lt;&gt;""),IF(OR($F74&lt;&gt;$G74,PrSettings!$M$4="●"),(($F74-$G74)=(BZ74-CA74))*1,0),"")</f>
        <v/>
      </c>
      <c r="CE74" s="188" t="str">
        <f t="shared" si="1017"/>
        <v/>
      </c>
      <c r="CF74" s="188" t="str">
        <f>IF(CC74&lt;&gt;"",IF(ABS($F74-$G74)&gt;=PrSettings!$M$7,(ABS($F74-$G74-BZ74+CA74)&lt;=1)*1,IF(AND(CC74,$F74=$G74,$F74&gt;=PrSettings!$M$6),(ABS(BZ74-$F74)&lt;=1)*1,IF(AND(CC74,$F74+$G74&gt;=PrSettings!$M$8),(ABS(BZ74-$F74)+ABS(CA74-$G74)&lt;=1)*1,""))),"")</f>
        <v/>
      </c>
      <c r="CG74" s="468"/>
      <c r="CI74" s="186">
        <f t="shared" si="1018"/>
        <v>63</v>
      </c>
      <c r="CJ74" s="187" t="str">
        <f t="shared" si="1019"/>
        <v>Jordan</v>
      </c>
      <c r="CK74" s="188">
        <f t="shared" si="1124"/>
        <v>3</v>
      </c>
      <c r="CL74" s="187" t="str">
        <f t="shared" si="1020"/>
        <v>Argentina</v>
      </c>
      <c r="CM74" s="222"/>
      <c r="CN74" s="222"/>
      <c r="CO74" s="467"/>
      <c r="CP74" s="188" t="str">
        <f t="shared" si="1021"/>
        <v/>
      </c>
      <c r="CQ74" s="188" t="str">
        <f>IF((CP74&lt;&gt;""),IF(OR($F74&lt;&gt;$G74,PrSettings!$M$4="●"),(($F74-$G74)=(CM74-CN74))*1,0),"")</f>
        <v/>
      </c>
      <c r="CR74" s="188" t="str">
        <f t="shared" si="1022"/>
        <v/>
      </c>
      <c r="CS74" s="188" t="str">
        <f>IF(CP74&lt;&gt;"",IF(ABS($F74-$G74)&gt;=PrSettings!$M$7,(ABS($F74-$G74-CM74+CN74)&lt;=1)*1,IF(AND(CP74,$F74=$G74,$F74&gt;=PrSettings!$M$6),(ABS(CM74-$F74)&lt;=1)*1,IF(AND(CP74,$F74+$G74&gt;=PrSettings!$M$8),(ABS(CM74-$F74)+ABS(CN74-$G74)&lt;=1)*1,""))),"")</f>
        <v/>
      </c>
      <c r="CT74" s="468"/>
      <c r="CV74" s="186">
        <f t="shared" si="1023"/>
        <v>63</v>
      </c>
      <c r="CW74" s="187" t="str">
        <f t="shared" si="1024"/>
        <v>Jordan</v>
      </c>
      <c r="CX74" s="188">
        <f t="shared" si="1125"/>
        <v>3</v>
      </c>
      <c r="CY74" s="187" t="str">
        <f t="shared" si="1025"/>
        <v>Argentina</v>
      </c>
      <c r="CZ74" s="222"/>
      <c r="DA74" s="222"/>
      <c r="DB74" s="467"/>
      <c r="DC74" s="188" t="str">
        <f t="shared" si="1026"/>
        <v/>
      </c>
      <c r="DD74" s="188" t="str">
        <f>IF((DC74&lt;&gt;""),IF(OR($F74&lt;&gt;$G74,PrSettings!$M$4="●"),(($F74-$G74)=(CZ74-DA74))*1,0),"")</f>
        <v/>
      </c>
      <c r="DE74" s="188" t="str">
        <f t="shared" si="1027"/>
        <v/>
      </c>
      <c r="DF74" s="188" t="str">
        <f>IF(DC74&lt;&gt;"",IF(ABS($F74-$G74)&gt;=PrSettings!$M$7,(ABS($F74-$G74-CZ74+DA74)&lt;=1)*1,IF(AND(DC74,$F74=$G74,$F74&gt;=PrSettings!$M$6),(ABS(CZ74-$F74)&lt;=1)*1,IF(AND(DC74,$F74+$G74&gt;=PrSettings!$M$8),(ABS(CZ74-$F74)+ABS(DA74-$G74)&lt;=1)*1,""))),"")</f>
        <v/>
      </c>
      <c r="DG74" s="468"/>
      <c r="DI74" s="186">
        <f t="shared" si="1028"/>
        <v>63</v>
      </c>
      <c r="DJ74" s="187" t="str">
        <f t="shared" si="1029"/>
        <v>Jordan</v>
      </c>
      <c r="DK74" s="188">
        <f t="shared" si="1126"/>
        <v>3</v>
      </c>
      <c r="DL74" s="187" t="str">
        <f t="shared" si="1030"/>
        <v>Argentina</v>
      </c>
      <c r="DM74" s="222"/>
      <c r="DN74" s="222"/>
      <c r="DO74" s="467"/>
      <c r="DP74" s="188" t="str">
        <f t="shared" si="1031"/>
        <v/>
      </c>
      <c r="DQ74" s="188" t="str">
        <f>IF((DP74&lt;&gt;""),IF(OR($F74&lt;&gt;$G74,PrSettings!$M$4="●"),(($F74-$G74)=(DM74-DN74))*1,0),"")</f>
        <v/>
      </c>
      <c r="DR74" s="188" t="str">
        <f t="shared" si="1032"/>
        <v/>
      </c>
      <c r="DS74" s="188" t="str">
        <f>IF(DP74&lt;&gt;"",IF(ABS($F74-$G74)&gt;=PrSettings!$M$7,(ABS($F74-$G74-DM74+DN74)&lt;=1)*1,IF(AND(DP74,$F74=$G74,$F74&gt;=PrSettings!$M$6),(ABS(DM74-$F74)&lt;=1)*1,IF(AND(DP74,$F74+$G74&gt;=PrSettings!$M$8),(ABS(DM74-$F74)+ABS(DN74-$G74)&lt;=1)*1,""))),"")</f>
        <v/>
      </c>
      <c r="DT74" s="468"/>
      <c r="DV74" s="186">
        <f t="shared" si="1033"/>
        <v>63</v>
      </c>
      <c r="DW74" s="187" t="str">
        <f t="shared" si="1034"/>
        <v>Jordan</v>
      </c>
      <c r="DX74" s="188">
        <f t="shared" si="1127"/>
        <v>3</v>
      </c>
      <c r="DY74" s="187" t="str">
        <f t="shared" si="1035"/>
        <v>Argentina</v>
      </c>
      <c r="DZ74" s="222"/>
      <c r="EA74" s="222"/>
      <c r="EB74" s="467"/>
      <c r="EC74" s="188" t="str">
        <f t="shared" si="1036"/>
        <v/>
      </c>
      <c r="ED74" s="188" t="str">
        <f>IF((EC74&lt;&gt;""),IF(OR($F74&lt;&gt;$G74,PrSettings!$M$4="●"),(($F74-$G74)=(DZ74-EA74))*1,0),"")</f>
        <v/>
      </c>
      <c r="EE74" s="188" t="str">
        <f t="shared" si="1037"/>
        <v/>
      </c>
      <c r="EF74" s="188" t="str">
        <f>IF(EC74&lt;&gt;"",IF(ABS($F74-$G74)&gt;=PrSettings!$M$7,(ABS($F74-$G74-DZ74+EA74)&lt;=1)*1,IF(AND(EC74,$F74=$G74,$F74&gt;=PrSettings!$M$6),(ABS(DZ74-$F74)&lt;=1)*1,IF(AND(EC74,$F74+$G74&gt;=PrSettings!$M$8),(ABS(DZ74-$F74)+ABS(EA74-$G74)&lt;=1)*1,""))),"")</f>
        <v/>
      </c>
      <c r="EG74" s="468"/>
      <c r="EI74" s="186">
        <f t="shared" si="1038"/>
        <v>63</v>
      </c>
      <c r="EJ74" s="187" t="str">
        <f t="shared" si="1039"/>
        <v>Jordan</v>
      </c>
      <c r="EK74" s="188">
        <f t="shared" si="1128"/>
        <v>3</v>
      </c>
      <c r="EL74" s="187" t="str">
        <f t="shared" si="1040"/>
        <v>Argentina</v>
      </c>
      <c r="EM74" s="222"/>
      <c r="EN74" s="222"/>
      <c r="EO74" s="467"/>
      <c r="EP74" s="188" t="str">
        <f t="shared" si="1041"/>
        <v/>
      </c>
      <c r="EQ74" s="188" t="str">
        <f>IF((EP74&lt;&gt;""),IF(OR($F74&lt;&gt;$G74,PrSettings!$M$4="●"),(($F74-$G74)=(EM74-EN74))*1,0),"")</f>
        <v/>
      </c>
      <c r="ER74" s="188" t="str">
        <f t="shared" si="1042"/>
        <v/>
      </c>
      <c r="ES74" s="188" t="str">
        <f>IF(EP74&lt;&gt;"",IF(ABS($F74-$G74)&gt;=PrSettings!$M$7,(ABS($F74-$G74-EM74+EN74)&lt;=1)*1,IF(AND(EP74,$F74=$G74,$F74&gt;=PrSettings!$M$6),(ABS(EM74-$F74)&lt;=1)*1,IF(AND(EP74,$F74+$G74&gt;=PrSettings!$M$8),(ABS(EM74-$F74)+ABS(EN74-$G74)&lt;=1)*1,""))),"")</f>
        <v/>
      </c>
      <c r="ET74" s="468"/>
      <c r="EV74" s="186">
        <f t="shared" si="1043"/>
        <v>63</v>
      </c>
      <c r="EW74" s="187" t="str">
        <f t="shared" si="1044"/>
        <v>Jordan</v>
      </c>
      <c r="EX74" s="188">
        <f t="shared" si="1129"/>
        <v>3</v>
      </c>
      <c r="EY74" s="187" t="str">
        <f t="shared" si="1045"/>
        <v>Argentina</v>
      </c>
      <c r="EZ74" s="222"/>
      <c r="FA74" s="222"/>
      <c r="FB74" s="467"/>
      <c r="FC74" s="188" t="str">
        <f t="shared" si="1046"/>
        <v/>
      </c>
      <c r="FD74" s="188" t="str">
        <f>IF((FC74&lt;&gt;""),IF(OR($F74&lt;&gt;$G74,PrSettings!$M$4="●"),(($F74-$G74)=(EZ74-FA74))*1,0),"")</f>
        <v/>
      </c>
      <c r="FE74" s="188" t="str">
        <f t="shared" si="1047"/>
        <v/>
      </c>
      <c r="FF74" s="188" t="str">
        <f>IF(FC74&lt;&gt;"",IF(ABS($F74-$G74)&gt;=PrSettings!$M$7,(ABS($F74-$G74-EZ74+FA74)&lt;=1)*1,IF(AND(FC74,$F74=$G74,$F74&gt;=PrSettings!$M$6),(ABS(EZ74-$F74)&lt;=1)*1,IF(AND(FC74,$F74+$G74&gt;=PrSettings!$M$8),(ABS(EZ74-$F74)+ABS(FA74-$G74)&lt;=1)*1,""))),"")</f>
        <v/>
      </c>
      <c r="FG74" s="468"/>
      <c r="FI74" s="186">
        <f t="shared" si="1048"/>
        <v>63</v>
      </c>
      <c r="FJ74" s="187" t="str">
        <f t="shared" si="1049"/>
        <v>Jordan</v>
      </c>
      <c r="FK74" s="188">
        <f t="shared" si="1130"/>
        <v>3</v>
      </c>
      <c r="FL74" s="187" t="str">
        <f t="shared" si="1050"/>
        <v>Argentina</v>
      </c>
      <c r="FM74" s="222"/>
      <c r="FN74" s="222"/>
      <c r="FO74" s="467"/>
      <c r="FP74" s="188" t="str">
        <f t="shared" si="1051"/>
        <v/>
      </c>
      <c r="FQ74" s="188" t="str">
        <f>IF((FP74&lt;&gt;""),IF(OR($F74&lt;&gt;$G74,PrSettings!$M$4="●"),(($F74-$G74)=(FM74-FN74))*1,0),"")</f>
        <v/>
      </c>
      <c r="FR74" s="188" t="str">
        <f t="shared" si="1052"/>
        <v/>
      </c>
      <c r="FS74" s="188" t="str">
        <f>IF(FP74&lt;&gt;"",IF(ABS($F74-$G74)&gt;=PrSettings!$M$7,(ABS($F74-$G74-FM74+FN74)&lt;=1)*1,IF(AND(FP74,$F74=$G74,$F74&gt;=PrSettings!$M$6),(ABS(FM74-$F74)&lt;=1)*1,IF(AND(FP74,$F74+$G74&gt;=PrSettings!$M$8),(ABS(FM74-$F74)+ABS(FN74-$G74)&lt;=1)*1,""))),"")</f>
        <v/>
      </c>
      <c r="FT74" s="468"/>
      <c r="FV74" s="186">
        <f t="shared" si="1053"/>
        <v>63</v>
      </c>
      <c r="FW74" s="187" t="str">
        <f t="shared" si="1054"/>
        <v>Jordan</v>
      </c>
      <c r="FX74" s="188">
        <f t="shared" si="1131"/>
        <v>3</v>
      </c>
      <c r="FY74" s="187" t="str">
        <f t="shared" si="1055"/>
        <v>Argentina</v>
      </c>
      <c r="FZ74" s="222"/>
      <c r="GA74" s="222"/>
      <c r="GB74" s="467"/>
      <c r="GC74" s="188" t="str">
        <f t="shared" si="1056"/>
        <v/>
      </c>
      <c r="GD74" s="188" t="str">
        <f>IF((GC74&lt;&gt;""),IF(OR($F74&lt;&gt;$G74,PrSettings!$M$4="●"),(($F74-$G74)=(FZ74-GA74))*1,0),"")</f>
        <v/>
      </c>
      <c r="GE74" s="188" t="str">
        <f t="shared" si="1057"/>
        <v/>
      </c>
      <c r="GF74" s="188" t="str">
        <f>IF(GC74&lt;&gt;"",IF(ABS($F74-$G74)&gt;=PrSettings!$M$7,(ABS($F74-$G74-FZ74+GA74)&lt;=1)*1,IF(AND(GC74,$F74=$G74,$F74&gt;=PrSettings!$M$6),(ABS(FZ74-$F74)&lt;=1)*1,IF(AND(GC74,$F74+$G74&gt;=PrSettings!$M$8),(ABS(FZ74-$F74)+ABS(GA74-$G74)&lt;=1)*1,""))),"")</f>
        <v/>
      </c>
      <c r="GG74" s="468"/>
      <c r="GI74" s="186">
        <f t="shared" si="1058"/>
        <v>63</v>
      </c>
      <c r="GJ74" s="187" t="str">
        <f t="shared" si="1059"/>
        <v>Jordan</v>
      </c>
      <c r="GK74" s="188">
        <f t="shared" si="1132"/>
        <v>3</v>
      </c>
      <c r="GL74" s="187" t="str">
        <f t="shared" si="1060"/>
        <v>Argentina</v>
      </c>
      <c r="GM74" s="222"/>
      <c r="GN74" s="222"/>
      <c r="GO74" s="467"/>
      <c r="GP74" s="188" t="str">
        <f t="shared" si="1061"/>
        <v/>
      </c>
      <c r="GQ74" s="188" t="str">
        <f>IF((GP74&lt;&gt;""),IF(OR($F74&lt;&gt;$G74,PrSettings!$M$4="●"),(($F74-$G74)=(GM74-GN74))*1,0),"")</f>
        <v/>
      </c>
      <c r="GR74" s="188" t="str">
        <f t="shared" si="1062"/>
        <v/>
      </c>
      <c r="GS74" s="188" t="str">
        <f>IF(GP74&lt;&gt;"",IF(ABS($F74-$G74)&gt;=PrSettings!$M$7,(ABS($F74-$G74-GM74+GN74)&lt;=1)*1,IF(AND(GP74,$F74=$G74,$F74&gt;=PrSettings!$M$6),(ABS(GM74-$F74)&lt;=1)*1,IF(AND(GP74,$F74+$G74&gt;=PrSettings!$M$8),(ABS(GM74-$F74)+ABS(GN74-$G74)&lt;=1)*1,""))),"")</f>
        <v/>
      </c>
      <c r="GT74" s="468"/>
      <c r="GV74" s="186">
        <f t="shared" si="1063"/>
        <v>63</v>
      </c>
      <c r="GW74" s="187" t="str">
        <f t="shared" si="1064"/>
        <v>Jordan</v>
      </c>
      <c r="GX74" s="188">
        <f t="shared" si="1133"/>
        <v>3</v>
      </c>
      <c r="GY74" s="187" t="str">
        <f t="shared" si="1065"/>
        <v>Argentina</v>
      </c>
      <c r="GZ74" s="222"/>
      <c r="HA74" s="222"/>
      <c r="HB74" s="467"/>
      <c r="HC74" s="188" t="str">
        <f t="shared" si="1066"/>
        <v/>
      </c>
      <c r="HD74" s="188" t="str">
        <f>IF((HC74&lt;&gt;""),IF(OR($F74&lt;&gt;$G74,PrSettings!$M$4="●"),(($F74-$G74)=(GZ74-HA74))*1,0),"")</f>
        <v/>
      </c>
      <c r="HE74" s="188" t="str">
        <f t="shared" si="1067"/>
        <v/>
      </c>
      <c r="HF74" s="188" t="str">
        <f>IF(HC74&lt;&gt;"",IF(ABS($F74-$G74)&gt;=PrSettings!$M$7,(ABS($F74-$G74-GZ74+HA74)&lt;=1)*1,IF(AND(HC74,$F74=$G74,$F74&gt;=PrSettings!$M$6),(ABS(GZ74-$F74)&lt;=1)*1,IF(AND(HC74,$F74+$G74&gt;=PrSettings!$M$8),(ABS(GZ74-$F74)+ABS(HA74-$G74)&lt;=1)*1,""))),"")</f>
        <v/>
      </c>
      <c r="HG74" s="468"/>
      <c r="HI74" s="186">
        <f t="shared" si="1068"/>
        <v>63</v>
      </c>
      <c r="HJ74" s="187" t="str">
        <f t="shared" si="1069"/>
        <v>Jordan</v>
      </c>
      <c r="HK74" s="188">
        <f t="shared" si="1134"/>
        <v>3</v>
      </c>
      <c r="HL74" s="187" t="str">
        <f t="shared" si="1070"/>
        <v>Argentina</v>
      </c>
      <c r="HM74" s="222"/>
      <c r="HN74" s="222"/>
      <c r="HO74" s="467"/>
      <c r="HP74" s="188" t="str">
        <f t="shared" si="1071"/>
        <v/>
      </c>
      <c r="HQ74" s="188" t="str">
        <f>IF((HP74&lt;&gt;""),IF(OR($F74&lt;&gt;$G74,PrSettings!$M$4="●"),(($F74-$G74)=(HM74-HN74))*1,0),"")</f>
        <v/>
      </c>
      <c r="HR74" s="188" t="str">
        <f t="shared" si="1072"/>
        <v/>
      </c>
      <c r="HS74" s="188" t="str">
        <f>IF(HP74&lt;&gt;"",IF(ABS($F74-$G74)&gt;=PrSettings!$M$7,(ABS($F74-$G74-HM74+HN74)&lt;=1)*1,IF(AND(HP74,$F74=$G74,$F74&gt;=PrSettings!$M$6),(ABS(HM74-$F74)&lt;=1)*1,IF(AND(HP74,$F74+$G74&gt;=PrSettings!$M$8),(ABS(HM74-$F74)+ABS(HN74-$G74)&lt;=1)*1,""))),"")</f>
        <v/>
      </c>
      <c r="HT74" s="468"/>
      <c r="HV74" s="186">
        <f t="shared" si="1073"/>
        <v>63</v>
      </c>
      <c r="HW74" s="187" t="str">
        <f t="shared" si="1074"/>
        <v>Jordan</v>
      </c>
      <c r="HX74" s="188">
        <f t="shared" si="1135"/>
        <v>3</v>
      </c>
      <c r="HY74" s="187" t="str">
        <f t="shared" si="1075"/>
        <v>Argentina</v>
      </c>
      <c r="HZ74" s="222"/>
      <c r="IA74" s="222"/>
      <c r="IB74" s="467"/>
      <c r="IC74" s="188" t="str">
        <f t="shared" si="1076"/>
        <v/>
      </c>
      <c r="ID74" s="188" t="str">
        <f>IF((IC74&lt;&gt;""),IF(OR($F74&lt;&gt;$G74,PrSettings!$M$4="●"),(($F74-$G74)=(HZ74-IA74))*1,0),"")</f>
        <v/>
      </c>
      <c r="IE74" s="188" t="str">
        <f t="shared" si="1077"/>
        <v/>
      </c>
      <c r="IF74" s="188" t="str">
        <f>IF(IC74&lt;&gt;"",IF(ABS($F74-$G74)&gt;=PrSettings!$M$7,(ABS($F74-$G74-HZ74+IA74)&lt;=1)*1,IF(AND(IC74,$F74=$G74,$F74&gt;=PrSettings!$M$6),(ABS(HZ74-$F74)&lt;=1)*1,IF(AND(IC74,$F74+$G74&gt;=PrSettings!$M$8),(ABS(HZ74-$F74)+ABS(IA74-$G74)&lt;=1)*1,""))),"")</f>
        <v/>
      </c>
      <c r="IG74" s="468"/>
      <c r="II74" s="186">
        <f t="shared" si="1078"/>
        <v>63</v>
      </c>
      <c r="IJ74" s="187" t="str">
        <f t="shared" si="1079"/>
        <v>Jordan</v>
      </c>
      <c r="IK74" s="188">
        <f t="shared" si="1136"/>
        <v>3</v>
      </c>
      <c r="IL74" s="187" t="str">
        <f t="shared" si="1080"/>
        <v>Argentina</v>
      </c>
      <c r="IM74" s="222"/>
      <c r="IN74" s="222"/>
      <c r="IO74" s="467"/>
      <c r="IP74" s="188" t="str">
        <f t="shared" si="1081"/>
        <v/>
      </c>
      <c r="IQ74" s="188" t="str">
        <f>IF((IP74&lt;&gt;""),IF(OR($F74&lt;&gt;$G74,PrSettings!$M$4="●"),(($F74-$G74)=(IM74-IN74))*1,0),"")</f>
        <v/>
      </c>
      <c r="IR74" s="188" t="str">
        <f t="shared" si="1082"/>
        <v/>
      </c>
      <c r="IS74" s="188" t="str">
        <f>IF(IP74&lt;&gt;"",IF(ABS($F74-$G74)&gt;=PrSettings!$M$7,(ABS($F74-$G74-IM74+IN74)&lt;=1)*1,IF(AND(IP74,$F74=$G74,$F74&gt;=PrSettings!$M$6),(ABS(IM74-$F74)&lt;=1)*1,IF(AND(IP74,$F74+$G74&gt;=PrSettings!$M$8),(ABS(IM74-$F74)+ABS(IN74-$G74)&lt;=1)*1,""))),"")</f>
        <v/>
      </c>
      <c r="IT74" s="468"/>
      <c r="IV74" s="186">
        <f t="shared" si="1083"/>
        <v>63</v>
      </c>
      <c r="IW74" s="187" t="str">
        <f t="shared" si="1084"/>
        <v>Jordan</v>
      </c>
      <c r="IX74" s="188">
        <f t="shared" si="1137"/>
        <v>3</v>
      </c>
      <c r="IY74" s="187" t="str">
        <f t="shared" si="1085"/>
        <v>Argentina</v>
      </c>
      <c r="IZ74" s="222"/>
      <c r="JA74" s="222"/>
      <c r="JB74" s="467"/>
      <c r="JC74" s="188" t="str">
        <f t="shared" si="1086"/>
        <v/>
      </c>
      <c r="JD74" s="188" t="str">
        <f>IF((JC74&lt;&gt;""),IF(OR($F74&lt;&gt;$G74,PrSettings!$M$4="●"),(($F74-$G74)=(IZ74-JA74))*1,0),"")</f>
        <v/>
      </c>
      <c r="JE74" s="188" t="str">
        <f t="shared" si="1087"/>
        <v/>
      </c>
      <c r="JF74" s="188" t="str">
        <f>IF(JC74&lt;&gt;"",IF(ABS($F74-$G74)&gt;=PrSettings!$M$7,(ABS($F74-$G74-IZ74+JA74)&lt;=1)*1,IF(AND(JC74,$F74=$G74,$F74&gt;=PrSettings!$M$6),(ABS(IZ74-$F74)&lt;=1)*1,IF(AND(JC74,$F74+$G74&gt;=PrSettings!$M$8),(ABS(IZ74-$F74)+ABS(JA74-$G74)&lt;=1)*1,""))),"")</f>
        <v/>
      </c>
      <c r="JG74" s="468"/>
      <c r="JI74" s="186">
        <f t="shared" si="1088"/>
        <v>63</v>
      </c>
      <c r="JJ74" s="187" t="str">
        <f t="shared" si="1089"/>
        <v>Jordan</v>
      </c>
      <c r="JK74" s="188">
        <f t="shared" si="1138"/>
        <v>3</v>
      </c>
      <c r="JL74" s="187" t="str">
        <f t="shared" si="1090"/>
        <v>Argentina</v>
      </c>
      <c r="JM74" s="222"/>
      <c r="JN74" s="222"/>
      <c r="JO74" s="467"/>
      <c r="JP74" s="188" t="str">
        <f t="shared" si="1091"/>
        <v/>
      </c>
      <c r="JQ74" s="188" t="str">
        <f>IF((JP74&lt;&gt;""),IF(OR($F74&lt;&gt;$G74,PrSettings!$M$4="●"),(($F74-$G74)=(JM74-JN74))*1,0),"")</f>
        <v/>
      </c>
      <c r="JR74" s="188" t="str">
        <f t="shared" si="1092"/>
        <v/>
      </c>
      <c r="JS74" s="188" t="str">
        <f>IF(JP74&lt;&gt;"",IF(ABS($F74-$G74)&gt;=PrSettings!$M$7,(ABS($F74-$G74-JM74+JN74)&lt;=1)*1,IF(AND(JP74,$F74=$G74,$F74&gt;=PrSettings!$M$6),(ABS(JM74-$F74)&lt;=1)*1,IF(AND(JP74,$F74+$G74&gt;=PrSettings!$M$8),(ABS(JM74-$F74)+ABS(JN74-$G74)&lt;=1)*1,""))),"")</f>
        <v/>
      </c>
      <c r="JT74" s="468"/>
      <c r="JV74" s="186">
        <f t="shared" si="1093"/>
        <v>63</v>
      </c>
      <c r="JW74" s="187" t="str">
        <f t="shared" si="1094"/>
        <v>Jordan</v>
      </c>
      <c r="JX74" s="188">
        <f t="shared" si="1139"/>
        <v>3</v>
      </c>
      <c r="JY74" s="187" t="str">
        <f t="shared" si="1095"/>
        <v>Argentina</v>
      </c>
      <c r="JZ74" s="222"/>
      <c r="KA74" s="222"/>
      <c r="KB74" s="467"/>
      <c r="KC74" s="188" t="str">
        <f t="shared" si="1096"/>
        <v/>
      </c>
      <c r="KD74" s="188" t="str">
        <f>IF((KC74&lt;&gt;""),IF(OR($F74&lt;&gt;$G74,PrSettings!$M$4="●"),(($F74-$G74)=(JZ74-KA74))*1,0),"")</f>
        <v/>
      </c>
      <c r="KE74" s="188" t="str">
        <f t="shared" si="1097"/>
        <v/>
      </c>
      <c r="KF74" s="188" t="str">
        <f>IF(KC74&lt;&gt;"",IF(ABS($F74-$G74)&gt;=PrSettings!$M$7,(ABS($F74-$G74-JZ74+KA74)&lt;=1)*1,IF(AND(KC74,$F74=$G74,$F74&gt;=PrSettings!$M$6),(ABS(JZ74-$F74)&lt;=1)*1,IF(AND(KC74,$F74+$G74&gt;=PrSettings!$M$8),(ABS(JZ74-$F74)+ABS(KA74-$G74)&lt;=1)*1,""))),"")</f>
        <v/>
      </c>
      <c r="KG74" s="468"/>
      <c r="KI74" s="186">
        <f t="shared" si="1098"/>
        <v>63</v>
      </c>
      <c r="KJ74" s="187" t="str">
        <f t="shared" si="1099"/>
        <v>Jordan</v>
      </c>
      <c r="KK74" s="188">
        <f t="shared" si="1140"/>
        <v>3</v>
      </c>
      <c r="KL74" s="187" t="str">
        <f t="shared" si="1100"/>
        <v>Argentina</v>
      </c>
      <c r="KM74" s="222"/>
      <c r="KN74" s="222"/>
      <c r="KO74" s="467"/>
      <c r="KP74" s="188" t="str">
        <f t="shared" si="1101"/>
        <v/>
      </c>
      <c r="KQ74" s="188" t="str">
        <f>IF((KP74&lt;&gt;""),IF(OR($F74&lt;&gt;$G74,PrSettings!$M$4="●"),(($F74-$G74)=(KM74-KN74))*1,0),"")</f>
        <v/>
      </c>
      <c r="KR74" s="188" t="str">
        <f t="shared" si="1102"/>
        <v/>
      </c>
      <c r="KS74" s="188" t="str">
        <f>IF(KP74&lt;&gt;"",IF(ABS($F74-$G74)&gt;=PrSettings!$M$7,(ABS($F74-$G74-KM74+KN74)&lt;=1)*1,IF(AND(KP74,$F74=$G74,$F74&gt;=PrSettings!$M$6),(ABS(KM74-$F74)&lt;=1)*1,IF(AND(KP74,$F74+$G74&gt;=PrSettings!$M$8),(ABS(KM74-$F74)+ABS(KN74-$G74)&lt;=1)*1,""))),"")</f>
        <v/>
      </c>
      <c r="KT74" s="468"/>
      <c r="KV74" s="186">
        <f t="shared" si="1103"/>
        <v>63</v>
      </c>
      <c r="KW74" s="187" t="str">
        <f t="shared" si="1104"/>
        <v>Jordan</v>
      </c>
      <c r="KX74" s="188">
        <f t="shared" si="1141"/>
        <v>3</v>
      </c>
      <c r="KY74" s="187" t="str">
        <f t="shared" si="1105"/>
        <v>Argentina</v>
      </c>
      <c r="KZ74" s="222"/>
      <c r="LA74" s="222"/>
      <c r="LB74" s="467"/>
      <c r="LC74" s="188" t="str">
        <f t="shared" si="1106"/>
        <v/>
      </c>
      <c r="LD74" s="188" t="str">
        <f>IF((LC74&lt;&gt;""),IF(OR($F74&lt;&gt;$G74,PrSettings!$M$4="●"),(($F74-$G74)=(KZ74-LA74))*1,0),"")</f>
        <v/>
      </c>
      <c r="LE74" s="188" t="str">
        <f t="shared" si="1107"/>
        <v/>
      </c>
      <c r="LF74" s="188" t="str">
        <f>IF(LC74&lt;&gt;"",IF(ABS($F74-$G74)&gt;=PrSettings!$M$7,(ABS($F74-$G74-KZ74+LA74)&lt;=1)*1,IF(AND(LC74,$F74=$G74,$F74&gt;=PrSettings!$M$6),(ABS(KZ74-$F74)&lt;=1)*1,IF(AND(LC74,$F74+$G74&gt;=PrSettings!$M$8),(ABS(KZ74-$F74)+ABS(LA74-$G74)&lt;=1)*1,""))),"")</f>
        <v/>
      </c>
      <c r="LG74" s="468"/>
      <c r="LI74" s="186">
        <f t="shared" si="1108"/>
        <v>63</v>
      </c>
      <c r="LJ74" s="187" t="str">
        <f t="shared" si="1109"/>
        <v>Jordan</v>
      </c>
      <c r="LK74" s="188">
        <f t="shared" si="1142"/>
        <v>3</v>
      </c>
      <c r="LL74" s="187" t="str">
        <f t="shared" si="1110"/>
        <v>Argentina</v>
      </c>
      <c r="LM74" s="222"/>
      <c r="LN74" s="222"/>
      <c r="LO74" s="467"/>
      <c r="LP74" s="188" t="str">
        <f t="shared" si="1111"/>
        <v/>
      </c>
      <c r="LQ74" s="188" t="str">
        <f>IF((LP74&lt;&gt;""),IF(OR($F74&lt;&gt;$G74,PrSettings!$M$4="●"),(($F74-$G74)=(LM74-LN74))*1,0),"")</f>
        <v/>
      </c>
      <c r="LR74" s="188" t="str">
        <f t="shared" si="1112"/>
        <v/>
      </c>
      <c r="LS74" s="188" t="str">
        <f>IF(LP74&lt;&gt;"",IF(ABS($F74-$G74)&gt;=PrSettings!$M$7,(ABS($F74-$G74-LM74+LN74)&lt;=1)*1,IF(AND(LP74,$F74=$G74,$F74&gt;=PrSettings!$M$6),(ABS(LM74-$F74)&lt;=1)*1,IF(AND(LP74,$F74+$G74&gt;=PrSettings!$M$8),(ABS(LM74-$F74)+ABS(LN74-$G74)&lt;=1)*1,""))),"")</f>
        <v/>
      </c>
      <c r="LT74" s="468"/>
      <c r="LV74" s="186">
        <f t="shared" si="1113"/>
        <v>63</v>
      </c>
      <c r="LW74" s="187" t="str">
        <f t="shared" si="1114"/>
        <v>Jordan</v>
      </c>
      <c r="LX74" s="188">
        <f t="shared" si="1143"/>
        <v>3</v>
      </c>
      <c r="LY74" s="187" t="str">
        <f t="shared" si="1115"/>
        <v>Argentina</v>
      </c>
      <c r="LZ74" s="222"/>
      <c r="MA74" s="222"/>
      <c r="MB74" s="467"/>
      <c r="MC74" s="188" t="str">
        <f t="shared" si="1116"/>
        <v/>
      </c>
      <c r="MD74" s="188" t="str">
        <f>IF((MC74&lt;&gt;""),IF(OR($F74&lt;&gt;$G74,PrSettings!$M$4="●"),(($F74-$G74)=(LZ74-MA74))*1,0),"")</f>
        <v/>
      </c>
      <c r="ME74" s="188" t="str">
        <f t="shared" si="1117"/>
        <v/>
      </c>
      <c r="MF74" s="188" t="str">
        <f>IF(MC74&lt;&gt;"",IF(ABS($F74-$G74)&gt;=PrSettings!$M$7,(ABS($F74-$G74-LZ74+MA74)&lt;=1)*1,IF(AND(MC74,$F74=$G74,$F74&gt;=PrSettings!$M$6),(ABS(LZ74-$F74)&lt;=1)*1,IF(AND(MC74,$F74+$G74&gt;=PrSettings!$M$8),(ABS(LZ74-$F74)+ABS(MA74-$G74)&lt;=1)*1,""))),"")</f>
        <v/>
      </c>
      <c r="MG74" s="468"/>
    </row>
    <row r="75" spans="2:345" ht="24" customHeight="1">
      <c r="B75" s="195" t="str">
        <f>Language!$E$130&amp;" K"</f>
        <v>Group K</v>
      </c>
      <c r="C75" s="196"/>
      <c r="D75" s="201"/>
      <c r="E75" s="198"/>
      <c r="F75" s="202"/>
      <c r="G75" s="203"/>
      <c r="I75" s="195" t="str">
        <f t="shared" si="468"/>
        <v>Group K</v>
      </c>
      <c r="J75" s="201"/>
      <c r="K75" s="201"/>
      <c r="L75" s="198"/>
      <c r="M75" s="226"/>
      <c r="N75" s="227"/>
      <c r="O75" s="199"/>
      <c r="P75" s="210"/>
      <c r="Q75" s="210"/>
      <c r="R75" s="198"/>
      <c r="S75" s="198"/>
      <c r="T75" s="211"/>
      <c r="V75" s="195" t="str">
        <f t="shared" si="993"/>
        <v>Group K</v>
      </c>
      <c r="W75" s="201"/>
      <c r="X75" s="201"/>
      <c r="Y75" s="198"/>
      <c r="Z75" s="226"/>
      <c r="AA75" s="227"/>
      <c r="AB75" s="199"/>
      <c r="AC75" s="210"/>
      <c r="AD75" s="210"/>
      <c r="AE75" s="198"/>
      <c r="AF75" s="198"/>
      <c r="AG75" s="211"/>
      <c r="AI75" s="195" t="str">
        <f t="shared" si="998"/>
        <v>Group K</v>
      </c>
      <c r="AJ75" s="201"/>
      <c r="AK75" s="201"/>
      <c r="AL75" s="198"/>
      <c r="AM75" s="226"/>
      <c r="AN75" s="227"/>
      <c r="AO75" s="199"/>
      <c r="AP75" s="210"/>
      <c r="AQ75" s="210"/>
      <c r="AR75" s="198"/>
      <c r="AS75" s="198"/>
      <c r="AT75" s="211"/>
      <c r="AV75" s="195" t="str">
        <f t="shared" si="1003"/>
        <v>Group K</v>
      </c>
      <c r="AW75" s="201"/>
      <c r="AX75" s="201"/>
      <c r="AY75" s="198"/>
      <c r="AZ75" s="226"/>
      <c r="BA75" s="227"/>
      <c r="BB75" s="199"/>
      <c r="BC75" s="210"/>
      <c r="BD75" s="210"/>
      <c r="BE75" s="198"/>
      <c r="BF75" s="198"/>
      <c r="BG75" s="211"/>
      <c r="BI75" s="195" t="str">
        <f t="shared" si="1008"/>
        <v>Group K</v>
      </c>
      <c r="BJ75" s="201"/>
      <c r="BK75" s="201"/>
      <c r="BL75" s="198"/>
      <c r="BM75" s="226"/>
      <c r="BN75" s="227"/>
      <c r="BO75" s="199"/>
      <c r="BP75" s="210"/>
      <c r="BQ75" s="210"/>
      <c r="BR75" s="198"/>
      <c r="BS75" s="198"/>
      <c r="BT75" s="211"/>
      <c r="BV75" s="195" t="str">
        <f t="shared" si="1013"/>
        <v>Group K</v>
      </c>
      <c r="BW75" s="201"/>
      <c r="BX75" s="201"/>
      <c r="BY75" s="198"/>
      <c r="BZ75" s="226"/>
      <c r="CA75" s="227"/>
      <c r="CB75" s="199"/>
      <c r="CC75" s="210"/>
      <c r="CD75" s="210"/>
      <c r="CE75" s="198"/>
      <c r="CF75" s="198"/>
      <c r="CG75" s="211"/>
      <c r="CI75" s="195" t="str">
        <f t="shared" si="1018"/>
        <v>Group K</v>
      </c>
      <c r="CJ75" s="201"/>
      <c r="CK75" s="201"/>
      <c r="CL75" s="198"/>
      <c r="CM75" s="226"/>
      <c r="CN75" s="227"/>
      <c r="CO75" s="199"/>
      <c r="CP75" s="210"/>
      <c r="CQ75" s="210"/>
      <c r="CR75" s="198"/>
      <c r="CS75" s="198"/>
      <c r="CT75" s="211"/>
      <c r="CV75" s="195" t="str">
        <f t="shared" si="1023"/>
        <v>Group K</v>
      </c>
      <c r="CW75" s="201"/>
      <c r="CX75" s="201"/>
      <c r="CY75" s="198"/>
      <c r="CZ75" s="226"/>
      <c r="DA75" s="227"/>
      <c r="DB75" s="199"/>
      <c r="DC75" s="210"/>
      <c r="DD75" s="210"/>
      <c r="DE75" s="198"/>
      <c r="DF75" s="198"/>
      <c r="DG75" s="211"/>
      <c r="DI75" s="195" t="str">
        <f t="shared" si="1028"/>
        <v>Group K</v>
      </c>
      <c r="DJ75" s="201"/>
      <c r="DK75" s="201"/>
      <c r="DL75" s="198"/>
      <c r="DM75" s="226"/>
      <c r="DN75" s="227"/>
      <c r="DO75" s="199"/>
      <c r="DP75" s="210"/>
      <c r="DQ75" s="210"/>
      <c r="DR75" s="198"/>
      <c r="DS75" s="198"/>
      <c r="DT75" s="211"/>
      <c r="DV75" s="195" t="str">
        <f t="shared" si="1033"/>
        <v>Group K</v>
      </c>
      <c r="DW75" s="201"/>
      <c r="DX75" s="201"/>
      <c r="DY75" s="198"/>
      <c r="DZ75" s="226"/>
      <c r="EA75" s="227"/>
      <c r="EB75" s="199"/>
      <c r="EC75" s="210"/>
      <c r="ED75" s="210"/>
      <c r="EE75" s="198"/>
      <c r="EF75" s="198"/>
      <c r="EG75" s="211"/>
      <c r="EI75" s="195" t="str">
        <f t="shared" si="1038"/>
        <v>Group K</v>
      </c>
      <c r="EJ75" s="201"/>
      <c r="EK75" s="201"/>
      <c r="EL75" s="198"/>
      <c r="EM75" s="226"/>
      <c r="EN75" s="227"/>
      <c r="EO75" s="199"/>
      <c r="EP75" s="210"/>
      <c r="EQ75" s="210"/>
      <c r="ER75" s="198"/>
      <c r="ES75" s="198"/>
      <c r="ET75" s="211"/>
      <c r="EV75" s="195" t="str">
        <f t="shared" si="1043"/>
        <v>Group K</v>
      </c>
      <c r="EW75" s="201"/>
      <c r="EX75" s="201"/>
      <c r="EY75" s="198"/>
      <c r="EZ75" s="226"/>
      <c r="FA75" s="227"/>
      <c r="FB75" s="199"/>
      <c r="FC75" s="210"/>
      <c r="FD75" s="210"/>
      <c r="FE75" s="198"/>
      <c r="FF75" s="198"/>
      <c r="FG75" s="211"/>
      <c r="FI75" s="195" t="str">
        <f t="shared" si="1048"/>
        <v>Group K</v>
      </c>
      <c r="FJ75" s="201"/>
      <c r="FK75" s="201"/>
      <c r="FL75" s="198"/>
      <c r="FM75" s="226"/>
      <c r="FN75" s="227"/>
      <c r="FO75" s="199"/>
      <c r="FP75" s="210"/>
      <c r="FQ75" s="210"/>
      <c r="FR75" s="198"/>
      <c r="FS75" s="198"/>
      <c r="FT75" s="211"/>
      <c r="FV75" s="195" t="str">
        <f t="shared" si="1053"/>
        <v>Group K</v>
      </c>
      <c r="FW75" s="201"/>
      <c r="FX75" s="201"/>
      <c r="FY75" s="198"/>
      <c r="FZ75" s="226"/>
      <c r="GA75" s="227"/>
      <c r="GB75" s="199"/>
      <c r="GC75" s="210"/>
      <c r="GD75" s="210"/>
      <c r="GE75" s="198"/>
      <c r="GF75" s="198"/>
      <c r="GG75" s="211"/>
      <c r="GI75" s="195" t="str">
        <f t="shared" si="1058"/>
        <v>Group K</v>
      </c>
      <c r="GJ75" s="201"/>
      <c r="GK75" s="201"/>
      <c r="GL75" s="198"/>
      <c r="GM75" s="226"/>
      <c r="GN75" s="227"/>
      <c r="GO75" s="199"/>
      <c r="GP75" s="210"/>
      <c r="GQ75" s="210"/>
      <c r="GR75" s="198"/>
      <c r="GS75" s="198"/>
      <c r="GT75" s="211"/>
      <c r="GV75" s="195" t="str">
        <f t="shared" si="1063"/>
        <v>Group K</v>
      </c>
      <c r="GW75" s="201"/>
      <c r="GX75" s="201"/>
      <c r="GY75" s="198"/>
      <c r="GZ75" s="226"/>
      <c r="HA75" s="227"/>
      <c r="HB75" s="199"/>
      <c r="HC75" s="210"/>
      <c r="HD75" s="210"/>
      <c r="HE75" s="198"/>
      <c r="HF75" s="198"/>
      <c r="HG75" s="211"/>
      <c r="HI75" s="195" t="str">
        <f t="shared" si="1068"/>
        <v>Group K</v>
      </c>
      <c r="HJ75" s="201"/>
      <c r="HK75" s="201"/>
      <c r="HL75" s="198"/>
      <c r="HM75" s="226"/>
      <c r="HN75" s="227"/>
      <c r="HO75" s="199"/>
      <c r="HP75" s="210"/>
      <c r="HQ75" s="210"/>
      <c r="HR75" s="198"/>
      <c r="HS75" s="198"/>
      <c r="HT75" s="211"/>
      <c r="HV75" s="195" t="str">
        <f t="shared" si="1073"/>
        <v>Group K</v>
      </c>
      <c r="HW75" s="201"/>
      <c r="HX75" s="201"/>
      <c r="HY75" s="198"/>
      <c r="HZ75" s="226"/>
      <c r="IA75" s="227"/>
      <c r="IB75" s="199"/>
      <c r="IC75" s="210"/>
      <c r="ID75" s="210"/>
      <c r="IE75" s="198"/>
      <c r="IF75" s="198"/>
      <c r="IG75" s="211"/>
      <c r="II75" s="195" t="str">
        <f t="shared" si="1078"/>
        <v>Group K</v>
      </c>
      <c r="IJ75" s="201"/>
      <c r="IK75" s="201"/>
      <c r="IL75" s="198"/>
      <c r="IM75" s="226"/>
      <c r="IN75" s="227"/>
      <c r="IO75" s="199"/>
      <c r="IP75" s="210"/>
      <c r="IQ75" s="210"/>
      <c r="IR75" s="198"/>
      <c r="IS75" s="198"/>
      <c r="IT75" s="211"/>
      <c r="IV75" s="195" t="str">
        <f t="shared" si="1083"/>
        <v>Group K</v>
      </c>
      <c r="IW75" s="201"/>
      <c r="IX75" s="201"/>
      <c r="IY75" s="198"/>
      <c r="IZ75" s="226"/>
      <c r="JA75" s="227"/>
      <c r="JB75" s="199"/>
      <c r="JC75" s="210"/>
      <c r="JD75" s="210"/>
      <c r="JE75" s="198"/>
      <c r="JF75" s="198"/>
      <c r="JG75" s="211"/>
      <c r="JI75" s="195" t="str">
        <f t="shared" si="1088"/>
        <v>Group K</v>
      </c>
      <c r="JJ75" s="201"/>
      <c r="JK75" s="201"/>
      <c r="JL75" s="198"/>
      <c r="JM75" s="226"/>
      <c r="JN75" s="227"/>
      <c r="JO75" s="199"/>
      <c r="JP75" s="210"/>
      <c r="JQ75" s="210"/>
      <c r="JR75" s="198"/>
      <c r="JS75" s="198"/>
      <c r="JT75" s="211"/>
      <c r="JV75" s="195" t="str">
        <f t="shared" si="1093"/>
        <v>Group K</v>
      </c>
      <c r="JW75" s="201"/>
      <c r="JX75" s="201"/>
      <c r="JY75" s="198"/>
      <c r="JZ75" s="226"/>
      <c r="KA75" s="227"/>
      <c r="KB75" s="199"/>
      <c r="KC75" s="210"/>
      <c r="KD75" s="210"/>
      <c r="KE75" s="198"/>
      <c r="KF75" s="198"/>
      <c r="KG75" s="211"/>
      <c r="KI75" s="195" t="str">
        <f t="shared" si="1098"/>
        <v>Group K</v>
      </c>
      <c r="KJ75" s="201"/>
      <c r="KK75" s="201"/>
      <c r="KL75" s="198"/>
      <c r="KM75" s="226"/>
      <c r="KN75" s="227"/>
      <c r="KO75" s="199"/>
      <c r="KP75" s="210"/>
      <c r="KQ75" s="210"/>
      <c r="KR75" s="198"/>
      <c r="KS75" s="198"/>
      <c r="KT75" s="211"/>
      <c r="KV75" s="195" t="str">
        <f t="shared" si="1103"/>
        <v>Group K</v>
      </c>
      <c r="KW75" s="201"/>
      <c r="KX75" s="201"/>
      <c r="KY75" s="198"/>
      <c r="KZ75" s="226"/>
      <c r="LA75" s="227"/>
      <c r="LB75" s="199"/>
      <c r="LC75" s="210"/>
      <c r="LD75" s="210"/>
      <c r="LE75" s="198"/>
      <c r="LF75" s="198"/>
      <c r="LG75" s="211"/>
      <c r="LI75" s="195" t="str">
        <f t="shared" si="1108"/>
        <v>Group K</v>
      </c>
      <c r="LJ75" s="201"/>
      <c r="LK75" s="201"/>
      <c r="LL75" s="198"/>
      <c r="LM75" s="226"/>
      <c r="LN75" s="227"/>
      <c r="LO75" s="199"/>
      <c r="LP75" s="210"/>
      <c r="LQ75" s="210"/>
      <c r="LR75" s="198"/>
      <c r="LS75" s="198"/>
      <c r="LT75" s="211"/>
      <c r="LV75" s="195" t="str">
        <f t="shared" si="1113"/>
        <v>Group K</v>
      </c>
      <c r="LW75" s="201"/>
      <c r="LX75" s="201"/>
      <c r="LY75" s="198"/>
      <c r="LZ75" s="226"/>
      <c r="MA75" s="227"/>
      <c r="MB75" s="199"/>
      <c r="MC75" s="210"/>
      <c r="MD75" s="210"/>
      <c r="ME75" s="198"/>
      <c r="MF75" s="198"/>
      <c r="MG75" s="211"/>
    </row>
    <row r="76" spans="2:345">
      <c r="B76" s="186">
        <f>INDEX(Groups!$C$7:$C$65,MATCH(C76,Groups!$D$7:$D$65,0))</f>
        <v>5</v>
      </c>
      <c r="C76" s="187" t="str">
        <f>CalcK!$P$22</f>
        <v>Portugal</v>
      </c>
      <c r="D76" s="188">
        <f>INDEX(Groups!$C$7:$C$65,MATCH(E76,Groups!$D$7:$D$65,0))</f>
        <v>46</v>
      </c>
      <c r="E76" s="187" t="str">
        <f>CalcK!$Q$22</f>
        <v>DR Congo</v>
      </c>
      <c r="F76" s="189" t="str">
        <f>CalcK!$R$22</f>
        <v/>
      </c>
      <c r="G76" s="190" t="str">
        <f>CalcK!$S$22</f>
        <v/>
      </c>
      <c r="I76" s="186">
        <f t="shared" si="468"/>
        <v>5</v>
      </c>
      <c r="J76" s="187" t="str">
        <f t="shared" ref="J76:J81" si="1144">$C76</f>
        <v>Portugal</v>
      </c>
      <c r="K76" s="188">
        <f t="shared" ref="K76:K81" si="1145">$D76</f>
        <v>46</v>
      </c>
      <c r="L76" s="187" t="str">
        <f t="shared" ref="L76:L81" si="1146">$E76</f>
        <v>DR Congo</v>
      </c>
      <c r="M76" s="222"/>
      <c r="N76" s="222"/>
      <c r="O76" s="217"/>
      <c r="P76" s="188" t="str">
        <f t="shared" ref="P76:P81" si="1147">IF(($F76&lt;&gt;"")*($G76&lt;&gt;"")*(M76&lt;&gt;"")*(N76&lt;&gt;""),($F76&gt;$G76)*(M76&gt;N76)+($F76=$G76)*(M76=N76)+($F76&lt;$G76)*(M76&lt;N76),"")</f>
        <v/>
      </c>
      <c r="Q76" s="188" t="str">
        <f>IF((P76&lt;&gt;""),IF(OR($F76&lt;&gt;$G76,PrSettings!$M$4="●"),(($F76-$G76)=(M76-N76))*1,0),"")</f>
        <v/>
      </c>
      <c r="R76" s="188" t="str">
        <f t="shared" ref="R76:R81" si="1148">IF((P76&lt;&gt;""),($F76=M76)*($G76=N76),"")</f>
        <v/>
      </c>
      <c r="S76" s="188" t="str">
        <f>IF(P76&lt;&gt;"",IF(ABS($F76-$G76)&gt;=PrSettings!$M$7,(ABS($F76-$G76-M76+N76)&lt;=1)*1,IF(AND(P76,$F76=$G76,$F76&gt;=PrSettings!$M$6),(ABS(M76-$F76)&lt;=1)*1,IF(AND(P76,$F76+$G76&gt;=PrSettings!$M$8),(ABS(M76-$F76)+ABS(N76-$G76)&lt;=1)*1,""))),"")</f>
        <v/>
      </c>
      <c r="T76" s="219"/>
      <c r="V76" s="186">
        <f t="shared" si="993"/>
        <v>5</v>
      </c>
      <c r="W76" s="187" t="str">
        <f t="shared" ref="W76:W81" si="1149">$C76</f>
        <v>Portugal</v>
      </c>
      <c r="X76" s="188">
        <f t="shared" ref="X76:X81" si="1150">$D76</f>
        <v>46</v>
      </c>
      <c r="Y76" s="187" t="str">
        <f t="shared" ref="Y76:Y81" si="1151">$E76</f>
        <v>DR Congo</v>
      </c>
      <c r="Z76" s="222"/>
      <c r="AA76" s="222"/>
      <c r="AB76" s="217"/>
      <c r="AC76" s="188" t="str">
        <f t="shared" ref="AC76:AC81" si="1152">IF(($F76&lt;&gt;"")*($G76&lt;&gt;"")*(Z76&lt;&gt;"")*(AA76&lt;&gt;""),($F76&gt;$G76)*(Z76&gt;AA76)+($F76=$G76)*(Z76=AA76)+($F76&lt;$G76)*(Z76&lt;AA76),"")</f>
        <v/>
      </c>
      <c r="AD76" s="188" t="str">
        <f>IF((AC76&lt;&gt;""),IF(OR($F76&lt;&gt;$G76,PrSettings!$M$4="●"),(($F76-$G76)=(Z76-AA76))*1,0),"")</f>
        <v/>
      </c>
      <c r="AE76" s="188" t="str">
        <f t="shared" ref="AE76:AE81" si="1153">IF((AC76&lt;&gt;""),($F76=Z76)*($G76=AA76),"")</f>
        <v/>
      </c>
      <c r="AF76" s="188" t="str">
        <f>IF(AC76&lt;&gt;"",IF(ABS($F76-$G76)&gt;=PrSettings!$M$7,(ABS($F76-$G76-Z76+AA76)&lt;=1)*1,IF(AND(AC76,$F76=$G76,$F76&gt;=PrSettings!$M$6),(ABS(Z76-$F76)&lt;=1)*1,IF(AND(AC76,$F76+$G76&gt;=PrSettings!$M$8),(ABS(Z76-$F76)+ABS(AA76-$G76)&lt;=1)*1,""))),"")</f>
        <v/>
      </c>
      <c r="AG76" s="219"/>
      <c r="AI76" s="186">
        <f t="shared" si="998"/>
        <v>5</v>
      </c>
      <c r="AJ76" s="187" t="str">
        <f t="shared" ref="AJ76:AJ81" si="1154">$C76</f>
        <v>Portugal</v>
      </c>
      <c r="AK76" s="188">
        <f t="shared" ref="AK76:AK81" si="1155">$D76</f>
        <v>46</v>
      </c>
      <c r="AL76" s="187" t="str">
        <f t="shared" ref="AL76:AL81" si="1156">$E76</f>
        <v>DR Congo</v>
      </c>
      <c r="AM76" s="222"/>
      <c r="AN76" s="222"/>
      <c r="AO76" s="217"/>
      <c r="AP76" s="188" t="str">
        <f t="shared" ref="AP76:AP81" si="1157">IF(($F76&lt;&gt;"")*($G76&lt;&gt;"")*(AM76&lt;&gt;"")*(AN76&lt;&gt;""),($F76&gt;$G76)*(AM76&gt;AN76)+($F76=$G76)*(AM76=AN76)+($F76&lt;$G76)*(AM76&lt;AN76),"")</f>
        <v/>
      </c>
      <c r="AQ76" s="188" t="str">
        <f>IF((AP76&lt;&gt;""),IF(OR($F76&lt;&gt;$G76,PrSettings!$M$4="●"),(($F76-$G76)=(AM76-AN76))*1,0),"")</f>
        <v/>
      </c>
      <c r="AR76" s="188" t="str">
        <f t="shared" ref="AR76:AR81" si="1158">IF((AP76&lt;&gt;""),($F76=AM76)*($G76=AN76),"")</f>
        <v/>
      </c>
      <c r="AS76" s="188" t="str">
        <f>IF(AP76&lt;&gt;"",IF(ABS($F76-$G76)&gt;=PrSettings!$M$7,(ABS($F76-$G76-AM76+AN76)&lt;=1)*1,IF(AND(AP76,$F76=$G76,$F76&gt;=PrSettings!$M$6),(ABS(AM76-$F76)&lt;=1)*1,IF(AND(AP76,$F76+$G76&gt;=PrSettings!$M$8),(ABS(AM76-$F76)+ABS(AN76-$G76)&lt;=1)*1,""))),"")</f>
        <v/>
      </c>
      <c r="AT76" s="219"/>
      <c r="AV76" s="186">
        <f t="shared" si="1003"/>
        <v>5</v>
      </c>
      <c r="AW76" s="187" t="str">
        <f t="shared" ref="AW76:AW81" si="1159">$C76</f>
        <v>Portugal</v>
      </c>
      <c r="AX76" s="188">
        <f t="shared" ref="AX76:AX81" si="1160">$D76</f>
        <v>46</v>
      </c>
      <c r="AY76" s="187" t="str">
        <f t="shared" ref="AY76:AY81" si="1161">$E76</f>
        <v>DR Congo</v>
      </c>
      <c r="AZ76" s="222"/>
      <c r="BA76" s="222"/>
      <c r="BB76" s="217"/>
      <c r="BC76" s="188" t="str">
        <f t="shared" ref="BC76:BC81" si="1162">IF(($F76&lt;&gt;"")*($G76&lt;&gt;"")*(AZ76&lt;&gt;"")*(BA76&lt;&gt;""),($F76&gt;$G76)*(AZ76&gt;BA76)+($F76=$G76)*(AZ76=BA76)+($F76&lt;$G76)*(AZ76&lt;BA76),"")</f>
        <v/>
      </c>
      <c r="BD76" s="188" t="str">
        <f>IF((BC76&lt;&gt;""),IF(OR($F76&lt;&gt;$G76,PrSettings!$M$4="●"),(($F76-$G76)=(AZ76-BA76))*1,0),"")</f>
        <v/>
      </c>
      <c r="BE76" s="188" t="str">
        <f t="shared" ref="BE76:BE81" si="1163">IF((BC76&lt;&gt;""),($F76=AZ76)*($G76=BA76),"")</f>
        <v/>
      </c>
      <c r="BF76" s="188" t="str">
        <f>IF(BC76&lt;&gt;"",IF(ABS($F76-$G76)&gt;=PrSettings!$M$7,(ABS($F76-$G76-AZ76+BA76)&lt;=1)*1,IF(AND(BC76,$F76=$G76,$F76&gt;=PrSettings!$M$6),(ABS(AZ76-$F76)&lt;=1)*1,IF(AND(BC76,$F76+$G76&gt;=PrSettings!$M$8),(ABS(AZ76-$F76)+ABS(BA76-$G76)&lt;=1)*1,""))),"")</f>
        <v/>
      </c>
      <c r="BG76" s="219"/>
      <c r="BI76" s="186">
        <f t="shared" si="1008"/>
        <v>5</v>
      </c>
      <c r="BJ76" s="187" t="str">
        <f t="shared" ref="BJ76:BJ81" si="1164">$C76</f>
        <v>Portugal</v>
      </c>
      <c r="BK76" s="188">
        <f t="shared" ref="BK76:BK81" si="1165">$D76</f>
        <v>46</v>
      </c>
      <c r="BL76" s="187" t="str">
        <f t="shared" ref="BL76:BL81" si="1166">$E76</f>
        <v>DR Congo</v>
      </c>
      <c r="BM76" s="222"/>
      <c r="BN76" s="222"/>
      <c r="BO76" s="217"/>
      <c r="BP76" s="188" t="str">
        <f t="shared" ref="BP76:BP81" si="1167">IF(($F76&lt;&gt;"")*($G76&lt;&gt;"")*(BM76&lt;&gt;"")*(BN76&lt;&gt;""),($F76&gt;$G76)*(BM76&gt;BN76)+($F76=$G76)*(BM76=BN76)+($F76&lt;$G76)*(BM76&lt;BN76),"")</f>
        <v/>
      </c>
      <c r="BQ76" s="188" t="str">
        <f>IF((BP76&lt;&gt;""),IF(OR($F76&lt;&gt;$G76,PrSettings!$M$4="●"),(($F76-$G76)=(BM76-BN76))*1,0),"")</f>
        <v/>
      </c>
      <c r="BR76" s="188" t="str">
        <f t="shared" ref="BR76:BR81" si="1168">IF((BP76&lt;&gt;""),($F76=BM76)*($G76=BN76),"")</f>
        <v/>
      </c>
      <c r="BS76" s="188" t="str">
        <f>IF(BP76&lt;&gt;"",IF(ABS($F76-$G76)&gt;=PrSettings!$M$7,(ABS($F76-$G76-BM76+BN76)&lt;=1)*1,IF(AND(BP76,$F76=$G76,$F76&gt;=PrSettings!$M$6),(ABS(BM76-$F76)&lt;=1)*1,IF(AND(BP76,$F76+$G76&gt;=PrSettings!$M$8),(ABS(BM76-$F76)+ABS(BN76-$G76)&lt;=1)*1,""))),"")</f>
        <v/>
      </c>
      <c r="BT76" s="219"/>
      <c r="BV76" s="186">
        <f t="shared" si="1013"/>
        <v>5</v>
      </c>
      <c r="BW76" s="187" t="str">
        <f t="shared" ref="BW76:BW81" si="1169">$C76</f>
        <v>Portugal</v>
      </c>
      <c r="BX76" s="188">
        <f t="shared" ref="BX76:BX81" si="1170">$D76</f>
        <v>46</v>
      </c>
      <c r="BY76" s="187" t="str">
        <f t="shared" ref="BY76:BY81" si="1171">$E76</f>
        <v>DR Congo</v>
      </c>
      <c r="BZ76" s="222"/>
      <c r="CA76" s="222"/>
      <c r="CB76" s="217"/>
      <c r="CC76" s="188" t="str">
        <f t="shared" ref="CC76:CC81" si="1172">IF(($F76&lt;&gt;"")*($G76&lt;&gt;"")*(BZ76&lt;&gt;"")*(CA76&lt;&gt;""),($F76&gt;$G76)*(BZ76&gt;CA76)+($F76=$G76)*(BZ76=CA76)+($F76&lt;$G76)*(BZ76&lt;CA76),"")</f>
        <v/>
      </c>
      <c r="CD76" s="188" t="str">
        <f>IF((CC76&lt;&gt;""),IF(OR($F76&lt;&gt;$G76,PrSettings!$M$4="●"),(($F76-$G76)=(BZ76-CA76))*1,0),"")</f>
        <v/>
      </c>
      <c r="CE76" s="188" t="str">
        <f t="shared" ref="CE76:CE81" si="1173">IF((CC76&lt;&gt;""),($F76=BZ76)*($G76=CA76),"")</f>
        <v/>
      </c>
      <c r="CF76" s="188" t="str">
        <f>IF(CC76&lt;&gt;"",IF(ABS($F76-$G76)&gt;=PrSettings!$M$7,(ABS($F76-$G76-BZ76+CA76)&lt;=1)*1,IF(AND(CC76,$F76=$G76,$F76&gt;=PrSettings!$M$6),(ABS(BZ76-$F76)&lt;=1)*1,IF(AND(CC76,$F76+$G76&gt;=PrSettings!$M$8),(ABS(BZ76-$F76)+ABS(CA76-$G76)&lt;=1)*1,""))),"")</f>
        <v/>
      </c>
      <c r="CG76" s="219"/>
      <c r="CI76" s="186">
        <f t="shared" si="1018"/>
        <v>5</v>
      </c>
      <c r="CJ76" s="187" t="str">
        <f t="shared" ref="CJ76:CJ81" si="1174">$C76</f>
        <v>Portugal</v>
      </c>
      <c r="CK76" s="188">
        <f t="shared" ref="CK76:CK81" si="1175">$D76</f>
        <v>46</v>
      </c>
      <c r="CL76" s="187" t="str">
        <f t="shared" ref="CL76:CL81" si="1176">$E76</f>
        <v>DR Congo</v>
      </c>
      <c r="CM76" s="222"/>
      <c r="CN76" s="222"/>
      <c r="CO76" s="217"/>
      <c r="CP76" s="188" t="str">
        <f t="shared" ref="CP76:CP81" si="1177">IF(($F76&lt;&gt;"")*($G76&lt;&gt;"")*(CM76&lt;&gt;"")*(CN76&lt;&gt;""),($F76&gt;$G76)*(CM76&gt;CN76)+($F76=$G76)*(CM76=CN76)+($F76&lt;$G76)*(CM76&lt;CN76),"")</f>
        <v/>
      </c>
      <c r="CQ76" s="188" t="str">
        <f>IF((CP76&lt;&gt;""),IF(OR($F76&lt;&gt;$G76,PrSettings!$M$4="●"),(($F76-$G76)=(CM76-CN76))*1,0),"")</f>
        <v/>
      </c>
      <c r="CR76" s="188" t="str">
        <f t="shared" ref="CR76:CR81" si="1178">IF((CP76&lt;&gt;""),($F76=CM76)*($G76=CN76),"")</f>
        <v/>
      </c>
      <c r="CS76" s="188" t="str">
        <f>IF(CP76&lt;&gt;"",IF(ABS($F76-$G76)&gt;=PrSettings!$M$7,(ABS($F76-$G76-CM76+CN76)&lt;=1)*1,IF(AND(CP76,$F76=$G76,$F76&gt;=PrSettings!$M$6),(ABS(CM76-$F76)&lt;=1)*1,IF(AND(CP76,$F76+$G76&gt;=PrSettings!$M$8),(ABS(CM76-$F76)+ABS(CN76-$G76)&lt;=1)*1,""))),"")</f>
        <v/>
      </c>
      <c r="CT76" s="219"/>
      <c r="CV76" s="186">
        <f t="shared" si="1023"/>
        <v>5</v>
      </c>
      <c r="CW76" s="187" t="str">
        <f t="shared" ref="CW76:CW81" si="1179">$C76</f>
        <v>Portugal</v>
      </c>
      <c r="CX76" s="188">
        <f t="shared" ref="CX76:CX81" si="1180">$D76</f>
        <v>46</v>
      </c>
      <c r="CY76" s="187" t="str">
        <f t="shared" ref="CY76:CY81" si="1181">$E76</f>
        <v>DR Congo</v>
      </c>
      <c r="CZ76" s="222"/>
      <c r="DA76" s="222"/>
      <c r="DB76" s="217"/>
      <c r="DC76" s="188" t="str">
        <f t="shared" ref="DC76:DC81" si="1182">IF(($F76&lt;&gt;"")*($G76&lt;&gt;"")*(CZ76&lt;&gt;"")*(DA76&lt;&gt;""),($F76&gt;$G76)*(CZ76&gt;DA76)+($F76=$G76)*(CZ76=DA76)+($F76&lt;$G76)*(CZ76&lt;DA76),"")</f>
        <v/>
      </c>
      <c r="DD76" s="188" t="str">
        <f>IF((DC76&lt;&gt;""),IF(OR($F76&lt;&gt;$G76,PrSettings!$M$4="●"),(($F76-$G76)=(CZ76-DA76))*1,0),"")</f>
        <v/>
      </c>
      <c r="DE76" s="188" t="str">
        <f t="shared" ref="DE76:DE81" si="1183">IF((DC76&lt;&gt;""),($F76=CZ76)*($G76=DA76),"")</f>
        <v/>
      </c>
      <c r="DF76" s="188" t="str">
        <f>IF(DC76&lt;&gt;"",IF(ABS($F76-$G76)&gt;=PrSettings!$M$7,(ABS($F76-$G76-CZ76+DA76)&lt;=1)*1,IF(AND(DC76,$F76=$G76,$F76&gt;=PrSettings!$M$6),(ABS(CZ76-$F76)&lt;=1)*1,IF(AND(DC76,$F76+$G76&gt;=PrSettings!$M$8),(ABS(CZ76-$F76)+ABS(DA76-$G76)&lt;=1)*1,""))),"")</f>
        <v/>
      </c>
      <c r="DG76" s="219"/>
      <c r="DI76" s="186">
        <f t="shared" si="1028"/>
        <v>5</v>
      </c>
      <c r="DJ76" s="187" t="str">
        <f t="shared" ref="DJ76:DJ81" si="1184">$C76</f>
        <v>Portugal</v>
      </c>
      <c r="DK76" s="188">
        <f t="shared" ref="DK76:DK81" si="1185">$D76</f>
        <v>46</v>
      </c>
      <c r="DL76" s="187" t="str">
        <f t="shared" ref="DL76:DL81" si="1186">$E76</f>
        <v>DR Congo</v>
      </c>
      <c r="DM76" s="222"/>
      <c r="DN76" s="222"/>
      <c r="DO76" s="217"/>
      <c r="DP76" s="188" t="str">
        <f t="shared" ref="DP76:DP81" si="1187">IF(($F76&lt;&gt;"")*($G76&lt;&gt;"")*(DM76&lt;&gt;"")*(DN76&lt;&gt;""),($F76&gt;$G76)*(DM76&gt;DN76)+($F76=$G76)*(DM76=DN76)+($F76&lt;$G76)*(DM76&lt;DN76),"")</f>
        <v/>
      </c>
      <c r="DQ76" s="188" t="str">
        <f>IF((DP76&lt;&gt;""),IF(OR($F76&lt;&gt;$G76,PrSettings!$M$4="●"),(($F76-$G76)=(DM76-DN76))*1,0),"")</f>
        <v/>
      </c>
      <c r="DR76" s="188" t="str">
        <f t="shared" ref="DR76:DR81" si="1188">IF((DP76&lt;&gt;""),($F76=DM76)*($G76=DN76),"")</f>
        <v/>
      </c>
      <c r="DS76" s="188" t="str">
        <f>IF(DP76&lt;&gt;"",IF(ABS($F76-$G76)&gt;=PrSettings!$M$7,(ABS($F76-$G76-DM76+DN76)&lt;=1)*1,IF(AND(DP76,$F76=$G76,$F76&gt;=PrSettings!$M$6),(ABS(DM76-$F76)&lt;=1)*1,IF(AND(DP76,$F76+$G76&gt;=PrSettings!$M$8),(ABS(DM76-$F76)+ABS(DN76-$G76)&lt;=1)*1,""))),"")</f>
        <v/>
      </c>
      <c r="DT76" s="219"/>
      <c r="DV76" s="186">
        <f t="shared" si="1033"/>
        <v>5</v>
      </c>
      <c r="DW76" s="187" t="str">
        <f t="shared" ref="DW76:DW81" si="1189">$C76</f>
        <v>Portugal</v>
      </c>
      <c r="DX76" s="188">
        <f t="shared" ref="DX76:DX81" si="1190">$D76</f>
        <v>46</v>
      </c>
      <c r="DY76" s="187" t="str">
        <f t="shared" ref="DY76:DY81" si="1191">$E76</f>
        <v>DR Congo</v>
      </c>
      <c r="DZ76" s="222"/>
      <c r="EA76" s="222"/>
      <c r="EB76" s="217"/>
      <c r="EC76" s="188" t="str">
        <f t="shared" ref="EC76:EC81" si="1192">IF(($F76&lt;&gt;"")*($G76&lt;&gt;"")*(DZ76&lt;&gt;"")*(EA76&lt;&gt;""),($F76&gt;$G76)*(DZ76&gt;EA76)+($F76=$G76)*(DZ76=EA76)+($F76&lt;$G76)*(DZ76&lt;EA76),"")</f>
        <v/>
      </c>
      <c r="ED76" s="188" t="str">
        <f>IF((EC76&lt;&gt;""),IF(OR($F76&lt;&gt;$G76,PrSettings!$M$4="●"),(($F76-$G76)=(DZ76-EA76))*1,0),"")</f>
        <v/>
      </c>
      <c r="EE76" s="188" t="str">
        <f t="shared" ref="EE76:EE81" si="1193">IF((EC76&lt;&gt;""),($F76=DZ76)*($G76=EA76),"")</f>
        <v/>
      </c>
      <c r="EF76" s="188" t="str">
        <f>IF(EC76&lt;&gt;"",IF(ABS($F76-$G76)&gt;=PrSettings!$M$7,(ABS($F76-$G76-DZ76+EA76)&lt;=1)*1,IF(AND(EC76,$F76=$G76,$F76&gt;=PrSettings!$M$6),(ABS(DZ76-$F76)&lt;=1)*1,IF(AND(EC76,$F76+$G76&gt;=PrSettings!$M$8),(ABS(DZ76-$F76)+ABS(EA76-$G76)&lt;=1)*1,""))),"")</f>
        <v/>
      </c>
      <c r="EG76" s="219"/>
      <c r="EI76" s="186">
        <f t="shared" si="1038"/>
        <v>5</v>
      </c>
      <c r="EJ76" s="187" t="str">
        <f t="shared" ref="EJ76:EJ81" si="1194">$C76</f>
        <v>Portugal</v>
      </c>
      <c r="EK76" s="188">
        <f t="shared" ref="EK76:EK81" si="1195">$D76</f>
        <v>46</v>
      </c>
      <c r="EL76" s="187" t="str">
        <f t="shared" ref="EL76:EL81" si="1196">$E76</f>
        <v>DR Congo</v>
      </c>
      <c r="EM76" s="222"/>
      <c r="EN76" s="222"/>
      <c r="EO76" s="217"/>
      <c r="EP76" s="188" t="str">
        <f t="shared" ref="EP76:EP81" si="1197">IF(($F76&lt;&gt;"")*($G76&lt;&gt;"")*(EM76&lt;&gt;"")*(EN76&lt;&gt;""),($F76&gt;$G76)*(EM76&gt;EN76)+($F76=$G76)*(EM76=EN76)+($F76&lt;$G76)*(EM76&lt;EN76),"")</f>
        <v/>
      </c>
      <c r="EQ76" s="188" t="str">
        <f>IF((EP76&lt;&gt;""),IF(OR($F76&lt;&gt;$G76,PrSettings!$M$4="●"),(($F76-$G76)=(EM76-EN76))*1,0),"")</f>
        <v/>
      </c>
      <c r="ER76" s="188" t="str">
        <f t="shared" ref="ER76:ER81" si="1198">IF((EP76&lt;&gt;""),($F76=EM76)*($G76=EN76),"")</f>
        <v/>
      </c>
      <c r="ES76" s="188" t="str">
        <f>IF(EP76&lt;&gt;"",IF(ABS($F76-$G76)&gt;=PrSettings!$M$7,(ABS($F76-$G76-EM76+EN76)&lt;=1)*1,IF(AND(EP76,$F76=$G76,$F76&gt;=PrSettings!$M$6),(ABS(EM76-$F76)&lt;=1)*1,IF(AND(EP76,$F76+$G76&gt;=PrSettings!$M$8),(ABS(EM76-$F76)+ABS(EN76-$G76)&lt;=1)*1,""))),"")</f>
        <v/>
      </c>
      <c r="ET76" s="219"/>
      <c r="EV76" s="186">
        <f t="shared" si="1043"/>
        <v>5</v>
      </c>
      <c r="EW76" s="187" t="str">
        <f t="shared" ref="EW76:EW81" si="1199">$C76</f>
        <v>Portugal</v>
      </c>
      <c r="EX76" s="188">
        <f t="shared" ref="EX76:EX81" si="1200">$D76</f>
        <v>46</v>
      </c>
      <c r="EY76" s="187" t="str">
        <f t="shared" ref="EY76:EY81" si="1201">$E76</f>
        <v>DR Congo</v>
      </c>
      <c r="EZ76" s="222"/>
      <c r="FA76" s="222"/>
      <c r="FB76" s="217"/>
      <c r="FC76" s="188" t="str">
        <f t="shared" ref="FC76:FC81" si="1202">IF(($F76&lt;&gt;"")*($G76&lt;&gt;"")*(EZ76&lt;&gt;"")*(FA76&lt;&gt;""),($F76&gt;$G76)*(EZ76&gt;FA76)+($F76=$G76)*(EZ76=FA76)+($F76&lt;$G76)*(EZ76&lt;FA76),"")</f>
        <v/>
      </c>
      <c r="FD76" s="188" t="str">
        <f>IF((FC76&lt;&gt;""),IF(OR($F76&lt;&gt;$G76,PrSettings!$M$4="●"),(($F76-$G76)=(EZ76-FA76))*1,0),"")</f>
        <v/>
      </c>
      <c r="FE76" s="188" t="str">
        <f t="shared" ref="FE76:FE81" si="1203">IF((FC76&lt;&gt;""),($F76=EZ76)*($G76=FA76),"")</f>
        <v/>
      </c>
      <c r="FF76" s="188" t="str">
        <f>IF(FC76&lt;&gt;"",IF(ABS($F76-$G76)&gt;=PrSettings!$M$7,(ABS($F76-$G76-EZ76+FA76)&lt;=1)*1,IF(AND(FC76,$F76=$G76,$F76&gt;=PrSettings!$M$6),(ABS(EZ76-$F76)&lt;=1)*1,IF(AND(FC76,$F76+$G76&gt;=PrSettings!$M$8),(ABS(EZ76-$F76)+ABS(FA76-$G76)&lt;=1)*1,""))),"")</f>
        <v/>
      </c>
      <c r="FG76" s="219"/>
      <c r="FI76" s="186">
        <f t="shared" si="1048"/>
        <v>5</v>
      </c>
      <c r="FJ76" s="187" t="str">
        <f t="shared" ref="FJ76:FJ81" si="1204">$C76</f>
        <v>Portugal</v>
      </c>
      <c r="FK76" s="188">
        <f t="shared" ref="FK76:FK81" si="1205">$D76</f>
        <v>46</v>
      </c>
      <c r="FL76" s="187" t="str">
        <f t="shared" ref="FL76:FL81" si="1206">$E76</f>
        <v>DR Congo</v>
      </c>
      <c r="FM76" s="222"/>
      <c r="FN76" s="222"/>
      <c r="FO76" s="217"/>
      <c r="FP76" s="188" t="str">
        <f t="shared" ref="FP76:FP81" si="1207">IF(($F76&lt;&gt;"")*($G76&lt;&gt;"")*(FM76&lt;&gt;"")*(FN76&lt;&gt;""),($F76&gt;$G76)*(FM76&gt;FN76)+($F76=$G76)*(FM76=FN76)+($F76&lt;$G76)*(FM76&lt;FN76),"")</f>
        <v/>
      </c>
      <c r="FQ76" s="188" t="str">
        <f>IF((FP76&lt;&gt;""),IF(OR($F76&lt;&gt;$G76,PrSettings!$M$4="●"),(($F76-$G76)=(FM76-FN76))*1,0),"")</f>
        <v/>
      </c>
      <c r="FR76" s="188" t="str">
        <f t="shared" ref="FR76:FR81" si="1208">IF((FP76&lt;&gt;""),($F76=FM76)*($G76=FN76),"")</f>
        <v/>
      </c>
      <c r="FS76" s="188" t="str">
        <f>IF(FP76&lt;&gt;"",IF(ABS($F76-$G76)&gt;=PrSettings!$M$7,(ABS($F76-$G76-FM76+FN76)&lt;=1)*1,IF(AND(FP76,$F76=$G76,$F76&gt;=PrSettings!$M$6),(ABS(FM76-$F76)&lt;=1)*1,IF(AND(FP76,$F76+$G76&gt;=PrSettings!$M$8),(ABS(FM76-$F76)+ABS(FN76-$G76)&lt;=1)*1,""))),"")</f>
        <v/>
      </c>
      <c r="FT76" s="219"/>
      <c r="FV76" s="186">
        <f t="shared" si="1053"/>
        <v>5</v>
      </c>
      <c r="FW76" s="187" t="str">
        <f t="shared" ref="FW76:FW81" si="1209">$C76</f>
        <v>Portugal</v>
      </c>
      <c r="FX76" s="188">
        <f t="shared" ref="FX76:FX81" si="1210">$D76</f>
        <v>46</v>
      </c>
      <c r="FY76" s="187" t="str">
        <f t="shared" ref="FY76:FY81" si="1211">$E76</f>
        <v>DR Congo</v>
      </c>
      <c r="FZ76" s="222"/>
      <c r="GA76" s="222"/>
      <c r="GB76" s="217"/>
      <c r="GC76" s="188" t="str">
        <f t="shared" ref="GC76:GC81" si="1212">IF(($F76&lt;&gt;"")*($G76&lt;&gt;"")*(FZ76&lt;&gt;"")*(GA76&lt;&gt;""),($F76&gt;$G76)*(FZ76&gt;GA76)+($F76=$G76)*(FZ76=GA76)+($F76&lt;$G76)*(FZ76&lt;GA76),"")</f>
        <v/>
      </c>
      <c r="GD76" s="188" t="str">
        <f>IF((GC76&lt;&gt;""),IF(OR($F76&lt;&gt;$G76,PrSettings!$M$4="●"),(($F76-$G76)=(FZ76-GA76))*1,0),"")</f>
        <v/>
      </c>
      <c r="GE76" s="188" t="str">
        <f t="shared" ref="GE76:GE81" si="1213">IF((GC76&lt;&gt;""),($F76=FZ76)*($G76=GA76),"")</f>
        <v/>
      </c>
      <c r="GF76" s="188" t="str">
        <f>IF(GC76&lt;&gt;"",IF(ABS($F76-$G76)&gt;=PrSettings!$M$7,(ABS($F76-$G76-FZ76+GA76)&lt;=1)*1,IF(AND(GC76,$F76=$G76,$F76&gt;=PrSettings!$M$6),(ABS(FZ76-$F76)&lt;=1)*1,IF(AND(GC76,$F76+$G76&gt;=PrSettings!$M$8),(ABS(FZ76-$F76)+ABS(GA76-$G76)&lt;=1)*1,""))),"")</f>
        <v/>
      </c>
      <c r="GG76" s="219"/>
      <c r="GI76" s="186">
        <f t="shared" si="1058"/>
        <v>5</v>
      </c>
      <c r="GJ76" s="187" t="str">
        <f t="shared" ref="GJ76:GJ81" si="1214">$C76</f>
        <v>Portugal</v>
      </c>
      <c r="GK76" s="188">
        <f t="shared" ref="GK76:GK81" si="1215">$D76</f>
        <v>46</v>
      </c>
      <c r="GL76" s="187" t="str">
        <f t="shared" ref="GL76:GL81" si="1216">$E76</f>
        <v>DR Congo</v>
      </c>
      <c r="GM76" s="222"/>
      <c r="GN76" s="222"/>
      <c r="GO76" s="217"/>
      <c r="GP76" s="188" t="str">
        <f t="shared" ref="GP76:GP81" si="1217">IF(($F76&lt;&gt;"")*($G76&lt;&gt;"")*(GM76&lt;&gt;"")*(GN76&lt;&gt;""),($F76&gt;$G76)*(GM76&gt;GN76)+($F76=$G76)*(GM76=GN76)+($F76&lt;$G76)*(GM76&lt;GN76),"")</f>
        <v/>
      </c>
      <c r="GQ76" s="188" t="str">
        <f>IF((GP76&lt;&gt;""),IF(OR($F76&lt;&gt;$G76,PrSettings!$M$4="●"),(($F76-$G76)=(GM76-GN76))*1,0),"")</f>
        <v/>
      </c>
      <c r="GR76" s="188" t="str">
        <f t="shared" ref="GR76:GR81" si="1218">IF((GP76&lt;&gt;""),($F76=GM76)*($G76=GN76),"")</f>
        <v/>
      </c>
      <c r="GS76" s="188" t="str">
        <f>IF(GP76&lt;&gt;"",IF(ABS($F76-$G76)&gt;=PrSettings!$M$7,(ABS($F76-$G76-GM76+GN76)&lt;=1)*1,IF(AND(GP76,$F76=$G76,$F76&gt;=PrSettings!$M$6),(ABS(GM76-$F76)&lt;=1)*1,IF(AND(GP76,$F76+$G76&gt;=PrSettings!$M$8),(ABS(GM76-$F76)+ABS(GN76-$G76)&lt;=1)*1,""))),"")</f>
        <v/>
      </c>
      <c r="GT76" s="219"/>
      <c r="GV76" s="186">
        <f t="shared" si="1063"/>
        <v>5</v>
      </c>
      <c r="GW76" s="187" t="str">
        <f t="shared" ref="GW76:GW81" si="1219">$C76</f>
        <v>Portugal</v>
      </c>
      <c r="GX76" s="188">
        <f t="shared" ref="GX76:GX81" si="1220">$D76</f>
        <v>46</v>
      </c>
      <c r="GY76" s="187" t="str">
        <f t="shared" ref="GY76:GY81" si="1221">$E76</f>
        <v>DR Congo</v>
      </c>
      <c r="GZ76" s="222"/>
      <c r="HA76" s="222"/>
      <c r="HB76" s="217"/>
      <c r="HC76" s="188" t="str">
        <f t="shared" ref="HC76:HC81" si="1222">IF(($F76&lt;&gt;"")*($G76&lt;&gt;"")*(GZ76&lt;&gt;"")*(HA76&lt;&gt;""),($F76&gt;$G76)*(GZ76&gt;HA76)+($F76=$G76)*(GZ76=HA76)+($F76&lt;$G76)*(GZ76&lt;HA76),"")</f>
        <v/>
      </c>
      <c r="HD76" s="188" t="str">
        <f>IF((HC76&lt;&gt;""),IF(OR($F76&lt;&gt;$G76,PrSettings!$M$4="●"),(($F76-$G76)=(GZ76-HA76))*1,0),"")</f>
        <v/>
      </c>
      <c r="HE76" s="188" t="str">
        <f t="shared" ref="HE76:HE81" si="1223">IF((HC76&lt;&gt;""),($F76=GZ76)*($G76=HA76),"")</f>
        <v/>
      </c>
      <c r="HF76" s="188" t="str">
        <f>IF(HC76&lt;&gt;"",IF(ABS($F76-$G76)&gt;=PrSettings!$M$7,(ABS($F76-$G76-GZ76+HA76)&lt;=1)*1,IF(AND(HC76,$F76=$G76,$F76&gt;=PrSettings!$M$6),(ABS(GZ76-$F76)&lt;=1)*1,IF(AND(HC76,$F76+$G76&gt;=PrSettings!$M$8),(ABS(GZ76-$F76)+ABS(HA76-$G76)&lt;=1)*1,""))),"")</f>
        <v/>
      </c>
      <c r="HG76" s="219"/>
      <c r="HI76" s="186">
        <f t="shared" si="1068"/>
        <v>5</v>
      </c>
      <c r="HJ76" s="187" t="str">
        <f t="shared" ref="HJ76:HJ81" si="1224">$C76</f>
        <v>Portugal</v>
      </c>
      <c r="HK76" s="188">
        <f t="shared" ref="HK76:HK81" si="1225">$D76</f>
        <v>46</v>
      </c>
      <c r="HL76" s="187" t="str">
        <f t="shared" ref="HL76:HL81" si="1226">$E76</f>
        <v>DR Congo</v>
      </c>
      <c r="HM76" s="222"/>
      <c r="HN76" s="222"/>
      <c r="HO76" s="217"/>
      <c r="HP76" s="188" t="str">
        <f t="shared" ref="HP76:HP81" si="1227">IF(($F76&lt;&gt;"")*($G76&lt;&gt;"")*(HM76&lt;&gt;"")*(HN76&lt;&gt;""),($F76&gt;$G76)*(HM76&gt;HN76)+($F76=$G76)*(HM76=HN76)+($F76&lt;$G76)*(HM76&lt;HN76),"")</f>
        <v/>
      </c>
      <c r="HQ76" s="188" t="str">
        <f>IF((HP76&lt;&gt;""),IF(OR($F76&lt;&gt;$G76,PrSettings!$M$4="●"),(($F76-$G76)=(HM76-HN76))*1,0),"")</f>
        <v/>
      </c>
      <c r="HR76" s="188" t="str">
        <f t="shared" ref="HR76:HR81" si="1228">IF((HP76&lt;&gt;""),($F76=HM76)*($G76=HN76),"")</f>
        <v/>
      </c>
      <c r="HS76" s="188" t="str">
        <f>IF(HP76&lt;&gt;"",IF(ABS($F76-$G76)&gt;=PrSettings!$M$7,(ABS($F76-$G76-HM76+HN76)&lt;=1)*1,IF(AND(HP76,$F76=$G76,$F76&gt;=PrSettings!$M$6),(ABS(HM76-$F76)&lt;=1)*1,IF(AND(HP76,$F76+$G76&gt;=PrSettings!$M$8),(ABS(HM76-$F76)+ABS(HN76-$G76)&lt;=1)*1,""))),"")</f>
        <v/>
      </c>
      <c r="HT76" s="219"/>
      <c r="HV76" s="186">
        <f t="shared" si="1073"/>
        <v>5</v>
      </c>
      <c r="HW76" s="187" t="str">
        <f t="shared" ref="HW76:HW81" si="1229">$C76</f>
        <v>Portugal</v>
      </c>
      <c r="HX76" s="188">
        <f t="shared" ref="HX76:HX81" si="1230">$D76</f>
        <v>46</v>
      </c>
      <c r="HY76" s="187" t="str">
        <f t="shared" ref="HY76:HY81" si="1231">$E76</f>
        <v>DR Congo</v>
      </c>
      <c r="HZ76" s="222"/>
      <c r="IA76" s="222"/>
      <c r="IB76" s="217"/>
      <c r="IC76" s="188" t="str">
        <f t="shared" ref="IC76:IC81" si="1232">IF(($F76&lt;&gt;"")*($G76&lt;&gt;"")*(HZ76&lt;&gt;"")*(IA76&lt;&gt;""),($F76&gt;$G76)*(HZ76&gt;IA76)+($F76=$G76)*(HZ76=IA76)+($F76&lt;$G76)*(HZ76&lt;IA76),"")</f>
        <v/>
      </c>
      <c r="ID76" s="188" t="str">
        <f>IF((IC76&lt;&gt;""),IF(OR($F76&lt;&gt;$G76,PrSettings!$M$4="●"),(($F76-$G76)=(HZ76-IA76))*1,0),"")</f>
        <v/>
      </c>
      <c r="IE76" s="188" t="str">
        <f t="shared" ref="IE76:IE81" si="1233">IF((IC76&lt;&gt;""),($F76=HZ76)*($G76=IA76),"")</f>
        <v/>
      </c>
      <c r="IF76" s="188" t="str">
        <f>IF(IC76&lt;&gt;"",IF(ABS($F76-$G76)&gt;=PrSettings!$M$7,(ABS($F76-$G76-HZ76+IA76)&lt;=1)*1,IF(AND(IC76,$F76=$G76,$F76&gt;=PrSettings!$M$6),(ABS(HZ76-$F76)&lt;=1)*1,IF(AND(IC76,$F76+$G76&gt;=PrSettings!$M$8),(ABS(HZ76-$F76)+ABS(IA76-$G76)&lt;=1)*1,""))),"")</f>
        <v/>
      </c>
      <c r="IG76" s="219"/>
      <c r="II76" s="186">
        <f t="shared" si="1078"/>
        <v>5</v>
      </c>
      <c r="IJ76" s="187" t="str">
        <f t="shared" ref="IJ76:IJ81" si="1234">$C76</f>
        <v>Portugal</v>
      </c>
      <c r="IK76" s="188">
        <f t="shared" ref="IK76:IK81" si="1235">$D76</f>
        <v>46</v>
      </c>
      <c r="IL76" s="187" t="str">
        <f t="shared" ref="IL76:IL81" si="1236">$E76</f>
        <v>DR Congo</v>
      </c>
      <c r="IM76" s="222"/>
      <c r="IN76" s="222"/>
      <c r="IO76" s="217"/>
      <c r="IP76" s="188" t="str">
        <f t="shared" ref="IP76:IP81" si="1237">IF(($F76&lt;&gt;"")*($G76&lt;&gt;"")*(IM76&lt;&gt;"")*(IN76&lt;&gt;""),($F76&gt;$G76)*(IM76&gt;IN76)+($F76=$G76)*(IM76=IN76)+($F76&lt;$G76)*(IM76&lt;IN76),"")</f>
        <v/>
      </c>
      <c r="IQ76" s="188" t="str">
        <f>IF((IP76&lt;&gt;""),IF(OR($F76&lt;&gt;$G76,PrSettings!$M$4="●"),(($F76-$G76)=(IM76-IN76))*1,0),"")</f>
        <v/>
      </c>
      <c r="IR76" s="188" t="str">
        <f t="shared" ref="IR76:IR81" si="1238">IF((IP76&lt;&gt;""),($F76=IM76)*($G76=IN76),"")</f>
        <v/>
      </c>
      <c r="IS76" s="188" t="str">
        <f>IF(IP76&lt;&gt;"",IF(ABS($F76-$G76)&gt;=PrSettings!$M$7,(ABS($F76-$G76-IM76+IN76)&lt;=1)*1,IF(AND(IP76,$F76=$G76,$F76&gt;=PrSettings!$M$6),(ABS(IM76-$F76)&lt;=1)*1,IF(AND(IP76,$F76+$G76&gt;=PrSettings!$M$8),(ABS(IM76-$F76)+ABS(IN76-$G76)&lt;=1)*1,""))),"")</f>
        <v/>
      </c>
      <c r="IT76" s="219"/>
      <c r="IV76" s="186">
        <f t="shared" si="1083"/>
        <v>5</v>
      </c>
      <c r="IW76" s="187" t="str">
        <f t="shared" ref="IW76:IW81" si="1239">$C76</f>
        <v>Portugal</v>
      </c>
      <c r="IX76" s="188">
        <f t="shared" ref="IX76:IX81" si="1240">$D76</f>
        <v>46</v>
      </c>
      <c r="IY76" s="187" t="str">
        <f t="shared" ref="IY76:IY81" si="1241">$E76</f>
        <v>DR Congo</v>
      </c>
      <c r="IZ76" s="222"/>
      <c r="JA76" s="222"/>
      <c r="JB76" s="217"/>
      <c r="JC76" s="188" t="str">
        <f t="shared" ref="JC76:JC81" si="1242">IF(($F76&lt;&gt;"")*($G76&lt;&gt;"")*(IZ76&lt;&gt;"")*(JA76&lt;&gt;""),($F76&gt;$G76)*(IZ76&gt;JA76)+($F76=$G76)*(IZ76=JA76)+($F76&lt;$G76)*(IZ76&lt;JA76),"")</f>
        <v/>
      </c>
      <c r="JD76" s="188" t="str">
        <f>IF((JC76&lt;&gt;""),IF(OR($F76&lt;&gt;$G76,PrSettings!$M$4="●"),(($F76-$G76)=(IZ76-JA76))*1,0),"")</f>
        <v/>
      </c>
      <c r="JE76" s="188" t="str">
        <f t="shared" ref="JE76:JE81" si="1243">IF((JC76&lt;&gt;""),($F76=IZ76)*($G76=JA76),"")</f>
        <v/>
      </c>
      <c r="JF76" s="188" t="str">
        <f>IF(JC76&lt;&gt;"",IF(ABS($F76-$G76)&gt;=PrSettings!$M$7,(ABS($F76-$G76-IZ76+JA76)&lt;=1)*1,IF(AND(JC76,$F76=$G76,$F76&gt;=PrSettings!$M$6),(ABS(IZ76-$F76)&lt;=1)*1,IF(AND(JC76,$F76+$G76&gt;=PrSettings!$M$8),(ABS(IZ76-$F76)+ABS(JA76-$G76)&lt;=1)*1,""))),"")</f>
        <v/>
      </c>
      <c r="JG76" s="219"/>
      <c r="JI76" s="186">
        <f t="shared" si="1088"/>
        <v>5</v>
      </c>
      <c r="JJ76" s="187" t="str">
        <f t="shared" ref="JJ76:JJ81" si="1244">$C76</f>
        <v>Portugal</v>
      </c>
      <c r="JK76" s="188">
        <f t="shared" ref="JK76:JK81" si="1245">$D76</f>
        <v>46</v>
      </c>
      <c r="JL76" s="187" t="str">
        <f t="shared" ref="JL76:JL81" si="1246">$E76</f>
        <v>DR Congo</v>
      </c>
      <c r="JM76" s="222"/>
      <c r="JN76" s="222"/>
      <c r="JO76" s="217"/>
      <c r="JP76" s="188" t="str">
        <f t="shared" ref="JP76:JP81" si="1247">IF(($F76&lt;&gt;"")*($G76&lt;&gt;"")*(JM76&lt;&gt;"")*(JN76&lt;&gt;""),($F76&gt;$G76)*(JM76&gt;JN76)+($F76=$G76)*(JM76=JN76)+($F76&lt;$G76)*(JM76&lt;JN76),"")</f>
        <v/>
      </c>
      <c r="JQ76" s="188" t="str">
        <f>IF((JP76&lt;&gt;""),IF(OR($F76&lt;&gt;$G76,PrSettings!$M$4="●"),(($F76-$G76)=(JM76-JN76))*1,0),"")</f>
        <v/>
      </c>
      <c r="JR76" s="188" t="str">
        <f t="shared" ref="JR76:JR81" si="1248">IF((JP76&lt;&gt;""),($F76=JM76)*($G76=JN76),"")</f>
        <v/>
      </c>
      <c r="JS76" s="188" t="str">
        <f>IF(JP76&lt;&gt;"",IF(ABS($F76-$G76)&gt;=PrSettings!$M$7,(ABS($F76-$G76-JM76+JN76)&lt;=1)*1,IF(AND(JP76,$F76=$G76,$F76&gt;=PrSettings!$M$6),(ABS(JM76-$F76)&lt;=1)*1,IF(AND(JP76,$F76+$G76&gt;=PrSettings!$M$8),(ABS(JM76-$F76)+ABS(JN76-$G76)&lt;=1)*1,""))),"")</f>
        <v/>
      </c>
      <c r="JT76" s="219"/>
      <c r="JV76" s="186">
        <f t="shared" si="1093"/>
        <v>5</v>
      </c>
      <c r="JW76" s="187" t="str">
        <f t="shared" ref="JW76:JW81" si="1249">$C76</f>
        <v>Portugal</v>
      </c>
      <c r="JX76" s="188">
        <f t="shared" ref="JX76:JX81" si="1250">$D76</f>
        <v>46</v>
      </c>
      <c r="JY76" s="187" t="str">
        <f t="shared" ref="JY76:JY81" si="1251">$E76</f>
        <v>DR Congo</v>
      </c>
      <c r="JZ76" s="222"/>
      <c r="KA76" s="222"/>
      <c r="KB76" s="217"/>
      <c r="KC76" s="188" t="str">
        <f t="shared" ref="KC76:KC81" si="1252">IF(($F76&lt;&gt;"")*($G76&lt;&gt;"")*(JZ76&lt;&gt;"")*(KA76&lt;&gt;""),($F76&gt;$G76)*(JZ76&gt;KA76)+($F76=$G76)*(JZ76=KA76)+($F76&lt;$G76)*(JZ76&lt;KA76),"")</f>
        <v/>
      </c>
      <c r="KD76" s="188" t="str">
        <f>IF((KC76&lt;&gt;""),IF(OR($F76&lt;&gt;$G76,PrSettings!$M$4="●"),(($F76-$G76)=(JZ76-KA76))*1,0),"")</f>
        <v/>
      </c>
      <c r="KE76" s="188" t="str">
        <f t="shared" ref="KE76:KE81" si="1253">IF((KC76&lt;&gt;""),($F76=JZ76)*($G76=KA76),"")</f>
        <v/>
      </c>
      <c r="KF76" s="188" t="str">
        <f>IF(KC76&lt;&gt;"",IF(ABS($F76-$G76)&gt;=PrSettings!$M$7,(ABS($F76-$G76-JZ76+KA76)&lt;=1)*1,IF(AND(KC76,$F76=$G76,$F76&gt;=PrSettings!$M$6),(ABS(JZ76-$F76)&lt;=1)*1,IF(AND(KC76,$F76+$G76&gt;=PrSettings!$M$8),(ABS(JZ76-$F76)+ABS(KA76-$G76)&lt;=1)*1,""))),"")</f>
        <v/>
      </c>
      <c r="KG76" s="219"/>
      <c r="KI76" s="186">
        <f t="shared" si="1098"/>
        <v>5</v>
      </c>
      <c r="KJ76" s="187" t="str">
        <f t="shared" ref="KJ76:KJ81" si="1254">$C76</f>
        <v>Portugal</v>
      </c>
      <c r="KK76" s="188">
        <f t="shared" ref="KK76:KK81" si="1255">$D76</f>
        <v>46</v>
      </c>
      <c r="KL76" s="187" t="str">
        <f t="shared" ref="KL76:KL81" si="1256">$E76</f>
        <v>DR Congo</v>
      </c>
      <c r="KM76" s="222"/>
      <c r="KN76" s="222"/>
      <c r="KO76" s="217"/>
      <c r="KP76" s="188" t="str">
        <f t="shared" ref="KP76:KP81" si="1257">IF(($F76&lt;&gt;"")*($G76&lt;&gt;"")*(KM76&lt;&gt;"")*(KN76&lt;&gt;""),($F76&gt;$G76)*(KM76&gt;KN76)+($F76=$G76)*(KM76=KN76)+($F76&lt;$G76)*(KM76&lt;KN76),"")</f>
        <v/>
      </c>
      <c r="KQ76" s="188" t="str">
        <f>IF((KP76&lt;&gt;""),IF(OR($F76&lt;&gt;$G76,PrSettings!$M$4="●"),(($F76-$G76)=(KM76-KN76))*1,0),"")</f>
        <v/>
      </c>
      <c r="KR76" s="188" t="str">
        <f t="shared" ref="KR76:KR81" si="1258">IF((KP76&lt;&gt;""),($F76=KM76)*($G76=KN76),"")</f>
        <v/>
      </c>
      <c r="KS76" s="188" t="str">
        <f>IF(KP76&lt;&gt;"",IF(ABS($F76-$G76)&gt;=PrSettings!$M$7,(ABS($F76-$G76-KM76+KN76)&lt;=1)*1,IF(AND(KP76,$F76=$G76,$F76&gt;=PrSettings!$M$6),(ABS(KM76-$F76)&lt;=1)*1,IF(AND(KP76,$F76+$G76&gt;=PrSettings!$M$8),(ABS(KM76-$F76)+ABS(KN76-$G76)&lt;=1)*1,""))),"")</f>
        <v/>
      </c>
      <c r="KT76" s="219"/>
      <c r="KV76" s="186">
        <f t="shared" si="1103"/>
        <v>5</v>
      </c>
      <c r="KW76" s="187" t="str">
        <f t="shared" ref="KW76:KW81" si="1259">$C76</f>
        <v>Portugal</v>
      </c>
      <c r="KX76" s="188">
        <f t="shared" ref="KX76:KX81" si="1260">$D76</f>
        <v>46</v>
      </c>
      <c r="KY76" s="187" t="str">
        <f t="shared" ref="KY76:KY81" si="1261">$E76</f>
        <v>DR Congo</v>
      </c>
      <c r="KZ76" s="222"/>
      <c r="LA76" s="222"/>
      <c r="LB76" s="217"/>
      <c r="LC76" s="188" t="str">
        <f t="shared" ref="LC76:LC81" si="1262">IF(($F76&lt;&gt;"")*($G76&lt;&gt;"")*(KZ76&lt;&gt;"")*(LA76&lt;&gt;""),($F76&gt;$G76)*(KZ76&gt;LA76)+($F76=$G76)*(KZ76=LA76)+($F76&lt;$G76)*(KZ76&lt;LA76),"")</f>
        <v/>
      </c>
      <c r="LD76" s="188" t="str">
        <f>IF((LC76&lt;&gt;""),IF(OR($F76&lt;&gt;$G76,PrSettings!$M$4="●"),(($F76-$G76)=(KZ76-LA76))*1,0),"")</f>
        <v/>
      </c>
      <c r="LE76" s="188" t="str">
        <f t="shared" ref="LE76:LE81" si="1263">IF((LC76&lt;&gt;""),($F76=KZ76)*($G76=LA76),"")</f>
        <v/>
      </c>
      <c r="LF76" s="188" t="str">
        <f>IF(LC76&lt;&gt;"",IF(ABS($F76-$G76)&gt;=PrSettings!$M$7,(ABS($F76-$G76-KZ76+LA76)&lt;=1)*1,IF(AND(LC76,$F76=$G76,$F76&gt;=PrSettings!$M$6),(ABS(KZ76-$F76)&lt;=1)*1,IF(AND(LC76,$F76+$G76&gt;=PrSettings!$M$8),(ABS(KZ76-$F76)+ABS(LA76-$G76)&lt;=1)*1,""))),"")</f>
        <v/>
      </c>
      <c r="LG76" s="219"/>
      <c r="LI76" s="186">
        <f t="shared" si="1108"/>
        <v>5</v>
      </c>
      <c r="LJ76" s="187" t="str">
        <f t="shared" ref="LJ76:LJ81" si="1264">$C76</f>
        <v>Portugal</v>
      </c>
      <c r="LK76" s="188">
        <f t="shared" ref="LK76:LK81" si="1265">$D76</f>
        <v>46</v>
      </c>
      <c r="LL76" s="187" t="str">
        <f t="shared" ref="LL76:LL81" si="1266">$E76</f>
        <v>DR Congo</v>
      </c>
      <c r="LM76" s="222"/>
      <c r="LN76" s="222"/>
      <c r="LO76" s="217"/>
      <c r="LP76" s="188" t="str">
        <f t="shared" ref="LP76:LP81" si="1267">IF(($F76&lt;&gt;"")*($G76&lt;&gt;"")*(LM76&lt;&gt;"")*(LN76&lt;&gt;""),($F76&gt;$G76)*(LM76&gt;LN76)+($F76=$G76)*(LM76=LN76)+($F76&lt;$G76)*(LM76&lt;LN76),"")</f>
        <v/>
      </c>
      <c r="LQ76" s="188" t="str">
        <f>IF((LP76&lt;&gt;""),IF(OR($F76&lt;&gt;$G76,PrSettings!$M$4="●"),(($F76-$G76)=(LM76-LN76))*1,0),"")</f>
        <v/>
      </c>
      <c r="LR76" s="188" t="str">
        <f t="shared" ref="LR76:LR81" si="1268">IF((LP76&lt;&gt;""),($F76=LM76)*($G76=LN76),"")</f>
        <v/>
      </c>
      <c r="LS76" s="188" t="str">
        <f>IF(LP76&lt;&gt;"",IF(ABS($F76-$G76)&gt;=PrSettings!$M$7,(ABS($F76-$G76-LM76+LN76)&lt;=1)*1,IF(AND(LP76,$F76=$G76,$F76&gt;=PrSettings!$M$6),(ABS(LM76-$F76)&lt;=1)*1,IF(AND(LP76,$F76+$G76&gt;=PrSettings!$M$8),(ABS(LM76-$F76)+ABS(LN76-$G76)&lt;=1)*1,""))),"")</f>
        <v/>
      </c>
      <c r="LT76" s="219"/>
      <c r="LV76" s="186">
        <f t="shared" si="1113"/>
        <v>5</v>
      </c>
      <c r="LW76" s="187" t="str">
        <f t="shared" ref="LW76:LW81" si="1269">$C76</f>
        <v>Portugal</v>
      </c>
      <c r="LX76" s="188">
        <f t="shared" ref="LX76:LX81" si="1270">$D76</f>
        <v>46</v>
      </c>
      <c r="LY76" s="187" t="str">
        <f t="shared" ref="LY76:LY81" si="1271">$E76</f>
        <v>DR Congo</v>
      </c>
      <c r="LZ76" s="222"/>
      <c r="MA76" s="222"/>
      <c r="MB76" s="217"/>
      <c r="MC76" s="188" t="str">
        <f t="shared" ref="MC76:MC81" si="1272">IF(($F76&lt;&gt;"")*($G76&lt;&gt;"")*(LZ76&lt;&gt;"")*(MA76&lt;&gt;""),($F76&gt;$G76)*(LZ76&gt;MA76)+($F76=$G76)*(LZ76=MA76)+($F76&lt;$G76)*(LZ76&lt;MA76),"")</f>
        <v/>
      </c>
      <c r="MD76" s="188" t="str">
        <f>IF((MC76&lt;&gt;""),IF(OR($F76&lt;&gt;$G76,PrSettings!$M$4="●"),(($F76-$G76)=(LZ76-MA76))*1,0),"")</f>
        <v/>
      </c>
      <c r="ME76" s="188" t="str">
        <f t="shared" ref="ME76:ME81" si="1273">IF((MC76&lt;&gt;""),($F76=LZ76)*($G76=MA76),"")</f>
        <v/>
      </c>
      <c r="MF76" s="188" t="str">
        <f>IF(MC76&lt;&gt;"",IF(ABS($F76-$G76)&gt;=PrSettings!$M$7,(ABS($F76-$G76-LZ76+MA76)&lt;=1)*1,IF(AND(MC76,$F76=$G76,$F76&gt;=PrSettings!$M$6),(ABS(LZ76-$F76)&lt;=1)*1,IF(AND(MC76,$F76+$G76&gt;=PrSettings!$M$8),(ABS(LZ76-$F76)+ABS(MA76-$G76)&lt;=1)*1,""))),"")</f>
        <v/>
      </c>
      <c r="MG76" s="219"/>
    </row>
    <row r="77" spans="2:345">
      <c r="B77" s="186">
        <f>INDEX(Groups!$C$7:$C$65,MATCH(C77,Groups!$D$7:$D$65,0))</f>
        <v>50</v>
      </c>
      <c r="C77" s="187" t="str">
        <f>CalcK!$P$23</f>
        <v>Uzbekistan</v>
      </c>
      <c r="D77" s="188">
        <f>INDEX(Groups!$C$7:$C$65,MATCH(E77,Groups!$D$7:$D$65,0))</f>
        <v>13</v>
      </c>
      <c r="E77" s="187" t="str">
        <f>CalcK!$Q$23</f>
        <v>Colombia</v>
      </c>
      <c r="F77" s="717" t="str">
        <f>CalcK!$R$23</f>
        <v/>
      </c>
      <c r="G77" s="190" t="str">
        <f>CalcK!$S$23</f>
        <v/>
      </c>
      <c r="I77" s="186">
        <f t="shared" si="468"/>
        <v>50</v>
      </c>
      <c r="J77" s="187" t="str">
        <f t="shared" si="1144"/>
        <v>Uzbekistan</v>
      </c>
      <c r="K77" s="188">
        <f t="shared" si="1145"/>
        <v>13</v>
      </c>
      <c r="L77" s="187" t="str">
        <f t="shared" si="1146"/>
        <v>Colombia</v>
      </c>
      <c r="M77" s="222"/>
      <c r="N77" s="222"/>
      <c r="O77" s="218"/>
      <c r="P77" s="188" t="str">
        <f t="shared" si="1147"/>
        <v/>
      </c>
      <c r="Q77" s="188" t="str">
        <f>IF((P77&lt;&gt;""),IF(OR($F77&lt;&gt;$G77,PrSettings!$M$4="●"),(($F77-$G77)=(M77-N77))*1,0),"")</f>
        <v/>
      </c>
      <c r="R77" s="188" t="str">
        <f t="shared" si="1148"/>
        <v/>
      </c>
      <c r="S77" s="188" t="str">
        <f>IF(P77&lt;&gt;"",IF(ABS($F77-$G77)&gt;=PrSettings!$M$7,(ABS($F77-$G77-M77+N77)&lt;=1)*1,IF(AND(P77,$F77=$G77,$F77&gt;=PrSettings!$M$6),(ABS(M77-$F77)&lt;=1)*1,IF(AND(P77,$F77+$G77&gt;=PrSettings!$M$8),(ABS(M77-$F77)+ABS(N77-$G77)&lt;=1)*1,""))),"")</f>
        <v/>
      </c>
      <c r="T77" s="220"/>
      <c r="V77" s="186">
        <f t="shared" si="993"/>
        <v>50</v>
      </c>
      <c r="W77" s="187" t="str">
        <f t="shared" si="1149"/>
        <v>Uzbekistan</v>
      </c>
      <c r="X77" s="188">
        <f t="shared" si="1150"/>
        <v>13</v>
      </c>
      <c r="Y77" s="187" t="str">
        <f t="shared" si="1151"/>
        <v>Colombia</v>
      </c>
      <c r="Z77" s="222"/>
      <c r="AA77" s="222"/>
      <c r="AB77" s="218"/>
      <c r="AC77" s="188" t="str">
        <f t="shared" si="1152"/>
        <v/>
      </c>
      <c r="AD77" s="188" t="str">
        <f>IF((AC77&lt;&gt;""),IF(OR($F77&lt;&gt;$G77,PrSettings!$M$4="●"),(($F77-$G77)=(Z77-AA77))*1,0),"")</f>
        <v/>
      </c>
      <c r="AE77" s="188" t="str">
        <f t="shared" si="1153"/>
        <v/>
      </c>
      <c r="AF77" s="188" t="str">
        <f>IF(AC77&lt;&gt;"",IF(ABS($F77-$G77)&gt;=PrSettings!$M$7,(ABS($F77-$G77-Z77+AA77)&lt;=1)*1,IF(AND(AC77,$F77=$G77,$F77&gt;=PrSettings!$M$6),(ABS(Z77-$F77)&lt;=1)*1,IF(AND(AC77,$F77+$G77&gt;=PrSettings!$M$8),(ABS(Z77-$F77)+ABS(AA77-$G77)&lt;=1)*1,""))),"")</f>
        <v/>
      </c>
      <c r="AG77" s="220"/>
      <c r="AI77" s="186">
        <f t="shared" si="998"/>
        <v>50</v>
      </c>
      <c r="AJ77" s="187" t="str">
        <f t="shared" si="1154"/>
        <v>Uzbekistan</v>
      </c>
      <c r="AK77" s="188">
        <f t="shared" si="1155"/>
        <v>13</v>
      </c>
      <c r="AL77" s="187" t="str">
        <f t="shared" si="1156"/>
        <v>Colombia</v>
      </c>
      <c r="AM77" s="222"/>
      <c r="AN77" s="222"/>
      <c r="AO77" s="218"/>
      <c r="AP77" s="188" t="str">
        <f t="shared" si="1157"/>
        <v/>
      </c>
      <c r="AQ77" s="188" t="str">
        <f>IF((AP77&lt;&gt;""),IF(OR($F77&lt;&gt;$G77,PrSettings!$M$4="●"),(($F77-$G77)=(AM77-AN77))*1,0),"")</f>
        <v/>
      </c>
      <c r="AR77" s="188" t="str">
        <f t="shared" si="1158"/>
        <v/>
      </c>
      <c r="AS77" s="188" t="str">
        <f>IF(AP77&lt;&gt;"",IF(ABS($F77-$G77)&gt;=PrSettings!$M$7,(ABS($F77-$G77-AM77+AN77)&lt;=1)*1,IF(AND(AP77,$F77=$G77,$F77&gt;=PrSettings!$M$6),(ABS(AM77-$F77)&lt;=1)*1,IF(AND(AP77,$F77+$G77&gt;=PrSettings!$M$8),(ABS(AM77-$F77)+ABS(AN77-$G77)&lt;=1)*1,""))),"")</f>
        <v/>
      </c>
      <c r="AT77" s="220"/>
      <c r="AV77" s="186">
        <f t="shared" si="1003"/>
        <v>50</v>
      </c>
      <c r="AW77" s="187" t="str">
        <f t="shared" si="1159"/>
        <v>Uzbekistan</v>
      </c>
      <c r="AX77" s="188">
        <f t="shared" si="1160"/>
        <v>13</v>
      </c>
      <c r="AY77" s="187" t="str">
        <f t="shared" si="1161"/>
        <v>Colombia</v>
      </c>
      <c r="AZ77" s="222"/>
      <c r="BA77" s="222"/>
      <c r="BB77" s="218"/>
      <c r="BC77" s="188" t="str">
        <f t="shared" si="1162"/>
        <v/>
      </c>
      <c r="BD77" s="188" t="str">
        <f>IF((BC77&lt;&gt;""),IF(OR($F77&lt;&gt;$G77,PrSettings!$M$4="●"),(($F77-$G77)=(AZ77-BA77))*1,0),"")</f>
        <v/>
      </c>
      <c r="BE77" s="188" t="str">
        <f t="shared" si="1163"/>
        <v/>
      </c>
      <c r="BF77" s="188" t="str">
        <f>IF(BC77&lt;&gt;"",IF(ABS($F77-$G77)&gt;=PrSettings!$M$7,(ABS($F77-$G77-AZ77+BA77)&lt;=1)*1,IF(AND(BC77,$F77=$G77,$F77&gt;=PrSettings!$M$6),(ABS(AZ77-$F77)&lt;=1)*1,IF(AND(BC77,$F77+$G77&gt;=PrSettings!$M$8),(ABS(AZ77-$F77)+ABS(BA77-$G77)&lt;=1)*1,""))),"")</f>
        <v/>
      </c>
      <c r="BG77" s="220"/>
      <c r="BI77" s="186">
        <f t="shared" si="1008"/>
        <v>50</v>
      </c>
      <c r="BJ77" s="187" t="str">
        <f t="shared" si="1164"/>
        <v>Uzbekistan</v>
      </c>
      <c r="BK77" s="188">
        <f t="shared" si="1165"/>
        <v>13</v>
      </c>
      <c r="BL77" s="187" t="str">
        <f t="shared" si="1166"/>
        <v>Colombia</v>
      </c>
      <c r="BM77" s="222"/>
      <c r="BN77" s="222"/>
      <c r="BO77" s="218"/>
      <c r="BP77" s="188" t="str">
        <f t="shared" si="1167"/>
        <v/>
      </c>
      <c r="BQ77" s="188" t="str">
        <f>IF((BP77&lt;&gt;""),IF(OR($F77&lt;&gt;$G77,PrSettings!$M$4="●"),(($F77-$G77)=(BM77-BN77))*1,0),"")</f>
        <v/>
      </c>
      <c r="BR77" s="188" t="str">
        <f t="shared" si="1168"/>
        <v/>
      </c>
      <c r="BS77" s="188" t="str">
        <f>IF(BP77&lt;&gt;"",IF(ABS($F77-$G77)&gt;=PrSettings!$M$7,(ABS($F77-$G77-BM77+BN77)&lt;=1)*1,IF(AND(BP77,$F77=$G77,$F77&gt;=PrSettings!$M$6),(ABS(BM77-$F77)&lt;=1)*1,IF(AND(BP77,$F77+$G77&gt;=PrSettings!$M$8),(ABS(BM77-$F77)+ABS(BN77-$G77)&lt;=1)*1,""))),"")</f>
        <v/>
      </c>
      <c r="BT77" s="220"/>
      <c r="BV77" s="186">
        <f t="shared" si="1013"/>
        <v>50</v>
      </c>
      <c r="BW77" s="187" t="str">
        <f t="shared" si="1169"/>
        <v>Uzbekistan</v>
      </c>
      <c r="BX77" s="188">
        <f t="shared" si="1170"/>
        <v>13</v>
      </c>
      <c r="BY77" s="187" t="str">
        <f t="shared" si="1171"/>
        <v>Colombia</v>
      </c>
      <c r="BZ77" s="222"/>
      <c r="CA77" s="222"/>
      <c r="CB77" s="218"/>
      <c r="CC77" s="188" t="str">
        <f t="shared" si="1172"/>
        <v/>
      </c>
      <c r="CD77" s="188" t="str">
        <f>IF((CC77&lt;&gt;""),IF(OR($F77&lt;&gt;$G77,PrSettings!$M$4="●"),(($F77-$G77)=(BZ77-CA77))*1,0),"")</f>
        <v/>
      </c>
      <c r="CE77" s="188" t="str">
        <f t="shared" si="1173"/>
        <v/>
      </c>
      <c r="CF77" s="188" t="str">
        <f>IF(CC77&lt;&gt;"",IF(ABS($F77-$G77)&gt;=PrSettings!$M$7,(ABS($F77-$G77-BZ77+CA77)&lt;=1)*1,IF(AND(CC77,$F77=$G77,$F77&gt;=PrSettings!$M$6),(ABS(BZ77-$F77)&lt;=1)*1,IF(AND(CC77,$F77+$G77&gt;=PrSettings!$M$8),(ABS(BZ77-$F77)+ABS(CA77-$G77)&lt;=1)*1,""))),"")</f>
        <v/>
      </c>
      <c r="CG77" s="220"/>
      <c r="CI77" s="186">
        <f t="shared" si="1018"/>
        <v>50</v>
      </c>
      <c r="CJ77" s="187" t="str">
        <f t="shared" si="1174"/>
        <v>Uzbekistan</v>
      </c>
      <c r="CK77" s="188">
        <f t="shared" si="1175"/>
        <v>13</v>
      </c>
      <c r="CL77" s="187" t="str">
        <f t="shared" si="1176"/>
        <v>Colombia</v>
      </c>
      <c r="CM77" s="222"/>
      <c r="CN77" s="222"/>
      <c r="CO77" s="218"/>
      <c r="CP77" s="188" t="str">
        <f t="shared" si="1177"/>
        <v/>
      </c>
      <c r="CQ77" s="188" t="str">
        <f>IF((CP77&lt;&gt;""),IF(OR($F77&lt;&gt;$G77,PrSettings!$M$4="●"),(($F77-$G77)=(CM77-CN77))*1,0),"")</f>
        <v/>
      </c>
      <c r="CR77" s="188" t="str">
        <f t="shared" si="1178"/>
        <v/>
      </c>
      <c r="CS77" s="188" t="str">
        <f>IF(CP77&lt;&gt;"",IF(ABS($F77-$G77)&gt;=PrSettings!$M$7,(ABS($F77-$G77-CM77+CN77)&lt;=1)*1,IF(AND(CP77,$F77=$G77,$F77&gt;=PrSettings!$M$6),(ABS(CM77-$F77)&lt;=1)*1,IF(AND(CP77,$F77+$G77&gt;=PrSettings!$M$8),(ABS(CM77-$F77)+ABS(CN77-$G77)&lt;=1)*1,""))),"")</f>
        <v/>
      </c>
      <c r="CT77" s="220"/>
      <c r="CV77" s="186">
        <f t="shared" si="1023"/>
        <v>50</v>
      </c>
      <c r="CW77" s="187" t="str">
        <f t="shared" si="1179"/>
        <v>Uzbekistan</v>
      </c>
      <c r="CX77" s="188">
        <f t="shared" si="1180"/>
        <v>13</v>
      </c>
      <c r="CY77" s="187" t="str">
        <f t="shared" si="1181"/>
        <v>Colombia</v>
      </c>
      <c r="CZ77" s="222"/>
      <c r="DA77" s="222"/>
      <c r="DB77" s="218"/>
      <c r="DC77" s="188" t="str">
        <f t="shared" si="1182"/>
        <v/>
      </c>
      <c r="DD77" s="188" t="str">
        <f>IF((DC77&lt;&gt;""),IF(OR($F77&lt;&gt;$G77,PrSettings!$M$4="●"),(($F77-$G77)=(CZ77-DA77))*1,0),"")</f>
        <v/>
      </c>
      <c r="DE77" s="188" t="str">
        <f t="shared" si="1183"/>
        <v/>
      </c>
      <c r="DF77" s="188" t="str">
        <f>IF(DC77&lt;&gt;"",IF(ABS($F77-$G77)&gt;=PrSettings!$M$7,(ABS($F77-$G77-CZ77+DA77)&lt;=1)*1,IF(AND(DC77,$F77=$G77,$F77&gt;=PrSettings!$M$6),(ABS(CZ77-$F77)&lt;=1)*1,IF(AND(DC77,$F77+$G77&gt;=PrSettings!$M$8),(ABS(CZ77-$F77)+ABS(DA77-$G77)&lt;=1)*1,""))),"")</f>
        <v/>
      </c>
      <c r="DG77" s="220"/>
      <c r="DI77" s="186">
        <f t="shared" si="1028"/>
        <v>50</v>
      </c>
      <c r="DJ77" s="187" t="str">
        <f t="shared" si="1184"/>
        <v>Uzbekistan</v>
      </c>
      <c r="DK77" s="188">
        <f t="shared" si="1185"/>
        <v>13</v>
      </c>
      <c r="DL77" s="187" t="str">
        <f t="shared" si="1186"/>
        <v>Colombia</v>
      </c>
      <c r="DM77" s="222"/>
      <c r="DN77" s="222"/>
      <c r="DO77" s="218"/>
      <c r="DP77" s="188" t="str">
        <f t="shared" si="1187"/>
        <v/>
      </c>
      <c r="DQ77" s="188" t="str">
        <f>IF((DP77&lt;&gt;""),IF(OR($F77&lt;&gt;$G77,PrSettings!$M$4="●"),(($F77-$G77)=(DM77-DN77))*1,0),"")</f>
        <v/>
      </c>
      <c r="DR77" s="188" t="str">
        <f t="shared" si="1188"/>
        <v/>
      </c>
      <c r="DS77" s="188" t="str">
        <f>IF(DP77&lt;&gt;"",IF(ABS($F77-$G77)&gt;=PrSettings!$M$7,(ABS($F77-$G77-DM77+DN77)&lt;=1)*1,IF(AND(DP77,$F77=$G77,$F77&gt;=PrSettings!$M$6),(ABS(DM77-$F77)&lt;=1)*1,IF(AND(DP77,$F77+$G77&gt;=PrSettings!$M$8),(ABS(DM77-$F77)+ABS(DN77-$G77)&lt;=1)*1,""))),"")</f>
        <v/>
      </c>
      <c r="DT77" s="220"/>
      <c r="DV77" s="186">
        <f t="shared" si="1033"/>
        <v>50</v>
      </c>
      <c r="DW77" s="187" t="str">
        <f t="shared" si="1189"/>
        <v>Uzbekistan</v>
      </c>
      <c r="DX77" s="188">
        <f t="shared" si="1190"/>
        <v>13</v>
      </c>
      <c r="DY77" s="187" t="str">
        <f t="shared" si="1191"/>
        <v>Colombia</v>
      </c>
      <c r="DZ77" s="222"/>
      <c r="EA77" s="222"/>
      <c r="EB77" s="218"/>
      <c r="EC77" s="188" t="str">
        <f t="shared" si="1192"/>
        <v/>
      </c>
      <c r="ED77" s="188" t="str">
        <f>IF((EC77&lt;&gt;""),IF(OR($F77&lt;&gt;$G77,PrSettings!$M$4="●"),(($F77-$G77)=(DZ77-EA77))*1,0),"")</f>
        <v/>
      </c>
      <c r="EE77" s="188" t="str">
        <f t="shared" si="1193"/>
        <v/>
      </c>
      <c r="EF77" s="188" t="str">
        <f>IF(EC77&lt;&gt;"",IF(ABS($F77-$G77)&gt;=PrSettings!$M$7,(ABS($F77-$G77-DZ77+EA77)&lt;=1)*1,IF(AND(EC77,$F77=$G77,$F77&gt;=PrSettings!$M$6),(ABS(DZ77-$F77)&lt;=1)*1,IF(AND(EC77,$F77+$G77&gt;=PrSettings!$M$8),(ABS(DZ77-$F77)+ABS(EA77-$G77)&lt;=1)*1,""))),"")</f>
        <v/>
      </c>
      <c r="EG77" s="220"/>
      <c r="EI77" s="186">
        <f t="shared" si="1038"/>
        <v>50</v>
      </c>
      <c r="EJ77" s="187" t="str">
        <f t="shared" si="1194"/>
        <v>Uzbekistan</v>
      </c>
      <c r="EK77" s="188">
        <f t="shared" si="1195"/>
        <v>13</v>
      </c>
      <c r="EL77" s="187" t="str">
        <f t="shared" si="1196"/>
        <v>Colombia</v>
      </c>
      <c r="EM77" s="222"/>
      <c r="EN77" s="222"/>
      <c r="EO77" s="218"/>
      <c r="EP77" s="188" t="str">
        <f t="shared" si="1197"/>
        <v/>
      </c>
      <c r="EQ77" s="188" t="str">
        <f>IF((EP77&lt;&gt;""),IF(OR($F77&lt;&gt;$G77,PrSettings!$M$4="●"),(($F77-$G77)=(EM77-EN77))*1,0),"")</f>
        <v/>
      </c>
      <c r="ER77" s="188" t="str">
        <f t="shared" si="1198"/>
        <v/>
      </c>
      <c r="ES77" s="188" t="str">
        <f>IF(EP77&lt;&gt;"",IF(ABS($F77-$G77)&gt;=PrSettings!$M$7,(ABS($F77-$G77-EM77+EN77)&lt;=1)*1,IF(AND(EP77,$F77=$G77,$F77&gt;=PrSettings!$M$6),(ABS(EM77-$F77)&lt;=1)*1,IF(AND(EP77,$F77+$G77&gt;=PrSettings!$M$8),(ABS(EM77-$F77)+ABS(EN77-$G77)&lt;=1)*1,""))),"")</f>
        <v/>
      </c>
      <c r="ET77" s="220"/>
      <c r="EV77" s="186">
        <f t="shared" si="1043"/>
        <v>50</v>
      </c>
      <c r="EW77" s="187" t="str">
        <f t="shared" si="1199"/>
        <v>Uzbekistan</v>
      </c>
      <c r="EX77" s="188">
        <f t="shared" si="1200"/>
        <v>13</v>
      </c>
      <c r="EY77" s="187" t="str">
        <f t="shared" si="1201"/>
        <v>Colombia</v>
      </c>
      <c r="EZ77" s="222"/>
      <c r="FA77" s="222"/>
      <c r="FB77" s="218"/>
      <c r="FC77" s="188" t="str">
        <f t="shared" si="1202"/>
        <v/>
      </c>
      <c r="FD77" s="188" t="str">
        <f>IF((FC77&lt;&gt;""),IF(OR($F77&lt;&gt;$G77,PrSettings!$M$4="●"),(($F77-$G77)=(EZ77-FA77))*1,0),"")</f>
        <v/>
      </c>
      <c r="FE77" s="188" t="str">
        <f t="shared" si="1203"/>
        <v/>
      </c>
      <c r="FF77" s="188" t="str">
        <f>IF(FC77&lt;&gt;"",IF(ABS($F77-$G77)&gt;=PrSettings!$M$7,(ABS($F77-$G77-EZ77+FA77)&lt;=1)*1,IF(AND(FC77,$F77=$G77,$F77&gt;=PrSettings!$M$6),(ABS(EZ77-$F77)&lt;=1)*1,IF(AND(FC77,$F77+$G77&gt;=PrSettings!$M$8),(ABS(EZ77-$F77)+ABS(FA77-$G77)&lt;=1)*1,""))),"")</f>
        <v/>
      </c>
      <c r="FG77" s="220"/>
      <c r="FI77" s="186">
        <f t="shared" si="1048"/>
        <v>50</v>
      </c>
      <c r="FJ77" s="187" t="str">
        <f t="shared" si="1204"/>
        <v>Uzbekistan</v>
      </c>
      <c r="FK77" s="188">
        <f t="shared" si="1205"/>
        <v>13</v>
      </c>
      <c r="FL77" s="187" t="str">
        <f t="shared" si="1206"/>
        <v>Colombia</v>
      </c>
      <c r="FM77" s="222"/>
      <c r="FN77" s="222"/>
      <c r="FO77" s="218"/>
      <c r="FP77" s="188" t="str">
        <f t="shared" si="1207"/>
        <v/>
      </c>
      <c r="FQ77" s="188" t="str">
        <f>IF((FP77&lt;&gt;""),IF(OR($F77&lt;&gt;$G77,PrSettings!$M$4="●"),(($F77-$G77)=(FM77-FN77))*1,0),"")</f>
        <v/>
      </c>
      <c r="FR77" s="188" t="str">
        <f t="shared" si="1208"/>
        <v/>
      </c>
      <c r="FS77" s="188" t="str">
        <f>IF(FP77&lt;&gt;"",IF(ABS($F77-$G77)&gt;=PrSettings!$M$7,(ABS($F77-$G77-FM77+FN77)&lt;=1)*1,IF(AND(FP77,$F77=$G77,$F77&gt;=PrSettings!$M$6),(ABS(FM77-$F77)&lt;=1)*1,IF(AND(FP77,$F77+$G77&gt;=PrSettings!$M$8),(ABS(FM77-$F77)+ABS(FN77-$G77)&lt;=1)*1,""))),"")</f>
        <v/>
      </c>
      <c r="FT77" s="220"/>
      <c r="FV77" s="186">
        <f t="shared" si="1053"/>
        <v>50</v>
      </c>
      <c r="FW77" s="187" t="str">
        <f t="shared" si="1209"/>
        <v>Uzbekistan</v>
      </c>
      <c r="FX77" s="188">
        <f t="shared" si="1210"/>
        <v>13</v>
      </c>
      <c r="FY77" s="187" t="str">
        <f t="shared" si="1211"/>
        <v>Colombia</v>
      </c>
      <c r="FZ77" s="222"/>
      <c r="GA77" s="222"/>
      <c r="GB77" s="218"/>
      <c r="GC77" s="188" t="str">
        <f t="shared" si="1212"/>
        <v/>
      </c>
      <c r="GD77" s="188" t="str">
        <f>IF((GC77&lt;&gt;""),IF(OR($F77&lt;&gt;$G77,PrSettings!$M$4="●"),(($F77-$G77)=(FZ77-GA77))*1,0),"")</f>
        <v/>
      </c>
      <c r="GE77" s="188" t="str">
        <f t="shared" si="1213"/>
        <v/>
      </c>
      <c r="GF77" s="188" t="str">
        <f>IF(GC77&lt;&gt;"",IF(ABS($F77-$G77)&gt;=PrSettings!$M$7,(ABS($F77-$G77-FZ77+GA77)&lt;=1)*1,IF(AND(GC77,$F77=$G77,$F77&gt;=PrSettings!$M$6),(ABS(FZ77-$F77)&lt;=1)*1,IF(AND(GC77,$F77+$G77&gt;=PrSettings!$M$8),(ABS(FZ77-$F77)+ABS(GA77-$G77)&lt;=1)*1,""))),"")</f>
        <v/>
      </c>
      <c r="GG77" s="220"/>
      <c r="GI77" s="186">
        <f t="shared" si="1058"/>
        <v>50</v>
      </c>
      <c r="GJ77" s="187" t="str">
        <f t="shared" si="1214"/>
        <v>Uzbekistan</v>
      </c>
      <c r="GK77" s="188">
        <f t="shared" si="1215"/>
        <v>13</v>
      </c>
      <c r="GL77" s="187" t="str">
        <f t="shared" si="1216"/>
        <v>Colombia</v>
      </c>
      <c r="GM77" s="222"/>
      <c r="GN77" s="222"/>
      <c r="GO77" s="218"/>
      <c r="GP77" s="188" t="str">
        <f t="shared" si="1217"/>
        <v/>
      </c>
      <c r="GQ77" s="188" t="str">
        <f>IF((GP77&lt;&gt;""),IF(OR($F77&lt;&gt;$G77,PrSettings!$M$4="●"),(($F77-$G77)=(GM77-GN77))*1,0),"")</f>
        <v/>
      </c>
      <c r="GR77" s="188" t="str">
        <f t="shared" si="1218"/>
        <v/>
      </c>
      <c r="GS77" s="188" t="str">
        <f>IF(GP77&lt;&gt;"",IF(ABS($F77-$G77)&gt;=PrSettings!$M$7,(ABS($F77-$G77-GM77+GN77)&lt;=1)*1,IF(AND(GP77,$F77=$G77,$F77&gt;=PrSettings!$M$6),(ABS(GM77-$F77)&lt;=1)*1,IF(AND(GP77,$F77+$G77&gt;=PrSettings!$M$8),(ABS(GM77-$F77)+ABS(GN77-$G77)&lt;=1)*1,""))),"")</f>
        <v/>
      </c>
      <c r="GT77" s="220"/>
      <c r="GV77" s="186">
        <f t="shared" si="1063"/>
        <v>50</v>
      </c>
      <c r="GW77" s="187" t="str">
        <f t="shared" si="1219"/>
        <v>Uzbekistan</v>
      </c>
      <c r="GX77" s="188">
        <f t="shared" si="1220"/>
        <v>13</v>
      </c>
      <c r="GY77" s="187" t="str">
        <f t="shared" si="1221"/>
        <v>Colombia</v>
      </c>
      <c r="GZ77" s="222"/>
      <c r="HA77" s="222"/>
      <c r="HB77" s="218"/>
      <c r="HC77" s="188" t="str">
        <f t="shared" si="1222"/>
        <v/>
      </c>
      <c r="HD77" s="188" t="str">
        <f>IF((HC77&lt;&gt;""),IF(OR($F77&lt;&gt;$G77,PrSettings!$M$4="●"),(($F77-$G77)=(GZ77-HA77))*1,0),"")</f>
        <v/>
      </c>
      <c r="HE77" s="188" t="str">
        <f t="shared" si="1223"/>
        <v/>
      </c>
      <c r="HF77" s="188" t="str">
        <f>IF(HC77&lt;&gt;"",IF(ABS($F77-$G77)&gt;=PrSettings!$M$7,(ABS($F77-$G77-GZ77+HA77)&lt;=1)*1,IF(AND(HC77,$F77=$G77,$F77&gt;=PrSettings!$M$6),(ABS(GZ77-$F77)&lt;=1)*1,IF(AND(HC77,$F77+$G77&gt;=PrSettings!$M$8),(ABS(GZ77-$F77)+ABS(HA77-$G77)&lt;=1)*1,""))),"")</f>
        <v/>
      </c>
      <c r="HG77" s="220"/>
      <c r="HI77" s="186">
        <f t="shared" si="1068"/>
        <v>50</v>
      </c>
      <c r="HJ77" s="187" t="str">
        <f t="shared" si="1224"/>
        <v>Uzbekistan</v>
      </c>
      <c r="HK77" s="188">
        <f t="shared" si="1225"/>
        <v>13</v>
      </c>
      <c r="HL77" s="187" t="str">
        <f t="shared" si="1226"/>
        <v>Colombia</v>
      </c>
      <c r="HM77" s="222"/>
      <c r="HN77" s="222"/>
      <c r="HO77" s="218"/>
      <c r="HP77" s="188" t="str">
        <f t="shared" si="1227"/>
        <v/>
      </c>
      <c r="HQ77" s="188" t="str">
        <f>IF((HP77&lt;&gt;""),IF(OR($F77&lt;&gt;$G77,PrSettings!$M$4="●"),(($F77-$G77)=(HM77-HN77))*1,0),"")</f>
        <v/>
      </c>
      <c r="HR77" s="188" t="str">
        <f t="shared" si="1228"/>
        <v/>
      </c>
      <c r="HS77" s="188" t="str">
        <f>IF(HP77&lt;&gt;"",IF(ABS($F77-$G77)&gt;=PrSettings!$M$7,(ABS($F77-$G77-HM77+HN77)&lt;=1)*1,IF(AND(HP77,$F77=$G77,$F77&gt;=PrSettings!$M$6),(ABS(HM77-$F77)&lt;=1)*1,IF(AND(HP77,$F77+$G77&gt;=PrSettings!$M$8),(ABS(HM77-$F77)+ABS(HN77-$G77)&lt;=1)*1,""))),"")</f>
        <v/>
      </c>
      <c r="HT77" s="220"/>
      <c r="HV77" s="186">
        <f t="shared" si="1073"/>
        <v>50</v>
      </c>
      <c r="HW77" s="187" t="str">
        <f t="shared" si="1229"/>
        <v>Uzbekistan</v>
      </c>
      <c r="HX77" s="188">
        <f t="shared" si="1230"/>
        <v>13</v>
      </c>
      <c r="HY77" s="187" t="str">
        <f t="shared" si="1231"/>
        <v>Colombia</v>
      </c>
      <c r="HZ77" s="222"/>
      <c r="IA77" s="222"/>
      <c r="IB77" s="218"/>
      <c r="IC77" s="188" t="str">
        <f t="shared" si="1232"/>
        <v/>
      </c>
      <c r="ID77" s="188" t="str">
        <f>IF((IC77&lt;&gt;""),IF(OR($F77&lt;&gt;$G77,PrSettings!$M$4="●"),(($F77-$G77)=(HZ77-IA77))*1,0),"")</f>
        <v/>
      </c>
      <c r="IE77" s="188" t="str">
        <f t="shared" si="1233"/>
        <v/>
      </c>
      <c r="IF77" s="188" t="str">
        <f>IF(IC77&lt;&gt;"",IF(ABS($F77-$G77)&gt;=PrSettings!$M$7,(ABS($F77-$G77-HZ77+IA77)&lt;=1)*1,IF(AND(IC77,$F77=$G77,$F77&gt;=PrSettings!$M$6),(ABS(HZ77-$F77)&lt;=1)*1,IF(AND(IC77,$F77+$G77&gt;=PrSettings!$M$8),(ABS(HZ77-$F77)+ABS(IA77-$G77)&lt;=1)*1,""))),"")</f>
        <v/>
      </c>
      <c r="IG77" s="220"/>
      <c r="II77" s="186">
        <f t="shared" si="1078"/>
        <v>50</v>
      </c>
      <c r="IJ77" s="187" t="str">
        <f t="shared" si="1234"/>
        <v>Uzbekistan</v>
      </c>
      <c r="IK77" s="188">
        <f t="shared" si="1235"/>
        <v>13</v>
      </c>
      <c r="IL77" s="187" t="str">
        <f t="shared" si="1236"/>
        <v>Colombia</v>
      </c>
      <c r="IM77" s="222"/>
      <c r="IN77" s="222"/>
      <c r="IO77" s="218"/>
      <c r="IP77" s="188" t="str">
        <f t="shared" si="1237"/>
        <v/>
      </c>
      <c r="IQ77" s="188" t="str">
        <f>IF((IP77&lt;&gt;""),IF(OR($F77&lt;&gt;$G77,PrSettings!$M$4="●"),(($F77-$G77)=(IM77-IN77))*1,0),"")</f>
        <v/>
      </c>
      <c r="IR77" s="188" t="str">
        <f t="shared" si="1238"/>
        <v/>
      </c>
      <c r="IS77" s="188" t="str">
        <f>IF(IP77&lt;&gt;"",IF(ABS($F77-$G77)&gt;=PrSettings!$M$7,(ABS($F77-$G77-IM77+IN77)&lt;=1)*1,IF(AND(IP77,$F77=$G77,$F77&gt;=PrSettings!$M$6),(ABS(IM77-$F77)&lt;=1)*1,IF(AND(IP77,$F77+$G77&gt;=PrSettings!$M$8),(ABS(IM77-$F77)+ABS(IN77-$G77)&lt;=1)*1,""))),"")</f>
        <v/>
      </c>
      <c r="IT77" s="220"/>
      <c r="IV77" s="186">
        <f t="shared" si="1083"/>
        <v>50</v>
      </c>
      <c r="IW77" s="187" t="str">
        <f t="shared" si="1239"/>
        <v>Uzbekistan</v>
      </c>
      <c r="IX77" s="188">
        <f t="shared" si="1240"/>
        <v>13</v>
      </c>
      <c r="IY77" s="187" t="str">
        <f t="shared" si="1241"/>
        <v>Colombia</v>
      </c>
      <c r="IZ77" s="222"/>
      <c r="JA77" s="222"/>
      <c r="JB77" s="218"/>
      <c r="JC77" s="188" t="str">
        <f t="shared" si="1242"/>
        <v/>
      </c>
      <c r="JD77" s="188" t="str">
        <f>IF((JC77&lt;&gt;""),IF(OR($F77&lt;&gt;$G77,PrSettings!$M$4="●"),(($F77-$G77)=(IZ77-JA77))*1,0),"")</f>
        <v/>
      </c>
      <c r="JE77" s="188" t="str">
        <f t="shared" si="1243"/>
        <v/>
      </c>
      <c r="JF77" s="188" t="str">
        <f>IF(JC77&lt;&gt;"",IF(ABS($F77-$G77)&gt;=PrSettings!$M$7,(ABS($F77-$G77-IZ77+JA77)&lt;=1)*1,IF(AND(JC77,$F77=$G77,$F77&gt;=PrSettings!$M$6),(ABS(IZ77-$F77)&lt;=1)*1,IF(AND(JC77,$F77+$G77&gt;=PrSettings!$M$8),(ABS(IZ77-$F77)+ABS(JA77-$G77)&lt;=1)*1,""))),"")</f>
        <v/>
      </c>
      <c r="JG77" s="220"/>
      <c r="JI77" s="186">
        <f t="shared" si="1088"/>
        <v>50</v>
      </c>
      <c r="JJ77" s="187" t="str">
        <f t="shared" si="1244"/>
        <v>Uzbekistan</v>
      </c>
      <c r="JK77" s="188">
        <f t="shared" si="1245"/>
        <v>13</v>
      </c>
      <c r="JL77" s="187" t="str">
        <f t="shared" si="1246"/>
        <v>Colombia</v>
      </c>
      <c r="JM77" s="222"/>
      <c r="JN77" s="222"/>
      <c r="JO77" s="218"/>
      <c r="JP77" s="188" t="str">
        <f t="shared" si="1247"/>
        <v/>
      </c>
      <c r="JQ77" s="188" t="str">
        <f>IF((JP77&lt;&gt;""),IF(OR($F77&lt;&gt;$G77,PrSettings!$M$4="●"),(($F77-$G77)=(JM77-JN77))*1,0),"")</f>
        <v/>
      </c>
      <c r="JR77" s="188" t="str">
        <f t="shared" si="1248"/>
        <v/>
      </c>
      <c r="JS77" s="188" t="str">
        <f>IF(JP77&lt;&gt;"",IF(ABS($F77-$G77)&gt;=PrSettings!$M$7,(ABS($F77-$G77-JM77+JN77)&lt;=1)*1,IF(AND(JP77,$F77=$G77,$F77&gt;=PrSettings!$M$6),(ABS(JM77-$F77)&lt;=1)*1,IF(AND(JP77,$F77+$G77&gt;=PrSettings!$M$8),(ABS(JM77-$F77)+ABS(JN77-$G77)&lt;=1)*1,""))),"")</f>
        <v/>
      </c>
      <c r="JT77" s="220"/>
      <c r="JV77" s="186">
        <f t="shared" si="1093"/>
        <v>50</v>
      </c>
      <c r="JW77" s="187" t="str">
        <f t="shared" si="1249"/>
        <v>Uzbekistan</v>
      </c>
      <c r="JX77" s="188">
        <f t="shared" si="1250"/>
        <v>13</v>
      </c>
      <c r="JY77" s="187" t="str">
        <f t="shared" si="1251"/>
        <v>Colombia</v>
      </c>
      <c r="JZ77" s="222"/>
      <c r="KA77" s="222"/>
      <c r="KB77" s="218"/>
      <c r="KC77" s="188" t="str">
        <f t="shared" si="1252"/>
        <v/>
      </c>
      <c r="KD77" s="188" t="str">
        <f>IF((KC77&lt;&gt;""),IF(OR($F77&lt;&gt;$G77,PrSettings!$M$4="●"),(($F77-$G77)=(JZ77-KA77))*1,0),"")</f>
        <v/>
      </c>
      <c r="KE77" s="188" t="str">
        <f t="shared" si="1253"/>
        <v/>
      </c>
      <c r="KF77" s="188" t="str">
        <f>IF(KC77&lt;&gt;"",IF(ABS($F77-$G77)&gt;=PrSettings!$M$7,(ABS($F77-$G77-JZ77+KA77)&lt;=1)*1,IF(AND(KC77,$F77=$G77,$F77&gt;=PrSettings!$M$6),(ABS(JZ77-$F77)&lt;=1)*1,IF(AND(KC77,$F77+$G77&gt;=PrSettings!$M$8),(ABS(JZ77-$F77)+ABS(KA77-$G77)&lt;=1)*1,""))),"")</f>
        <v/>
      </c>
      <c r="KG77" s="220"/>
      <c r="KI77" s="186">
        <f t="shared" si="1098"/>
        <v>50</v>
      </c>
      <c r="KJ77" s="187" t="str">
        <f t="shared" si="1254"/>
        <v>Uzbekistan</v>
      </c>
      <c r="KK77" s="188">
        <f t="shared" si="1255"/>
        <v>13</v>
      </c>
      <c r="KL77" s="187" t="str">
        <f t="shared" si="1256"/>
        <v>Colombia</v>
      </c>
      <c r="KM77" s="222"/>
      <c r="KN77" s="222"/>
      <c r="KO77" s="218"/>
      <c r="KP77" s="188" t="str">
        <f t="shared" si="1257"/>
        <v/>
      </c>
      <c r="KQ77" s="188" t="str">
        <f>IF((KP77&lt;&gt;""),IF(OR($F77&lt;&gt;$G77,PrSettings!$M$4="●"),(($F77-$G77)=(KM77-KN77))*1,0),"")</f>
        <v/>
      </c>
      <c r="KR77" s="188" t="str">
        <f t="shared" si="1258"/>
        <v/>
      </c>
      <c r="KS77" s="188" t="str">
        <f>IF(KP77&lt;&gt;"",IF(ABS($F77-$G77)&gt;=PrSettings!$M$7,(ABS($F77-$G77-KM77+KN77)&lt;=1)*1,IF(AND(KP77,$F77=$G77,$F77&gt;=PrSettings!$M$6),(ABS(KM77-$F77)&lt;=1)*1,IF(AND(KP77,$F77+$G77&gt;=PrSettings!$M$8),(ABS(KM77-$F77)+ABS(KN77-$G77)&lt;=1)*1,""))),"")</f>
        <v/>
      </c>
      <c r="KT77" s="220"/>
      <c r="KV77" s="186">
        <f t="shared" si="1103"/>
        <v>50</v>
      </c>
      <c r="KW77" s="187" t="str">
        <f t="shared" si="1259"/>
        <v>Uzbekistan</v>
      </c>
      <c r="KX77" s="188">
        <f t="shared" si="1260"/>
        <v>13</v>
      </c>
      <c r="KY77" s="187" t="str">
        <f t="shared" si="1261"/>
        <v>Colombia</v>
      </c>
      <c r="KZ77" s="222"/>
      <c r="LA77" s="222"/>
      <c r="LB77" s="218"/>
      <c r="LC77" s="188" t="str">
        <f t="shared" si="1262"/>
        <v/>
      </c>
      <c r="LD77" s="188" t="str">
        <f>IF((LC77&lt;&gt;""),IF(OR($F77&lt;&gt;$G77,PrSettings!$M$4="●"),(($F77-$G77)=(KZ77-LA77))*1,0),"")</f>
        <v/>
      </c>
      <c r="LE77" s="188" t="str">
        <f t="shared" si="1263"/>
        <v/>
      </c>
      <c r="LF77" s="188" t="str">
        <f>IF(LC77&lt;&gt;"",IF(ABS($F77-$G77)&gt;=PrSettings!$M$7,(ABS($F77-$G77-KZ77+LA77)&lt;=1)*1,IF(AND(LC77,$F77=$G77,$F77&gt;=PrSettings!$M$6),(ABS(KZ77-$F77)&lt;=1)*1,IF(AND(LC77,$F77+$G77&gt;=PrSettings!$M$8),(ABS(KZ77-$F77)+ABS(LA77-$G77)&lt;=1)*1,""))),"")</f>
        <v/>
      </c>
      <c r="LG77" s="220"/>
      <c r="LI77" s="186">
        <f t="shared" si="1108"/>
        <v>50</v>
      </c>
      <c r="LJ77" s="187" t="str">
        <f t="shared" si="1264"/>
        <v>Uzbekistan</v>
      </c>
      <c r="LK77" s="188">
        <f t="shared" si="1265"/>
        <v>13</v>
      </c>
      <c r="LL77" s="187" t="str">
        <f t="shared" si="1266"/>
        <v>Colombia</v>
      </c>
      <c r="LM77" s="222"/>
      <c r="LN77" s="222"/>
      <c r="LO77" s="218"/>
      <c r="LP77" s="188" t="str">
        <f t="shared" si="1267"/>
        <v/>
      </c>
      <c r="LQ77" s="188" t="str">
        <f>IF((LP77&lt;&gt;""),IF(OR($F77&lt;&gt;$G77,PrSettings!$M$4="●"),(($F77-$G77)=(LM77-LN77))*1,0),"")</f>
        <v/>
      </c>
      <c r="LR77" s="188" t="str">
        <f t="shared" si="1268"/>
        <v/>
      </c>
      <c r="LS77" s="188" t="str">
        <f>IF(LP77&lt;&gt;"",IF(ABS($F77-$G77)&gt;=PrSettings!$M$7,(ABS($F77-$G77-LM77+LN77)&lt;=1)*1,IF(AND(LP77,$F77=$G77,$F77&gt;=PrSettings!$M$6),(ABS(LM77-$F77)&lt;=1)*1,IF(AND(LP77,$F77+$G77&gt;=PrSettings!$M$8),(ABS(LM77-$F77)+ABS(LN77-$G77)&lt;=1)*1,""))),"")</f>
        <v/>
      </c>
      <c r="LT77" s="220"/>
      <c r="LV77" s="186">
        <f t="shared" si="1113"/>
        <v>50</v>
      </c>
      <c r="LW77" s="187" t="str">
        <f t="shared" si="1269"/>
        <v>Uzbekistan</v>
      </c>
      <c r="LX77" s="188">
        <f t="shared" si="1270"/>
        <v>13</v>
      </c>
      <c r="LY77" s="187" t="str">
        <f t="shared" si="1271"/>
        <v>Colombia</v>
      </c>
      <c r="LZ77" s="222"/>
      <c r="MA77" s="222"/>
      <c r="MB77" s="218"/>
      <c r="MC77" s="188" t="str">
        <f t="shared" si="1272"/>
        <v/>
      </c>
      <c r="MD77" s="188" t="str">
        <f>IF((MC77&lt;&gt;""),IF(OR($F77&lt;&gt;$G77,PrSettings!$M$4="●"),(($F77-$G77)=(LZ77-MA77))*1,0),"")</f>
        <v/>
      </c>
      <c r="ME77" s="188" t="str">
        <f t="shared" si="1273"/>
        <v/>
      </c>
      <c r="MF77" s="188" t="str">
        <f>IF(MC77&lt;&gt;"",IF(ABS($F77-$G77)&gt;=PrSettings!$M$7,(ABS($F77-$G77-LZ77+MA77)&lt;=1)*1,IF(AND(MC77,$F77=$G77,$F77&gt;=PrSettings!$M$6),(ABS(LZ77-$F77)&lt;=1)*1,IF(AND(MC77,$F77+$G77&gt;=PrSettings!$M$8),(ABS(LZ77-$F77)+ABS(MA77-$G77)&lt;=1)*1,""))),"")</f>
        <v/>
      </c>
      <c r="MG77" s="220"/>
    </row>
    <row r="78" spans="2:345">
      <c r="B78" s="186">
        <f>INDEX(Groups!$C$7:$C$65,MATCH(C78,Groups!$D$7:$D$65,0))</f>
        <v>5</v>
      </c>
      <c r="C78" s="187" t="str">
        <f>CalcK!$P$24</f>
        <v>Portugal</v>
      </c>
      <c r="D78" s="188">
        <f>INDEX(Groups!$C$7:$C$65,MATCH(E78,Groups!$D$7:$D$65,0))</f>
        <v>50</v>
      </c>
      <c r="E78" s="187" t="str">
        <f>CalcK!$Q$24</f>
        <v>Uzbekistan</v>
      </c>
      <c r="F78" s="189" t="str">
        <f>CalcK!$R$24</f>
        <v/>
      </c>
      <c r="G78" s="190" t="str">
        <f>CalcK!$S$24</f>
        <v/>
      </c>
      <c r="I78" s="186">
        <f t="shared" si="468"/>
        <v>5</v>
      </c>
      <c r="J78" s="187" t="str">
        <f t="shared" si="1144"/>
        <v>Portugal</v>
      </c>
      <c r="K78" s="188">
        <f t="shared" si="1145"/>
        <v>50</v>
      </c>
      <c r="L78" s="187" t="str">
        <f t="shared" si="1146"/>
        <v>Uzbekistan</v>
      </c>
      <c r="M78" s="222"/>
      <c r="N78" s="222"/>
      <c r="O78" s="218"/>
      <c r="P78" s="188" t="str">
        <f t="shared" si="1147"/>
        <v/>
      </c>
      <c r="Q78" s="188" t="str">
        <f>IF((P78&lt;&gt;""),IF(OR($F78&lt;&gt;$G78,PrSettings!$M$4="●"),(($F78-$G78)=(M78-N78))*1,0),"")</f>
        <v/>
      </c>
      <c r="R78" s="188" t="str">
        <f t="shared" si="1148"/>
        <v/>
      </c>
      <c r="S78" s="188" t="str">
        <f>IF(P78&lt;&gt;"",IF(ABS($F78-$G78)&gt;=PrSettings!$M$7,(ABS($F78-$G78-M78+N78)&lt;=1)*1,IF(AND(P78,$F78=$G78,$F78&gt;=PrSettings!$M$6),(ABS(M78-$F78)&lt;=1)*1,IF(AND(P78,$F78+$G78&gt;=PrSettings!$M$8),(ABS(M78-$F78)+ABS(N78-$G78)&lt;=1)*1,""))),"")</f>
        <v/>
      </c>
      <c r="T78" s="220"/>
      <c r="V78" s="186">
        <f t="shared" si="993"/>
        <v>5</v>
      </c>
      <c r="W78" s="187" t="str">
        <f t="shared" si="1149"/>
        <v>Portugal</v>
      </c>
      <c r="X78" s="188">
        <f t="shared" si="1150"/>
        <v>50</v>
      </c>
      <c r="Y78" s="187" t="str">
        <f t="shared" si="1151"/>
        <v>Uzbekistan</v>
      </c>
      <c r="Z78" s="222"/>
      <c r="AA78" s="222"/>
      <c r="AB78" s="218"/>
      <c r="AC78" s="188" t="str">
        <f t="shared" si="1152"/>
        <v/>
      </c>
      <c r="AD78" s="188" t="str">
        <f>IF((AC78&lt;&gt;""),IF(OR($F78&lt;&gt;$G78,PrSettings!$M$4="●"),(($F78-$G78)=(Z78-AA78))*1,0),"")</f>
        <v/>
      </c>
      <c r="AE78" s="188" t="str">
        <f t="shared" si="1153"/>
        <v/>
      </c>
      <c r="AF78" s="188" t="str">
        <f>IF(AC78&lt;&gt;"",IF(ABS($F78-$G78)&gt;=PrSettings!$M$7,(ABS($F78-$G78-Z78+AA78)&lt;=1)*1,IF(AND(AC78,$F78=$G78,$F78&gt;=PrSettings!$M$6),(ABS(Z78-$F78)&lt;=1)*1,IF(AND(AC78,$F78+$G78&gt;=PrSettings!$M$8),(ABS(Z78-$F78)+ABS(AA78-$G78)&lt;=1)*1,""))),"")</f>
        <v/>
      </c>
      <c r="AG78" s="220"/>
      <c r="AI78" s="186">
        <f t="shared" si="998"/>
        <v>5</v>
      </c>
      <c r="AJ78" s="187" t="str">
        <f t="shared" si="1154"/>
        <v>Portugal</v>
      </c>
      <c r="AK78" s="188">
        <f t="shared" si="1155"/>
        <v>50</v>
      </c>
      <c r="AL78" s="187" t="str">
        <f t="shared" si="1156"/>
        <v>Uzbekistan</v>
      </c>
      <c r="AM78" s="222"/>
      <c r="AN78" s="222"/>
      <c r="AO78" s="218"/>
      <c r="AP78" s="188" t="str">
        <f t="shared" si="1157"/>
        <v/>
      </c>
      <c r="AQ78" s="188" t="str">
        <f>IF((AP78&lt;&gt;""),IF(OR($F78&lt;&gt;$G78,PrSettings!$M$4="●"),(($F78-$G78)=(AM78-AN78))*1,0),"")</f>
        <v/>
      </c>
      <c r="AR78" s="188" t="str">
        <f t="shared" si="1158"/>
        <v/>
      </c>
      <c r="AS78" s="188" t="str">
        <f>IF(AP78&lt;&gt;"",IF(ABS($F78-$G78)&gt;=PrSettings!$M$7,(ABS($F78-$G78-AM78+AN78)&lt;=1)*1,IF(AND(AP78,$F78=$G78,$F78&gt;=PrSettings!$M$6),(ABS(AM78-$F78)&lt;=1)*1,IF(AND(AP78,$F78+$G78&gt;=PrSettings!$M$8),(ABS(AM78-$F78)+ABS(AN78-$G78)&lt;=1)*1,""))),"")</f>
        <v/>
      </c>
      <c r="AT78" s="220"/>
      <c r="AV78" s="186">
        <f t="shared" si="1003"/>
        <v>5</v>
      </c>
      <c r="AW78" s="187" t="str">
        <f t="shared" si="1159"/>
        <v>Portugal</v>
      </c>
      <c r="AX78" s="188">
        <f t="shared" si="1160"/>
        <v>50</v>
      </c>
      <c r="AY78" s="187" t="str">
        <f t="shared" si="1161"/>
        <v>Uzbekistan</v>
      </c>
      <c r="AZ78" s="222"/>
      <c r="BA78" s="222"/>
      <c r="BB78" s="218"/>
      <c r="BC78" s="188" t="str">
        <f t="shared" si="1162"/>
        <v/>
      </c>
      <c r="BD78" s="188" t="str">
        <f>IF((BC78&lt;&gt;""),IF(OR($F78&lt;&gt;$G78,PrSettings!$M$4="●"),(($F78-$G78)=(AZ78-BA78))*1,0),"")</f>
        <v/>
      </c>
      <c r="BE78" s="188" t="str">
        <f t="shared" si="1163"/>
        <v/>
      </c>
      <c r="BF78" s="188" t="str">
        <f>IF(BC78&lt;&gt;"",IF(ABS($F78-$G78)&gt;=PrSettings!$M$7,(ABS($F78-$G78-AZ78+BA78)&lt;=1)*1,IF(AND(BC78,$F78=$G78,$F78&gt;=PrSettings!$M$6),(ABS(AZ78-$F78)&lt;=1)*1,IF(AND(BC78,$F78+$G78&gt;=PrSettings!$M$8),(ABS(AZ78-$F78)+ABS(BA78-$G78)&lt;=1)*1,""))),"")</f>
        <v/>
      </c>
      <c r="BG78" s="220"/>
      <c r="BI78" s="186">
        <f t="shared" si="1008"/>
        <v>5</v>
      </c>
      <c r="BJ78" s="187" t="str">
        <f t="shared" si="1164"/>
        <v>Portugal</v>
      </c>
      <c r="BK78" s="188">
        <f t="shared" si="1165"/>
        <v>50</v>
      </c>
      <c r="BL78" s="187" t="str">
        <f t="shared" si="1166"/>
        <v>Uzbekistan</v>
      </c>
      <c r="BM78" s="222"/>
      <c r="BN78" s="222"/>
      <c r="BO78" s="218"/>
      <c r="BP78" s="188" t="str">
        <f t="shared" si="1167"/>
        <v/>
      </c>
      <c r="BQ78" s="188" t="str">
        <f>IF((BP78&lt;&gt;""),IF(OR($F78&lt;&gt;$G78,PrSettings!$M$4="●"),(($F78-$G78)=(BM78-BN78))*1,0),"")</f>
        <v/>
      </c>
      <c r="BR78" s="188" t="str">
        <f t="shared" si="1168"/>
        <v/>
      </c>
      <c r="BS78" s="188" t="str">
        <f>IF(BP78&lt;&gt;"",IF(ABS($F78-$G78)&gt;=PrSettings!$M$7,(ABS($F78-$G78-BM78+BN78)&lt;=1)*1,IF(AND(BP78,$F78=$G78,$F78&gt;=PrSettings!$M$6),(ABS(BM78-$F78)&lt;=1)*1,IF(AND(BP78,$F78+$G78&gt;=PrSettings!$M$8),(ABS(BM78-$F78)+ABS(BN78-$G78)&lt;=1)*1,""))),"")</f>
        <v/>
      </c>
      <c r="BT78" s="220"/>
      <c r="BV78" s="186">
        <f t="shared" si="1013"/>
        <v>5</v>
      </c>
      <c r="BW78" s="187" t="str">
        <f t="shared" si="1169"/>
        <v>Portugal</v>
      </c>
      <c r="BX78" s="188">
        <f t="shared" si="1170"/>
        <v>50</v>
      </c>
      <c r="BY78" s="187" t="str">
        <f t="shared" si="1171"/>
        <v>Uzbekistan</v>
      </c>
      <c r="BZ78" s="222"/>
      <c r="CA78" s="222"/>
      <c r="CB78" s="218"/>
      <c r="CC78" s="188" t="str">
        <f t="shared" si="1172"/>
        <v/>
      </c>
      <c r="CD78" s="188" t="str">
        <f>IF((CC78&lt;&gt;""),IF(OR($F78&lt;&gt;$G78,PrSettings!$M$4="●"),(($F78-$G78)=(BZ78-CA78))*1,0),"")</f>
        <v/>
      </c>
      <c r="CE78" s="188" t="str">
        <f t="shared" si="1173"/>
        <v/>
      </c>
      <c r="CF78" s="188" t="str">
        <f>IF(CC78&lt;&gt;"",IF(ABS($F78-$G78)&gt;=PrSettings!$M$7,(ABS($F78-$G78-BZ78+CA78)&lt;=1)*1,IF(AND(CC78,$F78=$G78,$F78&gt;=PrSettings!$M$6),(ABS(BZ78-$F78)&lt;=1)*1,IF(AND(CC78,$F78+$G78&gt;=PrSettings!$M$8),(ABS(BZ78-$F78)+ABS(CA78-$G78)&lt;=1)*1,""))),"")</f>
        <v/>
      </c>
      <c r="CG78" s="220"/>
      <c r="CI78" s="186">
        <f t="shared" si="1018"/>
        <v>5</v>
      </c>
      <c r="CJ78" s="187" t="str">
        <f t="shared" si="1174"/>
        <v>Portugal</v>
      </c>
      <c r="CK78" s="188">
        <f t="shared" si="1175"/>
        <v>50</v>
      </c>
      <c r="CL78" s="187" t="str">
        <f t="shared" si="1176"/>
        <v>Uzbekistan</v>
      </c>
      <c r="CM78" s="222"/>
      <c r="CN78" s="222"/>
      <c r="CO78" s="218"/>
      <c r="CP78" s="188" t="str">
        <f t="shared" si="1177"/>
        <v/>
      </c>
      <c r="CQ78" s="188" t="str">
        <f>IF((CP78&lt;&gt;""),IF(OR($F78&lt;&gt;$G78,PrSettings!$M$4="●"),(($F78-$G78)=(CM78-CN78))*1,0),"")</f>
        <v/>
      </c>
      <c r="CR78" s="188" t="str">
        <f t="shared" si="1178"/>
        <v/>
      </c>
      <c r="CS78" s="188" t="str">
        <f>IF(CP78&lt;&gt;"",IF(ABS($F78-$G78)&gt;=PrSettings!$M$7,(ABS($F78-$G78-CM78+CN78)&lt;=1)*1,IF(AND(CP78,$F78=$G78,$F78&gt;=PrSettings!$M$6),(ABS(CM78-$F78)&lt;=1)*1,IF(AND(CP78,$F78+$G78&gt;=PrSettings!$M$8),(ABS(CM78-$F78)+ABS(CN78-$G78)&lt;=1)*1,""))),"")</f>
        <v/>
      </c>
      <c r="CT78" s="220"/>
      <c r="CV78" s="186">
        <f t="shared" si="1023"/>
        <v>5</v>
      </c>
      <c r="CW78" s="187" t="str">
        <f t="shared" si="1179"/>
        <v>Portugal</v>
      </c>
      <c r="CX78" s="188">
        <f t="shared" si="1180"/>
        <v>50</v>
      </c>
      <c r="CY78" s="187" t="str">
        <f t="shared" si="1181"/>
        <v>Uzbekistan</v>
      </c>
      <c r="CZ78" s="222"/>
      <c r="DA78" s="222"/>
      <c r="DB78" s="218"/>
      <c r="DC78" s="188" t="str">
        <f t="shared" si="1182"/>
        <v/>
      </c>
      <c r="DD78" s="188" t="str">
        <f>IF((DC78&lt;&gt;""),IF(OR($F78&lt;&gt;$G78,PrSettings!$M$4="●"),(($F78-$G78)=(CZ78-DA78))*1,0),"")</f>
        <v/>
      </c>
      <c r="DE78" s="188" t="str">
        <f t="shared" si="1183"/>
        <v/>
      </c>
      <c r="DF78" s="188" t="str">
        <f>IF(DC78&lt;&gt;"",IF(ABS($F78-$G78)&gt;=PrSettings!$M$7,(ABS($F78-$G78-CZ78+DA78)&lt;=1)*1,IF(AND(DC78,$F78=$G78,$F78&gt;=PrSettings!$M$6),(ABS(CZ78-$F78)&lt;=1)*1,IF(AND(DC78,$F78+$G78&gt;=PrSettings!$M$8),(ABS(CZ78-$F78)+ABS(DA78-$G78)&lt;=1)*1,""))),"")</f>
        <v/>
      </c>
      <c r="DG78" s="220"/>
      <c r="DI78" s="186">
        <f t="shared" si="1028"/>
        <v>5</v>
      </c>
      <c r="DJ78" s="187" t="str">
        <f t="shared" si="1184"/>
        <v>Portugal</v>
      </c>
      <c r="DK78" s="188">
        <f t="shared" si="1185"/>
        <v>50</v>
      </c>
      <c r="DL78" s="187" t="str">
        <f t="shared" si="1186"/>
        <v>Uzbekistan</v>
      </c>
      <c r="DM78" s="222"/>
      <c r="DN78" s="222"/>
      <c r="DO78" s="218"/>
      <c r="DP78" s="188" t="str">
        <f t="shared" si="1187"/>
        <v/>
      </c>
      <c r="DQ78" s="188" t="str">
        <f>IF((DP78&lt;&gt;""),IF(OR($F78&lt;&gt;$G78,PrSettings!$M$4="●"),(($F78-$G78)=(DM78-DN78))*1,0),"")</f>
        <v/>
      </c>
      <c r="DR78" s="188" t="str">
        <f t="shared" si="1188"/>
        <v/>
      </c>
      <c r="DS78" s="188" t="str">
        <f>IF(DP78&lt;&gt;"",IF(ABS($F78-$G78)&gt;=PrSettings!$M$7,(ABS($F78-$G78-DM78+DN78)&lt;=1)*1,IF(AND(DP78,$F78=$G78,$F78&gt;=PrSettings!$M$6),(ABS(DM78-$F78)&lt;=1)*1,IF(AND(DP78,$F78+$G78&gt;=PrSettings!$M$8),(ABS(DM78-$F78)+ABS(DN78-$G78)&lt;=1)*1,""))),"")</f>
        <v/>
      </c>
      <c r="DT78" s="220"/>
      <c r="DV78" s="186">
        <f t="shared" si="1033"/>
        <v>5</v>
      </c>
      <c r="DW78" s="187" t="str">
        <f t="shared" si="1189"/>
        <v>Portugal</v>
      </c>
      <c r="DX78" s="188">
        <f t="shared" si="1190"/>
        <v>50</v>
      </c>
      <c r="DY78" s="187" t="str">
        <f t="shared" si="1191"/>
        <v>Uzbekistan</v>
      </c>
      <c r="DZ78" s="222"/>
      <c r="EA78" s="222"/>
      <c r="EB78" s="218"/>
      <c r="EC78" s="188" t="str">
        <f t="shared" si="1192"/>
        <v/>
      </c>
      <c r="ED78" s="188" t="str">
        <f>IF((EC78&lt;&gt;""),IF(OR($F78&lt;&gt;$G78,PrSettings!$M$4="●"),(($F78-$G78)=(DZ78-EA78))*1,0),"")</f>
        <v/>
      </c>
      <c r="EE78" s="188" t="str">
        <f t="shared" si="1193"/>
        <v/>
      </c>
      <c r="EF78" s="188" t="str">
        <f>IF(EC78&lt;&gt;"",IF(ABS($F78-$G78)&gt;=PrSettings!$M$7,(ABS($F78-$G78-DZ78+EA78)&lt;=1)*1,IF(AND(EC78,$F78=$G78,$F78&gt;=PrSettings!$M$6),(ABS(DZ78-$F78)&lt;=1)*1,IF(AND(EC78,$F78+$G78&gt;=PrSettings!$M$8),(ABS(DZ78-$F78)+ABS(EA78-$G78)&lt;=1)*1,""))),"")</f>
        <v/>
      </c>
      <c r="EG78" s="220"/>
      <c r="EI78" s="186">
        <f t="shared" si="1038"/>
        <v>5</v>
      </c>
      <c r="EJ78" s="187" t="str">
        <f t="shared" si="1194"/>
        <v>Portugal</v>
      </c>
      <c r="EK78" s="188">
        <f t="shared" si="1195"/>
        <v>50</v>
      </c>
      <c r="EL78" s="187" t="str">
        <f t="shared" si="1196"/>
        <v>Uzbekistan</v>
      </c>
      <c r="EM78" s="222"/>
      <c r="EN78" s="222"/>
      <c r="EO78" s="218"/>
      <c r="EP78" s="188" t="str">
        <f t="shared" si="1197"/>
        <v/>
      </c>
      <c r="EQ78" s="188" t="str">
        <f>IF((EP78&lt;&gt;""),IF(OR($F78&lt;&gt;$G78,PrSettings!$M$4="●"),(($F78-$G78)=(EM78-EN78))*1,0),"")</f>
        <v/>
      </c>
      <c r="ER78" s="188" t="str">
        <f t="shared" si="1198"/>
        <v/>
      </c>
      <c r="ES78" s="188" t="str">
        <f>IF(EP78&lt;&gt;"",IF(ABS($F78-$G78)&gt;=PrSettings!$M$7,(ABS($F78-$G78-EM78+EN78)&lt;=1)*1,IF(AND(EP78,$F78=$G78,$F78&gt;=PrSettings!$M$6),(ABS(EM78-$F78)&lt;=1)*1,IF(AND(EP78,$F78+$G78&gt;=PrSettings!$M$8),(ABS(EM78-$F78)+ABS(EN78-$G78)&lt;=1)*1,""))),"")</f>
        <v/>
      </c>
      <c r="ET78" s="220"/>
      <c r="EV78" s="186">
        <f t="shared" si="1043"/>
        <v>5</v>
      </c>
      <c r="EW78" s="187" t="str">
        <f t="shared" si="1199"/>
        <v>Portugal</v>
      </c>
      <c r="EX78" s="188">
        <f t="shared" si="1200"/>
        <v>50</v>
      </c>
      <c r="EY78" s="187" t="str">
        <f t="shared" si="1201"/>
        <v>Uzbekistan</v>
      </c>
      <c r="EZ78" s="222"/>
      <c r="FA78" s="222"/>
      <c r="FB78" s="218"/>
      <c r="FC78" s="188" t="str">
        <f t="shared" si="1202"/>
        <v/>
      </c>
      <c r="FD78" s="188" t="str">
        <f>IF((FC78&lt;&gt;""),IF(OR($F78&lt;&gt;$G78,PrSettings!$M$4="●"),(($F78-$G78)=(EZ78-FA78))*1,0),"")</f>
        <v/>
      </c>
      <c r="FE78" s="188" t="str">
        <f t="shared" si="1203"/>
        <v/>
      </c>
      <c r="FF78" s="188" t="str">
        <f>IF(FC78&lt;&gt;"",IF(ABS($F78-$G78)&gt;=PrSettings!$M$7,(ABS($F78-$G78-EZ78+FA78)&lt;=1)*1,IF(AND(FC78,$F78=$G78,$F78&gt;=PrSettings!$M$6),(ABS(EZ78-$F78)&lt;=1)*1,IF(AND(FC78,$F78+$G78&gt;=PrSettings!$M$8),(ABS(EZ78-$F78)+ABS(FA78-$G78)&lt;=1)*1,""))),"")</f>
        <v/>
      </c>
      <c r="FG78" s="220"/>
      <c r="FI78" s="186">
        <f t="shared" si="1048"/>
        <v>5</v>
      </c>
      <c r="FJ78" s="187" t="str">
        <f t="shared" si="1204"/>
        <v>Portugal</v>
      </c>
      <c r="FK78" s="188">
        <f t="shared" si="1205"/>
        <v>50</v>
      </c>
      <c r="FL78" s="187" t="str">
        <f t="shared" si="1206"/>
        <v>Uzbekistan</v>
      </c>
      <c r="FM78" s="222"/>
      <c r="FN78" s="222"/>
      <c r="FO78" s="218"/>
      <c r="FP78" s="188" t="str">
        <f t="shared" si="1207"/>
        <v/>
      </c>
      <c r="FQ78" s="188" t="str">
        <f>IF((FP78&lt;&gt;""),IF(OR($F78&lt;&gt;$G78,PrSettings!$M$4="●"),(($F78-$G78)=(FM78-FN78))*1,0),"")</f>
        <v/>
      </c>
      <c r="FR78" s="188" t="str">
        <f t="shared" si="1208"/>
        <v/>
      </c>
      <c r="FS78" s="188" t="str">
        <f>IF(FP78&lt;&gt;"",IF(ABS($F78-$G78)&gt;=PrSettings!$M$7,(ABS($F78-$G78-FM78+FN78)&lt;=1)*1,IF(AND(FP78,$F78=$G78,$F78&gt;=PrSettings!$M$6),(ABS(FM78-$F78)&lt;=1)*1,IF(AND(FP78,$F78+$G78&gt;=PrSettings!$M$8),(ABS(FM78-$F78)+ABS(FN78-$G78)&lt;=1)*1,""))),"")</f>
        <v/>
      </c>
      <c r="FT78" s="220"/>
      <c r="FV78" s="186">
        <f t="shared" si="1053"/>
        <v>5</v>
      </c>
      <c r="FW78" s="187" t="str">
        <f t="shared" si="1209"/>
        <v>Portugal</v>
      </c>
      <c r="FX78" s="188">
        <f t="shared" si="1210"/>
        <v>50</v>
      </c>
      <c r="FY78" s="187" t="str">
        <f t="shared" si="1211"/>
        <v>Uzbekistan</v>
      </c>
      <c r="FZ78" s="222"/>
      <c r="GA78" s="222"/>
      <c r="GB78" s="218"/>
      <c r="GC78" s="188" t="str">
        <f t="shared" si="1212"/>
        <v/>
      </c>
      <c r="GD78" s="188" t="str">
        <f>IF((GC78&lt;&gt;""),IF(OR($F78&lt;&gt;$G78,PrSettings!$M$4="●"),(($F78-$G78)=(FZ78-GA78))*1,0),"")</f>
        <v/>
      </c>
      <c r="GE78" s="188" t="str">
        <f t="shared" si="1213"/>
        <v/>
      </c>
      <c r="GF78" s="188" t="str">
        <f>IF(GC78&lt;&gt;"",IF(ABS($F78-$G78)&gt;=PrSettings!$M$7,(ABS($F78-$G78-FZ78+GA78)&lt;=1)*1,IF(AND(GC78,$F78=$G78,$F78&gt;=PrSettings!$M$6),(ABS(FZ78-$F78)&lt;=1)*1,IF(AND(GC78,$F78+$G78&gt;=PrSettings!$M$8),(ABS(FZ78-$F78)+ABS(GA78-$G78)&lt;=1)*1,""))),"")</f>
        <v/>
      </c>
      <c r="GG78" s="220"/>
      <c r="GI78" s="186">
        <f t="shared" si="1058"/>
        <v>5</v>
      </c>
      <c r="GJ78" s="187" t="str">
        <f t="shared" si="1214"/>
        <v>Portugal</v>
      </c>
      <c r="GK78" s="188">
        <f t="shared" si="1215"/>
        <v>50</v>
      </c>
      <c r="GL78" s="187" t="str">
        <f t="shared" si="1216"/>
        <v>Uzbekistan</v>
      </c>
      <c r="GM78" s="222"/>
      <c r="GN78" s="222"/>
      <c r="GO78" s="218"/>
      <c r="GP78" s="188" t="str">
        <f t="shared" si="1217"/>
        <v/>
      </c>
      <c r="GQ78" s="188" t="str">
        <f>IF((GP78&lt;&gt;""),IF(OR($F78&lt;&gt;$G78,PrSettings!$M$4="●"),(($F78-$G78)=(GM78-GN78))*1,0),"")</f>
        <v/>
      </c>
      <c r="GR78" s="188" t="str">
        <f t="shared" si="1218"/>
        <v/>
      </c>
      <c r="GS78" s="188" t="str">
        <f>IF(GP78&lt;&gt;"",IF(ABS($F78-$G78)&gt;=PrSettings!$M$7,(ABS($F78-$G78-GM78+GN78)&lt;=1)*1,IF(AND(GP78,$F78=$G78,$F78&gt;=PrSettings!$M$6),(ABS(GM78-$F78)&lt;=1)*1,IF(AND(GP78,$F78+$G78&gt;=PrSettings!$M$8),(ABS(GM78-$F78)+ABS(GN78-$G78)&lt;=1)*1,""))),"")</f>
        <v/>
      </c>
      <c r="GT78" s="220"/>
      <c r="GV78" s="186">
        <f t="shared" si="1063"/>
        <v>5</v>
      </c>
      <c r="GW78" s="187" t="str">
        <f t="shared" si="1219"/>
        <v>Portugal</v>
      </c>
      <c r="GX78" s="188">
        <f t="shared" si="1220"/>
        <v>50</v>
      </c>
      <c r="GY78" s="187" t="str">
        <f t="shared" si="1221"/>
        <v>Uzbekistan</v>
      </c>
      <c r="GZ78" s="222"/>
      <c r="HA78" s="222"/>
      <c r="HB78" s="218"/>
      <c r="HC78" s="188" t="str">
        <f t="shared" si="1222"/>
        <v/>
      </c>
      <c r="HD78" s="188" t="str">
        <f>IF((HC78&lt;&gt;""),IF(OR($F78&lt;&gt;$G78,PrSettings!$M$4="●"),(($F78-$G78)=(GZ78-HA78))*1,0),"")</f>
        <v/>
      </c>
      <c r="HE78" s="188" t="str">
        <f t="shared" si="1223"/>
        <v/>
      </c>
      <c r="HF78" s="188" t="str">
        <f>IF(HC78&lt;&gt;"",IF(ABS($F78-$G78)&gt;=PrSettings!$M$7,(ABS($F78-$G78-GZ78+HA78)&lt;=1)*1,IF(AND(HC78,$F78=$G78,$F78&gt;=PrSettings!$M$6),(ABS(GZ78-$F78)&lt;=1)*1,IF(AND(HC78,$F78+$G78&gt;=PrSettings!$M$8),(ABS(GZ78-$F78)+ABS(HA78-$G78)&lt;=1)*1,""))),"")</f>
        <v/>
      </c>
      <c r="HG78" s="220"/>
      <c r="HI78" s="186">
        <f t="shared" si="1068"/>
        <v>5</v>
      </c>
      <c r="HJ78" s="187" t="str">
        <f t="shared" si="1224"/>
        <v>Portugal</v>
      </c>
      <c r="HK78" s="188">
        <f t="shared" si="1225"/>
        <v>50</v>
      </c>
      <c r="HL78" s="187" t="str">
        <f t="shared" si="1226"/>
        <v>Uzbekistan</v>
      </c>
      <c r="HM78" s="222"/>
      <c r="HN78" s="222"/>
      <c r="HO78" s="218"/>
      <c r="HP78" s="188" t="str">
        <f t="shared" si="1227"/>
        <v/>
      </c>
      <c r="HQ78" s="188" t="str">
        <f>IF((HP78&lt;&gt;""),IF(OR($F78&lt;&gt;$G78,PrSettings!$M$4="●"),(($F78-$G78)=(HM78-HN78))*1,0),"")</f>
        <v/>
      </c>
      <c r="HR78" s="188" t="str">
        <f t="shared" si="1228"/>
        <v/>
      </c>
      <c r="HS78" s="188" t="str">
        <f>IF(HP78&lt;&gt;"",IF(ABS($F78-$G78)&gt;=PrSettings!$M$7,(ABS($F78-$G78-HM78+HN78)&lt;=1)*1,IF(AND(HP78,$F78=$G78,$F78&gt;=PrSettings!$M$6),(ABS(HM78-$F78)&lt;=1)*1,IF(AND(HP78,$F78+$G78&gt;=PrSettings!$M$8),(ABS(HM78-$F78)+ABS(HN78-$G78)&lt;=1)*1,""))),"")</f>
        <v/>
      </c>
      <c r="HT78" s="220"/>
      <c r="HV78" s="186">
        <f t="shared" si="1073"/>
        <v>5</v>
      </c>
      <c r="HW78" s="187" t="str">
        <f t="shared" si="1229"/>
        <v>Portugal</v>
      </c>
      <c r="HX78" s="188">
        <f t="shared" si="1230"/>
        <v>50</v>
      </c>
      <c r="HY78" s="187" t="str">
        <f t="shared" si="1231"/>
        <v>Uzbekistan</v>
      </c>
      <c r="HZ78" s="222"/>
      <c r="IA78" s="222"/>
      <c r="IB78" s="218"/>
      <c r="IC78" s="188" t="str">
        <f t="shared" si="1232"/>
        <v/>
      </c>
      <c r="ID78" s="188" t="str">
        <f>IF((IC78&lt;&gt;""),IF(OR($F78&lt;&gt;$G78,PrSettings!$M$4="●"),(($F78-$G78)=(HZ78-IA78))*1,0),"")</f>
        <v/>
      </c>
      <c r="IE78" s="188" t="str">
        <f t="shared" si="1233"/>
        <v/>
      </c>
      <c r="IF78" s="188" t="str">
        <f>IF(IC78&lt;&gt;"",IF(ABS($F78-$G78)&gt;=PrSettings!$M$7,(ABS($F78-$G78-HZ78+IA78)&lt;=1)*1,IF(AND(IC78,$F78=$G78,$F78&gt;=PrSettings!$M$6),(ABS(HZ78-$F78)&lt;=1)*1,IF(AND(IC78,$F78+$G78&gt;=PrSettings!$M$8),(ABS(HZ78-$F78)+ABS(IA78-$G78)&lt;=1)*1,""))),"")</f>
        <v/>
      </c>
      <c r="IG78" s="220"/>
      <c r="II78" s="186">
        <f t="shared" si="1078"/>
        <v>5</v>
      </c>
      <c r="IJ78" s="187" t="str">
        <f t="shared" si="1234"/>
        <v>Portugal</v>
      </c>
      <c r="IK78" s="188">
        <f t="shared" si="1235"/>
        <v>50</v>
      </c>
      <c r="IL78" s="187" t="str">
        <f t="shared" si="1236"/>
        <v>Uzbekistan</v>
      </c>
      <c r="IM78" s="222"/>
      <c r="IN78" s="222"/>
      <c r="IO78" s="218"/>
      <c r="IP78" s="188" t="str">
        <f t="shared" si="1237"/>
        <v/>
      </c>
      <c r="IQ78" s="188" t="str">
        <f>IF((IP78&lt;&gt;""),IF(OR($F78&lt;&gt;$G78,PrSettings!$M$4="●"),(($F78-$G78)=(IM78-IN78))*1,0),"")</f>
        <v/>
      </c>
      <c r="IR78" s="188" t="str">
        <f t="shared" si="1238"/>
        <v/>
      </c>
      <c r="IS78" s="188" t="str">
        <f>IF(IP78&lt;&gt;"",IF(ABS($F78-$G78)&gt;=PrSettings!$M$7,(ABS($F78-$G78-IM78+IN78)&lt;=1)*1,IF(AND(IP78,$F78=$G78,$F78&gt;=PrSettings!$M$6),(ABS(IM78-$F78)&lt;=1)*1,IF(AND(IP78,$F78+$G78&gt;=PrSettings!$M$8),(ABS(IM78-$F78)+ABS(IN78-$G78)&lt;=1)*1,""))),"")</f>
        <v/>
      </c>
      <c r="IT78" s="220"/>
      <c r="IV78" s="186">
        <f t="shared" si="1083"/>
        <v>5</v>
      </c>
      <c r="IW78" s="187" t="str">
        <f t="shared" si="1239"/>
        <v>Portugal</v>
      </c>
      <c r="IX78" s="188">
        <f t="shared" si="1240"/>
        <v>50</v>
      </c>
      <c r="IY78" s="187" t="str">
        <f t="shared" si="1241"/>
        <v>Uzbekistan</v>
      </c>
      <c r="IZ78" s="222"/>
      <c r="JA78" s="222"/>
      <c r="JB78" s="218"/>
      <c r="JC78" s="188" t="str">
        <f t="shared" si="1242"/>
        <v/>
      </c>
      <c r="JD78" s="188" t="str">
        <f>IF((JC78&lt;&gt;""),IF(OR($F78&lt;&gt;$G78,PrSettings!$M$4="●"),(($F78-$G78)=(IZ78-JA78))*1,0),"")</f>
        <v/>
      </c>
      <c r="JE78" s="188" t="str">
        <f t="shared" si="1243"/>
        <v/>
      </c>
      <c r="JF78" s="188" t="str">
        <f>IF(JC78&lt;&gt;"",IF(ABS($F78-$G78)&gt;=PrSettings!$M$7,(ABS($F78-$G78-IZ78+JA78)&lt;=1)*1,IF(AND(JC78,$F78=$G78,$F78&gt;=PrSettings!$M$6),(ABS(IZ78-$F78)&lt;=1)*1,IF(AND(JC78,$F78+$G78&gt;=PrSettings!$M$8),(ABS(IZ78-$F78)+ABS(JA78-$G78)&lt;=1)*1,""))),"")</f>
        <v/>
      </c>
      <c r="JG78" s="220"/>
      <c r="JI78" s="186">
        <f t="shared" si="1088"/>
        <v>5</v>
      </c>
      <c r="JJ78" s="187" t="str">
        <f t="shared" si="1244"/>
        <v>Portugal</v>
      </c>
      <c r="JK78" s="188">
        <f t="shared" si="1245"/>
        <v>50</v>
      </c>
      <c r="JL78" s="187" t="str">
        <f t="shared" si="1246"/>
        <v>Uzbekistan</v>
      </c>
      <c r="JM78" s="222"/>
      <c r="JN78" s="222"/>
      <c r="JO78" s="218"/>
      <c r="JP78" s="188" t="str">
        <f t="shared" si="1247"/>
        <v/>
      </c>
      <c r="JQ78" s="188" t="str">
        <f>IF((JP78&lt;&gt;""),IF(OR($F78&lt;&gt;$G78,PrSettings!$M$4="●"),(($F78-$G78)=(JM78-JN78))*1,0),"")</f>
        <v/>
      </c>
      <c r="JR78" s="188" t="str">
        <f t="shared" si="1248"/>
        <v/>
      </c>
      <c r="JS78" s="188" t="str">
        <f>IF(JP78&lt;&gt;"",IF(ABS($F78-$G78)&gt;=PrSettings!$M$7,(ABS($F78-$G78-JM78+JN78)&lt;=1)*1,IF(AND(JP78,$F78=$G78,$F78&gt;=PrSettings!$M$6),(ABS(JM78-$F78)&lt;=1)*1,IF(AND(JP78,$F78+$G78&gt;=PrSettings!$M$8),(ABS(JM78-$F78)+ABS(JN78-$G78)&lt;=1)*1,""))),"")</f>
        <v/>
      </c>
      <c r="JT78" s="220"/>
      <c r="JV78" s="186">
        <f t="shared" si="1093"/>
        <v>5</v>
      </c>
      <c r="JW78" s="187" t="str">
        <f t="shared" si="1249"/>
        <v>Portugal</v>
      </c>
      <c r="JX78" s="188">
        <f t="shared" si="1250"/>
        <v>50</v>
      </c>
      <c r="JY78" s="187" t="str">
        <f t="shared" si="1251"/>
        <v>Uzbekistan</v>
      </c>
      <c r="JZ78" s="222"/>
      <c r="KA78" s="222"/>
      <c r="KB78" s="218"/>
      <c r="KC78" s="188" t="str">
        <f t="shared" si="1252"/>
        <v/>
      </c>
      <c r="KD78" s="188" t="str">
        <f>IF((KC78&lt;&gt;""),IF(OR($F78&lt;&gt;$G78,PrSettings!$M$4="●"),(($F78-$G78)=(JZ78-KA78))*1,0),"")</f>
        <v/>
      </c>
      <c r="KE78" s="188" t="str">
        <f t="shared" si="1253"/>
        <v/>
      </c>
      <c r="KF78" s="188" t="str">
        <f>IF(KC78&lt;&gt;"",IF(ABS($F78-$G78)&gt;=PrSettings!$M$7,(ABS($F78-$G78-JZ78+KA78)&lt;=1)*1,IF(AND(KC78,$F78=$G78,$F78&gt;=PrSettings!$M$6),(ABS(JZ78-$F78)&lt;=1)*1,IF(AND(KC78,$F78+$G78&gt;=PrSettings!$M$8),(ABS(JZ78-$F78)+ABS(KA78-$G78)&lt;=1)*1,""))),"")</f>
        <v/>
      </c>
      <c r="KG78" s="220"/>
      <c r="KI78" s="186">
        <f t="shared" si="1098"/>
        <v>5</v>
      </c>
      <c r="KJ78" s="187" t="str">
        <f t="shared" si="1254"/>
        <v>Portugal</v>
      </c>
      <c r="KK78" s="188">
        <f t="shared" si="1255"/>
        <v>50</v>
      </c>
      <c r="KL78" s="187" t="str">
        <f t="shared" si="1256"/>
        <v>Uzbekistan</v>
      </c>
      <c r="KM78" s="222"/>
      <c r="KN78" s="222"/>
      <c r="KO78" s="218"/>
      <c r="KP78" s="188" t="str">
        <f t="shared" si="1257"/>
        <v/>
      </c>
      <c r="KQ78" s="188" t="str">
        <f>IF((KP78&lt;&gt;""),IF(OR($F78&lt;&gt;$G78,PrSettings!$M$4="●"),(($F78-$G78)=(KM78-KN78))*1,0),"")</f>
        <v/>
      </c>
      <c r="KR78" s="188" t="str">
        <f t="shared" si="1258"/>
        <v/>
      </c>
      <c r="KS78" s="188" t="str">
        <f>IF(KP78&lt;&gt;"",IF(ABS($F78-$G78)&gt;=PrSettings!$M$7,(ABS($F78-$G78-KM78+KN78)&lt;=1)*1,IF(AND(KP78,$F78=$G78,$F78&gt;=PrSettings!$M$6),(ABS(KM78-$F78)&lt;=1)*1,IF(AND(KP78,$F78+$G78&gt;=PrSettings!$M$8),(ABS(KM78-$F78)+ABS(KN78-$G78)&lt;=1)*1,""))),"")</f>
        <v/>
      </c>
      <c r="KT78" s="220"/>
      <c r="KV78" s="186">
        <f t="shared" si="1103"/>
        <v>5</v>
      </c>
      <c r="KW78" s="187" t="str">
        <f t="shared" si="1259"/>
        <v>Portugal</v>
      </c>
      <c r="KX78" s="188">
        <f t="shared" si="1260"/>
        <v>50</v>
      </c>
      <c r="KY78" s="187" t="str">
        <f t="shared" si="1261"/>
        <v>Uzbekistan</v>
      </c>
      <c r="KZ78" s="222"/>
      <c r="LA78" s="222"/>
      <c r="LB78" s="218"/>
      <c r="LC78" s="188" t="str">
        <f t="shared" si="1262"/>
        <v/>
      </c>
      <c r="LD78" s="188" t="str">
        <f>IF((LC78&lt;&gt;""),IF(OR($F78&lt;&gt;$G78,PrSettings!$M$4="●"),(($F78-$G78)=(KZ78-LA78))*1,0),"")</f>
        <v/>
      </c>
      <c r="LE78" s="188" t="str">
        <f t="shared" si="1263"/>
        <v/>
      </c>
      <c r="LF78" s="188" t="str">
        <f>IF(LC78&lt;&gt;"",IF(ABS($F78-$G78)&gt;=PrSettings!$M$7,(ABS($F78-$G78-KZ78+LA78)&lt;=1)*1,IF(AND(LC78,$F78=$G78,$F78&gt;=PrSettings!$M$6),(ABS(KZ78-$F78)&lt;=1)*1,IF(AND(LC78,$F78+$G78&gt;=PrSettings!$M$8),(ABS(KZ78-$F78)+ABS(LA78-$G78)&lt;=1)*1,""))),"")</f>
        <v/>
      </c>
      <c r="LG78" s="220"/>
      <c r="LI78" s="186">
        <f t="shared" si="1108"/>
        <v>5</v>
      </c>
      <c r="LJ78" s="187" t="str">
        <f t="shared" si="1264"/>
        <v>Portugal</v>
      </c>
      <c r="LK78" s="188">
        <f t="shared" si="1265"/>
        <v>50</v>
      </c>
      <c r="LL78" s="187" t="str">
        <f t="shared" si="1266"/>
        <v>Uzbekistan</v>
      </c>
      <c r="LM78" s="222"/>
      <c r="LN78" s="222"/>
      <c r="LO78" s="218"/>
      <c r="LP78" s="188" t="str">
        <f t="shared" si="1267"/>
        <v/>
      </c>
      <c r="LQ78" s="188" t="str">
        <f>IF((LP78&lt;&gt;""),IF(OR($F78&lt;&gt;$G78,PrSettings!$M$4="●"),(($F78-$G78)=(LM78-LN78))*1,0),"")</f>
        <v/>
      </c>
      <c r="LR78" s="188" t="str">
        <f t="shared" si="1268"/>
        <v/>
      </c>
      <c r="LS78" s="188" t="str">
        <f>IF(LP78&lt;&gt;"",IF(ABS($F78-$G78)&gt;=PrSettings!$M$7,(ABS($F78-$G78-LM78+LN78)&lt;=1)*1,IF(AND(LP78,$F78=$G78,$F78&gt;=PrSettings!$M$6),(ABS(LM78-$F78)&lt;=1)*1,IF(AND(LP78,$F78+$G78&gt;=PrSettings!$M$8),(ABS(LM78-$F78)+ABS(LN78-$G78)&lt;=1)*1,""))),"")</f>
        <v/>
      </c>
      <c r="LT78" s="220"/>
      <c r="LV78" s="186">
        <f t="shared" si="1113"/>
        <v>5</v>
      </c>
      <c r="LW78" s="187" t="str">
        <f t="shared" si="1269"/>
        <v>Portugal</v>
      </c>
      <c r="LX78" s="188">
        <f t="shared" si="1270"/>
        <v>50</v>
      </c>
      <c r="LY78" s="187" t="str">
        <f t="shared" si="1271"/>
        <v>Uzbekistan</v>
      </c>
      <c r="LZ78" s="222"/>
      <c r="MA78" s="222"/>
      <c r="MB78" s="218"/>
      <c r="MC78" s="188" t="str">
        <f t="shared" si="1272"/>
        <v/>
      </c>
      <c r="MD78" s="188" t="str">
        <f>IF((MC78&lt;&gt;""),IF(OR($F78&lt;&gt;$G78,PrSettings!$M$4="●"),(($F78-$G78)=(LZ78-MA78))*1,0),"")</f>
        <v/>
      </c>
      <c r="ME78" s="188" t="str">
        <f t="shared" si="1273"/>
        <v/>
      </c>
      <c r="MF78" s="188" t="str">
        <f>IF(MC78&lt;&gt;"",IF(ABS($F78-$G78)&gt;=PrSettings!$M$7,(ABS($F78-$G78-LZ78+MA78)&lt;=1)*1,IF(AND(MC78,$F78=$G78,$F78&gt;=PrSettings!$M$6),(ABS(LZ78-$F78)&lt;=1)*1,IF(AND(MC78,$F78+$G78&gt;=PrSettings!$M$8),(ABS(LZ78-$F78)+ABS(MA78-$G78)&lt;=1)*1,""))),"")</f>
        <v/>
      </c>
      <c r="MG78" s="220"/>
    </row>
    <row r="79" spans="2:345">
      <c r="B79" s="186">
        <f>INDEX(Groups!$C$7:$C$65,MATCH(C79,Groups!$D$7:$D$65,0))</f>
        <v>13</v>
      </c>
      <c r="C79" s="187" t="str">
        <f>CalcK!$P$25</f>
        <v>Colombia</v>
      </c>
      <c r="D79" s="188">
        <f>INDEX(Groups!$C$7:$C$65,MATCH(E79,Groups!$D$7:$D$65,0))</f>
        <v>46</v>
      </c>
      <c r="E79" s="187" t="str">
        <f>CalcK!$Q$25</f>
        <v>DR Congo</v>
      </c>
      <c r="F79" s="189" t="str">
        <f>CalcK!$R$25</f>
        <v/>
      </c>
      <c r="G79" s="190" t="str">
        <f>CalcK!$S$25</f>
        <v/>
      </c>
      <c r="I79" s="186">
        <f t="shared" si="468"/>
        <v>13</v>
      </c>
      <c r="J79" s="187" t="str">
        <f t="shared" si="1144"/>
        <v>Colombia</v>
      </c>
      <c r="K79" s="188">
        <f t="shared" si="1145"/>
        <v>46</v>
      </c>
      <c r="L79" s="187" t="str">
        <f t="shared" si="1146"/>
        <v>DR Congo</v>
      </c>
      <c r="M79" s="222"/>
      <c r="N79" s="222"/>
      <c r="O79" s="218"/>
      <c r="P79" s="188" t="str">
        <f t="shared" si="1147"/>
        <v/>
      </c>
      <c r="Q79" s="188" t="str">
        <f>IF((P79&lt;&gt;""),IF(OR($F79&lt;&gt;$G79,PrSettings!$M$4="●"),(($F79-$G79)=(M79-N79))*1,0),"")</f>
        <v/>
      </c>
      <c r="R79" s="188" t="str">
        <f t="shared" si="1148"/>
        <v/>
      </c>
      <c r="S79" s="188" t="str">
        <f>IF(P79&lt;&gt;"",IF(ABS($F79-$G79)&gt;=PrSettings!$M$7,(ABS($F79-$G79-M79+N79)&lt;=1)*1,IF(AND(P79,$F79=$G79,$F79&gt;=PrSettings!$M$6),(ABS(M79-$F79)&lt;=1)*1,IF(AND(P79,$F79+$G79&gt;=PrSettings!$M$8),(ABS(M79-$F79)+ABS(N79-$G79)&lt;=1)*1,""))),"")</f>
        <v/>
      </c>
      <c r="T79" s="220"/>
      <c r="V79" s="186">
        <f t="shared" si="993"/>
        <v>13</v>
      </c>
      <c r="W79" s="187" t="str">
        <f t="shared" si="1149"/>
        <v>Colombia</v>
      </c>
      <c r="X79" s="188">
        <f t="shared" si="1150"/>
        <v>46</v>
      </c>
      <c r="Y79" s="187" t="str">
        <f t="shared" si="1151"/>
        <v>DR Congo</v>
      </c>
      <c r="Z79" s="222"/>
      <c r="AA79" s="222"/>
      <c r="AB79" s="218"/>
      <c r="AC79" s="188" t="str">
        <f t="shared" si="1152"/>
        <v/>
      </c>
      <c r="AD79" s="188" t="str">
        <f>IF((AC79&lt;&gt;""),IF(OR($F79&lt;&gt;$G79,PrSettings!$M$4="●"),(($F79-$G79)=(Z79-AA79))*1,0),"")</f>
        <v/>
      </c>
      <c r="AE79" s="188" t="str">
        <f t="shared" si="1153"/>
        <v/>
      </c>
      <c r="AF79" s="188" t="str">
        <f>IF(AC79&lt;&gt;"",IF(ABS($F79-$G79)&gt;=PrSettings!$M$7,(ABS($F79-$G79-Z79+AA79)&lt;=1)*1,IF(AND(AC79,$F79=$G79,$F79&gt;=PrSettings!$M$6),(ABS(Z79-$F79)&lt;=1)*1,IF(AND(AC79,$F79+$G79&gt;=PrSettings!$M$8),(ABS(Z79-$F79)+ABS(AA79-$G79)&lt;=1)*1,""))),"")</f>
        <v/>
      </c>
      <c r="AG79" s="220"/>
      <c r="AI79" s="186">
        <f t="shared" si="998"/>
        <v>13</v>
      </c>
      <c r="AJ79" s="187" t="str">
        <f t="shared" si="1154"/>
        <v>Colombia</v>
      </c>
      <c r="AK79" s="188">
        <f t="shared" si="1155"/>
        <v>46</v>
      </c>
      <c r="AL79" s="187" t="str">
        <f t="shared" si="1156"/>
        <v>DR Congo</v>
      </c>
      <c r="AM79" s="222"/>
      <c r="AN79" s="222"/>
      <c r="AO79" s="218"/>
      <c r="AP79" s="188" t="str">
        <f t="shared" si="1157"/>
        <v/>
      </c>
      <c r="AQ79" s="188" t="str">
        <f>IF((AP79&lt;&gt;""),IF(OR($F79&lt;&gt;$G79,PrSettings!$M$4="●"),(($F79-$G79)=(AM79-AN79))*1,0),"")</f>
        <v/>
      </c>
      <c r="AR79" s="188" t="str">
        <f t="shared" si="1158"/>
        <v/>
      </c>
      <c r="AS79" s="188" t="str">
        <f>IF(AP79&lt;&gt;"",IF(ABS($F79-$G79)&gt;=PrSettings!$M$7,(ABS($F79-$G79-AM79+AN79)&lt;=1)*1,IF(AND(AP79,$F79=$G79,$F79&gt;=PrSettings!$M$6),(ABS(AM79-$F79)&lt;=1)*1,IF(AND(AP79,$F79+$G79&gt;=PrSettings!$M$8),(ABS(AM79-$F79)+ABS(AN79-$G79)&lt;=1)*1,""))),"")</f>
        <v/>
      </c>
      <c r="AT79" s="220"/>
      <c r="AV79" s="186">
        <f t="shared" si="1003"/>
        <v>13</v>
      </c>
      <c r="AW79" s="187" t="str">
        <f t="shared" si="1159"/>
        <v>Colombia</v>
      </c>
      <c r="AX79" s="188">
        <f t="shared" si="1160"/>
        <v>46</v>
      </c>
      <c r="AY79" s="187" t="str">
        <f t="shared" si="1161"/>
        <v>DR Congo</v>
      </c>
      <c r="AZ79" s="222"/>
      <c r="BA79" s="222"/>
      <c r="BB79" s="218"/>
      <c r="BC79" s="188" t="str">
        <f t="shared" si="1162"/>
        <v/>
      </c>
      <c r="BD79" s="188" t="str">
        <f>IF((BC79&lt;&gt;""),IF(OR($F79&lt;&gt;$G79,PrSettings!$M$4="●"),(($F79-$G79)=(AZ79-BA79))*1,0),"")</f>
        <v/>
      </c>
      <c r="BE79" s="188" t="str">
        <f t="shared" si="1163"/>
        <v/>
      </c>
      <c r="BF79" s="188" t="str">
        <f>IF(BC79&lt;&gt;"",IF(ABS($F79-$G79)&gt;=PrSettings!$M$7,(ABS($F79-$G79-AZ79+BA79)&lt;=1)*1,IF(AND(BC79,$F79=$G79,$F79&gt;=PrSettings!$M$6),(ABS(AZ79-$F79)&lt;=1)*1,IF(AND(BC79,$F79+$G79&gt;=PrSettings!$M$8),(ABS(AZ79-$F79)+ABS(BA79-$G79)&lt;=1)*1,""))),"")</f>
        <v/>
      </c>
      <c r="BG79" s="220"/>
      <c r="BI79" s="186">
        <f t="shared" si="1008"/>
        <v>13</v>
      </c>
      <c r="BJ79" s="187" t="str">
        <f t="shared" si="1164"/>
        <v>Colombia</v>
      </c>
      <c r="BK79" s="188">
        <f t="shared" si="1165"/>
        <v>46</v>
      </c>
      <c r="BL79" s="187" t="str">
        <f t="shared" si="1166"/>
        <v>DR Congo</v>
      </c>
      <c r="BM79" s="222"/>
      <c r="BN79" s="222"/>
      <c r="BO79" s="218"/>
      <c r="BP79" s="188" t="str">
        <f t="shared" si="1167"/>
        <v/>
      </c>
      <c r="BQ79" s="188" t="str">
        <f>IF((BP79&lt;&gt;""),IF(OR($F79&lt;&gt;$G79,PrSettings!$M$4="●"),(($F79-$G79)=(BM79-BN79))*1,0),"")</f>
        <v/>
      </c>
      <c r="BR79" s="188" t="str">
        <f t="shared" si="1168"/>
        <v/>
      </c>
      <c r="BS79" s="188" t="str">
        <f>IF(BP79&lt;&gt;"",IF(ABS($F79-$G79)&gt;=PrSettings!$M$7,(ABS($F79-$G79-BM79+BN79)&lt;=1)*1,IF(AND(BP79,$F79=$G79,$F79&gt;=PrSettings!$M$6),(ABS(BM79-$F79)&lt;=1)*1,IF(AND(BP79,$F79+$G79&gt;=PrSettings!$M$8),(ABS(BM79-$F79)+ABS(BN79-$G79)&lt;=1)*1,""))),"")</f>
        <v/>
      </c>
      <c r="BT79" s="220"/>
      <c r="BV79" s="186">
        <f t="shared" si="1013"/>
        <v>13</v>
      </c>
      <c r="BW79" s="187" t="str">
        <f t="shared" si="1169"/>
        <v>Colombia</v>
      </c>
      <c r="BX79" s="188">
        <f t="shared" si="1170"/>
        <v>46</v>
      </c>
      <c r="BY79" s="187" t="str">
        <f t="shared" si="1171"/>
        <v>DR Congo</v>
      </c>
      <c r="BZ79" s="222"/>
      <c r="CA79" s="222"/>
      <c r="CB79" s="218"/>
      <c r="CC79" s="188" t="str">
        <f t="shared" si="1172"/>
        <v/>
      </c>
      <c r="CD79" s="188" t="str">
        <f>IF((CC79&lt;&gt;""),IF(OR($F79&lt;&gt;$G79,PrSettings!$M$4="●"),(($F79-$G79)=(BZ79-CA79))*1,0),"")</f>
        <v/>
      </c>
      <c r="CE79" s="188" t="str">
        <f t="shared" si="1173"/>
        <v/>
      </c>
      <c r="CF79" s="188" t="str">
        <f>IF(CC79&lt;&gt;"",IF(ABS($F79-$G79)&gt;=PrSettings!$M$7,(ABS($F79-$G79-BZ79+CA79)&lt;=1)*1,IF(AND(CC79,$F79=$G79,$F79&gt;=PrSettings!$M$6),(ABS(BZ79-$F79)&lt;=1)*1,IF(AND(CC79,$F79+$G79&gt;=PrSettings!$M$8),(ABS(BZ79-$F79)+ABS(CA79-$G79)&lt;=1)*1,""))),"")</f>
        <v/>
      </c>
      <c r="CG79" s="220"/>
      <c r="CI79" s="186">
        <f t="shared" si="1018"/>
        <v>13</v>
      </c>
      <c r="CJ79" s="187" t="str">
        <f t="shared" si="1174"/>
        <v>Colombia</v>
      </c>
      <c r="CK79" s="188">
        <f t="shared" si="1175"/>
        <v>46</v>
      </c>
      <c r="CL79" s="187" t="str">
        <f t="shared" si="1176"/>
        <v>DR Congo</v>
      </c>
      <c r="CM79" s="222"/>
      <c r="CN79" s="222"/>
      <c r="CO79" s="218"/>
      <c r="CP79" s="188" t="str">
        <f t="shared" si="1177"/>
        <v/>
      </c>
      <c r="CQ79" s="188" t="str">
        <f>IF((CP79&lt;&gt;""),IF(OR($F79&lt;&gt;$G79,PrSettings!$M$4="●"),(($F79-$G79)=(CM79-CN79))*1,0),"")</f>
        <v/>
      </c>
      <c r="CR79" s="188" t="str">
        <f t="shared" si="1178"/>
        <v/>
      </c>
      <c r="CS79" s="188" t="str">
        <f>IF(CP79&lt;&gt;"",IF(ABS($F79-$G79)&gt;=PrSettings!$M$7,(ABS($F79-$G79-CM79+CN79)&lt;=1)*1,IF(AND(CP79,$F79=$G79,$F79&gt;=PrSettings!$M$6),(ABS(CM79-$F79)&lt;=1)*1,IF(AND(CP79,$F79+$G79&gt;=PrSettings!$M$8),(ABS(CM79-$F79)+ABS(CN79-$G79)&lt;=1)*1,""))),"")</f>
        <v/>
      </c>
      <c r="CT79" s="220"/>
      <c r="CV79" s="186">
        <f t="shared" si="1023"/>
        <v>13</v>
      </c>
      <c r="CW79" s="187" t="str">
        <f t="shared" si="1179"/>
        <v>Colombia</v>
      </c>
      <c r="CX79" s="188">
        <f t="shared" si="1180"/>
        <v>46</v>
      </c>
      <c r="CY79" s="187" t="str">
        <f t="shared" si="1181"/>
        <v>DR Congo</v>
      </c>
      <c r="CZ79" s="222"/>
      <c r="DA79" s="222"/>
      <c r="DB79" s="218"/>
      <c r="DC79" s="188" t="str">
        <f t="shared" si="1182"/>
        <v/>
      </c>
      <c r="DD79" s="188" t="str">
        <f>IF((DC79&lt;&gt;""),IF(OR($F79&lt;&gt;$G79,PrSettings!$M$4="●"),(($F79-$G79)=(CZ79-DA79))*1,0),"")</f>
        <v/>
      </c>
      <c r="DE79" s="188" t="str">
        <f t="shared" si="1183"/>
        <v/>
      </c>
      <c r="DF79" s="188" t="str">
        <f>IF(DC79&lt;&gt;"",IF(ABS($F79-$G79)&gt;=PrSettings!$M$7,(ABS($F79-$G79-CZ79+DA79)&lt;=1)*1,IF(AND(DC79,$F79=$G79,$F79&gt;=PrSettings!$M$6),(ABS(CZ79-$F79)&lt;=1)*1,IF(AND(DC79,$F79+$G79&gt;=PrSettings!$M$8),(ABS(CZ79-$F79)+ABS(DA79-$G79)&lt;=1)*1,""))),"")</f>
        <v/>
      </c>
      <c r="DG79" s="220"/>
      <c r="DI79" s="186">
        <f t="shared" si="1028"/>
        <v>13</v>
      </c>
      <c r="DJ79" s="187" t="str">
        <f t="shared" si="1184"/>
        <v>Colombia</v>
      </c>
      <c r="DK79" s="188">
        <f t="shared" si="1185"/>
        <v>46</v>
      </c>
      <c r="DL79" s="187" t="str">
        <f t="shared" si="1186"/>
        <v>DR Congo</v>
      </c>
      <c r="DM79" s="222"/>
      <c r="DN79" s="222"/>
      <c r="DO79" s="218"/>
      <c r="DP79" s="188" t="str">
        <f t="shared" si="1187"/>
        <v/>
      </c>
      <c r="DQ79" s="188" t="str">
        <f>IF((DP79&lt;&gt;""),IF(OR($F79&lt;&gt;$G79,PrSettings!$M$4="●"),(($F79-$G79)=(DM79-DN79))*1,0),"")</f>
        <v/>
      </c>
      <c r="DR79" s="188" t="str">
        <f t="shared" si="1188"/>
        <v/>
      </c>
      <c r="DS79" s="188" t="str">
        <f>IF(DP79&lt;&gt;"",IF(ABS($F79-$G79)&gt;=PrSettings!$M$7,(ABS($F79-$G79-DM79+DN79)&lt;=1)*1,IF(AND(DP79,$F79=$G79,$F79&gt;=PrSettings!$M$6),(ABS(DM79-$F79)&lt;=1)*1,IF(AND(DP79,$F79+$G79&gt;=PrSettings!$M$8),(ABS(DM79-$F79)+ABS(DN79-$G79)&lt;=1)*1,""))),"")</f>
        <v/>
      </c>
      <c r="DT79" s="220"/>
      <c r="DV79" s="186">
        <f t="shared" si="1033"/>
        <v>13</v>
      </c>
      <c r="DW79" s="187" t="str">
        <f t="shared" si="1189"/>
        <v>Colombia</v>
      </c>
      <c r="DX79" s="188">
        <f t="shared" si="1190"/>
        <v>46</v>
      </c>
      <c r="DY79" s="187" t="str">
        <f t="shared" si="1191"/>
        <v>DR Congo</v>
      </c>
      <c r="DZ79" s="222"/>
      <c r="EA79" s="222"/>
      <c r="EB79" s="218"/>
      <c r="EC79" s="188" t="str">
        <f t="shared" si="1192"/>
        <v/>
      </c>
      <c r="ED79" s="188" t="str">
        <f>IF((EC79&lt;&gt;""),IF(OR($F79&lt;&gt;$G79,PrSettings!$M$4="●"),(($F79-$G79)=(DZ79-EA79))*1,0),"")</f>
        <v/>
      </c>
      <c r="EE79" s="188" t="str">
        <f t="shared" si="1193"/>
        <v/>
      </c>
      <c r="EF79" s="188" t="str">
        <f>IF(EC79&lt;&gt;"",IF(ABS($F79-$G79)&gt;=PrSettings!$M$7,(ABS($F79-$G79-DZ79+EA79)&lt;=1)*1,IF(AND(EC79,$F79=$G79,$F79&gt;=PrSettings!$M$6),(ABS(DZ79-$F79)&lt;=1)*1,IF(AND(EC79,$F79+$G79&gt;=PrSettings!$M$8),(ABS(DZ79-$F79)+ABS(EA79-$G79)&lt;=1)*1,""))),"")</f>
        <v/>
      </c>
      <c r="EG79" s="220"/>
      <c r="EI79" s="186">
        <f t="shared" si="1038"/>
        <v>13</v>
      </c>
      <c r="EJ79" s="187" t="str">
        <f t="shared" si="1194"/>
        <v>Colombia</v>
      </c>
      <c r="EK79" s="188">
        <f t="shared" si="1195"/>
        <v>46</v>
      </c>
      <c r="EL79" s="187" t="str">
        <f t="shared" si="1196"/>
        <v>DR Congo</v>
      </c>
      <c r="EM79" s="222"/>
      <c r="EN79" s="222"/>
      <c r="EO79" s="218"/>
      <c r="EP79" s="188" t="str">
        <f t="shared" si="1197"/>
        <v/>
      </c>
      <c r="EQ79" s="188" t="str">
        <f>IF((EP79&lt;&gt;""),IF(OR($F79&lt;&gt;$G79,PrSettings!$M$4="●"),(($F79-$G79)=(EM79-EN79))*1,0),"")</f>
        <v/>
      </c>
      <c r="ER79" s="188" t="str">
        <f t="shared" si="1198"/>
        <v/>
      </c>
      <c r="ES79" s="188" t="str">
        <f>IF(EP79&lt;&gt;"",IF(ABS($F79-$G79)&gt;=PrSettings!$M$7,(ABS($F79-$G79-EM79+EN79)&lt;=1)*1,IF(AND(EP79,$F79=$G79,$F79&gt;=PrSettings!$M$6),(ABS(EM79-$F79)&lt;=1)*1,IF(AND(EP79,$F79+$G79&gt;=PrSettings!$M$8),(ABS(EM79-$F79)+ABS(EN79-$G79)&lt;=1)*1,""))),"")</f>
        <v/>
      </c>
      <c r="ET79" s="220"/>
      <c r="EV79" s="186">
        <f t="shared" si="1043"/>
        <v>13</v>
      </c>
      <c r="EW79" s="187" t="str">
        <f t="shared" si="1199"/>
        <v>Colombia</v>
      </c>
      <c r="EX79" s="188">
        <f t="shared" si="1200"/>
        <v>46</v>
      </c>
      <c r="EY79" s="187" t="str">
        <f t="shared" si="1201"/>
        <v>DR Congo</v>
      </c>
      <c r="EZ79" s="222"/>
      <c r="FA79" s="222"/>
      <c r="FB79" s="218"/>
      <c r="FC79" s="188" t="str">
        <f t="shared" si="1202"/>
        <v/>
      </c>
      <c r="FD79" s="188" t="str">
        <f>IF((FC79&lt;&gt;""),IF(OR($F79&lt;&gt;$G79,PrSettings!$M$4="●"),(($F79-$G79)=(EZ79-FA79))*1,0),"")</f>
        <v/>
      </c>
      <c r="FE79" s="188" t="str">
        <f t="shared" si="1203"/>
        <v/>
      </c>
      <c r="FF79" s="188" t="str">
        <f>IF(FC79&lt;&gt;"",IF(ABS($F79-$G79)&gt;=PrSettings!$M$7,(ABS($F79-$G79-EZ79+FA79)&lt;=1)*1,IF(AND(FC79,$F79=$G79,$F79&gt;=PrSettings!$M$6),(ABS(EZ79-$F79)&lt;=1)*1,IF(AND(FC79,$F79+$G79&gt;=PrSettings!$M$8),(ABS(EZ79-$F79)+ABS(FA79-$G79)&lt;=1)*1,""))),"")</f>
        <v/>
      </c>
      <c r="FG79" s="220"/>
      <c r="FI79" s="186">
        <f t="shared" si="1048"/>
        <v>13</v>
      </c>
      <c r="FJ79" s="187" t="str">
        <f t="shared" si="1204"/>
        <v>Colombia</v>
      </c>
      <c r="FK79" s="188">
        <f t="shared" si="1205"/>
        <v>46</v>
      </c>
      <c r="FL79" s="187" t="str">
        <f t="shared" si="1206"/>
        <v>DR Congo</v>
      </c>
      <c r="FM79" s="222"/>
      <c r="FN79" s="222"/>
      <c r="FO79" s="218"/>
      <c r="FP79" s="188" t="str">
        <f t="shared" si="1207"/>
        <v/>
      </c>
      <c r="FQ79" s="188" t="str">
        <f>IF((FP79&lt;&gt;""),IF(OR($F79&lt;&gt;$G79,PrSettings!$M$4="●"),(($F79-$G79)=(FM79-FN79))*1,0),"")</f>
        <v/>
      </c>
      <c r="FR79" s="188" t="str">
        <f t="shared" si="1208"/>
        <v/>
      </c>
      <c r="FS79" s="188" t="str">
        <f>IF(FP79&lt;&gt;"",IF(ABS($F79-$G79)&gt;=PrSettings!$M$7,(ABS($F79-$G79-FM79+FN79)&lt;=1)*1,IF(AND(FP79,$F79=$G79,$F79&gt;=PrSettings!$M$6),(ABS(FM79-$F79)&lt;=1)*1,IF(AND(FP79,$F79+$G79&gt;=PrSettings!$M$8),(ABS(FM79-$F79)+ABS(FN79-$G79)&lt;=1)*1,""))),"")</f>
        <v/>
      </c>
      <c r="FT79" s="220"/>
      <c r="FV79" s="186">
        <f t="shared" si="1053"/>
        <v>13</v>
      </c>
      <c r="FW79" s="187" t="str">
        <f t="shared" si="1209"/>
        <v>Colombia</v>
      </c>
      <c r="FX79" s="188">
        <f t="shared" si="1210"/>
        <v>46</v>
      </c>
      <c r="FY79" s="187" t="str">
        <f t="shared" si="1211"/>
        <v>DR Congo</v>
      </c>
      <c r="FZ79" s="222"/>
      <c r="GA79" s="222"/>
      <c r="GB79" s="218"/>
      <c r="GC79" s="188" t="str">
        <f t="shared" si="1212"/>
        <v/>
      </c>
      <c r="GD79" s="188" t="str">
        <f>IF((GC79&lt;&gt;""),IF(OR($F79&lt;&gt;$G79,PrSettings!$M$4="●"),(($F79-$G79)=(FZ79-GA79))*1,0),"")</f>
        <v/>
      </c>
      <c r="GE79" s="188" t="str">
        <f t="shared" si="1213"/>
        <v/>
      </c>
      <c r="GF79" s="188" t="str">
        <f>IF(GC79&lt;&gt;"",IF(ABS($F79-$G79)&gt;=PrSettings!$M$7,(ABS($F79-$G79-FZ79+GA79)&lt;=1)*1,IF(AND(GC79,$F79=$G79,$F79&gt;=PrSettings!$M$6),(ABS(FZ79-$F79)&lt;=1)*1,IF(AND(GC79,$F79+$G79&gt;=PrSettings!$M$8),(ABS(FZ79-$F79)+ABS(GA79-$G79)&lt;=1)*1,""))),"")</f>
        <v/>
      </c>
      <c r="GG79" s="220"/>
      <c r="GI79" s="186">
        <f t="shared" si="1058"/>
        <v>13</v>
      </c>
      <c r="GJ79" s="187" t="str">
        <f t="shared" si="1214"/>
        <v>Colombia</v>
      </c>
      <c r="GK79" s="188">
        <f t="shared" si="1215"/>
        <v>46</v>
      </c>
      <c r="GL79" s="187" t="str">
        <f t="shared" si="1216"/>
        <v>DR Congo</v>
      </c>
      <c r="GM79" s="222"/>
      <c r="GN79" s="222"/>
      <c r="GO79" s="218"/>
      <c r="GP79" s="188" t="str">
        <f t="shared" si="1217"/>
        <v/>
      </c>
      <c r="GQ79" s="188" t="str">
        <f>IF((GP79&lt;&gt;""),IF(OR($F79&lt;&gt;$G79,PrSettings!$M$4="●"),(($F79-$G79)=(GM79-GN79))*1,0),"")</f>
        <v/>
      </c>
      <c r="GR79" s="188" t="str">
        <f t="shared" si="1218"/>
        <v/>
      </c>
      <c r="GS79" s="188" t="str">
        <f>IF(GP79&lt;&gt;"",IF(ABS($F79-$G79)&gt;=PrSettings!$M$7,(ABS($F79-$G79-GM79+GN79)&lt;=1)*1,IF(AND(GP79,$F79=$G79,$F79&gt;=PrSettings!$M$6),(ABS(GM79-$F79)&lt;=1)*1,IF(AND(GP79,$F79+$G79&gt;=PrSettings!$M$8),(ABS(GM79-$F79)+ABS(GN79-$G79)&lt;=1)*1,""))),"")</f>
        <v/>
      </c>
      <c r="GT79" s="220"/>
      <c r="GV79" s="186">
        <f t="shared" si="1063"/>
        <v>13</v>
      </c>
      <c r="GW79" s="187" t="str">
        <f t="shared" si="1219"/>
        <v>Colombia</v>
      </c>
      <c r="GX79" s="188">
        <f t="shared" si="1220"/>
        <v>46</v>
      </c>
      <c r="GY79" s="187" t="str">
        <f t="shared" si="1221"/>
        <v>DR Congo</v>
      </c>
      <c r="GZ79" s="222"/>
      <c r="HA79" s="222"/>
      <c r="HB79" s="218"/>
      <c r="HC79" s="188" t="str">
        <f t="shared" si="1222"/>
        <v/>
      </c>
      <c r="HD79" s="188" t="str">
        <f>IF((HC79&lt;&gt;""),IF(OR($F79&lt;&gt;$G79,PrSettings!$M$4="●"),(($F79-$G79)=(GZ79-HA79))*1,0),"")</f>
        <v/>
      </c>
      <c r="HE79" s="188" t="str">
        <f t="shared" si="1223"/>
        <v/>
      </c>
      <c r="HF79" s="188" t="str">
        <f>IF(HC79&lt;&gt;"",IF(ABS($F79-$G79)&gt;=PrSettings!$M$7,(ABS($F79-$G79-GZ79+HA79)&lt;=1)*1,IF(AND(HC79,$F79=$G79,$F79&gt;=PrSettings!$M$6),(ABS(GZ79-$F79)&lt;=1)*1,IF(AND(HC79,$F79+$G79&gt;=PrSettings!$M$8),(ABS(GZ79-$F79)+ABS(HA79-$G79)&lt;=1)*1,""))),"")</f>
        <v/>
      </c>
      <c r="HG79" s="220"/>
      <c r="HI79" s="186">
        <f t="shared" si="1068"/>
        <v>13</v>
      </c>
      <c r="HJ79" s="187" t="str">
        <f t="shared" si="1224"/>
        <v>Colombia</v>
      </c>
      <c r="HK79" s="188">
        <f t="shared" si="1225"/>
        <v>46</v>
      </c>
      <c r="HL79" s="187" t="str">
        <f t="shared" si="1226"/>
        <v>DR Congo</v>
      </c>
      <c r="HM79" s="222"/>
      <c r="HN79" s="222"/>
      <c r="HO79" s="218"/>
      <c r="HP79" s="188" t="str">
        <f t="shared" si="1227"/>
        <v/>
      </c>
      <c r="HQ79" s="188" t="str">
        <f>IF((HP79&lt;&gt;""),IF(OR($F79&lt;&gt;$G79,PrSettings!$M$4="●"),(($F79-$G79)=(HM79-HN79))*1,0),"")</f>
        <v/>
      </c>
      <c r="HR79" s="188" t="str">
        <f t="shared" si="1228"/>
        <v/>
      </c>
      <c r="HS79" s="188" t="str">
        <f>IF(HP79&lt;&gt;"",IF(ABS($F79-$G79)&gt;=PrSettings!$M$7,(ABS($F79-$G79-HM79+HN79)&lt;=1)*1,IF(AND(HP79,$F79=$G79,$F79&gt;=PrSettings!$M$6),(ABS(HM79-$F79)&lt;=1)*1,IF(AND(HP79,$F79+$G79&gt;=PrSettings!$M$8),(ABS(HM79-$F79)+ABS(HN79-$G79)&lt;=1)*1,""))),"")</f>
        <v/>
      </c>
      <c r="HT79" s="220"/>
      <c r="HV79" s="186">
        <f t="shared" si="1073"/>
        <v>13</v>
      </c>
      <c r="HW79" s="187" t="str">
        <f t="shared" si="1229"/>
        <v>Colombia</v>
      </c>
      <c r="HX79" s="188">
        <f t="shared" si="1230"/>
        <v>46</v>
      </c>
      <c r="HY79" s="187" t="str">
        <f t="shared" si="1231"/>
        <v>DR Congo</v>
      </c>
      <c r="HZ79" s="222"/>
      <c r="IA79" s="222"/>
      <c r="IB79" s="218"/>
      <c r="IC79" s="188" t="str">
        <f t="shared" si="1232"/>
        <v/>
      </c>
      <c r="ID79" s="188" t="str">
        <f>IF((IC79&lt;&gt;""),IF(OR($F79&lt;&gt;$G79,PrSettings!$M$4="●"),(($F79-$G79)=(HZ79-IA79))*1,0),"")</f>
        <v/>
      </c>
      <c r="IE79" s="188" t="str">
        <f t="shared" si="1233"/>
        <v/>
      </c>
      <c r="IF79" s="188" t="str">
        <f>IF(IC79&lt;&gt;"",IF(ABS($F79-$G79)&gt;=PrSettings!$M$7,(ABS($F79-$G79-HZ79+IA79)&lt;=1)*1,IF(AND(IC79,$F79=$G79,$F79&gt;=PrSettings!$M$6),(ABS(HZ79-$F79)&lt;=1)*1,IF(AND(IC79,$F79+$G79&gt;=PrSettings!$M$8),(ABS(HZ79-$F79)+ABS(IA79-$G79)&lt;=1)*1,""))),"")</f>
        <v/>
      </c>
      <c r="IG79" s="220"/>
      <c r="II79" s="186">
        <f t="shared" si="1078"/>
        <v>13</v>
      </c>
      <c r="IJ79" s="187" t="str">
        <f t="shared" si="1234"/>
        <v>Colombia</v>
      </c>
      <c r="IK79" s="188">
        <f t="shared" si="1235"/>
        <v>46</v>
      </c>
      <c r="IL79" s="187" t="str">
        <f t="shared" si="1236"/>
        <v>DR Congo</v>
      </c>
      <c r="IM79" s="222"/>
      <c r="IN79" s="222"/>
      <c r="IO79" s="218"/>
      <c r="IP79" s="188" t="str">
        <f t="shared" si="1237"/>
        <v/>
      </c>
      <c r="IQ79" s="188" t="str">
        <f>IF((IP79&lt;&gt;""),IF(OR($F79&lt;&gt;$G79,PrSettings!$M$4="●"),(($F79-$G79)=(IM79-IN79))*1,0),"")</f>
        <v/>
      </c>
      <c r="IR79" s="188" t="str">
        <f t="shared" si="1238"/>
        <v/>
      </c>
      <c r="IS79" s="188" t="str">
        <f>IF(IP79&lt;&gt;"",IF(ABS($F79-$G79)&gt;=PrSettings!$M$7,(ABS($F79-$G79-IM79+IN79)&lt;=1)*1,IF(AND(IP79,$F79=$G79,$F79&gt;=PrSettings!$M$6),(ABS(IM79-$F79)&lt;=1)*1,IF(AND(IP79,$F79+$G79&gt;=PrSettings!$M$8),(ABS(IM79-$F79)+ABS(IN79-$G79)&lt;=1)*1,""))),"")</f>
        <v/>
      </c>
      <c r="IT79" s="220"/>
      <c r="IV79" s="186">
        <f t="shared" si="1083"/>
        <v>13</v>
      </c>
      <c r="IW79" s="187" t="str">
        <f t="shared" si="1239"/>
        <v>Colombia</v>
      </c>
      <c r="IX79" s="188">
        <f t="shared" si="1240"/>
        <v>46</v>
      </c>
      <c r="IY79" s="187" t="str">
        <f t="shared" si="1241"/>
        <v>DR Congo</v>
      </c>
      <c r="IZ79" s="222"/>
      <c r="JA79" s="222"/>
      <c r="JB79" s="218"/>
      <c r="JC79" s="188" t="str">
        <f t="shared" si="1242"/>
        <v/>
      </c>
      <c r="JD79" s="188" t="str">
        <f>IF((JC79&lt;&gt;""),IF(OR($F79&lt;&gt;$G79,PrSettings!$M$4="●"),(($F79-$G79)=(IZ79-JA79))*1,0),"")</f>
        <v/>
      </c>
      <c r="JE79" s="188" t="str">
        <f t="shared" si="1243"/>
        <v/>
      </c>
      <c r="JF79" s="188" t="str">
        <f>IF(JC79&lt;&gt;"",IF(ABS($F79-$G79)&gt;=PrSettings!$M$7,(ABS($F79-$G79-IZ79+JA79)&lt;=1)*1,IF(AND(JC79,$F79=$G79,$F79&gt;=PrSettings!$M$6),(ABS(IZ79-$F79)&lt;=1)*1,IF(AND(JC79,$F79+$G79&gt;=PrSettings!$M$8),(ABS(IZ79-$F79)+ABS(JA79-$G79)&lt;=1)*1,""))),"")</f>
        <v/>
      </c>
      <c r="JG79" s="220"/>
      <c r="JI79" s="186">
        <f t="shared" si="1088"/>
        <v>13</v>
      </c>
      <c r="JJ79" s="187" t="str">
        <f t="shared" si="1244"/>
        <v>Colombia</v>
      </c>
      <c r="JK79" s="188">
        <f t="shared" si="1245"/>
        <v>46</v>
      </c>
      <c r="JL79" s="187" t="str">
        <f t="shared" si="1246"/>
        <v>DR Congo</v>
      </c>
      <c r="JM79" s="222"/>
      <c r="JN79" s="222"/>
      <c r="JO79" s="218"/>
      <c r="JP79" s="188" t="str">
        <f t="shared" si="1247"/>
        <v/>
      </c>
      <c r="JQ79" s="188" t="str">
        <f>IF((JP79&lt;&gt;""),IF(OR($F79&lt;&gt;$G79,PrSettings!$M$4="●"),(($F79-$G79)=(JM79-JN79))*1,0),"")</f>
        <v/>
      </c>
      <c r="JR79" s="188" t="str">
        <f t="shared" si="1248"/>
        <v/>
      </c>
      <c r="JS79" s="188" t="str">
        <f>IF(JP79&lt;&gt;"",IF(ABS($F79-$G79)&gt;=PrSettings!$M$7,(ABS($F79-$G79-JM79+JN79)&lt;=1)*1,IF(AND(JP79,$F79=$G79,$F79&gt;=PrSettings!$M$6),(ABS(JM79-$F79)&lt;=1)*1,IF(AND(JP79,$F79+$G79&gt;=PrSettings!$M$8),(ABS(JM79-$F79)+ABS(JN79-$G79)&lt;=1)*1,""))),"")</f>
        <v/>
      </c>
      <c r="JT79" s="220"/>
      <c r="JV79" s="186">
        <f t="shared" si="1093"/>
        <v>13</v>
      </c>
      <c r="JW79" s="187" t="str">
        <f t="shared" si="1249"/>
        <v>Colombia</v>
      </c>
      <c r="JX79" s="188">
        <f t="shared" si="1250"/>
        <v>46</v>
      </c>
      <c r="JY79" s="187" t="str">
        <f t="shared" si="1251"/>
        <v>DR Congo</v>
      </c>
      <c r="JZ79" s="222"/>
      <c r="KA79" s="222"/>
      <c r="KB79" s="218"/>
      <c r="KC79" s="188" t="str">
        <f t="shared" si="1252"/>
        <v/>
      </c>
      <c r="KD79" s="188" t="str">
        <f>IF((KC79&lt;&gt;""),IF(OR($F79&lt;&gt;$G79,PrSettings!$M$4="●"),(($F79-$G79)=(JZ79-KA79))*1,0),"")</f>
        <v/>
      </c>
      <c r="KE79" s="188" t="str">
        <f t="shared" si="1253"/>
        <v/>
      </c>
      <c r="KF79" s="188" t="str">
        <f>IF(KC79&lt;&gt;"",IF(ABS($F79-$G79)&gt;=PrSettings!$M$7,(ABS($F79-$G79-JZ79+KA79)&lt;=1)*1,IF(AND(KC79,$F79=$G79,$F79&gt;=PrSettings!$M$6),(ABS(JZ79-$F79)&lt;=1)*1,IF(AND(KC79,$F79+$G79&gt;=PrSettings!$M$8),(ABS(JZ79-$F79)+ABS(KA79-$G79)&lt;=1)*1,""))),"")</f>
        <v/>
      </c>
      <c r="KG79" s="220"/>
      <c r="KI79" s="186">
        <f t="shared" si="1098"/>
        <v>13</v>
      </c>
      <c r="KJ79" s="187" t="str">
        <f t="shared" si="1254"/>
        <v>Colombia</v>
      </c>
      <c r="KK79" s="188">
        <f t="shared" si="1255"/>
        <v>46</v>
      </c>
      <c r="KL79" s="187" t="str">
        <f t="shared" si="1256"/>
        <v>DR Congo</v>
      </c>
      <c r="KM79" s="222"/>
      <c r="KN79" s="222"/>
      <c r="KO79" s="218"/>
      <c r="KP79" s="188" t="str">
        <f t="shared" si="1257"/>
        <v/>
      </c>
      <c r="KQ79" s="188" t="str">
        <f>IF((KP79&lt;&gt;""),IF(OR($F79&lt;&gt;$G79,PrSettings!$M$4="●"),(($F79-$G79)=(KM79-KN79))*1,0),"")</f>
        <v/>
      </c>
      <c r="KR79" s="188" t="str">
        <f t="shared" si="1258"/>
        <v/>
      </c>
      <c r="KS79" s="188" t="str">
        <f>IF(KP79&lt;&gt;"",IF(ABS($F79-$G79)&gt;=PrSettings!$M$7,(ABS($F79-$G79-KM79+KN79)&lt;=1)*1,IF(AND(KP79,$F79=$G79,$F79&gt;=PrSettings!$M$6),(ABS(KM79-$F79)&lt;=1)*1,IF(AND(KP79,$F79+$G79&gt;=PrSettings!$M$8),(ABS(KM79-$F79)+ABS(KN79-$G79)&lt;=1)*1,""))),"")</f>
        <v/>
      </c>
      <c r="KT79" s="220"/>
      <c r="KV79" s="186">
        <f t="shared" si="1103"/>
        <v>13</v>
      </c>
      <c r="KW79" s="187" t="str">
        <f t="shared" si="1259"/>
        <v>Colombia</v>
      </c>
      <c r="KX79" s="188">
        <f t="shared" si="1260"/>
        <v>46</v>
      </c>
      <c r="KY79" s="187" t="str">
        <f t="shared" si="1261"/>
        <v>DR Congo</v>
      </c>
      <c r="KZ79" s="222"/>
      <c r="LA79" s="222"/>
      <c r="LB79" s="218"/>
      <c r="LC79" s="188" t="str">
        <f t="shared" si="1262"/>
        <v/>
      </c>
      <c r="LD79" s="188" t="str">
        <f>IF((LC79&lt;&gt;""),IF(OR($F79&lt;&gt;$G79,PrSettings!$M$4="●"),(($F79-$G79)=(KZ79-LA79))*1,0),"")</f>
        <v/>
      </c>
      <c r="LE79" s="188" t="str">
        <f t="shared" si="1263"/>
        <v/>
      </c>
      <c r="LF79" s="188" t="str">
        <f>IF(LC79&lt;&gt;"",IF(ABS($F79-$G79)&gt;=PrSettings!$M$7,(ABS($F79-$G79-KZ79+LA79)&lt;=1)*1,IF(AND(LC79,$F79=$G79,$F79&gt;=PrSettings!$M$6),(ABS(KZ79-$F79)&lt;=1)*1,IF(AND(LC79,$F79+$G79&gt;=PrSettings!$M$8),(ABS(KZ79-$F79)+ABS(LA79-$G79)&lt;=1)*1,""))),"")</f>
        <v/>
      </c>
      <c r="LG79" s="220"/>
      <c r="LI79" s="186">
        <f t="shared" si="1108"/>
        <v>13</v>
      </c>
      <c r="LJ79" s="187" t="str">
        <f t="shared" si="1264"/>
        <v>Colombia</v>
      </c>
      <c r="LK79" s="188">
        <f t="shared" si="1265"/>
        <v>46</v>
      </c>
      <c r="LL79" s="187" t="str">
        <f t="shared" si="1266"/>
        <v>DR Congo</v>
      </c>
      <c r="LM79" s="222"/>
      <c r="LN79" s="222"/>
      <c r="LO79" s="218"/>
      <c r="LP79" s="188" t="str">
        <f t="shared" si="1267"/>
        <v/>
      </c>
      <c r="LQ79" s="188" t="str">
        <f>IF((LP79&lt;&gt;""),IF(OR($F79&lt;&gt;$G79,PrSettings!$M$4="●"),(($F79-$G79)=(LM79-LN79))*1,0),"")</f>
        <v/>
      </c>
      <c r="LR79" s="188" t="str">
        <f t="shared" si="1268"/>
        <v/>
      </c>
      <c r="LS79" s="188" t="str">
        <f>IF(LP79&lt;&gt;"",IF(ABS($F79-$G79)&gt;=PrSettings!$M$7,(ABS($F79-$G79-LM79+LN79)&lt;=1)*1,IF(AND(LP79,$F79=$G79,$F79&gt;=PrSettings!$M$6),(ABS(LM79-$F79)&lt;=1)*1,IF(AND(LP79,$F79+$G79&gt;=PrSettings!$M$8),(ABS(LM79-$F79)+ABS(LN79-$G79)&lt;=1)*1,""))),"")</f>
        <v/>
      </c>
      <c r="LT79" s="220"/>
      <c r="LV79" s="186">
        <f t="shared" si="1113"/>
        <v>13</v>
      </c>
      <c r="LW79" s="187" t="str">
        <f t="shared" si="1269"/>
        <v>Colombia</v>
      </c>
      <c r="LX79" s="188">
        <f t="shared" si="1270"/>
        <v>46</v>
      </c>
      <c r="LY79" s="187" t="str">
        <f t="shared" si="1271"/>
        <v>DR Congo</v>
      </c>
      <c r="LZ79" s="222"/>
      <c r="MA79" s="222"/>
      <c r="MB79" s="218"/>
      <c r="MC79" s="188" t="str">
        <f t="shared" si="1272"/>
        <v/>
      </c>
      <c r="MD79" s="188" t="str">
        <f>IF((MC79&lt;&gt;""),IF(OR($F79&lt;&gt;$G79,PrSettings!$M$4="●"),(($F79-$G79)=(LZ79-MA79))*1,0),"")</f>
        <v/>
      </c>
      <c r="ME79" s="188" t="str">
        <f t="shared" si="1273"/>
        <v/>
      </c>
      <c r="MF79" s="188" t="str">
        <f>IF(MC79&lt;&gt;"",IF(ABS($F79-$G79)&gt;=PrSettings!$M$7,(ABS($F79-$G79-LZ79+MA79)&lt;=1)*1,IF(AND(MC79,$F79=$G79,$F79&gt;=PrSettings!$M$6),(ABS(LZ79-$F79)&lt;=1)*1,IF(AND(MC79,$F79+$G79&gt;=PrSettings!$M$8),(ABS(LZ79-$F79)+ABS(MA79-$G79)&lt;=1)*1,""))),"")</f>
        <v/>
      </c>
      <c r="MG79" s="220"/>
    </row>
    <row r="80" spans="2:345">
      <c r="B80" s="186">
        <f>INDEX(Groups!$C$7:$C$65,MATCH(C80,Groups!$D$7:$D$65,0))</f>
        <v>13</v>
      </c>
      <c r="C80" s="187" t="str">
        <f>CalcK!$P$26</f>
        <v>Colombia</v>
      </c>
      <c r="D80" s="188">
        <f>INDEX(Groups!$C$7:$C$65,MATCH(E80,Groups!$D$7:$D$65,0))</f>
        <v>5</v>
      </c>
      <c r="E80" s="187" t="str">
        <f>CalcK!$Q$26</f>
        <v>Portugal</v>
      </c>
      <c r="F80" s="189" t="str">
        <f>CalcK!$R$26</f>
        <v/>
      </c>
      <c r="G80" s="190" t="str">
        <f>CalcK!$S$26</f>
        <v/>
      </c>
      <c r="I80" s="186">
        <f t="shared" si="468"/>
        <v>13</v>
      </c>
      <c r="J80" s="187" t="str">
        <f t="shared" si="1144"/>
        <v>Colombia</v>
      </c>
      <c r="K80" s="188">
        <f t="shared" si="1145"/>
        <v>5</v>
      </c>
      <c r="L80" s="187" t="str">
        <f t="shared" si="1146"/>
        <v>Portugal</v>
      </c>
      <c r="M80" s="222"/>
      <c r="N80" s="222"/>
      <c r="O80" s="218"/>
      <c r="P80" s="188" t="str">
        <f t="shared" si="1147"/>
        <v/>
      </c>
      <c r="Q80" s="188" t="str">
        <f>IF((P80&lt;&gt;""),IF(OR($F80&lt;&gt;$G80,PrSettings!$M$4="●"),(($F80-$G80)=(M80-N80))*1,0),"")</f>
        <v/>
      </c>
      <c r="R80" s="188" t="str">
        <f t="shared" si="1148"/>
        <v/>
      </c>
      <c r="S80" s="188" t="str">
        <f>IF(P80&lt;&gt;"",IF(ABS($F80-$G80)&gt;=PrSettings!$M$7,(ABS($F80-$G80-M80+N80)&lt;=1)*1,IF(AND(P80,$F80=$G80,$F80&gt;=PrSettings!$M$6),(ABS(M80-$F80)&lt;=1)*1,IF(AND(P80,$F80+$G80&gt;=PrSettings!$M$8),(ABS(M80-$F80)+ABS(N80-$G80)&lt;=1)*1,""))),"")</f>
        <v/>
      </c>
      <c r="T80" s="220"/>
      <c r="V80" s="186">
        <f t="shared" si="993"/>
        <v>13</v>
      </c>
      <c r="W80" s="187" t="str">
        <f t="shared" si="1149"/>
        <v>Colombia</v>
      </c>
      <c r="X80" s="188">
        <f t="shared" si="1150"/>
        <v>5</v>
      </c>
      <c r="Y80" s="187" t="str">
        <f t="shared" si="1151"/>
        <v>Portugal</v>
      </c>
      <c r="Z80" s="222"/>
      <c r="AA80" s="222"/>
      <c r="AB80" s="218"/>
      <c r="AC80" s="188" t="str">
        <f t="shared" si="1152"/>
        <v/>
      </c>
      <c r="AD80" s="188" t="str">
        <f>IF((AC80&lt;&gt;""),IF(OR($F80&lt;&gt;$G80,PrSettings!$M$4="●"),(($F80-$G80)=(Z80-AA80))*1,0),"")</f>
        <v/>
      </c>
      <c r="AE80" s="188" t="str">
        <f t="shared" si="1153"/>
        <v/>
      </c>
      <c r="AF80" s="188" t="str">
        <f>IF(AC80&lt;&gt;"",IF(ABS($F80-$G80)&gt;=PrSettings!$M$7,(ABS($F80-$G80-Z80+AA80)&lt;=1)*1,IF(AND(AC80,$F80=$G80,$F80&gt;=PrSettings!$M$6),(ABS(Z80-$F80)&lt;=1)*1,IF(AND(AC80,$F80+$G80&gt;=PrSettings!$M$8),(ABS(Z80-$F80)+ABS(AA80-$G80)&lt;=1)*1,""))),"")</f>
        <v/>
      </c>
      <c r="AG80" s="220"/>
      <c r="AI80" s="186">
        <f t="shared" si="998"/>
        <v>13</v>
      </c>
      <c r="AJ80" s="187" t="str">
        <f t="shared" si="1154"/>
        <v>Colombia</v>
      </c>
      <c r="AK80" s="188">
        <f t="shared" si="1155"/>
        <v>5</v>
      </c>
      <c r="AL80" s="187" t="str">
        <f t="shared" si="1156"/>
        <v>Portugal</v>
      </c>
      <c r="AM80" s="222"/>
      <c r="AN80" s="222"/>
      <c r="AO80" s="218"/>
      <c r="AP80" s="188" t="str">
        <f t="shared" si="1157"/>
        <v/>
      </c>
      <c r="AQ80" s="188" t="str">
        <f>IF((AP80&lt;&gt;""),IF(OR($F80&lt;&gt;$G80,PrSettings!$M$4="●"),(($F80-$G80)=(AM80-AN80))*1,0),"")</f>
        <v/>
      </c>
      <c r="AR80" s="188" t="str">
        <f t="shared" si="1158"/>
        <v/>
      </c>
      <c r="AS80" s="188" t="str">
        <f>IF(AP80&lt;&gt;"",IF(ABS($F80-$G80)&gt;=PrSettings!$M$7,(ABS($F80-$G80-AM80+AN80)&lt;=1)*1,IF(AND(AP80,$F80=$G80,$F80&gt;=PrSettings!$M$6),(ABS(AM80-$F80)&lt;=1)*1,IF(AND(AP80,$F80+$G80&gt;=PrSettings!$M$8),(ABS(AM80-$F80)+ABS(AN80-$G80)&lt;=1)*1,""))),"")</f>
        <v/>
      </c>
      <c r="AT80" s="220"/>
      <c r="AV80" s="186">
        <f t="shared" si="1003"/>
        <v>13</v>
      </c>
      <c r="AW80" s="187" t="str">
        <f t="shared" si="1159"/>
        <v>Colombia</v>
      </c>
      <c r="AX80" s="188">
        <f t="shared" si="1160"/>
        <v>5</v>
      </c>
      <c r="AY80" s="187" t="str">
        <f t="shared" si="1161"/>
        <v>Portugal</v>
      </c>
      <c r="AZ80" s="222"/>
      <c r="BA80" s="222"/>
      <c r="BB80" s="218"/>
      <c r="BC80" s="188" t="str">
        <f t="shared" si="1162"/>
        <v/>
      </c>
      <c r="BD80" s="188" t="str">
        <f>IF((BC80&lt;&gt;""),IF(OR($F80&lt;&gt;$G80,PrSettings!$M$4="●"),(($F80-$G80)=(AZ80-BA80))*1,0),"")</f>
        <v/>
      </c>
      <c r="BE80" s="188" t="str">
        <f t="shared" si="1163"/>
        <v/>
      </c>
      <c r="BF80" s="188" t="str">
        <f>IF(BC80&lt;&gt;"",IF(ABS($F80-$G80)&gt;=PrSettings!$M$7,(ABS($F80-$G80-AZ80+BA80)&lt;=1)*1,IF(AND(BC80,$F80=$G80,$F80&gt;=PrSettings!$M$6),(ABS(AZ80-$F80)&lt;=1)*1,IF(AND(BC80,$F80+$G80&gt;=PrSettings!$M$8),(ABS(AZ80-$F80)+ABS(BA80-$G80)&lt;=1)*1,""))),"")</f>
        <v/>
      </c>
      <c r="BG80" s="220"/>
      <c r="BI80" s="186">
        <f t="shared" si="1008"/>
        <v>13</v>
      </c>
      <c r="BJ80" s="187" t="str">
        <f t="shared" si="1164"/>
        <v>Colombia</v>
      </c>
      <c r="BK80" s="188">
        <f t="shared" si="1165"/>
        <v>5</v>
      </c>
      <c r="BL80" s="187" t="str">
        <f t="shared" si="1166"/>
        <v>Portugal</v>
      </c>
      <c r="BM80" s="222"/>
      <c r="BN80" s="222"/>
      <c r="BO80" s="218"/>
      <c r="BP80" s="188" t="str">
        <f t="shared" si="1167"/>
        <v/>
      </c>
      <c r="BQ80" s="188" t="str">
        <f>IF((BP80&lt;&gt;""),IF(OR($F80&lt;&gt;$G80,PrSettings!$M$4="●"),(($F80-$G80)=(BM80-BN80))*1,0),"")</f>
        <v/>
      </c>
      <c r="BR80" s="188" t="str">
        <f t="shared" si="1168"/>
        <v/>
      </c>
      <c r="BS80" s="188" t="str">
        <f>IF(BP80&lt;&gt;"",IF(ABS($F80-$G80)&gt;=PrSettings!$M$7,(ABS($F80-$G80-BM80+BN80)&lt;=1)*1,IF(AND(BP80,$F80=$G80,$F80&gt;=PrSettings!$M$6),(ABS(BM80-$F80)&lt;=1)*1,IF(AND(BP80,$F80+$G80&gt;=PrSettings!$M$8),(ABS(BM80-$F80)+ABS(BN80-$G80)&lt;=1)*1,""))),"")</f>
        <v/>
      </c>
      <c r="BT80" s="220"/>
      <c r="BV80" s="186">
        <f t="shared" si="1013"/>
        <v>13</v>
      </c>
      <c r="BW80" s="187" t="str">
        <f t="shared" si="1169"/>
        <v>Colombia</v>
      </c>
      <c r="BX80" s="188">
        <f t="shared" si="1170"/>
        <v>5</v>
      </c>
      <c r="BY80" s="187" t="str">
        <f t="shared" si="1171"/>
        <v>Portugal</v>
      </c>
      <c r="BZ80" s="222"/>
      <c r="CA80" s="222"/>
      <c r="CB80" s="218"/>
      <c r="CC80" s="188" t="str">
        <f t="shared" si="1172"/>
        <v/>
      </c>
      <c r="CD80" s="188" t="str">
        <f>IF((CC80&lt;&gt;""),IF(OR($F80&lt;&gt;$G80,PrSettings!$M$4="●"),(($F80-$G80)=(BZ80-CA80))*1,0),"")</f>
        <v/>
      </c>
      <c r="CE80" s="188" t="str">
        <f t="shared" si="1173"/>
        <v/>
      </c>
      <c r="CF80" s="188" t="str">
        <f>IF(CC80&lt;&gt;"",IF(ABS($F80-$G80)&gt;=PrSettings!$M$7,(ABS($F80-$G80-BZ80+CA80)&lt;=1)*1,IF(AND(CC80,$F80=$G80,$F80&gt;=PrSettings!$M$6),(ABS(BZ80-$F80)&lt;=1)*1,IF(AND(CC80,$F80+$G80&gt;=PrSettings!$M$8),(ABS(BZ80-$F80)+ABS(CA80-$G80)&lt;=1)*1,""))),"")</f>
        <v/>
      </c>
      <c r="CG80" s="220"/>
      <c r="CI80" s="186">
        <f t="shared" si="1018"/>
        <v>13</v>
      </c>
      <c r="CJ80" s="187" t="str">
        <f t="shared" si="1174"/>
        <v>Colombia</v>
      </c>
      <c r="CK80" s="188">
        <f t="shared" si="1175"/>
        <v>5</v>
      </c>
      <c r="CL80" s="187" t="str">
        <f t="shared" si="1176"/>
        <v>Portugal</v>
      </c>
      <c r="CM80" s="222"/>
      <c r="CN80" s="222"/>
      <c r="CO80" s="218"/>
      <c r="CP80" s="188" t="str">
        <f t="shared" si="1177"/>
        <v/>
      </c>
      <c r="CQ80" s="188" t="str">
        <f>IF((CP80&lt;&gt;""),IF(OR($F80&lt;&gt;$G80,PrSettings!$M$4="●"),(($F80-$G80)=(CM80-CN80))*1,0),"")</f>
        <v/>
      </c>
      <c r="CR80" s="188" t="str">
        <f t="shared" si="1178"/>
        <v/>
      </c>
      <c r="CS80" s="188" t="str">
        <f>IF(CP80&lt;&gt;"",IF(ABS($F80-$G80)&gt;=PrSettings!$M$7,(ABS($F80-$G80-CM80+CN80)&lt;=1)*1,IF(AND(CP80,$F80=$G80,$F80&gt;=PrSettings!$M$6),(ABS(CM80-$F80)&lt;=1)*1,IF(AND(CP80,$F80+$G80&gt;=PrSettings!$M$8),(ABS(CM80-$F80)+ABS(CN80-$G80)&lt;=1)*1,""))),"")</f>
        <v/>
      </c>
      <c r="CT80" s="220"/>
      <c r="CV80" s="186">
        <f t="shared" si="1023"/>
        <v>13</v>
      </c>
      <c r="CW80" s="187" t="str">
        <f t="shared" si="1179"/>
        <v>Colombia</v>
      </c>
      <c r="CX80" s="188">
        <f t="shared" si="1180"/>
        <v>5</v>
      </c>
      <c r="CY80" s="187" t="str">
        <f t="shared" si="1181"/>
        <v>Portugal</v>
      </c>
      <c r="CZ80" s="222"/>
      <c r="DA80" s="222"/>
      <c r="DB80" s="218"/>
      <c r="DC80" s="188" t="str">
        <f t="shared" si="1182"/>
        <v/>
      </c>
      <c r="DD80" s="188" t="str">
        <f>IF((DC80&lt;&gt;""),IF(OR($F80&lt;&gt;$G80,PrSettings!$M$4="●"),(($F80-$G80)=(CZ80-DA80))*1,0),"")</f>
        <v/>
      </c>
      <c r="DE80" s="188" t="str">
        <f t="shared" si="1183"/>
        <v/>
      </c>
      <c r="DF80" s="188" t="str">
        <f>IF(DC80&lt;&gt;"",IF(ABS($F80-$G80)&gt;=PrSettings!$M$7,(ABS($F80-$G80-CZ80+DA80)&lt;=1)*1,IF(AND(DC80,$F80=$G80,$F80&gt;=PrSettings!$M$6),(ABS(CZ80-$F80)&lt;=1)*1,IF(AND(DC80,$F80+$G80&gt;=PrSettings!$M$8),(ABS(CZ80-$F80)+ABS(DA80-$G80)&lt;=1)*1,""))),"")</f>
        <v/>
      </c>
      <c r="DG80" s="220"/>
      <c r="DI80" s="186">
        <f t="shared" si="1028"/>
        <v>13</v>
      </c>
      <c r="DJ80" s="187" t="str">
        <f t="shared" si="1184"/>
        <v>Colombia</v>
      </c>
      <c r="DK80" s="188">
        <f t="shared" si="1185"/>
        <v>5</v>
      </c>
      <c r="DL80" s="187" t="str">
        <f t="shared" si="1186"/>
        <v>Portugal</v>
      </c>
      <c r="DM80" s="222"/>
      <c r="DN80" s="222"/>
      <c r="DO80" s="218"/>
      <c r="DP80" s="188" t="str">
        <f t="shared" si="1187"/>
        <v/>
      </c>
      <c r="DQ80" s="188" t="str">
        <f>IF((DP80&lt;&gt;""),IF(OR($F80&lt;&gt;$G80,PrSettings!$M$4="●"),(($F80-$G80)=(DM80-DN80))*1,0),"")</f>
        <v/>
      </c>
      <c r="DR80" s="188" t="str">
        <f t="shared" si="1188"/>
        <v/>
      </c>
      <c r="DS80" s="188" t="str">
        <f>IF(DP80&lt;&gt;"",IF(ABS($F80-$G80)&gt;=PrSettings!$M$7,(ABS($F80-$G80-DM80+DN80)&lt;=1)*1,IF(AND(DP80,$F80=$G80,$F80&gt;=PrSettings!$M$6),(ABS(DM80-$F80)&lt;=1)*1,IF(AND(DP80,$F80+$G80&gt;=PrSettings!$M$8),(ABS(DM80-$F80)+ABS(DN80-$G80)&lt;=1)*1,""))),"")</f>
        <v/>
      </c>
      <c r="DT80" s="220"/>
      <c r="DV80" s="186">
        <f t="shared" si="1033"/>
        <v>13</v>
      </c>
      <c r="DW80" s="187" t="str">
        <f t="shared" si="1189"/>
        <v>Colombia</v>
      </c>
      <c r="DX80" s="188">
        <f t="shared" si="1190"/>
        <v>5</v>
      </c>
      <c r="DY80" s="187" t="str">
        <f t="shared" si="1191"/>
        <v>Portugal</v>
      </c>
      <c r="DZ80" s="222"/>
      <c r="EA80" s="222"/>
      <c r="EB80" s="218"/>
      <c r="EC80" s="188" t="str">
        <f t="shared" si="1192"/>
        <v/>
      </c>
      <c r="ED80" s="188" t="str">
        <f>IF((EC80&lt;&gt;""),IF(OR($F80&lt;&gt;$G80,PrSettings!$M$4="●"),(($F80-$G80)=(DZ80-EA80))*1,0),"")</f>
        <v/>
      </c>
      <c r="EE80" s="188" t="str">
        <f t="shared" si="1193"/>
        <v/>
      </c>
      <c r="EF80" s="188" t="str">
        <f>IF(EC80&lt;&gt;"",IF(ABS($F80-$G80)&gt;=PrSettings!$M$7,(ABS($F80-$G80-DZ80+EA80)&lt;=1)*1,IF(AND(EC80,$F80=$G80,$F80&gt;=PrSettings!$M$6),(ABS(DZ80-$F80)&lt;=1)*1,IF(AND(EC80,$F80+$G80&gt;=PrSettings!$M$8),(ABS(DZ80-$F80)+ABS(EA80-$G80)&lt;=1)*1,""))),"")</f>
        <v/>
      </c>
      <c r="EG80" s="220"/>
      <c r="EI80" s="186">
        <f t="shared" si="1038"/>
        <v>13</v>
      </c>
      <c r="EJ80" s="187" t="str">
        <f t="shared" si="1194"/>
        <v>Colombia</v>
      </c>
      <c r="EK80" s="188">
        <f t="shared" si="1195"/>
        <v>5</v>
      </c>
      <c r="EL80" s="187" t="str">
        <f t="shared" si="1196"/>
        <v>Portugal</v>
      </c>
      <c r="EM80" s="222"/>
      <c r="EN80" s="222"/>
      <c r="EO80" s="218"/>
      <c r="EP80" s="188" t="str">
        <f t="shared" si="1197"/>
        <v/>
      </c>
      <c r="EQ80" s="188" t="str">
        <f>IF((EP80&lt;&gt;""),IF(OR($F80&lt;&gt;$G80,PrSettings!$M$4="●"),(($F80-$G80)=(EM80-EN80))*1,0),"")</f>
        <v/>
      </c>
      <c r="ER80" s="188" t="str">
        <f t="shared" si="1198"/>
        <v/>
      </c>
      <c r="ES80" s="188" t="str">
        <f>IF(EP80&lt;&gt;"",IF(ABS($F80-$G80)&gt;=PrSettings!$M$7,(ABS($F80-$G80-EM80+EN80)&lt;=1)*1,IF(AND(EP80,$F80=$G80,$F80&gt;=PrSettings!$M$6),(ABS(EM80-$F80)&lt;=1)*1,IF(AND(EP80,$F80+$G80&gt;=PrSettings!$M$8),(ABS(EM80-$F80)+ABS(EN80-$G80)&lt;=1)*1,""))),"")</f>
        <v/>
      </c>
      <c r="ET80" s="220"/>
      <c r="EV80" s="186">
        <f t="shared" si="1043"/>
        <v>13</v>
      </c>
      <c r="EW80" s="187" t="str">
        <f t="shared" si="1199"/>
        <v>Colombia</v>
      </c>
      <c r="EX80" s="188">
        <f t="shared" si="1200"/>
        <v>5</v>
      </c>
      <c r="EY80" s="187" t="str">
        <f t="shared" si="1201"/>
        <v>Portugal</v>
      </c>
      <c r="EZ80" s="222"/>
      <c r="FA80" s="222"/>
      <c r="FB80" s="218"/>
      <c r="FC80" s="188" t="str">
        <f t="shared" si="1202"/>
        <v/>
      </c>
      <c r="FD80" s="188" t="str">
        <f>IF((FC80&lt;&gt;""),IF(OR($F80&lt;&gt;$G80,PrSettings!$M$4="●"),(($F80-$G80)=(EZ80-FA80))*1,0),"")</f>
        <v/>
      </c>
      <c r="FE80" s="188" t="str">
        <f t="shared" si="1203"/>
        <v/>
      </c>
      <c r="FF80" s="188" t="str">
        <f>IF(FC80&lt;&gt;"",IF(ABS($F80-$G80)&gt;=PrSettings!$M$7,(ABS($F80-$G80-EZ80+FA80)&lt;=1)*1,IF(AND(FC80,$F80=$G80,$F80&gt;=PrSettings!$M$6),(ABS(EZ80-$F80)&lt;=1)*1,IF(AND(FC80,$F80+$G80&gt;=PrSettings!$M$8),(ABS(EZ80-$F80)+ABS(FA80-$G80)&lt;=1)*1,""))),"")</f>
        <v/>
      </c>
      <c r="FG80" s="220"/>
      <c r="FI80" s="186">
        <f t="shared" si="1048"/>
        <v>13</v>
      </c>
      <c r="FJ80" s="187" t="str">
        <f t="shared" si="1204"/>
        <v>Colombia</v>
      </c>
      <c r="FK80" s="188">
        <f t="shared" si="1205"/>
        <v>5</v>
      </c>
      <c r="FL80" s="187" t="str">
        <f t="shared" si="1206"/>
        <v>Portugal</v>
      </c>
      <c r="FM80" s="222"/>
      <c r="FN80" s="222"/>
      <c r="FO80" s="218"/>
      <c r="FP80" s="188" t="str">
        <f t="shared" si="1207"/>
        <v/>
      </c>
      <c r="FQ80" s="188" t="str">
        <f>IF((FP80&lt;&gt;""),IF(OR($F80&lt;&gt;$G80,PrSettings!$M$4="●"),(($F80-$G80)=(FM80-FN80))*1,0),"")</f>
        <v/>
      </c>
      <c r="FR80" s="188" t="str">
        <f t="shared" si="1208"/>
        <v/>
      </c>
      <c r="FS80" s="188" t="str">
        <f>IF(FP80&lt;&gt;"",IF(ABS($F80-$G80)&gt;=PrSettings!$M$7,(ABS($F80-$G80-FM80+FN80)&lt;=1)*1,IF(AND(FP80,$F80=$G80,$F80&gt;=PrSettings!$M$6),(ABS(FM80-$F80)&lt;=1)*1,IF(AND(FP80,$F80+$G80&gt;=PrSettings!$M$8),(ABS(FM80-$F80)+ABS(FN80-$G80)&lt;=1)*1,""))),"")</f>
        <v/>
      </c>
      <c r="FT80" s="220"/>
      <c r="FV80" s="186">
        <f t="shared" si="1053"/>
        <v>13</v>
      </c>
      <c r="FW80" s="187" t="str">
        <f t="shared" si="1209"/>
        <v>Colombia</v>
      </c>
      <c r="FX80" s="188">
        <f t="shared" si="1210"/>
        <v>5</v>
      </c>
      <c r="FY80" s="187" t="str">
        <f t="shared" si="1211"/>
        <v>Portugal</v>
      </c>
      <c r="FZ80" s="222"/>
      <c r="GA80" s="222"/>
      <c r="GB80" s="218"/>
      <c r="GC80" s="188" t="str">
        <f t="shared" si="1212"/>
        <v/>
      </c>
      <c r="GD80" s="188" t="str">
        <f>IF((GC80&lt;&gt;""),IF(OR($F80&lt;&gt;$G80,PrSettings!$M$4="●"),(($F80-$G80)=(FZ80-GA80))*1,0),"")</f>
        <v/>
      </c>
      <c r="GE80" s="188" t="str">
        <f t="shared" si="1213"/>
        <v/>
      </c>
      <c r="GF80" s="188" t="str">
        <f>IF(GC80&lt;&gt;"",IF(ABS($F80-$G80)&gt;=PrSettings!$M$7,(ABS($F80-$G80-FZ80+GA80)&lt;=1)*1,IF(AND(GC80,$F80=$G80,$F80&gt;=PrSettings!$M$6),(ABS(FZ80-$F80)&lt;=1)*1,IF(AND(GC80,$F80+$G80&gt;=PrSettings!$M$8),(ABS(FZ80-$F80)+ABS(GA80-$G80)&lt;=1)*1,""))),"")</f>
        <v/>
      </c>
      <c r="GG80" s="220"/>
      <c r="GI80" s="186">
        <f t="shared" si="1058"/>
        <v>13</v>
      </c>
      <c r="GJ80" s="187" t="str">
        <f t="shared" si="1214"/>
        <v>Colombia</v>
      </c>
      <c r="GK80" s="188">
        <f t="shared" si="1215"/>
        <v>5</v>
      </c>
      <c r="GL80" s="187" t="str">
        <f t="shared" si="1216"/>
        <v>Portugal</v>
      </c>
      <c r="GM80" s="222"/>
      <c r="GN80" s="222"/>
      <c r="GO80" s="218"/>
      <c r="GP80" s="188" t="str">
        <f t="shared" si="1217"/>
        <v/>
      </c>
      <c r="GQ80" s="188" t="str">
        <f>IF((GP80&lt;&gt;""),IF(OR($F80&lt;&gt;$G80,PrSettings!$M$4="●"),(($F80-$G80)=(GM80-GN80))*1,0),"")</f>
        <v/>
      </c>
      <c r="GR80" s="188" t="str">
        <f t="shared" si="1218"/>
        <v/>
      </c>
      <c r="GS80" s="188" t="str">
        <f>IF(GP80&lt;&gt;"",IF(ABS($F80-$G80)&gt;=PrSettings!$M$7,(ABS($F80-$G80-GM80+GN80)&lt;=1)*1,IF(AND(GP80,$F80=$G80,$F80&gt;=PrSettings!$M$6),(ABS(GM80-$F80)&lt;=1)*1,IF(AND(GP80,$F80+$G80&gt;=PrSettings!$M$8),(ABS(GM80-$F80)+ABS(GN80-$G80)&lt;=1)*1,""))),"")</f>
        <v/>
      </c>
      <c r="GT80" s="220"/>
      <c r="GV80" s="186">
        <f t="shared" si="1063"/>
        <v>13</v>
      </c>
      <c r="GW80" s="187" t="str">
        <f t="shared" si="1219"/>
        <v>Colombia</v>
      </c>
      <c r="GX80" s="188">
        <f t="shared" si="1220"/>
        <v>5</v>
      </c>
      <c r="GY80" s="187" t="str">
        <f t="shared" si="1221"/>
        <v>Portugal</v>
      </c>
      <c r="GZ80" s="222"/>
      <c r="HA80" s="222"/>
      <c r="HB80" s="218"/>
      <c r="HC80" s="188" t="str">
        <f t="shared" si="1222"/>
        <v/>
      </c>
      <c r="HD80" s="188" t="str">
        <f>IF((HC80&lt;&gt;""),IF(OR($F80&lt;&gt;$G80,PrSettings!$M$4="●"),(($F80-$G80)=(GZ80-HA80))*1,0),"")</f>
        <v/>
      </c>
      <c r="HE80" s="188" t="str">
        <f t="shared" si="1223"/>
        <v/>
      </c>
      <c r="HF80" s="188" t="str">
        <f>IF(HC80&lt;&gt;"",IF(ABS($F80-$G80)&gt;=PrSettings!$M$7,(ABS($F80-$G80-GZ80+HA80)&lt;=1)*1,IF(AND(HC80,$F80=$G80,$F80&gt;=PrSettings!$M$6),(ABS(GZ80-$F80)&lt;=1)*1,IF(AND(HC80,$F80+$G80&gt;=PrSettings!$M$8),(ABS(GZ80-$F80)+ABS(HA80-$G80)&lt;=1)*1,""))),"")</f>
        <v/>
      </c>
      <c r="HG80" s="220"/>
      <c r="HI80" s="186">
        <f t="shared" si="1068"/>
        <v>13</v>
      </c>
      <c r="HJ80" s="187" t="str">
        <f t="shared" si="1224"/>
        <v>Colombia</v>
      </c>
      <c r="HK80" s="188">
        <f t="shared" si="1225"/>
        <v>5</v>
      </c>
      <c r="HL80" s="187" t="str">
        <f t="shared" si="1226"/>
        <v>Portugal</v>
      </c>
      <c r="HM80" s="222"/>
      <c r="HN80" s="222"/>
      <c r="HO80" s="218"/>
      <c r="HP80" s="188" t="str">
        <f t="shared" si="1227"/>
        <v/>
      </c>
      <c r="HQ80" s="188" t="str">
        <f>IF((HP80&lt;&gt;""),IF(OR($F80&lt;&gt;$G80,PrSettings!$M$4="●"),(($F80-$G80)=(HM80-HN80))*1,0),"")</f>
        <v/>
      </c>
      <c r="HR80" s="188" t="str">
        <f t="shared" si="1228"/>
        <v/>
      </c>
      <c r="HS80" s="188" t="str">
        <f>IF(HP80&lt;&gt;"",IF(ABS($F80-$G80)&gt;=PrSettings!$M$7,(ABS($F80-$G80-HM80+HN80)&lt;=1)*1,IF(AND(HP80,$F80=$G80,$F80&gt;=PrSettings!$M$6),(ABS(HM80-$F80)&lt;=1)*1,IF(AND(HP80,$F80+$G80&gt;=PrSettings!$M$8),(ABS(HM80-$F80)+ABS(HN80-$G80)&lt;=1)*1,""))),"")</f>
        <v/>
      </c>
      <c r="HT80" s="220"/>
      <c r="HV80" s="186">
        <f t="shared" si="1073"/>
        <v>13</v>
      </c>
      <c r="HW80" s="187" t="str">
        <f t="shared" si="1229"/>
        <v>Colombia</v>
      </c>
      <c r="HX80" s="188">
        <f t="shared" si="1230"/>
        <v>5</v>
      </c>
      <c r="HY80" s="187" t="str">
        <f t="shared" si="1231"/>
        <v>Portugal</v>
      </c>
      <c r="HZ80" s="222"/>
      <c r="IA80" s="222"/>
      <c r="IB80" s="218"/>
      <c r="IC80" s="188" t="str">
        <f t="shared" si="1232"/>
        <v/>
      </c>
      <c r="ID80" s="188" t="str">
        <f>IF((IC80&lt;&gt;""),IF(OR($F80&lt;&gt;$G80,PrSettings!$M$4="●"),(($F80-$G80)=(HZ80-IA80))*1,0),"")</f>
        <v/>
      </c>
      <c r="IE80" s="188" t="str">
        <f t="shared" si="1233"/>
        <v/>
      </c>
      <c r="IF80" s="188" t="str">
        <f>IF(IC80&lt;&gt;"",IF(ABS($F80-$G80)&gt;=PrSettings!$M$7,(ABS($F80-$G80-HZ80+IA80)&lt;=1)*1,IF(AND(IC80,$F80=$G80,$F80&gt;=PrSettings!$M$6),(ABS(HZ80-$F80)&lt;=1)*1,IF(AND(IC80,$F80+$G80&gt;=PrSettings!$M$8),(ABS(HZ80-$F80)+ABS(IA80-$G80)&lt;=1)*1,""))),"")</f>
        <v/>
      </c>
      <c r="IG80" s="220"/>
      <c r="II80" s="186">
        <f t="shared" si="1078"/>
        <v>13</v>
      </c>
      <c r="IJ80" s="187" t="str">
        <f t="shared" si="1234"/>
        <v>Colombia</v>
      </c>
      <c r="IK80" s="188">
        <f t="shared" si="1235"/>
        <v>5</v>
      </c>
      <c r="IL80" s="187" t="str">
        <f t="shared" si="1236"/>
        <v>Portugal</v>
      </c>
      <c r="IM80" s="222"/>
      <c r="IN80" s="222"/>
      <c r="IO80" s="218"/>
      <c r="IP80" s="188" t="str">
        <f t="shared" si="1237"/>
        <v/>
      </c>
      <c r="IQ80" s="188" t="str">
        <f>IF((IP80&lt;&gt;""),IF(OR($F80&lt;&gt;$G80,PrSettings!$M$4="●"),(($F80-$G80)=(IM80-IN80))*1,0),"")</f>
        <v/>
      </c>
      <c r="IR80" s="188" t="str">
        <f t="shared" si="1238"/>
        <v/>
      </c>
      <c r="IS80" s="188" t="str">
        <f>IF(IP80&lt;&gt;"",IF(ABS($F80-$G80)&gt;=PrSettings!$M$7,(ABS($F80-$G80-IM80+IN80)&lt;=1)*1,IF(AND(IP80,$F80=$G80,$F80&gt;=PrSettings!$M$6),(ABS(IM80-$F80)&lt;=1)*1,IF(AND(IP80,$F80+$G80&gt;=PrSettings!$M$8),(ABS(IM80-$F80)+ABS(IN80-$G80)&lt;=1)*1,""))),"")</f>
        <v/>
      </c>
      <c r="IT80" s="220"/>
      <c r="IV80" s="186">
        <f t="shared" si="1083"/>
        <v>13</v>
      </c>
      <c r="IW80" s="187" t="str">
        <f t="shared" si="1239"/>
        <v>Colombia</v>
      </c>
      <c r="IX80" s="188">
        <f t="shared" si="1240"/>
        <v>5</v>
      </c>
      <c r="IY80" s="187" t="str">
        <f t="shared" si="1241"/>
        <v>Portugal</v>
      </c>
      <c r="IZ80" s="222"/>
      <c r="JA80" s="222"/>
      <c r="JB80" s="218"/>
      <c r="JC80" s="188" t="str">
        <f t="shared" si="1242"/>
        <v/>
      </c>
      <c r="JD80" s="188" t="str">
        <f>IF((JC80&lt;&gt;""),IF(OR($F80&lt;&gt;$G80,PrSettings!$M$4="●"),(($F80-$G80)=(IZ80-JA80))*1,0),"")</f>
        <v/>
      </c>
      <c r="JE80" s="188" t="str">
        <f t="shared" si="1243"/>
        <v/>
      </c>
      <c r="JF80" s="188" t="str">
        <f>IF(JC80&lt;&gt;"",IF(ABS($F80-$G80)&gt;=PrSettings!$M$7,(ABS($F80-$G80-IZ80+JA80)&lt;=1)*1,IF(AND(JC80,$F80=$G80,$F80&gt;=PrSettings!$M$6),(ABS(IZ80-$F80)&lt;=1)*1,IF(AND(JC80,$F80+$G80&gt;=PrSettings!$M$8),(ABS(IZ80-$F80)+ABS(JA80-$G80)&lt;=1)*1,""))),"")</f>
        <v/>
      </c>
      <c r="JG80" s="220"/>
      <c r="JI80" s="186">
        <f t="shared" si="1088"/>
        <v>13</v>
      </c>
      <c r="JJ80" s="187" t="str">
        <f t="shared" si="1244"/>
        <v>Colombia</v>
      </c>
      <c r="JK80" s="188">
        <f t="shared" si="1245"/>
        <v>5</v>
      </c>
      <c r="JL80" s="187" t="str">
        <f t="shared" si="1246"/>
        <v>Portugal</v>
      </c>
      <c r="JM80" s="222"/>
      <c r="JN80" s="222"/>
      <c r="JO80" s="218"/>
      <c r="JP80" s="188" t="str">
        <f t="shared" si="1247"/>
        <v/>
      </c>
      <c r="JQ80" s="188" t="str">
        <f>IF((JP80&lt;&gt;""),IF(OR($F80&lt;&gt;$G80,PrSettings!$M$4="●"),(($F80-$G80)=(JM80-JN80))*1,0),"")</f>
        <v/>
      </c>
      <c r="JR80" s="188" t="str">
        <f t="shared" si="1248"/>
        <v/>
      </c>
      <c r="JS80" s="188" t="str">
        <f>IF(JP80&lt;&gt;"",IF(ABS($F80-$G80)&gt;=PrSettings!$M$7,(ABS($F80-$G80-JM80+JN80)&lt;=1)*1,IF(AND(JP80,$F80=$G80,$F80&gt;=PrSettings!$M$6),(ABS(JM80-$F80)&lt;=1)*1,IF(AND(JP80,$F80+$G80&gt;=PrSettings!$M$8),(ABS(JM80-$F80)+ABS(JN80-$G80)&lt;=1)*1,""))),"")</f>
        <v/>
      </c>
      <c r="JT80" s="220"/>
      <c r="JV80" s="186">
        <f t="shared" si="1093"/>
        <v>13</v>
      </c>
      <c r="JW80" s="187" t="str">
        <f t="shared" si="1249"/>
        <v>Colombia</v>
      </c>
      <c r="JX80" s="188">
        <f t="shared" si="1250"/>
        <v>5</v>
      </c>
      <c r="JY80" s="187" t="str">
        <f t="shared" si="1251"/>
        <v>Portugal</v>
      </c>
      <c r="JZ80" s="222"/>
      <c r="KA80" s="222"/>
      <c r="KB80" s="218"/>
      <c r="KC80" s="188" t="str">
        <f t="shared" si="1252"/>
        <v/>
      </c>
      <c r="KD80" s="188" t="str">
        <f>IF((KC80&lt;&gt;""),IF(OR($F80&lt;&gt;$G80,PrSettings!$M$4="●"),(($F80-$G80)=(JZ80-KA80))*1,0),"")</f>
        <v/>
      </c>
      <c r="KE80" s="188" t="str">
        <f t="shared" si="1253"/>
        <v/>
      </c>
      <c r="KF80" s="188" t="str">
        <f>IF(KC80&lt;&gt;"",IF(ABS($F80-$G80)&gt;=PrSettings!$M$7,(ABS($F80-$G80-JZ80+KA80)&lt;=1)*1,IF(AND(KC80,$F80=$G80,$F80&gt;=PrSettings!$M$6),(ABS(JZ80-$F80)&lt;=1)*1,IF(AND(KC80,$F80+$G80&gt;=PrSettings!$M$8),(ABS(JZ80-$F80)+ABS(KA80-$G80)&lt;=1)*1,""))),"")</f>
        <v/>
      </c>
      <c r="KG80" s="220"/>
      <c r="KI80" s="186">
        <f t="shared" si="1098"/>
        <v>13</v>
      </c>
      <c r="KJ80" s="187" t="str">
        <f t="shared" si="1254"/>
        <v>Colombia</v>
      </c>
      <c r="KK80" s="188">
        <f t="shared" si="1255"/>
        <v>5</v>
      </c>
      <c r="KL80" s="187" t="str">
        <f t="shared" si="1256"/>
        <v>Portugal</v>
      </c>
      <c r="KM80" s="222"/>
      <c r="KN80" s="222"/>
      <c r="KO80" s="218"/>
      <c r="KP80" s="188" t="str">
        <f t="shared" si="1257"/>
        <v/>
      </c>
      <c r="KQ80" s="188" t="str">
        <f>IF((KP80&lt;&gt;""),IF(OR($F80&lt;&gt;$G80,PrSettings!$M$4="●"),(($F80-$G80)=(KM80-KN80))*1,0),"")</f>
        <v/>
      </c>
      <c r="KR80" s="188" t="str">
        <f t="shared" si="1258"/>
        <v/>
      </c>
      <c r="KS80" s="188" t="str">
        <f>IF(KP80&lt;&gt;"",IF(ABS($F80-$G80)&gt;=PrSettings!$M$7,(ABS($F80-$G80-KM80+KN80)&lt;=1)*1,IF(AND(KP80,$F80=$G80,$F80&gt;=PrSettings!$M$6),(ABS(KM80-$F80)&lt;=1)*1,IF(AND(KP80,$F80+$G80&gt;=PrSettings!$M$8),(ABS(KM80-$F80)+ABS(KN80-$G80)&lt;=1)*1,""))),"")</f>
        <v/>
      </c>
      <c r="KT80" s="220"/>
      <c r="KV80" s="186">
        <f t="shared" si="1103"/>
        <v>13</v>
      </c>
      <c r="KW80" s="187" t="str">
        <f t="shared" si="1259"/>
        <v>Colombia</v>
      </c>
      <c r="KX80" s="188">
        <f t="shared" si="1260"/>
        <v>5</v>
      </c>
      <c r="KY80" s="187" t="str">
        <f t="shared" si="1261"/>
        <v>Portugal</v>
      </c>
      <c r="KZ80" s="222"/>
      <c r="LA80" s="222"/>
      <c r="LB80" s="218"/>
      <c r="LC80" s="188" t="str">
        <f t="shared" si="1262"/>
        <v/>
      </c>
      <c r="LD80" s="188" t="str">
        <f>IF((LC80&lt;&gt;""),IF(OR($F80&lt;&gt;$G80,PrSettings!$M$4="●"),(($F80-$G80)=(KZ80-LA80))*1,0),"")</f>
        <v/>
      </c>
      <c r="LE80" s="188" t="str">
        <f t="shared" si="1263"/>
        <v/>
      </c>
      <c r="LF80" s="188" t="str">
        <f>IF(LC80&lt;&gt;"",IF(ABS($F80-$G80)&gt;=PrSettings!$M$7,(ABS($F80-$G80-KZ80+LA80)&lt;=1)*1,IF(AND(LC80,$F80=$G80,$F80&gt;=PrSettings!$M$6),(ABS(KZ80-$F80)&lt;=1)*1,IF(AND(LC80,$F80+$G80&gt;=PrSettings!$M$8),(ABS(KZ80-$F80)+ABS(LA80-$G80)&lt;=1)*1,""))),"")</f>
        <v/>
      </c>
      <c r="LG80" s="220"/>
      <c r="LI80" s="186">
        <f t="shared" si="1108"/>
        <v>13</v>
      </c>
      <c r="LJ80" s="187" t="str">
        <f t="shared" si="1264"/>
        <v>Colombia</v>
      </c>
      <c r="LK80" s="188">
        <f t="shared" si="1265"/>
        <v>5</v>
      </c>
      <c r="LL80" s="187" t="str">
        <f t="shared" si="1266"/>
        <v>Portugal</v>
      </c>
      <c r="LM80" s="222"/>
      <c r="LN80" s="222"/>
      <c r="LO80" s="218"/>
      <c r="LP80" s="188" t="str">
        <f t="shared" si="1267"/>
        <v/>
      </c>
      <c r="LQ80" s="188" t="str">
        <f>IF((LP80&lt;&gt;""),IF(OR($F80&lt;&gt;$G80,PrSettings!$M$4="●"),(($F80-$G80)=(LM80-LN80))*1,0),"")</f>
        <v/>
      </c>
      <c r="LR80" s="188" t="str">
        <f t="shared" si="1268"/>
        <v/>
      </c>
      <c r="LS80" s="188" t="str">
        <f>IF(LP80&lt;&gt;"",IF(ABS($F80-$G80)&gt;=PrSettings!$M$7,(ABS($F80-$G80-LM80+LN80)&lt;=1)*1,IF(AND(LP80,$F80=$G80,$F80&gt;=PrSettings!$M$6),(ABS(LM80-$F80)&lt;=1)*1,IF(AND(LP80,$F80+$G80&gt;=PrSettings!$M$8),(ABS(LM80-$F80)+ABS(LN80-$G80)&lt;=1)*1,""))),"")</f>
        <v/>
      </c>
      <c r="LT80" s="220"/>
      <c r="LV80" s="186">
        <f t="shared" si="1113"/>
        <v>13</v>
      </c>
      <c r="LW80" s="187" t="str">
        <f t="shared" si="1269"/>
        <v>Colombia</v>
      </c>
      <c r="LX80" s="188">
        <f t="shared" si="1270"/>
        <v>5</v>
      </c>
      <c r="LY80" s="187" t="str">
        <f t="shared" si="1271"/>
        <v>Portugal</v>
      </c>
      <c r="LZ80" s="222"/>
      <c r="MA80" s="222"/>
      <c r="MB80" s="218"/>
      <c r="MC80" s="188" t="str">
        <f t="shared" si="1272"/>
        <v/>
      </c>
      <c r="MD80" s="188" t="str">
        <f>IF((MC80&lt;&gt;""),IF(OR($F80&lt;&gt;$G80,PrSettings!$M$4="●"),(($F80-$G80)=(LZ80-MA80))*1,0),"")</f>
        <v/>
      </c>
      <c r="ME80" s="188" t="str">
        <f t="shared" si="1273"/>
        <v/>
      </c>
      <c r="MF80" s="188" t="str">
        <f>IF(MC80&lt;&gt;"",IF(ABS($F80-$G80)&gt;=PrSettings!$M$7,(ABS($F80-$G80-LZ80+MA80)&lt;=1)*1,IF(AND(MC80,$F80=$G80,$F80&gt;=PrSettings!$M$6),(ABS(LZ80-$F80)&lt;=1)*1,IF(AND(MC80,$F80+$G80&gt;=PrSettings!$M$8),(ABS(LZ80-$F80)+ABS(MA80-$G80)&lt;=1)*1,""))),"")</f>
        <v/>
      </c>
      <c r="MG80" s="220"/>
    </row>
    <row r="81" spans="1:345">
      <c r="B81" s="186">
        <f>INDEX(Groups!$C$7:$C$65,MATCH(C81,Groups!$D$7:$D$65,0))</f>
        <v>46</v>
      </c>
      <c r="C81" s="187" t="str">
        <f>CalcK!$P$27</f>
        <v>DR Congo</v>
      </c>
      <c r="D81" s="188">
        <f>INDEX(Groups!$C$7:$C$65,MATCH(E81,Groups!$D$7:$D$65,0))</f>
        <v>50</v>
      </c>
      <c r="E81" s="187" t="str">
        <f>CalcK!$Q$27</f>
        <v>Uzbekistan</v>
      </c>
      <c r="F81" s="189" t="str">
        <f>CalcK!$R$27</f>
        <v/>
      </c>
      <c r="G81" s="190" t="str">
        <f>CalcK!$S$27</f>
        <v/>
      </c>
      <c r="I81" s="186">
        <f t="shared" si="468"/>
        <v>46</v>
      </c>
      <c r="J81" s="187" t="str">
        <f t="shared" si="1144"/>
        <v>DR Congo</v>
      </c>
      <c r="K81" s="188">
        <f t="shared" si="1145"/>
        <v>50</v>
      </c>
      <c r="L81" s="187" t="str">
        <f t="shared" si="1146"/>
        <v>Uzbekistan</v>
      </c>
      <c r="M81" s="222"/>
      <c r="N81" s="222"/>
      <c r="O81" s="467"/>
      <c r="P81" s="188" t="str">
        <f t="shared" si="1147"/>
        <v/>
      </c>
      <c r="Q81" s="188" t="str">
        <f>IF((P81&lt;&gt;""),IF(OR($F81&lt;&gt;$G81,PrSettings!$M$4="●"),(($F81-$G81)=(M81-N81))*1,0),"")</f>
        <v/>
      </c>
      <c r="R81" s="188" t="str">
        <f t="shared" si="1148"/>
        <v/>
      </c>
      <c r="S81" s="188" t="str">
        <f>IF(P81&lt;&gt;"",IF(ABS($F81-$G81)&gt;=PrSettings!$M$7,(ABS($F81-$G81-M81+N81)&lt;=1)*1,IF(AND(P81,$F81=$G81,$F81&gt;=PrSettings!$M$6),(ABS(M81-$F81)&lt;=1)*1,IF(AND(P81,$F81+$G81&gt;=PrSettings!$M$8),(ABS(M81-$F81)+ABS(N81-$G81)&lt;=1)*1,""))),"")</f>
        <v/>
      </c>
      <c r="T81" s="468"/>
      <c r="V81" s="186">
        <f t="shared" si="993"/>
        <v>46</v>
      </c>
      <c r="W81" s="187" t="str">
        <f t="shared" si="1149"/>
        <v>DR Congo</v>
      </c>
      <c r="X81" s="188">
        <f t="shared" si="1150"/>
        <v>50</v>
      </c>
      <c r="Y81" s="187" t="str">
        <f t="shared" si="1151"/>
        <v>Uzbekistan</v>
      </c>
      <c r="Z81" s="222"/>
      <c r="AA81" s="222"/>
      <c r="AB81" s="467"/>
      <c r="AC81" s="188" t="str">
        <f t="shared" si="1152"/>
        <v/>
      </c>
      <c r="AD81" s="188" t="str">
        <f>IF((AC81&lt;&gt;""),IF(OR($F81&lt;&gt;$G81,PrSettings!$M$4="●"),(($F81-$G81)=(Z81-AA81))*1,0),"")</f>
        <v/>
      </c>
      <c r="AE81" s="188" t="str">
        <f t="shared" si="1153"/>
        <v/>
      </c>
      <c r="AF81" s="188" t="str">
        <f>IF(AC81&lt;&gt;"",IF(ABS($F81-$G81)&gt;=PrSettings!$M$7,(ABS($F81-$G81-Z81+AA81)&lt;=1)*1,IF(AND(AC81,$F81=$G81,$F81&gt;=PrSettings!$M$6),(ABS(Z81-$F81)&lt;=1)*1,IF(AND(AC81,$F81+$G81&gt;=PrSettings!$M$8),(ABS(Z81-$F81)+ABS(AA81-$G81)&lt;=1)*1,""))),"")</f>
        <v/>
      </c>
      <c r="AG81" s="468"/>
      <c r="AI81" s="186">
        <f t="shared" si="998"/>
        <v>46</v>
      </c>
      <c r="AJ81" s="187" t="str">
        <f t="shared" si="1154"/>
        <v>DR Congo</v>
      </c>
      <c r="AK81" s="188">
        <f t="shared" si="1155"/>
        <v>50</v>
      </c>
      <c r="AL81" s="187" t="str">
        <f t="shared" si="1156"/>
        <v>Uzbekistan</v>
      </c>
      <c r="AM81" s="222"/>
      <c r="AN81" s="222"/>
      <c r="AO81" s="467"/>
      <c r="AP81" s="188" t="str">
        <f t="shared" si="1157"/>
        <v/>
      </c>
      <c r="AQ81" s="188" t="str">
        <f>IF((AP81&lt;&gt;""),IF(OR($F81&lt;&gt;$G81,PrSettings!$M$4="●"),(($F81-$G81)=(AM81-AN81))*1,0),"")</f>
        <v/>
      </c>
      <c r="AR81" s="188" t="str">
        <f t="shared" si="1158"/>
        <v/>
      </c>
      <c r="AS81" s="188" t="str">
        <f>IF(AP81&lt;&gt;"",IF(ABS($F81-$G81)&gt;=PrSettings!$M$7,(ABS($F81-$G81-AM81+AN81)&lt;=1)*1,IF(AND(AP81,$F81=$G81,$F81&gt;=PrSettings!$M$6),(ABS(AM81-$F81)&lt;=1)*1,IF(AND(AP81,$F81+$G81&gt;=PrSettings!$M$8),(ABS(AM81-$F81)+ABS(AN81-$G81)&lt;=1)*1,""))),"")</f>
        <v/>
      </c>
      <c r="AT81" s="468"/>
      <c r="AV81" s="186">
        <f t="shared" si="1003"/>
        <v>46</v>
      </c>
      <c r="AW81" s="187" t="str">
        <f t="shared" si="1159"/>
        <v>DR Congo</v>
      </c>
      <c r="AX81" s="188">
        <f t="shared" si="1160"/>
        <v>50</v>
      </c>
      <c r="AY81" s="187" t="str">
        <f t="shared" si="1161"/>
        <v>Uzbekistan</v>
      </c>
      <c r="AZ81" s="222"/>
      <c r="BA81" s="222"/>
      <c r="BB81" s="467"/>
      <c r="BC81" s="188" t="str">
        <f t="shared" si="1162"/>
        <v/>
      </c>
      <c r="BD81" s="188" t="str">
        <f>IF((BC81&lt;&gt;""),IF(OR($F81&lt;&gt;$G81,PrSettings!$M$4="●"),(($F81-$G81)=(AZ81-BA81))*1,0),"")</f>
        <v/>
      </c>
      <c r="BE81" s="188" t="str">
        <f t="shared" si="1163"/>
        <v/>
      </c>
      <c r="BF81" s="188" t="str">
        <f>IF(BC81&lt;&gt;"",IF(ABS($F81-$G81)&gt;=PrSettings!$M$7,(ABS($F81-$G81-AZ81+BA81)&lt;=1)*1,IF(AND(BC81,$F81=$G81,$F81&gt;=PrSettings!$M$6),(ABS(AZ81-$F81)&lt;=1)*1,IF(AND(BC81,$F81+$G81&gt;=PrSettings!$M$8),(ABS(AZ81-$F81)+ABS(BA81-$G81)&lt;=1)*1,""))),"")</f>
        <v/>
      </c>
      <c r="BG81" s="468"/>
      <c r="BI81" s="186">
        <f t="shared" si="1008"/>
        <v>46</v>
      </c>
      <c r="BJ81" s="187" t="str">
        <f t="shared" si="1164"/>
        <v>DR Congo</v>
      </c>
      <c r="BK81" s="188">
        <f t="shared" si="1165"/>
        <v>50</v>
      </c>
      <c r="BL81" s="187" t="str">
        <f t="shared" si="1166"/>
        <v>Uzbekistan</v>
      </c>
      <c r="BM81" s="222"/>
      <c r="BN81" s="222"/>
      <c r="BO81" s="467"/>
      <c r="BP81" s="188" t="str">
        <f t="shared" si="1167"/>
        <v/>
      </c>
      <c r="BQ81" s="188" t="str">
        <f>IF((BP81&lt;&gt;""),IF(OR($F81&lt;&gt;$G81,PrSettings!$M$4="●"),(($F81-$G81)=(BM81-BN81))*1,0),"")</f>
        <v/>
      </c>
      <c r="BR81" s="188" t="str">
        <f t="shared" si="1168"/>
        <v/>
      </c>
      <c r="BS81" s="188" t="str">
        <f>IF(BP81&lt;&gt;"",IF(ABS($F81-$G81)&gt;=PrSettings!$M$7,(ABS($F81-$G81-BM81+BN81)&lt;=1)*1,IF(AND(BP81,$F81=$G81,$F81&gt;=PrSettings!$M$6),(ABS(BM81-$F81)&lt;=1)*1,IF(AND(BP81,$F81+$G81&gt;=PrSettings!$M$8),(ABS(BM81-$F81)+ABS(BN81-$G81)&lt;=1)*1,""))),"")</f>
        <v/>
      </c>
      <c r="BT81" s="468"/>
      <c r="BV81" s="186">
        <f t="shared" si="1013"/>
        <v>46</v>
      </c>
      <c r="BW81" s="187" t="str">
        <f t="shared" si="1169"/>
        <v>DR Congo</v>
      </c>
      <c r="BX81" s="188">
        <f t="shared" si="1170"/>
        <v>50</v>
      </c>
      <c r="BY81" s="187" t="str">
        <f t="shared" si="1171"/>
        <v>Uzbekistan</v>
      </c>
      <c r="BZ81" s="222"/>
      <c r="CA81" s="222"/>
      <c r="CB81" s="467"/>
      <c r="CC81" s="188" t="str">
        <f t="shared" si="1172"/>
        <v/>
      </c>
      <c r="CD81" s="188" t="str">
        <f>IF((CC81&lt;&gt;""),IF(OR($F81&lt;&gt;$G81,PrSettings!$M$4="●"),(($F81-$G81)=(BZ81-CA81))*1,0),"")</f>
        <v/>
      </c>
      <c r="CE81" s="188" t="str">
        <f t="shared" si="1173"/>
        <v/>
      </c>
      <c r="CF81" s="188" t="str">
        <f>IF(CC81&lt;&gt;"",IF(ABS($F81-$G81)&gt;=PrSettings!$M$7,(ABS($F81-$G81-BZ81+CA81)&lt;=1)*1,IF(AND(CC81,$F81=$G81,$F81&gt;=PrSettings!$M$6),(ABS(BZ81-$F81)&lt;=1)*1,IF(AND(CC81,$F81+$G81&gt;=PrSettings!$M$8),(ABS(BZ81-$F81)+ABS(CA81-$G81)&lt;=1)*1,""))),"")</f>
        <v/>
      </c>
      <c r="CG81" s="468"/>
      <c r="CI81" s="186">
        <f t="shared" si="1018"/>
        <v>46</v>
      </c>
      <c r="CJ81" s="187" t="str">
        <f t="shared" si="1174"/>
        <v>DR Congo</v>
      </c>
      <c r="CK81" s="188">
        <f t="shared" si="1175"/>
        <v>50</v>
      </c>
      <c r="CL81" s="187" t="str">
        <f t="shared" si="1176"/>
        <v>Uzbekistan</v>
      </c>
      <c r="CM81" s="222"/>
      <c r="CN81" s="222"/>
      <c r="CO81" s="467"/>
      <c r="CP81" s="188" t="str">
        <f t="shared" si="1177"/>
        <v/>
      </c>
      <c r="CQ81" s="188" t="str">
        <f>IF((CP81&lt;&gt;""),IF(OR($F81&lt;&gt;$G81,PrSettings!$M$4="●"),(($F81-$G81)=(CM81-CN81))*1,0),"")</f>
        <v/>
      </c>
      <c r="CR81" s="188" t="str">
        <f t="shared" si="1178"/>
        <v/>
      </c>
      <c r="CS81" s="188" t="str">
        <f>IF(CP81&lt;&gt;"",IF(ABS($F81-$G81)&gt;=PrSettings!$M$7,(ABS($F81-$G81-CM81+CN81)&lt;=1)*1,IF(AND(CP81,$F81=$G81,$F81&gt;=PrSettings!$M$6),(ABS(CM81-$F81)&lt;=1)*1,IF(AND(CP81,$F81+$G81&gt;=PrSettings!$M$8),(ABS(CM81-$F81)+ABS(CN81-$G81)&lt;=1)*1,""))),"")</f>
        <v/>
      </c>
      <c r="CT81" s="468"/>
      <c r="CV81" s="186">
        <f t="shared" si="1023"/>
        <v>46</v>
      </c>
      <c r="CW81" s="187" t="str">
        <f t="shared" si="1179"/>
        <v>DR Congo</v>
      </c>
      <c r="CX81" s="188">
        <f t="shared" si="1180"/>
        <v>50</v>
      </c>
      <c r="CY81" s="187" t="str">
        <f t="shared" si="1181"/>
        <v>Uzbekistan</v>
      </c>
      <c r="CZ81" s="222"/>
      <c r="DA81" s="222"/>
      <c r="DB81" s="467"/>
      <c r="DC81" s="188" t="str">
        <f t="shared" si="1182"/>
        <v/>
      </c>
      <c r="DD81" s="188" t="str">
        <f>IF((DC81&lt;&gt;""),IF(OR($F81&lt;&gt;$G81,PrSettings!$M$4="●"),(($F81-$G81)=(CZ81-DA81))*1,0),"")</f>
        <v/>
      </c>
      <c r="DE81" s="188" t="str">
        <f t="shared" si="1183"/>
        <v/>
      </c>
      <c r="DF81" s="188" t="str">
        <f>IF(DC81&lt;&gt;"",IF(ABS($F81-$G81)&gt;=PrSettings!$M$7,(ABS($F81-$G81-CZ81+DA81)&lt;=1)*1,IF(AND(DC81,$F81=$G81,$F81&gt;=PrSettings!$M$6),(ABS(CZ81-$F81)&lt;=1)*1,IF(AND(DC81,$F81+$G81&gt;=PrSettings!$M$8),(ABS(CZ81-$F81)+ABS(DA81-$G81)&lt;=1)*1,""))),"")</f>
        <v/>
      </c>
      <c r="DG81" s="468"/>
      <c r="DI81" s="186">
        <f t="shared" si="1028"/>
        <v>46</v>
      </c>
      <c r="DJ81" s="187" t="str">
        <f t="shared" si="1184"/>
        <v>DR Congo</v>
      </c>
      <c r="DK81" s="188">
        <f t="shared" si="1185"/>
        <v>50</v>
      </c>
      <c r="DL81" s="187" t="str">
        <f t="shared" si="1186"/>
        <v>Uzbekistan</v>
      </c>
      <c r="DM81" s="222"/>
      <c r="DN81" s="222"/>
      <c r="DO81" s="467"/>
      <c r="DP81" s="188" t="str">
        <f t="shared" si="1187"/>
        <v/>
      </c>
      <c r="DQ81" s="188" t="str">
        <f>IF((DP81&lt;&gt;""),IF(OR($F81&lt;&gt;$G81,PrSettings!$M$4="●"),(($F81-$G81)=(DM81-DN81))*1,0),"")</f>
        <v/>
      </c>
      <c r="DR81" s="188" t="str">
        <f t="shared" si="1188"/>
        <v/>
      </c>
      <c r="DS81" s="188" t="str">
        <f>IF(DP81&lt;&gt;"",IF(ABS($F81-$G81)&gt;=PrSettings!$M$7,(ABS($F81-$G81-DM81+DN81)&lt;=1)*1,IF(AND(DP81,$F81=$G81,$F81&gt;=PrSettings!$M$6),(ABS(DM81-$F81)&lt;=1)*1,IF(AND(DP81,$F81+$G81&gt;=PrSettings!$M$8),(ABS(DM81-$F81)+ABS(DN81-$G81)&lt;=1)*1,""))),"")</f>
        <v/>
      </c>
      <c r="DT81" s="468"/>
      <c r="DV81" s="186">
        <f t="shared" si="1033"/>
        <v>46</v>
      </c>
      <c r="DW81" s="187" t="str">
        <f t="shared" si="1189"/>
        <v>DR Congo</v>
      </c>
      <c r="DX81" s="188">
        <f t="shared" si="1190"/>
        <v>50</v>
      </c>
      <c r="DY81" s="187" t="str">
        <f t="shared" si="1191"/>
        <v>Uzbekistan</v>
      </c>
      <c r="DZ81" s="222"/>
      <c r="EA81" s="222"/>
      <c r="EB81" s="467"/>
      <c r="EC81" s="188" t="str">
        <f t="shared" si="1192"/>
        <v/>
      </c>
      <c r="ED81" s="188" t="str">
        <f>IF((EC81&lt;&gt;""),IF(OR($F81&lt;&gt;$G81,PrSettings!$M$4="●"),(($F81-$G81)=(DZ81-EA81))*1,0),"")</f>
        <v/>
      </c>
      <c r="EE81" s="188" t="str">
        <f t="shared" si="1193"/>
        <v/>
      </c>
      <c r="EF81" s="188" t="str">
        <f>IF(EC81&lt;&gt;"",IF(ABS($F81-$G81)&gt;=PrSettings!$M$7,(ABS($F81-$G81-DZ81+EA81)&lt;=1)*1,IF(AND(EC81,$F81=$G81,$F81&gt;=PrSettings!$M$6),(ABS(DZ81-$F81)&lt;=1)*1,IF(AND(EC81,$F81+$G81&gt;=PrSettings!$M$8),(ABS(DZ81-$F81)+ABS(EA81-$G81)&lt;=1)*1,""))),"")</f>
        <v/>
      </c>
      <c r="EG81" s="468"/>
      <c r="EI81" s="186">
        <f t="shared" si="1038"/>
        <v>46</v>
      </c>
      <c r="EJ81" s="187" t="str">
        <f t="shared" si="1194"/>
        <v>DR Congo</v>
      </c>
      <c r="EK81" s="188">
        <f t="shared" si="1195"/>
        <v>50</v>
      </c>
      <c r="EL81" s="187" t="str">
        <f t="shared" si="1196"/>
        <v>Uzbekistan</v>
      </c>
      <c r="EM81" s="222"/>
      <c r="EN81" s="222"/>
      <c r="EO81" s="467"/>
      <c r="EP81" s="188" t="str">
        <f t="shared" si="1197"/>
        <v/>
      </c>
      <c r="EQ81" s="188" t="str">
        <f>IF((EP81&lt;&gt;""),IF(OR($F81&lt;&gt;$G81,PrSettings!$M$4="●"),(($F81-$G81)=(EM81-EN81))*1,0),"")</f>
        <v/>
      </c>
      <c r="ER81" s="188" t="str">
        <f t="shared" si="1198"/>
        <v/>
      </c>
      <c r="ES81" s="188" t="str">
        <f>IF(EP81&lt;&gt;"",IF(ABS($F81-$G81)&gt;=PrSettings!$M$7,(ABS($F81-$G81-EM81+EN81)&lt;=1)*1,IF(AND(EP81,$F81=$G81,$F81&gt;=PrSettings!$M$6),(ABS(EM81-$F81)&lt;=1)*1,IF(AND(EP81,$F81+$G81&gt;=PrSettings!$M$8),(ABS(EM81-$F81)+ABS(EN81-$G81)&lt;=1)*1,""))),"")</f>
        <v/>
      </c>
      <c r="ET81" s="468"/>
      <c r="EV81" s="186">
        <f t="shared" si="1043"/>
        <v>46</v>
      </c>
      <c r="EW81" s="187" t="str">
        <f t="shared" si="1199"/>
        <v>DR Congo</v>
      </c>
      <c r="EX81" s="188">
        <f t="shared" si="1200"/>
        <v>50</v>
      </c>
      <c r="EY81" s="187" t="str">
        <f t="shared" si="1201"/>
        <v>Uzbekistan</v>
      </c>
      <c r="EZ81" s="222"/>
      <c r="FA81" s="222"/>
      <c r="FB81" s="467"/>
      <c r="FC81" s="188" t="str">
        <f t="shared" si="1202"/>
        <v/>
      </c>
      <c r="FD81" s="188" t="str">
        <f>IF((FC81&lt;&gt;""),IF(OR($F81&lt;&gt;$G81,PrSettings!$M$4="●"),(($F81-$G81)=(EZ81-FA81))*1,0),"")</f>
        <v/>
      </c>
      <c r="FE81" s="188" t="str">
        <f t="shared" si="1203"/>
        <v/>
      </c>
      <c r="FF81" s="188" t="str">
        <f>IF(FC81&lt;&gt;"",IF(ABS($F81-$G81)&gt;=PrSettings!$M$7,(ABS($F81-$G81-EZ81+FA81)&lt;=1)*1,IF(AND(FC81,$F81=$G81,$F81&gt;=PrSettings!$M$6),(ABS(EZ81-$F81)&lt;=1)*1,IF(AND(FC81,$F81+$G81&gt;=PrSettings!$M$8),(ABS(EZ81-$F81)+ABS(FA81-$G81)&lt;=1)*1,""))),"")</f>
        <v/>
      </c>
      <c r="FG81" s="468"/>
      <c r="FI81" s="186">
        <f t="shared" si="1048"/>
        <v>46</v>
      </c>
      <c r="FJ81" s="187" t="str">
        <f t="shared" si="1204"/>
        <v>DR Congo</v>
      </c>
      <c r="FK81" s="188">
        <f t="shared" si="1205"/>
        <v>50</v>
      </c>
      <c r="FL81" s="187" t="str">
        <f t="shared" si="1206"/>
        <v>Uzbekistan</v>
      </c>
      <c r="FM81" s="222"/>
      <c r="FN81" s="222"/>
      <c r="FO81" s="467"/>
      <c r="FP81" s="188" t="str">
        <f t="shared" si="1207"/>
        <v/>
      </c>
      <c r="FQ81" s="188" t="str">
        <f>IF((FP81&lt;&gt;""),IF(OR($F81&lt;&gt;$G81,PrSettings!$M$4="●"),(($F81-$G81)=(FM81-FN81))*1,0),"")</f>
        <v/>
      </c>
      <c r="FR81" s="188" t="str">
        <f t="shared" si="1208"/>
        <v/>
      </c>
      <c r="FS81" s="188" t="str">
        <f>IF(FP81&lt;&gt;"",IF(ABS($F81-$G81)&gt;=PrSettings!$M$7,(ABS($F81-$G81-FM81+FN81)&lt;=1)*1,IF(AND(FP81,$F81=$G81,$F81&gt;=PrSettings!$M$6),(ABS(FM81-$F81)&lt;=1)*1,IF(AND(FP81,$F81+$G81&gt;=PrSettings!$M$8),(ABS(FM81-$F81)+ABS(FN81-$G81)&lt;=1)*1,""))),"")</f>
        <v/>
      </c>
      <c r="FT81" s="468"/>
      <c r="FV81" s="186">
        <f t="shared" si="1053"/>
        <v>46</v>
      </c>
      <c r="FW81" s="187" t="str">
        <f t="shared" si="1209"/>
        <v>DR Congo</v>
      </c>
      <c r="FX81" s="188">
        <f t="shared" si="1210"/>
        <v>50</v>
      </c>
      <c r="FY81" s="187" t="str">
        <f t="shared" si="1211"/>
        <v>Uzbekistan</v>
      </c>
      <c r="FZ81" s="222"/>
      <c r="GA81" s="222"/>
      <c r="GB81" s="467"/>
      <c r="GC81" s="188" t="str">
        <f t="shared" si="1212"/>
        <v/>
      </c>
      <c r="GD81" s="188" t="str">
        <f>IF((GC81&lt;&gt;""),IF(OR($F81&lt;&gt;$G81,PrSettings!$M$4="●"),(($F81-$G81)=(FZ81-GA81))*1,0),"")</f>
        <v/>
      </c>
      <c r="GE81" s="188" t="str">
        <f t="shared" si="1213"/>
        <v/>
      </c>
      <c r="GF81" s="188" t="str">
        <f>IF(GC81&lt;&gt;"",IF(ABS($F81-$G81)&gt;=PrSettings!$M$7,(ABS($F81-$G81-FZ81+GA81)&lt;=1)*1,IF(AND(GC81,$F81=$G81,$F81&gt;=PrSettings!$M$6),(ABS(FZ81-$F81)&lt;=1)*1,IF(AND(GC81,$F81+$G81&gt;=PrSettings!$M$8),(ABS(FZ81-$F81)+ABS(GA81-$G81)&lt;=1)*1,""))),"")</f>
        <v/>
      </c>
      <c r="GG81" s="468"/>
      <c r="GI81" s="186">
        <f t="shared" si="1058"/>
        <v>46</v>
      </c>
      <c r="GJ81" s="187" t="str">
        <f t="shared" si="1214"/>
        <v>DR Congo</v>
      </c>
      <c r="GK81" s="188">
        <f t="shared" si="1215"/>
        <v>50</v>
      </c>
      <c r="GL81" s="187" t="str">
        <f t="shared" si="1216"/>
        <v>Uzbekistan</v>
      </c>
      <c r="GM81" s="222"/>
      <c r="GN81" s="222"/>
      <c r="GO81" s="467"/>
      <c r="GP81" s="188" t="str">
        <f t="shared" si="1217"/>
        <v/>
      </c>
      <c r="GQ81" s="188" t="str">
        <f>IF((GP81&lt;&gt;""),IF(OR($F81&lt;&gt;$G81,PrSettings!$M$4="●"),(($F81-$G81)=(GM81-GN81))*1,0),"")</f>
        <v/>
      </c>
      <c r="GR81" s="188" t="str">
        <f t="shared" si="1218"/>
        <v/>
      </c>
      <c r="GS81" s="188" t="str">
        <f>IF(GP81&lt;&gt;"",IF(ABS($F81-$G81)&gt;=PrSettings!$M$7,(ABS($F81-$G81-GM81+GN81)&lt;=1)*1,IF(AND(GP81,$F81=$G81,$F81&gt;=PrSettings!$M$6),(ABS(GM81-$F81)&lt;=1)*1,IF(AND(GP81,$F81+$G81&gt;=PrSettings!$M$8),(ABS(GM81-$F81)+ABS(GN81-$G81)&lt;=1)*1,""))),"")</f>
        <v/>
      </c>
      <c r="GT81" s="468"/>
      <c r="GV81" s="186">
        <f t="shared" si="1063"/>
        <v>46</v>
      </c>
      <c r="GW81" s="187" t="str">
        <f t="shared" si="1219"/>
        <v>DR Congo</v>
      </c>
      <c r="GX81" s="188">
        <f t="shared" si="1220"/>
        <v>50</v>
      </c>
      <c r="GY81" s="187" t="str">
        <f t="shared" si="1221"/>
        <v>Uzbekistan</v>
      </c>
      <c r="GZ81" s="222"/>
      <c r="HA81" s="222"/>
      <c r="HB81" s="467"/>
      <c r="HC81" s="188" t="str">
        <f t="shared" si="1222"/>
        <v/>
      </c>
      <c r="HD81" s="188" t="str">
        <f>IF((HC81&lt;&gt;""),IF(OR($F81&lt;&gt;$G81,PrSettings!$M$4="●"),(($F81-$G81)=(GZ81-HA81))*1,0),"")</f>
        <v/>
      </c>
      <c r="HE81" s="188" t="str">
        <f t="shared" si="1223"/>
        <v/>
      </c>
      <c r="HF81" s="188" t="str">
        <f>IF(HC81&lt;&gt;"",IF(ABS($F81-$G81)&gt;=PrSettings!$M$7,(ABS($F81-$G81-GZ81+HA81)&lt;=1)*1,IF(AND(HC81,$F81=$G81,$F81&gt;=PrSettings!$M$6),(ABS(GZ81-$F81)&lt;=1)*1,IF(AND(HC81,$F81+$G81&gt;=PrSettings!$M$8),(ABS(GZ81-$F81)+ABS(HA81-$G81)&lt;=1)*1,""))),"")</f>
        <v/>
      </c>
      <c r="HG81" s="468"/>
      <c r="HI81" s="186">
        <f t="shared" si="1068"/>
        <v>46</v>
      </c>
      <c r="HJ81" s="187" t="str">
        <f t="shared" si="1224"/>
        <v>DR Congo</v>
      </c>
      <c r="HK81" s="188">
        <f t="shared" si="1225"/>
        <v>50</v>
      </c>
      <c r="HL81" s="187" t="str">
        <f t="shared" si="1226"/>
        <v>Uzbekistan</v>
      </c>
      <c r="HM81" s="222"/>
      <c r="HN81" s="222"/>
      <c r="HO81" s="467"/>
      <c r="HP81" s="188" t="str">
        <f t="shared" si="1227"/>
        <v/>
      </c>
      <c r="HQ81" s="188" t="str">
        <f>IF((HP81&lt;&gt;""),IF(OR($F81&lt;&gt;$G81,PrSettings!$M$4="●"),(($F81-$G81)=(HM81-HN81))*1,0),"")</f>
        <v/>
      </c>
      <c r="HR81" s="188" t="str">
        <f t="shared" si="1228"/>
        <v/>
      </c>
      <c r="HS81" s="188" t="str">
        <f>IF(HP81&lt;&gt;"",IF(ABS($F81-$G81)&gt;=PrSettings!$M$7,(ABS($F81-$G81-HM81+HN81)&lt;=1)*1,IF(AND(HP81,$F81=$G81,$F81&gt;=PrSettings!$M$6),(ABS(HM81-$F81)&lt;=1)*1,IF(AND(HP81,$F81+$G81&gt;=PrSettings!$M$8),(ABS(HM81-$F81)+ABS(HN81-$G81)&lt;=1)*1,""))),"")</f>
        <v/>
      </c>
      <c r="HT81" s="468"/>
      <c r="HV81" s="186">
        <f t="shared" si="1073"/>
        <v>46</v>
      </c>
      <c r="HW81" s="187" t="str">
        <f t="shared" si="1229"/>
        <v>DR Congo</v>
      </c>
      <c r="HX81" s="188">
        <f t="shared" si="1230"/>
        <v>50</v>
      </c>
      <c r="HY81" s="187" t="str">
        <f t="shared" si="1231"/>
        <v>Uzbekistan</v>
      </c>
      <c r="HZ81" s="222"/>
      <c r="IA81" s="222"/>
      <c r="IB81" s="467"/>
      <c r="IC81" s="188" t="str">
        <f t="shared" si="1232"/>
        <v/>
      </c>
      <c r="ID81" s="188" t="str">
        <f>IF((IC81&lt;&gt;""),IF(OR($F81&lt;&gt;$G81,PrSettings!$M$4="●"),(($F81-$G81)=(HZ81-IA81))*1,0),"")</f>
        <v/>
      </c>
      <c r="IE81" s="188" t="str">
        <f t="shared" si="1233"/>
        <v/>
      </c>
      <c r="IF81" s="188" t="str">
        <f>IF(IC81&lt;&gt;"",IF(ABS($F81-$G81)&gt;=PrSettings!$M$7,(ABS($F81-$G81-HZ81+IA81)&lt;=1)*1,IF(AND(IC81,$F81=$G81,$F81&gt;=PrSettings!$M$6),(ABS(HZ81-$F81)&lt;=1)*1,IF(AND(IC81,$F81+$G81&gt;=PrSettings!$M$8),(ABS(HZ81-$F81)+ABS(IA81-$G81)&lt;=1)*1,""))),"")</f>
        <v/>
      </c>
      <c r="IG81" s="468"/>
      <c r="II81" s="186">
        <f t="shared" si="1078"/>
        <v>46</v>
      </c>
      <c r="IJ81" s="187" t="str">
        <f t="shared" si="1234"/>
        <v>DR Congo</v>
      </c>
      <c r="IK81" s="188">
        <f t="shared" si="1235"/>
        <v>50</v>
      </c>
      <c r="IL81" s="187" t="str">
        <f t="shared" si="1236"/>
        <v>Uzbekistan</v>
      </c>
      <c r="IM81" s="222"/>
      <c r="IN81" s="222"/>
      <c r="IO81" s="467"/>
      <c r="IP81" s="188" t="str">
        <f t="shared" si="1237"/>
        <v/>
      </c>
      <c r="IQ81" s="188" t="str">
        <f>IF((IP81&lt;&gt;""),IF(OR($F81&lt;&gt;$G81,PrSettings!$M$4="●"),(($F81-$G81)=(IM81-IN81))*1,0),"")</f>
        <v/>
      </c>
      <c r="IR81" s="188" t="str">
        <f t="shared" si="1238"/>
        <v/>
      </c>
      <c r="IS81" s="188" t="str">
        <f>IF(IP81&lt;&gt;"",IF(ABS($F81-$G81)&gt;=PrSettings!$M$7,(ABS($F81-$G81-IM81+IN81)&lt;=1)*1,IF(AND(IP81,$F81=$G81,$F81&gt;=PrSettings!$M$6),(ABS(IM81-$F81)&lt;=1)*1,IF(AND(IP81,$F81+$G81&gt;=PrSettings!$M$8),(ABS(IM81-$F81)+ABS(IN81-$G81)&lt;=1)*1,""))),"")</f>
        <v/>
      </c>
      <c r="IT81" s="468"/>
      <c r="IV81" s="186">
        <f t="shared" si="1083"/>
        <v>46</v>
      </c>
      <c r="IW81" s="187" t="str">
        <f t="shared" si="1239"/>
        <v>DR Congo</v>
      </c>
      <c r="IX81" s="188">
        <f t="shared" si="1240"/>
        <v>50</v>
      </c>
      <c r="IY81" s="187" t="str">
        <f t="shared" si="1241"/>
        <v>Uzbekistan</v>
      </c>
      <c r="IZ81" s="222"/>
      <c r="JA81" s="222"/>
      <c r="JB81" s="467"/>
      <c r="JC81" s="188" t="str">
        <f t="shared" si="1242"/>
        <v/>
      </c>
      <c r="JD81" s="188" t="str">
        <f>IF((JC81&lt;&gt;""),IF(OR($F81&lt;&gt;$G81,PrSettings!$M$4="●"),(($F81-$G81)=(IZ81-JA81))*1,0),"")</f>
        <v/>
      </c>
      <c r="JE81" s="188" t="str">
        <f t="shared" si="1243"/>
        <v/>
      </c>
      <c r="JF81" s="188" t="str">
        <f>IF(JC81&lt;&gt;"",IF(ABS($F81-$G81)&gt;=PrSettings!$M$7,(ABS($F81-$G81-IZ81+JA81)&lt;=1)*1,IF(AND(JC81,$F81=$G81,$F81&gt;=PrSettings!$M$6),(ABS(IZ81-$F81)&lt;=1)*1,IF(AND(JC81,$F81+$G81&gt;=PrSettings!$M$8),(ABS(IZ81-$F81)+ABS(JA81-$G81)&lt;=1)*1,""))),"")</f>
        <v/>
      </c>
      <c r="JG81" s="468"/>
      <c r="JI81" s="186">
        <f t="shared" si="1088"/>
        <v>46</v>
      </c>
      <c r="JJ81" s="187" t="str">
        <f t="shared" si="1244"/>
        <v>DR Congo</v>
      </c>
      <c r="JK81" s="188">
        <f t="shared" si="1245"/>
        <v>50</v>
      </c>
      <c r="JL81" s="187" t="str">
        <f t="shared" si="1246"/>
        <v>Uzbekistan</v>
      </c>
      <c r="JM81" s="222"/>
      <c r="JN81" s="222"/>
      <c r="JO81" s="467"/>
      <c r="JP81" s="188" t="str">
        <f t="shared" si="1247"/>
        <v/>
      </c>
      <c r="JQ81" s="188" t="str">
        <f>IF((JP81&lt;&gt;""),IF(OR($F81&lt;&gt;$G81,PrSettings!$M$4="●"),(($F81-$G81)=(JM81-JN81))*1,0),"")</f>
        <v/>
      </c>
      <c r="JR81" s="188" t="str">
        <f t="shared" si="1248"/>
        <v/>
      </c>
      <c r="JS81" s="188" t="str">
        <f>IF(JP81&lt;&gt;"",IF(ABS($F81-$G81)&gt;=PrSettings!$M$7,(ABS($F81-$G81-JM81+JN81)&lt;=1)*1,IF(AND(JP81,$F81=$G81,$F81&gt;=PrSettings!$M$6),(ABS(JM81-$F81)&lt;=1)*1,IF(AND(JP81,$F81+$G81&gt;=PrSettings!$M$8),(ABS(JM81-$F81)+ABS(JN81-$G81)&lt;=1)*1,""))),"")</f>
        <v/>
      </c>
      <c r="JT81" s="468"/>
      <c r="JV81" s="186">
        <f t="shared" si="1093"/>
        <v>46</v>
      </c>
      <c r="JW81" s="187" t="str">
        <f t="shared" si="1249"/>
        <v>DR Congo</v>
      </c>
      <c r="JX81" s="188">
        <f t="shared" si="1250"/>
        <v>50</v>
      </c>
      <c r="JY81" s="187" t="str">
        <f t="shared" si="1251"/>
        <v>Uzbekistan</v>
      </c>
      <c r="JZ81" s="222"/>
      <c r="KA81" s="222"/>
      <c r="KB81" s="467"/>
      <c r="KC81" s="188" t="str">
        <f t="shared" si="1252"/>
        <v/>
      </c>
      <c r="KD81" s="188" t="str">
        <f>IF((KC81&lt;&gt;""),IF(OR($F81&lt;&gt;$G81,PrSettings!$M$4="●"),(($F81-$G81)=(JZ81-KA81))*1,0),"")</f>
        <v/>
      </c>
      <c r="KE81" s="188" t="str">
        <f t="shared" si="1253"/>
        <v/>
      </c>
      <c r="KF81" s="188" t="str">
        <f>IF(KC81&lt;&gt;"",IF(ABS($F81-$G81)&gt;=PrSettings!$M$7,(ABS($F81-$G81-JZ81+KA81)&lt;=1)*1,IF(AND(KC81,$F81=$G81,$F81&gt;=PrSettings!$M$6),(ABS(JZ81-$F81)&lt;=1)*1,IF(AND(KC81,$F81+$G81&gt;=PrSettings!$M$8),(ABS(JZ81-$F81)+ABS(KA81-$G81)&lt;=1)*1,""))),"")</f>
        <v/>
      </c>
      <c r="KG81" s="468"/>
      <c r="KI81" s="186">
        <f t="shared" si="1098"/>
        <v>46</v>
      </c>
      <c r="KJ81" s="187" t="str">
        <f t="shared" si="1254"/>
        <v>DR Congo</v>
      </c>
      <c r="KK81" s="188">
        <f t="shared" si="1255"/>
        <v>50</v>
      </c>
      <c r="KL81" s="187" t="str">
        <f t="shared" si="1256"/>
        <v>Uzbekistan</v>
      </c>
      <c r="KM81" s="222"/>
      <c r="KN81" s="222"/>
      <c r="KO81" s="467"/>
      <c r="KP81" s="188" t="str">
        <f t="shared" si="1257"/>
        <v/>
      </c>
      <c r="KQ81" s="188" t="str">
        <f>IF((KP81&lt;&gt;""),IF(OR($F81&lt;&gt;$G81,PrSettings!$M$4="●"),(($F81-$G81)=(KM81-KN81))*1,0),"")</f>
        <v/>
      </c>
      <c r="KR81" s="188" t="str">
        <f t="shared" si="1258"/>
        <v/>
      </c>
      <c r="KS81" s="188" t="str">
        <f>IF(KP81&lt;&gt;"",IF(ABS($F81-$G81)&gt;=PrSettings!$M$7,(ABS($F81-$G81-KM81+KN81)&lt;=1)*1,IF(AND(KP81,$F81=$G81,$F81&gt;=PrSettings!$M$6),(ABS(KM81-$F81)&lt;=1)*1,IF(AND(KP81,$F81+$G81&gt;=PrSettings!$M$8),(ABS(KM81-$F81)+ABS(KN81-$G81)&lt;=1)*1,""))),"")</f>
        <v/>
      </c>
      <c r="KT81" s="468"/>
      <c r="KV81" s="186">
        <f t="shared" si="1103"/>
        <v>46</v>
      </c>
      <c r="KW81" s="187" t="str">
        <f t="shared" si="1259"/>
        <v>DR Congo</v>
      </c>
      <c r="KX81" s="188">
        <f t="shared" si="1260"/>
        <v>50</v>
      </c>
      <c r="KY81" s="187" t="str">
        <f t="shared" si="1261"/>
        <v>Uzbekistan</v>
      </c>
      <c r="KZ81" s="222"/>
      <c r="LA81" s="222"/>
      <c r="LB81" s="467"/>
      <c r="LC81" s="188" t="str">
        <f t="shared" si="1262"/>
        <v/>
      </c>
      <c r="LD81" s="188" t="str">
        <f>IF((LC81&lt;&gt;""),IF(OR($F81&lt;&gt;$G81,PrSettings!$M$4="●"),(($F81-$G81)=(KZ81-LA81))*1,0),"")</f>
        <v/>
      </c>
      <c r="LE81" s="188" t="str">
        <f t="shared" si="1263"/>
        <v/>
      </c>
      <c r="LF81" s="188" t="str">
        <f>IF(LC81&lt;&gt;"",IF(ABS($F81-$G81)&gt;=PrSettings!$M$7,(ABS($F81-$G81-KZ81+LA81)&lt;=1)*1,IF(AND(LC81,$F81=$G81,$F81&gt;=PrSettings!$M$6),(ABS(KZ81-$F81)&lt;=1)*1,IF(AND(LC81,$F81+$G81&gt;=PrSettings!$M$8),(ABS(KZ81-$F81)+ABS(LA81-$G81)&lt;=1)*1,""))),"")</f>
        <v/>
      </c>
      <c r="LG81" s="468"/>
      <c r="LI81" s="186">
        <f t="shared" si="1108"/>
        <v>46</v>
      </c>
      <c r="LJ81" s="187" t="str">
        <f t="shared" si="1264"/>
        <v>DR Congo</v>
      </c>
      <c r="LK81" s="188">
        <f t="shared" si="1265"/>
        <v>50</v>
      </c>
      <c r="LL81" s="187" t="str">
        <f t="shared" si="1266"/>
        <v>Uzbekistan</v>
      </c>
      <c r="LM81" s="222"/>
      <c r="LN81" s="222"/>
      <c r="LO81" s="467"/>
      <c r="LP81" s="188" t="str">
        <f t="shared" si="1267"/>
        <v/>
      </c>
      <c r="LQ81" s="188" t="str">
        <f>IF((LP81&lt;&gt;""),IF(OR($F81&lt;&gt;$G81,PrSettings!$M$4="●"),(($F81-$G81)=(LM81-LN81))*1,0),"")</f>
        <v/>
      </c>
      <c r="LR81" s="188" t="str">
        <f t="shared" si="1268"/>
        <v/>
      </c>
      <c r="LS81" s="188" t="str">
        <f>IF(LP81&lt;&gt;"",IF(ABS($F81-$G81)&gt;=PrSettings!$M$7,(ABS($F81-$G81-LM81+LN81)&lt;=1)*1,IF(AND(LP81,$F81=$G81,$F81&gt;=PrSettings!$M$6),(ABS(LM81-$F81)&lt;=1)*1,IF(AND(LP81,$F81+$G81&gt;=PrSettings!$M$8),(ABS(LM81-$F81)+ABS(LN81-$G81)&lt;=1)*1,""))),"")</f>
        <v/>
      </c>
      <c r="LT81" s="468"/>
      <c r="LV81" s="186">
        <f t="shared" si="1113"/>
        <v>46</v>
      </c>
      <c r="LW81" s="187" t="str">
        <f t="shared" si="1269"/>
        <v>DR Congo</v>
      </c>
      <c r="LX81" s="188">
        <f t="shared" si="1270"/>
        <v>50</v>
      </c>
      <c r="LY81" s="187" t="str">
        <f t="shared" si="1271"/>
        <v>Uzbekistan</v>
      </c>
      <c r="LZ81" s="222"/>
      <c r="MA81" s="222"/>
      <c r="MB81" s="467"/>
      <c r="MC81" s="188" t="str">
        <f t="shared" si="1272"/>
        <v/>
      </c>
      <c r="MD81" s="188" t="str">
        <f>IF((MC81&lt;&gt;""),IF(OR($F81&lt;&gt;$G81,PrSettings!$M$4="●"),(($F81-$G81)=(LZ81-MA81))*1,0),"")</f>
        <v/>
      </c>
      <c r="ME81" s="188" t="str">
        <f t="shared" si="1273"/>
        <v/>
      </c>
      <c r="MF81" s="188" t="str">
        <f>IF(MC81&lt;&gt;"",IF(ABS($F81-$G81)&gt;=PrSettings!$M$7,(ABS($F81-$G81-LZ81+MA81)&lt;=1)*1,IF(AND(MC81,$F81=$G81,$F81&gt;=PrSettings!$M$6),(ABS(LZ81-$F81)&lt;=1)*1,IF(AND(MC81,$F81+$G81&gt;=PrSettings!$M$8),(ABS(LZ81-$F81)+ABS(MA81-$G81)&lt;=1)*1,""))),"")</f>
        <v/>
      </c>
      <c r="MG81" s="468"/>
    </row>
    <row r="82" spans="1:345" ht="24" customHeight="1">
      <c r="B82" s="195" t="str">
        <f>Language!$E$130&amp;" L"</f>
        <v>Group L</v>
      </c>
      <c r="C82" s="196"/>
      <c r="D82" s="201"/>
      <c r="E82" s="198"/>
      <c r="F82" s="202"/>
      <c r="G82" s="203"/>
      <c r="I82" s="195" t="str">
        <f t="shared" si="468"/>
        <v>Group L</v>
      </c>
      <c r="J82" s="201"/>
      <c r="K82" s="201"/>
      <c r="L82" s="198"/>
      <c r="M82" s="226"/>
      <c r="N82" s="227"/>
      <c r="O82" s="199"/>
      <c r="P82" s="210"/>
      <c r="Q82" s="210"/>
      <c r="R82" s="198"/>
      <c r="S82" s="198"/>
      <c r="T82" s="211"/>
      <c r="V82" s="195" t="str">
        <f t="shared" si="993"/>
        <v>Group L</v>
      </c>
      <c r="W82" s="201"/>
      <c r="X82" s="201"/>
      <c r="Y82" s="198"/>
      <c r="Z82" s="226"/>
      <c r="AA82" s="227"/>
      <c r="AB82" s="199"/>
      <c r="AC82" s="210"/>
      <c r="AD82" s="210"/>
      <c r="AE82" s="198"/>
      <c r="AF82" s="198"/>
      <c r="AG82" s="211"/>
      <c r="AI82" s="195" t="str">
        <f t="shared" si="998"/>
        <v>Group L</v>
      </c>
      <c r="AJ82" s="201"/>
      <c r="AK82" s="201"/>
      <c r="AL82" s="198"/>
      <c r="AM82" s="226"/>
      <c r="AN82" s="227"/>
      <c r="AO82" s="199"/>
      <c r="AP82" s="210"/>
      <c r="AQ82" s="210"/>
      <c r="AR82" s="198"/>
      <c r="AS82" s="198"/>
      <c r="AT82" s="211"/>
      <c r="AV82" s="195" t="str">
        <f t="shared" si="1003"/>
        <v>Group L</v>
      </c>
      <c r="AW82" s="201"/>
      <c r="AX82" s="201"/>
      <c r="AY82" s="198"/>
      <c r="AZ82" s="226"/>
      <c r="BA82" s="227"/>
      <c r="BB82" s="199"/>
      <c r="BC82" s="210"/>
      <c r="BD82" s="210"/>
      <c r="BE82" s="198"/>
      <c r="BF82" s="198"/>
      <c r="BG82" s="211"/>
      <c r="BI82" s="195" t="str">
        <f t="shared" si="1008"/>
        <v>Group L</v>
      </c>
      <c r="BJ82" s="201"/>
      <c r="BK82" s="201"/>
      <c r="BL82" s="198"/>
      <c r="BM82" s="226"/>
      <c r="BN82" s="227"/>
      <c r="BO82" s="199"/>
      <c r="BP82" s="210"/>
      <c r="BQ82" s="210"/>
      <c r="BR82" s="198"/>
      <c r="BS82" s="198"/>
      <c r="BT82" s="211"/>
      <c r="BV82" s="195" t="str">
        <f t="shared" si="1013"/>
        <v>Group L</v>
      </c>
      <c r="BW82" s="201"/>
      <c r="BX82" s="201"/>
      <c r="BY82" s="198"/>
      <c r="BZ82" s="226"/>
      <c r="CA82" s="227"/>
      <c r="CB82" s="199"/>
      <c r="CC82" s="210"/>
      <c r="CD82" s="210"/>
      <c r="CE82" s="198"/>
      <c r="CF82" s="198"/>
      <c r="CG82" s="211"/>
      <c r="CI82" s="195" t="str">
        <f t="shared" si="1018"/>
        <v>Group L</v>
      </c>
      <c r="CJ82" s="201"/>
      <c r="CK82" s="201"/>
      <c r="CL82" s="198"/>
      <c r="CM82" s="226"/>
      <c r="CN82" s="227"/>
      <c r="CO82" s="199"/>
      <c r="CP82" s="210"/>
      <c r="CQ82" s="210"/>
      <c r="CR82" s="198"/>
      <c r="CS82" s="198"/>
      <c r="CT82" s="211"/>
      <c r="CV82" s="195" t="str">
        <f t="shared" si="1023"/>
        <v>Group L</v>
      </c>
      <c r="CW82" s="201"/>
      <c r="CX82" s="201"/>
      <c r="CY82" s="198"/>
      <c r="CZ82" s="226"/>
      <c r="DA82" s="227"/>
      <c r="DB82" s="199"/>
      <c r="DC82" s="210"/>
      <c r="DD82" s="210"/>
      <c r="DE82" s="198"/>
      <c r="DF82" s="198"/>
      <c r="DG82" s="211"/>
      <c r="DI82" s="195" t="str">
        <f t="shared" si="1028"/>
        <v>Group L</v>
      </c>
      <c r="DJ82" s="201"/>
      <c r="DK82" s="201"/>
      <c r="DL82" s="198"/>
      <c r="DM82" s="226"/>
      <c r="DN82" s="227"/>
      <c r="DO82" s="199"/>
      <c r="DP82" s="210"/>
      <c r="DQ82" s="210"/>
      <c r="DR82" s="198"/>
      <c r="DS82" s="198"/>
      <c r="DT82" s="211"/>
      <c r="DV82" s="195" t="str">
        <f t="shared" si="1033"/>
        <v>Group L</v>
      </c>
      <c r="DW82" s="201"/>
      <c r="DX82" s="201"/>
      <c r="DY82" s="198"/>
      <c r="DZ82" s="226"/>
      <c r="EA82" s="227"/>
      <c r="EB82" s="199"/>
      <c r="EC82" s="210"/>
      <c r="ED82" s="210"/>
      <c r="EE82" s="198"/>
      <c r="EF82" s="198"/>
      <c r="EG82" s="211"/>
      <c r="EI82" s="195" t="str">
        <f t="shared" si="1038"/>
        <v>Group L</v>
      </c>
      <c r="EJ82" s="201"/>
      <c r="EK82" s="201"/>
      <c r="EL82" s="198"/>
      <c r="EM82" s="226"/>
      <c r="EN82" s="227"/>
      <c r="EO82" s="199"/>
      <c r="EP82" s="210"/>
      <c r="EQ82" s="210"/>
      <c r="ER82" s="198"/>
      <c r="ES82" s="198"/>
      <c r="ET82" s="211"/>
      <c r="EV82" s="195" t="str">
        <f t="shared" si="1043"/>
        <v>Group L</v>
      </c>
      <c r="EW82" s="201"/>
      <c r="EX82" s="201"/>
      <c r="EY82" s="198"/>
      <c r="EZ82" s="226"/>
      <c r="FA82" s="227"/>
      <c r="FB82" s="199"/>
      <c r="FC82" s="210"/>
      <c r="FD82" s="210"/>
      <c r="FE82" s="198"/>
      <c r="FF82" s="198"/>
      <c r="FG82" s="211"/>
      <c r="FI82" s="195" t="str">
        <f t="shared" si="1048"/>
        <v>Group L</v>
      </c>
      <c r="FJ82" s="201"/>
      <c r="FK82" s="201"/>
      <c r="FL82" s="198"/>
      <c r="FM82" s="226"/>
      <c r="FN82" s="227"/>
      <c r="FO82" s="199"/>
      <c r="FP82" s="210"/>
      <c r="FQ82" s="210"/>
      <c r="FR82" s="198"/>
      <c r="FS82" s="198"/>
      <c r="FT82" s="211"/>
      <c r="FV82" s="195" t="str">
        <f t="shared" si="1053"/>
        <v>Group L</v>
      </c>
      <c r="FW82" s="201"/>
      <c r="FX82" s="201"/>
      <c r="FY82" s="198"/>
      <c r="FZ82" s="226"/>
      <c r="GA82" s="227"/>
      <c r="GB82" s="199"/>
      <c r="GC82" s="210"/>
      <c r="GD82" s="210"/>
      <c r="GE82" s="198"/>
      <c r="GF82" s="198"/>
      <c r="GG82" s="211"/>
      <c r="GI82" s="195" t="str">
        <f t="shared" si="1058"/>
        <v>Group L</v>
      </c>
      <c r="GJ82" s="201"/>
      <c r="GK82" s="201"/>
      <c r="GL82" s="198"/>
      <c r="GM82" s="226"/>
      <c r="GN82" s="227"/>
      <c r="GO82" s="199"/>
      <c r="GP82" s="210"/>
      <c r="GQ82" s="210"/>
      <c r="GR82" s="198"/>
      <c r="GS82" s="198"/>
      <c r="GT82" s="211"/>
      <c r="GV82" s="195" t="str">
        <f t="shared" si="1063"/>
        <v>Group L</v>
      </c>
      <c r="GW82" s="201"/>
      <c r="GX82" s="201"/>
      <c r="GY82" s="198"/>
      <c r="GZ82" s="226"/>
      <c r="HA82" s="227"/>
      <c r="HB82" s="199"/>
      <c r="HC82" s="210"/>
      <c r="HD82" s="210"/>
      <c r="HE82" s="198"/>
      <c r="HF82" s="198"/>
      <c r="HG82" s="211"/>
      <c r="HI82" s="195" t="str">
        <f t="shared" si="1068"/>
        <v>Group L</v>
      </c>
      <c r="HJ82" s="201"/>
      <c r="HK82" s="201"/>
      <c r="HL82" s="198"/>
      <c r="HM82" s="226"/>
      <c r="HN82" s="227"/>
      <c r="HO82" s="199"/>
      <c r="HP82" s="210"/>
      <c r="HQ82" s="210"/>
      <c r="HR82" s="198"/>
      <c r="HS82" s="198"/>
      <c r="HT82" s="211"/>
      <c r="HV82" s="195" t="str">
        <f t="shared" si="1073"/>
        <v>Group L</v>
      </c>
      <c r="HW82" s="201"/>
      <c r="HX82" s="201"/>
      <c r="HY82" s="198"/>
      <c r="HZ82" s="226"/>
      <c r="IA82" s="227"/>
      <c r="IB82" s="199"/>
      <c r="IC82" s="210"/>
      <c r="ID82" s="210"/>
      <c r="IE82" s="198"/>
      <c r="IF82" s="198"/>
      <c r="IG82" s="211"/>
      <c r="II82" s="195" t="str">
        <f t="shared" si="1078"/>
        <v>Group L</v>
      </c>
      <c r="IJ82" s="201"/>
      <c r="IK82" s="201"/>
      <c r="IL82" s="198"/>
      <c r="IM82" s="226"/>
      <c r="IN82" s="227"/>
      <c r="IO82" s="199"/>
      <c r="IP82" s="210"/>
      <c r="IQ82" s="210"/>
      <c r="IR82" s="198"/>
      <c r="IS82" s="198"/>
      <c r="IT82" s="211"/>
      <c r="IV82" s="195" t="str">
        <f t="shared" si="1083"/>
        <v>Group L</v>
      </c>
      <c r="IW82" s="201"/>
      <c r="IX82" s="201"/>
      <c r="IY82" s="198"/>
      <c r="IZ82" s="226"/>
      <c r="JA82" s="227"/>
      <c r="JB82" s="199"/>
      <c r="JC82" s="210"/>
      <c r="JD82" s="210"/>
      <c r="JE82" s="198"/>
      <c r="JF82" s="198"/>
      <c r="JG82" s="211"/>
      <c r="JI82" s="195" t="str">
        <f t="shared" si="1088"/>
        <v>Group L</v>
      </c>
      <c r="JJ82" s="201"/>
      <c r="JK82" s="201"/>
      <c r="JL82" s="198"/>
      <c r="JM82" s="226"/>
      <c r="JN82" s="227"/>
      <c r="JO82" s="199"/>
      <c r="JP82" s="210"/>
      <c r="JQ82" s="210"/>
      <c r="JR82" s="198"/>
      <c r="JS82" s="198"/>
      <c r="JT82" s="211"/>
      <c r="JV82" s="195" t="str">
        <f t="shared" si="1093"/>
        <v>Group L</v>
      </c>
      <c r="JW82" s="201"/>
      <c r="JX82" s="201"/>
      <c r="JY82" s="198"/>
      <c r="JZ82" s="226"/>
      <c r="KA82" s="227"/>
      <c r="KB82" s="199"/>
      <c r="KC82" s="210"/>
      <c r="KD82" s="210"/>
      <c r="KE82" s="198"/>
      <c r="KF82" s="198"/>
      <c r="KG82" s="211"/>
      <c r="KI82" s="195" t="str">
        <f t="shared" si="1098"/>
        <v>Group L</v>
      </c>
      <c r="KJ82" s="201"/>
      <c r="KK82" s="201"/>
      <c r="KL82" s="198"/>
      <c r="KM82" s="226"/>
      <c r="KN82" s="227"/>
      <c r="KO82" s="199"/>
      <c r="KP82" s="210"/>
      <c r="KQ82" s="210"/>
      <c r="KR82" s="198"/>
      <c r="KS82" s="198"/>
      <c r="KT82" s="211"/>
      <c r="KV82" s="195" t="str">
        <f t="shared" si="1103"/>
        <v>Group L</v>
      </c>
      <c r="KW82" s="201"/>
      <c r="KX82" s="201"/>
      <c r="KY82" s="198"/>
      <c r="KZ82" s="226"/>
      <c r="LA82" s="227"/>
      <c r="LB82" s="199"/>
      <c r="LC82" s="210"/>
      <c r="LD82" s="210"/>
      <c r="LE82" s="198"/>
      <c r="LF82" s="198"/>
      <c r="LG82" s="211"/>
      <c r="LI82" s="195" t="str">
        <f t="shared" si="1108"/>
        <v>Group L</v>
      </c>
      <c r="LJ82" s="201"/>
      <c r="LK82" s="201"/>
      <c r="LL82" s="198"/>
      <c r="LM82" s="226"/>
      <c r="LN82" s="227"/>
      <c r="LO82" s="199"/>
      <c r="LP82" s="210"/>
      <c r="LQ82" s="210"/>
      <c r="LR82" s="198"/>
      <c r="LS82" s="198"/>
      <c r="LT82" s="211"/>
      <c r="LV82" s="195" t="str">
        <f t="shared" si="1113"/>
        <v>Group L</v>
      </c>
      <c r="LW82" s="201"/>
      <c r="LX82" s="201"/>
      <c r="LY82" s="198"/>
      <c r="LZ82" s="226"/>
      <c r="MA82" s="227"/>
      <c r="MB82" s="199"/>
      <c r="MC82" s="210"/>
      <c r="MD82" s="210"/>
      <c r="ME82" s="198"/>
      <c r="MF82" s="198"/>
      <c r="MG82" s="211"/>
    </row>
    <row r="83" spans="1:345">
      <c r="B83" s="186">
        <f>INDEX(Groups!$C$7:$C$65,MATCH(C83,Groups!$D$7:$D$65,0))</f>
        <v>4</v>
      </c>
      <c r="C83" s="187" t="str">
        <f>CalcL!$P$22</f>
        <v>England</v>
      </c>
      <c r="D83" s="188">
        <f>INDEX(Groups!$C$7:$C$65,MATCH(E83,Groups!$D$7:$D$65,0))</f>
        <v>11</v>
      </c>
      <c r="E83" s="187" t="str">
        <f>CalcL!$Q$22</f>
        <v>Croatia</v>
      </c>
      <c r="F83" s="189" t="str">
        <f>CalcL!$R$22</f>
        <v/>
      </c>
      <c r="G83" s="190" t="str">
        <f>CalcL!$S$22</f>
        <v/>
      </c>
      <c r="I83" s="186">
        <f t="shared" si="468"/>
        <v>4</v>
      </c>
      <c r="J83" s="187" t="str">
        <f t="shared" ref="J83:J88" si="1274">$C83</f>
        <v>England</v>
      </c>
      <c r="K83" s="188">
        <f t="shared" ref="K83:K88" si="1275">$D83</f>
        <v>11</v>
      </c>
      <c r="L83" s="187" t="str">
        <f t="shared" ref="L83:L88" si="1276">$E83</f>
        <v>Croatia</v>
      </c>
      <c r="M83" s="222"/>
      <c r="N83" s="222"/>
      <c r="O83" s="217"/>
      <c r="P83" s="188" t="str">
        <f t="shared" ref="P83:P88" si="1277">IF(($F83&lt;&gt;"")*($G83&lt;&gt;"")*(M83&lt;&gt;"")*(N83&lt;&gt;""),($F83&gt;$G83)*(M83&gt;N83)+($F83=$G83)*(M83=N83)+($F83&lt;$G83)*(M83&lt;N83),"")</f>
        <v/>
      </c>
      <c r="Q83" s="188" t="str">
        <f>IF((P83&lt;&gt;""),IF(OR($F83&lt;&gt;$G83,PrSettings!$M$4="●"),(($F83-$G83)=(M83-N83))*1,0),"")</f>
        <v/>
      </c>
      <c r="R83" s="188" t="str">
        <f t="shared" ref="R83:R88" si="1278">IF((P83&lt;&gt;""),($F83=M83)*($G83=N83),"")</f>
        <v/>
      </c>
      <c r="S83" s="188" t="str">
        <f>IF(P83&lt;&gt;"",IF(ABS($F83-$G83)&gt;=PrSettings!$M$7,(ABS($F83-$G83-M83+N83)&lt;=1)*1,IF(AND(P83,$F83=$G83,$F83&gt;=PrSettings!$M$6),(ABS(M83-$F83)&lt;=1)*1,IF(AND(P83,$F83+$G83&gt;=PrSettings!$M$8),(ABS(M83-$F83)+ABS(N83-$G83)&lt;=1)*1,""))),"")</f>
        <v/>
      </c>
      <c r="T83" s="219"/>
      <c r="V83" s="186">
        <f t="shared" si="993"/>
        <v>4</v>
      </c>
      <c r="W83" s="187" t="str">
        <f t="shared" ref="W83:W88" si="1279">$C83</f>
        <v>England</v>
      </c>
      <c r="X83" s="188">
        <f t="shared" ref="X83:X88" si="1280">$D83</f>
        <v>11</v>
      </c>
      <c r="Y83" s="187" t="str">
        <f t="shared" ref="Y83:Y88" si="1281">$E83</f>
        <v>Croatia</v>
      </c>
      <c r="Z83" s="222"/>
      <c r="AA83" s="222"/>
      <c r="AB83" s="217"/>
      <c r="AC83" s="188" t="str">
        <f t="shared" ref="AC83:AC88" si="1282">IF(($F83&lt;&gt;"")*($G83&lt;&gt;"")*(Z83&lt;&gt;"")*(AA83&lt;&gt;""),($F83&gt;$G83)*(Z83&gt;AA83)+($F83=$G83)*(Z83=AA83)+($F83&lt;$G83)*(Z83&lt;AA83),"")</f>
        <v/>
      </c>
      <c r="AD83" s="188" t="str">
        <f>IF((AC83&lt;&gt;""),IF(OR($F83&lt;&gt;$G83,PrSettings!$M$4="●"),(($F83-$G83)=(Z83-AA83))*1,0),"")</f>
        <v/>
      </c>
      <c r="AE83" s="188" t="str">
        <f t="shared" ref="AE83:AE88" si="1283">IF((AC83&lt;&gt;""),($F83=Z83)*($G83=AA83),"")</f>
        <v/>
      </c>
      <c r="AF83" s="188" t="str">
        <f>IF(AC83&lt;&gt;"",IF(ABS($F83-$G83)&gt;=PrSettings!$M$7,(ABS($F83-$G83-Z83+AA83)&lt;=1)*1,IF(AND(AC83,$F83=$G83,$F83&gt;=PrSettings!$M$6),(ABS(Z83-$F83)&lt;=1)*1,IF(AND(AC83,$F83+$G83&gt;=PrSettings!$M$8),(ABS(Z83-$F83)+ABS(AA83-$G83)&lt;=1)*1,""))),"")</f>
        <v/>
      </c>
      <c r="AG83" s="219"/>
      <c r="AI83" s="186">
        <f t="shared" si="998"/>
        <v>4</v>
      </c>
      <c r="AJ83" s="187" t="str">
        <f t="shared" ref="AJ83:AJ88" si="1284">$C83</f>
        <v>England</v>
      </c>
      <c r="AK83" s="188">
        <f t="shared" ref="AK83:AK88" si="1285">$D83</f>
        <v>11</v>
      </c>
      <c r="AL83" s="187" t="str">
        <f t="shared" ref="AL83:AL88" si="1286">$E83</f>
        <v>Croatia</v>
      </c>
      <c r="AM83" s="222"/>
      <c r="AN83" s="222"/>
      <c r="AO83" s="217"/>
      <c r="AP83" s="188" t="str">
        <f t="shared" ref="AP83:AP88" si="1287">IF(($F83&lt;&gt;"")*($G83&lt;&gt;"")*(AM83&lt;&gt;"")*(AN83&lt;&gt;""),($F83&gt;$G83)*(AM83&gt;AN83)+($F83=$G83)*(AM83=AN83)+($F83&lt;$G83)*(AM83&lt;AN83),"")</f>
        <v/>
      </c>
      <c r="AQ83" s="188" t="str">
        <f>IF((AP83&lt;&gt;""),IF(OR($F83&lt;&gt;$G83,PrSettings!$M$4="●"),(($F83-$G83)=(AM83-AN83))*1,0),"")</f>
        <v/>
      </c>
      <c r="AR83" s="188" t="str">
        <f t="shared" ref="AR83:AR88" si="1288">IF((AP83&lt;&gt;""),($F83=AM83)*($G83=AN83),"")</f>
        <v/>
      </c>
      <c r="AS83" s="188" t="str">
        <f>IF(AP83&lt;&gt;"",IF(ABS($F83-$G83)&gt;=PrSettings!$M$7,(ABS($F83-$G83-AM83+AN83)&lt;=1)*1,IF(AND(AP83,$F83=$G83,$F83&gt;=PrSettings!$M$6),(ABS(AM83-$F83)&lt;=1)*1,IF(AND(AP83,$F83+$G83&gt;=PrSettings!$M$8),(ABS(AM83-$F83)+ABS(AN83-$G83)&lt;=1)*1,""))),"")</f>
        <v/>
      </c>
      <c r="AT83" s="219"/>
      <c r="AV83" s="186">
        <f t="shared" si="1003"/>
        <v>4</v>
      </c>
      <c r="AW83" s="187" t="str">
        <f t="shared" ref="AW83:AW88" si="1289">$C83</f>
        <v>England</v>
      </c>
      <c r="AX83" s="188">
        <f t="shared" ref="AX83:AX88" si="1290">$D83</f>
        <v>11</v>
      </c>
      <c r="AY83" s="187" t="str">
        <f t="shared" ref="AY83:AY88" si="1291">$E83</f>
        <v>Croatia</v>
      </c>
      <c r="AZ83" s="222"/>
      <c r="BA83" s="222"/>
      <c r="BB83" s="217"/>
      <c r="BC83" s="188" t="str">
        <f t="shared" ref="BC83:BC88" si="1292">IF(($F83&lt;&gt;"")*($G83&lt;&gt;"")*(AZ83&lt;&gt;"")*(BA83&lt;&gt;""),($F83&gt;$G83)*(AZ83&gt;BA83)+($F83=$G83)*(AZ83=BA83)+($F83&lt;$G83)*(AZ83&lt;BA83),"")</f>
        <v/>
      </c>
      <c r="BD83" s="188" t="str">
        <f>IF((BC83&lt;&gt;""),IF(OR($F83&lt;&gt;$G83,PrSettings!$M$4="●"),(($F83-$G83)=(AZ83-BA83))*1,0),"")</f>
        <v/>
      </c>
      <c r="BE83" s="188" t="str">
        <f t="shared" ref="BE83:BE88" si="1293">IF((BC83&lt;&gt;""),($F83=AZ83)*($G83=BA83),"")</f>
        <v/>
      </c>
      <c r="BF83" s="188" t="str">
        <f>IF(BC83&lt;&gt;"",IF(ABS($F83-$G83)&gt;=PrSettings!$M$7,(ABS($F83-$G83-AZ83+BA83)&lt;=1)*1,IF(AND(BC83,$F83=$G83,$F83&gt;=PrSettings!$M$6),(ABS(AZ83-$F83)&lt;=1)*1,IF(AND(BC83,$F83+$G83&gt;=PrSettings!$M$8),(ABS(AZ83-$F83)+ABS(BA83-$G83)&lt;=1)*1,""))),"")</f>
        <v/>
      </c>
      <c r="BG83" s="219"/>
      <c r="BI83" s="186">
        <f t="shared" si="1008"/>
        <v>4</v>
      </c>
      <c r="BJ83" s="187" t="str">
        <f t="shared" ref="BJ83:BJ88" si="1294">$C83</f>
        <v>England</v>
      </c>
      <c r="BK83" s="188">
        <f t="shared" ref="BK83:BK88" si="1295">$D83</f>
        <v>11</v>
      </c>
      <c r="BL83" s="187" t="str">
        <f t="shared" ref="BL83:BL88" si="1296">$E83</f>
        <v>Croatia</v>
      </c>
      <c r="BM83" s="222"/>
      <c r="BN83" s="222"/>
      <c r="BO83" s="217"/>
      <c r="BP83" s="188" t="str">
        <f t="shared" ref="BP83:BP88" si="1297">IF(($F83&lt;&gt;"")*($G83&lt;&gt;"")*(BM83&lt;&gt;"")*(BN83&lt;&gt;""),($F83&gt;$G83)*(BM83&gt;BN83)+($F83=$G83)*(BM83=BN83)+($F83&lt;$G83)*(BM83&lt;BN83),"")</f>
        <v/>
      </c>
      <c r="BQ83" s="188" t="str">
        <f>IF((BP83&lt;&gt;""),IF(OR($F83&lt;&gt;$G83,PrSettings!$M$4="●"),(($F83-$G83)=(BM83-BN83))*1,0),"")</f>
        <v/>
      </c>
      <c r="BR83" s="188" t="str">
        <f t="shared" ref="BR83:BR88" si="1298">IF((BP83&lt;&gt;""),($F83=BM83)*($G83=BN83),"")</f>
        <v/>
      </c>
      <c r="BS83" s="188" t="str">
        <f>IF(BP83&lt;&gt;"",IF(ABS($F83-$G83)&gt;=PrSettings!$M$7,(ABS($F83-$G83-BM83+BN83)&lt;=1)*1,IF(AND(BP83,$F83=$G83,$F83&gt;=PrSettings!$M$6),(ABS(BM83-$F83)&lt;=1)*1,IF(AND(BP83,$F83+$G83&gt;=PrSettings!$M$8),(ABS(BM83-$F83)+ABS(BN83-$G83)&lt;=1)*1,""))),"")</f>
        <v/>
      </c>
      <c r="BT83" s="219"/>
      <c r="BV83" s="186">
        <f t="shared" si="1013"/>
        <v>4</v>
      </c>
      <c r="BW83" s="187" t="str">
        <f t="shared" ref="BW83:BW88" si="1299">$C83</f>
        <v>England</v>
      </c>
      <c r="BX83" s="188">
        <f t="shared" ref="BX83:BX88" si="1300">$D83</f>
        <v>11</v>
      </c>
      <c r="BY83" s="187" t="str">
        <f t="shared" ref="BY83:BY88" si="1301">$E83</f>
        <v>Croatia</v>
      </c>
      <c r="BZ83" s="222"/>
      <c r="CA83" s="222"/>
      <c r="CB83" s="217"/>
      <c r="CC83" s="188" t="str">
        <f t="shared" ref="CC83:CC88" si="1302">IF(($F83&lt;&gt;"")*($G83&lt;&gt;"")*(BZ83&lt;&gt;"")*(CA83&lt;&gt;""),($F83&gt;$G83)*(BZ83&gt;CA83)+($F83=$G83)*(BZ83=CA83)+($F83&lt;$G83)*(BZ83&lt;CA83),"")</f>
        <v/>
      </c>
      <c r="CD83" s="188" t="str">
        <f>IF((CC83&lt;&gt;""),IF(OR($F83&lt;&gt;$G83,PrSettings!$M$4="●"),(($F83-$G83)=(BZ83-CA83))*1,0),"")</f>
        <v/>
      </c>
      <c r="CE83" s="188" t="str">
        <f t="shared" ref="CE83:CE88" si="1303">IF((CC83&lt;&gt;""),($F83=BZ83)*($G83=CA83),"")</f>
        <v/>
      </c>
      <c r="CF83" s="188" t="str">
        <f>IF(CC83&lt;&gt;"",IF(ABS($F83-$G83)&gt;=PrSettings!$M$7,(ABS($F83-$G83-BZ83+CA83)&lt;=1)*1,IF(AND(CC83,$F83=$G83,$F83&gt;=PrSettings!$M$6),(ABS(BZ83-$F83)&lt;=1)*1,IF(AND(CC83,$F83+$G83&gt;=PrSettings!$M$8),(ABS(BZ83-$F83)+ABS(CA83-$G83)&lt;=1)*1,""))),"")</f>
        <v/>
      </c>
      <c r="CG83" s="219"/>
      <c r="CI83" s="186">
        <f t="shared" si="1018"/>
        <v>4</v>
      </c>
      <c r="CJ83" s="187" t="str">
        <f t="shared" ref="CJ83:CJ88" si="1304">$C83</f>
        <v>England</v>
      </c>
      <c r="CK83" s="188">
        <f t="shared" ref="CK83:CK88" si="1305">$D83</f>
        <v>11</v>
      </c>
      <c r="CL83" s="187" t="str">
        <f t="shared" ref="CL83:CL88" si="1306">$E83</f>
        <v>Croatia</v>
      </c>
      <c r="CM83" s="222"/>
      <c r="CN83" s="222"/>
      <c r="CO83" s="217"/>
      <c r="CP83" s="188" t="str">
        <f t="shared" ref="CP83:CP88" si="1307">IF(($F83&lt;&gt;"")*($G83&lt;&gt;"")*(CM83&lt;&gt;"")*(CN83&lt;&gt;""),($F83&gt;$G83)*(CM83&gt;CN83)+($F83=$G83)*(CM83=CN83)+($F83&lt;$G83)*(CM83&lt;CN83),"")</f>
        <v/>
      </c>
      <c r="CQ83" s="188" t="str">
        <f>IF((CP83&lt;&gt;""),IF(OR($F83&lt;&gt;$G83,PrSettings!$M$4="●"),(($F83-$G83)=(CM83-CN83))*1,0),"")</f>
        <v/>
      </c>
      <c r="CR83" s="188" t="str">
        <f t="shared" ref="CR83:CR88" si="1308">IF((CP83&lt;&gt;""),($F83=CM83)*($G83=CN83),"")</f>
        <v/>
      </c>
      <c r="CS83" s="188" t="str">
        <f>IF(CP83&lt;&gt;"",IF(ABS($F83-$G83)&gt;=PrSettings!$M$7,(ABS($F83-$G83-CM83+CN83)&lt;=1)*1,IF(AND(CP83,$F83=$G83,$F83&gt;=PrSettings!$M$6),(ABS(CM83-$F83)&lt;=1)*1,IF(AND(CP83,$F83+$G83&gt;=PrSettings!$M$8),(ABS(CM83-$F83)+ABS(CN83-$G83)&lt;=1)*1,""))),"")</f>
        <v/>
      </c>
      <c r="CT83" s="219"/>
      <c r="CV83" s="186">
        <f t="shared" si="1023"/>
        <v>4</v>
      </c>
      <c r="CW83" s="187" t="str">
        <f t="shared" ref="CW83:CW88" si="1309">$C83</f>
        <v>England</v>
      </c>
      <c r="CX83" s="188">
        <f t="shared" ref="CX83:CX88" si="1310">$D83</f>
        <v>11</v>
      </c>
      <c r="CY83" s="187" t="str">
        <f t="shared" ref="CY83:CY88" si="1311">$E83</f>
        <v>Croatia</v>
      </c>
      <c r="CZ83" s="222"/>
      <c r="DA83" s="222"/>
      <c r="DB83" s="217"/>
      <c r="DC83" s="188" t="str">
        <f t="shared" ref="DC83:DC88" si="1312">IF(($F83&lt;&gt;"")*($G83&lt;&gt;"")*(CZ83&lt;&gt;"")*(DA83&lt;&gt;""),($F83&gt;$G83)*(CZ83&gt;DA83)+($F83=$G83)*(CZ83=DA83)+($F83&lt;$G83)*(CZ83&lt;DA83),"")</f>
        <v/>
      </c>
      <c r="DD83" s="188" t="str">
        <f>IF((DC83&lt;&gt;""),IF(OR($F83&lt;&gt;$G83,PrSettings!$M$4="●"),(($F83-$G83)=(CZ83-DA83))*1,0),"")</f>
        <v/>
      </c>
      <c r="DE83" s="188" t="str">
        <f t="shared" ref="DE83:DE88" si="1313">IF((DC83&lt;&gt;""),($F83=CZ83)*($G83=DA83),"")</f>
        <v/>
      </c>
      <c r="DF83" s="188" t="str">
        <f>IF(DC83&lt;&gt;"",IF(ABS($F83-$G83)&gt;=PrSettings!$M$7,(ABS($F83-$G83-CZ83+DA83)&lt;=1)*1,IF(AND(DC83,$F83=$G83,$F83&gt;=PrSettings!$M$6),(ABS(CZ83-$F83)&lt;=1)*1,IF(AND(DC83,$F83+$G83&gt;=PrSettings!$M$8),(ABS(CZ83-$F83)+ABS(DA83-$G83)&lt;=1)*1,""))),"")</f>
        <v/>
      </c>
      <c r="DG83" s="219"/>
      <c r="DI83" s="186">
        <f t="shared" si="1028"/>
        <v>4</v>
      </c>
      <c r="DJ83" s="187" t="str">
        <f t="shared" ref="DJ83:DJ88" si="1314">$C83</f>
        <v>England</v>
      </c>
      <c r="DK83" s="188">
        <f t="shared" ref="DK83:DK88" si="1315">$D83</f>
        <v>11</v>
      </c>
      <c r="DL83" s="187" t="str">
        <f t="shared" ref="DL83:DL88" si="1316">$E83</f>
        <v>Croatia</v>
      </c>
      <c r="DM83" s="222"/>
      <c r="DN83" s="222"/>
      <c r="DO83" s="217"/>
      <c r="DP83" s="188" t="str">
        <f t="shared" ref="DP83:DP88" si="1317">IF(($F83&lt;&gt;"")*($G83&lt;&gt;"")*(DM83&lt;&gt;"")*(DN83&lt;&gt;""),($F83&gt;$G83)*(DM83&gt;DN83)+($F83=$G83)*(DM83=DN83)+($F83&lt;$G83)*(DM83&lt;DN83),"")</f>
        <v/>
      </c>
      <c r="DQ83" s="188" t="str">
        <f>IF((DP83&lt;&gt;""),IF(OR($F83&lt;&gt;$G83,PrSettings!$M$4="●"),(($F83-$G83)=(DM83-DN83))*1,0),"")</f>
        <v/>
      </c>
      <c r="DR83" s="188" t="str">
        <f t="shared" ref="DR83:DR88" si="1318">IF((DP83&lt;&gt;""),($F83=DM83)*($G83=DN83),"")</f>
        <v/>
      </c>
      <c r="DS83" s="188" t="str">
        <f>IF(DP83&lt;&gt;"",IF(ABS($F83-$G83)&gt;=PrSettings!$M$7,(ABS($F83-$G83-DM83+DN83)&lt;=1)*1,IF(AND(DP83,$F83=$G83,$F83&gt;=PrSettings!$M$6),(ABS(DM83-$F83)&lt;=1)*1,IF(AND(DP83,$F83+$G83&gt;=PrSettings!$M$8),(ABS(DM83-$F83)+ABS(DN83-$G83)&lt;=1)*1,""))),"")</f>
        <v/>
      </c>
      <c r="DT83" s="219"/>
      <c r="DV83" s="186">
        <f t="shared" si="1033"/>
        <v>4</v>
      </c>
      <c r="DW83" s="187" t="str">
        <f t="shared" ref="DW83:DW88" si="1319">$C83</f>
        <v>England</v>
      </c>
      <c r="DX83" s="188">
        <f t="shared" ref="DX83:DX88" si="1320">$D83</f>
        <v>11</v>
      </c>
      <c r="DY83" s="187" t="str">
        <f t="shared" ref="DY83:DY88" si="1321">$E83</f>
        <v>Croatia</v>
      </c>
      <c r="DZ83" s="222"/>
      <c r="EA83" s="222"/>
      <c r="EB83" s="217"/>
      <c r="EC83" s="188" t="str">
        <f t="shared" ref="EC83:EC88" si="1322">IF(($F83&lt;&gt;"")*($G83&lt;&gt;"")*(DZ83&lt;&gt;"")*(EA83&lt;&gt;""),($F83&gt;$G83)*(DZ83&gt;EA83)+($F83=$G83)*(DZ83=EA83)+($F83&lt;$G83)*(DZ83&lt;EA83),"")</f>
        <v/>
      </c>
      <c r="ED83" s="188" t="str">
        <f>IF((EC83&lt;&gt;""),IF(OR($F83&lt;&gt;$G83,PrSettings!$M$4="●"),(($F83-$G83)=(DZ83-EA83))*1,0),"")</f>
        <v/>
      </c>
      <c r="EE83" s="188" t="str">
        <f t="shared" ref="EE83:EE88" si="1323">IF((EC83&lt;&gt;""),($F83=DZ83)*($G83=EA83),"")</f>
        <v/>
      </c>
      <c r="EF83" s="188" t="str">
        <f>IF(EC83&lt;&gt;"",IF(ABS($F83-$G83)&gt;=PrSettings!$M$7,(ABS($F83-$G83-DZ83+EA83)&lt;=1)*1,IF(AND(EC83,$F83=$G83,$F83&gt;=PrSettings!$M$6),(ABS(DZ83-$F83)&lt;=1)*1,IF(AND(EC83,$F83+$G83&gt;=PrSettings!$M$8),(ABS(DZ83-$F83)+ABS(EA83-$G83)&lt;=1)*1,""))),"")</f>
        <v/>
      </c>
      <c r="EG83" s="219"/>
      <c r="EI83" s="186">
        <f t="shared" si="1038"/>
        <v>4</v>
      </c>
      <c r="EJ83" s="187" t="str">
        <f t="shared" ref="EJ83:EJ88" si="1324">$C83</f>
        <v>England</v>
      </c>
      <c r="EK83" s="188">
        <f t="shared" ref="EK83:EK88" si="1325">$D83</f>
        <v>11</v>
      </c>
      <c r="EL83" s="187" t="str">
        <f t="shared" ref="EL83:EL88" si="1326">$E83</f>
        <v>Croatia</v>
      </c>
      <c r="EM83" s="222"/>
      <c r="EN83" s="222"/>
      <c r="EO83" s="217"/>
      <c r="EP83" s="188" t="str">
        <f t="shared" ref="EP83:EP88" si="1327">IF(($F83&lt;&gt;"")*($G83&lt;&gt;"")*(EM83&lt;&gt;"")*(EN83&lt;&gt;""),($F83&gt;$G83)*(EM83&gt;EN83)+($F83=$G83)*(EM83=EN83)+($F83&lt;$G83)*(EM83&lt;EN83),"")</f>
        <v/>
      </c>
      <c r="EQ83" s="188" t="str">
        <f>IF((EP83&lt;&gt;""),IF(OR($F83&lt;&gt;$G83,PrSettings!$M$4="●"),(($F83-$G83)=(EM83-EN83))*1,0),"")</f>
        <v/>
      </c>
      <c r="ER83" s="188" t="str">
        <f t="shared" ref="ER83:ER88" si="1328">IF((EP83&lt;&gt;""),($F83=EM83)*($G83=EN83),"")</f>
        <v/>
      </c>
      <c r="ES83" s="188" t="str">
        <f>IF(EP83&lt;&gt;"",IF(ABS($F83-$G83)&gt;=PrSettings!$M$7,(ABS($F83-$G83-EM83+EN83)&lt;=1)*1,IF(AND(EP83,$F83=$G83,$F83&gt;=PrSettings!$M$6),(ABS(EM83-$F83)&lt;=1)*1,IF(AND(EP83,$F83+$G83&gt;=PrSettings!$M$8),(ABS(EM83-$F83)+ABS(EN83-$G83)&lt;=1)*1,""))),"")</f>
        <v/>
      </c>
      <c r="ET83" s="219"/>
      <c r="EV83" s="186">
        <f t="shared" si="1043"/>
        <v>4</v>
      </c>
      <c r="EW83" s="187" t="str">
        <f t="shared" ref="EW83:EW88" si="1329">$C83</f>
        <v>England</v>
      </c>
      <c r="EX83" s="188">
        <f t="shared" ref="EX83:EX88" si="1330">$D83</f>
        <v>11</v>
      </c>
      <c r="EY83" s="187" t="str">
        <f t="shared" ref="EY83:EY88" si="1331">$E83</f>
        <v>Croatia</v>
      </c>
      <c r="EZ83" s="222"/>
      <c r="FA83" s="222"/>
      <c r="FB83" s="217"/>
      <c r="FC83" s="188" t="str">
        <f t="shared" ref="FC83:FC88" si="1332">IF(($F83&lt;&gt;"")*($G83&lt;&gt;"")*(EZ83&lt;&gt;"")*(FA83&lt;&gt;""),($F83&gt;$G83)*(EZ83&gt;FA83)+($F83=$G83)*(EZ83=FA83)+($F83&lt;$G83)*(EZ83&lt;FA83),"")</f>
        <v/>
      </c>
      <c r="FD83" s="188" t="str">
        <f>IF((FC83&lt;&gt;""),IF(OR($F83&lt;&gt;$G83,PrSettings!$M$4="●"),(($F83-$G83)=(EZ83-FA83))*1,0),"")</f>
        <v/>
      </c>
      <c r="FE83" s="188" t="str">
        <f t="shared" ref="FE83:FE88" si="1333">IF((FC83&lt;&gt;""),($F83=EZ83)*($G83=FA83),"")</f>
        <v/>
      </c>
      <c r="FF83" s="188" t="str">
        <f>IF(FC83&lt;&gt;"",IF(ABS($F83-$G83)&gt;=PrSettings!$M$7,(ABS($F83-$G83-EZ83+FA83)&lt;=1)*1,IF(AND(FC83,$F83=$G83,$F83&gt;=PrSettings!$M$6),(ABS(EZ83-$F83)&lt;=1)*1,IF(AND(FC83,$F83+$G83&gt;=PrSettings!$M$8),(ABS(EZ83-$F83)+ABS(FA83-$G83)&lt;=1)*1,""))),"")</f>
        <v/>
      </c>
      <c r="FG83" s="219"/>
      <c r="FI83" s="186">
        <f t="shared" si="1048"/>
        <v>4</v>
      </c>
      <c r="FJ83" s="187" t="str">
        <f t="shared" ref="FJ83:FJ88" si="1334">$C83</f>
        <v>England</v>
      </c>
      <c r="FK83" s="188">
        <f t="shared" ref="FK83:FK88" si="1335">$D83</f>
        <v>11</v>
      </c>
      <c r="FL83" s="187" t="str">
        <f t="shared" ref="FL83:FL88" si="1336">$E83</f>
        <v>Croatia</v>
      </c>
      <c r="FM83" s="222"/>
      <c r="FN83" s="222"/>
      <c r="FO83" s="217"/>
      <c r="FP83" s="188" t="str">
        <f t="shared" ref="FP83:FP88" si="1337">IF(($F83&lt;&gt;"")*($G83&lt;&gt;"")*(FM83&lt;&gt;"")*(FN83&lt;&gt;""),($F83&gt;$G83)*(FM83&gt;FN83)+($F83=$G83)*(FM83=FN83)+($F83&lt;$G83)*(FM83&lt;FN83),"")</f>
        <v/>
      </c>
      <c r="FQ83" s="188" t="str">
        <f>IF((FP83&lt;&gt;""),IF(OR($F83&lt;&gt;$G83,PrSettings!$M$4="●"),(($F83-$G83)=(FM83-FN83))*1,0),"")</f>
        <v/>
      </c>
      <c r="FR83" s="188" t="str">
        <f t="shared" ref="FR83:FR88" si="1338">IF((FP83&lt;&gt;""),($F83=FM83)*($G83=FN83),"")</f>
        <v/>
      </c>
      <c r="FS83" s="188" t="str">
        <f>IF(FP83&lt;&gt;"",IF(ABS($F83-$G83)&gt;=PrSettings!$M$7,(ABS($F83-$G83-FM83+FN83)&lt;=1)*1,IF(AND(FP83,$F83=$G83,$F83&gt;=PrSettings!$M$6),(ABS(FM83-$F83)&lt;=1)*1,IF(AND(FP83,$F83+$G83&gt;=PrSettings!$M$8),(ABS(FM83-$F83)+ABS(FN83-$G83)&lt;=1)*1,""))),"")</f>
        <v/>
      </c>
      <c r="FT83" s="219"/>
      <c r="FV83" s="186">
        <f t="shared" si="1053"/>
        <v>4</v>
      </c>
      <c r="FW83" s="187" t="str">
        <f t="shared" ref="FW83:FW88" si="1339">$C83</f>
        <v>England</v>
      </c>
      <c r="FX83" s="188">
        <f t="shared" ref="FX83:FX88" si="1340">$D83</f>
        <v>11</v>
      </c>
      <c r="FY83" s="187" t="str">
        <f t="shared" ref="FY83:FY88" si="1341">$E83</f>
        <v>Croatia</v>
      </c>
      <c r="FZ83" s="222"/>
      <c r="GA83" s="222"/>
      <c r="GB83" s="217"/>
      <c r="GC83" s="188" t="str">
        <f t="shared" ref="GC83:GC88" si="1342">IF(($F83&lt;&gt;"")*($G83&lt;&gt;"")*(FZ83&lt;&gt;"")*(GA83&lt;&gt;""),($F83&gt;$G83)*(FZ83&gt;GA83)+($F83=$G83)*(FZ83=GA83)+($F83&lt;$G83)*(FZ83&lt;GA83),"")</f>
        <v/>
      </c>
      <c r="GD83" s="188" t="str">
        <f>IF((GC83&lt;&gt;""),IF(OR($F83&lt;&gt;$G83,PrSettings!$M$4="●"),(($F83-$G83)=(FZ83-GA83))*1,0),"")</f>
        <v/>
      </c>
      <c r="GE83" s="188" t="str">
        <f t="shared" ref="GE83:GE88" si="1343">IF((GC83&lt;&gt;""),($F83=FZ83)*($G83=GA83),"")</f>
        <v/>
      </c>
      <c r="GF83" s="188" t="str">
        <f>IF(GC83&lt;&gt;"",IF(ABS($F83-$G83)&gt;=PrSettings!$M$7,(ABS($F83-$G83-FZ83+GA83)&lt;=1)*1,IF(AND(GC83,$F83=$G83,$F83&gt;=PrSettings!$M$6),(ABS(FZ83-$F83)&lt;=1)*1,IF(AND(GC83,$F83+$G83&gt;=PrSettings!$M$8),(ABS(FZ83-$F83)+ABS(GA83-$G83)&lt;=1)*1,""))),"")</f>
        <v/>
      </c>
      <c r="GG83" s="219"/>
      <c r="GI83" s="186">
        <f t="shared" si="1058"/>
        <v>4</v>
      </c>
      <c r="GJ83" s="187" t="str">
        <f t="shared" ref="GJ83:GJ88" si="1344">$C83</f>
        <v>England</v>
      </c>
      <c r="GK83" s="188">
        <f t="shared" ref="GK83:GK88" si="1345">$D83</f>
        <v>11</v>
      </c>
      <c r="GL83" s="187" t="str">
        <f t="shared" ref="GL83:GL88" si="1346">$E83</f>
        <v>Croatia</v>
      </c>
      <c r="GM83" s="222"/>
      <c r="GN83" s="222"/>
      <c r="GO83" s="217"/>
      <c r="GP83" s="188" t="str">
        <f t="shared" ref="GP83:GP88" si="1347">IF(($F83&lt;&gt;"")*($G83&lt;&gt;"")*(GM83&lt;&gt;"")*(GN83&lt;&gt;""),($F83&gt;$G83)*(GM83&gt;GN83)+($F83=$G83)*(GM83=GN83)+($F83&lt;$G83)*(GM83&lt;GN83),"")</f>
        <v/>
      </c>
      <c r="GQ83" s="188" t="str">
        <f>IF((GP83&lt;&gt;""),IF(OR($F83&lt;&gt;$G83,PrSettings!$M$4="●"),(($F83-$G83)=(GM83-GN83))*1,0),"")</f>
        <v/>
      </c>
      <c r="GR83" s="188" t="str">
        <f t="shared" ref="GR83:GR88" si="1348">IF((GP83&lt;&gt;""),($F83=GM83)*($G83=GN83),"")</f>
        <v/>
      </c>
      <c r="GS83" s="188" t="str">
        <f>IF(GP83&lt;&gt;"",IF(ABS($F83-$G83)&gt;=PrSettings!$M$7,(ABS($F83-$G83-GM83+GN83)&lt;=1)*1,IF(AND(GP83,$F83=$G83,$F83&gt;=PrSettings!$M$6),(ABS(GM83-$F83)&lt;=1)*1,IF(AND(GP83,$F83+$G83&gt;=PrSettings!$M$8),(ABS(GM83-$F83)+ABS(GN83-$G83)&lt;=1)*1,""))),"")</f>
        <v/>
      </c>
      <c r="GT83" s="219"/>
      <c r="GV83" s="186">
        <f t="shared" si="1063"/>
        <v>4</v>
      </c>
      <c r="GW83" s="187" t="str">
        <f t="shared" ref="GW83:GW88" si="1349">$C83</f>
        <v>England</v>
      </c>
      <c r="GX83" s="188">
        <f t="shared" ref="GX83:GX88" si="1350">$D83</f>
        <v>11</v>
      </c>
      <c r="GY83" s="187" t="str">
        <f t="shared" ref="GY83:GY88" si="1351">$E83</f>
        <v>Croatia</v>
      </c>
      <c r="GZ83" s="222"/>
      <c r="HA83" s="222"/>
      <c r="HB83" s="217"/>
      <c r="HC83" s="188" t="str">
        <f t="shared" ref="HC83:HC88" si="1352">IF(($F83&lt;&gt;"")*($G83&lt;&gt;"")*(GZ83&lt;&gt;"")*(HA83&lt;&gt;""),($F83&gt;$G83)*(GZ83&gt;HA83)+($F83=$G83)*(GZ83=HA83)+($F83&lt;$G83)*(GZ83&lt;HA83),"")</f>
        <v/>
      </c>
      <c r="HD83" s="188" t="str">
        <f>IF((HC83&lt;&gt;""),IF(OR($F83&lt;&gt;$G83,PrSettings!$M$4="●"),(($F83-$G83)=(GZ83-HA83))*1,0),"")</f>
        <v/>
      </c>
      <c r="HE83" s="188" t="str">
        <f t="shared" ref="HE83:HE88" si="1353">IF((HC83&lt;&gt;""),($F83=GZ83)*($G83=HA83),"")</f>
        <v/>
      </c>
      <c r="HF83" s="188" t="str">
        <f>IF(HC83&lt;&gt;"",IF(ABS($F83-$G83)&gt;=PrSettings!$M$7,(ABS($F83-$G83-GZ83+HA83)&lt;=1)*1,IF(AND(HC83,$F83=$G83,$F83&gt;=PrSettings!$M$6),(ABS(GZ83-$F83)&lt;=1)*1,IF(AND(HC83,$F83+$G83&gt;=PrSettings!$M$8),(ABS(GZ83-$F83)+ABS(HA83-$G83)&lt;=1)*1,""))),"")</f>
        <v/>
      </c>
      <c r="HG83" s="219"/>
      <c r="HI83" s="186">
        <f t="shared" si="1068"/>
        <v>4</v>
      </c>
      <c r="HJ83" s="187" t="str">
        <f t="shared" ref="HJ83:HJ88" si="1354">$C83</f>
        <v>England</v>
      </c>
      <c r="HK83" s="188">
        <f t="shared" ref="HK83:HK88" si="1355">$D83</f>
        <v>11</v>
      </c>
      <c r="HL83" s="187" t="str">
        <f t="shared" ref="HL83:HL88" si="1356">$E83</f>
        <v>Croatia</v>
      </c>
      <c r="HM83" s="222"/>
      <c r="HN83" s="222"/>
      <c r="HO83" s="217"/>
      <c r="HP83" s="188" t="str">
        <f t="shared" ref="HP83:HP88" si="1357">IF(($F83&lt;&gt;"")*($G83&lt;&gt;"")*(HM83&lt;&gt;"")*(HN83&lt;&gt;""),($F83&gt;$G83)*(HM83&gt;HN83)+($F83=$G83)*(HM83=HN83)+($F83&lt;$G83)*(HM83&lt;HN83),"")</f>
        <v/>
      </c>
      <c r="HQ83" s="188" t="str">
        <f>IF((HP83&lt;&gt;""),IF(OR($F83&lt;&gt;$G83,PrSettings!$M$4="●"),(($F83-$G83)=(HM83-HN83))*1,0),"")</f>
        <v/>
      </c>
      <c r="HR83" s="188" t="str">
        <f t="shared" ref="HR83:HR88" si="1358">IF((HP83&lt;&gt;""),($F83=HM83)*($G83=HN83),"")</f>
        <v/>
      </c>
      <c r="HS83" s="188" t="str">
        <f>IF(HP83&lt;&gt;"",IF(ABS($F83-$G83)&gt;=PrSettings!$M$7,(ABS($F83-$G83-HM83+HN83)&lt;=1)*1,IF(AND(HP83,$F83=$G83,$F83&gt;=PrSettings!$M$6),(ABS(HM83-$F83)&lt;=1)*1,IF(AND(HP83,$F83+$G83&gt;=PrSettings!$M$8),(ABS(HM83-$F83)+ABS(HN83-$G83)&lt;=1)*1,""))),"")</f>
        <v/>
      </c>
      <c r="HT83" s="219"/>
      <c r="HV83" s="186">
        <f t="shared" si="1073"/>
        <v>4</v>
      </c>
      <c r="HW83" s="187" t="str">
        <f t="shared" ref="HW83:HW88" si="1359">$C83</f>
        <v>England</v>
      </c>
      <c r="HX83" s="188">
        <f t="shared" ref="HX83:HX88" si="1360">$D83</f>
        <v>11</v>
      </c>
      <c r="HY83" s="187" t="str">
        <f t="shared" ref="HY83:HY88" si="1361">$E83</f>
        <v>Croatia</v>
      </c>
      <c r="HZ83" s="222"/>
      <c r="IA83" s="222"/>
      <c r="IB83" s="217"/>
      <c r="IC83" s="188" t="str">
        <f t="shared" ref="IC83:IC88" si="1362">IF(($F83&lt;&gt;"")*($G83&lt;&gt;"")*(HZ83&lt;&gt;"")*(IA83&lt;&gt;""),($F83&gt;$G83)*(HZ83&gt;IA83)+($F83=$G83)*(HZ83=IA83)+($F83&lt;$G83)*(HZ83&lt;IA83),"")</f>
        <v/>
      </c>
      <c r="ID83" s="188" t="str">
        <f>IF((IC83&lt;&gt;""),IF(OR($F83&lt;&gt;$G83,PrSettings!$M$4="●"),(($F83-$G83)=(HZ83-IA83))*1,0),"")</f>
        <v/>
      </c>
      <c r="IE83" s="188" t="str">
        <f t="shared" ref="IE83:IE88" si="1363">IF((IC83&lt;&gt;""),($F83=HZ83)*($G83=IA83),"")</f>
        <v/>
      </c>
      <c r="IF83" s="188" t="str">
        <f>IF(IC83&lt;&gt;"",IF(ABS($F83-$G83)&gt;=PrSettings!$M$7,(ABS($F83-$G83-HZ83+IA83)&lt;=1)*1,IF(AND(IC83,$F83=$G83,$F83&gt;=PrSettings!$M$6),(ABS(HZ83-$F83)&lt;=1)*1,IF(AND(IC83,$F83+$G83&gt;=PrSettings!$M$8),(ABS(HZ83-$F83)+ABS(IA83-$G83)&lt;=1)*1,""))),"")</f>
        <v/>
      </c>
      <c r="IG83" s="219"/>
      <c r="II83" s="186">
        <f t="shared" si="1078"/>
        <v>4</v>
      </c>
      <c r="IJ83" s="187" t="str">
        <f t="shared" ref="IJ83:IJ88" si="1364">$C83</f>
        <v>England</v>
      </c>
      <c r="IK83" s="188">
        <f t="shared" ref="IK83:IK88" si="1365">$D83</f>
        <v>11</v>
      </c>
      <c r="IL83" s="187" t="str">
        <f t="shared" ref="IL83:IL88" si="1366">$E83</f>
        <v>Croatia</v>
      </c>
      <c r="IM83" s="222"/>
      <c r="IN83" s="222"/>
      <c r="IO83" s="217"/>
      <c r="IP83" s="188" t="str">
        <f t="shared" ref="IP83:IP88" si="1367">IF(($F83&lt;&gt;"")*($G83&lt;&gt;"")*(IM83&lt;&gt;"")*(IN83&lt;&gt;""),($F83&gt;$G83)*(IM83&gt;IN83)+($F83=$G83)*(IM83=IN83)+($F83&lt;$G83)*(IM83&lt;IN83),"")</f>
        <v/>
      </c>
      <c r="IQ83" s="188" t="str">
        <f>IF((IP83&lt;&gt;""),IF(OR($F83&lt;&gt;$G83,PrSettings!$M$4="●"),(($F83-$G83)=(IM83-IN83))*1,0),"")</f>
        <v/>
      </c>
      <c r="IR83" s="188" t="str">
        <f t="shared" ref="IR83:IR88" si="1368">IF((IP83&lt;&gt;""),($F83=IM83)*($G83=IN83),"")</f>
        <v/>
      </c>
      <c r="IS83" s="188" t="str">
        <f>IF(IP83&lt;&gt;"",IF(ABS($F83-$G83)&gt;=PrSettings!$M$7,(ABS($F83-$G83-IM83+IN83)&lt;=1)*1,IF(AND(IP83,$F83=$G83,$F83&gt;=PrSettings!$M$6),(ABS(IM83-$F83)&lt;=1)*1,IF(AND(IP83,$F83+$G83&gt;=PrSettings!$M$8),(ABS(IM83-$F83)+ABS(IN83-$G83)&lt;=1)*1,""))),"")</f>
        <v/>
      </c>
      <c r="IT83" s="219"/>
      <c r="IV83" s="186">
        <f t="shared" si="1083"/>
        <v>4</v>
      </c>
      <c r="IW83" s="187" t="str">
        <f t="shared" ref="IW83:IW88" si="1369">$C83</f>
        <v>England</v>
      </c>
      <c r="IX83" s="188">
        <f t="shared" ref="IX83:IX88" si="1370">$D83</f>
        <v>11</v>
      </c>
      <c r="IY83" s="187" t="str">
        <f t="shared" ref="IY83:IY88" si="1371">$E83</f>
        <v>Croatia</v>
      </c>
      <c r="IZ83" s="222"/>
      <c r="JA83" s="222"/>
      <c r="JB83" s="217"/>
      <c r="JC83" s="188" t="str">
        <f t="shared" ref="JC83:JC88" si="1372">IF(($F83&lt;&gt;"")*($G83&lt;&gt;"")*(IZ83&lt;&gt;"")*(JA83&lt;&gt;""),($F83&gt;$G83)*(IZ83&gt;JA83)+($F83=$G83)*(IZ83=JA83)+($F83&lt;$G83)*(IZ83&lt;JA83),"")</f>
        <v/>
      </c>
      <c r="JD83" s="188" t="str">
        <f>IF((JC83&lt;&gt;""),IF(OR($F83&lt;&gt;$G83,PrSettings!$M$4="●"),(($F83-$G83)=(IZ83-JA83))*1,0),"")</f>
        <v/>
      </c>
      <c r="JE83" s="188" t="str">
        <f t="shared" ref="JE83:JE88" si="1373">IF((JC83&lt;&gt;""),($F83=IZ83)*($G83=JA83),"")</f>
        <v/>
      </c>
      <c r="JF83" s="188" t="str">
        <f>IF(JC83&lt;&gt;"",IF(ABS($F83-$G83)&gt;=PrSettings!$M$7,(ABS($F83-$G83-IZ83+JA83)&lt;=1)*1,IF(AND(JC83,$F83=$G83,$F83&gt;=PrSettings!$M$6),(ABS(IZ83-$F83)&lt;=1)*1,IF(AND(JC83,$F83+$G83&gt;=PrSettings!$M$8),(ABS(IZ83-$F83)+ABS(JA83-$G83)&lt;=1)*1,""))),"")</f>
        <v/>
      </c>
      <c r="JG83" s="219"/>
      <c r="JI83" s="186">
        <f t="shared" si="1088"/>
        <v>4</v>
      </c>
      <c r="JJ83" s="187" t="str">
        <f t="shared" ref="JJ83:JJ88" si="1374">$C83</f>
        <v>England</v>
      </c>
      <c r="JK83" s="188">
        <f t="shared" ref="JK83:JK88" si="1375">$D83</f>
        <v>11</v>
      </c>
      <c r="JL83" s="187" t="str">
        <f t="shared" ref="JL83:JL88" si="1376">$E83</f>
        <v>Croatia</v>
      </c>
      <c r="JM83" s="222"/>
      <c r="JN83" s="222"/>
      <c r="JO83" s="217"/>
      <c r="JP83" s="188" t="str">
        <f t="shared" ref="JP83:JP88" si="1377">IF(($F83&lt;&gt;"")*($G83&lt;&gt;"")*(JM83&lt;&gt;"")*(JN83&lt;&gt;""),($F83&gt;$G83)*(JM83&gt;JN83)+($F83=$G83)*(JM83=JN83)+($F83&lt;$G83)*(JM83&lt;JN83),"")</f>
        <v/>
      </c>
      <c r="JQ83" s="188" t="str">
        <f>IF((JP83&lt;&gt;""),IF(OR($F83&lt;&gt;$G83,PrSettings!$M$4="●"),(($F83-$G83)=(JM83-JN83))*1,0),"")</f>
        <v/>
      </c>
      <c r="JR83" s="188" t="str">
        <f t="shared" ref="JR83:JR88" si="1378">IF((JP83&lt;&gt;""),($F83=JM83)*($G83=JN83),"")</f>
        <v/>
      </c>
      <c r="JS83" s="188" t="str">
        <f>IF(JP83&lt;&gt;"",IF(ABS($F83-$G83)&gt;=PrSettings!$M$7,(ABS($F83-$G83-JM83+JN83)&lt;=1)*1,IF(AND(JP83,$F83=$G83,$F83&gt;=PrSettings!$M$6),(ABS(JM83-$F83)&lt;=1)*1,IF(AND(JP83,$F83+$G83&gt;=PrSettings!$M$8),(ABS(JM83-$F83)+ABS(JN83-$G83)&lt;=1)*1,""))),"")</f>
        <v/>
      </c>
      <c r="JT83" s="219"/>
      <c r="JV83" s="186">
        <f t="shared" si="1093"/>
        <v>4</v>
      </c>
      <c r="JW83" s="187" t="str">
        <f t="shared" ref="JW83:JW88" si="1379">$C83</f>
        <v>England</v>
      </c>
      <c r="JX83" s="188">
        <f t="shared" ref="JX83:JX88" si="1380">$D83</f>
        <v>11</v>
      </c>
      <c r="JY83" s="187" t="str">
        <f t="shared" ref="JY83:JY88" si="1381">$E83</f>
        <v>Croatia</v>
      </c>
      <c r="JZ83" s="222"/>
      <c r="KA83" s="222"/>
      <c r="KB83" s="217"/>
      <c r="KC83" s="188" t="str">
        <f t="shared" ref="KC83:KC88" si="1382">IF(($F83&lt;&gt;"")*($G83&lt;&gt;"")*(JZ83&lt;&gt;"")*(KA83&lt;&gt;""),($F83&gt;$G83)*(JZ83&gt;KA83)+($F83=$G83)*(JZ83=KA83)+($F83&lt;$G83)*(JZ83&lt;KA83),"")</f>
        <v/>
      </c>
      <c r="KD83" s="188" t="str">
        <f>IF((KC83&lt;&gt;""),IF(OR($F83&lt;&gt;$G83,PrSettings!$M$4="●"),(($F83-$G83)=(JZ83-KA83))*1,0),"")</f>
        <v/>
      </c>
      <c r="KE83" s="188" t="str">
        <f t="shared" ref="KE83:KE88" si="1383">IF((KC83&lt;&gt;""),($F83=JZ83)*($G83=KA83),"")</f>
        <v/>
      </c>
      <c r="KF83" s="188" t="str">
        <f>IF(KC83&lt;&gt;"",IF(ABS($F83-$G83)&gt;=PrSettings!$M$7,(ABS($F83-$G83-JZ83+KA83)&lt;=1)*1,IF(AND(KC83,$F83=$G83,$F83&gt;=PrSettings!$M$6),(ABS(JZ83-$F83)&lt;=1)*1,IF(AND(KC83,$F83+$G83&gt;=PrSettings!$M$8),(ABS(JZ83-$F83)+ABS(KA83-$G83)&lt;=1)*1,""))),"")</f>
        <v/>
      </c>
      <c r="KG83" s="219"/>
      <c r="KI83" s="186">
        <f t="shared" si="1098"/>
        <v>4</v>
      </c>
      <c r="KJ83" s="187" t="str">
        <f t="shared" ref="KJ83:KJ88" si="1384">$C83</f>
        <v>England</v>
      </c>
      <c r="KK83" s="188">
        <f t="shared" ref="KK83:KK88" si="1385">$D83</f>
        <v>11</v>
      </c>
      <c r="KL83" s="187" t="str">
        <f t="shared" ref="KL83:KL88" si="1386">$E83</f>
        <v>Croatia</v>
      </c>
      <c r="KM83" s="222"/>
      <c r="KN83" s="222"/>
      <c r="KO83" s="217"/>
      <c r="KP83" s="188" t="str">
        <f t="shared" ref="KP83:KP88" si="1387">IF(($F83&lt;&gt;"")*($G83&lt;&gt;"")*(KM83&lt;&gt;"")*(KN83&lt;&gt;""),($F83&gt;$G83)*(KM83&gt;KN83)+($F83=$G83)*(KM83=KN83)+($F83&lt;$G83)*(KM83&lt;KN83),"")</f>
        <v/>
      </c>
      <c r="KQ83" s="188" t="str">
        <f>IF((KP83&lt;&gt;""),IF(OR($F83&lt;&gt;$G83,PrSettings!$M$4="●"),(($F83-$G83)=(KM83-KN83))*1,0),"")</f>
        <v/>
      </c>
      <c r="KR83" s="188" t="str">
        <f t="shared" ref="KR83:KR88" si="1388">IF((KP83&lt;&gt;""),($F83=KM83)*($G83=KN83),"")</f>
        <v/>
      </c>
      <c r="KS83" s="188" t="str">
        <f>IF(KP83&lt;&gt;"",IF(ABS($F83-$G83)&gt;=PrSettings!$M$7,(ABS($F83-$G83-KM83+KN83)&lt;=1)*1,IF(AND(KP83,$F83=$G83,$F83&gt;=PrSettings!$M$6),(ABS(KM83-$F83)&lt;=1)*1,IF(AND(KP83,$F83+$G83&gt;=PrSettings!$M$8),(ABS(KM83-$F83)+ABS(KN83-$G83)&lt;=1)*1,""))),"")</f>
        <v/>
      </c>
      <c r="KT83" s="219"/>
      <c r="KV83" s="186">
        <f t="shared" si="1103"/>
        <v>4</v>
      </c>
      <c r="KW83" s="187" t="str">
        <f t="shared" ref="KW83:KW88" si="1389">$C83</f>
        <v>England</v>
      </c>
      <c r="KX83" s="188">
        <f t="shared" ref="KX83:KX88" si="1390">$D83</f>
        <v>11</v>
      </c>
      <c r="KY83" s="187" t="str">
        <f t="shared" ref="KY83:KY88" si="1391">$E83</f>
        <v>Croatia</v>
      </c>
      <c r="KZ83" s="222"/>
      <c r="LA83" s="222"/>
      <c r="LB83" s="217"/>
      <c r="LC83" s="188" t="str">
        <f t="shared" ref="LC83:LC88" si="1392">IF(($F83&lt;&gt;"")*($G83&lt;&gt;"")*(KZ83&lt;&gt;"")*(LA83&lt;&gt;""),($F83&gt;$G83)*(KZ83&gt;LA83)+($F83=$G83)*(KZ83=LA83)+($F83&lt;$G83)*(KZ83&lt;LA83),"")</f>
        <v/>
      </c>
      <c r="LD83" s="188" t="str">
        <f>IF((LC83&lt;&gt;""),IF(OR($F83&lt;&gt;$G83,PrSettings!$M$4="●"),(($F83-$G83)=(KZ83-LA83))*1,0),"")</f>
        <v/>
      </c>
      <c r="LE83" s="188" t="str">
        <f t="shared" ref="LE83:LE88" si="1393">IF((LC83&lt;&gt;""),($F83=KZ83)*($G83=LA83),"")</f>
        <v/>
      </c>
      <c r="LF83" s="188" t="str">
        <f>IF(LC83&lt;&gt;"",IF(ABS($F83-$G83)&gt;=PrSettings!$M$7,(ABS($F83-$G83-KZ83+LA83)&lt;=1)*1,IF(AND(LC83,$F83=$G83,$F83&gt;=PrSettings!$M$6),(ABS(KZ83-$F83)&lt;=1)*1,IF(AND(LC83,$F83+$G83&gt;=PrSettings!$M$8),(ABS(KZ83-$F83)+ABS(LA83-$G83)&lt;=1)*1,""))),"")</f>
        <v/>
      </c>
      <c r="LG83" s="219"/>
      <c r="LI83" s="186">
        <f t="shared" si="1108"/>
        <v>4</v>
      </c>
      <c r="LJ83" s="187" t="str">
        <f t="shared" ref="LJ83:LJ88" si="1394">$C83</f>
        <v>England</v>
      </c>
      <c r="LK83" s="188">
        <f t="shared" ref="LK83:LK88" si="1395">$D83</f>
        <v>11</v>
      </c>
      <c r="LL83" s="187" t="str">
        <f t="shared" ref="LL83:LL88" si="1396">$E83</f>
        <v>Croatia</v>
      </c>
      <c r="LM83" s="222"/>
      <c r="LN83" s="222"/>
      <c r="LO83" s="217"/>
      <c r="LP83" s="188" t="str">
        <f t="shared" ref="LP83:LP88" si="1397">IF(($F83&lt;&gt;"")*($G83&lt;&gt;"")*(LM83&lt;&gt;"")*(LN83&lt;&gt;""),($F83&gt;$G83)*(LM83&gt;LN83)+($F83=$G83)*(LM83=LN83)+($F83&lt;$G83)*(LM83&lt;LN83),"")</f>
        <v/>
      </c>
      <c r="LQ83" s="188" t="str">
        <f>IF((LP83&lt;&gt;""),IF(OR($F83&lt;&gt;$G83,PrSettings!$M$4="●"),(($F83-$G83)=(LM83-LN83))*1,0),"")</f>
        <v/>
      </c>
      <c r="LR83" s="188" t="str">
        <f t="shared" ref="LR83:LR88" si="1398">IF((LP83&lt;&gt;""),($F83=LM83)*($G83=LN83),"")</f>
        <v/>
      </c>
      <c r="LS83" s="188" t="str">
        <f>IF(LP83&lt;&gt;"",IF(ABS($F83-$G83)&gt;=PrSettings!$M$7,(ABS($F83-$G83-LM83+LN83)&lt;=1)*1,IF(AND(LP83,$F83=$G83,$F83&gt;=PrSettings!$M$6),(ABS(LM83-$F83)&lt;=1)*1,IF(AND(LP83,$F83+$G83&gt;=PrSettings!$M$8),(ABS(LM83-$F83)+ABS(LN83-$G83)&lt;=1)*1,""))),"")</f>
        <v/>
      </c>
      <c r="LT83" s="219"/>
      <c r="LV83" s="186">
        <f t="shared" si="1113"/>
        <v>4</v>
      </c>
      <c r="LW83" s="187" t="str">
        <f t="shared" ref="LW83:LW88" si="1399">$C83</f>
        <v>England</v>
      </c>
      <c r="LX83" s="188">
        <f t="shared" ref="LX83:LX88" si="1400">$D83</f>
        <v>11</v>
      </c>
      <c r="LY83" s="187" t="str">
        <f t="shared" ref="LY83:LY88" si="1401">$E83</f>
        <v>Croatia</v>
      </c>
      <c r="LZ83" s="222"/>
      <c r="MA83" s="222"/>
      <c r="MB83" s="217"/>
      <c r="MC83" s="188" t="str">
        <f t="shared" ref="MC83:MC88" si="1402">IF(($F83&lt;&gt;"")*($G83&lt;&gt;"")*(LZ83&lt;&gt;"")*(MA83&lt;&gt;""),($F83&gt;$G83)*(LZ83&gt;MA83)+($F83=$G83)*(LZ83=MA83)+($F83&lt;$G83)*(LZ83&lt;MA83),"")</f>
        <v/>
      </c>
      <c r="MD83" s="188" t="str">
        <f>IF((MC83&lt;&gt;""),IF(OR($F83&lt;&gt;$G83,PrSettings!$M$4="●"),(($F83-$G83)=(LZ83-MA83))*1,0),"")</f>
        <v/>
      </c>
      <c r="ME83" s="188" t="str">
        <f t="shared" ref="ME83:ME88" si="1403">IF((MC83&lt;&gt;""),($F83=LZ83)*($G83=MA83),"")</f>
        <v/>
      </c>
      <c r="MF83" s="188" t="str">
        <f>IF(MC83&lt;&gt;"",IF(ABS($F83-$G83)&gt;=PrSettings!$M$7,(ABS($F83-$G83-LZ83+MA83)&lt;=1)*1,IF(AND(MC83,$F83=$G83,$F83&gt;=PrSettings!$M$6),(ABS(LZ83-$F83)&lt;=1)*1,IF(AND(MC83,$F83+$G83&gt;=PrSettings!$M$8),(ABS(LZ83-$F83)+ABS(MA83-$G83)&lt;=1)*1,""))),"")</f>
        <v/>
      </c>
      <c r="MG83" s="219"/>
    </row>
    <row r="84" spans="1:345">
      <c r="B84" s="186">
        <f>INDEX(Groups!$C$7:$C$65,MATCH(C84,Groups!$D$7:$D$65,0))</f>
        <v>74</v>
      </c>
      <c r="C84" s="187" t="str">
        <f>CalcL!$P$23</f>
        <v>Ghana</v>
      </c>
      <c r="D84" s="188">
        <f>INDEX(Groups!$C$7:$C$65,MATCH(E84,Groups!$D$7:$D$65,0))</f>
        <v>33</v>
      </c>
      <c r="E84" s="187" t="str">
        <f>CalcL!$Q$23</f>
        <v>Panama</v>
      </c>
      <c r="F84" s="717" t="str">
        <f>CalcL!$R$23</f>
        <v/>
      </c>
      <c r="G84" s="190" t="str">
        <f>CalcL!$S$23</f>
        <v/>
      </c>
      <c r="I84" s="186">
        <f t="shared" si="468"/>
        <v>74</v>
      </c>
      <c r="J84" s="187" t="str">
        <f t="shared" si="1274"/>
        <v>Ghana</v>
      </c>
      <c r="K84" s="188">
        <f t="shared" si="1275"/>
        <v>33</v>
      </c>
      <c r="L84" s="187" t="str">
        <f t="shared" si="1276"/>
        <v>Panama</v>
      </c>
      <c r="M84" s="222"/>
      <c r="N84" s="222"/>
      <c r="O84" s="218"/>
      <c r="P84" s="188" t="str">
        <f t="shared" si="1277"/>
        <v/>
      </c>
      <c r="Q84" s="188" t="str">
        <f>IF((P84&lt;&gt;""),IF(OR($F84&lt;&gt;$G84,PrSettings!$M$4="●"),(($F84-$G84)=(M84-N84))*1,0),"")</f>
        <v/>
      </c>
      <c r="R84" s="188" t="str">
        <f t="shared" si="1278"/>
        <v/>
      </c>
      <c r="S84" s="188" t="str">
        <f>IF(P84&lt;&gt;"",IF(ABS($F84-$G84)&gt;=PrSettings!$M$7,(ABS($F84-$G84-M84+N84)&lt;=1)*1,IF(AND(P84,$F84=$G84,$F84&gt;=PrSettings!$M$6),(ABS(M84-$F84)&lt;=1)*1,IF(AND(P84,$F84+$G84&gt;=PrSettings!$M$8),(ABS(M84-$F84)+ABS(N84-$G84)&lt;=1)*1,""))),"")</f>
        <v/>
      </c>
      <c r="T84" s="220"/>
      <c r="V84" s="186">
        <f t="shared" si="993"/>
        <v>74</v>
      </c>
      <c r="W84" s="187" t="str">
        <f t="shared" si="1279"/>
        <v>Ghana</v>
      </c>
      <c r="X84" s="188">
        <f t="shared" si="1280"/>
        <v>33</v>
      </c>
      <c r="Y84" s="187" t="str">
        <f t="shared" si="1281"/>
        <v>Panama</v>
      </c>
      <c r="Z84" s="222"/>
      <c r="AA84" s="222"/>
      <c r="AB84" s="218"/>
      <c r="AC84" s="188" t="str">
        <f t="shared" si="1282"/>
        <v/>
      </c>
      <c r="AD84" s="188" t="str">
        <f>IF((AC84&lt;&gt;""),IF(OR($F84&lt;&gt;$G84,PrSettings!$M$4="●"),(($F84-$G84)=(Z84-AA84))*1,0),"")</f>
        <v/>
      </c>
      <c r="AE84" s="188" t="str">
        <f t="shared" si="1283"/>
        <v/>
      </c>
      <c r="AF84" s="188" t="str">
        <f>IF(AC84&lt;&gt;"",IF(ABS($F84-$G84)&gt;=PrSettings!$M$7,(ABS($F84-$G84-Z84+AA84)&lt;=1)*1,IF(AND(AC84,$F84=$G84,$F84&gt;=PrSettings!$M$6),(ABS(Z84-$F84)&lt;=1)*1,IF(AND(AC84,$F84+$G84&gt;=PrSettings!$M$8),(ABS(Z84-$F84)+ABS(AA84-$G84)&lt;=1)*1,""))),"")</f>
        <v/>
      </c>
      <c r="AG84" s="220"/>
      <c r="AI84" s="186">
        <f t="shared" si="998"/>
        <v>74</v>
      </c>
      <c r="AJ84" s="187" t="str">
        <f t="shared" si="1284"/>
        <v>Ghana</v>
      </c>
      <c r="AK84" s="188">
        <f t="shared" si="1285"/>
        <v>33</v>
      </c>
      <c r="AL84" s="187" t="str">
        <f t="shared" si="1286"/>
        <v>Panama</v>
      </c>
      <c r="AM84" s="222"/>
      <c r="AN84" s="222"/>
      <c r="AO84" s="218"/>
      <c r="AP84" s="188" t="str">
        <f t="shared" si="1287"/>
        <v/>
      </c>
      <c r="AQ84" s="188" t="str">
        <f>IF((AP84&lt;&gt;""),IF(OR($F84&lt;&gt;$G84,PrSettings!$M$4="●"),(($F84-$G84)=(AM84-AN84))*1,0),"")</f>
        <v/>
      </c>
      <c r="AR84" s="188" t="str">
        <f t="shared" si="1288"/>
        <v/>
      </c>
      <c r="AS84" s="188" t="str">
        <f>IF(AP84&lt;&gt;"",IF(ABS($F84-$G84)&gt;=PrSettings!$M$7,(ABS($F84-$G84-AM84+AN84)&lt;=1)*1,IF(AND(AP84,$F84=$G84,$F84&gt;=PrSettings!$M$6),(ABS(AM84-$F84)&lt;=1)*1,IF(AND(AP84,$F84+$G84&gt;=PrSettings!$M$8),(ABS(AM84-$F84)+ABS(AN84-$G84)&lt;=1)*1,""))),"")</f>
        <v/>
      </c>
      <c r="AT84" s="220"/>
      <c r="AV84" s="186">
        <f t="shared" si="1003"/>
        <v>74</v>
      </c>
      <c r="AW84" s="187" t="str">
        <f t="shared" si="1289"/>
        <v>Ghana</v>
      </c>
      <c r="AX84" s="188">
        <f t="shared" si="1290"/>
        <v>33</v>
      </c>
      <c r="AY84" s="187" t="str">
        <f t="shared" si="1291"/>
        <v>Panama</v>
      </c>
      <c r="AZ84" s="222"/>
      <c r="BA84" s="222"/>
      <c r="BB84" s="218"/>
      <c r="BC84" s="188" t="str">
        <f t="shared" si="1292"/>
        <v/>
      </c>
      <c r="BD84" s="188" t="str">
        <f>IF((BC84&lt;&gt;""),IF(OR($F84&lt;&gt;$G84,PrSettings!$M$4="●"),(($F84-$G84)=(AZ84-BA84))*1,0),"")</f>
        <v/>
      </c>
      <c r="BE84" s="188" t="str">
        <f t="shared" si="1293"/>
        <v/>
      </c>
      <c r="BF84" s="188" t="str">
        <f>IF(BC84&lt;&gt;"",IF(ABS($F84-$G84)&gt;=PrSettings!$M$7,(ABS($F84-$G84-AZ84+BA84)&lt;=1)*1,IF(AND(BC84,$F84=$G84,$F84&gt;=PrSettings!$M$6),(ABS(AZ84-$F84)&lt;=1)*1,IF(AND(BC84,$F84+$G84&gt;=PrSettings!$M$8),(ABS(AZ84-$F84)+ABS(BA84-$G84)&lt;=1)*1,""))),"")</f>
        <v/>
      </c>
      <c r="BG84" s="220"/>
      <c r="BI84" s="186">
        <f t="shared" si="1008"/>
        <v>74</v>
      </c>
      <c r="BJ84" s="187" t="str">
        <f t="shared" si="1294"/>
        <v>Ghana</v>
      </c>
      <c r="BK84" s="188">
        <f t="shared" si="1295"/>
        <v>33</v>
      </c>
      <c r="BL84" s="187" t="str">
        <f t="shared" si="1296"/>
        <v>Panama</v>
      </c>
      <c r="BM84" s="222"/>
      <c r="BN84" s="222"/>
      <c r="BO84" s="218"/>
      <c r="BP84" s="188" t="str">
        <f t="shared" si="1297"/>
        <v/>
      </c>
      <c r="BQ84" s="188" t="str">
        <f>IF((BP84&lt;&gt;""),IF(OR($F84&lt;&gt;$G84,PrSettings!$M$4="●"),(($F84-$G84)=(BM84-BN84))*1,0),"")</f>
        <v/>
      </c>
      <c r="BR84" s="188" t="str">
        <f t="shared" si="1298"/>
        <v/>
      </c>
      <c r="BS84" s="188" t="str">
        <f>IF(BP84&lt;&gt;"",IF(ABS($F84-$G84)&gt;=PrSettings!$M$7,(ABS($F84-$G84-BM84+BN84)&lt;=1)*1,IF(AND(BP84,$F84=$G84,$F84&gt;=PrSettings!$M$6),(ABS(BM84-$F84)&lt;=1)*1,IF(AND(BP84,$F84+$G84&gt;=PrSettings!$M$8),(ABS(BM84-$F84)+ABS(BN84-$G84)&lt;=1)*1,""))),"")</f>
        <v/>
      </c>
      <c r="BT84" s="220"/>
      <c r="BV84" s="186">
        <f t="shared" si="1013"/>
        <v>74</v>
      </c>
      <c r="BW84" s="187" t="str">
        <f t="shared" si="1299"/>
        <v>Ghana</v>
      </c>
      <c r="BX84" s="188">
        <f t="shared" si="1300"/>
        <v>33</v>
      </c>
      <c r="BY84" s="187" t="str">
        <f t="shared" si="1301"/>
        <v>Panama</v>
      </c>
      <c r="BZ84" s="222"/>
      <c r="CA84" s="222"/>
      <c r="CB84" s="218"/>
      <c r="CC84" s="188" t="str">
        <f t="shared" si="1302"/>
        <v/>
      </c>
      <c r="CD84" s="188" t="str">
        <f>IF((CC84&lt;&gt;""),IF(OR($F84&lt;&gt;$G84,PrSettings!$M$4="●"),(($F84-$G84)=(BZ84-CA84))*1,0),"")</f>
        <v/>
      </c>
      <c r="CE84" s="188" t="str">
        <f t="shared" si="1303"/>
        <v/>
      </c>
      <c r="CF84" s="188" t="str">
        <f>IF(CC84&lt;&gt;"",IF(ABS($F84-$G84)&gt;=PrSettings!$M$7,(ABS($F84-$G84-BZ84+CA84)&lt;=1)*1,IF(AND(CC84,$F84=$G84,$F84&gt;=PrSettings!$M$6),(ABS(BZ84-$F84)&lt;=1)*1,IF(AND(CC84,$F84+$G84&gt;=PrSettings!$M$8),(ABS(BZ84-$F84)+ABS(CA84-$G84)&lt;=1)*1,""))),"")</f>
        <v/>
      </c>
      <c r="CG84" s="220"/>
      <c r="CI84" s="186">
        <f t="shared" si="1018"/>
        <v>74</v>
      </c>
      <c r="CJ84" s="187" t="str">
        <f t="shared" si="1304"/>
        <v>Ghana</v>
      </c>
      <c r="CK84" s="188">
        <f t="shared" si="1305"/>
        <v>33</v>
      </c>
      <c r="CL84" s="187" t="str">
        <f t="shared" si="1306"/>
        <v>Panama</v>
      </c>
      <c r="CM84" s="222"/>
      <c r="CN84" s="222"/>
      <c r="CO84" s="218"/>
      <c r="CP84" s="188" t="str">
        <f t="shared" si="1307"/>
        <v/>
      </c>
      <c r="CQ84" s="188" t="str">
        <f>IF((CP84&lt;&gt;""),IF(OR($F84&lt;&gt;$G84,PrSettings!$M$4="●"),(($F84-$G84)=(CM84-CN84))*1,0),"")</f>
        <v/>
      </c>
      <c r="CR84" s="188" t="str">
        <f t="shared" si="1308"/>
        <v/>
      </c>
      <c r="CS84" s="188" t="str">
        <f>IF(CP84&lt;&gt;"",IF(ABS($F84-$G84)&gt;=PrSettings!$M$7,(ABS($F84-$G84-CM84+CN84)&lt;=1)*1,IF(AND(CP84,$F84=$G84,$F84&gt;=PrSettings!$M$6),(ABS(CM84-$F84)&lt;=1)*1,IF(AND(CP84,$F84+$G84&gt;=PrSettings!$M$8),(ABS(CM84-$F84)+ABS(CN84-$G84)&lt;=1)*1,""))),"")</f>
        <v/>
      </c>
      <c r="CT84" s="220"/>
      <c r="CV84" s="186">
        <f t="shared" si="1023"/>
        <v>74</v>
      </c>
      <c r="CW84" s="187" t="str">
        <f t="shared" si="1309"/>
        <v>Ghana</v>
      </c>
      <c r="CX84" s="188">
        <f t="shared" si="1310"/>
        <v>33</v>
      </c>
      <c r="CY84" s="187" t="str">
        <f t="shared" si="1311"/>
        <v>Panama</v>
      </c>
      <c r="CZ84" s="222"/>
      <c r="DA84" s="222"/>
      <c r="DB84" s="218"/>
      <c r="DC84" s="188" t="str">
        <f t="shared" si="1312"/>
        <v/>
      </c>
      <c r="DD84" s="188" t="str">
        <f>IF((DC84&lt;&gt;""),IF(OR($F84&lt;&gt;$G84,PrSettings!$M$4="●"),(($F84-$G84)=(CZ84-DA84))*1,0),"")</f>
        <v/>
      </c>
      <c r="DE84" s="188" t="str">
        <f t="shared" si="1313"/>
        <v/>
      </c>
      <c r="DF84" s="188" t="str">
        <f>IF(DC84&lt;&gt;"",IF(ABS($F84-$G84)&gt;=PrSettings!$M$7,(ABS($F84-$G84-CZ84+DA84)&lt;=1)*1,IF(AND(DC84,$F84=$G84,$F84&gt;=PrSettings!$M$6),(ABS(CZ84-$F84)&lt;=1)*1,IF(AND(DC84,$F84+$G84&gt;=PrSettings!$M$8),(ABS(CZ84-$F84)+ABS(DA84-$G84)&lt;=1)*1,""))),"")</f>
        <v/>
      </c>
      <c r="DG84" s="220"/>
      <c r="DI84" s="186">
        <f t="shared" si="1028"/>
        <v>74</v>
      </c>
      <c r="DJ84" s="187" t="str">
        <f t="shared" si="1314"/>
        <v>Ghana</v>
      </c>
      <c r="DK84" s="188">
        <f t="shared" si="1315"/>
        <v>33</v>
      </c>
      <c r="DL84" s="187" t="str">
        <f t="shared" si="1316"/>
        <v>Panama</v>
      </c>
      <c r="DM84" s="222"/>
      <c r="DN84" s="222"/>
      <c r="DO84" s="218"/>
      <c r="DP84" s="188" t="str">
        <f t="shared" si="1317"/>
        <v/>
      </c>
      <c r="DQ84" s="188" t="str">
        <f>IF((DP84&lt;&gt;""),IF(OR($F84&lt;&gt;$G84,PrSettings!$M$4="●"),(($F84-$G84)=(DM84-DN84))*1,0),"")</f>
        <v/>
      </c>
      <c r="DR84" s="188" t="str">
        <f t="shared" si="1318"/>
        <v/>
      </c>
      <c r="DS84" s="188" t="str">
        <f>IF(DP84&lt;&gt;"",IF(ABS($F84-$G84)&gt;=PrSettings!$M$7,(ABS($F84-$G84-DM84+DN84)&lt;=1)*1,IF(AND(DP84,$F84=$G84,$F84&gt;=PrSettings!$M$6),(ABS(DM84-$F84)&lt;=1)*1,IF(AND(DP84,$F84+$G84&gt;=PrSettings!$M$8),(ABS(DM84-$F84)+ABS(DN84-$G84)&lt;=1)*1,""))),"")</f>
        <v/>
      </c>
      <c r="DT84" s="220"/>
      <c r="DV84" s="186">
        <f t="shared" si="1033"/>
        <v>74</v>
      </c>
      <c r="DW84" s="187" t="str">
        <f t="shared" si="1319"/>
        <v>Ghana</v>
      </c>
      <c r="DX84" s="188">
        <f t="shared" si="1320"/>
        <v>33</v>
      </c>
      <c r="DY84" s="187" t="str">
        <f t="shared" si="1321"/>
        <v>Panama</v>
      </c>
      <c r="DZ84" s="222"/>
      <c r="EA84" s="222"/>
      <c r="EB84" s="218"/>
      <c r="EC84" s="188" t="str">
        <f t="shared" si="1322"/>
        <v/>
      </c>
      <c r="ED84" s="188" t="str">
        <f>IF((EC84&lt;&gt;""),IF(OR($F84&lt;&gt;$G84,PrSettings!$M$4="●"),(($F84-$G84)=(DZ84-EA84))*1,0),"")</f>
        <v/>
      </c>
      <c r="EE84" s="188" t="str">
        <f t="shared" si="1323"/>
        <v/>
      </c>
      <c r="EF84" s="188" t="str">
        <f>IF(EC84&lt;&gt;"",IF(ABS($F84-$G84)&gt;=PrSettings!$M$7,(ABS($F84-$G84-DZ84+EA84)&lt;=1)*1,IF(AND(EC84,$F84=$G84,$F84&gt;=PrSettings!$M$6),(ABS(DZ84-$F84)&lt;=1)*1,IF(AND(EC84,$F84+$G84&gt;=PrSettings!$M$8),(ABS(DZ84-$F84)+ABS(EA84-$G84)&lt;=1)*1,""))),"")</f>
        <v/>
      </c>
      <c r="EG84" s="220"/>
      <c r="EI84" s="186">
        <f t="shared" si="1038"/>
        <v>74</v>
      </c>
      <c r="EJ84" s="187" t="str">
        <f t="shared" si="1324"/>
        <v>Ghana</v>
      </c>
      <c r="EK84" s="188">
        <f t="shared" si="1325"/>
        <v>33</v>
      </c>
      <c r="EL84" s="187" t="str">
        <f t="shared" si="1326"/>
        <v>Panama</v>
      </c>
      <c r="EM84" s="222"/>
      <c r="EN84" s="222"/>
      <c r="EO84" s="218"/>
      <c r="EP84" s="188" t="str">
        <f t="shared" si="1327"/>
        <v/>
      </c>
      <c r="EQ84" s="188" t="str">
        <f>IF((EP84&lt;&gt;""),IF(OR($F84&lt;&gt;$G84,PrSettings!$M$4="●"),(($F84-$G84)=(EM84-EN84))*1,0),"")</f>
        <v/>
      </c>
      <c r="ER84" s="188" t="str">
        <f t="shared" si="1328"/>
        <v/>
      </c>
      <c r="ES84" s="188" t="str">
        <f>IF(EP84&lt;&gt;"",IF(ABS($F84-$G84)&gt;=PrSettings!$M$7,(ABS($F84-$G84-EM84+EN84)&lt;=1)*1,IF(AND(EP84,$F84=$G84,$F84&gt;=PrSettings!$M$6),(ABS(EM84-$F84)&lt;=1)*1,IF(AND(EP84,$F84+$G84&gt;=PrSettings!$M$8),(ABS(EM84-$F84)+ABS(EN84-$G84)&lt;=1)*1,""))),"")</f>
        <v/>
      </c>
      <c r="ET84" s="220"/>
      <c r="EV84" s="186">
        <f t="shared" si="1043"/>
        <v>74</v>
      </c>
      <c r="EW84" s="187" t="str">
        <f t="shared" si="1329"/>
        <v>Ghana</v>
      </c>
      <c r="EX84" s="188">
        <f t="shared" si="1330"/>
        <v>33</v>
      </c>
      <c r="EY84" s="187" t="str">
        <f t="shared" si="1331"/>
        <v>Panama</v>
      </c>
      <c r="EZ84" s="222"/>
      <c r="FA84" s="222"/>
      <c r="FB84" s="218"/>
      <c r="FC84" s="188" t="str">
        <f t="shared" si="1332"/>
        <v/>
      </c>
      <c r="FD84" s="188" t="str">
        <f>IF((FC84&lt;&gt;""),IF(OR($F84&lt;&gt;$G84,PrSettings!$M$4="●"),(($F84-$G84)=(EZ84-FA84))*1,0),"")</f>
        <v/>
      </c>
      <c r="FE84" s="188" t="str">
        <f t="shared" si="1333"/>
        <v/>
      </c>
      <c r="FF84" s="188" t="str">
        <f>IF(FC84&lt;&gt;"",IF(ABS($F84-$G84)&gt;=PrSettings!$M$7,(ABS($F84-$G84-EZ84+FA84)&lt;=1)*1,IF(AND(FC84,$F84=$G84,$F84&gt;=PrSettings!$M$6),(ABS(EZ84-$F84)&lt;=1)*1,IF(AND(FC84,$F84+$G84&gt;=PrSettings!$M$8),(ABS(EZ84-$F84)+ABS(FA84-$G84)&lt;=1)*1,""))),"")</f>
        <v/>
      </c>
      <c r="FG84" s="220"/>
      <c r="FI84" s="186">
        <f t="shared" si="1048"/>
        <v>74</v>
      </c>
      <c r="FJ84" s="187" t="str">
        <f t="shared" si="1334"/>
        <v>Ghana</v>
      </c>
      <c r="FK84" s="188">
        <f t="shared" si="1335"/>
        <v>33</v>
      </c>
      <c r="FL84" s="187" t="str">
        <f t="shared" si="1336"/>
        <v>Panama</v>
      </c>
      <c r="FM84" s="222"/>
      <c r="FN84" s="222"/>
      <c r="FO84" s="218"/>
      <c r="FP84" s="188" t="str">
        <f t="shared" si="1337"/>
        <v/>
      </c>
      <c r="FQ84" s="188" t="str">
        <f>IF((FP84&lt;&gt;""),IF(OR($F84&lt;&gt;$G84,PrSettings!$M$4="●"),(($F84-$G84)=(FM84-FN84))*1,0),"")</f>
        <v/>
      </c>
      <c r="FR84" s="188" t="str">
        <f t="shared" si="1338"/>
        <v/>
      </c>
      <c r="FS84" s="188" t="str">
        <f>IF(FP84&lt;&gt;"",IF(ABS($F84-$G84)&gt;=PrSettings!$M$7,(ABS($F84-$G84-FM84+FN84)&lt;=1)*1,IF(AND(FP84,$F84=$G84,$F84&gt;=PrSettings!$M$6),(ABS(FM84-$F84)&lt;=1)*1,IF(AND(FP84,$F84+$G84&gt;=PrSettings!$M$8),(ABS(FM84-$F84)+ABS(FN84-$G84)&lt;=1)*1,""))),"")</f>
        <v/>
      </c>
      <c r="FT84" s="220"/>
      <c r="FV84" s="186">
        <f t="shared" si="1053"/>
        <v>74</v>
      </c>
      <c r="FW84" s="187" t="str">
        <f t="shared" si="1339"/>
        <v>Ghana</v>
      </c>
      <c r="FX84" s="188">
        <f t="shared" si="1340"/>
        <v>33</v>
      </c>
      <c r="FY84" s="187" t="str">
        <f t="shared" si="1341"/>
        <v>Panama</v>
      </c>
      <c r="FZ84" s="222"/>
      <c r="GA84" s="222"/>
      <c r="GB84" s="218"/>
      <c r="GC84" s="188" t="str">
        <f t="shared" si="1342"/>
        <v/>
      </c>
      <c r="GD84" s="188" t="str">
        <f>IF((GC84&lt;&gt;""),IF(OR($F84&lt;&gt;$G84,PrSettings!$M$4="●"),(($F84-$G84)=(FZ84-GA84))*1,0),"")</f>
        <v/>
      </c>
      <c r="GE84" s="188" t="str">
        <f t="shared" si="1343"/>
        <v/>
      </c>
      <c r="GF84" s="188" t="str">
        <f>IF(GC84&lt;&gt;"",IF(ABS($F84-$G84)&gt;=PrSettings!$M$7,(ABS($F84-$G84-FZ84+GA84)&lt;=1)*1,IF(AND(GC84,$F84=$G84,$F84&gt;=PrSettings!$M$6),(ABS(FZ84-$F84)&lt;=1)*1,IF(AND(GC84,$F84+$G84&gt;=PrSettings!$M$8),(ABS(FZ84-$F84)+ABS(GA84-$G84)&lt;=1)*1,""))),"")</f>
        <v/>
      </c>
      <c r="GG84" s="220"/>
      <c r="GI84" s="186">
        <f t="shared" si="1058"/>
        <v>74</v>
      </c>
      <c r="GJ84" s="187" t="str">
        <f t="shared" si="1344"/>
        <v>Ghana</v>
      </c>
      <c r="GK84" s="188">
        <f t="shared" si="1345"/>
        <v>33</v>
      </c>
      <c r="GL84" s="187" t="str">
        <f t="shared" si="1346"/>
        <v>Panama</v>
      </c>
      <c r="GM84" s="222"/>
      <c r="GN84" s="222"/>
      <c r="GO84" s="218"/>
      <c r="GP84" s="188" t="str">
        <f t="shared" si="1347"/>
        <v/>
      </c>
      <c r="GQ84" s="188" t="str">
        <f>IF((GP84&lt;&gt;""),IF(OR($F84&lt;&gt;$G84,PrSettings!$M$4="●"),(($F84-$G84)=(GM84-GN84))*1,0),"")</f>
        <v/>
      </c>
      <c r="GR84" s="188" t="str">
        <f t="shared" si="1348"/>
        <v/>
      </c>
      <c r="GS84" s="188" t="str">
        <f>IF(GP84&lt;&gt;"",IF(ABS($F84-$G84)&gt;=PrSettings!$M$7,(ABS($F84-$G84-GM84+GN84)&lt;=1)*1,IF(AND(GP84,$F84=$G84,$F84&gt;=PrSettings!$M$6),(ABS(GM84-$F84)&lt;=1)*1,IF(AND(GP84,$F84+$G84&gt;=PrSettings!$M$8),(ABS(GM84-$F84)+ABS(GN84-$G84)&lt;=1)*1,""))),"")</f>
        <v/>
      </c>
      <c r="GT84" s="220"/>
      <c r="GV84" s="186">
        <f t="shared" si="1063"/>
        <v>74</v>
      </c>
      <c r="GW84" s="187" t="str">
        <f t="shared" si="1349"/>
        <v>Ghana</v>
      </c>
      <c r="GX84" s="188">
        <f t="shared" si="1350"/>
        <v>33</v>
      </c>
      <c r="GY84" s="187" t="str">
        <f t="shared" si="1351"/>
        <v>Panama</v>
      </c>
      <c r="GZ84" s="222"/>
      <c r="HA84" s="222"/>
      <c r="HB84" s="218"/>
      <c r="HC84" s="188" t="str">
        <f t="shared" si="1352"/>
        <v/>
      </c>
      <c r="HD84" s="188" t="str">
        <f>IF((HC84&lt;&gt;""),IF(OR($F84&lt;&gt;$G84,PrSettings!$M$4="●"),(($F84-$G84)=(GZ84-HA84))*1,0),"")</f>
        <v/>
      </c>
      <c r="HE84" s="188" t="str">
        <f t="shared" si="1353"/>
        <v/>
      </c>
      <c r="HF84" s="188" t="str">
        <f>IF(HC84&lt;&gt;"",IF(ABS($F84-$G84)&gt;=PrSettings!$M$7,(ABS($F84-$G84-GZ84+HA84)&lt;=1)*1,IF(AND(HC84,$F84=$G84,$F84&gt;=PrSettings!$M$6),(ABS(GZ84-$F84)&lt;=1)*1,IF(AND(HC84,$F84+$G84&gt;=PrSettings!$M$8),(ABS(GZ84-$F84)+ABS(HA84-$G84)&lt;=1)*1,""))),"")</f>
        <v/>
      </c>
      <c r="HG84" s="220"/>
      <c r="HI84" s="186">
        <f t="shared" si="1068"/>
        <v>74</v>
      </c>
      <c r="HJ84" s="187" t="str">
        <f t="shared" si="1354"/>
        <v>Ghana</v>
      </c>
      <c r="HK84" s="188">
        <f t="shared" si="1355"/>
        <v>33</v>
      </c>
      <c r="HL84" s="187" t="str">
        <f t="shared" si="1356"/>
        <v>Panama</v>
      </c>
      <c r="HM84" s="222"/>
      <c r="HN84" s="222"/>
      <c r="HO84" s="218"/>
      <c r="HP84" s="188" t="str">
        <f t="shared" si="1357"/>
        <v/>
      </c>
      <c r="HQ84" s="188" t="str">
        <f>IF((HP84&lt;&gt;""),IF(OR($F84&lt;&gt;$G84,PrSettings!$M$4="●"),(($F84-$G84)=(HM84-HN84))*1,0),"")</f>
        <v/>
      </c>
      <c r="HR84" s="188" t="str">
        <f t="shared" si="1358"/>
        <v/>
      </c>
      <c r="HS84" s="188" t="str">
        <f>IF(HP84&lt;&gt;"",IF(ABS($F84-$G84)&gt;=PrSettings!$M$7,(ABS($F84-$G84-HM84+HN84)&lt;=1)*1,IF(AND(HP84,$F84=$G84,$F84&gt;=PrSettings!$M$6),(ABS(HM84-$F84)&lt;=1)*1,IF(AND(HP84,$F84+$G84&gt;=PrSettings!$M$8),(ABS(HM84-$F84)+ABS(HN84-$G84)&lt;=1)*1,""))),"")</f>
        <v/>
      </c>
      <c r="HT84" s="220"/>
      <c r="HV84" s="186">
        <f t="shared" si="1073"/>
        <v>74</v>
      </c>
      <c r="HW84" s="187" t="str">
        <f t="shared" si="1359"/>
        <v>Ghana</v>
      </c>
      <c r="HX84" s="188">
        <f t="shared" si="1360"/>
        <v>33</v>
      </c>
      <c r="HY84" s="187" t="str">
        <f t="shared" si="1361"/>
        <v>Panama</v>
      </c>
      <c r="HZ84" s="222"/>
      <c r="IA84" s="222"/>
      <c r="IB84" s="218"/>
      <c r="IC84" s="188" t="str">
        <f t="shared" si="1362"/>
        <v/>
      </c>
      <c r="ID84" s="188" t="str">
        <f>IF((IC84&lt;&gt;""),IF(OR($F84&lt;&gt;$G84,PrSettings!$M$4="●"),(($F84-$G84)=(HZ84-IA84))*1,0),"")</f>
        <v/>
      </c>
      <c r="IE84" s="188" t="str">
        <f t="shared" si="1363"/>
        <v/>
      </c>
      <c r="IF84" s="188" t="str">
        <f>IF(IC84&lt;&gt;"",IF(ABS($F84-$G84)&gt;=PrSettings!$M$7,(ABS($F84-$G84-HZ84+IA84)&lt;=1)*1,IF(AND(IC84,$F84=$G84,$F84&gt;=PrSettings!$M$6),(ABS(HZ84-$F84)&lt;=1)*1,IF(AND(IC84,$F84+$G84&gt;=PrSettings!$M$8),(ABS(HZ84-$F84)+ABS(IA84-$G84)&lt;=1)*1,""))),"")</f>
        <v/>
      </c>
      <c r="IG84" s="220"/>
      <c r="II84" s="186">
        <f t="shared" si="1078"/>
        <v>74</v>
      </c>
      <c r="IJ84" s="187" t="str">
        <f t="shared" si="1364"/>
        <v>Ghana</v>
      </c>
      <c r="IK84" s="188">
        <f t="shared" si="1365"/>
        <v>33</v>
      </c>
      <c r="IL84" s="187" t="str">
        <f t="shared" si="1366"/>
        <v>Panama</v>
      </c>
      <c r="IM84" s="222"/>
      <c r="IN84" s="222"/>
      <c r="IO84" s="218"/>
      <c r="IP84" s="188" t="str">
        <f t="shared" si="1367"/>
        <v/>
      </c>
      <c r="IQ84" s="188" t="str">
        <f>IF((IP84&lt;&gt;""),IF(OR($F84&lt;&gt;$G84,PrSettings!$M$4="●"),(($F84-$G84)=(IM84-IN84))*1,0),"")</f>
        <v/>
      </c>
      <c r="IR84" s="188" t="str">
        <f t="shared" si="1368"/>
        <v/>
      </c>
      <c r="IS84" s="188" t="str">
        <f>IF(IP84&lt;&gt;"",IF(ABS($F84-$G84)&gt;=PrSettings!$M$7,(ABS($F84-$G84-IM84+IN84)&lt;=1)*1,IF(AND(IP84,$F84=$G84,$F84&gt;=PrSettings!$M$6),(ABS(IM84-$F84)&lt;=1)*1,IF(AND(IP84,$F84+$G84&gt;=PrSettings!$M$8),(ABS(IM84-$F84)+ABS(IN84-$G84)&lt;=1)*1,""))),"")</f>
        <v/>
      </c>
      <c r="IT84" s="220"/>
      <c r="IV84" s="186">
        <f t="shared" si="1083"/>
        <v>74</v>
      </c>
      <c r="IW84" s="187" t="str">
        <f t="shared" si="1369"/>
        <v>Ghana</v>
      </c>
      <c r="IX84" s="188">
        <f t="shared" si="1370"/>
        <v>33</v>
      </c>
      <c r="IY84" s="187" t="str">
        <f t="shared" si="1371"/>
        <v>Panama</v>
      </c>
      <c r="IZ84" s="222"/>
      <c r="JA84" s="222"/>
      <c r="JB84" s="218"/>
      <c r="JC84" s="188" t="str">
        <f t="shared" si="1372"/>
        <v/>
      </c>
      <c r="JD84" s="188" t="str">
        <f>IF((JC84&lt;&gt;""),IF(OR($F84&lt;&gt;$G84,PrSettings!$M$4="●"),(($F84-$G84)=(IZ84-JA84))*1,0),"")</f>
        <v/>
      </c>
      <c r="JE84" s="188" t="str">
        <f t="shared" si="1373"/>
        <v/>
      </c>
      <c r="JF84" s="188" t="str">
        <f>IF(JC84&lt;&gt;"",IF(ABS($F84-$G84)&gt;=PrSettings!$M$7,(ABS($F84-$G84-IZ84+JA84)&lt;=1)*1,IF(AND(JC84,$F84=$G84,$F84&gt;=PrSettings!$M$6),(ABS(IZ84-$F84)&lt;=1)*1,IF(AND(JC84,$F84+$G84&gt;=PrSettings!$M$8),(ABS(IZ84-$F84)+ABS(JA84-$G84)&lt;=1)*1,""))),"")</f>
        <v/>
      </c>
      <c r="JG84" s="220"/>
      <c r="JI84" s="186">
        <f t="shared" si="1088"/>
        <v>74</v>
      </c>
      <c r="JJ84" s="187" t="str">
        <f t="shared" si="1374"/>
        <v>Ghana</v>
      </c>
      <c r="JK84" s="188">
        <f t="shared" si="1375"/>
        <v>33</v>
      </c>
      <c r="JL84" s="187" t="str">
        <f t="shared" si="1376"/>
        <v>Panama</v>
      </c>
      <c r="JM84" s="222"/>
      <c r="JN84" s="222"/>
      <c r="JO84" s="218"/>
      <c r="JP84" s="188" t="str">
        <f t="shared" si="1377"/>
        <v/>
      </c>
      <c r="JQ84" s="188" t="str">
        <f>IF((JP84&lt;&gt;""),IF(OR($F84&lt;&gt;$G84,PrSettings!$M$4="●"),(($F84-$G84)=(JM84-JN84))*1,0),"")</f>
        <v/>
      </c>
      <c r="JR84" s="188" t="str">
        <f t="shared" si="1378"/>
        <v/>
      </c>
      <c r="JS84" s="188" t="str">
        <f>IF(JP84&lt;&gt;"",IF(ABS($F84-$G84)&gt;=PrSettings!$M$7,(ABS($F84-$G84-JM84+JN84)&lt;=1)*1,IF(AND(JP84,$F84=$G84,$F84&gt;=PrSettings!$M$6),(ABS(JM84-$F84)&lt;=1)*1,IF(AND(JP84,$F84+$G84&gt;=PrSettings!$M$8),(ABS(JM84-$F84)+ABS(JN84-$G84)&lt;=1)*1,""))),"")</f>
        <v/>
      </c>
      <c r="JT84" s="220"/>
      <c r="JV84" s="186">
        <f t="shared" si="1093"/>
        <v>74</v>
      </c>
      <c r="JW84" s="187" t="str">
        <f t="shared" si="1379"/>
        <v>Ghana</v>
      </c>
      <c r="JX84" s="188">
        <f t="shared" si="1380"/>
        <v>33</v>
      </c>
      <c r="JY84" s="187" t="str">
        <f t="shared" si="1381"/>
        <v>Panama</v>
      </c>
      <c r="JZ84" s="222"/>
      <c r="KA84" s="222"/>
      <c r="KB84" s="218"/>
      <c r="KC84" s="188" t="str">
        <f t="shared" si="1382"/>
        <v/>
      </c>
      <c r="KD84" s="188" t="str">
        <f>IF((KC84&lt;&gt;""),IF(OR($F84&lt;&gt;$G84,PrSettings!$M$4="●"),(($F84-$G84)=(JZ84-KA84))*1,0),"")</f>
        <v/>
      </c>
      <c r="KE84" s="188" t="str">
        <f t="shared" si="1383"/>
        <v/>
      </c>
      <c r="KF84" s="188" t="str">
        <f>IF(KC84&lt;&gt;"",IF(ABS($F84-$G84)&gt;=PrSettings!$M$7,(ABS($F84-$G84-JZ84+KA84)&lt;=1)*1,IF(AND(KC84,$F84=$G84,$F84&gt;=PrSettings!$M$6),(ABS(JZ84-$F84)&lt;=1)*1,IF(AND(KC84,$F84+$G84&gt;=PrSettings!$M$8),(ABS(JZ84-$F84)+ABS(KA84-$G84)&lt;=1)*1,""))),"")</f>
        <v/>
      </c>
      <c r="KG84" s="220"/>
      <c r="KI84" s="186">
        <f t="shared" si="1098"/>
        <v>74</v>
      </c>
      <c r="KJ84" s="187" t="str">
        <f t="shared" si="1384"/>
        <v>Ghana</v>
      </c>
      <c r="KK84" s="188">
        <f t="shared" si="1385"/>
        <v>33</v>
      </c>
      <c r="KL84" s="187" t="str">
        <f t="shared" si="1386"/>
        <v>Panama</v>
      </c>
      <c r="KM84" s="222"/>
      <c r="KN84" s="222"/>
      <c r="KO84" s="218"/>
      <c r="KP84" s="188" t="str">
        <f t="shared" si="1387"/>
        <v/>
      </c>
      <c r="KQ84" s="188" t="str">
        <f>IF((KP84&lt;&gt;""),IF(OR($F84&lt;&gt;$G84,PrSettings!$M$4="●"),(($F84-$G84)=(KM84-KN84))*1,0),"")</f>
        <v/>
      </c>
      <c r="KR84" s="188" t="str">
        <f t="shared" si="1388"/>
        <v/>
      </c>
      <c r="KS84" s="188" t="str">
        <f>IF(KP84&lt;&gt;"",IF(ABS($F84-$G84)&gt;=PrSettings!$M$7,(ABS($F84-$G84-KM84+KN84)&lt;=1)*1,IF(AND(KP84,$F84=$G84,$F84&gt;=PrSettings!$M$6),(ABS(KM84-$F84)&lt;=1)*1,IF(AND(KP84,$F84+$G84&gt;=PrSettings!$M$8),(ABS(KM84-$F84)+ABS(KN84-$G84)&lt;=1)*1,""))),"")</f>
        <v/>
      </c>
      <c r="KT84" s="220"/>
      <c r="KV84" s="186">
        <f t="shared" si="1103"/>
        <v>74</v>
      </c>
      <c r="KW84" s="187" t="str">
        <f t="shared" si="1389"/>
        <v>Ghana</v>
      </c>
      <c r="KX84" s="188">
        <f t="shared" si="1390"/>
        <v>33</v>
      </c>
      <c r="KY84" s="187" t="str">
        <f t="shared" si="1391"/>
        <v>Panama</v>
      </c>
      <c r="KZ84" s="222"/>
      <c r="LA84" s="222"/>
      <c r="LB84" s="218"/>
      <c r="LC84" s="188" t="str">
        <f t="shared" si="1392"/>
        <v/>
      </c>
      <c r="LD84" s="188" t="str">
        <f>IF((LC84&lt;&gt;""),IF(OR($F84&lt;&gt;$G84,PrSettings!$M$4="●"),(($F84-$G84)=(KZ84-LA84))*1,0),"")</f>
        <v/>
      </c>
      <c r="LE84" s="188" t="str">
        <f t="shared" si="1393"/>
        <v/>
      </c>
      <c r="LF84" s="188" t="str">
        <f>IF(LC84&lt;&gt;"",IF(ABS($F84-$G84)&gt;=PrSettings!$M$7,(ABS($F84-$G84-KZ84+LA84)&lt;=1)*1,IF(AND(LC84,$F84=$G84,$F84&gt;=PrSettings!$M$6),(ABS(KZ84-$F84)&lt;=1)*1,IF(AND(LC84,$F84+$G84&gt;=PrSettings!$M$8),(ABS(KZ84-$F84)+ABS(LA84-$G84)&lt;=1)*1,""))),"")</f>
        <v/>
      </c>
      <c r="LG84" s="220"/>
      <c r="LI84" s="186">
        <f t="shared" si="1108"/>
        <v>74</v>
      </c>
      <c r="LJ84" s="187" t="str">
        <f t="shared" si="1394"/>
        <v>Ghana</v>
      </c>
      <c r="LK84" s="188">
        <f t="shared" si="1395"/>
        <v>33</v>
      </c>
      <c r="LL84" s="187" t="str">
        <f t="shared" si="1396"/>
        <v>Panama</v>
      </c>
      <c r="LM84" s="222"/>
      <c r="LN84" s="222"/>
      <c r="LO84" s="218"/>
      <c r="LP84" s="188" t="str">
        <f t="shared" si="1397"/>
        <v/>
      </c>
      <c r="LQ84" s="188" t="str">
        <f>IF((LP84&lt;&gt;""),IF(OR($F84&lt;&gt;$G84,PrSettings!$M$4="●"),(($F84-$G84)=(LM84-LN84))*1,0),"")</f>
        <v/>
      </c>
      <c r="LR84" s="188" t="str">
        <f t="shared" si="1398"/>
        <v/>
      </c>
      <c r="LS84" s="188" t="str">
        <f>IF(LP84&lt;&gt;"",IF(ABS($F84-$G84)&gt;=PrSettings!$M$7,(ABS($F84-$G84-LM84+LN84)&lt;=1)*1,IF(AND(LP84,$F84=$G84,$F84&gt;=PrSettings!$M$6),(ABS(LM84-$F84)&lt;=1)*1,IF(AND(LP84,$F84+$G84&gt;=PrSettings!$M$8),(ABS(LM84-$F84)+ABS(LN84-$G84)&lt;=1)*1,""))),"")</f>
        <v/>
      </c>
      <c r="LT84" s="220"/>
      <c r="LV84" s="186">
        <f t="shared" si="1113"/>
        <v>74</v>
      </c>
      <c r="LW84" s="187" t="str">
        <f t="shared" si="1399"/>
        <v>Ghana</v>
      </c>
      <c r="LX84" s="188">
        <f t="shared" si="1400"/>
        <v>33</v>
      </c>
      <c r="LY84" s="187" t="str">
        <f t="shared" si="1401"/>
        <v>Panama</v>
      </c>
      <c r="LZ84" s="222"/>
      <c r="MA84" s="222"/>
      <c r="MB84" s="218"/>
      <c r="MC84" s="188" t="str">
        <f t="shared" si="1402"/>
        <v/>
      </c>
      <c r="MD84" s="188" t="str">
        <f>IF((MC84&lt;&gt;""),IF(OR($F84&lt;&gt;$G84,PrSettings!$M$4="●"),(($F84-$G84)=(LZ84-MA84))*1,0),"")</f>
        <v/>
      </c>
      <c r="ME84" s="188" t="str">
        <f t="shared" si="1403"/>
        <v/>
      </c>
      <c r="MF84" s="188" t="str">
        <f>IF(MC84&lt;&gt;"",IF(ABS($F84-$G84)&gt;=PrSettings!$M$7,(ABS($F84-$G84-LZ84+MA84)&lt;=1)*1,IF(AND(MC84,$F84=$G84,$F84&gt;=PrSettings!$M$6),(ABS(LZ84-$F84)&lt;=1)*1,IF(AND(MC84,$F84+$G84&gt;=PrSettings!$M$8),(ABS(LZ84-$F84)+ABS(MA84-$G84)&lt;=1)*1,""))),"")</f>
        <v/>
      </c>
      <c r="MG84" s="220"/>
    </row>
    <row r="85" spans="1:345">
      <c r="B85" s="186">
        <f>INDEX(Groups!$C$7:$C$65,MATCH(C85,Groups!$D$7:$D$65,0))</f>
        <v>4</v>
      </c>
      <c r="C85" s="187" t="str">
        <f>CalcL!$P$24</f>
        <v>England</v>
      </c>
      <c r="D85" s="188">
        <f>INDEX(Groups!$C$7:$C$65,MATCH(E85,Groups!$D$7:$D$65,0))</f>
        <v>74</v>
      </c>
      <c r="E85" s="187" t="str">
        <f>CalcL!$Q$24</f>
        <v>Ghana</v>
      </c>
      <c r="F85" s="189" t="str">
        <f>CalcL!$R$24</f>
        <v/>
      </c>
      <c r="G85" s="190" t="str">
        <f>CalcL!$S$24</f>
        <v/>
      </c>
      <c r="I85" s="186">
        <f t="shared" si="468"/>
        <v>4</v>
      </c>
      <c r="J85" s="187" t="str">
        <f t="shared" si="1274"/>
        <v>England</v>
      </c>
      <c r="K85" s="188">
        <f t="shared" si="1275"/>
        <v>74</v>
      </c>
      <c r="L85" s="187" t="str">
        <f t="shared" si="1276"/>
        <v>Ghana</v>
      </c>
      <c r="M85" s="222"/>
      <c r="N85" s="222"/>
      <c r="O85" s="218"/>
      <c r="P85" s="188" t="str">
        <f t="shared" si="1277"/>
        <v/>
      </c>
      <c r="Q85" s="188" t="str">
        <f>IF((P85&lt;&gt;""),IF(OR($F85&lt;&gt;$G85,PrSettings!$M$4="●"),(($F85-$G85)=(M85-N85))*1,0),"")</f>
        <v/>
      </c>
      <c r="R85" s="188" t="str">
        <f t="shared" si="1278"/>
        <v/>
      </c>
      <c r="S85" s="188" t="str">
        <f>IF(P85&lt;&gt;"",IF(ABS($F85-$G85)&gt;=PrSettings!$M$7,(ABS($F85-$G85-M85+N85)&lt;=1)*1,IF(AND(P85,$F85=$G85,$F85&gt;=PrSettings!$M$6),(ABS(M85-$F85)&lt;=1)*1,IF(AND(P85,$F85+$G85&gt;=PrSettings!$M$8),(ABS(M85-$F85)+ABS(N85-$G85)&lt;=1)*1,""))),"")</f>
        <v/>
      </c>
      <c r="T85" s="220"/>
      <c r="V85" s="186">
        <f t="shared" si="993"/>
        <v>4</v>
      </c>
      <c r="W85" s="187" t="str">
        <f t="shared" si="1279"/>
        <v>England</v>
      </c>
      <c r="X85" s="188">
        <f t="shared" si="1280"/>
        <v>74</v>
      </c>
      <c r="Y85" s="187" t="str">
        <f t="shared" si="1281"/>
        <v>Ghana</v>
      </c>
      <c r="Z85" s="222"/>
      <c r="AA85" s="222"/>
      <c r="AB85" s="218"/>
      <c r="AC85" s="188" t="str">
        <f t="shared" si="1282"/>
        <v/>
      </c>
      <c r="AD85" s="188" t="str">
        <f>IF((AC85&lt;&gt;""),IF(OR($F85&lt;&gt;$G85,PrSettings!$M$4="●"),(($F85-$G85)=(Z85-AA85))*1,0),"")</f>
        <v/>
      </c>
      <c r="AE85" s="188" t="str">
        <f t="shared" si="1283"/>
        <v/>
      </c>
      <c r="AF85" s="188" t="str">
        <f>IF(AC85&lt;&gt;"",IF(ABS($F85-$G85)&gt;=PrSettings!$M$7,(ABS($F85-$G85-Z85+AA85)&lt;=1)*1,IF(AND(AC85,$F85=$G85,$F85&gt;=PrSettings!$M$6),(ABS(Z85-$F85)&lt;=1)*1,IF(AND(AC85,$F85+$G85&gt;=PrSettings!$M$8),(ABS(Z85-$F85)+ABS(AA85-$G85)&lt;=1)*1,""))),"")</f>
        <v/>
      </c>
      <c r="AG85" s="220"/>
      <c r="AI85" s="186">
        <f t="shared" si="998"/>
        <v>4</v>
      </c>
      <c r="AJ85" s="187" t="str">
        <f t="shared" si="1284"/>
        <v>England</v>
      </c>
      <c r="AK85" s="188">
        <f t="shared" si="1285"/>
        <v>74</v>
      </c>
      <c r="AL85" s="187" t="str">
        <f t="shared" si="1286"/>
        <v>Ghana</v>
      </c>
      <c r="AM85" s="222"/>
      <c r="AN85" s="222"/>
      <c r="AO85" s="218"/>
      <c r="AP85" s="188" t="str">
        <f t="shared" si="1287"/>
        <v/>
      </c>
      <c r="AQ85" s="188" t="str">
        <f>IF((AP85&lt;&gt;""),IF(OR($F85&lt;&gt;$G85,PrSettings!$M$4="●"),(($F85-$G85)=(AM85-AN85))*1,0),"")</f>
        <v/>
      </c>
      <c r="AR85" s="188" t="str">
        <f t="shared" si="1288"/>
        <v/>
      </c>
      <c r="AS85" s="188" t="str">
        <f>IF(AP85&lt;&gt;"",IF(ABS($F85-$G85)&gt;=PrSettings!$M$7,(ABS($F85-$G85-AM85+AN85)&lt;=1)*1,IF(AND(AP85,$F85=$G85,$F85&gt;=PrSettings!$M$6),(ABS(AM85-$F85)&lt;=1)*1,IF(AND(AP85,$F85+$G85&gt;=PrSettings!$M$8),(ABS(AM85-$F85)+ABS(AN85-$G85)&lt;=1)*1,""))),"")</f>
        <v/>
      </c>
      <c r="AT85" s="220"/>
      <c r="AV85" s="186">
        <f t="shared" si="1003"/>
        <v>4</v>
      </c>
      <c r="AW85" s="187" t="str">
        <f t="shared" si="1289"/>
        <v>England</v>
      </c>
      <c r="AX85" s="188">
        <f t="shared" si="1290"/>
        <v>74</v>
      </c>
      <c r="AY85" s="187" t="str">
        <f t="shared" si="1291"/>
        <v>Ghana</v>
      </c>
      <c r="AZ85" s="222"/>
      <c r="BA85" s="222"/>
      <c r="BB85" s="218"/>
      <c r="BC85" s="188" t="str">
        <f t="shared" si="1292"/>
        <v/>
      </c>
      <c r="BD85" s="188" t="str">
        <f>IF((BC85&lt;&gt;""),IF(OR($F85&lt;&gt;$G85,PrSettings!$M$4="●"),(($F85-$G85)=(AZ85-BA85))*1,0),"")</f>
        <v/>
      </c>
      <c r="BE85" s="188" t="str">
        <f t="shared" si="1293"/>
        <v/>
      </c>
      <c r="BF85" s="188" t="str">
        <f>IF(BC85&lt;&gt;"",IF(ABS($F85-$G85)&gt;=PrSettings!$M$7,(ABS($F85-$G85-AZ85+BA85)&lt;=1)*1,IF(AND(BC85,$F85=$G85,$F85&gt;=PrSettings!$M$6),(ABS(AZ85-$F85)&lt;=1)*1,IF(AND(BC85,$F85+$G85&gt;=PrSettings!$M$8),(ABS(AZ85-$F85)+ABS(BA85-$G85)&lt;=1)*1,""))),"")</f>
        <v/>
      </c>
      <c r="BG85" s="220"/>
      <c r="BI85" s="186">
        <f t="shared" si="1008"/>
        <v>4</v>
      </c>
      <c r="BJ85" s="187" t="str">
        <f t="shared" si="1294"/>
        <v>England</v>
      </c>
      <c r="BK85" s="188">
        <f t="shared" si="1295"/>
        <v>74</v>
      </c>
      <c r="BL85" s="187" t="str">
        <f t="shared" si="1296"/>
        <v>Ghana</v>
      </c>
      <c r="BM85" s="222"/>
      <c r="BN85" s="222"/>
      <c r="BO85" s="218"/>
      <c r="BP85" s="188" t="str">
        <f t="shared" si="1297"/>
        <v/>
      </c>
      <c r="BQ85" s="188" t="str">
        <f>IF((BP85&lt;&gt;""),IF(OR($F85&lt;&gt;$G85,PrSettings!$M$4="●"),(($F85-$G85)=(BM85-BN85))*1,0),"")</f>
        <v/>
      </c>
      <c r="BR85" s="188" t="str">
        <f t="shared" si="1298"/>
        <v/>
      </c>
      <c r="BS85" s="188" t="str">
        <f>IF(BP85&lt;&gt;"",IF(ABS($F85-$G85)&gt;=PrSettings!$M$7,(ABS($F85-$G85-BM85+BN85)&lt;=1)*1,IF(AND(BP85,$F85=$G85,$F85&gt;=PrSettings!$M$6),(ABS(BM85-$F85)&lt;=1)*1,IF(AND(BP85,$F85+$G85&gt;=PrSettings!$M$8),(ABS(BM85-$F85)+ABS(BN85-$G85)&lt;=1)*1,""))),"")</f>
        <v/>
      </c>
      <c r="BT85" s="220"/>
      <c r="BV85" s="186">
        <f t="shared" si="1013"/>
        <v>4</v>
      </c>
      <c r="BW85" s="187" t="str">
        <f t="shared" si="1299"/>
        <v>England</v>
      </c>
      <c r="BX85" s="188">
        <f t="shared" si="1300"/>
        <v>74</v>
      </c>
      <c r="BY85" s="187" t="str">
        <f t="shared" si="1301"/>
        <v>Ghana</v>
      </c>
      <c r="BZ85" s="222"/>
      <c r="CA85" s="222"/>
      <c r="CB85" s="218"/>
      <c r="CC85" s="188" t="str">
        <f t="shared" si="1302"/>
        <v/>
      </c>
      <c r="CD85" s="188" t="str">
        <f>IF((CC85&lt;&gt;""),IF(OR($F85&lt;&gt;$G85,PrSettings!$M$4="●"),(($F85-$G85)=(BZ85-CA85))*1,0),"")</f>
        <v/>
      </c>
      <c r="CE85" s="188" t="str">
        <f t="shared" si="1303"/>
        <v/>
      </c>
      <c r="CF85" s="188" t="str">
        <f>IF(CC85&lt;&gt;"",IF(ABS($F85-$G85)&gt;=PrSettings!$M$7,(ABS($F85-$G85-BZ85+CA85)&lt;=1)*1,IF(AND(CC85,$F85=$G85,$F85&gt;=PrSettings!$M$6),(ABS(BZ85-$F85)&lt;=1)*1,IF(AND(CC85,$F85+$G85&gt;=PrSettings!$M$8),(ABS(BZ85-$F85)+ABS(CA85-$G85)&lt;=1)*1,""))),"")</f>
        <v/>
      </c>
      <c r="CG85" s="220"/>
      <c r="CI85" s="186">
        <f t="shared" si="1018"/>
        <v>4</v>
      </c>
      <c r="CJ85" s="187" t="str">
        <f t="shared" si="1304"/>
        <v>England</v>
      </c>
      <c r="CK85" s="188">
        <f t="shared" si="1305"/>
        <v>74</v>
      </c>
      <c r="CL85" s="187" t="str">
        <f t="shared" si="1306"/>
        <v>Ghana</v>
      </c>
      <c r="CM85" s="222"/>
      <c r="CN85" s="222"/>
      <c r="CO85" s="218"/>
      <c r="CP85" s="188" t="str">
        <f t="shared" si="1307"/>
        <v/>
      </c>
      <c r="CQ85" s="188" t="str">
        <f>IF((CP85&lt;&gt;""),IF(OR($F85&lt;&gt;$G85,PrSettings!$M$4="●"),(($F85-$G85)=(CM85-CN85))*1,0),"")</f>
        <v/>
      </c>
      <c r="CR85" s="188" t="str">
        <f t="shared" si="1308"/>
        <v/>
      </c>
      <c r="CS85" s="188" t="str">
        <f>IF(CP85&lt;&gt;"",IF(ABS($F85-$G85)&gt;=PrSettings!$M$7,(ABS($F85-$G85-CM85+CN85)&lt;=1)*1,IF(AND(CP85,$F85=$G85,$F85&gt;=PrSettings!$M$6),(ABS(CM85-$F85)&lt;=1)*1,IF(AND(CP85,$F85+$G85&gt;=PrSettings!$M$8),(ABS(CM85-$F85)+ABS(CN85-$G85)&lt;=1)*1,""))),"")</f>
        <v/>
      </c>
      <c r="CT85" s="220"/>
      <c r="CV85" s="186">
        <f t="shared" si="1023"/>
        <v>4</v>
      </c>
      <c r="CW85" s="187" t="str">
        <f t="shared" si="1309"/>
        <v>England</v>
      </c>
      <c r="CX85" s="188">
        <f t="shared" si="1310"/>
        <v>74</v>
      </c>
      <c r="CY85" s="187" t="str">
        <f t="shared" si="1311"/>
        <v>Ghana</v>
      </c>
      <c r="CZ85" s="222"/>
      <c r="DA85" s="222"/>
      <c r="DB85" s="218"/>
      <c r="DC85" s="188" t="str">
        <f t="shared" si="1312"/>
        <v/>
      </c>
      <c r="DD85" s="188" t="str">
        <f>IF((DC85&lt;&gt;""),IF(OR($F85&lt;&gt;$G85,PrSettings!$M$4="●"),(($F85-$G85)=(CZ85-DA85))*1,0),"")</f>
        <v/>
      </c>
      <c r="DE85" s="188" t="str">
        <f t="shared" si="1313"/>
        <v/>
      </c>
      <c r="DF85" s="188" t="str">
        <f>IF(DC85&lt;&gt;"",IF(ABS($F85-$G85)&gt;=PrSettings!$M$7,(ABS($F85-$G85-CZ85+DA85)&lt;=1)*1,IF(AND(DC85,$F85=$G85,$F85&gt;=PrSettings!$M$6),(ABS(CZ85-$F85)&lt;=1)*1,IF(AND(DC85,$F85+$G85&gt;=PrSettings!$M$8),(ABS(CZ85-$F85)+ABS(DA85-$G85)&lt;=1)*1,""))),"")</f>
        <v/>
      </c>
      <c r="DG85" s="220"/>
      <c r="DI85" s="186">
        <f t="shared" si="1028"/>
        <v>4</v>
      </c>
      <c r="DJ85" s="187" t="str">
        <f t="shared" si="1314"/>
        <v>England</v>
      </c>
      <c r="DK85" s="188">
        <f t="shared" si="1315"/>
        <v>74</v>
      </c>
      <c r="DL85" s="187" t="str">
        <f t="shared" si="1316"/>
        <v>Ghana</v>
      </c>
      <c r="DM85" s="222"/>
      <c r="DN85" s="222"/>
      <c r="DO85" s="218"/>
      <c r="DP85" s="188" t="str">
        <f t="shared" si="1317"/>
        <v/>
      </c>
      <c r="DQ85" s="188" t="str">
        <f>IF((DP85&lt;&gt;""),IF(OR($F85&lt;&gt;$G85,PrSettings!$M$4="●"),(($F85-$G85)=(DM85-DN85))*1,0),"")</f>
        <v/>
      </c>
      <c r="DR85" s="188" t="str">
        <f t="shared" si="1318"/>
        <v/>
      </c>
      <c r="DS85" s="188" t="str">
        <f>IF(DP85&lt;&gt;"",IF(ABS($F85-$G85)&gt;=PrSettings!$M$7,(ABS($F85-$G85-DM85+DN85)&lt;=1)*1,IF(AND(DP85,$F85=$G85,$F85&gt;=PrSettings!$M$6),(ABS(DM85-$F85)&lt;=1)*1,IF(AND(DP85,$F85+$G85&gt;=PrSettings!$M$8),(ABS(DM85-$F85)+ABS(DN85-$G85)&lt;=1)*1,""))),"")</f>
        <v/>
      </c>
      <c r="DT85" s="220"/>
      <c r="DV85" s="186">
        <f t="shared" si="1033"/>
        <v>4</v>
      </c>
      <c r="DW85" s="187" t="str">
        <f t="shared" si="1319"/>
        <v>England</v>
      </c>
      <c r="DX85" s="188">
        <f t="shared" si="1320"/>
        <v>74</v>
      </c>
      <c r="DY85" s="187" t="str">
        <f t="shared" si="1321"/>
        <v>Ghana</v>
      </c>
      <c r="DZ85" s="222"/>
      <c r="EA85" s="222"/>
      <c r="EB85" s="218"/>
      <c r="EC85" s="188" t="str">
        <f t="shared" si="1322"/>
        <v/>
      </c>
      <c r="ED85" s="188" t="str">
        <f>IF((EC85&lt;&gt;""),IF(OR($F85&lt;&gt;$G85,PrSettings!$M$4="●"),(($F85-$G85)=(DZ85-EA85))*1,0),"")</f>
        <v/>
      </c>
      <c r="EE85" s="188" t="str">
        <f t="shared" si="1323"/>
        <v/>
      </c>
      <c r="EF85" s="188" t="str">
        <f>IF(EC85&lt;&gt;"",IF(ABS($F85-$G85)&gt;=PrSettings!$M$7,(ABS($F85-$G85-DZ85+EA85)&lt;=1)*1,IF(AND(EC85,$F85=$G85,$F85&gt;=PrSettings!$M$6),(ABS(DZ85-$F85)&lt;=1)*1,IF(AND(EC85,$F85+$G85&gt;=PrSettings!$M$8),(ABS(DZ85-$F85)+ABS(EA85-$G85)&lt;=1)*1,""))),"")</f>
        <v/>
      </c>
      <c r="EG85" s="220"/>
      <c r="EI85" s="186">
        <f t="shared" si="1038"/>
        <v>4</v>
      </c>
      <c r="EJ85" s="187" t="str">
        <f t="shared" si="1324"/>
        <v>England</v>
      </c>
      <c r="EK85" s="188">
        <f t="shared" si="1325"/>
        <v>74</v>
      </c>
      <c r="EL85" s="187" t="str">
        <f t="shared" si="1326"/>
        <v>Ghana</v>
      </c>
      <c r="EM85" s="222"/>
      <c r="EN85" s="222"/>
      <c r="EO85" s="218"/>
      <c r="EP85" s="188" t="str">
        <f t="shared" si="1327"/>
        <v/>
      </c>
      <c r="EQ85" s="188" t="str">
        <f>IF((EP85&lt;&gt;""),IF(OR($F85&lt;&gt;$G85,PrSettings!$M$4="●"),(($F85-$G85)=(EM85-EN85))*1,0),"")</f>
        <v/>
      </c>
      <c r="ER85" s="188" t="str">
        <f t="shared" si="1328"/>
        <v/>
      </c>
      <c r="ES85" s="188" t="str">
        <f>IF(EP85&lt;&gt;"",IF(ABS($F85-$G85)&gt;=PrSettings!$M$7,(ABS($F85-$G85-EM85+EN85)&lt;=1)*1,IF(AND(EP85,$F85=$G85,$F85&gt;=PrSettings!$M$6),(ABS(EM85-$F85)&lt;=1)*1,IF(AND(EP85,$F85+$G85&gt;=PrSettings!$M$8),(ABS(EM85-$F85)+ABS(EN85-$G85)&lt;=1)*1,""))),"")</f>
        <v/>
      </c>
      <c r="ET85" s="220"/>
      <c r="EV85" s="186">
        <f t="shared" si="1043"/>
        <v>4</v>
      </c>
      <c r="EW85" s="187" t="str">
        <f t="shared" si="1329"/>
        <v>England</v>
      </c>
      <c r="EX85" s="188">
        <f t="shared" si="1330"/>
        <v>74</v>
      </c>
      <c r="EY85" s="187" t="str">
        <f t="shared" si="1331"/>
        <v>Ghana</v>
      </c>
      <c r="EZ85" s="222"/>
      <c r="FA85" s="222"/>
      <c r="FB85" s="218"/>
      <c r="FC85" s="188" t="str">
        <f t="shared" si="1332"/>
        <v/>
      </c>
      <c r="FD85" s="188" t="str">
        <f>IF((FC85&lt;&gt;""),IF(OR($F85&lt;&gt;$G85,PrSettings!$M$4="●"),(($F85-$G85)=(EZ85-FA85))*1,0),"")</f>
        <v/>
      </c>
      <c r="FE85" s="188" t="str">
        <f t="shared" si="1333"/>
        <v/>
      </c>
      <c r="FF85" s="188" t="str">
        <f>IF(FC85&lt;&gt;"",IF(ABS($F85-$G85)&gt;=PrSettings!$M$7,(ABS($F85-$G85-EZ85+FA85)&lt;=1)*1,IF(AND(FC85,$F85=$G85,$F85&gt;=PrSettings!$M$6),(ABS(EZ85-$F85)&lt;=1)*1,IF(AND(FC85,$F85+$G85&gt;=PrSettings!$M$8),(ABS(EZ85-$F85)+ABS(FA85-$G85)&lt;=1)*1,""))),"")</f>
        <v/>
      </c>
      <c r="FG85" s="220"/>
      <c r="FI85" s="186">
        <f t="shared" si="1048"/>
        <v>4</v>
      </c>
      <c r="FJ85" s="187" t="str">
        <f t="shared" si="1334"/>
        <v>England</v>
      </c>
      <c r="FK85" s="188">
        <f t="shared" si="1335"/>
        <v>74</v>
      </c>
      <c r="FL85" s="187" t="str">
        <f t="shared" si="1336"/>
        <v>Ghana</v>
      </c>
      <c r="FM85" s="222"/>
      <c r="FN85" s="222"/>
      <c r="FO85" s="218"/>
      <c r="FP85" s="188" t="str">
        <f t="shared" si="1337"/>
        <v/>
      </c>
      <c r="FQ85" s="188" t="str">
        <f>IF((FP85&lt;&gt;""),IF(OR($F85&lt;&gt;$G85,PrSettings!$M$4="●"),(($F85-$G85)=(FM85-FN85))*1,0),"")</f>
        <v/>
      </c>
      <c r="FR85" s="188" t="str">
        <f t="shared" si="1338"/>
        <v/>
      </c>
      <c r="FS85" s="188" t="str">
        <f>IF(FP85&lt;&gt;"",IF(ABS($F85-$G85)&gt;=PrSettings!$M$7,(ABS($F85-$G85-FM85+FN85)&lt;=1)*1,IF(AND(FP85,$F85=$G85,$F85&gt;=PrSettings!$M$6),(ABS(FM85-$F85)&lt;=1)*1,IF(AND(FP85,$F85+$G85&gt;=PrSettings!$M$8),(ABS(FM85-$F85)+ABS(FN85-$G85)&lt;=1)*1,""))),"")</f>
        <v/>
      </c>
      <c r="FT85" s="220"/>
      <c r="FV85" s="186">
        <f t="shared" si="1053"/>
        <v>4</v>
      </c>
      <c r="FW85" s="187" t="str">
        <f t="shared" si="1339"/>
        <v>England</v>
      </c>
      <c r="FX85" s="188">
        <f t="shared" si="1340"/>
        <v>74</v>
      </c>
      <c r="FY85" s="187" t="str">
        <f t="shared" si="1341"/>
        <v>Ghana</v>
      </c>
      <c r="FZ85" s="222"/>
      <c r="GA85" s="222"/>
      <c r="GB85" s="218"/>
      <c r="GC85" s="188" t="str">
        <f t="shared" si="1342"/>
        <v/>
      </c>
      <c r="GD85" s="188" t="str">
        <f>IF((GC85&lt;&gt;""),IF(OR($F85&lt;&gt;$G85,PrSettings!$M$4="●"),(($F85-$G85)=(FZ85-GA85))*1,0),"")</f>
        <v/>
      </c>
      <c r="GE85" s="188" t="str">
        <f t="shared" si="1343"/>
        <v/>
      </c>
      <c r="GF85" s="188" t="str">
        <f>IF(GC85&lt;&gt;"",IF(ABS($F85-$G85)&gt;=PrSettings!$M$7,(ABS($F85-$G85-FZ85+GA85)&lt;=1)*1,IF(AND(GC85,$F85=$G85,$F85&gt;=PrSettings!$M$6),(ABS(FZ85-$F85)&lt;=1)*1,IF(AND(GC85,$F85+$G85&gt;=PrSettings!$M$8),(ABS(FZ85-$F85)+ABS(GA85-$G85)&lt;=1)*1,""))),"")</f>
        <v/>
      </c>
      <c r="GG85" s="220"/>
      <c r="GI85" s="186">
        <f t="shared" si="1058"/>
        <v>4</v>
      </c>
      <c r="GJ85" s="187" t="str">
        <f t="shared" si="1344"/>
        <v>England</v>
      </c>
      <c r="GK85" s="188">
        <f t="shared" si="1345"/>
        <v>74</v>
      </c>
      <c r="GL85" s="187" t="str">
        <f t="shared" si="1346"/>
        <v>Ghana</v>
      </c>
      <c r="GM85" s="222"/>
      <c r="GN85" s="222"/>
      <c r="GO85" s="218"/>
      <c r="GP85" s="188" t="str">
        <f t="shared" si="1347"/>
        <v/>
      </c>
      <c r="GQ85" s="188" t="str">
        <f>IF((GP85&lt;&gt;""),IF(OR($F85&lt;&gt;$G85,PrSettings!$M$4="●"),(($F85-$G85)=(GM85-GN85))*1,0),"")</f>
        <v/>
      </c>
      <c r="GR85" s="188" t="str">
        <f t="shared" si="1348"/>
        <v/>
      </c>
      <c r="GS85" s="188" t="str">
        <f>IF(GP85&lt;&gt;"",IF(ABS($F85-$G85)&gt;=PrSettings!$M$7,(ABS($F85-$G85-GM85+GN85)&lt;=1)*1,IF(AND(GP85,$F85=$G85,$F85&gt;=PrSettings!$M$6),(ABS(GM85-$F85)&lt;=1)*1,IF(AND(GP85,$F85+$G85&gt;=PrSettings!$M$8),(ABS(GM85-$F85)+ABS(GN85-$G85)&lt;=1)*1,""))),"")</f>
        <v/>
      </c>
      <c r="GT85" s="220"/>
      <c r="GV85" s="186">
        <f t="shared" si="1063"/>
        <v>4</v>
      </c>
      <c r="GW85" s="187" t="str">
        <f t="shared" si="1349"/>
        <v>England</v>
      </c>
      <c r="GX85" s="188">
        <f t="shared" si="1350"/>
        <v>74</v>
      </c>
      <c r="GY85" s="187" t="str">
        <f t="shared" si="1351"/>
        <v>Ghana</v>
      </c>
      <c r="GZ85" s="222"/>
      <c r="HA85" s="222"/>
      <c r="HB85" s="218"/>
      <c r="HC85" s="188" t="str">
        <f t="shared" si="1352"/>
        <v/>
      </c>
      <c r="HD85" s="188" t="str">
        <f>IF((HC85&lt;&gt;""),IF(OR($F85&lt;&gt;$G85,PrSettings!$M$4="●"),(($F85-$G85)=(GZ85-HA85))*1,0),"")</f>
        <v/>
      </c>
      <c r="HE85" s="188" t="str">
        <f t="shared" si="1353"/>
        <v/>
      </c>
      <c r="HF85" s="188" t="str">
        <f>IF(HC85&lt;&gt;"",IF(ABS($F85-$G85)&gt;=PrSettings!$M$7,(ABS($F85-$G85-GZ85+HA85)&lt;=1)*1,IF(AND(HC85,$F85=$G85,$F85&gt;=PrSettings!$M$6),(ABS(GZ85-$F85)&lt;=1)*1,IF(AND(HC85,$F85+$G85&gt;=PrSettings!$M$8),(ABS(GZ85-$F85)+ABS(HA85-$G85)&lt;=1)*1,""))),"")</f>
        <v/>
      </c>
      <c r="HG85" s="220"/>
      <c r="HI85" s="186">
        <f t="shared" si="1068"/>
        <v>4</v>
      </c>
      <c r="HJ85" s="187" t="str">
        <f t="shared" si="1354"/>
        <v>England</v>
      </c>
      <c r="HK85" s="188">
        <f t="shared" si="1355"/>
        <v>74</v>
      </c>
      <c r="HL85" s="187" t="str">
        <f t="shared" si="1356"/>
        <v>Ghana</v>
      </c>
      <c r="HM85" s="222"/>
      <c r="HN85" s="222"/>
      <c r="HO85" s="218"/>
      <c r="HP85" s="188" t="str">
        <f t="shared" si="1357"/>
        <v/>
      </c>
      <c r="HQ85" s="188" t="str">
        <f>IF((HP85&lt;&gt;""),IF(OR($F85&lt;&gt;$G85,PrSettings!$M$4="●"),(($F85-$G85)=(HM85-HN85))*1,0),"")</f>
        <v/>
      </c>
      <c r="HR85" s="188" t="str">
        <f t="shared" si="1358"/>
        <v/>
      </c>
      <c r="HS85" s="188" t="str">
        <f>IF(HP85&lt;&gt;"",IF(ABS($F85-$G85)&gt;=PrSettings!$M$7,(ABS($F85-$G85-HM85+HN85)&lt;=1)*1,IF(AND(HP85,$F85=$G85,$F85&gt;=PrSettings!$M$6),(ABS(HM85-$F85)&lt;=1)*1,IF(AND(HP85,$F85+$G85&gt;=PrSettings!$M$8),(ABS(HM85-$F85)+ABS(HN85-$G85)&lt;=1)*1,""))),"")</f>
        <v/>
      </c>
      <c r="HT85" s="220"/>
      <c r="HV85" s="186">
        <f t="shared" si="1073"/>
        <v>4</v>
      </c>
      <c r="HW85" s="187" t="str">
        <f t="shared" si="1359"/>
        <v>England</v>
      </c>
      <c r="HX85" s="188">
        <f t="shared" si="1360"/>
        <v>74</v>
      </c>
      <c r="HY85" s="187" t="str">
        <f t="shared" si="1361"/>
        <v>Ghana</v>
      </c>
      <c r="HZ85" s="222"/>
      <c r="IA85" s="222"/>
      <c r="IB85" s="218"/>
      <c r="IC85" s="188" t="str">
        <f t="shared" si="1362"/>
        <v/>
      </c>
      <c r="ID85" s="188" t="str">
        <f>IF((IC85&lt;&gt;""),IF(OR($F85&lt;&gt;$G85,PrSettings!$M$4="●"),(($F85-$G85)=(HZ85-IA85))*1,0),"")</f>
        <v/>
      </c>
      <c r="IE85" s="188" t="str">
        <f t="shared" si="1363"/>
        <v/>
      </c>
      <c r="IF85" s="188" t="str">
        <f>IF(IC85&lt;&gt;"",IF(ABS($F85-$G85)&gt;=PrSettings!$M$7,(ABS($F85-$G85-HZ85+IA85)&lt;=1)*1,IF(AND(IC85,$F85=$G85,$F85&gt;=PrSettings!$M$6),(ABS(HZ85-$F85)&lt;=1)*1,IF(AND(IC85,$F85+$G85&gt;=PrSettings!$M$8),(ABS(HZ85-$F85)+ABS(IA85-$G85)&lt;=1)*1,""))),"")</f>
        <v/>
      </c>
      <c r="IG85" s="220"/>
      <c r="II85" s="186">
        <f t="shared" si="1078"/>
        <v>4</v>
      </c>
      <c r="IJ85" s="187" t="str">
        <f t="shared" si="1364"/>
        <v>England</v>
      </c>
      <c r="IK85" s="188">
        <f t="shared" si="1365"/>
        <v>74</v>
      </c>
      <c r="IL85" s="187" t="str">
        <f t="shared" si="1366"/>
        <v>Ghana</v>
      </c>
      <c r="IM85" s="222"/>
      <c r="IN85" s="222"/>
      <c r="IO85" s="218"/>
      <c r="IP85" s="188" t="str">
        <f t="shared" si="1367"/>
        <v/>
      </c>
      <c r="IQ85" s="188" t="str">
        <f>IF((IP85&lt;&gt;""),IF(OR($F85&lt;&gt;$G85,PrSettings!$M$4="●"),(($F85-$G85)=(IM85-IN85))*1,0),"")</f>
        <v/>
      </c>
      <c r="IR85" s="188" t="str">
        <f t="shared" si="1368"/>
        <v/>
      </c>
      <c r="IS85" s="188" t="str">
        <f>IF(IP85&lt;&gt;"",IF(ABS($F85-$G85)&gt;=PrSettings!$M$7,(ABS($F85-$G85-IM85+IN85)&lt;=1)*1,IF(AND(IP85,$F85=$G85,$F85&gt;=PrSettings!$M$6),(ABS(IM85-$F85)&lt;=1)*1,IF(AND(IP85,$F85+$G85&gt;=PrSettings!$M$8),(ABS(IM85-$F85)+ABS(IN85-$G85)&lt;=1)*1,""))),"")</f>
        <v/>
      </c>
      <c r="IT85" s="220"/>
      <c r="IV85" s="186">
        <f t="shared" si="1083"/>
        <v>4</v>
      </c>
      <c r="IW85" s="187" t="str">
        <f t="shared" si="1369"/>
        <v>England</v>
      </c>
      <c r="IX85" s="188">
        <f t="shared" si="1370"/>
        <v>74</v>
      </c>
      <c r="IY85" s="187" t="str">
        <f t="shared" si="1371"/>
        <v>Ghana</v>
      </c>
      <c r="IZ85" s="222"/>
      <c r="JA85" s="222"/>
      <c r="JB85" s="218"/>
      <c r="JC85" s="188" t="str">
        <f t="shared" si="1372"/>
        <v/>
      </c>
      <c r="JD85" s="188" t="str">
        <f>IF((JC85&lt;&gt;""),IF(OR($F85&lt;&gt;$G85,PrSettings!$M$4="●"),(($F85-$G85)=(IZ85-JA85))*1,0),"")</f>
        <v/>
      </c>
      <c r="JE85" s="188" t="str">
        <f t="shared" si="1373"/>
        <v/>
      </c>
      <c r="JF85" s="188" t="str">
        <f>IF(JC85&lt;&gt;"",IF(ABS($F85-$G85)&gt;=PrSettings!$M$7,(ABS($F85-$G85-IZ85+JA85)&lt;=1)*1,IF(AND(JC85,$F85=$G85,$F85&gt;=PrSettings!$M$6),(ABS(IZ85-$F85)&lt;=1)*1,IF(AND(JC85,$F85+$G85&gt;=PrSettings!$M$8),(ABS(IZ85-$F85)+ABS(JA85-$G85)&lt;=1)*1,""))),"")</f>
        <v/>
      </c>
      <c r="JG85" s="220"/>
      <c r="JI85" s="186">
        <f t="shared" si="1088"/>
        <v>4</v>
      </c>
      <c r="JJ85" s="187" t="str">
        <f t="shared" si="1374"/>
        <v>England</v>
      </c>
      <c r="JK85" s="188">
        <f t="shared" si="1375"/>
        <v>74</v>
      </c>
      <c r="JL85" s="187" t="str">
        <f t="shared" si="1376"/>
        <v>Ghana</v>
      </c>
      <c r="JM85" s="222"/>
      <c r="JN85" s="222"/>
      <c r="JO85" s="218"/>
      <c r="JP85" s="188" t="str">
        <f t="shared" si="1377"/>
        <v/>
      </c>
      <c r="JQ85" s="188" t="str">
        <f>IF((JP85&lt;&gt;""),IF(OR($F85&lt;&gt;$G85,PrSettings!$M$4="●"),(($F85-$G85)=(JM85-JN85))*1,0),"")</f>
        <v/>
      </c>
      <c r="JR85" s="188" t="str">
        <f t="shared" si="1378"/>
        <v/>
      </c>
      <c r="JS85" s="188" t="str">
        <f>IF(JP85&lt;&gt;"",IF(ABS($F85-$G85)&gt;=PrSettings!$M$7,(ABS($F85-$G85-JM85+JN85)&lt;=1)*1,IF(AND(JP85,$F85=$G85,$F85&gt;=PrSettings!$M$6),(ABS(JM85-$F85)&lt;=1)*1,IF(AND(JP85,$F85+$G85&gt;=PrSettings!$M$8),(ABS(JM85-$F85)+ABS(JN85-$G85)&lt;=1)*1,""))),"")</f>
        <v/>
      </c>
      <c r="JT85" s="220"/>
      <c r="JV85" s="186">
        <f t="shared" si="1093"/>
        <v>4</v>
      </c>
      <c r="JW85" s="187" t="str">
        <f t="shared" si="1379"/>
        <v>England</v>
      </c>
      <c r="JX85" s="188">
        <f t="shared" si="1380"/>
        <v>74</v>
      </c>
      <c r="JY85" s="187" t="str">
        <f t="shared" si="1381"/>
        <v>Ghana</v>
      </c>
      <c r="JZ85" s="222"/>
      <c r="KA85" s="222"/>
      <c r="KB85" s="218"/>
      <c r="KC85" s="188" t="str">
        <f t="shared" si="1382"/>
        <v/>
      </c>
      <c r="KD85" s="188" t="str">
        <f>IF((KC85&lt;&gt;""),IF(OR($F85&lt;&gt;$G85,PrSettings!$M$4="●"),(($F85-$G85)=(JZ85-KA85))*1,0),"")</f>
        <v/>
      </c>
      <c r="KE85" s="188" t="str">
        <f t="shared" si="1383"/>
        <v/>
      </c>
      <c r="KF85" s="188" t="str">
        <f>IF(KC85&lt;&gt;"",IF(ABS($F85-$G85)&gt;=PrSettings!$M$7,(ABS($F85-$G85-JZ85+KA85)&lt;=1)*1,IF(AND(KC85,$F85=$G85,$F85&gt;=PrSettings!$M$6),(ABS(JZ85-$F85)&lt;=1)*1,IF(AND(KC85,$F85+$G85&gt;=PrSettings!$M$8),(ABS(JZ85-$F85)+ABS(KA85-$G85)&lt;=1)*1,""))),"")</f>
        <v/>
      </c>
      <c r="KG85" s="220"/>
      <c r="KI85" s="186">
        <f t="shared" si="1098"/>
        <v>4</v>
      </c>
      <c r="KJ85" s="187" t="str">
        <f t="shared" si="1384"/>
        <v>England</v>
      </c>
      <c r="KK85" s="188">
        <f t="shared" si="1385"/>
        <v>74</v>
      </c>
      <c r="KL85" s="187" t="str">
        <f t="shared" si="1386"/>
        <v>Ghana</v>
      </c>
      <c r="KM85" s="222"/>
      <c r="KN85" s="222"/>
      <c r="KO85" s="218"/>
      <c r="KP85" s="188" t="str">
        <f t="shared" si="1387"/>
        <v/>
      </c>
      <c r="KQ85" s="188" t="str">
        <f>IF((KP85&lt;&gt;""),IF(OR($F85&lt;&gt;$G85,PrSettings!$M$4="●"),(($F85-$G85)=(KM85-KN85))*1,0),"")</f>
        <v/>
      </c>
      <c r="KR85" s="188" t="str">
        <f t="shared" si="1388"/>
        <v/>
      </c>
      <c r="KS85" s="188" t="str">
        <f>IF(KP85&lt;&gt;"",IF(ABS($F85-$G85)&gt;=PrSettings!$M$7,(ABS($F85-$G85-KM85+KN85)&lt;=1)*1,IF(AND(KP85,$F85=$G85,$F85&gt;=PrSettings!$M$6),(ABS(KM85-$F85)&lt;=1)*1,IF(AND(KP85,$F85+$G85&gt;=PrSettings!$M$8),(ABS(KM85-$F85)+ABS(KN85-$G85)&lt;=1)*1,""))),"")</f>
        <v/>
      </c>
      <c r="KT85" s="220"/>
      <c r="KV85" s="186">
        <f t="shared" si="1103"/>
        <v>4</v>
      </c>
      <c r="KW85" s="187" t="str">
        <f t="shared" si="1389"/>
        <v>England</v>
      </c>
      <c r="KX85" s="188">
        <f t="shared" si="1390"/>
        <v>74</v>
      </c>
      <c r="KY85" s="187" t="str">
        <f t="shared" si="1391"/>
        <v>Ghana</v>
      </c>
      <c r="KZ85" s="222"/>
      <c r="LA85" s="222"/>
      <c r="LB85" s="218"/>
      <c r="LC85" s="188" t="str">
        <f t="shared" si="1392"/>
        <v/>
      </c>
      <c r="LD85" s="188" t="str">
        <f>IF((LC85&lt;&gt;""),IF(OR($F85&lt;&gt;$G85,PrSettings!$M$4="●"),(($F85-$G85)=(KZ85-LA85))*1,0),"")</f>
        <v/>
      </c>
      <c r="LE85" s="188" t="str">
        <f t="shared" si="1393"/>
        <v/>
      </c>
      <c r="LF85" s="188" t="str">
        <f>IF(LC85&lt;&gt;"",IF(ABS($F85-$G85)&gt;=PrSettings!$M$7,(ABS($F85-$G85-KZ85+LA85)&lt;=1)*1,IF(AND(LC85,$F85=$G85,$F85&gt;=PrSettings!$M$6),(ABS(KZ85-$F85)&lt;=1)*1,IF(AND(LC85,$F85+$G85&gt;=PrSettings!$M$8),(ABS(KZ85-$F85)+ABS(LA85-$G85)&lt;=1)*1,""))),"")</f>
        <v/>
      </c>
      <c r="LG85" s="220"/>
      <c r="LI85" s="186">
        <f t="shared" si="1108"/>
        <v>4</v>
      </c>
      <c r="LJ85" s="187" t="str">
        <f t="shared" si="1394"/>
        <v>England</v>
      </c>
      <c r="LK85" s="188">
        <f t="shared" si="1395"/>
        <v>74</v>
      </c>
      <c r="LL85" s="187" t="str">
        <f t="shared" si="1396"/>
        <v>Ghana</v>
      </c>
      <c r="LM85" s="222"/>
      <c r="LN85" s="222"/>
      <c r="LO85" s="218"/>
      <c r="LP85" s="188" t="str">
        <f t="shared" si="1397"/>
        <v/>
      </c>
      <c r="LQ85" s="188" t="str">
        <f>IF((LP85&lt;&gt;""),IF(OR($F85&lt;&gt;$G85,PrSettings!$M$4="●"),(($F85-$G85)=(LM85-LN85))*1,0),"")</f>
        <v/>
      </c>
      <c r="LR85" s="188" t="str">
        <f t="shared" si="1398"/>
        <v/>
      </c>
      <c r="LS85" s="188" t="str">
        <f>IF(LP85&lt;&gt;"",IF(ABS($F85-$G85)&gt;=PrSettings!$M$7,(ABS($F85-$G85-LM85+LN85)&lt;=1)*1,IF(AND(LP85,$F85=$G85,$F85&gt;=PrSettings!$M$6),(ABS(LM85-$F85)&lt;=1)*1,IF(AND(LP85,$F85+$G85&gt;=PrSettings!$M$8),(ABS(LM85-$F85)+ABS(LN85-$G85)&lt;=1)*1,""))),"")</f>
        <v/>
      </c>
      <c r="LT85" s="220"/>
      <c r="LV85" s="186">
        <f t="shared" si="1113"/>
        <v>4</v>
      </c>
      <c r="LW85" s="187" t="str">
        <f t="shared" si="1399"/>
        <v>England</v>
      </c>
      <c r="LX85" s="188">
        <f t="shared" si="1400"/>
        <v>74</v>
      </c>
      <c r="LY85" s="187" t="str">
        <f t="shared" si="1401"/>
        <v>Ghana</v>
      </c>
      <c r="LZ85" s="222"/>
      <c r="MA85" s="222"/>
      <c r="MB85" s="218"/>
      <c r="MC85" s="188" t="str">
        <f t="shared" si="1402"/>
        <v/>
      </c>
      <c r="MD85" s="188" t="str">
        <f>IF((MC85&lt;&gt;""),IF(OR($F85&lt;&gt;$G85,PrSettings!$M$4="●"),(($F85-$G85)=(LZ85-MA85))*1,0),"")</f>
        <v/>
      </c>
      <c r="ME85" s="188" t="str">
        <f t="shared" si="1403"/>
        <v/>
      </c>
      <c r="MF85" s="188" t="str">
        <f>IF(MC85&lt;&gt;"",IF(ABS($F85-$G85)&gt;=PrSettings!$M$7,(ABS($F85-$G85-LZ85+MA85)&lt;=1)*1,IF(AND(MC85,$F85=$G85,$F85&gt;=PrSettings!$M$6),(ABS(LZ85-$F85)&lt;=1)*1,IF(AND(MC85,$F85+$G85&gt;=PrSettings!$M$8),(ABS(LZ85-$F85)+ABS(MA85-$G85)&lt;=1)*1,""))),"")</f>
        <v/>
      </c>
      <c r="MG85" s="220"/>
    </row>
    <row r="86" spans="1:345">
      <c r="B86" s="186">
        <f>INDEX(Groups!$C$7:$C$65,MATCH(C86,Groups!$D$7:$D$65,0))</f>
        <v>33</v>
      </c>
      <c r="C86" s="187" t="str">
        <f>CalcL!$P$25</f>
        <v>Panama</v>
      </c>
      <c r="D86" s="188">
        <f>INDEX(Groups!$C$7:$C$65,MATCH(E86,Groups!$D$7:$D$65,0))</f>
        <v>11</v>
      </c>
      <c r="E86" s="187" t="str">
        <f>CalcL!$Q$25</f>
        <v>Croatia</v>
      </c>
      <c r="F86" s="189" t="str">
        <f>CalcL!$R$25</f>
        <v/>
      </c>
      <c r="G86" s="190" t="str">
        <f>CalcL!$S$25</f>
        <v/>
      </c>
      <c r="I86" s="186">
        <f t="shared" si="468"/>
        <v>33</v>
      </c>
      <c r="J86" s="187" t="str">
        <f t="shared" si="1274"/>
        <v>Panama</v>
      </c>
      <c r="K86" s="188">
        <f t="shared" si="1275"/>
        <v>11</v>
      </c>
      <c r="L86" s="187" t="str">
        <f t="shared" si="1276"/>
        <v>Croatia</v>
      </c>
      <c r="M86" s="222"/>
      <c r="N86" s="222"/>
      <c r="O86" s="218"/>
      <c r="P86" s="188" t="str">
        <f t="shared" si="1277"/>
        <v/>
      </c>
      <c r="Q86" s="188" t="str">
        <f>IF((P86&lt;&gt;""),IF(OR($F86&lt;&gt;$G86,PrSettings!$M$4="●"),(($F86-$G86)=(M86-N86))*1,0),"")</f>
        <v/>
      </c>
      <c r="R86" s="188" t="str">
        <f t="shared" si="1278"/>
        <v/>
      </c>
      <c r="S86" s="188" t="str">
        <f>IF(P86&lt;&gt;"",IF(ABS($F86-$G86)&gt;=PrSettings!$M$7,(ABS($F86-$G86-M86+N86)&lt;=1)*1,IF(AND(P86,$F86=$G86,$F86&gt;=PrSettings!$M$6),(ABS(M86-$F86)&lt;=1)*1,IF(AND(P86,$F86+$G86&gt;=PrSettings!$M$8),(ABS(M86-$F86)+ABS(N86-$G86)&lt;=1)*1,""))),"")</f>
        <v/>
      </c>
      <c r="T86" s="220"/>
      <c r="V86" s="186">
        <f t="shared" si="993"/>
        <v>33</v>
      </c>
      <c r="W86" s="187" t="str">
        <f t="shared" si="1279"/>
        <v>Panama</v>
      </c>
      <c r="X86" s="188">
        <f t="shared" si="1280"/>
        <v>11</v>
      </c>
      <c r="Y86" s="187" t="str">
        <f t="shared" si="1281"/>
        <v>Croatia</v>
      </c>
      <c r="Z86" s="222"/>
      <c r="AA86" s="222"/>
      <c r="AB86" s="218"/>
      <c r="AC86" s="188" t="str">
        <f t="shared" si="1282"/>
        <v/>
      </c>
      <c r="AD86" s="188" t="str">
        <f>IF((AC86&lt;&gt;""),IF(OR($F86&lt;&gt;$G86,PrSettings!$M$4="●"),(($F86-$G86)=(Z86-AA86))*1,0),"")</f>
        <v/>
      </c>
      <c r="AE86" s="188" t="str">
        <f t="shared" si="1283"/>
        <v/>
      </c>
      <c r="AF86" s="188" t="str">
        <f>IF(AC86&lt;&gt;"",IF(ABS($F86-$G86)&gt;=PrSettings!$M$7,(ABS($F86-$G86-Z86+AA86)&lt;=1)*1,IF(AND(AC86,$F86=$G86,$F86&gt;=PrSettings!$M$6),(ABS(Z86-$F86)&lt;=1)*1,IF(AND(AC86,$F86+$G86&gt;=PrSettings!$M$8),(ABS(Z86-$F86)+ABS(AA86-$G86)&lt;=1)*1,""))),"")</f>
        <v/>
      </c>
      <c r="AG86" s="220"/>
      <c r="AI86" s="186">
        <f t="shared" si="998"/>
        <v>33</v>
      </c>
      <c r="AJ86" s="187" t="str">
        <f t="shared" si="1284"/>
        <v>Panama</v>
      </c>
      <c r="AK86" s="188">
        <f t="shared" si="1285"/>
        <v>11</v>
      </c>
      <c r="AL86" s="187" t="str">
        <f t="shared" si="1286"/>
        <v>Croatia</v>
      </c>
      <c r="AM86" s="222"/>
      <c r="AN86" s="222"/>
      <c r="AO86" s="218"/>
      <c r="AP86" s="188" t="str">
        <f t="shared" si="1287"/>
        <v/>
      </c>
      <c r="AQ86" s="188" t="str">
        <f>IF((AP86&lt;&gt;""),IF(OR($F86&lt;&gt;$G86,PrSettings!$M$4="●"),(($F86-$G86)=(AM86-AN86))*1,0),"")</f>
        <v/>
      </c>
      <c r="AR86" s="188" t="str">
        <f t="shared" si="1288"/>
        <v/>
      </c>
      <c r="AS86" s="188" t="str">
        <f>IF(AP86&lt;&gt;"",IF(ABS($F86-$G86)&gt;=PrSettings!$M$7,(ABS($F86-$G86-AM86+AN86)&lt;=1)*1,IF(AND(AP86,$F86=$G86,$F86&gt;=PrSettings!$M$6),(ABS(AM86-$F86)&lt;=1)*1,IF(AND(AP86,$F86+$G86&gt;=PrSettings!$M$8),(ABS(AM86-$F86)+ABS(AN86-$G86)&lt;=1)*1,""))),"")</f>
        <v/>
      </c>
      <c r="AT86" s="220"/>
      <c r="AV86" s="186">
        <f t="shared" si="1003"/>
        <v>33</v>
      </c>
      <c r="AW86" s="187" t="str">
        <f t="shared" si="1289"/>
        <v>Panama</v>
      </c>
      <c r="AX86" s="188">
        <f t="shared" si="1290"/>
        <v>11</v>
      </c>
      <c r="AY86" s="187" t="str">
        <f t="shared" si="1291"/>
        <v>Croatia</v>
      </c>
      <c r="AZ86" s="222"/>
      <c r="BA86" s="222"/>
      <c r="BB86" s="218"/>
      <c r="BC86" s="188" t="str">
        <f t="shared" si="1292"/>
        <v/>
      </c>
      <c r="BD86" s="188" t="str">
        <f>IF((BC86&lt;&gt;""),IF(OR($F86&lt;&gt;$G86,PrSettings!$M$4="●"),(($F86-$G86)=(AZ86-BA86))*1,0),"")</f>
        <v/>
      </c>
      <c r="BE86" s="188" t="str">
        <f t="shared" si="1293"/>
        <v/>
      </c>
      <c r="BF86" s="188" t="str">
        <f>IF(BC86&lt;&gt;"",IF(ABS($F86-$G86)&gt;=PrSettings!$M$7,(ABS($F86-$G86-AZ86+BA86)&lt;=1)*1,IF(AND(BC86,$F86=$G86,$F86&gt;=PrSettings!$M$6),(ABS(AZ86-$F86)&lt;=1)*1,IF(AND(BC86,$F86+$G86&gt;=PrSettings!$M$8),(ABS(AZ86-$F86)+ABS(BA86-$G86)&lt;=1)*1,""))),"")</f>
        <v/>
      </c>
      <c r="BG86" s="220"/>
      <c r="BI86" s="186">
        <f t="shared" si="1008"/>
        <v>33</v>
      </c>
      <c r="BJ86" s="187" t="str">
        <f t="shared" si="1294"/>
        <v>Panama</v>
      </c>
      <c r="BK86" s="188">
        <f t="shared" si="1295"/>
        <v>11</v>
      </c>
      <c r="BL86" s="187" t="str">
        <f t="shared" si="1296"/>
        <v>Croatia</v>
      </c>
      <c r="BM86" s="222"/>
      <c r="BN86" s="222"/>
      <c r="BO86" s="218"/>
      <c r="BP86" s="188" t="str">
        <f t="shared" si="1297"/>
        <v/>
      </c>
      <c r="BQ86" s="188" t="str">
        <f>IF((BP86&lt;&gt;""),IF(OR($F86&lt;&gt;$G86,PrSettings!$M$4="●"),(($F86-$G86)=(BM86-BN86))*1,0),"")</f>
        <v/>
      </c>
      <c r="BR86" s="188" t="str">
        <f t="shared" si="1298"/>
        <v/>
      </c>
      <c r="BS86" s="188" t="str">
        <f>IF(BP86&lt;&gt;"",IF(ABS($F86-$G86)&gt;=PrSettings!$M$7,(ABS($F86-$G86-BM86+BN86)&lt;=1)*1,IF(AND(BP86,$F86=$G86,$F86&gt;=PrSettings!$M$6),(ABS(BM86-$F86)&lt;=1)*1,IF(AND(BP86,$F86+$G86&gt;=PrSettings!$M$8),(ABS(BM86-$F86)+ABS(BN86-$G86)&lt;=1)*1,""))),"")</f>
        <v/>
      </c>
      <c r="BT86" s="220"/>
      <c r="BV86" s="186">
        <f t="shared" si="1013"/>
        <v>33</v>
      </c>
      <c r="BW86" s="187" t="str">
        <f t="shared" si="1299"/>
        <v>Panama</v>
      </c>
      <c r="BX86" s="188">
        <f t="shared" si="1300"/>
        <v>11</v>
      </c>
      <c r="BY86" s="187" t="str">
        <f t="shared" si="1301"/>
        <v>Croatia</v>
      </c>
      <c r="BZ86" s="222"/>
      <c r="CA86" s="222"/>
      <c r="CB86" s="218"/>
      <c r="CC86" s="188" t="str">
        <f t="shared" si="1302"/>
        <v/>
      </c>
      <c r="CD86" s="188" t="str">
        <f>IF((CC86&lt;&gt;""),IF(OR($F86&lt;&gt;$G86,PrSettings!$M$4="●"),(($F86-$G86)=(BZ86-CA86))*1,0),"")</f>
        <v/>
      </c>
      <c r="CE86" s="188" t="str">
        <f t="shared" si="1303"/>
        <v/>
      </c>
      <c r="CF86" s="188" t="str">
        <f>IF(CC86&lt;&gt;"",IF(ABS($F86-$G86)&gt;=PrSettings!$M$7,(ABS($F86-$G86-BZ86+CA86)&lt;=1)*1,IF(AND(CC86,$F86=$G86,$F86&gt;=PrSettings!$M$6),(ABS(BZ86-$F86)&lt;=1)*1,IF(AND(CC86,$F86+$G86&gt;=PrSettings!$M$8),(ABS(BZ86-$F86)+ABS(CA86-$G86)&lt;=1)*1,""))),"")</f>
        <v/>
      </c>
      <c r="CG86" s="220"/>
      <c r="CI86" s="186">
        <f t="shared" si="1018"/>
        <v>33</v>
      </c>
      <c r="CJ86" s="187" t="str">
        <f t="shared" si="1304"/>
        <v>Panama</v>
      </c>
      <c r="CK86" s="188">
        <f t="shared" si="1305"/>
        <v>11</v>
      </c>
      <c r="CL86" s="187" t="str">
        <f t="shared" si="1306"/>
        <v>Croatia</v>
      </c>
      <c r="CM86" s="222"/>
      <c r="CN86" s="222"/>
      <c r="CO86" s="218"/>
      <c r="CP86" s="188" t="str">
        <f t="shared" si="1307"/>
        <v/>
      </c>
      <c r="CQ86" s="188" t="str">
        <f>IF((CP86&lt;&gt;""),IF(OR($F86&lt;&gt;$G86,PrSettings!$M$4="●"),(($F86-$G86)=(CM86-CN86))*1,0),"")</f>
        <v/>
      </c>
      <c r="CR86" s="188" t="str">
        <f t="shared" si="1308"/>
        <v/>
      </c>
      <c r="CS86" s="188" t="str">
        <f>IF(CP86&lt;&gt;"",IF(ABS($F86-$G86)&gt;=PrSettings!$M$7,(ABS($F86-$G86-CM86+CN86)&lt;=1)*1,IF(AND(CP86,$F86=$G86,$F86&gt;=PrSettings!$M$6),(ABS(CM86-$F86)&lt;=1)*1,IF(AND(CP86,$F86+$G86&gt;=PrSettings!$M$8),(ABS(CM86-$F86)+ABS(CN86-$G86)&lt;=1)*1,""))),"")</f>
        <v/>
      </c>
      <c r="CT86" s="220"/>
      <c r="CV86" s="186">
        <f t="shared" si="1023"/>
        <v>33</v>
      </c>
      <c r="CW86" s="187" t="str">
        <f t="shared" si="1309"/>
        <v>Panama</v>
      </c>
      <c r="CX86" s="188">
        <f t="shared" si="1310"/>
        <v>11</v>
      </c>
      <c r="CY86" s="187" t="str">
        <f t="shared" si="1311"/>
        <v>Croatia</v>
      </c>
      <c r="CZ86" s="222"/>
      <c r="DA86" s="222"/>
      <c r="DB86" s="218"/>
      <c r="DC86" s="188" t="str">
        <f t="shared" si="1312"/>
        <v/>
      </c>
      <c r="DD86" s="188" t="str">
        <f>IF((DC86&lt;&gt;""),IF(OR($F86&lt;&gt;$G86,PrSettings!$M$4="●"),(($F86-$G86)=(CZ86-DA86))*1,0),"")</f>
        <v/>
      </c>
      <c r="DE86" s="188" t="str">
        <f t="shared" si="1313"/>
        <v/>
      </c>
      <c r="DF86" s="188" t="str">
        <f>IF(DC86&lt;&gt;"",IF(ABS($F86-$G86)&gt;=PrSettings!$M$7,(ABS($F86-$G86-CZ86+DA86)&lt;=1)*1,IF(AND(DC86,$F86=$G86,$F86&gt;=PrSettings!$M$6),(ABS(CZ86-$F86)&lt;=1)*1,IF(AND(DC86,$F86+$G86&gt;=PrSettings!$M$8),(ABS(CZ86-$F86)+ABS(DA86-$G86)&lt;=1)*1,""))),"")</f>
        <v/>
      </c>
      <c r="DG86" s="220"/>
      <c r="DI86" s="186">
        <f t="shared" si="1028"/>
        <v>33</v>
      </c>
      <c r="DJ86" s="187" t="str">
        <f t="shared" si="1314"/>
        <v>Panama</v>
      </c>
      <c r="DK86" s="188">
        <f t="shared" si="1315"/>
        <v>11</v>
      </c>
      <c r="DL86" s="187" t="str">
        <f t="shared" si="1316"/>
        <v>Croatia</v>
      </c>
      <c r="DM86" s="222"/>
      <c r="DN86" s="222"/>
      <c r="DO86" s="218"/>
      <c r="DP86" s="188" t="str">
        <f t="shared" si="1317"/>
        <v/>
      </c>
      <c r="DQ86" s="188" t="str">
        <f>IF((DP86&lt;&gt;""),IF(OR($F86&lt;&gt;$G86,PrSettings!$M$4="●"),(($F86-$G86)=(DM86-DN86))*1,0),"")</f>
        <v/>
      </c>
      <c r="DR86" s="188" t="str">
        <f t="shared" si="1318"/>
        <v/>
      </c>
      <c r="DS86" s="188" t="str">
        <f>IF(DP86&lt;&gt;"",IF(ABS($F86-$G86)&gt;=PrSettings!$M$7,(ABS($F86-$G86-DM86+DN86)&lt;=1)*1,IF(AND(DP86,$F86=$G86,$F86&gt;=PrSettings!$M$6),(ABS(DM86-$F86)&lt;=1)*1,IF(AND(DP86,$F86+$G86&gt;=PrSettings!$M$8),(ABS(DM86-$F86)+ABS(DN86-$G86)&lt;=1)*1,""))),"")</f>
        <v/>
      </c>
      <c r="DT86" s="220"/>
      <c r="DV86" s="186">
        <f t="shared" si="1033"/>
        <v>33</v>
      </c>
      <c r="DW86" s="187" t="str">
        <f t="shared" si="1319"/>
        <v>Panama</v>
      </c>
      <c r="DX86" s="188">
        <f t="shared" si="1320"/>
        <v>11</v>
      </c>
      <c r="DY86" s="187" t="str">
        <f t="shared" si="1321"/>
        <v>Croatia</v>
      </c>
      <c r="DZ86" s="222"/>
      <c r="EA86" s="222"/>
      <c r="EB86" s="218"/>
      <c r="EC86" s="188" t="str">
        <f t="shared" si="1322"/>
        <v/>
      </c>
      <c r="ED86" s="188" t="str">
        <f>IF((EC86&lt;&gt;""),IF(OR($F86&lt;&gt;$G86,PrSettings!$M$4="●"),(($F86-$G86)=(DZ86-EA86))*1,0),"")</f>
        <v/>
      </c>
      <c r="EE86" s="188" t="str">
        <f t="shared" si="1323"/>
        <v/>
      </c>
      <c r="EF86" s="188" t="str">
        <f>IF(EC86&lt;&gt;"",IF(ABS($F86-$G86)&gt;=PrSettings!$M$7,(ABS($F86-$G86-DZ86+EA86)&lt;=1)*1,IF(AND(EC86,$F86=$G86,$F86&gt;=PrSettings!$M$6),(ABS(DZ86-$F86)&lt;=1)*1,IF(AND(EC86,$F86+$G86&gt;=PrSettings!$M$8),(ABS(DZ86-$F86)+ABS(EA86-$G86)&lt;=1)*1,""))),"")</f>
        <v/>
      </c>
      <c r="EG86" s="220"/>
      <c r="EI86" s="186">
        <f t="shared" si="1038"/>
        <v>33</v>
      </c>
      <c r="EJ86" s="187" t="str">
        <f t="shared" si="1324"/>
        <v>Panama</v>
      </c>
      <c r="EK86" s="188">
        <f t="shared" si="1325"/>
        <v>11</v>
      </c>
      <c r="EL86" s="187" t="str">
        <f t="shared" si="1326"/>
        <v>Croatia</v>
      </c>
      <c r="EM86" s="222"/>
      <c r="EN86" s="222"/>
      <c r="EO86" s="218"/>
      <c r="EP86" s="188" t="str">
        <f t="shared" si="1327"/>
        <v/>
      </c>
      <c r="EQ86" s="188" t="str">
        <f>IF((EP86&lt;&gt;""),IF(OR($F86&lt;&gt;$G86,PrSettings!$M$4="●"),(($F86-$G86)=(EM86-EN86))*1,0),"")</f>
        <v/>
      </c>
      <c r="ER86" s="188" t="str">
        <f t="shared" si="1328"/>
        <v/>
      </c>
      <c r="ES86" s="188" t="str">
        <f>IF(EP86&lt;&gt;"",IF(ABS($F86-$G86)&gt;=PrSettings!$M$7,(ABS($F86-$G86-EM86+EN86)&lt;=1)*1,IF(AND(EP86,$F86=$G86,$F86&gt;=PrSettings!$M$6),(ABS(EM86-$F86)&lt;=1)*1,IF(AND(EP86,$F86+$G86&gt;=PrSettings!$M$8),(ABS(EM86-$F86)+ABS(EN86-$G86)&lt;=1)*1,""))),"")</f>
        <v/>
      </c>
      <c r="ET86" s="220"/>
      <c r="EV86" s="186">
        <f t="shared" si="1043"/>
        <v>33</v>
      </c>
      <c r="EW86" s="187" t="str">
        <f t="shared" si="1329"/>
        <v>Panama</v>
      </c>
      <c r="EX86" s="188">
        <f t="shared" si="1330"/>
        <v>11</v>
      </c>
      <c r="EY86" s="187" t="str">
        <f t="shared" si="1331"/>
        <v>Croatia</v>
      </c>
      <c r="EZ86" s="222"/>
      <c r="FA86" s="222"/>
      <c r="FB86" s="218"/>
      <c r="FC86" s="188" t="str">
        <f t="shared" si="1332"/>
        <v/>
      </c>
      <c r="FD86" s="188" t="str">
        <f>IF((FC86&lt;&gt;""),IF(OR($F86&lt;&gt;$G86,PrSettings!$M$4="●"),(($F86-$G86)=(EZ86-FA86))*1,0),"")</f>
        <v/>
      </c>
      <c r="FE86" s="188" t="str">
        <f t="shared" si="1333"/>
        <v/>
      </c>
      <c r="FF86" s="188" t="str">
        <f>IF(FC86&lt;&gt;"",IF(ABS($F86-$G86)&gt;=PrSettings!$M$7,(ABS($F86-$G86-EZ86+FA86)&lt;=1)*1,IF(AND(FC86,$F86=$G86,$F86&gt;=PrSettings!$M$6),(ABS(EZ86-$F86)&lt;=1)*1,IF(AND(FC86,$F86+$G86&gt;=PrSettings!$M$8),(ABS(EZ86-$F86)+ABS(FA86-$G86)&lt;=1)*1,""))),"")</f>
        <v/>
      </c>
      <c r="FG86" s="220"/>
      <c r="FI86" s="186">
        <f t="shared" si="1048"/>
        <v>33</v>
      </c>
      <c r="FJ86" s="187" t="str">
        <f t="shared" si="1334"/>
        <v>Panama</v>
      </c>
      <c r="FK86" s="188">
        <f t="shared" si="1335"/>
        <v>11</v>
      </c>
      <c r="FL86" s="187" t="str">
        <f t="shared" si="1336"/>
        <v>Croatia</v>
      </c>
      <c r="FM86" s="222"/>
      <c r="FN86" s="222"/>
      <c r="FO86" s="218"/>
      <c r="FP86" s="188" t="str">
        <f t="shared" si="1337"/>
        <v/>
      </c>
      <c r="FQ86" s="188" t="str">
        <f>IF((FP86&lt;&gt;""),IF(OR($F86&lt;&gt;$G86,PrSettings!$M$4="●"),(($F86-$G86)=(FM86-FN86))*1,0),"")</f>
        <v/>
      </c>
      <c r="FR86" s="188" t="str">
        <f t="shared" si="1338"/>
        <v/>
      </c>
      <c r="FS86" s="188" t="str">
        <f>IF(FP86&lt;&gt;"",IF(ABS($F86-$G86)&gt;=PrSettings!$M$7,(ABS($F86-$G86-FM86+FN86)&lt;=1)*1,IF(AND(FP86,$F86=$G86,$F86&gt;=PrSettings!$M$6),(ABS(FM86-$F86)&lt;=1)*1,IF(AND(FP86,$F86+$G86&gt;=PrSettings!$M$8),(ABS(FM86-$F86)+ABS(FN86-$G86)&lt;=1)*1,""))),"")</f>
        <v/>
      </c>
      <c r="FT86" s="220"/>
      <c r="FV86" s="186">
        <f t="shared" si="1053"/>
        <v>33</v>
      </c>
      <c r="FW86" s="187" t="str">
        <f t="shared" si="1339"/>
        <v>Panama</v>
      </c>
      <c r="FX86" s="188">
        <f t="shared" si="1340"/>
        <v>11</v>
      </c>
      <c r="FY86" s="187" t="str">
        <f t="shared" si="1341"/>
        <v>Croatia</v>
      </c>
      <c r="FZ86" s="222"/>
      <c r="GA86" s="222"/>
      <c r="GB86" s="218"/>
      <c r="GC86" s="188" t="str">
        <f t="shared" si="1342"/>
        <v/>
      </c>
      <c r="GD86" s="188" t="str">
        <f>IF((GC86&lt;&gt;""),IF(OR($F86&lt;&gt;$G86,PrSettings!$M$4="●"),(($F86-$G86)=(FZ86-GA86))*1,0),"")</f>
        <v/>
      </c>
      <c r="GE86" s="188" t="str">
        <f t="shared" si="1343"/>
        <v/>
      </c>
      <c r="GF86" s="188" t="str">
        <f>IF(GC86&lt;&gt;"",IF(ABS($F86-$G86)&gt;=PrSettings!$M$7,(ABS($F86-$G86-FZ86+GA86)&lt;=1)*1,IF(AND(GC86,$F86=$G86,$F86&gt;=PrSettings!$M$6),(ABS(FZ86-$F86)&lt;=1)*1,IF(AND(GC86,$F86+$G86&gt;=PrSettings!$M$8),(ABS(FZ86-$F86)+ABS(GA86-$G86)&lt;=1)*1,""))),"")</f>
        <v/>
      </c>
      <c r="GG86" s="220"/>
      <c r="GI86" s="186">
        <f t="shared" si="1058"/>
        <v>33</v>
      </c>
      <c r="GJ86" s="187" t="str">
        <f t="shared" si="1344"/>
        <v>Panama</v>
      </c>
      <c r="GK86" s="188">
        <f t="shared" si="1345"/>
        <v>11</v>
      </c>
      <c r="GL86" s="187" t="str">
        <f t="shared" si="1346"/>
        <v>Croatia</v>
      </c>
      <c r="GM86" s="222"/>
      <c r="GN86" s="222"/>
      <c r="GO86" s="218"/>
      <c r="GP86" s="188" t="str">
        <f t="shared" si="1347"/>
        <v/>
      </c>
      <c r="GQ86" s="188" t="str">
        <f>IF((GP86&lt;&gt;""),IF(OR($F86&lt;&gt;$G86,PrSettings!$M$4="●"),(($F86-$G86)=(GM86-GN86))*1,0),"")</f>
        <v/>
      </c>
      <c r="GR86" s="188" t="str">
        <f t="shared" si="1348"/>
        <v/>
      </c>
      <c r="GS86" s="188" t="str">
        <f>IF(GP86&lt;&gt;"",IF(ABS($F86-$G86)&gt;=PrSettings!$M$7,(ABS($F86-$G86-GM86+GN86)&lt;=1)*1,IF(AND(GP86,$F86=$G86,$F86&gt;=PrSettings!$M$6),(ABS(GM86-$F86)&lt;=1)*1,IF(AND(GP86,$F86+$G86&gt;=PrSettings!$M$8),(ABS(GM86-$F86)+ABS(GN86-$G86)&lt;=1)*1,""))),"")</f>
        <v/>
      </c>
      <c r="GT86" s="220"/>
      <c r="GV86" s="186">
        <f t="shared" si="1063"/>
        <v>33</v>
      </c>
      <c r="GW86" s="187" t="str">
        <f t="shared" si="1349"/>
        <v>Panama</v>
      </c>
      <c r="GX86" s="188">
        <f t="shared" si="1350"/>
        <v>11</v>
      </c>
      <c r="GY86" s="187" t="str">
        <f t="shared" si="1351"/>
        <v>Croatia</v>
      </c>
      <c r="GZ86" s="222"/>
      <c r="HA86" s="222"/>
      <c r="HB86" s="218"/>
      <c r="HC86" s="188" t="str">
        <f t="shared" si="1352"/>
        <v/>
      </c>
      <c r="HD86" s="188" t="str">
        <f>IF((HC86&lt;&gt;""),IF(OR($F86&lt;&gt;$G86,PrSettings!$M$4="●"),(($F86-$G86)=(GZ86-HA86))*1,0),"")</f>
        <v/>
      </c>
      <c r="HE86" s="188" t="str">
        <f t="shared" si="1353"/>
        <v/>
      </c>
      <c r="HF86" s="188" t="str">
        <f>IF(HC86&lt;&gt;"",IF(ABS($F86-$G86)&gt;=PrSettings!$M$7,(ABS($F86-$G86-GZ86+HA86)&lt;=1)*1,IF(AND(HC86,$F86=$G86,$F86&gt;=PrSettings!$M$6),(ABS(GZ86-$F86)&lt;=1)*1,IF(AND(HC86,$F86+$G86&gt;=PrSettings!$M$8),(ABS(GZ86-$F86)+ABS(HA86-$G86)&lt;=1)*1,""))),"")</f>
        <v/>
      </c>
      <c r="HG86" s="220"/>
      <c r="HI86" s="186">
        <f t="shared" si="1068"/>
        <v>33</v>
      </c>
      <c r="HJ86" s="187" t="str">
        <f t="shared" si="1354"/>
        <v>Panama</v>
      </c>
      <c r="HK86" s="188">
        <f t="shared" si="1355"/>
        <v>11</v>
      </c>
      <c r="HL86" s="187" t="str">
        <f t="shared" si="1356"/>
        <v>Croatia</v>
      </c>
      <c r="HM86" s="222"/>
      <c r="HN86" s="222"/>
      <c r="HO86" s="218"/>
      <c r="HP86" s="188" t="str">
        <f t="shared" si="1357"/>
        <v/>
      </c>
      <c r="HQ86" s="188" t="str">
        <f>IF((HP86&lt;&gt;""),IF(OR($F86&lt;&gt;$G86,PrSettings!$M$4="●"),(($F86-$G86)=(HM86-HN86))*1,0),"")</f>
        <v/>
      </c>
      <c r="HR86" s="188" t="str">
        <f t="shared" si="1358"/>
        <v/>
      </c>
      <c r="HS86" s="188" t="str">
        <f>IF(HP86&lt;&gt;"",IF(ABS($F86-$G86)&gt;=PrSettings!$M$7,(ABS($F86-$G86-HM86+HN86)&lt;=1)*1,IF(AND(HP86,$F86=$G86,$F86&gt;=PrSettings!$M$6),(ABS(HM86-$F86)&lt;=1)*1,IF(AND(HP86,$F86+$G86&gt;=PrSettings!$M$8),(ABS(HM86-$F86)+ABS(HN86-$G86)&lt;=1)*1,""))),"")</f>
        <v/>
      </c>
      <c r="HT86" s="220"/>
      <c r="HV86" s="186">
        <f t="shared" si="1073"/>
        <v>33</v>
      </c>
      <c r="HW86" s="187" t="str">
        <f t="shared" si="1359"/>
        <v>Panama</v>
      </c>
      <c r="HX86" s="188">
        <f t="shared" si="1360"/>
        <v>11</v>
      </c>
      <c r="HY86" s="187" t="str">
        <f t="shared" si="1361"/>
        <v>Croatia</v>
      </c>
      <c r="HZ86" s="222"/>
      <c r="IA86" s="222"/>
      <c r="IB86" s="218"/>
      <c r="IC86" s="188" t="str">
        <f t="shared" si="1362"/>
        <v/>
      </c>
      <c r="ID86" s="188" t="str">
        <f>IF((IC86&lt;&gt;""),IF(OR($F86&lt;&gt;$G86,PrSettings!$M$4="●"),(($F86-$G86)=(HZ86-IA86))*1,0),"")</f>
        <v/>
      </c>
      <c r="IE86" s="188" t="str">
        <f t="shared" si="1363"/>
        <v/>
      </c>
      <c r="IF86" s="188" t="str">
        <f>IF(IC86&lt;&gt;"",IF(ABS($F86-$G86)&gt;=PrSettings!$M$7,(ABS($F86-$G86-HZ86+IA86)&lt;=1)*1,IF(AND(IC86,$F86=$G86,$F86&gt;=PrSettings!$M$6),(ABS(HZ86-$F86)&lt;=1)*1,IF(AND(IC86,$F86+$G86&gt;=PrSettings!$M$8),(ABS(HZ86-$F86)+ABS(IA86-$G86)&lt;=1)*1,""))),"")</f>
        <v/>
      </c>
      <c r="IG86" s="220"/>
      <c r="II86" s="186">
        <f t="shared" si="1078"/>
        <v>33</v>
      </c>
      <c r="IJ86" s="187" t="str">
        <f t="shared" si="1364"/>
        <v>Panama</v>
      </c>
      <c r="IK86" s="188">
        <f t="shared" si="1365"/>
        <v>11</v>
      </c>
      <c r="IL86" s="187" t="str">
        <f t="shared" si="1366"/>
        <v>Croatia</v>
      </c>
      <c r="IM86" s="222"/>
      <c r="IN86" s="222"/>
      <c r="IO86" s="218"/>
      <c r="IP86" s="188" t="str">
        <f t="shared" si="1367"/>
        <v/>
      </c>
      <c r="IQ86" s="188" t="str">
        <f>IF((IP86&lt;&gt;""),IF(OR($F86&lt;&gt;$G86,PrSettings!$M$4="●"),(($F86-$G86)=(IM86-IN86))*1,0),"")</f>
        <v/>
      </c>
      <c r="IR86" s="188" t="str">
        <f t="shared" si="1368"/>
        <v/>
      </c>
      <c r="IS86" s="188" t="str">
        <f>IF(IP86&lt;&gt;"",IF(ABS($F86-$G86)&gt;=PrSettings!$M$7,(ABS($F86-$G86-IM86+IN86)&lt;=1)*1,IF(AND(IP86,$F86=$G86,$F86&gt;=PrSettings!$M$6),(ABS(IM86-$F86)&lt;=1)*1,IF(AND(IP86,$F86+$G86&gt;=PrSettings!$M$8),(ABS(IM86-$F86)+ABS(IN86-$G86)&lt;=1)*1,""))),"")</f>
        <v/>
      </c>
      <c r="IT86" s="220"/>
      <c r="IV86" s="186">
        <f t="shared" si="1083"/>
        <v>33</v>
      </c>
      <c r="IW86" s="187" t="str">
        <f t="shared" si="1369"/>
        <v>Panama</v>
      </c>
      <c r="IX86" s="188">
        <f t="shared" si="1370"/>
        <v>11</v>
      </c>
      <c r="IY86" s="187" t="str">
        <f t="shared" si="1371"/>
        <v>Croatia</v>
      </c>
      <c r="IZ86" s="222"/>
      <c r="JA86" s="222"/>
      <c r="JB86" s="218"/>
      <c r="JC86" s="188" t="str">
        <f t="shared" si="1372"/>
        <v/>
      </c>
      <c r="JD86" s="188" t="str">
        <f>IF((JC86&lt;&gt;""),IF(OR($F86&lt;&gt;$G86,PrSettings!$M$4="●"),(($F86-$G86)=(IZ86-JA86))*1,0),"")</f>
        <v/>
      </c>
      <c r="JE86" s="188" t="str">
        <f t="shared" si="1373"/>
        <v/>
      </c>
      <c r="JF86" s="188" t="str">
        <f>IF(JC86&lt;&gt;"",IF(ABS($F86-$G86)&gt;=PrSettings!$M$7,(ABS($F86-$G86-IZ86+JA86)&lt;=1)*1,IF(AND(JC86,$F86=$G86,$F86&gt;=PrSettings!$M$6),(ABS(IZ86-$F86)&lt;=1)*1,IF(AND(JC86,$F86+$G86&gt;=PrSettings!$M$8),(ABS(IZ86-$F86)+ABS(JA86-$G86)&lt;=1)*1,""))),"")</f>
        <v/>
      </c>
      <c r="JG86" s="220"/>
      <c r="JI86" s="186">
        <f t="shared" si="1088"/>
        <v>33</v>
      </c>
      <c r="JJ86" s="187" t="str">
        <f t="shared" si="1374"/>
        <v>Panama</v>
      </c>
      <c r="JK86" s="188">
        <f t="shared" si="1375"/>
        <v>11</v>
      </c>
      <c r="JL86" s="187" t="str">
        <f t="shared" si="1376"/>
        <v>Croatia</v>
      </c>
      <c r="JM86" s="222"/>
      <c r="JN86" s="222"/>
      <c r="JO86" s="218"/>
      <c r="JP86" s="188" t="str">
        <f t="shared" si="1377"/>
        <v/>
      </c>
      <c r="JQ86" s="188" t="str">
        <f>IF((JP86&lt;&gt;""),IF(OR($F86&lt;&gt;$G86,PrSettings!$M$4="●"),(($F86-$G86)=(JM86-JN86))*1,0),"")</f>
        <v/>
      </c>
      <c r="JR86" s="188" t="str">
        <f t="shared" si="1378"/>
        <v/>
      </c>
      <c r="JS86" s="188" t="str">
        <f>IF(JP86&lt;&gt;"",IF(ABS($F86-$G86)&gt;=PrSettings!$M$7,(ABS($F86-$G86-JM86+JN86)&lt;=1)*1,IF(AND(JP86,$F86=$G86,$F86&gt;=PrSettings!$M$6),(ABS(JM86-$F86)&lt;=1)*1,IF(AND(JP86,$F86+$G86&gt;=PrSettings!$M$8),(ABS(JM86-$F86)+ABS(JN86-$G86)&lt;=1)*1,""))),"")</f>
        <v/>
      </c>
      <c r="JT86" s="220"/>
      <c r="JV86" s="186">
        <f t="shared" si="1093"/>
        <v>33</v>
      </c>
      <c r="JW86" s="187" t="str">
        <f t="shared" si="1379"/>
        <v>Panama</v>
      </c>
      <c r="JX86" s="188">
        <f t="shared" si="1380"/>
        <v>11</v>
      </c>
      <c r="JY86" s="187" t="str">
        <f t="shared" si="1381"/>
        <v>Croatia</v>
      </c>
      <c r="JZ86" s="222"/>
      <c r="KA86" s="222"/>
      <c r="KB86" s="218"/>
      <c r="KC86" s="188" t="str">
        <f t="shared" si="1382"/>
        <v/>
      </c>
      <c r="KD86" s="188" t="str">
        <f>IF((KC86&lt;&gt;""),IF(OR($F86&lt;&gt;$G86,PrSettings!$M$4="●"),(($F86-$G86)=(JZ86-KA86))*1,0),"")</f>
        <v/>
      </c>
      <c r="KE86" s="188" t="str">
        <f t="shared" si="1383"/>
        <v/>
      </c>
      <c r="KF86" s="188" t="str">
        <f>IF(KC86&lt;&gt;"",IF(ABS($F86-$G86)&gt;=PrSettings!$M$7,(ABS($F86-$G86-JZ86+KA86)&lt;=1)*1,IF(AND(KC86,$F86=$G86,$F86&gt;=PrSettings!$M$6),(ABS(JZ86-$F86)&lt;=1)*1,IF(AND(KC86,$F86+$G86&gt;=PrSettings!$M$8),(ABS(JZ86-$F86)+ABS(KA86-$G86)&lt;=1)*1,""))),"")</f>
        <v/>
      </c>
      <c r="KG86" s="220"/>
      <c r="KI86" s="186">
        <f t="shared" si="1098"/>
        <v>33</v>
      </c>
      <c r="KJ86" s="187" t="str">
        <f t="shared" si="1384"/>
        <v>Panama</v>
      </c>
      <c r="KK86" s="188">
        <f t="shared" si="1385"/>
        <v>11</v>
      </c>
      <c r="KL86" s="187" t="str">
        <f t="shared" si="1386"/>
        <v>Croatia</v>
      </c>
      <c r="KM86" s="222"/>
      <c r="KN86" s="222"/>
      <c r="KO86" s="218"/>
      <c r="KP86" s="188" t="str">
        <f t="shared" si="1387"/>
        <v/>
      </c>
      <c r="KQ86" s="188" t="str">
        <f>IF((KP86&lt;&gt;""),IF(OR($F86&lt;&gt;$G86,PrSettings!$M$4="●"),(($F86-$G86)=(KM86-KN86))*1,0),"")</f>
        <v/>
      </c>
      <c r="KR86" s="188" t="str">
        <f t="shared" si="1388"/>
        <v/>
      </c>
      <c r="KS86" s="188" t="str">
        <f>IF(KP86&lt;&gt;"",IF(ABS($F86-$G86)&gt;=PrSettings!$M$7,(ABS($F86-$G86-KM86+KN86)&lt;=1)*1,IF(AND(KP86,$F86=$G86,$F86&gt;=PrSettings!$M$6),(ABS(KM86-$F86)&lt;=1)*1,IF(AND(KP86,$F86+$G86&gt;=PrSettings!$M$8),(ABS(KM86-$F86)+ABS(KN86-$G86)&lt;=1)*1,""))),"")</f>
        <v/>
      </c>
      <c r="KT86" s="220"/>
      <c r="KV86" s="186">
        <f t="shared" si="1103"/>
        <v>33</v>
      </c>
      <c r="KW86" s="187" t="str">
        <f t="shared" si="1389"/>
        <v>Panama</v>
      </c>
      <c r="KX86" s="188">
        <f t="shared" si="1390"/>
        <v>11</v>
      </c>
      <c r="KY86" s="187" t="str">
        <f t="shared" si="1391"/>
        <v>Croatia</v>
      </c>
      <c r="KZ86" s="222"/>
      <c r="LA86" s="222"/>
      <c r="LB86" s="218"/>
      <c r="LC86" s="188" t="str">
        <f t="shared" si="1392"/>
        <v/>
      </c>
      <c r="LD86" s="188" t="str">
        <f>IF((LC86&lt;&gt;""),IF(OR($F86&lt;&gt;$G86,PrSettings!$M$4="●"),(($F86-$G86)=(KZ86-LA86))*1,0),"")</f>
        <v/>
      </c>
      <c r="LE86" s="188" t="str">
        <f t="shared" si="1393"/>
        <v/>
      </c>
      <c r="LF86" s="188" t="str">
        <f>IF(LC86&lt;&gt;"",IF(ABS($F86-$G86)&gt;=PrSettings!$M$7,(ABS($F86-$G86-KZ86+LA86)&lt;=1)*1,IF(AND(LC86,$F86=$G86,$F86&gt;=PrSettings!$M$6),(ABS(KZ86-$F86)&lt;=1)*1,IF(AND(LC86,$F86+$G86&gt;=PrSettings!$M$8),(ABS(KZ86-$F86)+ABS(LA86-$G86)&lt;=1)*1,""))),"")</f>
        <v/>
      </c>
      <c r="LG86" s="220"/>
      <c r="LI86" s="186">
        <f t="shared" si="1108"/>
        <v>33</v>
      </c>
      <c r="LJ86" s="187" t="str">
        <f t="shared" si="1394"/>
        <v>Panama</v>
      </c>
      <c r="LK86" s="188">
        <f t="shared" si="1395"/>
        <v>11</v>
      </c>
      <c r="LL86" s="187" t="str">
        <f t="shared" si="1396"/>
        <v>Croatia</v>
      </c>
      <c r="LM86" s="222"/>
      <c r="LN86" s="222"/>
      <c r="LO86" s="218"/>
      <c r="LP86" s="188" t="str">
        <f t="shared" si="1397"/>
        <v/>
      </c>
      <c r="LQ86" s="188" t="str">
        <f>IF((LP86&lt;&gt;""),IF(OR($F86&lt;&gt;$G86,PrSettings!$M$4="●"),(($F86-$G86)=(LM86-LN86))*1,0),"")</f>
        <v/>
      </c>
      <c r="LR86" s="188" t="str">
        <f t="shared" si="1398"/>
        <v/>
      </c>
      <c r="LS86" s="188" t="str">
        <f>IF(LP86&lt;&gt;"",IF(ABS($F86-$G86)&gt;=PrSettings!$M$7,(ABS($F86-$G86-LM86+LN86)&lt;=1)*1,IF(AND(LP86,$F86=$G86,$F86&gt;=PrSettings!$M$6),(ABS(LM86-$F86)&lt;=1)*1,IF(AND(LP86,$F86+$G86&gt;=PrSettings!$M$8),(ABS(LM86-$F86)+ABS(LN86-$G86)&lt;=1)*1,""))),"")</f>
        <v/>
      </c>
      <c r="LT86" s="220"/>
      <c r="LV86" s="186">
        <f t="shared" si="1113"/>
        <v>33</v>
      </c>
      <c r="LW86" s="187" t="str">
        <f t="shared" si="1399"/>
        <v>Panama</v>
      </c>
      <c r="LX86" s="188">
        <f t="shared" si="1400"/>
        <v>11</v>
      </c>
      <c r="LY86" s="187" t="str">
        <f t="shared" si="1401"/>
        <v>Croatia</v>
      </c>
      <c r="LZ86" s="222"/>
      <c r="MA86" s="222"/>
      <c r="MB86" s="218"/>
      <c r="MC86" s="188" t="str">
        <f t="shared" si="1402"/>
        <v/>
      </c>
      <c r="MD86" s="188" t="str">
        <f>IF((MC86&lt;&gt;""),IF(OR($F86&lt;&gt;$G86,PrSettings!$M$4="●"),(($F86-$G86)=(LZ86-MA86))*1,0),"")</f>
        <v/>
      </c>
      <c r="ME86" s="188" t="str">
        <f t="shared" si="1403"/>
        <v/>
      </c>
      <c r="MF86" s="188" t="str">
        <f>IF(MC86&lt;&gt;"",IF(ABS($F86-$G86)&gt;=PrSettings!$M$7,(ABS($F86-$G86-LZ86+MA86)&lt;=1)*1,IF(AND(MC86,$F86=$G86,$F86&gt;=PrSettings!$M$6),(ABS(LZ86-$F86)&lt;=1)*1,IF(AND(MC86,$F86+$G86&gt;=PrSettings!$M$8),(ABS(LZ86-$F86)+ABS(MA86-$G86)&lt;=1)*1,""))),"")</f>
        <v/>
      </c>
      <c r="MG86" s="220"/>
    </row>
    <row r="87" spans="1:345">
      <c r="B87" s="186">
        <f>INDEX(Groups!$C$7:$C$65,MATCH(C87,Groups!$D$7:$D$65,0))</f>
        <v>33</v>
      </c>
      <c r="C87" s="187" t="str">
        <f>CalcL!$P$26</f>
        <v>Panama</v>
      </c>
      <c r="D87" s="188">
        <f>INDEX(Groups!$C$7:$C$65,MATCH(E87,Groups!$D$7:$D$65,0))</f>
        <v>4</v>
      </c>
      <c r="E87" s="187" t="str">
        <f>CalcL!$Q$26</f>
        <v>England</v>
      </c>
      <c r="F87" s="189" t="str">
        <f>CalcL!$R$26</f>
        <v/>
      </c>
      <c r="G87" s="190" t="str">
        <f>CalcL!$S$26</f>
        <v/>
      </c>
      <c r="I87" s="186">
        <f t="shared" si="468"/>
        <v>33</v>
      </c>
      <c r="J87" s="187" t="str">
        <f t="shared" si="1274"/>
        <v>Panama</v>
      </c>
      <c r="K87" s="188">
        <f t="shared" si="1275"/>
        <v>4</v>
      </c>
      <c r="L87" s="187" t="str">
        <f t="shared" si="1276"/>
        <v>England</v>
      </c>
      <c r="M87" s="222"/>
      <c r="N87" s="222"/>
      <c r="O87" s="218"/>
      <c r="P87" s="188" t="str">
        <f t="shared" si="1277"/>
        <v/>
      </c>
      <c r="Q87" s="188" t="str">
        <f>IF((P87&lt;&gt;""),IF(OR($F87&lt;&gt;$G87,PrSettings!$M$4="●"),(($F87-$G87)=(M87-N87))*1,0),"")</f>
        <v/>
      </c>
      <c r="R87" s="188" t="str">
        <f t="shared" si="1278"/>
        <v/>
      </c>
      <c r="S87" s="188" t="str">
        <f>IF(P87&lt;&gt;"",IF(ABS($F87-$G87)&gt;=PrSettings!$M$7,(ABS($F87-$G87-M87+N87)&lt;=1)*1,IF(AND(P87,$F87=$G87,$F87&gt;=PrSettings!$M$6),(ABS(M87-$F87)&lt;=1)*1,IF(AND(P87,$F87+$G87&gt;=PrSettings!$M$8),(ABS(M87-$F87)+ABS(N87-$G87)&lt;=1)*1,""))),"")</f>
        <v/>
      </c>
      <c r="T87" s="220"/>
      <c r="V87" s="186">
        <f t="shared" si="993"/>
        <v>33</v>
      </c>
      <c r="W87" s="187" t="str">
        <f t="shared" si="1279"/>
        <v>Panama</v>
      </c>
      <c r="X87" s="188">
        <f t="shared" si="1280"/>
        <v>4</v>
      </c>
      <c r="Y87" s="187" t="str">
        <f t="shared" si="1281"/>
        <v>England</v>
      </c>
      <c r="Z87" s="222"/>
      <c r="AA87" s="222"/>
      <c r="AB87" s="218"/>
      <c r="AC87" s="188" t="str">
        <f t="shared" si="1282"/>
        <v/>
      </c>
      <c r="AD87" s="188" t="str">
        <f>IF((AC87&lt;&gt;""),IF(OR($F87&lt;&gt;$G87,PrSettings!$M$4="●"),(($F87-$G87)=(Z87-AA87))*1,0),"")</f>
        <v/>
      </c>
      <c r="AE87" s="188" t="str">
        <f t="shared" si="1283"/>
        <v/>
      </c>
      <c r="AF87" s="188" t="str">
        <f>IF(AC87&lt;&gt;"",IF(ABS($F87-$G87)&gt;=PrSettings!$M$7,(ABS($F87-$G87-Z87+AA87)&lt;=1)*1,IF(AND(AC87,$F87=$G87,$F87&gt;=PrSettings!$M$6),(ABS(Z87-$F87)&lt;=1)*1,IF(AND(AC87,$F87+$G87&gt;=PrSettings!$M$8),(ABS(Z87-$F87)+ABS(AA87-$G87)&lt;=1)*1,""))),"")</f>
        <v/>
      </c>
      <c r="AG87" s="220"/>
      <c r="AI87" s="186">
        <f t="shared" si="998"/>
        <v>33</v>
      </c>
      <c r="AJ87" s="187" t="str">
        <f t="shared" si="1284"/>
        <v>Panama</v>
      </c>
      <c r="AK87" s="188">
        <f t="shared" si="1285"/>
        <v>4</v>
      </c>
      <c r="AL87" s="187" t="str">
        <f t="shared" si="1286"/>
        <v>England</v>
      </c>
      <c r="AM87" s="222"/>
      <c r="AN87" s="222"/>
      <c r="AO87" s="218"/>
      <c r="AP87" s="188" t="str">
        <f t="shared" si="1287"/>
        <v/>
      </c>
      <c r="AQ87" s="188" t="str">
        <f>IF((AP87&lt;&gt;""),IF(OR($F87&lt;&gt;$G87,PrSettings!$M$4="●"),(($F87-$G87)=(AM87-AN87))*1,0),"")</f>
        <v/>
      </c>
      <c r="AR87" s="188" t="str">
        <f t="shared" si="1288"/>
        <v/>
      </c>
      <c r="AS87" s="188" t="str">
        <f>IF(AP87&lt;&gt;"",IF(ABS($F87-$G87)&gt;=PrSettings!$M$7,(ABS($F87-$G87-AM87+AN87)&lt;=1)*1,IF(AND(AP87,$F87=$G87,$F87&gt;=PrSettings!$M$6),(ABS(AM87-$F87)&lt;=1)*1,IF(AND(AP87,$F87+$G87&gt;=PrSettings!$M$8),(ABS(AM87-$F87)+ABS(AN87-$G87)&lt;=1)*1,""))),"")</f>
        <v/>
      </c>
      <c r="AT87" s="220"/>
      <c r="AV87" s="186">
        <f t="shared" si="1003"/>
        <v>33</v>
      </c>
      <c r="AW87" s="187" t="str">
        <f t="shared" si="1289"/>
        <v>Panama</v>
      </c>
      <c r="AX87" s="188">
        <f t="shared" si="1290"/>
        <v>4</v>
      </c>
      <c r="AY87" s="187" t="str">
        <f t="shared" si="1291"/>
        <v>England</v>
      </c>
      <c r="AZ87" s="222"/>
      <c r="BA87" s="222"/>
      <c r="BB87" s="218"/>
      <c r="BC87" s="188" t="str">
        <f t="shared" si="1292"/>
        <v/>
      </c>
      <c r="BD87" s="188" t="str">
        <f>IF((BC87&lt;&gt;""),IF(OR($F87&lt;&gt;$G87,PrSettings!$M$4="●"),(($F87-$G87)=(AZ87-BA87))*1,0),"")</f>
        <v/>
      </c>
      <c r="BE87" s="188" t="str">
        <f t="shared" si="1293"/>
        <v/>
      </c>
      <c r="BF87" s="188" t="str">
        <f>IF(BC87&lt;&gt;"",IF(ABS($F87-$G87)&gt;=PrSettings!$M$7,(ABS($F87-$G87-AZ87+BA87)&lt;=1)*1,IF(AND(BC87,$F87=$G87,$F87&gt;=PrSettings!$M$6),(ABS(AZ87-$F87)&lt;=1)*1,IF(AND(BC87,$F87+$G87&gt;=PrSettings!$M$8),(ABS(AZ87-$F87)+ABS(BA87-$G87)&lt;=1)*1,""))),"")</f>
        <v/>
      </c>
      <c r="BG87" s="220"/>
      <c r="BI87" s="186">
        <f t="shared" si="1008"/>
        <v>33</v>
      </c>
      <c r="BJ87" s="187" t="str">
        <f t="shared" si="1294"/>
        <v>Panama</v>
      </c>
      <c r="BK87" s="188">
        <f t="shared" si="1295"/>
        <v>4</v>
      </c>
      <c r="BL87" s="187" t="str">
        <f t="shared" si="1296"/>
        <v>England</v>
      </c>
      <c r="BM87" s="222"/>
      <c r="BN87" s="222"/>
      <c r="BO87" s="218"/>
      <c r="BP87" s="188" t="str">
        <f t="shared" si="1297"/>
        <v/>
      </c>
      <c r="BQ87" s="188" t="str">
        <f>IF((BP87&lt;&gt;""),IF(OR($F87&lt;&gt;$G87,PrSettings!$M$4="●"),(($F87-$G87)=(BM87-BN87))*1,0),"")</f>
        <v/>
      </c>
      <c r="BR87" s="188" t="str">
        <f t="shared" si="1298"/>
        <v/>
      </c>
      <c r="BS87" s="188" t="str">
        <f>IF(BP87&lt;&gt;"",IF(ABS($F87-$G87)&gt;=PrSettings!$M$7,(ABS($F87-$G87-BM87+BN87)&lt;=1)*1,IF(AND(BP87,$F87=$G87,$F87&gt;=PrSettings!$M$6),(ABS(BM87-$F87)&lt;=1)*1,IF(AND(BP87,$F87+$G87&gt;=PrSettings!$M$8),(ABS(BM87-$F87)+ABS(BN87-$G87)&lt;=1)*1,""))),"")</f>
        <v/>
      </c>
      <c r="BT87" s="220"/>
      <c r="BV87" s="186">
        <f t="shared" si="1013"/>
        <v>33</v>
      </c>
      <c r="BW87" s="187" t="str">
        <f t="shared" si="1299"/>
        <v>Panama</v>
      </c>
      <c r="BX87" s="188">
        <f t="shared" si="1300"/>
        <v>4</v>
      </c>
      <c r="BY87" s="187" t="str">
        <f t="shared" si="1301"/>
        <v>England</v>
      </c>
      <c r="BZ87" s="222"/>
      <c r="CA87" s="222"/>
      <c r="CB87" s="218"/>
      <c r="CC87" s="188" t="str">
        <f t="shared" si="1302"/>
        <v/>
      </c>
      <c r="CD87" s="188" t="str">
        <f>IF((CC87&lt;&gt;""),IF(OR($F87&lt;&gt;$G87,PrSettings!$M$4="●"),(($F87-$G87)=(BZ87-CA87))*1,0),"")</f>
        <v/>
      </c>
      <c r="CE87" s="188" t="str">
        <f t="shared" si="1303"/>
        <v/>
      </c>
      <c r="CF87" s="188" t="str">
        <f>IF(CC87&lt;&gt;"",IF(ABS($F87-$G87)&gt;=PrSettings!$M$7,(ABS($F87-$G87-BZ87+CA87)&lt;=1)*1,IF(AND(CC87,$F87=$G87,$F87&gt;=PrSettings!$M$6),(ABS(BZ87-$F87)&lt;=1)*1,IF(AND(CC87,$F87+$G87&gt;=PrSettings!$M$8),(ABS(BZ87-$F87)+ABS(CA87-$G87)&lt;=1)*1,""))),"")</f>
        <v/>
      </c>
      <c r="CG87" s="220"/>
      <c r="CI87" s="186">
        <f t="shared" si="1018"/>
        <v>33</v>
      </c>
      <c r="CJ87" s="187" t="str">
        <f t="shared" si="1304"/>
        <v>Panama</v>
      </c>
      <c r="CK87" s="188">
        <f t="shared" si="1305"/>
        <v>4</v>
      </c>
      <c r="CL87" s="187" t="str">
        <f t="shared" si="1306"/>
        <v>England</v>
      </c>
      <c r="CM87" s="222"/>
      <c r="CN87" s="222"/>
      <c r="CO87" s="218"/>
      <c r="CP87" s="188" t="str">
        <f t="shared" si="1307"/>
        <v/>
      </c>
      <c r="CQ87" s="188" t="str">
        <f>IF((CP87&lt;&gt;""),IF(OR($F87&lt;&gt;$G87,PrSettings!$M$4="●"),(($F87-$G87)=(CM87-CN87))*1,0),"")</f>
        <v/>
      </c>
      <c r="CR87" s="188" t="str">
        <f t="shared" si="1308"/>
        <v/>
      </c>
      <c r="CS87" s="188" t="str">
        <f>IF(CP87&lt;&gt;"",IF(ABS($F87-$G87)&gt;=PrSettings!$M$7,(ABS($F87-$G87-CM87+CN87)&lt;=1)*1,IF(AND(CP87,$F87=$G87,$F87&gt;=PrSettings!$M$6),(ABS(CM87-$F87)&lt;=1)*1,IF(AND(CP87,$F87+$G87&gt;=PrSettings!$M$8),(ABS(CM87-$F87)+ABS(CN87-$G87)&lt;=1)*1,""))),"")</f>
        <v/>
      </c>
      <c r="CT87" s="220"/>
      <c r="CV87" s="186">
        <f t="shared" si="1023"/>
        <v>33</v>
      </c>
      <c r="CW87" s="187" t="str">
        <f t="shared" si="1309"/>
        <v>Panama</v>
      </c>
      <c r="CX87" s="188">
        <f t="shared" si="1310"/>
        <v>4</v>
      </c>
      <c r="CY87" s="187" t="str">
        <f t="shared" si="1311"/>
        <v>England</v>
      </c>
      <c r="CZ87" s="222"/>
      <c r="DA87" s="222"/>
      <c r="DB87" s="218"/>
      <c r="DC87" s="188" t="str">
        <f t="shared" si="1312"/>
        <v/>
      </c>
      <c r="DD87" s="188" t="str">
        <f>IF((DC87&lt;&gt;""),IF(OR($F87&lt;&gt;$G87,PrSettings!$M$4="●"),(($F87-$G87)=(CZ87-DA87))*1,0),"")</f>
        <v/>
      </c>
      <c r="DE87" s="188" t="str">
        <f t="shared" si="1313"/>
        <v/>
      </c>
      <c r="DF87" s="188" t="str">
        <f>IF(DC87&lt;&gt;"",IF(ABS($F87-$G87)&gt;=PrSettings!$M$7,(ABS($F87-$G87-CZ87+DA87)&lt;=1)*1,IF(AND(DC87,$F87=$G87,$F87&gt;=PrSettings!$M$6),(ABS(CZ87-$F87)&lt;=1)*1,IF(AND(DC87,$F87+$G87&gt;=PrSettings!$M$8),(ABS(CZ87-$F87)+ABS(DA87-$G87)&lt;=1)*1,""))),"")</f>
        <v/>
      </c>
      <c r="DG87" s="220"/>
      <c r="DI87" s="186">
        <f t="shared" si="1028"/>
        <v>33</v>
      </c>
      <c r="DJ87" s="187" t="str">
        <f t="shared" si="1314"/>
        <v>Panama</v>
      </c>
      <c r="DK87" s="188">
        <f t="shared" si="1315"/>
        <v>4</v>
      </c>
      <c r="DL87" s="187" t="str">
        <f t="shared" si="1316"/>
        <v>England</v>
      </c>
      <c r="DM87" s="222"/>
      <c r="DN87" s="222"/>
      <c r="DO87" s="218"/>
      <c r="DP87" s="188" t="str">
        <f t="shared" si="1317"/>
        <v/>
      </c>
      <c r="DQ87" s="188" t="str">
        <f>IF((DP87&lt;&gt;""),IF(OR($F87&lt;&gt;$G87,PrSettings!$M$4="●"),(($F87-$G87)=(DM87-DN87))*1,0),"")</f>
        <v/>
      </c>
      <c r="DR87" s="188" t="str">
        <f t="shared" si="1318"/>
        <v/>
      </c>
      <c r="DS87" s="188" t="str">
        <f>IF(DP87&lt;&gt;"",IF(ABS($F87-$G87)&gt;=PrSettings!$M$7,(ABS($F87-$G87-DM87+DN87)&lt;=1)*1,IF(AND(DP87,$F87=$G87,$F87&gt;=PrSettings!$M$6),(ABS(DM87-$F87)&lt;=1)*1,IF(AND(DP87,$F87+$G87&gt;=PrSettings!$M$8),(ABS(DM87-$F87)+ABS(DN87-$G87)&lt;=1)*1,""))),"")</f>
        <v/>
      </c>
      <c r="DT87" s="220"/>
      <c r="DV87" s="186">
        <f t="shared" si="1033"/>
        <v>33</v>
      </c>
      <c r="DW87" s="187" t="str">
        <f t="shared" si="1319"/>
        <v>Panama</v>
      </c>
      <c r="DX87" s="188">
        <f t="shared" si="1320"/>
        <v>4</v>
      </c>
      <c r="DY87" s="187" t="str">
        <f t="shared" si="1321"/>
        <v>England</v>
      </c>
      <c r="DZ87" s="222"/>
      <c r="EA87" s="222"/>
      <c r="EB87" s="218"/>
      <c r="EC87" s="188" t="str">
        <f t="shared" si="1322"/>
        <v/>
      </c>
      <c r="ED87" s="188" t="str">
        <f>IF((EC87&lt;&gt;""),IF(OR($F87&lt;&gt;$G87,PrSettings!$M$4="●"),(($F87-$G87)=(DZ87-EA87))*1,0),"")</f>
        <v/>
      </c>
      <c r="EE87" s="188" t="str">
        <f t="shared" si="1323"/>
        <v/>
      </c>
      <c r="EF87" s="188" t="str">
        <f>IF(EC87&lt;&gt;"",IF(ABS($F87-$G87)&gt;=PrSettings!$M$7,(ABS($F87-$G87-DZ87+EA87)&lt;=1)*1,IF(AND(EC87,$F87=$G87,$F87&gt;=PrSettings!$M$6),(ABS(DZ87-$F87)&lt;=1)*1,IF(AND(EC87,$F87+$G87&gt;=PrSettings!$M$8),(ABS(DZ87-$F87)+ABS(EA87-$G87)&lt;=1)*1,""))),"")</f>
        <v/>
      </c>
      <c r="EG87" s="220"/>
      <c r="EI87" s="186">
        <f t="shared" si="1038"/>
        <v>33</v>
      </c>
      <c r="EJ87" s="187" t="str">
        <f t="shared" si="1324"/>
        <v>Panama</v>
      </c>
      <c r="EK87" s="188">
        <f t="shared" si="1325"/>
        <v>4</v>
      </c>
      <c r="EL87" s="187" t="str">
        <f t="shared" si="1326"/>
        <v>England</v>
      </c>
      <c r="EM87" s="222"/>
      <c r="EN87" s="222"/>
      <c r="EO87" s="218"/>
      <c r="EP87" s="188" t="str">
        <f t="shared" si="1327"/>
        <v/>
      </c>
      <c r="EQ87" s="188" t="str">
        <f>IF((EP87&lt;&gt;""),IF(OR($F87&lt;&gt;$G87,PrSettings!$M$4="●"),(($F87-$G87)=(EM87-EN87))*1,0),"")</f>
        <v/>
      </c>
      <c r="ER87" s="188" t="str">
        <f t="shared" si="1328"/>
        <v/>
      </c>
      <c r="ES87" s="188" t="str">
        <f>IF(EP87&lt;&gt;"",IF(ABS($F87-$G87)&gt;=PrSettings!$M$7,(ABS($F87-$G87-EM87+EN87)&lt;=1)*1,IF(AND(EP87,$F87=$G87,$F87&gt;=PrSettings!$M$6),(ABS(EM87-$F87)&lt;=1)*1,IF(AND(EP87,$F87+$G87&gt;=PrSettings!$M$8),(ABS(EM87-$F87)+ABS(EN87-$G87)&lt;=1)*1,""))),"")</f>
        <v/>
      </c>
      <c r="ET87" s="220"/>
      <c r="EV87" s="186">
        <f t="shared" si="1043"/>
        <v>33</v>
      </c>
      <c r="EW87" s="187" t="str">
        <f t="shared" si="1329"/>
        <v>Panama</v>
      </c>
      <c r="EX87" s="188">
        <f t="shared" si="1330"/>
        <v>4</v>
      </c>
      <c r="EY87" s="187" t="str">
        <f t="shared" si="1331"/>
        <v>England</v>
      </c>
      <c r="EZ87" s="222"/>
      <c r="FA87" s="222"/>
      <c r="FB87" s="218"/>
      <c r="FC87" s="188" t="str">
        <f t="shared" si="1332"/>
        <v/>
      </c>
      <c r="FD87" s="188" t="str">
        <f>IF((FC87&lt;&gt;""),IF(OR($F87&lt;&gt;$G87,PrSettings!$M$4="●"),(($F87-$G87)=(EZ87-FA87))*1,0),"")</f>
        <v/>
      </c>
      <c r="FE87" s="188" t="str">
        <f t="shared" si="1333"/>
        <v/>
      </c>
      <c r="FF87" s="188" t="str">
        <f>IF(FC87&lt;&gt;"",IF(ABS($F87-$G87)&gt;=PrSettings!$M$7,(ABS($F87-$G87-EZ87+FA87)&lt;=1)*1,IF(AND(FC87,$F87=$G87,$F87&gt;=PrSettings!$M$6),(ABS(EZ87-$F87)&lt;=1)*1,IF(AND(FC87,$F87+$G87&gt;=PrSettings!$M$8),(ABS(EZ87-$F87)+ABS(FA87-$G87)&lt;=1)*1,""))),"")</f>
        <v/>
      </c>
      <c r="FG87" s="220"/>
      <c r="FI87" s="186">
        <f t="shared" si="1048"/>
        <v>33</v>
      </c>
      <c r="FJ87" s="187" t="str">
        <f t="shared" si="1334"/>
        <v>Panama</v>
      </c>
      <c r="FK87" s="188">
        <f t="shared" si="1335"/>
        <v>4</v>
      </c>
      <c r="FL87" s="187" t="str">
        <f t="shared" si="1336"/>
        <v>England</v>
      </c>
      <c r="FM87" s="222"/>
      <c r="FN87" s="222"/>
      <c r="FO87" s="218"/>
      <c r="FP87" s="188" t="str">
        <f t="shared" si="1337"/>
        <v/>
      </c>
      <c r="FQ87" s="188" t="str">
        <f>IF((FP87&lt;&gt;""),IF(OR($F87&lt;&gt;$G87,PrSettings!$M$4="●"),(($F87-$G87)=(FM87-FN87))*1,0),"")</f>
        <v/>
      </c>
      <c r="FR87" s="188" t="str">
        <f t="shared" si="1338"/>
        <v/>
      </c>
      <c r="FS87" s="188" t="str">
        <f>IF(FP87&lt;&gt;"",IF(ABS($F87-$G87)&gt;=PrSettings!$M$7,(ABS($F87-$G87-FM87+FN87)&lt;=1)*1,IF(AND(FP87,$F87=$G87,$F87&gt;=PrSettings!$M$6),(ABS(FM87-$F87)&lt;=1)*1,IF(AND(FP87,$F87+$G87&gt;=PrSettings!$M$8),(ABS(FM87-$F87)+ABS(FN87-$G87)&lt;=1)*1,""))),"")</f>
        <v/>
      </c>
      <c r="FT87" s="220"/>
      <c r="FV87" s="186">
        <f t="shared" si="1053"/>
        <v>33</v>
      </c>
      <c r="FW87" s="187" t="str">
        <f t="shared" si="1339"/>
        <v>Panama</v>
      </c>
      <c r="FX87" s="188">
        <f t="shared" si="1340"/>
        <v>4</v>
      </c>
      <c r="FY87" s="187" t="str">
        <f t="shared" si="1341"/>
        <v>England</v>
      </c>
      <c r="FZ87" s="222"/>
      <c r="GA87" s="222"/>
      <c r="GB87" s="218"/>
      <c r="GC87" s="188" t="str">
        <f t="shared" si="1342"/>
        <v/>
      </c>
      <c r="GD87" s="188" t="str">
        <f>IF((GC87&lt;&gt;""),IF(OR($F87&lt;&gt;$G87,PrSettings!$M$4="●"),(($F87-$G87)=(FZ87-GA87))*1,0),"")</f>
        <v/>
      </c>
      <c r="GE87" s="188" t="str">
        <f t="shared" si="1343"/>
        <v/>
      </c>
      <c r="GF87" s="188" t="str">
        <f>IF(GC87&lt;&gt;"",IF(ABS($F87-$G87)&gt;=PrSettings!$M$7,(ABS($F87-$G87-FZ87+GA87)&lt;=1)*1,IF(AND(GC87,$F87=$G87,$F87&gt;=PrSettings!$M$6),(ABS(FZ87-$F87)&lt;=1)*1,IF(AND(GC87,$F87+$G87&gt;=PrSettings!$M$8),(ABS(FZ87-$F87)+ABS(GA87-$G87)&lt;=1)*1,""))),"")</f>
        <v/>
      </c>
      <c r="GG87" s="220"/>
      <c r="GI87" s="186">
        <f t="shared" si="1058"/>
        <v>33</v>
      </c>
      <c r="GJ87" s="187" t="str">
        <f t="shared" si="1344"/>
        <v>Panama</v>
      </c>
      <c r="GK87" s="188">
        <f t="shared" si="1345"/>
        <v>4</v>
      </c>
      <c r="GL87" s="187" t="str">
        <f t="shared" si="1346"/>
        <v>England</v>
      </c>
      <c r="GM87" s="222"/>
      <c r="GN87" s="222"/>
      <c r="GO87" s="218"/>
      <c r="GP87" s="188" t="str">
        <f t="shared" si="1347"/>
        <v/>
      </c>
      <c r="GQ87" s="188" t="str">
        <f>IF((GP87&lt;&gt;""),IF(OR($F87&lt;&gt;$G87,PrSettings!$M$4="●"),(($F87-$G87)=(GM87-GN87))*1,0),"")</f>
        <v/>
      </c>
      <c r="GR87" s="188" t="str">
        <f t="shared" si="1348"/>
        <v/>
      </c>
      <c r="GS87" s="188" t="str">
        <f>IF(GP87&lt;&gt;"",IF(ABS($F87-$G87)&gt;=PrSettings!$M$7,(ABS($F87-$G87-GM87+GN87)&lt;=1)*1,IF(AND(GP87,$F87=$G87,$F87&gt;=PrSettings!$M$6),(ABS(GM87-$F87)&lt;=1)*1,IF(AND(GP87,$F87+$G87&gt;=PrSettings!$M$8),(ABS(GM87-$F87)+ABS(GN87-$G87)&lt;=1)*1,""))),"")</f>
        <v/>
      </c>
      <c r="GT87" s="220"/>
      <c r="GV87" s="186">
        <f t="shared" si="1063"/>
        <v>33</v>
      </c>
      <c r="GW87" s="187" t="str">
        <f t="shared" si="1349"/>
        <v>Panama</v>
      </c>
      <c r="GX87" s="188">
        <f t="shared" si="1350"/>
        <v>4</v>
      </c>
      <c r="GY87" s="187" t="str">
        <f t="shared" si="1351"/>
        <v>England</v>
      </c>
      <c r="GZ87" s="222"/>
      <c r="HA87" s="222"/>
      <c r="HB87" s="218"/>
      <c r="HC87" s="188" t="str">
        <f t="shared" si="1352"/>
        <v/>
      </c>
      <c r="HD87" s="188" t="str">
        <f>IF((HC87&lt;&gt;""),IF(OR($F87&lt;&gt;$G87,PrSettings!$M$4="●"),(($F87-$G87)=(GZ87-HA87))*1,0),"")</f>
        <v/>
      </c>
      <c r="HE87" s="188" t="str">
        <f t="shared" si="1353"/>
        <v/>
      </c>
      <c r="HF87" s="188" t="str">
        <f>IF(HC87&lt;&gt;"",IF(ABS($F87-$G87)&gt;=PrSettings!$M$7,(ABS($F87-$G87-GZ87+HA87)&lt;=1)*1,IF(AND(HC87,$F87=$G87,$F87&gt;=PrSettings!$M$6),(ABS(GZ87-$F87)&lt;=1)*1,IF(AND(HC87,$F87+$G87&gt;=PrSettings!$M$8),(ABS(GZ87-$F87)+ABS(HA87-$G87)&lt;=1)*1,""))),"")</f>
        <v/>
      </c>
      <c r="HG87" s="220"/>
      <c r="HI87" s="186">
        <f t="shared" si="1068"/>
        <v>33</v>
      </c>
      <c r="HJ87" s="187" t="str">
        <f t="shared" si="1354"/>
        <v>Panama</v>
      </c>
      <c r="HK87" s="188">
        <f t="shared" si="1355"/>
        <v>4</v>
      </c>
      <c r="HL87" s="187" t="str">
        <f t="shared" si="1356"/>
        <v>England</v>
      </c>
      <c r="HM87" s="222"/>
      <c r="HN87" s="222"/>
      <c r="HO87" s="218"/>
      <c r="HP87" s="188" t="str">
        <f t="shared" si="1357"/>
        <v/>
      </c>
      <c r="HQ87" s="188" t="str">
        <f>IF((HP87&lt;&gt;""),IF(OR($F87&lt;&gt;$G87,PrSettings!$M$4="●"),(($F87-$G87)=(HM87-HN87))*1,0),"")</f>
        <v/>
      </c>
      <c r="HR87" s="188" t="str">
        <f t="shared" si="1358"/>
        <v/>
      </c>
      <c r="HS87" s="188" t="str">
        <f>IF(HP87&lt;&gt;"",IF(ABS($F87-$G87)&gt;=PrSettings!$M$7,(ABS($F87-$G87-HM87+HN87)&lt;=1)*1,IF(AND(HP87,$F87=$G87,$F87&gt;=PrSettings!$M$6),(ABS(HM87-$F87)&lt;=1)*1,IF(AND(HP87,$F87+$G87&gt;=PrSettings!$M$8),(ABS(HM87-$F87)+ABS(HN87-$G87)&lt;=1)*1,""))),"")</f>
        <v/>
      </c>
      <c r="HT87" s="220"/>
      <c r="HV87" s="186">
        <f t="shared" si="1073"/>
        <v>33</v>
      </c>
      <c r="HW87" s="187" t="str">
        <f t="shared" si="1359"/>
        <v>Panama</v>
      </c>
      <c r="HX87" s="188">
        <f t="shared" si="1360"/>
        <v>4</v>
      </c>
      <c r="HY87" s="187" t="str">
        <f t="shared" si="1361"/>
        <v>England</v>
      </c>
      <c r="HZ87" s="222"/>
      <c r="IA87" s="222"/>
      <c r="IB87" s="218"/>
      <c r="IC87" s="188" t="str">
        <f t="shared" si="1362"/>
        <v/>
      </c>
      <c r="ID87" s="188" t="str">
        <f>IF((IC87&lt;&gt;""),IF(OR($F87&lt;&gt;$G87,PrSettings!$M$4="●"),(($F87-$G87)=(HZ87-IA87))*1,0),"")</f>
        <v/>
      </c>
      <c r="IE87" s="188" t="str">
        <f t="shared" si="1363"/>
        <v/>
      </c>
      <c r="IF87" s="188" t="str">
        <f>IF(IC87&lt;&gt;"",IF(ABS($F87-$G87)&gt;=PrSettings!$M$7,(ABS($F87-$G87-HZ87+IA87)&lt;=1)*1,IF(AND(IC87,$F87=$G87,$F87&gt;=PrSettings!$M$6),(ABS(HZ87-$F87)&lt;=1)*1,IF(AND(IC87,$F87+$G87&gt;=PrSettings!$M$8),(ABS(HZ87-$F87)+ABS(IA87-$G87)&lt;=1)*1,""))),"")</f>
        <v/>
      </c>
      <c r="IG87" s="220"/>
      <c r="II87" s="186">
        <f t="shared" si="1078"/>
        <v>33</v>
      </c>
      <c r="IJ87" s="187" t="str">
        <f t="shared" si="1364"/>
        <v>Panama</v>
      </c>
      <c r="IK87" s="188">
        <f t="shared" si="1365"/>
        <v>4</v>
      </c>
      <c r="IL87" s="187" t="str">
        <f t="shared" si="1366"/>
        <v>England</v>
      </c>
      <c r="IM87" s="222"/>
      <c r="IN87" s="222"/>
      <c r="IO87" s="218"/>
      <c r="IP87" s="188" t="str">
        <f t="shared" si="1367"/>
        <v/>
      </c>
      <c r="IQ87" s="188" t="str">
        <f>IF((IP87&lt;&gt;""),IF(OR($F87&lt;&gt;$G87,PrSettings!$M$4="●"),(($F87-$G87)=(IM87-IN87))*1,0),"")</f>
        <v/>
      </c>
      <c r="IR87" s="188" t="str">
        <f t="shared" si="1368"/>
        <v/>
      </c>
      <c r="IS87" s="188" t="str">
        <f>IF(IP87&lt;&gt;"",IF(ABS($F87-$G87)&gt;=PrSettings!$M$7,(ABS($F87-$G87-IM87+IN87)&lt;=1)*1,IF(AND(IP87,$F87=$G87,$F87&gt;=PrSettings!$M$6),(ABS(IM87-$F87)&lt;=1)*1,IF(AND(IP87,$F87+$G87&gt;=PrSettings!$M$8),(ABS(IM87-$F87)+ABS(IN87-$G87)&lt;=1)*1,""))),"")</f>
        <v/>
      </c>
      <c r="IT87" s="220"/>
      <c r="IV87" s="186">
        <f t="shared" si="1083"/>
        <v>33</v>
      </c>
      <c r="IW87" s="187" t="str">
        <f t="shared" si="1369"/>
        <v>Panama</v>
      </c>
      <c r="IX87" s="188">
        <f t="shared" si="1370"/>
        <v>4</v>
      </c>
      <c r="IY87" s="187" t="str">
        <f t="shared" si="1371"/>
        <v>England</v>
      </c>
      <c r="IZ87" s="222"/>
      <c r="JA87" s="222"/>
      <c r="JB87" s="218"/>
      <c r="JC87" s="188" t="str">
        <f t="shared" si="1372"/>
        <v/>
      </c>
      <c r="JD87" s="188" t="str">
        <f>IF((JC87&lt;&gt;""),IF(OR($F87&lt;&gt;$G87,PrSettings!$M$4="●"),(($F87-$G87)=(IZ87-JA87))*1,0),"")</f>
        <v/>
      </c>
      <c r="JE87" s="188" t="str">
        <f t="shared" si="1373"/>
        <v/>
      </c>
      <c r="JF87" s="188" t="str">
        <f>IF(JC87&lt;&gt;"",IF(ABS($F87-$G87)&gt;=PrSettings!$M$7,(ABS($F87-$G87-IZ87+JA87)&lt;=1)*1,IF(AND(JC87,$F87=$G87,$F87&gt;=PrSettings!$M$6),(ABS(IZ87-$F87)&lt;=1)*1,IF(AND(JC87,$F87+$G87&gt;=PrSettings!$M$8),(ABS(IZ87-$F87)+ABS(JA87-$G87)&lt;=1)*1,""))),"")</f>
        <v/>
      </c>
      <c r="JG87" s="220"/>
      <c r="JI87" s="186">
        <f t="shared" si="1088"/>
        <v>33</v>
      </c>
      <c r="JJ87" s="187" t="str">
        <f t="shared" si="1374"/>
        <v>Panama</v>
      </c>
      <c r="JK87" s="188">
        <f t="shared" si="1375"/>
        <v>4</v>
      </c>
      <c r="JL87" s="187" t="str">
        <f t="shared" si="1376"/>
        <v>England</v>
      </c>
      <c r="JM87" s="222"/>
      <c r="JN87" s="222"/>
      <c r="JO87" s="218"/>
      <c r="JP87" s="188" t="str">
        <f t="shared" si="1377"/>
        <v/>
      </c>
      <c r="JQ87" s="188" t="str">
        <f>IF((JP87&lt;&gt;""),IF(OR($F87&lt;&gt;$G87,PrSettings!$M$4="●"),(($F87-$G87)=(JM87-JN87))*1,0),"")</f>
        <v/>
      </c>
      <c r="JR87" s="188" t="str">
        <f t="shared" si="1378"/>
        <v/>
      </c>
      <c r="JS87" s="188" t="str">
        <f>IF(JP87&lt;&gt;"",IF(ABS($F87-$G87)&gt;=PrSettings!$M$7,(ABS($F87-$G87-JM87+JN87)&lt;=1)*1,IF(AND(JP87,$F87=$G87,$F87&gt;=PrSettings!$M$6),(ABS(JM87-$F87)&lt;=1)*1,IF(AND(JP87,$F87+$G87&gt;=PrSettings!$M$8),(ABS(JM87-$F87)+ABS(JN87-$G87)&lt;=1)*1,""))),"")</f>
        <v/>
      </c>
      <c r="JT87" s="220"/>
      <c r="JV87" s="186">
        <f t="shared" si="1093"/>
        <v>33</v>
      </c>
      <c r="JW87" s="187" t="str">
        <f t="shared" si="1379"/>
        <v>Panama</v>
      </c>
      <c r="JX87" s="188">
        <f t="shared" si="1380"/>
        <v>4</v>
      </c>
      <c r="JY87" s="187" t="str">
        <f t="shared" si="1381"/>
        <v>England</v>
      </c>
      <c r="JZ87" s="222"/>
      <c r="KA87" s="222"/>
      <c r="KB87" s="218"/>
      <c r="KC87" s="188" t="str">
        <f t="shared" si="1382"/>
        <v/>
      </c>
      <c r="KD87" s="188" t="str">
        <f>IF((KC87&lt;&gt;""),IF(OR($F87&lt;&gt;$G87,PrSettings!$M$4="●"),(($F87-$G87)=(JZ87-KA87))*1,0),"")</f>
        <v/>
      </c>
      <c r="KE87" s="188" t="str">
        <f t="shared" si="1383"/>
        <v/>
      </c>
      <c r="KF87" s="188" t="str">
        <f>IF(KC87&lt;&gt;"",IF(ABS($F87-$G87)&gt;=PrSettings!$M$7,(ABS($F87-$G87-JZ87+KA87)&lt;=1)*1,IF(AND(KC87,$F87=$G87,$F87&gt;=PrSettings!$M$6),(ABS(JZ87-$F87)&lt;=1)*1,IF(AND(KC87,$F87+$G87&gt;=PrSettings!$M$8),(ABS(JZ87-$F87)+ABS(KA87-$G87)&lt;=1)*1,""))),"")</f>
        <v/>
      </c>
      <c r="KG87" s="220"/>
      <c r="KI87" s="186">
        <f t="shared" si="1098"/>
        <v>33</v>
      </c>
      <c r="KJ87" s="187" t="str">
        <f t="shared" si="1384"/>
        <v>Panama</v>
      </c>
      <c r="KK87" s="188">
        <f t="shared" si="1385"/>
        <v>4</v>
      </c>
      <c r="KL87" s="187" t="str">
        <f t="shared" si="1386"/>
        <v>England</v>
      </c>
      <c r="KM87" s="222"/>
      <c r="KN87" s="222"/>
      <c r="KO87" s="218"/>
      <c r="KP87" s="188" t="str">
        <f t="shared" si="1387"/>
        <v/>
      </c>
      <c r="KQ87" s="188" t="str">
        <f>IF((KP87&lt;&gt;""),IF(OR($F87&lt;&gt;$G87,PrSettings!$M$4="●"),(($F87-$G87)=(KM87-KN87))*1,0),"")</f>
        <v/>
      </c>
      <c r="KR87" s="188" t="str">
        <f t="shared" si="1388"/>
        <v/>
      </c>
      <c r="KS87" s="188" t="str">
        <f>IF(KP87&lt;&gt;"",IF(ABS($F87-$G87)&gt;=PrSettings!$M$7,(ABS($F87-$G87-KM87+KN87)&lt;=1)*1,IF(AND(KP87,$F87=$G87,$F87&gt;=PrSettings!$M$6),(ABS(KM87-$F87)&lt;=1)*1,IF(AND(KP87,$F87+$G87&gt;=PrSettings!$M$8),(ABS(KM87-$F87)+ABS(KN87-$G87)&lt;=1)*1,""))),"")</f>
        <v/>
      </c>
      <c r="KT87" s="220"/>
      <c r="KV87" s="186">
        <f t="shared" si="1103"/>
        <v>33</v>
      </c>
      <c r="KW87" s="187" t="str">
        <f t="shared" si="1389"/>
        <v>Panama</v>
      </c>
      <c r="KX87" s="188">
        <f t="shared" si="1390"/>
        <v>4</v>
      </c>
      <c r="KY87" s="187" t="str">
        <f t="shared" si="1391"/>
        <v>England</v>
      </c>
      <c r="KZ87" s="222"/>
      <c r="LA87" s="222"/>
      <c r="LB87" s="218"/>
      <c r="LC87" s="188" t="str">
        <f t="shared" si="1392"/>
        <v/>
      </c>
      <c r="LD87" s="188" t="str">
        <f>IF((LC87&lt;&gt;""),IF(OR($F87&lt;&gt;$G87,PrSettings!$M$4="●"),(($F87-$G87)=(KZ87-LA87))*1,0),"")</f>
        <v/>
      </c>
      <c r="LE87" s="188" t="str">
        <f t="shared" si="1393"/>
        <v/>
      </c>
      <c r="LF87" s="188" t="str">
        <f>IF(LC87&lt;&gt;"",IF(ABS($F87-$G87)&gt;=PrSettings!$M$7,(ABS($F87-$G87-KZ87+LA87)&lt;=1)*1,IF(AND(LC87,$F87=$G87,$F87&gt;=PrSettings!$M$6),(ABS(KZ87-$F87)&lt;=1)*1,IF(AND(LC87,$F87+$G87&gt;=PrSettings!$M$8),(ABS(KZ87-$F87)+ABS(LA87-$G87)&lt;=1)*1,""))),"")</f>
        <v/>
      </c>
      <c r="LG87" s="220"/>
      <c r="LI87" s="186">
        <f t="shared" si="1108"/>
        <v>33</v>
      </c>
      <c r="LJ87" s="187" t="str">
        <f t="shared" si="1394"/>
        <v>Panama</v>
      </c>
      <c r="LK87" s="188">
        <f t="shared" si="1395"/>
        <v>4</v>
      </c>
      <c r="LL87" s="187" t="str">
        <f t="shared" si="1396"/>
        <v>England</v>
      </c>
      <c r="LM87" s="222"/>
      <c r="LN87" s="222"/>
      <c r="LO87" s="218"/>
      <c r="LP87" s="188" t="str">
        <f t="shared" si="1397"/>
        <v/>
      </c>
      <c r="LQ87" s="188" t="str">
        <f>IF((LP87&lt;&gt;""),IF(OR($F87&lt;&gt;$G87,PrSettings!$M$4="●"),(($F87-$G87)=(LM87-LN87))*1,0),"")</f>
        <v/>
      </c>
      <c r="LR87" s="188" t="str">
        <f t="shared" si="1398"/>
        <v/>
      </c>
      <c r="LS87" s="188" t="str">
        <f>IF(LP87&lt;&gt;"",IF(ABS($F87-$G87)&gt;=PrSettings!$M$7,(ABS($F87-$G87-LM87+LN87)&lt;=1)*1,IF(AND(LP87,$F87=$G87,$F87&gt;=PrSettings!$M$6),(ABS(LM87-$F87)&lt;=1)*1,IF(AND(LP87,$F87+$G87&gt;=PrSettings!$M$8),(ABS(LM87-$F87)+ABS(LN87-$G87)&lt;=1)*1,""))),"")</f>
        <v/>
      </c>
      <c r="LT87" s="220"/>
      <c r="LV87" s="186">
        <f t="shared" si="1113"/>
        <v>33</v>
      </c>
      <c r="LW87" s="187" t="str">
        <f t="shared" si="1399"/>
        <v>Panama</v>
      </c>
      <c r="LX87" s="188">
        <f t="shared" si="1400"/>
        <v>4</v>
      </c>
      <c r="LY87" s="187" t="str">
        <f t="shared" si="1401"/>
        <v>England</v>
      </c>
      <c r="LZ87" s="222"/>
      <c r="MA87" s="222"/>
      <c r="MB87" s="218"/>
      <c r="MC87" s="188" t="str">
        <f t="shared" si="1402"/>
        <v/>
      </c>
      <c r="MD87" s="188" t="str">
        <f>IF((MC87&lt;&gt;""),IF(OR($F87&lt;&gt;$G87,PrSettings!$M$4="●"),(($F87-$G87)=(LZ87-MA87))*1,0),"")</f>
        <v/>
      </c>
      <c r="ME87" s="188" t="str">
        <f t="shared" si="1403"/>
        <v/>
      </c>
      <c r="MF87" s="188" t="str">
        <f>IF(MC87&lt;&gt;"",IF(ABS($F87-$G87)&gt;=PrSettings!$M$7,(ABS($F87-$G87-LZ87+MA87)&lt;=1)*1,IF(AND(MC87,$F87=$G87,$F87&gt;=PrSettings!$M$6),(ABS(LZ87-$F87)&lt;=1)*1,IF(AND(MC87,$F87+$G87&gt;=PrSettings!$M$8),(ABS(LZ87-$F87)+ABS(MA87-$G87)&lt;=1)*1,""))),"")</f>
        <v/>
      </c>
      <c r="MG87" s="220"/>
    </row>
    <row r="88" spans="1:345">
      <c r="B88" s="186">
        <f>INDEX(Groups!$C$7:$C$65,MATCH(C88,Groups!$D$7:$D$65,0))</f>
        <v>11</v>
      </c>
      <c r="C88" s="187" t="str">
        <f>CalcL!$P$27</f>
        <v>Croatia</v>
      </c>
      <c r="D88" s="188">
        <f>INDEX(Groups!$C$7:$C$65,MATCH(E88,Groups!$D$7:$D$65,0))</f>
        <v>74</v>
      </c>
      <c r="E88" s="187" t="str">
        <f>CalcL!$Q$27</f>
        <v>Ghana</v>
      </c>
      <c r="F88" s="189" t="str">
        <f>CalcL!$R$27</f>
        <v/>
      </c>
      <c r="G88" s="190" t="str">
        <f>CalcL!$S$27</f>
        <v/>
      </c>
      <c r="I88" s="186">
        <f t="shared" si="468"/>
        <v>11</v>
      </c>
      <c r="J88" s="187" t="str">
        <f t="shared" si="1274"/>
        <v>Croatia</v>
      </c>
      <c r="K88" s="188">
        <f t="shared" si="1275"/>
        <v>74</v>
      </c>
      <c r="L88" s="187" t="str">
        <f t="shared" si="1276"/>
        <v>Ghana</v>
      </c>
      <c r="M88" s="222"/>
      <c r="N88" s="222"/>
      <c r="O88" s="467"/>
      <c r="P88" s="188" t="str">
        <f t="shared" si="1277"/>
        <v/>
      </c>
      <c r="Q88" s="188" t="str">
        <f>IF((P88&lt;&gt;""),IF(OR($F88&lt;&gt;$G88,PrSettings!$M$4="●"),(($F88-$G88)=(M88-N88))*1,0),"")</f>
        <v/>
      </c>
      <c r="R88" s="188" t="str">
        <f t="shared" si="1278"/>
        <v/>
      </c>
      <c r="S88" s="188" t="str">
        <f>IF(P88&lt;&gt;"",IF(ABS($F88-$G88)&gt;=PrSettings!$M$7,(ABS($F88-$G88-M88+N88)&lt;=1)*1,IF(AND(P88,$F88=$G88,$F88&gt;=PrSettings!$M$6),(ABS(M88-$F88)&lt;=1)*1,IF(AND(P88,$F88+$G88&gt;=PrSettings!$M$8),(ABS(M88-$F88)+ABS(N88-$G88)&lt;=1)*1,""))),"")</f>
        <v/>
      </c>
      <c r="T88" s="468"/>
      <c r="V88" s="186">
        <f t="shared" si="993"/>
        <v>11</v>
      </c>
      <c r="W88" s="187" t="str">
        <f t="shared" si="1279"/>
        <v>Croatia</v>
      </c>
      <c r="X88" s="188">
        <f t="shared" si="1280"/>
        <v>74</v>
      </c>
      <c r="Y88" s="187" t="str">
        <f t="shared" si="1281"/>
        <v>Ghana</v>
      </c>
      <c r="Z88" s="222"/>
      <c r="AA88" s="222"/>
      <c r="AB88" s="467"/>
      <c r="AC88" s="188" t="str">
        <f t="shared" si="1282"/>
        <v/>
      </c>
      <c r="AD88" s="188" t="str">
        <f>IF((AC88&lt;&gt;""),IF(OR($F88&lt;&gt;$G88,PrSettings!$M$4="●"),(($F88-$G88)=(Z88-AA88))*1,0),"")</f>
        <v/>
      </c>
      <c r="AE88" s="188" t="str">
        <f t="shared" si="1283"/>
        <v/>
      </c>
      <c r="AF88" s="188" t="str">
        <f>IF(AC88&lt;&gt;"",IF(ABS($F88-$G88)&gt;=PrSettings!$M$7,(ABS($F88-$G88-Z88+AA88)&lt;=1)*1,IF(AND(AC88,$F88=$G88,$F88&gt;=PrSettings!$M$6),(ABS(Z88-$F88)&lt;=1)*1,IF(AND(AC88,$F88+$G88&gt;=PrSettings!$M$8),(ABS(Z88-$F88)+ABS(AA88-$G88)&lt;=1)*1,""))),"")</f>
        <v/>
      </c>
      <c r="AG88" s="468"/>
      <c r="AI88" s="186">
        <f t="shared" si="998"/>
        <v>11</v>
      </c>
      <c r="AJ88" s="187" t="str">
        <f t="shared" si="1284"/>
        <v>Croatia</v>
      </c>
      <c r="AK88" s="188">
        <f t="shared" si="1285"/>
        <v>74</v>
      </c>
      <c r="AL88" s="187" t="str">
        <f t="shared" si="1286"/>
        <v>Ghana</v>
      </c>
      <c r="AM88" s="222"/>
      <c r="AN88" s="222"/>
      <c r="AO88" s="467"/>
      <c r="AP88" s="188" t="str">
        <f t="shared" si="1287"/>
        <v/>
      </c>
      <c r="AQ88" s="188" t="str">
        <f>IF((AP88&lt;&gt;""),IF(OR($F88&lt;&gt;$G88,PrSettings!$M$4="●"),(($F88-$G88)=(AM88-AN88))*1,0),"")</f>
        <v/>
      </c>
      <c r="AR88" s="188" t="str">
        <f t="shared" si="1288"/>
        <v/>
      </c>
      <c r="AS88" s="188" t="str">
        <f>IF(AP88&lt;&gt;"",IF(ABS($F88-$G88)&gt;=PrSettings!$M$7,(ABS($F88-$G88-AM88+AN88)&lt;=1)*1,IF(AND(AP88,$F88=$G88,$F88&gt;=PrSettings!$M$6),(ABS(AM88-$F88)&lt;=1)*1,IF(AND(AP88,$F88+$G88&gt;=PrSettings!$M$8),(ABS(AM88-$F88)+ABS(AN88-$G88)&lt;=1)*1,""))),"")</f>
        <v/>
      </c>
      <c r="AT88" s="468"/>
      <c r="AV88" s="186">
        <f t="shared" si="1003"/>
        <v>11</v>
      </c>
      <c r="AW88" s="187" t="str">
        <f t="shared" si="1289"/>
        <v>Croatia</v>
      </c>
      <c r="AX88" s="188">
        <f t="shared" si="1290"/>
        <v>74</v>
      </c>
      <c r="AY88" s="187" t="str">
        <f t="shared" si="1291"/>
        <v>Ghana</v>
      </c>
      <c r="AZ88" s="222"/>
      <c r="BA88" s="222"/>
      <c r="BB88" s="467"/>
      <c r="BC88" s="188" t="str">
        <f t="shared" si="1292"/>
        <v/>
      </c>
      <c r="BD88" s="188" t="str">
        <f>IF((BC88&lt;&gt;""),IF(OR($F88&lt;&gt;$G88,PrSettings!$M$4="●"),(($F88-$G88)=(AZ88-BA88))*1,0),"")</f>
        <v/>
      </c>
      <c r="BE88" s="188" t="str">
        <f t="shared" si="1293"/>
        <v/>
      </c>
      <c r="BF88" s="188" t="str">
        <f>IF(BC88&lt;&gt;"",IF(ABS($F88-$G88)&gt;=PrSettings!$M$7,(ABS($F88-$G88-AZ88+BA88)&lt;=1)*1,IF(AND(BC88,$F88=$G88,$F88&gt;=PrSettings!$M$6),(ABS(AZ88-$F88)&lt;=1)*1,IF(AND(BC88,$F88+$G88&gt;=PrSettings!$M$8),(ABS(AZ88-$F88)+ABS(BA88-$G88)&lt;=1)*1,""))),"")</f>
        <v/>
      </c>
      <c r="BG88" s="468"/>
      <c r="BI88" s="186">
        <f t="shared" si="1008"/>
        <v>11</v>
      </c>
      <c r="BJ88" s="187" t="str">
        <f t="shared" si="1294"/>
        <v>Croatia</v>
      </c>
      <c r="BK88" s="188">
        <f t="shared" si="1295"/>
        <v>74</v>
      </c>
      <c r="BL88" s="187" t="str">
        <f t="shared" si="1296"/>
        <v>Ghana</v>
      </c>
      <c r="BM88" s="222"/>
      <c r="BN88" s="222"/>
      <c r="BO88" s="467"/>
      <c r="BP88" s="188" t="str">
        <f t="shared" si="1297"/>
        <v/>
      </c>
      <c r="BQ88" s="188" t="str">
        <f>IF((BP88&lt;&gt;""),IF(OR($F88&lt;&gt;$G88,PrSettings!$M$4="●"),(($F88-$G88)=(BM88-BN88))*1,0),"")</f>
        <v/>
      </c>
      <c r="BR88" s="188" t="str">
        <f t="shared" si="1298"/>
        <v/>
      </c>
      <c r="BS88" s="188" t="str">
        <f>IF(BP88&lt;&gt;"",IF(ABS($F88-$G88)&gt;=PrSettings!$M$7,(ABS($F88-$G88-BM88+BN88)&lt;=1)*1,IF(AND(BP88,$F88=$G88,$F88&gt;=PrSettings!$M$6),(ABS(BM88-$F88)&lt;=1)*1,IF(AND(BP88,$F88+$G88&gt;=PrSettings!$M$8),(ABS(BM88-$F88)+ABS(BN88-$G88)&lt;=1)*1,""))),"")</f>
        <v/>
      </c>
      <c r="BT88" s="468"/>
      <c r="BV88" s="186">
        <f t="shared" si="1013"/>
        <v>11</v>
      </c>
      <c r="BW88" s="187" t="str">
        <f t="shared" si="1299"/>
        <v>Croatia</v>
      </c>
      <c r="BX88" s="188">
        <f t="shared" si="1300"/>
        <v>74</v>
      </c>
      <c r="BY88" s="187" t="str">
        <f t="shared" si="1301"/>
        <v>Ghana</v>
      </c>
      <c r="BZ88" s="222"/>
      <c r="CA88" s="222"/>
      <c r="CB88" s="467"/>
      <c r="CC88" s="188" t="str">
        <f t="shared" si="1302"/>
        <v/>
      </c>
      <c r="CD88" s="188" t="str">
        <f>IF((CC88&lt;&gt;""),IF(OR($F88&lt;&gt;$G88,PrSettings!$M$4="●"),(($F88-$G88)=(BZ88-CA88))*1,0),"")</f>
        <v/>
      </c>
      <c r="CE88" s="188" t="str">
        <f t="shared" si="1303"/>
        <v/>
      </c>
      <c r="CF88" s="188" t="str">
        <f>IF(CC88&lt;&gt;"",IF(ABS($F88-$G88)&gt;=PrSettings!$M$7,(ABS($F88-$G88-BZ88+CA88)&lt;=1)*1,IF(AND(CC88,$F88=$G88,$F88&gt;=PrSettings!$M$6),(ABS(BZ88-$F88)&lt;=1)*1,IF(AND(CC88,$F88+$G88&gt;=PrSettings!$M$8),(ABS(BZ88-$F88)+ABS(CA88-$G88)&lt;=1)*1,""))),"")</f>
        <v/>
      </c>
      <c r="CG88" s="468"/>
      <c r="CI88" s="186">
        <f t="shared" si="1018"/>
        <v>11</v>
      </c>
      <c r="CJ88" s="187" t="str">
        <f t="shared" si="1304"/>
        <v>Croatia</v>
      </c>
      <c r="CK88" s="188">
        <f t="shared" si="1305"/>
        <v>74</v>
      </c>
      <c r="CL88" s="187" t="str">
        <f t="shared" si="1306"/>
        <v>Ghana</v>
      </c>
      <c r="CM88" s="222"/>
      <c r="CN88" s="222"/>
      <c r="CO88" s="467"/>
      <c r="CP88" s="188" t="str">
        <f t="shared" si="1307"/>
        <v/>
      </c>
      <c r="CQ88" s="188" t="str">
        <f>IF((CP88&lt;&gt;""),IF(OR($F88&lt;&gt;$G88,PrSettings!$M$4="●"),(($F88-$G88)=(CM88-CN88))*1,0),"")</f>
        <v/>
      </c>
      <c r="CR88" s="188" t="str">
        <f t="shared" si="1308"/>
        <v/>
      </c>
      <c r="CS88" s="188" t="str">
        <f>IF(CP88&lt;&gt;"",IF(ABS($F88-$G88)&gt;=PrSettings!$M$7,(ABS($F88-$G88-CM88+CN88)&lt;=1)*1,IF(AND(CP88,$F88=$G88,$F88&gt;=PrSettings!$M$6),(ABS(CM88-$F88)&lt;=1)*1,IF(AND(CP88,$F88+$G88&gt;=PrSettings!$M$8),(ABS(CM88-$F88)+ABS(CN88-$G88)&lt;=1)*1,""))),"")</f>
        <v/>
      </c>
      <c r="CT88" s="468"/>
      <c r="CV88" s="186">
        <f t="shared" si="1023"/>
        <v>11</v>
      </c>
      <c r="CW88" s="187" t="str">
        <f t="shared" si="1309"/>
        <v>Croatia</v>
      </c>
      <c r="CX88" s="188">
        <f t="shared" si="1310"/>
        <v>74</v>
      </c>
      <c r="CY88" s="187" t="str">
        <f t="shared" si="1311"/>
        <v>Ghana</v>
      </c>
      <c r="CZ88" s="222"/>
      <c r="DA88" s="222"/>
      <c r="DB88" s="467"/>
      <c r="DC88" s="188" t="str">
        <f t="shared" si="1312"/>
        <v/>
      </c>
      <c r="DD88" s="188" t="str">
        <f>IF((DC88&lt;&gt;""),IF(OR($F88&lt;&gt;$G88,PrSettings!$M$4="●"),(($F88-$G88)=(CZ88-DA88))*1,0),"")</f>
        <v/>
      </c>
      <c r="DE88" s="188" t="str">
        <f t="shared" si="1313"/>
        <v/>
      </c>
      <c r="DF88" s="188" t="str">
        <f>IF(DC88&lt;&gt;"",IF(ABS($F88-$G88)&gt;=PrSettings!$M$7,(ABS($F88-$G88-CZ88+DA88)&lt;=1)*1,IF(AND(DC88,$F88=$G88,$F88&gt;=PrSettings!$M$6),(ABS(CZ88-$F88)&lt;=1)*1,IF(AND(DC88,$F88+$G88&gt;=PrSettings!$M$8),(ABS(CZ88-$F88)+ABS(DA88-$G88)&lt;=1)*1,""))),"")</f>
        <v/>
      </c>
      <c r="DG88" s="468"/>
      <c r="DI88" s="186">
        <f t="shared" si="1028"/>
        <v>11</v>
      </c>
      <c r="DJ88" s="187" t="str">
        <f t="shared" si="1314"/>
        <v>Croatia</v>
      </c>
      <c r="DK88" s="188">
        <f t="shared" si="1315"/>
        <v>74</v>
      </c>
      <c r="DL88" s="187" t="str">
        <f t="shared" si="1316"/>
        <v>Ghana</v>
      </c>
      <c r="DM88" s="222"/>
      <c r="DN88" s="222"/>
      <c r="DO88" s="467"/>
      <c r="DP88" s="188" t="str">
        <f t="shared" si="1317"/>
        <v/>
      </c>
      <c r="DQ88" s="188" t="str">
        <f>IF((DP88&lt;&gt;""),IF(OR($F88&lt;&gt;$G88,PrSettings!$M$4="●"),(($F88-$G88)=(DM88-DN88))*1,0),"")</f>
        <v/>
      </c>
      <c r="DR88" s="188" t="str">
        <f t="shared" si="1318"/>
        <v/>
      </c>
      <c r="DS88" s="188" t="str">
        <f>IF(DP88&lt;&gt;"",IF(ABS($F88-$G88)&gt;=PrSettings!$M$7,(ABS($F88-$G88-DM88+DN88)&lt;=1)*1,IF(AND(DP88,$F88=$G88,$F88&gt;=PrSettings!$M$6),(ABS(DM88-$F88)&lt;=1)*1,IF(AND(DP88,$F88+$G88&gt;=PrSettings!$M$8),(ABS(DM88-$F88)+ABS(DN88-$G88)&lt;=1)*1,""))),"")</f>
        <v/>
      </c>
      <c r="DT88" s="468"/>
      <c r="DV88" s="186">
        <f t="shared" si="1033"/>
        <v>11</v>
      </c>
      <c r="DW88" s="187" t="str">
        <f t="shared" si="1319"/>
        <v>Croatia</v>
      </c>
      <c r="DX88" s="188">
        <f t="shared" si="1320"/>
        <v>74</v>
      </c>
      <c r="DY88" s="187" t="str">
        <f t="shared" si="1321"/>
        <v>Ghana</v>
      </c>
      <c r="DZ88" s="222"/>
      <c r="EA88" s="222"/>
      <c r="EB88" s="467"/>
      <c r="EC88" s="188" t="str">
        <f t="shared" si="1322"/>
        <v/>
      </c>
      <c r="ED88" s="188" t="str">
        <f>IF((EC88&lt;&gt;""),IF(OR($F88&lt;&gt;$G88,PrSettings!$M$4="●"),(($F88-$G88)=(DZ88-EA88))*1,0),"")</f>
        <v/>
      </c>
      <c r="EE88" s="188" t="str">
        <f t="shared" si="1323"/>
        <v/>
      </c>
      <c r="EF88" s="188" t="str">
        <f>IF(EC88&lt;&gt;"",IF(ABS($F88-$G88)&gt;=PrSettings!$M$7,(ABS($F88-$G88-DZ88+EA88)&lt;=1)*1,IF(AND(EC88,$F88=$G88,$F88&gt;=PrSettings!$M$6),(ABS(DZ88-$F88)&lt;=1)*1,IF(AND(EC88,$F88+$G88&gt;=PrSettings!$M$8),(ABS(DZ88-$F88)+ABS(EA88-$G88)&lt;=1)*1,""))),"")</f>
        <v/>
      </c>
      <c r="EG88" s="468"/>
      <c r="EI88" s="186">
        <f t="shared" si="1038"/>
        <v>11</v>
      </c>
      <c r="EJ88" s="187" t="str">
        <f t="shared" si="1324"/>
        <v>Croatia</v>
      </c>
      <c r="EK88" s="188">
        <f t="shared" si="1325"/>
        <v>74</v>
      </c>
      <c r="EL88" s="187" t="str">
        <f t="shared" si="1326"/>
        <v>Ghana</v>
      </c>
      <c r="EM88" s="222"/>
      <c r="EN88" s="222"/>
      <c r="EO88" s="467"/>
      <c r="EP88" s="188" t="str">
        <f t="shared" si="1327"/>
        <v/>
      </c>
      <c r="EQ88" s="188" t="str">
        <f>IF((EP88&lt;&gt;""),IF(OR($F88&lt;&gt;$G88,PrSettings!$M$4="●"),(($F88-$G88)=(EM88-EN88))*1,0),"")</f>
        <v/>
      </c>
      <c r="ER88" s="188" t="str">
        <f t="shared" si="1328"/>
        <v/>
      </c>
      <c r="ES88" s="188" t="str">
        <f>IF(EP88&lt;&gt;"",IF(ABS($F88-$G88)&gt;=PrSettings!$M$7,(ABS($F88-$G88-EM88+EN88)&lt;=1)*1,IF(AND(EP88,$F88=$G88,$F88&gt;=PrSettings!$M$6),(ABS(EM88-$F88)&lt;=1)*1,IF(AND(EP88,$F88+$G88&gt;=PrSettings!$M$8),(ABS(EM88-$F88)+ABS(EN88-$G88)&lt;=1)*1,""))),"")</f>
        <v/>
      </c>
      <c r="ET88" s="468"/>
      <c r="EV88" s="186">
        <f t="shared" si="1043"/>
        <v>11</v>
      </c>
      <c r="EW88" s="187" t="str">
        <f t="shared" si="1329"/>
        <v>Croatia</v>
      </c>
      <c r="EX88" s="188">
        <f t="shared" si="1330"/>
        <v>74</v>
      </c>
      <c r="EY88" s="187" t="str">
        <f t="shared" si="1331"/>
        <v>Ghana</v>
      </c>
      <c r="EZ88" s="222"/>
      <c r="FA88" s="222"/>
      <c r="FB88" s="467"/>
      <c r="FC88" s="188" t="str">
        <f t="shared" si="1332"/>
        <v/>
      </c>
      <c r="FD88" s="188" t="str">
        <f>IF((FC88&lt;&gt;""),IF(OR($F88&lt;&gt;$G88,PrSettings!$M$4="●"),(($F88-$G88)=(EZ88-FA88))*1,0),"")</f>
        <v/>
      </c>
      <c r="FE88" s="188" t="str">
        <f t="shared" si="1333"/>
        <v/>
      </c>
      <c r="FF88" s="188" t="str">
        <f>IF(FC88&lt;&gt;"",IF(ABS($F88-$G88)&gt;=PrSettings!$M$7,(ABS($F88-$G88-EZ88+FA88)&lt;=1)*1,IF(AND(FC88,$F88=$G88,$F88&gt;=PrSettings!$M$6),(ABS(EZ88-$F88)&lt;=1)*1,IF(AND(FC88,$F88+$G88&gt;=PrSettings!$M$8),(ABS(EZ88-$F88)+ABS(FA88-$G88)&lt;=1)*1,""))),"")</f>
        <v/>
      </c>
      <c r="FG88" s="468"/>
      <c r="FI88" s="186">
        <f t="shared" si="1048"/>
        <v>11</v>
      </c>
      <c r="FJ88" s="187" t="str">
        <f t="shared" si="1334"/>
        <v>Croatia</v>
      </c>
      <c r="FK88" s="188">
        <f t="shared" si="1335"/>
        <v>74</v>
      </c>
      <c r="FL88" s="187" t="str">
        <f t="shared" si="1336"/>
        <v>Ghana</v>
      </c>
      <c r="FM88" s="222"/>
      <c r="FN88" s="222"/>
      <c r="FO88" s="467"/>
      <c r="FP88" s="188" t="str">
        <f t="shared" si="1337"/>
        <v/>
      </c>
      <c r="FQ88" s="188" t="str">
        <f>IF((FP88&lt;&gt;""),IF(OR($F88&lt;&gt;$G88,PrSettings!$M$4="●"),(($F88-$G88)=(FM88-FN88))*1,0),"")</f>
        <v/>
      </c>
      <c r="FR88" s="188" t="str">
        <f t="shared" si="1338"/>
        <v/>
      </c>
      <c r="FS88" s="188" t="str">
        <f>IF(FP88&lt;&gt;"",IF(ABS($F88-$G88)&gt;=PrSettings!$M$7,(ABS($F88-$G88-FM88+FN88)&lt;=1)*1,IF(AND(FP88,$F88=$G88,$F88&gt;=PrSettings!$M$6),(ABS(FM88-$F88)&lt;=1)*1,IF(AND(FP88,$F88+$G88&gt;=PrSettings!$M$8),(ABS(FM88-$F88)+ABS(FN88-$G88)&lt;=1)*1,""))),"")</f>
        <v/>
      </c>
      <c r="FT88" s="468"/>
      <c r="FV88" s="186">
        <f t="shared" si="1053"/>
        <v>11</v>
      </c>
      <c r="FW88" s="187" t="str">
        <f t="shared" si="1339"/>
        <v>Croatia</v>
      </c>
      <c r="FX88" s="188">
        <f t="shared" si="1340"/>
        <v>74</v>
      </c>
      <c r="FY88" s="187" t="str">
        <f t="shared" si="1341"/>
        <v>Ghana</v>
      </c>
      <c r="FZ88" s="222"/>
      <c r="GA88" s="222"/>
      <c r="GB88" s="467"/>
      <c r="GC88" s="188" t="str">
        <f t="shared" si="1342"/>
        <v/>
      </c>
      <c r="GD88" s="188" t="str">
        <f>IF((GC88&lt;&gt;""),IF(OR($F88&lt;&gt;$G88,PrSettings!$M$4="●"),(($F88-$G88)=(FZ88-GA88))*1,0),"")</f>
        <v/>
      </c>
      <c r="GE88" s="188" t="str">
        <f t="shared" si="1343"/>
        <v/>
      </c>
      <c r="GF88" s="188" t="str">
        <f>IF(GC88&lt;&gt;"",IF(ABS($F88-$G88)&gt;=PrSettings!$M$7,(ABS($F88-$G88-FZ88+GA88)&lt;=1)*1,IF(AND(GC88,$F88=$G88,$F88&gt;=PrSettings!$M$6),(ABS(FZ88-$F88)&lt;=1)*1,IF(AND(GC88,$F88+$G88&gt;=PrSettings!$M$8),(ABS(FZ88-$F88)+ABS(GA88-$G88)&lt;=1)*1,""))),"")</f>
        <v/>
      </c>
      <c r="GG88" s="468"/>
      <c r="GI88" s="186">
        <f t="shared" si="1058"/>
        <v>11</v>
      </c>
      <c r="GJ88" s="187" t="str">
        <f t="shared" si="1344"/>
        <v>Croatia</v>
      </c>
      <c r="GK88" s="188">
        <f t="shared" si="1345"/>
        <v>74</v>
      </c>
      <c r="GL88" s="187" t="str">
        <f t="shared" si="1346"/>
        <v>Ghana</v>
      </c>
      <c r="GM88" s="222"/>
      <c r="GN88" s="222"/>
      <c r="GO88" s="467"/>
      <c r="GP88" s="188" t="str">
        <f t="shared" si="1347"/>
        <v/>
      </c>
      <c r="GQ88" s="188" t="str">
        <f>IF((GP88&lt;&gt;""),IF(OR($F88&lt;&gt;$G88,PrSettings!$M$4="●"),(($F88-$G88)=(GM88-GN88))*1,0),"")</f>
        <v/>
      </c>
      <c r="GR88" s="188" t="str">
        <f t="shared" si="1348"/>
        <v/>
      </c>
      <c r="GS88" s="188" t="str">
        <f>IF(GP88&lt;&gt;"",IF(ABS($F88-$G88)&gt;=PrSettings!$M$7,(ABS($F88-$G88-GM88+GN88)&lt;=1)*1,IF(AND(GP88,$F88=$G88,$F88&gt;=PrSettings!$M$6),(ABS(GM88-$F88)&lt;=1)*1,IF(AND(GP88,$F88+$G88&gt;=PrSettings!$M$8),(ABS(GM88-$F88)+ABS(GN88-$G88)&lt;=1)*1,""))),"")</f>
        <v/>
      </c>
      <c r="GT88" s="468"/>
      <c r="GV88" s="186">
        <f t="shared" si="1063"/>
        <v>11</v>
      </c>
      <c r="GW88" s="187" t="str">
        <f t="shared" si="1349"/>
        <v>Croatia</v>
      </c>
      <c r="GX88" s="188">
        <f t="shared" si="1350"/>
        <v>74</v>
      </c>
      <c r="GY88" s="187" t="str">
        <f t="shared" si="1351"/>
        <v>Ghana</v>
      </c>
      <c r="GZ88" s="222"/>
      <c r="HA88" s="222"/>
      <c r="HB88" s="467"/>
      <c r="HC88" s="188" t="str">
        <f t="shared" si="1352"/>
        <v/>
      </c>
      <c r="HD88" s="188" t="str">
        <f>IF((HC88&lt;&gt;""),IF(OR($F88&lt;&gt;$G88,PrSettings!$M$4="●"),(($F88-$G88)=(GZ88-HA88))*1,0),"")</f>
        <v/>
      </c>
      <c r="HE88" s="188" t="str">
        <f t="shared" si="1353"/>
        <v/>
      </c>
      <c r="HF88" s="188" t="str">
        <f>IF(HC88&lt;&gt;"",IF(ABS($F88-$G88)&gt;=PrSettings!$M$7,(ABS($F88-$G88-GZ88+HA88)&lt;=1)*1,IF(AND(HC88,$F88=$G88,$F88&gt;=PrSettings!$M$6),(ABS(GZ88-$F88)&lt;=1)*1,IF(AND(HC88,$F88+$G88&gt;=PrSettings!$M$8),(ABS(GZ88-$F88)+ABS(HA88-$G88)&lt;=1)*1,""))),"")</f>
        <v/>
      </c>
      <c r="HG88" s="468"/>
      <c r="HI88" s="186">
        <f t="shared" si="1068"/>
        <v>11</v>
      </c>
      <c r="HJ88" s="187" t="str">
        <f t="shared" si="1354"/>
        <v>Croatia</v>
      </c>
      <c r="HK88" s="188">
        <f t="shared" si="1355"/>
        <v>74</v>
      </c>
      <c r="HL88" s="187" t="str">
        <f t="shared" si="1356"/>
        <v>Ghana</v>
      </c>
      <c r="HM88" s="222"/>
      <c r="HN88" s="222"/>
      <c r="HO88" s="467"/>
      <c r="HP88" s="188" t="str">
        <f t="shared" si="1357"/>
        <v/>
      </c>
      <c r="HQ88" s="188" t="str">
        <f>IF((HP88&lt;&gt;""),IF(OR($F88&lt;&gt;$G88,PrSettings!$M$4="●"),(($F88-$G88)=(HM88-HN88))*1,0),"")</f>
        <v/>
      </c>
      <c r="HR88" s="188" t="str">
        <f t="shared" si="1358"/>
        <v/>
      </c>
      <c r="HS88" s="188" t="str">
        <f>IF(HP88&lt;&gt;"",IF(ABS($F88-$G88)&gt;=PrSettings!$M$7,(ABS($F88-$G88-HM88+HN88)&lt;=1)*1,IF(AND(HP88,$F88=$G88,$F88&gt;=PrSettings!$M$6),(ABS(HM88-$F88)&lt;=1)*1,IF(AND(HP88,$F88+$G88&gt;=PrSettings!$M$8),(ABS(HM88-$F88)+ABS(HN88-$G88)&lt;=1)*1,""))),"")</f>
        <v/>
      </c>
      <c r="HT88" s="468"/>
      <c r="HV88" s="186">
        <f t="shared" si="1073"/>
        <v>11</v>
      </c>
      <c r="HW88" s="187" t="str">
        <f t="shared" si="1359"/>
        <v>Croatia</v>
      </c>
      <c r="HX88" s="188">
        <f t="shared" si="1360"/>
        <v>74</v>
      </c>
      <c r="HY88" s="187" t="str">
        <f t="shared" si="1361"/>
        <v>Ghana</v>
      </c>
      <c r="HZ88" s="222"/>
      <c r="IA88" s="222"/>
      <c r="IB88" s="467"/>
      <c r="IC88" s="188" t="str">
        <f t="shared" si="1362"/>
        <v/>
      </c>
      <c r="ID88" s="188" t="str">
        <f>IF((IC88&lt;&gt;""),IF(OR($F88&lt;&gt;$G88,PrSettings!$M$4="●"),(($F88-$G88)=(HZ88-IA88))*1,0),"")</f>
        <v/>
      </c>
      <c r="IE88" s="188" t="str">
        <f t="shared" si="1363"/>
        <v/>
      </c>
      <c r="IF88" s="188" t="str">
        <f>IF(IC88&lt;&gt;"",IF(ABS($F88-$G88)&gt;=PrSettings!$M$7,(ABS($F88-$G88-HZ88+IA88)&lt;=1)*1,IF(AND(IC88,$F88=$G88,$F88&gt;=PrSettings!$M$6),(ABS(HZ88-$F88)&lt;=1)*1,IF(AND(IC88,$F88+$G88&gt;=PrSettings!$M$8),(ABS(HZ88-$F88)+ABS(IA88-$G88)&lt;=1)*1,""))),"")</f>
        <v/>
      </c>
      <c r="IG88" s="468"/>
      <c r="II88" s="186">
        <f t="shared" si="1078"/>
        <v>11</v>
      </c>
      <c r="IJ88" s="187" t="str">
        <f t="shared" si="1364"/>
        <v>Croatia</v>
      </c>
      <c r="IK88" s="188">
        <f t="shared" si="1365"/>
        <v>74</v>
      </c>
      <c r="IL88" s="187" t="str">
        <f t="shared" si="1366"/>
        <v>Ghana</v>
      </c>
      <c r="IM88" s="222"/>
      <c r="IN88" s="222"/>
      <c r="IO88" s="467"/>
      <c r="IP88" s="188" t="str">
        <f t="shared" si="1367"/>
        <v/>
      </c>
      <c r="IQ88" s="188" t="str">
        <f>IF((IP88&lt;&gt;""),IF(OR($F88&lt;&gt;$G88,PrSettings!$M$4="●"),(($F88-$G88)=(IM88-IN88))*1,0),"")</f>
        <v/>
      </c>
      <c r="IR88" s="188" t="str">
        <f t="shared" si="1368"/>
        <v/>
      </c>
      <c r="IS88" s="188" t="str">
        <f>IF(IP88&lt;&gt;"",IF(ABS($F88-$G88)&gt;=PrSettings!$M$7,(ABS($F88-$G88-IM88+IN88)&lt;=1)*1,IF(AND(IP88,$F88=$G88,$F88&gt;=PrSettings!$M$6),(ABS(IM88-$F88)&lt;=1)*1,IF(AND(IP88,$F88+$G88&gt;=PrSettings!$M$8),(ABS(IM88-$F88)+ABS(IN88-$G88)&lt;=1)*1,""))),"")</f>
        <v/>
      </c>
      <c r="IT88" s="468"/>
      <c r="IV88" s="186">
        <f t="shared" si="1083"/>
        <v>11</v>
      </c>
      <c r="IW88" s="187" t="str">
        <f t="shared" si="1369"/>
        <v>Croatia</v>
      </c>
      <c r="IX88" s="188">
        <f t="shared" si="1370"/>
        <v>74</v>
      </c>
      <c r="IY88" s="187" t="str">
        <f t="shared" si="1371"/>
        <v>Ghana</v>
      </c>
      <c r="IZ88" s="222"/>
      <c r="JA88" s="222"/>
      <c r="JB88" s="467"/>
      <c r="JC88" s="188" t="str">
        <f t="shared" si="1372"/>
        <v/>
      </c>
      <c r="JD88" s="188" t="str">
        <f>IF((JC88&lt;&gt;""),IF(OR($F88&lt;&gt;$G88,PrSettings!$M$4="●"),(($F88-$G88)=(IZ88-JA88))*1,0),"")</f>
        <v/>
      </c>
      <c r="JE88" s="188" t="str">
        <f t="shared" si="1373"/>
        <v/>
      </c>
      <c r="JF88" s="188" t="str">
        <f>IF(JC88&lt;&gt;"",IF(ABS($F88-$G88)&gt;=PrSettings!$M$7,(ABS($F88-$G88-IZ88+JA88)&lt;=1)*1,IF(AND(JC88,$F88=$G88,$F88&gt;=PrSettings!$M$6),(ABS(IZ88-$F88)&lt;=1)*1,IF(AND(JC88,$F88+$G88&gt;=PrSettings!$M$8),(ABS(IZ88-$F88)+ABS(JA88-$G88)&lt;=1)*1,""))),"")</f>
        <v/>
      </c>
      <c r="JG88" s="468"/>
      <c r="JI88" s="186">
        <f t="shared" si="1088"/>
        <v>11</v>
      </c>
      <c r="JJ88" s="187" t="str">
        <f t="shared" si="1374"/>
        <v>Croatia</v>
      </c>
      <c r="JK88" s="188">
        <f t="shared" si="1375"/>
        <v>74</v>
      </c>
      <c r="JL88" s="187" t="str">
        <f t="shared" si="1376"/>
        <v>Ghana</v>
      </c>
      <c r="JM88" s="222"/>
      <c r="JN88" s="222"/>
      <c r="JO88" s="467"/>
      <c r="JP88" s="188" t="str">
        <f t="shared" si="1377"/>
        <v/>
      </c>
      <c r="JQ88" s="188" t="str">
        <f>IF((JP88&lt;&gt;""),IF(OR($F88&lt;&gt;$G88,PrSettings!$M$4="●"),(($F88-$G88)=(JM88-JN88))*1,0),"")</f>
        <v/>
      </c>
      <c r="JR88" s="188" t="str">
        <f t="shared" si="1378"/>
        <v/>
      </c>
      <c r="JS88" s="188" t="str">
        <f>IF(JP88&lt;&gt;"",IF(ABS($F88-$G88)&gt;=PrSettings!$M$7,(ABS($F88-$G88-JM88+JN88)&lt;=1)*1,IF(AND(JP88,$F88=$G88,$F88&gt;=PrSettings!$M$6),(ABS(JM88-$F88)&lt;=1)*1,IF(AND(JP88,$F88+$G88&gt;=PrSettings!$M$8),(ABS(JM88-$F88)+ABS(JN88-$G88)&lt;=1)*1,""))),"")</f>
        <v/>
      </c>
      <c r="JT88" s="468"/>
      <c r="JV88" s="186">
        <f t="shared" si="1093"/>
        <v>11</v>
      </c>
      <c r="JW88" s="187" t="str">
        <f t="shared" si="1379"/>
        <v>Croatia</v>
      </c>
      <c r="JX88" s="188">
        <f t="shared" si="1380"/>
        <v>74</v>
      </c>
      <c r="JY88" s="187" t="str">
        <f t="shared" si="1381"/>
        <v>Ghana</v>
      </c>
      <c r="JZ88" s="222"/>
      <c r="KA88" s="222"/>
      <c r="KB88" s="467"/>
      <c r="KC88" s="188" t="str">
        <f t="shared" si="1382"/>
        <v/>
      </c>
      <c r="KD88" s="188" t="str">
        <f>IF((KC88&lt;&gt;""),IF(OR($F88&lt;&gt;$G88,PrSettings!$M$4="●"),(($F88-$G88)=(JZ88-KA88))*1,0),"")</f>
        <v/>
      </c>
      <c r="KE88" s="188" t="str">
        <f t="shared" si="1383"/>
        <v/>
      </c>
      <c r="KF88" s="188" t="str">
        <f>IF(KC88&lt;&gt;"",IF(ABS($F88-$G88)&gt;=PrSettings!$M$7,(ABS($F88-$G88-JZ88+KA88)&lt;=1)*1,IF(AND(KC88,$F88=$G88,$F88&gt;=PrSettings!$M$6),(ABS(JZ88-$F88)&lt;=1)*1,IF(AND(KC88,$F88+$G88&gt;=PrSettings!$M$8),(ABS(JZ88-$F88)+ABS(KA88-$G88)&lt;=1)*1,""))),"")</f>
        <v/>
      </c>
      <c r="KG88" s="468"/>
      <c r="KI88" s="186">
        <f t="shared" si="1098"/>
        <v>11</v>
      </c>
      <c r="KJ88" s="187" t="str">
        <f t="shared" si="1384"/>
        <v>Croatia</v>
      </c>
      <c r="KK88" s="188">
        <f t="shared" si="1385"/>
        <v>74</v>
      </c>
      <c r="KL88" s="187" t="str">
        <f t="shared" si="1386"/>
        <v>Ghana</v>
      </c>
      <c r="KM88" s="222"/>
      <c r="KN88" s="222"/>
      <c r="KO88" s="467"/>
      <c r="KP88" s="188" t="str">
        <f t="shared" si="1387"/>
        <v/>
      </c>
      <c r="KQ88" s="188" t="str">
        <f>IF((KP88&lt;&gt;""),IF(OR($F88&lt;&gt;$G88,PrSettings!$M$4="●"),(($F88-$G88)=(KM88-KN88))*1,0),"")</f>
        <v/>
      </c>
      <c r="KR88" s="188" t="str">
        <f t="shared" si="1388"/>
        <v/>
      </c>
      <c r="KS88" s="188" t="str">
        <f>IF(KP88&lt;&gt;"",IF(ABS($F88-$G88)&gt;=PrSettings!$M$7,(ABS($F88-$G88-KM88+KN88)&lt;=1)*1,IF(AND(KP88,$F88=$G88,$F88&gt;=PrSettings!$M$6),(ABS(KM88-$F88)&lt;=1)*1,IF(AND(KP88,$F88+$G88&gt;=PrSettings!$M$8),(ABS(KM88-$F88)+ABS(KN88-$G88)&lt;=1)*1,""))),"")</f>
        <v/>
      </c>
      <c r="KT88" s="468"/>
      <c r="KV88" s="186">
        <f t="shared" si="1103"/>
        <v>11</v>
      </c>
      <c r="KW88" s="187" t="str">
        <f t="shared" si="1389"/>
        <v>Croatia</v>
      </c>
      <c r="KX88" s="188">
        <f t="shared" si="1390"/>
        <v>74</v>
      </c>
      <c r="KY88" s="187" t="str">
        <f t="shared" si="1391"/>
        <v>Ghana</v>
      </c>
      <c r="KZ88" s="222"/>
      <c r="LA88" s="222"/>
      <c r="LB88" s="467"/>
      <c r="LC88" s="188" t="str">
        <f t="shared" si="1392"/>
        <v/>
      </c>
      <c r="LD88" s="188" t="str">
        <f>IF((LC88&lt;&gt;""),IF(OR($F88&lt;&gt;$G88,PrSettings!$M$4="●"),(($F88-$G88)=(KZ88-LA88))*1,0),"")</f>
        <v/>
      </c>
      <c r="LE88" s="188" t="str">
        <f t="shared" si="1393"/>
        <v/>
      </c>
      <c r="LF88" s="188" t="str">
        <f>IF(LC88&lt;&gt;"",IF(ABS($F88-$G88)&gt;=PrSettings!$M$7,(ABS($F88-$G88-KZ88+LA88)&lt;=1)*1,IF(AND(LC88,$F88=$G88,$F88&gt;=PrSettings!$M$6),(ABS(KZ88-$F88)&lt;=1)*1,IF(AND(LC88,$F88+$G88&gt;=PrSettings!$M$8),(ABS(KZ88-$F88)+ABS(LA88-$G88)&lt;=1)*1,""))),"")</f>
        <v/>
      </c>
      <c r="LG88" s="468"/>
      <c r="LI88" s="186">
        <f t="shared" si="1108"/>
        <v>11</v>
      </c>
      <c r="LJ88" s="187" t="str">
        <f t="shared" si="1394"/>
        <v>Croatia</v>
      </c>
      <c r="LK88" s="188">
        <f t="shared" si="1395"/>
        <v>74</v>
      </c>
      <c r="LL88" s="187" t="str">
        <f t="shared" si="1396"/>
        <v>Ghana</v>
      </c>
      <c r="LM88" s="222"/>
      <c r="LN88" s="222"/>
      <c r="LO88" s="467"/>
      <c r="LP88" s="188" t="str">
        <f t="shared" si="1397"/>
        <v/>
      </c>
      <c r="LQ88" s="188" t="str">
        <f>IF((LP88&lt;&gt;""),IF(OR($F88&lt;&gt;$G88,PrSettings!$M$4="●"),(($F88-$G88)=(LM88-LN88))*1,0),"")</f>
        <v/>
      </c>
      <c r="LR88" s="188" t="str">
        <f t="shared" si="1398"/>
        <v/>
      </c>
      <c r="LS88" s="188" t="str">
        <f>IF(LP88&lt;&gt;"",IF(ABS($F88-$G88)&gt;=PrSettings!$M$7,(ABS($F88-$G88-LM88+LN88)&lt;=1)*1,IF(AND(LP88,$F88=$G88,$F88&gt;=PrSettings!$M$6),(ABS(LM88-$F88)&lt;=1)*1,IF(AND(LP88,$F88+$G88&gt;=PrSettings!$M$8),(ABS(LM88-$F88)+ABS(LN88-$G88)&lt;=1)*1,""))),"")</f>
        <v/>
      </c>
      <c r="LT88" s="468"/>
      <c r="LV88" s="186">
        <f t="shared" si="1113"/>
        <v>11</v>
      </c>
      <c r="LW88" s="187" t="str">
        <f t="shared" si="1399"/>
        <v>Croatia</v>
      </c>
      <c r="LX88" s="188">
        <f t="shared" si="1400"/>
        <v>74</v>
      </c>
      <c r="LY88" s="187" t="str">
        <f t="shared" si="1401"/>
        <v>Ghana</v>
      </c>
      <c r="LZ88" s="222"/>
      <c r="MA88" s="222"/>
      <c r="MB88" s="467"/>
      <c r="MC88" s="188" t="str">
        <f t="shared" si="1402"/>
        <v/>
      </c>
      <c r="MD88" s="188" t="str">
        <f>IF((MC88&lt;&gt;""),IF(OR($F88&lt;&gt;$G88,PrSettings!$M$4="●"),(($F88-$G88)=(LZ88-MA88))*1,0),"")</f>
        <v/>
      </c>
      <c r="ME88" s="188" t="str">
        <f t="shared" si="1403"/>
        <v/>
      </c>
      <c r="MF88" s="188" t="str">
        <f>IF(MC88&lt;&gt;"",IF(ABS($F88-$G88)&gt;=PrSettings!$M$7,(ABS($F88-$G88-LZ88+MA88)&lt;=1)*1,IF(AND(MC88,$F88=$G88,$F88&gt;=PrSettings!$M$6),(ABS(LZ88-$F88)&lt;=1)*1,IF(AND(MC88,$F88+$G88&gt;=PrSettings!$M$8),(ABS(LZ88-$F88)+ABS(MA88-$G88)&lt;=1)*1,""))),"")</f>
        <v/>
      </c>
      <c r="MG88" s="468"/>
    </row>
    <row r="89" spans="1:345" s="22" customFormat="1" ht="24" customHeight="1">
      <c r="A89" s="183"/>
      <c r="B89" s="195" t="str">
        <f>Language!$E$214</f>
        <v>Round of 32</v>
      </c>
      <c r="C89" s="201"/>
      <c r="D89" s="201"/>
      <c r="E89" s="198"/>
      <c r="F89" s="202"/>
      <c r="G89" s="203"/>
      <c r="I89" s="195" t="str">
        <f t="shared" ref="I89:I106" si="1404">$B89</f>
        <v>Round of 32</v>
      </c>
      <c r="J89" s="197"/>
      <c r="K89" s="197"/>
      <c r="L89" s="198"/>
      <c r="M89" s="226"/>
      <c r="N89" s="227"/>
      <c r="O89" s="199"/>
      <c r="P89" s="210"/>
      <c r="Q89" s="198"/>
      <c r="R89" s="198"/>
      <c r="S89" s="198"/>
      <c r="T89" s="211"/>
      <c r="V89" s="195" t="str">
        <f t="shared" ref="V89:V106" si="1405">$B89</f>
        <v>Round of 32</v>
      </c>
      <c r="W89" s="197"/>
      <c r="X89" s="197"/>
      <c r="Y89" s="198"/>
      <c r="Z89" s="226"/>
      <c r="AA89" s="227"/>
      <c r="AB89" s="199"/>
      <c r="AC89" s="210"/>
      <c r="AD89" s="198"/>
      <c r="AE89" s="198"/>
      <c r="AF89" s="198"/>
      <c r="AG89" s="211"/>
      <c r="AI89" s="195" t="str">
        <f t="shared" ref="AI89:AI106" si="1406">$B89</f>
        <v>Round of 32</v>
      </c>
      <c r="AJ89" s="197"/>
      <c r="AK89" s="197"/>
      <c r="AL89" s="198"/>
      <c r="AM89" s="226"/>
      <c r="AN89" s="227"/>
      <c r="AO89" s="199"/>
      <c r="AP89" s="210"/>
      <c r="AQ89" s="198"/>
      <c r="AR89" s="198"/>
      <c r="AS89" s="198"/>
      <c r="AT89" s="211"/>
      <c r="AV89" s="195" t="str">
        <f t="shared" ref="AV89:AV106" si="1407">$B89</f>
        <v>Round of 32</v>
      </c>
      <c r="AW89" s="197"/>
      <c r="AX89" s="197"/>
      <c r="AY89" s="198"/>
      <c r="AZ89" s="226"/>
      <c r="BA89" s="227"/>
      <c r="BB89" s="199"/>
      <c r="BC89" s="210"/>
      <c r="BD89" s="198"/>
      <c r="BE89" s="198"/>
      <c r="BF89" s="198"/>
      <c r="BG89" s="211"/>
      <c r="BI89" s="195" t="str">
        <f t="shared" ref="BI89:BI106" si="1408">$B89</f>
        <v>Round of 32</v>
      </c>
      <c r="BJ89" s="197"/>
      <c r="BK89" s="197"/>
      <c r="BL89" s="198"/>
      <c r="BM89" s="226"/>
      <c r="BN89" s="227"/>
      <c r="BO89" s="199"/>
      <c r="BP89" s="210"/>
      <c r="BQ89" s="198"/>
      <c r="BR89" s="198"/>
      <c r="BS89" s="198"/>
      <c r="BT89" s="211"/>
      <c r="BV89" s="195" t="str">
        <f t="shared" ref="BV89:BV106" si="1409">$B89</f>
        <v>Round of 32</v>
      </c>
      <c r="BW89" s="197"/>
      <c r="BX89" s="197"/>
      <c r="BY89" s="198"/>
      <c r="BZ89" s="226"/>
      <c r="CA89" s="227"/>
      <c r="CB89" s="199"/>
      <c r="CC89" s="210"/>
      <c r="CD89" s="198"/>
      <c r="CE89" s="198"/>
      <c r="CF89" s="198"/>
      <c r="CG89" s="211"/>
      <c r="CI89" s="195" t="str">
        <f t="shared" ref="CI89:CI106" si="1410">$B89</f>
        <v>Round of 32</v>
      </c>
      <c r="CJ89" s="197"/>
      <c r="CK89" s="197"/>
      <c r="CL89" s="198"/>
      <c r="CM89" s="226"/>
      <c r="CN89" s="227"/>
      <c r="CO89" s="199"/>
      <c r="CP89" s="210"/>
      <c r="CQ89" s="198"/>
      <c r="CR89" s="198"/>
      <c r="CS89" s="198"/>
      <c r="CT89" s="211"/>
      <c r="CV89" s="195" t="str">
        <f t="shared" ref="CV89:CV106" si="1411">$B89</f>
        <v>Round of 32</v>
      </c>
      <c r="CW89" s="197"/>
      <c r="CX89" s="197"/>
      <c r="CY89" s="198"/>
      <c r="CZ89" s="226"/>
      <c r="DA89" s="227"/>
      <c r="DB89" s="199"/>
      <c r="DC89" s="210"/>
      <c r="DD89" s="198"/>
      <c r="DE89" s="198"/>
      <c r="DF89" s="198"/>
      <c r="DG89" s="211"/>
      <c r="DI89" s="195" t="str">
        <f t="shared" ref="DI89:DI106" si="1412">$B89</f>
        <v>Round of 32</v>
      </c>
      <c r="DJ89" s="197"/>
      <c r="DK89" s="197"/>
      <c r="DL89" s="198"/>
      <c r="DM89" s="226"/>
      <c r="DN89" s="227"/>
      <c r="DO89" s="199"/>
      <c r="DP89" s="210"/>
      <c r="DQ89" s="198"/>
      <c r="DR89" s="198"/>
      <c r="DS89" s="198"/>
      <c r="DT89" s="211"/>
      <c r="DV89" s="195" t="str">
        <f t="shared" ref="DV89:DV106" si="1413">$B89</f>
        <v>Round of 32</v>
      </c>
      <c r="DW89" s="197"/>
      <c r="DX89" s="197"/>
      <c r="DY89" s="198"/>
      <c r="DZ89" s="226"/>
      <c r="EA89" s="227"/>
      <c r="EB89" s="199"/>
      <c r="EC89" s="210"/>
      <c r="ED89" s="198"/>
      <c r="EE89" s="198"/>
      <c r="EF89" s="198"/>
      <c r="EG89" s="211"/>
      <c r="EI89" s="195" t="str">
        <f t="shared" ref="EI89:EI106" si="1414">$B89</f>
        <v>Round of 32</v>
      </c>
      <c r="EJ89" s="197"/>
      <c r="EK89" s="197"/>
      <c r="EL89" s="198"/>
      <c r="EM89" s="226"/>
      <c r="EN89" s="227"/>
      <c r="EO89" s="199"/>
      <c r="EP89" s="210"/>
      <c r="EQ89" s="198"/>
      <c r="ER89" s="198"/>
      <c r="ES89" s="198"/>
      <c r="ET89" s="211"/>
      <c r="EV89" s="195" t="str">
        <f t="shared" ref="EV89:EV106" si="1415">$B89</f>
        <v>Round of 32</v>
      </c>
      <c r="EW89" s="197"/>
      <c r="EX89" s="197"/>
      <c r="EY89" s="198"/>
      <c r="EZ89" s="226"/>
      <c r="FA89" s="227"/>
      <c r="FB89" s="199"/>
      <c r="FC89" s="210"/>
      <c r="FD89" s="198"/>
      <c r="FE89" s="198"/>
      <c r="FF89" s="198"/>
      <c r="FG89" s="211"/>
      <c r="FI89" s="195" t="str">
        <f t="shared" ref="FI89:FI106" si="1416">$B89</f>
        <v>Round of 32</v>
      </c>
      <c r="FJ89" s="197"/>
      <c r="FK89" s="197"/>
      <c r="FL89" s="198"/>
      <c r="FM89" s="226"/>
      <c r="FN89" s="227"/>
      <c r="FO89" s="199"/>
      <c r="FP89" s="210"/>
      <c r="FQ89" s="198"/>
      <c r="FR89" s="198"/>
      <c r="FS89" s="198"/>
      <c r="FT89" s="211"/>
      <c r="FV89" s="195" t="str">
        <f t="shared" ref="FV89:FV106" si="1417">$B89</f>
        <v>Round of 32</v>
      </c>
      <c r="FW89" s="197"/>
      <c r="FX89" s="197"/>
      <c r="FY89" s="198"/>
      <c r="FZ89" s="226"/>
      <c r="GA89" s="227"/>
      <c r="GB89" s="199"/>
      <c r="GC89" s="210"/>
      <c r="GD89" s="198"/>
      <c r="GE89" s="198"/>
      <c r="GF89" s="198"/>
      <c r="GG89" s="211"/>
      <c r="GI89" s="195" t="str">
        <f t="shared" ref="GI89:GI106" si="1418">$B89</f>
        <v>Round of 32</v>
      </c>
      <c r="GJ89" s="197"/>
      <c r="GK89" s="197"/>
      <c r="GL89" s="198"/>
      <c r="GM89" s="226"/>
      <c r="GN89" s="227"/>
      <c r="GO89" s="199"/>
      <c r="GP89" s="210"/>
      <c r="GQ89" s="198"/>
      <c r="GR89" s="198"/>
      <c r="GS89" s="198"/>
      <c r="GT89" s="211"/>
      <c r="GV89" s="195" t="str">
        <f t="shared" ref="GV89:GV106" si="1419">$B89</f>
        <v>Round of 32</v>
      </c>
      <c r="GW89" s="197"/>
      <c r="GX89" s="197"/>
      <c r="GY89" s="198"/>
      <c r="GZ89" s="226"/>
      <c r="HA89" s="227"/>
      <c r="HB89" s="199"/>
      <c r="HC89" s="210"/>
      <c r="HD89" s="198"/>
      <c r="HE89" s="198"/>
      <c r="HF89" s="198"/>
      <c r="HG89" s="211"/>
      <c r="HI89" s="195" t="str">
        <f t="shared" ref="HI89:HI106" si="1420">$B89</f>
        <v>Round of 32</v>
      </c>
      <c r="HJ89" s="197"/>
      <c r="HK89" s="197"/>
      <c r="HL89" s="198"/>
      <c r="HM89" s="226"/>
      <c r="HN89" s="227"/>
      <c r="HO89" s="199"/>
      <c r="HP89" s="210"/>
      <c r="HQ89" s="198"/>
      <c r="HR89" s="198"/>
      <c r="HS89" s="198"/>
      <c r="HT89" s="211"/>
      <c r="HV89" s="195" t="str">
        <f t="shared" ref="HV89:HV106" si="1421">$B89</f>
        <v>Round of 32</v>
      </c>
      <c r="HW89" s="197"/>
      <c r="HX89" s="197"/>
      <c r="HY89" s="198"/>
      <c r="HZ89" s="226"/>
      <c r="IA89" s="227"/>
      <c r="IB89" s="199"/>
      <c r="IC89" s="210"/>
      <c r="ID89" s="198"/>
      <c r="IE89" s="198"/>
      <c r="IF89" s="198"/>
      <c r="IG89" s="211"/>
      <c r="II89" s="195" t="str">
        <f t="shared" ref="II89:II106" si="1422">$B89</f>
        <v>Round of 32</v>
      </c>
      <c r="IJ89" s="197"/>
      <c r="IK89" s="197"/>
      <c r="IL89" s="198"/>
      <c r="IM89" s="226"/>
      <c r="IN89" s="227"/>
      <c r="IO89" s="199"/>
      <c r="IP89" s="210"/>
      <c r="IQ89" s="198"/>
      <c r="IR89" s="198"/>
      <c r="IS89" s="198"/>
      <c r="IT89" s="211"/>
      <c r="IV89" s="195" t="str">
        <f t="shared" ref="IV89:IV106" si="1423">$B89</f>
        <v>Round of 32</v>
      </c>
      <c r="IW89" s="197"/>
      <c r="IX89" s="197"/>
      <c r="IY89" s="198"/>
      <c r="IZ89" s="226"/>
      <c r="JA89" s="227"/>
      <c r="JB89" s="199"/>
      <c r="JC89" s="210"/>
      <c r="JD89" s="198"/>
      <c r="JE89" s="198"/>
      <c r="JF89" s="198"/>
      <c r="JG89" s="211"/>
      <c r="JI89" s="195" t="str">
        <f t="shared" ref="JI89:JI106" si="1424">$B89</f>
        <v>Round of 32</v>
      </c>
      <c r="JJ89" s="197"/>
      <c r="JK89" s="197"/>
      <c r="JL89" s="198"/>
      <c r="JM89" s="226"/>
      <c r="JN89" s="227"/>
      <c r="JO89" s="199"/>
      <c r="JP89" s="210"/>
      <c r="JQ89" s="198"/>
      <c r="JR89" s="198"/>
      <c r="JS89" s="198"/>
      <c r="JT89" s="211"/>
      <c r="JV89" s="195" t="str">
        <f t="shared" ref="JV89:JV106" si="1425">$B89</f>
        <v>Round of 32</v>
      </c>
      <c r="JW89" s="197"/>
      <c r="JX89" s="197"/>
      <c r="JY89" s="198"/>
      <c r="JZ89" s="226"/>
      <c r="KA89" s="227"/>
      <c r="KB89" s="199"/>
      <c r="KC89" s="210"/>
      <c r="KD89" s="198"/>
      <c r="KE89" s="198"/>
      <c r="KF89" s="198"/>
      <c r="KG89" s="211"/>
      <c r="KI89" s="195" t="str">
        <f t="shared" ref="KI89:KI106" si="1426">$B89</f>
        <v>Round of 32</v>
      </c>
      <c r="KJ89" s="197"/>
      <c r="KK89" s="197"/>
      <c r="KL89" s="198"/>
      <c r="KM89" s="226"/>
      <c r="KN89" s="227"/>
      <c r="KO89" s="199"/>
      <c r="KP89" s="210"/>
      <c r="KQ89" s="198"/>
      <c r="KR89" s="198"/>
      <c r="KS89" s="198"/>
      <c r="KT89" s="211"/>
      <c r="KV89" s="195" t="str">
        <f t="shared" ref="KV89:KV106" si="1427">$B89</f>
        <v>Round of 32</v>
      </c>
      <c r="KW89" s="197"/>
      <c r="KX89" s="197"/>
      <c r="KY89" s="198"/>
      <c r="KZ89" s="226"/>
      <c r="LA89" s="227"/>
      <c r="LB89" s="199"/>
      <c r="LC89" s="210"/>
      <c r="LD89" s="198"/>
      <c r="LE89" s="198"/>
      <c r="LF89" s="198"/>
      <c r="LG89" s="211"/>
      <c r="LI89" s="195" t="str">
        <f t="shared" ref="LI89:LI106" si="1428">$B89</f>
        <v>Round of 32</v>
      </c>
      <c r="LJ89" s="197"/>
      <c r="LK89" s="197"/>
      <c r="LL89" s="198"/>
      <c r="LM89" s="226"/>
      <c r="LN89" s="227"/>
      <c r="LO89" s="199"/>
      <c r="LP89" s="210"/>
      <c r="LQ89" s="198"/>
      <c r="LR89" s="198"/>
      <c r="LS89" s="198"/>
      <c r="LT89" s="211"/>
      <c r="LV89" s="195" t="str">
        <f t="shared" ref="LV89:LV106" si="1429">$B89</f>
        <v>Round of 32</v>
      </c>
      <c r="LW89" s="197"/>
      <c r="LX89" s="197"/>
      <c r="LY89" s="198"/>
      <c r="LZ89" s="226"/>
      <c r="MA89" s="227"/>
      <c r="MB89" s="199"/>
      <c r="MC89" s="210"/>
      <c r="MD89" s="198"/>
      <c r="ME89" s="198"/>
      <c r="MF89" s="198"/>
      <c r="MG89" s="211"/>
    </row>
    <row r="90" spans="1:345" s="22" customFormat="1">
      <c r="A90" s="183"/>
      <c r="B90" s="186" t="str">
        <f>IF(C90="","",INDEX(Groups!$C$7:$C$65,MATCH(C90,Groups!$D$7:$D$65,0)))</f>
        <v/>
      </c>
      <c r="C90" s="187" t="str">
        <f>'World Cup'!$B$50</f>
        <v/>
      </c>
      <c r="D90" s="188" t="str">
        <f>IF(E90="","",INDEX(Groups!$C$7:$C$65,MATCH(E90,Groups!$D$7:$D$65,0)))</f>
        <v/>
      </c>
      <c r="E90" s="187" t="str">
        <f>'World Cup'!$C$50</f>
        <v/>
      </c>
      <c r="F90" s="189" t="str">
        <f>IF(AND('World Cup'!$B$51&lt;&gt;"",'World Cup'!$C$51&lt;&gt;""),'World Cup'!$B$51+IF(AND('World Cup'!$B$53&lt;&gt;"",'World Cup'!$C$53&lt;&gt;"",'World Cup'!$B$51='World Cup'!$C$51),'World Cup'!$B$53,0),"")</f>
        <v/>
      </c>
      <c r="G90" s="190" t="str">
        <f>IF(AND('World Cup'!$B$51&lt;&gt;"",'World Cup'!$C$51&lt;&gt;""),'World Cup'!$C$51+IF(AND('World Cup'!$B$53&lt;&gt;"",'World Cup'!$C$53&lt;&gt;"",'World Cup'!$B$51='World Cup'!$C$51),'World Cup'!$C$53,0),"")</f>
        <v/>
      </c>
      <c r="I90" s="221"/>
      <c r="J90" s="187" t="str">
        <f>IF(I90="","",VLOOKUP(I90,Language!$D$5:$E$100,2,0))</f>
        <v/>
      </c>
      <c r="K90" s="222"/>
      <c r="L90" s="187" t="str">
        <f>IF(K90="","",VLOOKUP(K90,Language!$D$5:$E$100,2,0))</f>
        <v/>
      </c>
      <c r="M90" s="255"/>
      <c r="N90" s="256"/>
      <c r="O90" s="240"/>
      <c r="P90" s="240"/>
      <c r="Q90" s="241">
        <f>COUNTIF(I$90:I$105,I90)+COUNTIF(K$90:K$105,I90)</f>
        <v>0</v>
      </c>
      <c r="R90" s="241">
        <f>COUNTIF(I$90:I$105,K90)+COUNTIF(K$90:K$105,K90)</f>
        <v>0</v>
      </c>
      <c r="S90" s="241"/>
      <c r="T90" s="209" t="str">
        <f>IF(OR(I90&lt;&gt;"",K90&lt;&gt;""),IF(Q90&lt;&gt;1,0,COUNTIF($B$90:$B$105,I90)+COUNTIF($D$90:$D$105,I90))+IF(R90&lt;&gt;1,0,COUNTIF($B$90:$B$105,K90)+COUNTIF($D$90:$D$105,K90)),"")</f>
        <v/>
      </c>
      <c r="V90" s="221"/>
      <c r="W90" s="187" t="str">
        <f>IF(V90="","",VLOOKUP(V90,Language!$D$5:$E$100,2,0))</f>
        <v/>
      </c>
      <c r="X90" s="222"/>
      <c r="Y90" s="187" t="str">
        <f>IF(X90="","",VLOOKUP(X90,Language!$D$5:$E$100,2,0))</f>
        <v/>
      </c>
      <c r="Z90" s="255"/>
      <c r="AA90" s="256"/>
      <c r="AB90" s="240"/>
      <c r="AC90" s="240"/>
      <c r="AD90" s="241">
        <f>COUNTIF(V$90:V$105,V90)+COUNTIF(X$90:X$105,V90)</f>
        <v>0</v>
      </c>
      <c r="AE90" s="241">
        <f>COUNTIF(V$90:V$105,X90)+COUNTIF(X$90:X$105,X90)</f>
        <v>0</v>
      </c>
      <c r="AF90" s="241"/>
      <c r="AG90" s="209" t="str">
        <f>IF(OR(V90&lt;&gt;"",X90&lt;&gt;""),IF(AD90&lt;&gt;1,0,COUNTIF($B$90:$B$105,V90)+COUNTIF($D$90:$D$105,V90))+IF(AE90&lt;&gt;1,0,COUNTIF($B$90:$B$105,X90)+COUNTIF($D$90:$D$105,X90)),"")</f>
        <v/>
      </c>
      <c r="AI90" s="221"/>
      <c r="AJ90" s="187" t="str">
        <f>IF(AI90="","",VLOOKUP(AI90,Language!$D$5:$E$100,2,0))</f>
        <v/>
      </c>
      <c r="AK90" s="222"/>
      <c r="AL90" s="187" t="str">
        <f>IF(AK90="","",VLOOKUP(AK90,Language!$D$5:$E$100,2,0))</f>
        <v/>
      </c>
      <c r="AM90" s="255"/>
      <c r="AN90" s="256"/>
      <c r="AO90" s="240"/>
      <c r="AP90" s="240"/>
      <c r="AQ90" s="241">
        <f>COUNTIF(AI$90:AI$105,AI90)+COUNTIF(AK$90:AK$105,AI90)</f>
        <v>0</v>
      </c>
      <c r="AR90" s="241">
        <f>COUNTIF(AI$90:AI$105,AK90)+COUNTIF(AK$90:AK$105,AK90)</f>
        <v>0</v>
      </c>
      <c r="AS90" s="241"/>
      <c r="AT90" s="209" t="str">
        <f>IF(OR(AI90&lt;&gt;"",AK90&lt;&gt;""),IF(AQ90&lt;&gt;1,0,COUNTIF($B$90:$B$105,AI90)+COUNTIF($D$90:$D$105,AI90))+IF(AR90&lt;&gt;1,0,COUNTIF($B$90:$B$105,AK90)+COUNTIF($D$90:$D$105,AK90)),"")</f>
        <v/>
      </c>
      <c r="AV90" s="221"/>
      <c r="AW90" s="187" t="str">
        <f>IF(AV90="","",VLOOKUP(AV90,Language!$D$5:$E$100,2,0))</f>
        <v/>
      </c>
      <c r="AX90" s="222"/>
      <c r="AY90" s="187" t="str">
        <f>IF(AX90="","",VLOOKUP(AX90,Language!$D$5:$E$100,2,0))</f>
        <v/>
      </c>
      <c r="AZ90" s="255"/>
      <c r="BA90" s="256"/>
      <c r="BB90" s="240"/>
      <c r="BC90" s="240"/>
      <c r="BD90" s="241">
        <f>COUNTIF(AV$90:AV$105,AV90)+COUNTIF(AX$90:AX$105,AV90)</f>
        <v>0</v>
      </c>
      <c r="BE90" s="241">
        <f>COUNTIF(AV$90:AV$105,AX90)+COUNTIF(AX$90:AX$105,AX90)</f>
        <v>0</v>
      </c>
      <c r="BF90" s="241"/>
      <c r="BG90" s="209" t="str">
        <f>IF(OR(AV90&lt;&gt;"",AX90&lt;&gt;""),IF(BD90&lt;&gt;1,0,COUNTIF($B$90:$B$105,AV90)+COUNTIF($D$90:$D$105,AV90))+IF(BE90&lt;&gt;1,0,COUNTIF($B$90:$B$105,AX90)+COUNTIF($D$90:$D$105,AX90)),"")</f>
        <v/>
      </c>
      <c r="BI90" s="221"/>
      <c r="BJ90" s="187" t="str">
        <f>IF(BI90="","",VLOOKUP(BI90,Language!$D$5:$E$100,2,0))</f>
        <v/>
      </c>
      <c r="BK90" s="222"/>
      <c r="BL90" s="187" t="str">
        <f>IF(BK90="","",VLOOKUP(BK90,Language!$D$5:$E$100,2,0))</f>
        <v/>
      </c>
      <c r="BM90" s="255"/>
      <c r="BN90" s="256"/>
      <c r="BO90" s="240"/>
      <c r="BP90" s="240"/>
      <c r="BQ90" s="241">
        <f>COUNTIF(BI$90:BI$105,BI90)+COUNTIF(BK$90:BK$105,BI90)</f>
        <v>0</v>
      </c>
      <c r="BR90" s="241">
        <f>COUNTIF(BI$90:BI$105,BK90)+COUNTIF(BK$90:BK$105,BK90)</f>
        <v>0</v>
      </c>
      <c r="BS90" s="241"/>
      <c r="BT90" s="209" t="str">
        <f>IF(OR(BI90&lt;&gt;"",BK90&lt;&gt;""),IF(BQ90&lt;&gt;1,0,COUNTIF($B$90:$B$105,BI90)+COUNTIF($D$90:$D$105,BI90))+IF(BR90&lt;&gt;1,0,COUNTIF($B$90:$B$105,BK90)+COUNTIF($D$90:$D$105,BK90)),"")</f>
        <v/>
      </c>
      <c r="BV90" s="221"/>
      <c r="BW90" s="187" t="str">
        <f>IF(BV90="","",VLOOKUP(BV90,Language!$D$5:$E$100,2,0))</f>
        <v/>
      </c>
      <c r="BX90" s="222"/>
      <c r="BY90" s="187" t="str">
        <f>IF(BX90="","",VLOOKUP(BX90,Language!$D$5:$E$100,2,0))</f>
        <v/>
      </c>
      <c r="BZ90" s="255"/>
      <c r="CA90" s="256"/>
      <c r="CB90" s="240"/>
      <c r="CC90" s="240"/>
      <c r="CD90" s="241">
        <f>COUNTIF(BV$90:BV$105,BV90)+COUNTIF(BX$90:BX$105,BV90)</f>
        <v>0</v>
      </c>
      <c r="CE90" s="241">
        <f>COUNTIF(BV$90:BV$105,BX90)+COUNTIF(BX$90:BX$105,BX90)</f>
        <v>0</v>
      </c>
      <c r="CF90" s="241"/>
      <c r="CG90" s="209" t="str">
        <f>IF(OR(BV90&lt;&gt;"",BX90&lt;&gt;""),IF(CD90&lt;&gt;1,0,COUNTIF($B$90:$B$105,BV90)+COUNTIF($D$90:$D$105,BV90))+IF(CE90&lt;&gt;1,0,COUNTIF($B$90:$B$105,BX90)+COUNTIF($D$90:$D$105,BX90)),"")</f>
        <v/>
      </c>
      <c r="CI90" s="221"/>
      <c r="CJ90" s="187" t="str">
        <f>IF(CI90="","",VLOOKUP(CI90,Language!$D$5:$E$100,2,0))</f>
        <v/>
      </c>
      <c r="CK90" s="222"/>
      <c r="CL90" s="187" t="str">
        <f>IF(CK90="","",VLOOKUP(CK90,Language!$D$5:$E$100,2,0))</f>
        <v/>
      </c>
      <c r="CM90" s="255"/>
      <c r="CN90" s="256"/>
      <c r="CO90" s="240"/>
      <c r="CP90" s="240"/>
      <c r="CQ90" s="241">
        <f>COUNTIF(CI$90:CI$105,CI90)+COUNTIF(CK$90:CK$105,CI90)</f>
        <v>0</v>
      </c>
      <c r="CR90" s="241">
        <f>COUNTIF(CI$90:CI$105,CK90)+COUNTIF(CK$90:CK$105,CK90)</f>
        <v>0</v>
      </c>
      <c r="CS90" s="241"/>
      <c r="CT90" s="209" t="str">
        <f>IF(OR(CI90&lt;&gt;"",CK90&lt;&gt;""),IF(CQ90&lt;&gt;1,0,COUNTIF($B$90:$B$105,CI90)+COUNTIF($D$90:$D$105,CI90))+IF(CR90&lt;&gt;1,0,COUNTIF($B$90:$B$105,CK90)+COUNTIF($D$90:$D$105,CK90)),"")</f>
        <v/>
      </c>
      <c r="CV90" s="221"/>
      <c r="CW90" s="187" t="str">
        <f>IF(CV90="","",VLOOKUP(CV90,Language!$D$5:$E$100,2,0))</f>
        <v/>
      </c>
      <c r="CX90" s="222"/>
      <c r="CY90" s="187" t="str">
        <f>IF(CX90="","",VLOOKUP(CX90,Language!$D$5:$E$100,2,0))</f>
        <v/>
      </c>
      <c r="CZ90" s="255"/>
      <c r="DA90" s="256"/>
      <c r="DB90" s="240"/>
      <c r="DC90" s="240"/>
      <c r="DD90" s="241">
        <f>COUNTIF(CV$90:CV$105,CV90)+COUNTIF(CX$90:CX$105,CV90)</f>
        <v>0</v>
      </c>
      <c r="DE90" s="241">
        <f>COUNTIF(CV$90:CV$105,CX90)+COUNTIF(CX$90:CX$105,CX90)</f>
        <v>0</v>
      </c>
      <c r="DF90" s="241"/>
      <c r="DG90" s="209" t="str">
        <f>IF(OR(CV90&lt;&gt;"",CX90&lt;&gt;""),IF(DD90&lt;&gt;1,0,COUNTIF($B$90:$B$105,CV90)+COUNTIF($D$90:$D$105,CV90))+IF(DE90&lt;&gt;1,0,COUNTIF($B$90:$B$105,CX90)+COUNTIF($D$90:$D$105,CX90)),"")</f>
        <v/>
      </c>
      <c r="DI90" s="221"/>
      <c r="DJ90" s="187" t="str">
        <f>IF(DI90="","",VLOOKUP(DI90,Language!$D$5:$E$100,2,0))</f>
        <v/>
      </c>
      <c r="DK90" s="222"/>
      <c r="DL90" s="187" t="str">
        <f>IF(DK90="","",VLOOKUP(DK90,Language!$D$5:$E$100,2,0))</f>
        <v/>
      </c>
      <c r="DM90" s="255"/>
      <c r="DN90" s="256"/>
      <c r="DO90" s="240"/>
      <c r="DP90" s="240"/>
      <c r="DQ90" s="241">
        <f>COUNTIF(DI$90:DI$105,DI90)+COUNTIF(DK$90:DK$105,DI90)</f>
        <v>0</v>
      </c>
      <c r="DR90" s="241">
        <f>COUNTIF(DI$90:DI$105,DK90)+COUNTIF(DK$90:DK$105,DK90)</f>
        <v>0</v>
      </c>
      <c r="DS90" s="241"/>
      <c r="DT90" s="209" t="str">
        <f>IF(OR(DI90&lt;&gt;"",DK90&lt;&gt;""),IF(DQ90&lt;&gt;1,0,COUNTIF($B$90:$B$105,DI90)+COUNTIF($D$90:$D$105,DI90))+IF(DR90&lt;&gt;1,0,COUNTIF($B$90:$B$105,DK90)+COUNTIF($D$90:$D$105,DK90)),"")</f>
        <v/>
      </c>
      <c r="DV90" s="221"/>
      <c r="DW90" s="187" t="str">
        <f>IF(DV90="","",VLOOKUP(DV90,Language!$D$5:$E$100,2,0))</f>
        <v/>
      </c>
      <c r="DX90" s="222"/>
      <c r="DY90" s="187" t="str">
        <f>IF(DX90="","",VLOOKUP(DX90,Language!$D$5:$E$100,2,0))</f>
        <v/>
      </c>
      <c r="DZ90" s="255"/>
      <c r="EA90" s="256"/>
      <c r="EB90" s="240"/>
      <c r="EC90" s="240"/>
      <c r="ED90" s="241">
        <f>COUNTIF(DV$90:DV$105,DV90)+COUNTIF(DX$90:DX$105,DV90)</f>
        <v>0</v>
      </c>
      <c r="EE90" s="241">
        <f>COUNTIF(DV$90:DV$105,DX90)+COUNTIF(DX$90:DX$105,DX90)</f>
        <v>0</v>
      </c>
      <c r="EF90" s="241"/>
      <c r="EG90" s="209" t="str">
        <f>IF(OR(DV90&lt;&gt;"",DX90&lt;&gt;""),IF(ED90&lt;&gt;1,0,COUNTIF($B$90:$B$105,DV90)+COUNTIF($D$90:$D$105,DV90))+IF(EE90&lt;&gt;1,0,COUNTIF($B$90:$B$105,DX90)+COUNTIF($D$90:$D$105,DX90)),"")</f>
        <v/>
      </c>
      <c r="EI90" s="221"/>
      <c r="EJ90" s="187" t="str">
        <f>IF(EI90="","",VLOOKUP(EI90,Language!$D$5:$E$100,2,0))</f>
        <v/>
      </c>
      <c r="EK90" s="222"/>
      <c r="EL90" s="187" t="str">
        <f>IF(EK90="","",VLOOKUP(EK90,Language!$D$5:$E$100,2,0))</f>
        <v/>
      </c>
      <c r="EM90" s="255"/>
      <c r="EN90" s="256"/>
      <c r="EO90" s="240"/>
      <c r="EP90" s="240"/>
      <c r="EQ90" s="241">
        <f>COUNTIF(EI$90:EI$105,EI90)+COUNTIF(EK$90:EK$105,EI90)</f>
        <v>0</v>
      </c>
      <c r="ER90" s="241">
        <f>COUNTIF(EI$90:EI$105,EK90)+COUNTIF(EK$90:EK$105,EK90)</f>
        <v>0</v>
      </c>
      <c r="ES90" s="241"/>
      <c r="ET90" s="209" t="str">
        <f>IF(OR(EI90&lt;&gt;"",EK90&lt;&gt;""),IF(EQ90&lt;&gt;1,0,COUNTIF($B$90:$B$105,EI90)+COUNTIF($D$90:$D$105,EI90))+IF(ER90&lt;&gt;1,0,COUNTIF($B$90:$B$105,EK90)+COUNTIF($D$90:$D$105,EK90)),"")</f>
        <v/>
      </c>
      <c r="EV90" s="221"/>
      <c r="EW90" s="187" t="str">
        <f>IF(EV90="","",VLOOKUP(EV90,Language!$D$5:$E$100,2,0))</f>
        <v/>
      </c>
      <c r="EX90" s="222"/>
      <c r="EY90" s="187" t="str">
        <f>IF(EX90="","",VLOOKUP(EX90,Language!$D$5:$E$100,2,0))</f>
        <v/>
      </c>
      <c r="EZ90" s="255"/>
      <c r="FA90" s="256"/>
      <c r="FB90" s="240"/>
      <c r="FC90" s="240"/>
      <c r="FD90" s="241">
        <f>COUNTIF(EV$90:EV$105,EV90)+COUNTIF(EX$90:EX$105,EV90)</f>
        <v>0</v>
      </c>
      <c r="FE90" s="241">
        <f>COUNTIF(EV$90:EV$105,EX90)+COUNTIF(EX$90:EX$105,EX90)</f>
        <v>0</v>
      </c>
      <c r="FF90" s="241"/>
      <c r="FG90" s="209" t="str">
        <f>IF(OR(EV90&lt;&gt;"",EX90&lt;&gt;""),IF(FD90&lt;&gt;1,0,COUNTIF($B$90:$B$105,EV90)+COUNTIF($D$90:$D$105,EV90))+IF(FE90&lt;&gt;1,0,COUNTIF($B$90:$B$105,EX90)+COUNTIF($D$90:$D$105,EX90)),"")</f>
        <v/>
      </c>
      <c r="FI90" s="221"/>
      <c r="FJ90" s="187" t="str">
        <f>IF(FI90="","",VLOOKUP(FI90,Language!$D$5:$E$100,2,0))</f>
        <v/>
      </c>
      <c r="FK90" s="222"/>
      <c r="FL90" s="187" t="str">
        <f>IF(FK90="","",VLOOKUP(FK90,Language!$D$5:$E$100,2,0))</f>
        <v/>
      </c>
      <c r="FM90" s="255"/>
      <c r="FN90" s="256"/>
      <c r="FO90" s="240"/>
      <c r="FP90" s="240"/>
      <c r="FQ90" s="241">
        <f>COUNTIF(FI$90:FI$105,FI90)+COUNTIF(FK$90:FK$105,FI90)</f>
        <v>0</v>
      </c>
      <c r="FR90" s="241">
        <f>COUNTIF(FI$90:FI$105,FK90)+COUNTIF(FK$90:FK$105,FK90)</f>
        <v>0</v>
      </c>
      <c r="FS90" s="241"/>
      <c r="FT90" s="209" t="str">
        <f>IF(OR(FI90&lt;&gt;"",FK90&lt;&gt;""),IF(FQ90&lt;&gt;1,0,COUNTIF($B$90:$B$105,FI90)+COUNTIF($D$90:$D$105,FI90))+IF(FR90&lt;&gt;1,0,COUNTIF($B$90:$B$105,FK90)+COUNTIF($D$90:$D$105,FK90)),"")</f>
        <v/>
      </c>
      <c r="FV90" s="221"/>
      <c r="FW90" s="187" t="str">
        <f>IF(FV90="","",VLOOKUP(FV90,Language!$D$5:$E$100,2,0))</f>
        <v/>
      </c>
      <c r="FX90" s="222"/>
      <c r="FY90" s="187" t="str">
        <f>IF(FX90="","",VLOOKUP(FX90,Language!$D$5:$E$100,2,0))</f>
        <v/>
      </c>
      <c r="FZ90" s="255"/>
      <c r="GA90" s="256"/>
      <c r="GB90" s="240"/>
      <c r="GC90" s="240"/>
      <c r="GD90" s="241">
        <f>COUNTIF(FV$90:FV$105,FV90)+COUNTIF(FX$90:FX$105,FV90)</f>
        <v>0</v>
      </c>
      <c r="GE90" s="241">
        <f>COUNTIF(FV$90:FV$105,FX90)+COUNTIF(FX$90:FX$105,FX90)</f>
        <v>0</v>
      </c>
      <c r="GF90" s="241"/>
      <c r="GG90" s="209" t="str">
        <f>IF(OR(FV90&lt;&gt;"",FX90&lt;&gt;""),IF(GD90&lt;&gt;1,0,COUNTIF($B$90:$B$105,FV90)+COUNTIF($D$90:$D$105,FV90))+IF(GE90&lt;&gt;1,0,COUNTIF($B$90:$B$105,FX90)+COUNTIF($D$90:$D$105,FX90)),"")</f>
        <v/>
      </c>
      <c r="GI90" s="221"/>
      <c r="GJ90" s="187" t="str">
        <f>IF(GI90="","",VLOOKUP(GI90,Language!$D$5:$E$100,2,0))</f>
        <v/>
      </c>
      <c r="GK90" s="222"/>
      <c r="GL90" s="187" t="str">
        <f>IF(GK90="","",VLOOKUP(GK90,Language!$D$5:$E$100,2,0))</f>
        <v/>
      </c>
      <c r="GM90" s="255"/>
      <c r="GN90" s="256"/>
      <c r="GO90" s="240"/>
      <c r="GP90" s="240"/>
      <c r="GQ90" s="241">
        <f>COUNTIF(GI$90:GI$105,GI90)+COUNTIF(GK$90:GK$105,GI90)</f>
        <v>0</v>
      </c>
      <c r="GR90" s="241">
        <f>COUNTIF(GI$90:GI$105,GK90)+COUNTIF(GK$90:GK$105,GK90)</f>
        <v>0</v>
      </c>
      <c r="GS90" s="241"/>
      <c r="GT90" s="209" t="str">
        <f>IF(OR(GI90&lt;&gt;"",GK90&lt;&gt;""),IF(GQ90&lt;&gt;1,0,COUNTIF($B$90:$B$105,GI90)+COUNTIF($D$90:$D$105,GI90))+IF(GR90&lt;&gt;1,0,COUNTIF($B$90:$B$105,GK90)+COUNTIF($D$90:$D$105,GK90)),"")</f>
        <v/>
      </c>
      <c r="GV90" s="221"/>
      <c r="GW90" s="187" t="str">
        <f>IF(GV90="","",VLOOKUP(GV90,Language!$D$5:$E$100,2,0))</f>
        <v/>
      </c>
      <c r="GX90" s="222"/>
      <c r="GY90" s="187" t="str">
        <f>IF(GX90="","",VLOOKUP(GX90,Language!$D$5:$E$100,2,0))</f>
        <v/>
      </c>
      <c r="GZ90" s="255"/>
      <c r="HA90" s="256"/>
      <c r="HB90" s="240"/>
      <c r="HC90" s="240"/>
      <c r="HD90" s="241">
        <f>COUNTIF(GV$90:GV$105,GV90)+COUNTIF(GX$90:GX$105,GV90)</f>
        <v>0</v>
      </c>
      <c r="HE90" s="241">
        <f>COUNTIF(GV$90:GV$105,GX90)+COUNTIF(GX$90:GX$105,GX90)</f>
        <v>0</v>
      </c>
      <c r="HF90" s="241"/>
      <c r="HG90" s="209" t="str">
        <f>IF(OR(GV90&lt;&gt;"",GX90&lt;&gt;""),IF(HD90&lt;&gt;1,0,COUNTIF($B$90:$B$105,GV90)+COUNTIF($D$90:$D$105,GV90))+IF(HE90&lt;&gt;1,0,COUNTIF($B$90:$B$105,GX90)+COUNTIF($D$90:$D$105,GX90)),"")</f>
        <v/>
      </c>
      <c r="HI90" s="221"/>
      <c r="HJ90" s="187" t="str">
        <f>IF(HI90="","",VLOOKUP(HI90,Language!$D$5:$E$100,2,0))</f>
        <v/>
      </c>
      <c r="HK90" s="222"/>
      <c r="HL90" s="187" t="str">
        <f>IF(HK90="","",VLOOKUP(HK90,Language!$D$5:$E$100,2,0))</f>
        <v/>
      </c>
      <c r="HM90" s="255"/>
      <c r="HN90" s="256"/>
      <c r="HO90" s="240"/>
      <c r="HP90" s="240"/>
      <c r="HQ90" s="241">
        <f>COUNTIF(HI$90:HI$105,HI90)+COUNTIF(HK$90:HK$105,HI90)</f>
        <v>0</v>
      </c>
      <c r="HR90" s="241">
        <f>COUNTIF(HI$90:HI$105,HK90)+COUNTIF(HK$90:HK$105,HK90)</f>
        <v>0</v>
      </c>
      <c r="HS90" s="241"/>
      <c r="HT90" s="209" t="str">
        <f>IF(OR(HI90&lt;&gt;"",HK90&lt;&gt;""),IF(HQ90&lt;&gt;1,0,COUNTIF($B$90:$B$105,HI90)+COUNTIF($D$90:$D$105,HI90))+IF(HR90&lt;&gt;1,0,COUNTIF($B$90:$B$105,HK90)+COUNTIF($D$90:$D$105,HK90)),"")</f>
        <v/>
      </c>
      <c r="HV90" s="221"/>
      <c r="HW90" s="187" t="str">
        <f>IF(HV90="","",VLOOKUP(HV90,Language!$D$5:$E$100,2,0))</f>
        <v/>
      </c>
      <c r="HX90" s="222"/>
      <c r="HY90" s="187" t="str">
        <f>IF(HX90="","",VLOOKUP(HX90,Language!$D$5:$E$100,2,0))</f>
        <v/>
      </c>
      <c r="HZ90" s="255"/>
      <c r="IA90" s="256"/>
      <c r="IB90" s="240"/>
      <c r="IC90" s="240"/>
      <c r="ID90" s="241">
        <f>COUNTIF(HV$90:HV$105,HV90)+COUNTIF(HX$90:HX$105,HV90)</f>
        <v>0</v>
      </c>
      <c r="IE90" s="241">
        <f>COUNTIF(HV$90:HV$105,HX90)+COUNTIF(HX$90:HX$105,HX90)</f>
        <v>0</v>
      </c>
      <c r="IF90" s="241"/>
      <c r="IG90" s="209" t="str">
        <f>IF(OR(HV90&lt;&gt;"",HX90&lt;&gt;""),IF(ID90&lt;&gt;1,0,COUNTIF($B$90:$B$105,HV90)+COUNTIF($D$90:$D$105,HV90))+IF(IE90&lt;&gt;1,0,COUNTIF($B$90:$B$105,HX90)+COUNTIF($D$90:$D$105,HX90)),"")</f>
        <v/>
      </c>
      <c r="II90" s="221"/>
      <c r="IJ90" s="187" t="str">
        <f>IF(II90="","",VLOOKUP(II90,Language!$D$5:$E$100,2,0))</f>
        <v/>
      </c>
      <c r="IK90" s="222"/>
      <c r="IL90" s="187" t="str">
        <f>IF(IK90="","",VLOOKUP(IK90,Language!$D$5:$E$100,2,0))</f>
        <v/>
      </c>
      <c r="IM90" s="255"/>
      <c r="IN90" s="256"/>
      <c r="IO90" s="240"/>
      <c r="IP90" s="240"/>
      <c r="IQ90" s="241">
        <f>COUNTIF(II$90:II$105,II90)+COUNTIF(IK$90:IK$105,II90)</f>
        <v>0</v>
      </c>
      <c r="IR90" s="241">
        <f>COUNTIF(II$90:II$105,IK90)+COUNTIF(IK$90:IK$105,IK90)</f>
        <v>0</v>
      </c>
      <c r="IS90" s="241"/>
      <c r="IT90" s="209" t="str">
        <f>IF(OR(II90&lt;&gt;"",IK90&lt;&gt;""),IF(IQ90&lt;&gt;1,0,COUNTIF($B$90:$B$105,II90)+COUNTIF($D$90:$D$105,II90))+IF(IR90&lt;&gt;1,0,COUNTIF($B$90:$B$105,IK90)+COUNTIF($D$90:$D$105,IK90)),"")</f>
        <v/>
      </c>
      <c r="IV90" s="221"/>
      <c r="IW90" s="187" t="str">
        <f>IF(IV90="","",VLOOKUP(IV90,Language!$D$5:$E$100,2,0))</f>
        <v/>
      </c>
      <c r="IX90" s="222"/>
      <c r="IY90" s="187" t="str">
        <f>IF(IX90="","",VLOOKUP(IX90,Language!$D$5:$E$100,2,0))</f>
        <v/>
      </c>
      <c r="IZ90" s="255"/>
      <c r="JA90" s="256"/>
      <c r="JB90" s="240"/>
      <c r="JC90" s="240"/>
      <c r="JD90" s="241">
        <f>COUNTIF(IV$90:IV$105,IV90)+COUNTIF(IX$90:IX$105,IV90)</f>
        <v>0</v>
      </c>
      <c r="JE90" s="241">
        <f>COUNTIF(IV$90:IV$105,IX90)+COUNTIF(IX$90:IX$105,IX90)</f>
        <v>0</v>
      </c>
      <c r="JF90" s="241"/>
      <c r="JG90" s="209" t="str">
        <f>IF(OR(IV90&lt;&gt;"",IX90&lt;&gt;""),IF(JD90&lt;&gt;1,0,COUNTIF($B$90:$B$105,IV90)+COUNTIF($D$90:$D$105,IV90))+IF(JE90&lt;&gt;1,0,COUNTIF($B$90:$B$105,IX90)+COUNTIF($D$90:$D$105,IX90)),"")</f>
        <v/>
      </c>
      <c r="JI90" s="221"/>
      <c r="JJ90" s="187" t="str">
        <f>IF(JI90="","",VLOOKUP(JI90,Language!$D$5:$E$100,2,0))</f>
        <v/>
      </c>
      <c r="JK90" s="222"/>
      <c r="JL90" s="187" t="str">
        <f>IF(JK90="","",VLOOKUP(JK90,Language!$D$5:$E$100,2,0))</f>
        <v/>
      </c>
      <c r="JM90" s="255"/>
      <c r="JN90" s="256"/>
      <c r="JO90" s="240"/>
      <c r="JP90" s="240"/>
      <c r="JQ90" s="241">
        <f>COUNTIF(JI$90:JI$105,JI90)+COUNTIF(JK$90:JK$105,JI90)</f>
        <v>0</v>
      </c>
      <c r="JR90" s="241">
        <f>COUNTIF(JI$90:JI$105,JK90)+COUNTIF(JK$90:JK$105,JK90)</f>
        <v>0</v>
      </c>
      <c r="JS90" s="241"/>
      <c r="JT90" s="209" t="str">
        <f>IF(OR(JI90&lt;&gt;"",JK90&lt;&gt;""),IF(JQ90&lt;&gt;1,0,COUNTIF($B$90:$B$105,JI90)+COUNTIF($D$90:$D$105,JI90))+IF(JR90&lt;&gt;1,0,COUNTIF($B$90:$B$105,JK90)+COUNTIF($D$90:$D$105,JK90)),"")</f>
        <v/>
      </c>
      <c r="JV90" s="221"/>
      <c r="JW90" s="187" t="str">
        <f>IF(JV90="","",VLOOKUP(JV90,Language!$D$5:$E$100,2,0))</f>
        <v/>
      </c>
      <c r="JX90" s="222"/>
      <c r="JY90" s="187" t="str">
        <f>IF(JX90="","",VLOOKUP(JX90,Language!$D$5:$E$100,2,0))</f>
        <v/>
      </c>
      <c r="JZ90" s="255"/>
      <c r="KA90" s="256"/>
      <c r="KB90" s="240"/>
      <c r="KC90" s="240"/>
      <c r="KD90" s="241">
        <f>COUNTIF(JV$90:JV$105,JV90)+COUNTIF(JX$90:JX$105,JV90)</f>
        <v>0</v>
      </c>
      <c r="KE90" s="241">
        <f>COUNTIF(JV$90:JV$105,JX90)+COUNTIF(JX$90:JX$105,JX90)</f>
        <v>0</v>
      </c>
      <c r="KF90" s="241"/>
      <c r="KG90" s="209" t="str">
        <f>IF(OR(JV90&lt;&gt;"",JX90&lt;&gt;""),IF(KD90&lt;&gt;1,0,COUNTIF($B$90:$B$105,JV90)+COUNTIF($D$90:$D$105,JV90))+IF(KE90&lt;&gt;1,0,COUNTIF($B$90:$B$105,JX90)+COUNTIF($D$90:$D$105,JX90)),"")</f>
        <v/>
      </c>
      <c r="KI90" s="221"/>
      <c r="KJ90" s="187" t="str">
        <f>IF(KI90="","",VLOOKUP(KI90,Language!$D$5:$E$100,2,0))</f>
        <v/>
      </c>
      <c r="KK90" s="222"/>
      <c r="KL90" s="187" t="str">
        <f>IF(KK90="","",VLOOKUP(KK90,Language!$D$5:$E$100,2,0))</f>
        <v/>
      </c>
      <c r="KM90" s="255"/>
      <c r="KN90" s="256"/>
      <c r="KO90" s="240"/>
      <c r="KP90" s="240"/>
      <c r="KQ90" s="241">
        <f>COUNTIF(KI$90:KI$105,KI90)+COUNTIF(KK$90:KK$105,KI90)</f>
        <v>0</v>
      </c>
      <c r="KR90" s="241">
        <f>COUNTIF(KI$90:KI$105,KK90)+COUNTIF(KK$90:KK$105,KK90)</f>
        <v>0</v>
      </c>
      <c r="KS90" s="241"/>
      <c r="KT90" s="209" t="str">
        <f>IF(OR(KI90&lt;&gt;"",KK90&lt;&gt;""),IF(KQ90&lt;&gt;1,0,COUNTIF($B$90:$B$105,KI90)+COUNTIF($D$90:$D$105,KI90))+IF(KR90&lt;&gt;1,0,COUNTIF($B$90:$B$105,KK90)+COUNTIF($D$90:$D$105,KK90)),"")</f>
        <v/>
      </c>
      <c r="KV90" s="221"/>
      <c r="KW90" s="187" t="str">
        <f>IF(KV90="","",VLOOKUP(KV90,Language!$D$5:$E$100,2,0))</f>
        <v/>
      </c>
      <c r="KX90" s="222"/>
      <c r="KY90" s="187" t="str">
        <f>IF(KX90="","",VLOOKUP(KX90,Language!$D$5:$E$100,2,0))</f>
        <v/>
      </c>
      <c r="KZ90" s="255"/>
      <c r="LA90" s="256"/>
      <c r="LB90" s="240"/>
      <c r="LC90" s="240"/>
      <c r="LD90" s="241">
        <f>COUNTIF(KV$90:KV$105,KV90)+COUNTIF(KX$90:KX$105,KV90)</f>
        <v>0</v>
      </c>
      <c r="LE90" s="241">
        <f>COUNTIF(KV$90:KV$105,KX90)+COUNTIF(KX$90:KX$105,KX90)</f>
        <v>0</v>
      </c>
      <c r="LF90" s="241"/>
      <c r="LG90" s="209" t="str">
        <f>IF(OR(KV90&lt;&gt;"",KX90&lt;&gt;""),IF(LD90&lt;&gt;1,0,COUNTIF($B$90:$B$105,KV90)+COUNTIF($D$90:$D$105,KV90))+IF(LE90&lt;&gt;1,0,COUNTIF($B$90:$B$105,KX90)+COUNTIF($D$90:$D$105,KX90)),"")</f>
        <v/>
      </c>
      <c r="LI90" s="221"/>
      <c r="LJ90" s="187" t="str">
        <f>IF(LI90="","",VLOOKUP(LI90,Language!$D$5:$E$100,2,0))</f>
        <v/>
      </c>
      <c r="LK90" s="222"/>
      <c r="LL90" s="187" t="str">
        <f>IF(LK90="","",VLOOKUP(LK90,Language!$D$5:$E$100,2,0))</f>
        <v/>
      </c>
      <c r="LM90" s="255"/>
      <c r="LN90" s="256"/>
      <c r="LO90" s="240"/>
      <c r="LP90" s="240"/>
      <c r="LQ90" s="241">
        <f>COUNTIF(LI$90:LI$105,LI90)+COUNTIF(LK$90:LK$105,LI90)</f>
        <v>0</v>
      </c>
      <c r="LR90" s="241">
        <f>COUNTIF(LI$90:LI$105,LK90)+COUNTIF(LK$90:LK$105,LK90)</f>
        <v>0</v>
      </c>
      <c r="LS90" s="241"/>
      <c r="LT90" s="209" t="str">
        <f>IF(OR(LI90&lt;&gt;"",LK90&lt;&gt;""),IF(LQ90&lt;&gt;1,0,COUNTIF($B$90:$B$105,LI90)+COUNTIF($D$90:$D$105,LI90))+IF(LR90&lt;&gt;1,0,COUNTIF($B$90:$B$105,LK90)+COUNTIF($D$90:$D$105,LK90)),"")</f>
        <v/>
      </c>
      <c r="LV90" s="221"/>
      <c r="LW90" s="187" t="str">
        <f>IF(LV90="","",VLOOKUP(LV90,Language!$D$5:$E$100,2,0))</f>
        <v/>
      </c>
      <c r="LX90" s="222"/>
      <c r="LY90" s="187" t="str">
        <f>IF(LX90="","",VLOOKUP(LX90,Language!$D$5:$E$100,2,0))</f>
        <v/>
      </c>
      <c r="LZ90" s="255"/>
      <c r="MA90" s="256"/>
      <c r="MB90" s="240"/>
      <c r="MC90" s="240"/>
      <c r="MD90" s="241">
        <f>COUNTIF(LV$90:LV$105,LV90)+COUNTIF(LX$90:LX$105,LV90)</f>
        <v>0</v>
      </c>
      <c r="ME90" s="241">
        <f>COUNTIF(LV$90:LV$105,LX90)+COUNTIF(LX$90:LX$105,LX90)</f>
        <v>0</v>
      </c>
      <c r="MF90" s="241"/>
      <c r="MG90" s="209" t="str">
        <f>IF(OR(LV90&lt;&gt;"",LX90&lt;&gt;""),IF(MD90&lt;&gt;1,0,COUNTIF($B$90:$B$105,LV90)+COUNTIF($D$90:$D$105,LV90))+IF(ME90&lt;&gt;1,0,COUNTIF($B$90:$B$105,LX90)+COUNTIF($D$90:$D$105,LX90)),"")</f>
        <v/>
      </c>
    </row>
    <row r="91" spans="1:345" s="22" customFormat="1">
      <c r="A91" s="183"/>
      <c r="B91" s="186" t="str">
        <f>IF(C91="","",INDEX(Groups!$C$7:$C$65,MATCH(C91,Groups!$D$7:$D$65,0)))</f>
        <v/>
      </c>
      <c r="C91" s="187" t="str">
        <f>'World Cup'!$E$50</f>
        <v/>
      </c>
      <c r="D91" s="188" t="str">
        <f>IF(E91="","",INDEX(Groups!$C$7:$C$65,MATCH(E91,Groups!$D$7:$D$65,0)))</f>
        <v/>
      </c>
      <c r="E91" s="187" t="str">
        <f>'World Cup'!$F$50</f>
        <v/>
      </c>
      <c r="F91" s="189" t="str">
        <f>IF(AND('World Cup'!$E$51&lt;&gt;"",'World Cup'!$F$51&lt;&gt;""),'World Cup'!$E$51+IF(AND('World Cup'!$E$53&lt;&gt;"",'World Cup'!$F$53&lt;&gt;"",'World Cup'!$E$51='World Cup'!$F$51),'World Cup'!$E$53,0),"")</f>
        <v/>
      </c>
      <c r="G91" s="190" t="str">
        <f>IF(AND('World Cup'!$E$51&lt;&gt;"",'World Cup'!$F$51&lt;&gt;""),'World Cup'!$F$51+IF(AND('World Cup'!$E$53&lt;&gt;"",'World Cup'!$F$53&lt;&gt;"",'World Cup'!$E$51='World Cup'!$F$51),'World Cup'!$F$53,0),"")</f>
        <v/>
      </c>
      <c r="I91" s="221"/>
      <c r="J91" s="187" t="str">
        <f>IF(I91="","",VLOOKUP(I91,Language!$D$5:$E$100,2,0))</f>
        <v/>
      </c>
      <c r="K91" s="222"/>
      <c r="L91" s="187" t="str">
        <f>IF(K91="","",VLOOKUP(K91,Language!$D$5:$E$100,2,0))</f>
        <v/>
      </c>
      <c r="M91" s="257"/>
      <c r="N91" s="258"/>
      <c r="O91" s="242"/>
      <c r="P91" s="242"/>
      <c r="Q91" s="243">
        <f t="shared" ref="Q91:Q105" si="1430">COUNTIF(I$90:I$105,I91)+COUNTIF(K$90:K$105,I91)</f>
        <v>0</v>
      </c>
      <c r="R91" s="243">
        <f t="shared" ref="R91:R105" si="1431">COUNTIF(I$90:I$105,K91)+COUNTIF(K$90:K$105,K91)</f>
        <v>0</v>
      </c>
      <c r="S91" s="243"/>
      <c r="T91" s="209" t="str">
        <f t="shared" ref="T91:T105" si="1432">IF(OR(I91&lt;&gt;"",K91&lt;&gt;""),IF(Q91&lt;&gt;1,0,COUNTIF($B$90:$B$105,I91)+COUNTIF($D$90:$D$105,I91))+IF(R91&lt;&gt;1,0,COUNTIF($B$90:$B$105,K91)+COUNTIF($D$90:$D$105,K91)),"")</f>
        <v/>
      </c>
      <c r="V91" s="221"/>
      <c r="W91" s="187" t="str">
        <f>IF(V91="","",VLOOKUP(V91,Language!$D$5:$E$100,2,0))</f>
        <v/>
      </c>
      <c r="X91" s="222"/>
      <c r="Y91" s="187" t="str">
        <f>IF(X91="","",VLOOKUP(X91,Language!$D$5:$E$100,2,0))</f>
        <v/>
      </c>
      <c r="Z91" s="257"/>
      <c r="AA91" s="258"/>
      <c r="AB91" s="242"/>
      <c r="AC91" s="242"/>
      <c r="AD91" s="243">
        <f t="shared" ref="AD91:AD105" si="1433">COUNTIF(V$90:V$105,V91)+COUNTIF(X$90:X$105,V91)</f>
        <v>0</v>
      </c>
      <c r="AE91" s="243">
        <f t="shared" ref="AE91:AE105" si="1434">COUNTIF(V$90:V$105,X91)+COUNTIF(X$90:X$105,X91)</f>
        <v>0</v>
      </c>
      <c r="AF91" s="243"/>
      <c r="AG91" s="209" t="str">
        <f t="shared" ref="AG91:AG105" si="1435">IF(OR(V91&lt;&gt;"",X91&lt;&gt;""),IF(AD91&lt;&gt;1,0,COUNTIF($B$90:$B$105,V91)+COUNTIF($D$90:$D$105,V91))+IF(AE91&lt;&gt;1,0,COUNTIF($B$90:$B$105,X91)+COUNTIF($D$90:$D$105,X91)),"")</f>
        <v/>
      </c>
      <c r="AI91" s="221"/>
      <c r="AJ91" s="187" t="str">
        <f>IF(AI91="","",VLOOKUP(AI91,Language!$D$5:$E$100,2,0))</f>
        <v/>
      </c>
      <c r="AK91" s="222"/>
      <c r="AL91" s="187" t="str">
        <f>IF(AK91="","",VLOOKUP(AK91,Language!$D$5:$E$100,2,0))</f>
        <v/>
      </c>
      <c r="AM91" s="257"/>
      <c r="AN91" s="258"/>
      <c r="AO91" s="242"/>
      <c r="AP91" s="242"/>
      <c r="AQ91" s="243">
        <f t="shared" ref="AQ91:AQ105" si="1436">COUNTIF(AI$90:AI$105,AI91)+COUNTIF(AK$90:AK$105,AI91)</f>
        <v>0</v>
      </c>
      <c r="AR91" s="243">
        <f t="shared" ref="AR91:AR105" si="1437">COUNTIF(AI$90:AI$105,AK91)+COUNTIF(AK$90:AK$105,AK91)</f>
        <v>0</v>
      </c>
      <c r="AS91" s="243"/>
      <c r="AT91" s="209" t="str">
        <f t="shared" ref="AT91:AT105" si="1438">IF(OR(AI91&lt;&gt;"",AK91&lt;&gt;""),IF(AQ91&lt;&gt;1,0,COUNTIF($B$90:$B$105,AI91)+COUNTIF($D$90:$D$105,AI91))+IF(AR91&lt;&gt;1,0,COUNTIF($B$90:$B$105,AK91)+COUNTIF($D$90:$D$105,AK91)),"")</f>
        <v/>
      </c>
      <c r="AV91" s="221"/>
      <c r="AW91" s="187" t="str">
        <f>IF(AV91="","",VLOOKUP(AV91,Language!$D$5:$E$100,2,0))</f>
        <v/>
      </c>
      <c r="AX91" s="222"/>
      <c r="AY91" s="187" t="str">
        <f>IF(AX91="","",VLOOKUP(AX91,Language!$D$5:$E$100,2,0))</f>
        <v/>
      </c>
      <c r="AZ91" s="257"/>
      <c r="BA91" s="258"/>
      <c r="BB91" s="242"/>
      <c r="BC91" s="242"/>
      <c r="BD91" s="243">
        <f t="shared" ref="BD91:BD105" si="1439">COUNTIF(AV$90:AV$105,AV91)+COUNTIF(AX$90:AX$105,AV91)</f>
        <v>0</v>
      </c>
      <c r="BE91" s="243">
        <f t="shared" ref="BE91:BE105" si="1440">COUNTIF(AV$90:AV$105,AX91)+COUNTIF(AX$90:AX$105,AX91)</f>
        <v>0</v>
      </c>
      <c r="BF91" s="243"/>
      <c r="BG91" s="209" t="str">
        <f t="shared" ref="BG91:BG105" si="1441">IF(OR(AV91&lt;&gt;"",AX91&lt;&gt;""),IF(BD91&lt;&gt;1,0,COUNTIF($B$90:$B$105,AV91)+COUNTIF($D$90:$D$105,AV91))+IF(BE91&lt;&gt;1,0,COUNTIF($B$90:$B$105,AX91)+COUNTIF($D$90:$D$105,AX91)),"")</f>
        <v/>
      </c>
      <c r="BI91" s="221"/>
      <c r="BJ91" s="187" t="str">
        <f>IF(BI91="","",VLOOKUP(BI91,Language!$D$5:$E$100,2,0))</f>
        <v/>
      </c>
      <c r="BK91" s="222"/>
      <c r="BL91" s="187" t="str">
        <f>IF(BK91="","",VLOOKUP(BK91,Language!$D$5:$E$100,2,0))</f>
        <v/>
      </c>
      <c r="BM91" s="257"/>
      <c r="BN91" s="258"/>
      <c r="BO91" s="242"/>
      <c r="BP91" s="242"/>
      <c r="BQ91" s="243">
        <f t="shared" ref="BQ91:BQ105" si="1442">COUNTIF(BI$90:BI$105,BI91)+COUNTIF(BK$90:BK$105,BI91)</f>
        <v>0</v>
      </c>
      <c r="BR91" s="243">
        <f t="shared" ref="BR91:BR105" si="1443">COUNTIF(BI$90:BI$105,BK91)+COUNTIF(BK$90:BK$105,BK91)</f>
        <v>0</v>
      </c>
      <c r="BS91" s="243"/>
      <c r="BT91" s="209" t="str">
        <f t="shared" ref="BT91:BT105" si="1444">IF(OR(BI91&lt;&gt;"",BK91&lt;&gt;""),IF(BQ91&lt;&gt;1,0,COUNTIF($B$90:$B$105,BI91)+COUNTIF($D$90:$D$105,BI91))+IF(BR91&lt;&gt;1,0,COUNTIF($B$90:$B$105,BK91)+COUNTIF($D$90:$D$105,BK91)),"")</f>
        <v/>
      </c>
      <c r="BV91" s="221"/>
      <c r="BW91" s="187" t="str">
        <f>IF(BV91="","",VLOOKUP(BV91,Language!$D$5:$E$100,2,0))</f>
        <v/>
      </c>
      <c r="BX91" s="222"/>
      <c r="BY91" s="187" t="str">
        <f>IF(BX91="","",VLOOKUP(BX91,Language!$D$5:$E$100,2,0))</f>
        <v/>
      </c>
      <c r="BZ91" s="257"/>
      <c r="CA91" s="258"/>
      <c r="CB91" s="242"/>
      <c r="CC91" s="242"/>
      <c r="CD91" s="243">
        <f t="shared" ref="CD91:CD105" si="1445">COUNTIF(BV$90:BV$105,BV91)+COUNTIF(BX$90:BX$105,BV91)</f>
        <v>0</v>
      </c>
      <c r="CE91" s="243">
        <f t="shared" ref="CE91:CE105" si="1446">COUNTIF(BV$90:BV$105,BX91)+COUNTIF(BX$90:BX$105,BX91)</f>
        <v>0</v>
      </c>
      <c r="CF91" s="243"/>
      <c r="CG91" s="209" t="str">
        <f t="shared" ref="CG91:CG105" si="1447">IF(OR(BV91&lt;&gt;"",BX91&lt;&gt;""),IF(CD91&lt;&gt;1,0,COUNTIF($B$90:$B$105,BV91)+COUNTIF($D$90:$D$105,BV91))+IF(CE91&lt;&gt;1,0,COUNTIF($B$90:$B$105,BX91)+COUNTIF($D$90:$D$105,BX91)),"")</f>
        <v/>
      </c>
      <c r="CI91" s="221"/>
      <c r="CJ91" s="187" t="str">
        <f>IF(CI91="","",VLOOKUP(CI91,Language!$D$5:$E$100,2,0))</f>
        <v/>
      </c>
      <c r="CK91" s="222"/>
      <c r="CL91" s="187" t="str">
        <f>IF(CK91="","",VLOOKUP(CK91,Language!$D$5:$E$100,2,0))</f>
        <v/>
      </c>
      <c r="CM91" s="257"/>
      <c r="CN91" s="258"/>
      <c r="CO91" s="242"/>
      <c r="CP91" s="242"/>
      <c r="CQ91" s="243">
        <f t="shared" ref="CQ91:CQ105" si="1448">COUNTIF(CI$90:CI$105,CI91)+COUNTIF(CK$90:CK$105,CI91)</f>
        <v>0</v>
      </c>
      <c r="CR91" s="243">
        <f t="shared" ref="CR91:CR105" si="1449">COUNTIF(CI$90:CI$105,CK91)+COUNTIF(CK$90:CK$105,CK91)</f>
        <v>0</v>
      </c>
      <c r="CS91" s="243"/>
      <c r="CT91" s="209" t="str">
        <f t="shared" ref="CT91:CT105" si="1450">IF(OR(CI91&lt;&gt;"",CK91&lt;&gt;""),IF(CQ91&lt;&gt;1,0,COUNTIF($B$90:$B$105,CI91)+COUNTIF($D$90:$D$105,CI91))+IF(CR91&lt;&gt;1,0,COUNTIF($B$90:$B$105,CK91)+COUNTIF($D$90:$D$105,CK91)),"")</f>
        <v/>
      </c>
      <c r="CV91" s="221"/>
      <c r="CW91" s="187" t="str">
        <f>IF(CV91="","",VLOOKUP(CV91,Language!$D$5:$E$100,2,0))</f>
        <v/>
      </c>
      <c r="CX91" s="222"/>
      <c r="CY91" s="187" t="str">
        <f>IF(CX91="","",VLOOKUP(CX91,Language!$D$5:$E$100,2,0))</f>
        <v/>
      </c>
      <c r="CZ91" s="257"/>
      <c r="DA91" s="258"/>
      <c r="DB91" s="242"/>
      <c r="DC91" s="242"/>
      <c r="DD91" s="243">
        <f t="shared" ref="DD91:DD105" si="1451">COUNTIF(CV$90:CV$105,CV91)+COUNTIF(CX$90:CX$105,CV91)</f>
        <v>0</v>
      </c>
      <c r="DE91" s="243">
        <f t="shared" ref="DE91:DE105" si="1452">COUNTIF(CV$90:CV$105,CX91)+COUNTIF(CX$90:CX$105,CX91)</f>
        <v>0</v>
      </c>
      <c r="DF91" s="243"/>
      <c r="DG91" s="209" t="str">
        <f t="shared" ref="DG91:DG105" si="1453">IF(OR(CV91&lt;&gt;"",CX91&lt;&gt;""),IF(DD91&lt;&gt;1,0,COUNTIF($B$90:$B$105,CV91)+COUNTIF($D$90:$D$105,CV91))+IF(DE91&lt;&gt;1,0,COUNTIF($B$90:$B$105,CX91)+COUNTIF($D$90:$D$105,CX91)),"")</f>
        <v/>
      </c>
      <c r="DI91" s="221"/>
      <c r="DJ91" s="187" t="str">
        <f>IF(DI91="","",VLOOKUP(DI91,Language!$D$5:$E$100,2,0))</f>
        <v/>
      </c>
      <c r="DK91" s="222"/>
      <c r="DL91" s="187" t="str">
        <f>IF(DK91="","",VLOOKUP(DK91,Language!$D$5:$E$100,2,0))</f>
        <v/>
      </c>
      <c r="DM91" s="257"/>
      <c r="DN91" s="258"/>
      <c r="DO91" s="242"/>
      <c r="DP91" s="242"/>
      <c r="DQ91" s="243">
        <f t="shared" ref="DQ91:DQ105" si="1454">COUNTIF(DI$90:DI$105,DI91)+COUNTIF(DK$90:DK$105,DI91)</f>
        <v>0</v>
      </c>
      <c r="DR91" s="243">
        <f t="shared" ref="DR91:DR105" si="1455">COUNTIF(DI$90:DI$105,DK91)+COUNTIF(DK$90:DK$105,DK91)</f>
        <v>0</v>
      </c>
      <c r="DS91" s="243"/>
      <c r="DT91" s="209" t="str">
        <f t="shared" ref="DT91:DT105" si="1456">IF(OR(DI91&lt;&gt;"",DK91&lt;&gt;""),IF(DQ91&lt;&gt;1,0,COUNTIF($B$90:$B$105,DI91)+COUNTIF($D$90:$D$105,DI91))+IF(DR91&lt;&gt;1,0,COUNTIF($B$90:$B$105,DK91)+COUNTIF($D$90:$D$105,DK91)),"")</f>
        <v/>
      </c>
      <c r="DV91" s="221"/>
      <c r="DW91" s="187" t="str">
        <f>IF(DV91="","",VLOOKUP(DV91,Language!$D$5:$E$100,2,0))</f>
        <v/>
      </c>
      <c r="DX91" s="222"/>
      <c r="DY91" s="187" t="str">
        <f>IF(DX91="","",VLOOKUP(DX91,Language!$D$5:$E$100,2,0))</f>
        <v/>
      </c>
      <c r="DZ91" s="257"/>
      <c r="EA91" s="258"/>
      <c r="EB91" s="242"/>
      <c r="EC91" s="242"/>
      <c r="ED91" s="243">
        <f t="shared" ref="ED91:ED105" si="1457">COUNTIF(DV$90:DV$105,DV91)+COUNTIF(DX$90:DX$105,DV91)</f>
        <v>0</v>
      </c>
      <c r="EE91" s="243">
        <f t="shared" ref="EE91:EE105" si="1458">COUNTIF(DV$90:DV$105,DX91)+COUNTIF(DX$90:DX$105,DX91)</f>
        <v>0</v>
      </c>
      <c r="EF91" s="243"/>
      <c r="EG91" s="209" t="str">
        <f t="shared" ref="EG91:EG105" si="1459">IF(OR(DV91&lt;&gt;"",DX91&lt;&gt;""),IF(ED91&lt;&gt;1,0,COUNTIF($B$90:$B$105,DV91)+COUNTIF($D$90:$D$105,DV91))+IF(EE91&lt;&gt;1,0,COUNTIF($B$90:$B$105,DX91)+COUNTIF($D$90:$D$105,DX91)),"")</f>
        <v/>
      </c>
      <c r="EI91" s="221"/>
      <c r="EJ91" s="187" t="str">
        <f>IF(EI91="","",VLOOKUP(EI91,Language!$D$5:$E$100,2,0))</f>
        <v/>
      </c>
      <c r="EK91" s="222"/>
      <c r="EL91" s="187" t="str">
        <f>IF(EK91="","",VLOOKUP(EK91,Language!$D$5:$E$100,2,0))</f>
        <v/>
      </c>
      <c r="EM91" s="257"/>
      <c r="EN91" s="258"/>
      <c r="EO91" s="242"/>
      <c r="EP91" s="242"/>
      <c r="EQ91" s="243">
        <f t="shared" ref="EQ91:EQ105" si="1460">COUNTIF(EI$90:EI$105,EI91)+COUNTIF(EK$90:EK$105,EI91)</f>
        <v>0</v>
      </c>
      <c r="ER91" s="243">
        <f t="shared" ref="ER91:ER105" si="1461">COUNTIF(EI$90:EI$105,EK91)+COUNTIF(EK$90:EK$105,EK91)</f>
        <v>0</v>
      </c>
      <c r="ES91" s="243"/>
      <c r="ET91" s="209" t="str">
        <f t="shared" ref="ET91:ET105" si="1462">IF(OR(EI91&lt;&gt;"",EK91&lt;&gt;""),IF(EQ91&lt;&gt;1,0,COUNTIF($B$90:$B$105,EI91)+COUNTIF($D$90:$D$105,EI91))+IF(ER91&lt;&gt;1,0,COUNTIF($B$90:$B$105,EK91)+COUNTIF($D$90:$D$105,EK91)),"")</f>
        <v/>
      </c>
      <c r="EV91" s="221"/>
      <c r="EW91" s="187" t="str">
        <f>IF(EV91="","",VLOOKUP(EV91,Language!$D$5:$E$100,2,0))</f>
        <v/>
      </c>
      <c r="EX91" s="222"/>
      <c r="EY91" s="187" t="str">
        <f>IF(EX91="","",VLOOKUP(EX91,Language!$D$5:$E$100,2,0))</f>
        <v/>
      </c>
      <c r="EZ91" s="257"/>
      <c r="FA91" s="258"/>
      <c r="FB91" s="242"/>
      <c r="FC91" s="242"/>
      <c r="FD91" s="243">
        <f t="shared" ref="FD91:FD105" si="1463">COUNTIF(EV$90:EV$105,EV91)+COUNTIF(EX$90:EX$105,EV91)</f>
        <v>0</v>
      </c>
      <c r="FE91" s="243">
        <f t="shared" ref="FE91:FE105" si="1464">COUNTIF(EV$90:EV$105,EX91)+COUNTIF(EX$90:EX$105,EX91)</f>
        <v>0</v>
      </c>
      <c r="FF91" s="243"/>
      <c r="FG91" s="209" t="str">
        <f t="shared" ref="FG91:FG105" si="1465">IF(OR(EV91&lt;&gt;"",EX91&lt;&gt;""),IF(FD91&lt;&gt;1,0,COUNTIF($B$90:$B$105,EV91)+COUNTIF($D$90:$D$105,EV91))+IF(FE91&lt;&gt;1,0,COUNTIF($B$90:$B$105,EX91)+COUNTIF($D$90:$D$105,EX91)),"")</f>
        <v/>
      </c>
      <c r="FI91" s="221"/>
      <c r="FJ91" s="187" t="str">
        <f>IF(FI91="","",VLOOKUP(FI91,Language!$D$5:$E$100,2,0))</f>
        <v/>
      </c>
      <c r="FK91" s="222"/>
      <c r="FL91" s="187" t="str">
        <f>IF(FK91="","",VLOOKUP(FK91,Language!$D$5:$E$100,2,0))</f>
        <v/>
      </c>
      <c r="FM91" s="257"/>
      <c r="FN91" s="258"/>
      <c r="FO91" s="242"/>
      <c r="FP91" s="242"/>
      <c r="FQ91" s="243">
        <f t="shared" ref="FQ91:FQ105" si="1466">COUNTIF(FI$90:FI$105,FI91)+COUNTIF(FK$90:FK$105,FI91)</f>
        <v>0</v>
      </c>
      <c r="FR91" s="243">
        <f t="shared" ref="FR91:FR105" si="1467">COUNTIF(FI$90:FI$105,FK91)+COUNTIF(FK$90:FK$105,FK91)</f>
        <v>0</v>
      </c>
      <c r="FS91" s="243"/>
      <c r="FT91" s="209" t="str">
        <f t="shared" ref="FT91:FT105" si="1468">IF(OR(FI91&lt;&gt;"",FK91&lt;&gt;""),IF(FQ91&lt;&gt;1,0,COUNTIF($B$90:$B$105,FI91)+COUNTIF($D$90:$D$105,FI91))+IF(FR91&lt;&gt;1,0,COUNTIF($B$90:$B$105,FK91)+COUNTIF($D$90:$D$105,FK91)),"")</f>
        <v/>
      </c>
      <c r="FV91" s="221"/>
      <c r="FW91" s="187" t="str">
        <f>IF(FV91="","",VLOOKUP(FV91,Language!$D$5:$E$100,2,0))</f>
        <v/>
      </c>
      <c r="FX91" s="222"/>
      <c r="FY91" s="187" t="str">
        <f>IF(FX91="","",VLOOKUP(FX91,Language!$D$5:$E$100,2,0))</f>
        <v/>
      </c>
      <c r="FZ91" s="257"/>
      <c r="GA91" s="258"/>
      <c r="GB91" s="242"/>
      <c r="GC91" s="242"/>
      <c r="GD91" s="243">
        <f t="shared" ref="GD91:GD105" si="1469">COUNTIF(FV$90:FV$105,FV91)+COUNTIF(FX$90:FX$105,FV91)</f>
        <v>0</v>
      </c>
      <c r="GE91" s="243">
        <f t="shared" ref="GE91:GE105" si="1470">COUNTIF(FV$90:FV$105,FX91)+COUNTIF(FX$90:FX$105,FX91)</f>
        <v>0</v>
      </c>
      <c r="GF91" s="243"/>
      <c r="GG91" s="209" t="str">
        <f t="shared" ref="GG91:GG105" si="1471">IF(OR(FV91&lt;&gt;"",FX91&lt;&gt;""),IF(GD91&lt;&gt;1,0,COUNTIF($B$90:$B$105,FV91)+COUNTIF($D$90:$D$105,FV91))+IF(GE91&lt;&gt;1,0,COUNTIF($B$90:$B$105,FX91)+COUNTIF($D$90:$D$105,FX91)),"")</f>
        <v/>
      </c>
      <c r="GI91" s="221"/>
      <c r="GJ91" s="187" t="str">
        <f>IF(GI91="","",VLOOKUP(GI91,Language!$D$5:$E$100,2,0))</f>
        <v/>
      </c>
      <c r="GK91" s="222"/>
      <c r="GL91" s="187" t="str">
        <f>IF(GK91="","",VLOOKUP(GK91,Language!$D$5:$E$100,2,0))</f>
        <v/>
      </c>
      <c r="GM91" s="257"/>
      <c r="GN91" s="258"/>
      <c r="GO91" s="242"/>
      <c r="GP91" s="242"/>
      <c r="GQ91" s="243">
        <f t="shared" ref="GQ91:GQ105" si="1472">COUNTIF(GI$90:GI$105,GI91)+COUNTIF(GK$90:GK$105,GI91)</f>
        <v>0</v>
      </c>
      <c r="GR91" s="243">
        <f t="shared" ref="GR91:GR105" si="1473">COUNTIF(GI$90:GI$105,GK91)+COUNTIF(GK$90:GK$105,GK91)</f>
        <v>0</v>
      </c>
      <c r="GS91" s="243"/>
      <c r="GT91" s="209" t="str">
        <f t="shared" ref="GT91:GT105" si="1474">IF(OR(GI91&lt;&gt;"",GK91&lt;&gt;""),IF(GQ91&lt;&gt;1,0,COUNTIF($B$90:$B$105,GI91)+COUNTIF($D$90:$D$105,GI91))+IF(GR91&lt;&gt;1,0,COUNTIF($B$90:$B$105,GK91)+COUNTIF($D$90:$D$105,GK91)),"")</f>
        <v/>
      </c>
      <c r="GV91" s="221"/>
      <c r="GW91" s="187" t="str">
        <f>IF(GV91="","",VLOOKUP(GV91,Language!$D$5:$E$100,2,0))</f>
        <v/>
      </c>
      <c r="GX91" s="222"/>
      <c r="GY91" s="187" t="str">
        <f>IF(GX91="","",VLOOKUP(GX91,Language!$D$5:$E$100,2,0))</f>
        <v/>
      </c>
      <c r="GZ91" s="257"/>
      <c r="HA91" s="258"/>
      <c r="HB91" s="242"/>
      <c r="HC91" s="242"/>
      <c r="HD91" s="243">
        <f t="shared" ref="HD91:HD105" si="1475">COUNTIF(GV$90:GV$105,GV91)+COUNTIF(GX$90:GX$105,GV91)</f>
        <v>0</v>
      </c>
      <c r="HE91" s="243">
        <f t="shared" ref="HE91:HE105" si="1476">COUNTIF(GV$90:GV$105,GX91)+COUNTIF(GX$90:GX$105,GX91)</f>
        <v>0</v>
      </c>
      <c r="HF91" s="243"/>
      <c r="HG91" s="209" t="str">
        <f t="shared" ref="HG91:HG105" si="1477">IF(OR(GV91&lt;&gt;"",GX91&lt;&gt;""),IF(HD91&lt;&gt;1,0,COUNTIF($B$90:$B$105,GV91)+COUNTIF($D$90:$D$105,GV91))+IF(HE91&lt;&gt;1,0,COUNTIF($B$90:$B$105,GX91)+COUNTIF($D$90:$D$105,GX91)),"")</f>
        <v/>
      </c>
      <c r="HI91" s="221"/>
      <c r="HJ91" s="187" t="str">
        <f>IF(HI91="","",VLOOKUP(HI91,Language!$D$5:$E$100,2,0))</f>
        <v/>
      </c>
      <c r="HK91" s="222"/>
      <c r="HL91" s="187" t="str">
        <f>IF(HK91="","",VLOOKUP(HK91,Language!$D$5:$E$100,2,0))</f>
        <v/>
      </c>
      <c r="HM91" s="257"/>
      <c r="HN91" s="258"/>
      <c r="HO91" s="242"/>
      <c r="HP91" s="242"/>
      <c r="HQ91" s="243">
        <f t="shared" ref="HQ91:HQ105" si="1478">COUNTIF(HI$90:HI$105,HI91)+COUNTIF(HK$90:HK$105,HI91)</f>
        <v>0</v>
      </c>
      <c r="HR91" s="243">
        <f t="shared" ref="HR91:HR105" si="1479">COUNTIF(HI$90:HI$105,HK91)+COUNTIF(HK$90:HK$105,HK91)</f>
        <v>0</v>
      </c>
      <c r="HS91" s="243"/>
      <c r="HT91" s="209" t="str">
        <f t="shared" ref="HT91:HT105" si="1480">IF(OR(HI91&lt;&gt;"",HK91&lt;&gt;""),IF(HQ91&lt;&gt;1,0,COUNTIF($B$90:$B$105,HI91)+COUNTIF($D$90:$D$105,HI91))+IF(HR91&lt;&gt;1,0,COUNTIF($B$90:$B$105,HK91)+COUNTIF($D$90:$D$105,HK91)),"")</f>
        <v/>
      </c>
      <c r="HV91" s="221"/>
      <c r="HW91" s="187" t="str">
        <f>IF(HV91="","",VLOOKUP(HV91,Language!$D$5:$E$100,2,0))</f>
        <v/>
      </c>
      <c r="HX91" s="222"/>
      <c r="HY91" s="187" t="str">
        <f>IF(HX91="","",VLOOKUP(HX91,Language!$D$5:$E$100,2,0))</f>
        <v/>
      </c>
      <c r="HZ91" s="257"/>
      <c r="IA91" s="258"/>
      <c r="IB91" s="242"/>
      <c r="IC91" s="242"/>
      <c r="ID91" s="243">
        <f t="shared" ref="ID91:ID105" si="1481">COUNTIF(HV$90:HV$105,HV91)+COUNTIF(HX$90:HX$105,HV91)</f>
        <v>0</v>
      </c>
      <c r="IE91" s="243">
        <f t="shared" ref="IE91:IE105" si="1482">COUNTIF(HV$90:HV$105,HX91)+COUNTIF(HX$90:HX$105,HX91)</f>
        <v>0</v>
      </c>
      <c r="IF91" s="243"/>
      <c r="IG91" s="209" t="str">
        <f t="shared" ref="IG91:IG105" si="1483">IF(OR(HV91&lt;&gt;"",HX91&lt;&gt;""),IF(ID91&lt;&gt;1,0,COUNTIF($B$90:$B$105,HV91)+COUNTIF($D$90:$D$105,HV91))+IF(IE91&lt;&gt;1,0,COUNTIF($B$90:$B$105,HX91)+COUNTIF($D$90:$D$105,HX91)),"")</f>
        <v/>
      </c>
      <c r="II91" s="221"/>
      <c r="IJ91" s="187" t="str">
        <f>IF(II91="","",VLOOKUP(II91,Language!$D$5:$E$100,2,0))</f>
        <v/>
      </c>
      <c r="IK91" s="222"/>
      <c r="IL91" s="187" t="str">
        <f>IF(IK91="","",VLOOKUP(IK91,Language!$D$5:$E$100,2,0))</f>
        <v/>
      </c>
      <c r="IM91" s="257"/>
      <c r="IN91" s="258"/>
      <c r="IO91" s="242"/>
      <c r="IP91" s="242"/>
      <c r="IQ91" s="243">
        <f t="shared" ref="IQ91:IQ105" si="1484">COUNTIF(II$90:II$105,II91)+COUNTIF(IK$90:IK$105,II91)</f>
        <v>0</v>
      </c>
      <c r="IR91" s="243">
        <f t="shared" ref="IR91:IR105" si="1485">COUNTIF(II$90:II$105,IK91)+COUNTIF(IK$90:IK$105,IK91)</f>
        <v>0</v>
      </c>
      <c r="IS91" s="243"/>
      <c r="IT91" s="209" t="str">
        <f t="shared" ref="IT91:IT105" si="1486">IF(OR(II91&lt;&gt;"",IK91&lt;&gt;""),IF(IQ91&lt;&gt;1,0,COUNTIF($B$90:$B$105,II91)+COUNTIF($D$90:$D$105,II91))+IF(IR91&lt;&gt;1,0,COUNTIF($B$90:$B$105,IK91)+COUNTIF($D$90:$D$105,IK91)),"")</f>
        <v/>
      </c>
      <c r="IV91" s="221"/>
      <c r="IW91" s="187" t="str">
        <f>IF(IV91="","",VLOOKUP(IV91,Language!$D$5:$E$100,2,0))</f>
        <v/>
      </c>
      <c r="IX91" s="222"/>
      <c r="IY91" s="187" t="str">
        <f>IF(IX91="","",VLOOKUP(IX91,Language!$D$5:$E$100,2,0))</f>
        <v/>
      </c>
      <c r="IZ91" s="257"/>
      <c r="JA91" s="258"/>
      <c r="JB91" s="242"/>
      <c r="JC91" s="242"/>
      <c r="JD91" s="243">
        <f t="shared" ref="JD91:JD105" si="1487">COUNTIF(IV$90:IV$105,IV91)+COUNTIF(IX$90:IX$105,IV91)</f>
        <v>0</v>
      </c>
      <c r="JE91" s="243">
        <f t="shared" ref="JE91:JE105" si="1488">COUNTIF(IV$90:IV$105,IX91)+COUNTIF(IX$90:IX$105,IX91)</f>
        <v>0</v>
      </c>
      <c r="JF91" s="243"/>
      <c r="JG91" s="209" t="str">
        <f t="shared" ref="JG91:JG105" si="1489">IF(OR(IV91&lt;&gt;"",IX91&lt;&gt;""),IF(JD91&lt;&gt;1,0,COUNTIF($B$90:$B$105,IV91)+COUNTIF($D$90:$D$105,IV91))+IF(JE91&lt;&gt;1,0,COUNTIF($B$90:$B$105,IX91)+COUNTIF($D$90:$D$105,IX91)),"")</f>
        <v/>
      </c>
      <c r="JI91" s="221"/>
      <c r="JJ91" s="187" t="str">
        <f>IF(JI91="","",VLOOKUP(JI91,Language!$D$5:$E$100,2,0))</f>
        <v/>
      </c>
      <c r="JK91" s="222"/>
      <c r="JL91" s="187" t="str">
        <f>IF(JK91="","",VLOOKUP(JK91,Language!$D$5:$E$100,2,0))</f>
        <v/>
      </c>
      <c r="JM91" s="257"/>
      <c r="JN91" s="258"/>
      <c r="JO91" s="242"/>
      <c r="JP91" s="242"/>
      <c r="JQ91" s="243">
        <f t="shared" ref="JQ91:JQ105" si="1490">COUNTIF(JI$90:JI$105,JI91)+COUNTIF(JK$90:JK$105,JI91)</f>
        <v>0</v>
      </c>
      <c r="JR91" s="243">
        <f t="shared" ref="JR91:JR105" si="1491">COUNTIF(JI$90:JI$105,JK91)+COUNTIF(JK$90:JK$105,JK91)</f>
        <v>0</v>
      </c>
      <c r="JS91" s="243"/>
      <c r="JT91" s="209" t="str">
        <f t="shared" ref="JT91:JT105" si="1492">IF(OR(JI91&lt;&gt;"",JK91&lt;&gt;""),IF(JQ91&lt;&gt;1,0,COUNTIF($B$90:$B$105,JI91)+COUNTIF($D$90:$D$105,JI91))+IF(JR91&lt;&gt;1,0,COUNTIF($B$90:$B$105,JK91)+COUNTIF($D$90:$D$105,JK91)),"")</f>
        <v/>
      </c>
      <c r="JV91" s="221"/>
      <c r="JW91" s="187" t="str">
        <f>IF(JV91="","",VLOOKUP(JV91,Language!$D$5:$E$100,2,0))</f>
        <v/>
      </c>
      <c r="JX91" s="222"/>
      <c r="JY91" s="187" t="str">
        <f>IF(JX91="","",VLOOKUP(JX91,Language!$D$5:$E$100,2,0))</f>
        <v/>
      </c>
      <c r="JZ91" s="257"/>
      <c r="KA91" s="258"/>
      <c r="KB91" s="242"/>
      <c r="KC91" s="242"/>
      <c r="KD91" s="243">
        <f t="shared" ref="KD91:KD105" si="1493">COUNTIF(JV$90:JV$105,JV91)+COUNTIF(JX$90:JX$105,JV91)</f>
        <v>0</v>
      </c>
      <c r="KE91" s="243">
        <f t="shared" ref="KE91:KE105" si="1494">COUNTIF(JV$90:JV$105,JX91)+COUNTIF(JX$90:JX$105,JX91)</f>
        <v>0</v>
      </c>
      <c r="KF91" s="243"/>
      <c r="KG91" s="209" t="str">
        <f t="shared" ref="KG91:KG105" si="1495">IF(OR(JV91&lt;&gt;"",JX91&lt;&gt;""),IF(KD91&lt;&gt;1,0,COUNTIF($B$90:$B$105,JV91)+COUNTIF($D$90:$D$105,JV91))+IF(KE91&lt;&gt;1,0,COUNTIF($B$90:$B$105,JX91)+COUNTIF($D$90:$D$105,JX91)),"")</f>
        <v/>
      </c>
      <c r="KI91" s="221"/>
      <c r="KJ91" s="187" t="str">
        <f>IF(KI91="","",VLOOKUP(KI91,Language!$D$5:$E$100,2,0))</f>
        <v/>
      </c>
      <c r="KK91" s="222"/>
      <c r="KL91" s="187" t="str">
        <f>IF(KK91="","",VLOOKUP(KK91,Language!$D$5:$E$100,2,0))</f>
        <v/>
      </c>
      <c r="KM91" s="257"/>
      <c r="KN91" s="258"/>
      <c r="KO91" s="242"/>
      <c r="KP91" s="242"/>
      <c r="KQ91" s="243">
        <f t="shared" ref="KQ91:KQ105" si="1496">COUNTIF(KI$90:KI$105,KI91)+COUNTIF(KK$90:KK$105,KI91)</f>
        <v>0</v>
      </c>
      <c r="KR91" s="243">
        <f t="shared" ref="KR91:KR105" si="1497">COUNTIF(KI$90:KI$105,KK91)+COUNTIF(KK$90:KK$105,KK91)</f>
        <v>0</v>
      </c>
      <c r="KS91" s="243"/>
      <c r="KT91" s="209" t="str">
        <f t="shared" ref="KT91:KT105" si="1498">IF(OR(KI91&lt;&gt;"",KK91&lt;&gt;""),IF(KQ91&lt;&gt;1,0,COUNTIF($B$90:$B$105,KI91)+COUNTIF($D$90:$D$105,KI91))+IF(KR91&lt;&gt;1,0,COUNTIF($B$90:$B$105,KK91)+COUNTIF($D$90:$D$105,KK91)),"")</f>
        <v/>
      </c>
      <c r="KV91" s="221"/>
      <c r="KW91" s="187" t="str">
        <f>IF(KV91="","",VLOOKUP(KV91,Language!$D$5:$E$100,2,0))</f>
        <v/>
      </c>
      <c r="KX91" s="222"/>
      <c r="KY91" s="187" t="str">
        <f>IF(KX91="","",VLOOKUP(KX91,Language!$D$5:$E$100,2,0))</f>
        <v/>
      </c>
      <c r="KZ91" s="257"/>
      <c r="LA91" s="258"/>
      <c r="LB91" s="242"/>
      <c r="LC91" s="242"/>
      <c r="LD91" s="243">
        <f t="shared" ref="LD91:LD105" si="1499">COUNTIF(KV$90:KV$105,KV91)+COUNTIF(KX$90:KX$105,KV91)</f>
        <v>0</v>
      </c>
      <c r="LE91" s="243">
        <f t="shared" ref="LE91:LE105" si="1500">COUNTIF(KV$90:KV$105,KX91)+COUNTIF(KX$90:KX$105,KX91)</f>
        <v>0</v>
      </c>
      <c r="LF91" s="243"/>
      <c r="LG91" s="209" t="str">
        <f t="shared" ref="LG91:LG105" si="1501">IF(OR(KV91&lt;&gt;"",KX91&lt;&gt;""),IF(LD91&lt;&gt;1,0,COUNTIF($B$90:$B$105,KV91)+COUNTIF($D$90:$D$105,KV91))+IF(LE91&lt;&gt;1,0,COUNTIF($B$90:$B$105,KX91)+COUNTIF($D$90:$D$105,KX91)),"")</f>
        <v/>
      </c>
      <c r="LI91" s="221"/>
      <c r="LJ91" s="187" t="str">
        <f>IF(LI91="","",VLOOKUP(LI91,Language!$D$5:$E$100,2,0))</f>
        <v/>
      </c>
      <c r="LK91" s="222"/>
      <c r="LL91" s="187" t="str">
        <f>IF(LK91="","",VLOOKUP(LK91,Language!$D$5:$E$100,2,0))</f>
        <v/>
      </c>
      <c r="LM91" s="257"/>
      <c r="LN91" s="258"/>
      <c r="LO91" s="242"/>
      <c r="LP91" s="242"/>
      <c r="LQ91" s="243">
        <f t="shared" ref="LQ91:LQ105" si="1502">COUNTIF(LI$90:LI$105,LI91)+COUNTIF(LK$90:LK$105,LI91)</f>
        <v>0</v>
      </c>
      <c r="LR91" s="243">
        <f t="shared" ref="LR91:LR105" si="1503">COUNTIF(LI$90:LI$105,LK91)+COUNTIF(LK$90:LK$105,LK91)</f>
        <v>0</v>
      </c>
      <c r="LS91" s="243"/>
      <c r="LT91" s="209" t="str">
        <f t="shared" ref="LT91:LT105" si="1504">IF(OR(LI91&lt;&gt;"",LK91&lt;&gt;""),IF(LQ91&lt;&gt;1,0,COUNTIF($B$90:$B$105,LI91)+COUNTIF($D$90:$D$105,LI91))+IF(LR91&lt;&gt;1,0,COUNTIF($B$90:$B$105,LK91)+COUNTIF($D$90:$D$105,LK91)),"")</f>
        <v/>
      </c>
      <c r="LV91" s="221"/>
      <c r="LW91" s="187" t="str">
        <f>IF(LV91="","",VLOOKUP(LV91,Language!$D$5:$E$100,2,0))</f>
        <v/>
      </c>
      <c r="LX91" s="222"/>
      <c r="LY91" s="187" t="str">
        <f>IF(LX91="","",VLOOKUP(LX91,Language!$D$5:$E$100,2,0))</f>
        <v/>
      </c>
      <c r="LZ91" s="257"/>
      <c r="MA91" s="258"/>
      <c r="MB91" s="242"/>
      <c r="MC91" s="242"/>
      <c r="MD91" s="243">
        <f t="shared" ref="MD91:MD105" si="1505">COUNTIF(LV$90:LV$105,LV91)+COUNTIF(LX$90:LX$105,LV91)</f>
        <v>0</v>
      </c>
      <c r="ME91" s="243">
        <f t="shared" ref="ME91:ME105" si="1506">COUNTIF(LV$90:LV$105,LX91)+COUNTIF(LX$90:LX$105,LX91)</f>
        <v>0</v>
      </c>
      <c r="MF91" s="243"/>
      <c r="MG91" s="209" t="str">
        <f t="shared" ref="MG91:MG105" si="1507">IF(OR(LV91&lt;&gt;"",LX91&lt;&gt;""),IF(MD91&lt;&gt;1,0,COUNTIF($B$90:$B$105,LV91)+COUNTIF($D$90:$D$105,LV91))+IF(ME91&lt;&gt;1,0,COUNTIF($B$90:$B$105,LX91)+COUNTIF($D$90:$D$105,LX91)),"")</f>
        <v/>
      </c>
    </row>
    <row r="92" spans="1:345" s="22" customFormat="1">
      <c r="A92" s="183"/>
      <c r="B92" s="186" t="str">
        <f>IF(C92="","",INDEX(Groups!$C$7:$C$65,MATCH(C92,Groups!$D$7:$D$65,0)))</f>
        <v/>
      </c>
      <c r="C92" s="187" t="str">
        <f>'World Cup'!$H$50</f>
        <v/>
      </c>
      <c r="D92" s="188" t="str">
        <f>IF(E92="","",INDEX(Groups!$C$7:$C$65,MATCH(E92,Groups!$D$7:$D$65,0)))</f>
        <v/>
      </c>
      <c r="E92" s="187" t="str">
        <f>'World Cup'!$I$50</f>
        <v/>
      </c>
      <c r="F92" s="189" t="str">
        <f>IF(AND('World Cup'!$H$51&lt;&gt;"",'World Cup'!$I$51&lt;&gt;""),'World Cup'!$H$51+IF(AND('World Cup'!$H$53&lt;&gt;"",'World Cup'!$I$53&lt;&gt;"",'World Cup'!$H$51='World Cup'!$I$51),'World Cup'!$H$53,0),"")</f>
        <v/>
      </c>
      <c r="G92" s="190" t="str">
        <f>IF(AND('World Cup'!$H$51&lt;&gt;"",'World Cup'!$I$51&lt;&gt;""),'World Cup'!$I$51+IF(AND('World Cup'!$H$53&lt;&gt;"",'World Cup'!$I$53&lt;&gt;"",'World Cup'!$H$51='World Cup'!$I$51),'World Cup'!$I$53,0),"")</f>
        <v/>
      </c>
      <c r="I92" s="221"/>
      <c r="J92" s="187" t="str">
        <f>IF(I92="","",VLOOKUP(I92,Language!$D$5:$E$100,2,0))</f>
        <v/>
      </c>
      <c r="K92" s="222"/>
      <c r="L92" s="187" t="str">
        <f>IF(K92="","",VLOOKUP(K92,Language!$D$5:$E$100,2,0))</f>
        <v/>
      </c>
      <c r="M92" s="257"/>
      <c r="N92" s="258"/>
      <c r="O92" s="242"/>
      <c r="P92" s="242"/>
      <c r="Q92" s="243">
        <f t="shared" si="1430"/>
        <v>0</v>
      </c>
      <c r="R92" s="243">
        <f t="shared" si="1431"/>
        <v>0</v>
      </c>
      <c r="S92" s="243"/>
      <c r="T92" s="209" t="str">
        <f t="shared" si="1432"/>
        <v/>
      </c>
      <c r="V92" s="221"/>
      <c r="W92" s="187" t="str">
        <f>IF(V92="","",VLOOKUP(V92,Language!$D$5:$E$100,2,0))</f>
        <v/>
      </c>
      <c r="X92" s="222"/>
      <c r="Y92" s="187" t="str">
        <f>IF(X92="","",VLOOKUP(X92,Language!$D$5:$E$100,2,0))</f>
        <v/>
      </c>
      <c r="Z92" s="257"/>
      <c r="AA92" s="258"/>
      <c r="AB92" s="242"/>
      <c r="AC92" s="242"/>
      <c r="AD92" s="243">
        <f t="shared" si="1433"/>
        <v>0</v>
      </c>
      <c r="AE92" s="243">
        <f t="shared" si="1434"/>
        <v>0</v>
      </c>
      <c r="AF92" s="243"/>
      <c r="AG92" s="209" t="str">
        <f t="shared" si="1435"/>
        <v/>
      </c>
      <c r="AI92" s="221"/>
      <c r="AJ92" s="187" t="str">
        <f>IF(AI92="","",VLOOKUP(AI92,Language!$D$5:$E$100,2,0))</f>
        <v/>
      </c>
      <c r="AK92" s="222"/>
      <c r="AL92" s="187" t="str">
        <f>IF(AK92="","",VLOOKUP(AK92,Language!$D$5:$E$100,2,0))</f>
        <v/>
      </c>
      <c r="AM92" s="257"/>
      <c r="AN92" s="258"/>
      <c r="AO92" s="242"/>
      <c r="AP92" s="242"/>
      <c r="AQ92" s="243">
        <f t="shared" si="1436"/>
        <v>0</v>
      </c>
      <c r="AR92" s="243">
        <f t="shared" si="1437"/>
        <v>0</v>
      </c>
      <c r="AS92" s="243"/>
      <c r="AT92" s="209" t="str">
        <f t="shared" si="1438"/>
        <v/>
      </c>
      <c r="AV92" s="221"/>
      <c r="AW92" s="187" t="str">
        <f>IF(AV92="","",VLOOKUP(AV92,Language!$D$5:$E$100,2,0))</f>
        <v/>
      </c>
      <c r="AX92" s="222"/>
      <c r="AY92" s="187" t="str">
        <f>IF(AX92="","",VLOOKUP(AX92,Language!$D$5:$E$100,2,0))</f>
        <v/>
      </c>
      <c r="AZ92" s="257"/>
      <c r="BA92" s="258"/>
      <c r="BB92" s="242"/>
      <c r="BC92" s="242"/>
      <c r="BD92" s="243">
        <f t="shared" si="1439"/>
        <v>0</v>
      </c>
      <c r="BE92" s="243">
        <f t="shared" si="1440"/>
        <v>0</v>
      </c>
      <c r="BF92" s="243"/>
      <c r="BG92" s="209" t="str">
        <f t="shared" si="1441"/>
        <v/>
      </c>
      <c r="BI92" s="221"/>
      <c r="BJ92" s="187" t="str">
        <f>IF(BI92="","",VLOOKUP(BI92,Language!$D$5:$E$100,2,0))</f>
        <v/>
      </c>
      <c r="BK92" s="222"/>
      <c r="BL92" s="187" t="str">
        <f>IF(BK92="","",VLOOKUP(BK92,Language!$D$5:$E$100,2,0))</f>
        <v/>
      </c>
      <c r="BM92" s="257"/>
      <c r="BN92" s="258"/>
      <c r="BO92" s="242"/>
      <c r="BP92" s="242"/>
      <c r="BQ92" s="243">
        <f t="shared" si="1442"/>
        <v>0</v>
      </c>
      <c r="BR92" s="243">
        <f t="shared" si="1443"/>
        <v>0</v>
      </c>
      <c r="BS92" s="243"/>
      <c r="BT92" s="209" t="str">
        <f t="shared" si="1444"/>
        <v/>
      </c>
      <c r="BV92" s="221"/>
      <c r="BW92" s="187" t="str">
        <f>IF(BV92="","",VLOOKUP(BV92,Language!$D$5:$E$100,2,0))</f>
        <v/>
      </c>
      <c r="BX92" s="222"/>
      <c r="BY92" s="187" t="str">
        <f>IF(BX92="","",VLOOKUP(BX92,Language!$D$5:$E$100,2,0))</f>
        <v/>
      </c>
      <c r="BZ92" s="257"/>
      <c r="CA92" s="258"/>
      <c r="CB92" s="242"/>
      <c r="CC92" s="242"/>
      <c r="CD92" s="243">
        <f t="shared" si="1445"/>
        <v>0</v>
      </c>
      <c r="CE92" s="243">
        <f t="shared" si="1446"/>
        <v>0</v>
      </c>
      <c r="CF92" s="243"/>
      <c r="CG92" s="209" t="str">
        <f t="shared" si="1447"/>
        <v/>
      </c>
      <c r="CI92" s="221"/>
      <c r="CJ92" s="187" t="str">
        <f>IF(CI92="","",VLOOKUP(CI92,Language!$D$5:$E$100,2,0))</f>
        <v/>
      </c>
      <c r="CK92" s="222"/>
      <c r="CL92" s="187" t="str">
        <f>IF(CK92="","",VLOOKUP(CK92,Language!$D$5:$E$100,2,0))</f>
        <v/>
      </c>
      <c r="CM92" s="257"/>
      <c r="CN92" s="258"/>
      <c r="CO92" s="242"/>
      <c r="CP92" s="242"/>
      <c r="CQ92" s="243">
        <f t="shared" si="1448"/>
        <v>0</v>
      </c>
      <c r="CR92" s="243">
        <f t="shared" si="1449"/>
        <v>0</v>
      </c>
      <c r="CS92" s="243"/>
      <c r="CT92" s="209" t="str">
        <f t="shared" si="1450"/>
        <v/>
      </c>
      <c r="CV92" s="221"/>
      <c r="CW92" s="187" t="str">
        <f>IF(CV92="","",VLOOKUP(CV92,Language!$D$5:$E$100,2,0))</f>
        <v/>
      </c>
      <c r="CX92" s="222"/>
      <c r="CY92" s="187" t="str">
        <f>IF(CX92="","",VLOOKUP(CX92,Language!$D$5:$E$100,2,0))</f>
        <v/>
      </c>
      <c r="CZ92" s="257"/>
      <c r="DA92" s="258"/>
      <c r="DB92" s="242"/>
      <c r="DC92" s="242"/>
      <c r="DD92" s="243">
        <f t="shared" si="1451"/>
        <v>0</v>
      </c>
      <c r="DE92" s="243">
        <f t="shared" si="1452"/>
        <v>0</v>
      </c>
      <c r="DF92" s="243"/>
      <c r="DG92" s="209" t="str">
        <f t="shared" si="1453"/>
        <v/>
      </c>
      <c r="DI92" s="221"/>
      <c r="DJ92" s="187" t="str">
        <f>IF(DI92="","",VLOOKUP(DI92,Language!$D$5:$E$100,2,0))</f>
        <v/>
      </c>
      <c r="DK92" s="222"/>
      <c r="DL92" s="187" t="str">
        <f>IF(DK92="","",VLOOKUP(DK92,Language!$D$5:$E$100,2,0))</f>
        <v/>
      </c>
      <c r="DM92" s="257"/>
      <c r="DN92" s="258"/>
      <c r="DO92" s="242"/>
      <c r="DP92" s="242"/>
      <c r="DQ92" s="243">
        <f t="shared" si="1454"/>
        <v>0</v>
      </c>
      <c r="DR92" s="243">
        <f t="shared" si="1455"/>
        <v>0</v>
      </c>
      <c r="DS92" s="243"/>
      <c r="DT92" s="209" t="str">
        <f t="shared" si="1456"/>
        <v/>
      </c>
      <c r="DV92" s="221"/>
      <c r="DW92" s="187" t="str">
        <f>IF(DV92="","",VLOOKUP(DV92,Language!$D$5:$E$100,2,0))</f>
        <v/>
      </c>
      <c r="DX92" s="222"/>
      <c r="DY92" s="187" t="str">
        <f>IF(DX92="","",VLOOKUP(DX92,Language!$D$5:$E$100,2,0))</f>
        <v/>
      </c>
      <c r="DZ92" s="257"/>
      <c r="EA92" s="258"/>
      <c r="EB92" s="242"/>
      <c r="EC92" s="242"/>
      <c r="ED92" s="243">
        <f t="shared" si="1457"/>
        <v>0</v>
      </c>
      <c r="EE92" s="243">
        <f t="shared" si="1458"/>
        <v>0</v>
      </c>
      <c r="EF92" s="243"/>
      <c r="EG92" s="209" t="str">
        <f t="shared" si="1459"/>
        <v/>
      </c>
      <c r="EI92" s="221"/>
      <c r="EJ92" s="187" t="str">
        <f>IF(EI92="","",VLOOKUP(EI92,Language!$D$5:$E$100,2,0))</f>
        <v/>
      </c>
      <c r="EK92" s="222"/>
      <c r="EL92" s="187" t="str">
        <f>IF(EK92="","",VLOOKUP(EK92,Language!$D$5:$E$100,2,0))</f>
        <v/>
      </c>
      <c r="EM92" s="257"/>
      <c r="EN92" s="258"/>
      <c r="EO92" s="242"/>
      <c r="EP92" s="242"/>
      <c r="EQ92" s="243">
        <f t="shared" si="1460"/>
        <v>0</v>
      </c>
      <c r="ER92" s="243">
        <f t="shared" si="1461"/>
        <v>0</v>
      </c>
      <c r="ES92" s="243"/>
      <c r="ET92" s="209" t="str">
        <f t="shared" si="1462"/>
        <v/>
      </c>
      <c r="EV92" s="221"/>
      <c r="EW92" s="187" t="str">
        <f>IF(EV92="","",VLOOKUP(EV92,Language!$D$5:$E$100,2,0))</f>
        <v/>
      </c>
      <c r="EX92" s="222"/>
      <c r="EY92" s="187" t="str">
        <f>IF(EX92="","",VLOOKUP(EX92,Language!$D$5:$E$100,2,0))</f>
        <v/>
      </c>
      <c r="EZ92" s="257"/>
      <c r="FA92" s="258"/>
      <c r="FB92" s="242"/>
      <c r="FC92" s="242"/>
      <c r="FD92" s="243">
        <f t="shared" si="1463"/>
        <v>0</v>
      </c>
      <c r="FE92" s="243">
        <f t="shared" si="1464"/>
        <v>0</v>
      </c>
      <c r="FF92" s="243"/>
      <c r="FG92" s="209" t="str">
        <f t="shared" si="1465"/>
        <v/>
      </c>
      <c r="FI92" s="221"/>
      <c r="FJ92" s="187" t="str">
        <f>IF(FI92="","",VLOOKUP(FI92,Language!$D$5:$E$100,2,0))</f>
        <v/>
      </c>
      <c r="FK92" s="222"/>
      <c r="FL92" s="187" t="str">
        <f>IF(FK92="","",VLOOKUP(FK92,Language!$D$5:$E$100,2,0))</f>
        <v/>
      </c>
      <c r="FM92" s="257"/>
      <c r="FN92" s="258"/>
      <c r="FO92" s="242"/>
      <c r="FP92" s="242"/>
      <c r="FQ92" s="243">
        <f t="shared" si="1466"/>
        <v>0</v>
      </c>
      <c r="FR92" s="243">
        <f t="shared" si="1467"/>
        <v>0</v>
      </c>
      <c r="FS92" s="243"/>
      <c r="FT92" s="209" t="str">
        <f t="shared" si="1468"/>
        <v/>
      </c>
      <c r="FV92" s="221"/>
      <c r="FW92" s="187" t="str">
        <f>IF(FV92="","",VLOOKUP(FV92,Language!$D$5:$E$100,2,0))</f>
        <v/>
      </c>
      <c r="FX92" s="222"/>
      <c r="FY92" s="187" t="str">
        <f>IF(FX92="","",VLOOKUP(FX92,Language!$D$5:$E$100,2,0))</f>
        <v/>
      </c>
      <c r="FZ92" s="257"/>
      <c r="GA92" s="258"/>
      <c r="GB92" s="242"/>
      <c r="GC92" s="242"/>
      <c r="GD92" s="243">
        <f t="shared" si="1469"/>
        <v>0</v>
      </c>
      <c r="GE92" s="243">
        <f t="shared" si="1470"/>
        <v>0</v>
      </c>
      <c r="GF92" s="243"/>
      <c r="GG92" s="209" t="str">
        <f t="shared" si="1471"/>
        <v/>
      </c>
      <c r="GI92" s="221"/>
      <c r="GJ92" s="187" t="str">
        <f>IF(GI92="","",VLOOKUP(GI92,Language!$D$5:$E$100,2,0))</f>
        <v/>
      </c>
      <c r="GK92" s="222"/>
      <c r="GL92" s="187" t="str">
        <f>IF(GK92="","",VLOOKUP(GK92,Language!$D$5:$E$100,2,0))</f>
        <v/>
      </c>
      <c r="GM92" s="257"/>
      <c r="GN92" s="258"/>
      <c r="GO92" s="242"/>
      <c r="GP92" s="242"/>
      <c r="GQ92" s="243">
        <f t="shared" si="1472"/>
        <v>0</v>
      </c>
      <c r="GR92" s="243">
        <f t="shared" si="1473"/>
        <v>0</v>
      </c>
      <c r="GS92" s="243"/>
      <c r="GT92" s="209" t="str">
        <f t="shared" si="1474"/>
        <v/>
      </c>
      <c r="GV92" s="221"/>
      <c r="GW92" s="187" t="str">
        <f>IF(GV92="","",VLOOKUP(GV92,Language!$D$5:$E$100,2,0))</f>
        <v/>
      </c>
      <c r="GX92" s="222"/>
      <c r="GY92" s="187" t="str">
        <f>IF(GX92="","",VLOOKUP(GX92,Language!$D$5:$E$100,2,0))</f>
        <v/>
      </c>
      <c r="GZ92" s="257"/>
      <c r="HA92" s="258"/>
      <c r="HB92" s="242"/>
      <c r="HC92" s="242"/>
      <c r="HD92" s="243">
        <f t="shared" si="1475"/>
        <v>0</v>
      </c>
      <c r="HE92" s="243">
        <f t="shared" si="1476"/>
        <v>0</v>
      </c>
      <c r="HF92" s="243"/>
      <c r="HG92" s="209" t="str">
        <f t="shared" si="1477"/>
        <v/>
      </c>
      <c r="HI92" s="221"/>
      <c r="HJ92" s="187" t="str">
        <f>IF(HI92="","",VLOOKUP(HI92,Language!$D$5:$E$100,2,0))</f>
        <v/>
      </c>
      <c r="HK92" s="222"/>
      <c r="HL92" s="187" t="str">
        <f>IF(HK92="","",VLOOKUP(HK92,Language!$D$5:$E$100,2,0))</f>
        <v/>
      </c>
      <c r="HM92" s="257"/>
      <c r="HN92" s="258"/>
      <c r="HO92" s="242"/>
      <c r="HP92" s="242"/>
      <c r="HQ92" s="243">
        <f t="shared" si="1478"/>
        <v>0</v>
      </c>
      <c r="HR92" s="243">
        <f t="shared" si="1479"/>
        <v>0</v>
      </c>
      <c r="HS92" s="243"/>
      <c r="HT92" s="209" t="str">
        <f t="shared" si="1480"/>
        <v/>
      </c>
      <c r="HV92" s="221"/>
      <c r="HW92" s="187" t="str">
        <f>IF(HV92="","",VLOOKUP(HV92,Language!$D$5:$E$100,2,0))</f>
        <v/>
      </c>
      <c r="HX92" s="222"/>
      <c r="HY92" s="187" t="str">
        <f>IF(HX92="","",VLOOKUP(HX92,Language!$D$5:$E$100,2,0))</f>
        <v/>
      </c>
      <c r="HZ92" s="257"/>
      <c r="IA92" s="258"/>
      <c r="IB92" s="242"/>
      <c r="IC92" s="242"/>
      <c r="ID92" s="243">
        <f t="shared" si="1481"/>
        <v>0</v>
      </c>
      <c r="IE92" s="243">
        <f t="shared" si="1482"/>
        <v>0</v>
      </c>
      <c r="IF92" s="243"/>
      <c r="IG92" s="209" t="str">
        <f t="shared" si="1483"/>
        <v/>
      </c>
      <c r="II92" s="221"/>
      <c r="IJ92" s="187" t="str">
        <f>IF(II92="","",VLOOKUP(II92,Language!$D$5:$E$100,2,0))</f>
        <v/>
      </c>
      <c r="IK92" s="222"/>
      <c r="IL92" s="187" t="str">
        <f>IF(IK92="","",VLOOKUP(IK92,Language!$D$5:$E$100,2,0))</f>
        <v/>
      </c>
      <c r="IM92" s="257"/>
      <c r="IN92" s="258"/>
      <c r="IO92" s="242"/>
      <c r="IP92" s="242"/>
      <c r="IQ92" s="243">
        <f t="shared" si="1484"/>
        <v>0</v>
      </c>
      <c r="IR92" s="243">
        <f t="shared" si="1485"/>
        <v>0</v>
      </c>
      <c r="IS92" s="243"/>
      <c r="IT92" s="209" t="str">
        <f t="shared" si="1486"/>
        <v/>
      </c>
      <c r="IV92" s="221"/>
      <c r="IW92" s="187" t="str">
        <f>IF(IV92="","",VLOOKUP(IV92,Language!$D$5:$E$100,2,0))</f>
        <v/>
      </c>
      <c r="IX92" s="222"/>
      <c r="IY92" s="187" t="str">
        <f>IF(IX92="","",VLOOKUP(IX92,Language!$D$5:$E$100,2,0))</f>
        <v/>
      </c>
      <c r="IZ92" s="257"/>
      <c r="JA92" s="258"/>
      <c r="JB92" s="242"/>
      <c r="JC92" s="242"/>
      <c r="JD92" s="243">
        <f t="shared" si="1487"/>
        <v>0</v>
      </c>
      <c r="JE92" s="243">
        <f t="shared" si="1488"/>
        <v>0</v>
      </c>
      <c r="JF92" s="243"/>
      <c r="JG92" s="209" t="str">
        <f t="shared" si="1489"/>
        <v/>
      </c>
      <c r="JI92" s="221"/>
      <c r="JJ92" s="187" t="str">
        <f>IF(JI92="","",VLOOKUP(JI92,Language!$D$5:$E$100,2,0))</f>
        <v/>
      </c>
      <c r="JK92" s="222"/>
      <c r="JL92" s="187" t="str">
        <f>IF(JK92="","",VLOOKUP(JK92,Language!$D$5:$E$100,2,0))</f>
        <v/>
      </c>
      <c r="JM92" s="257"/>
      <c r="JN92" s="258"/>
      <c r="JO92" s="242"/>
      <c r="JP92" s="242"/>
      <c r="JQ92" s="243">
        <f t="shared" si="1490"/>
        <v>0</v>
      </c>
      <c r="JR92" s="243">
        <f t="shared" si="1491"/>
        <v>0</v>
      </c>
      <c r="JS92" s="243"/>
      <c r="JT92" s="209" t="str">
        <f t="shared" si="1492"/>
        <v/>
      </c>
      <c r="JV92" s="221"/>
      <c r="JW92" s="187" t="str">
        <f>IF(JV92="","",VLOOKUP(JV92,Language!$D$5:$E$100,2,0))</f>
        <v/>
      </c>
      <c r="JX92" s="222"/>
      <c r="JY92" s="187" t="str">
        <f>IF(JX92="","",VLOOKUP(JX92,Language!$D$5:$E$100,2,0))</f>
        <v/>
      </c>
      <c r="JZ92" s="257"/>
      <c r="KA92" s="258"/>
      <c r="KB92" s="242"/>
      <c r="KC92" s="242"/>
      <c r="KD92" s="243">
        <f t="shared" si="1493"/>
        <v>0</v>
      </c>
      <c r="KE92" s="243">
        <f t="shared" si="1494"/>
        <v>0</v>
      </c>
      <c r="KF92" s="243"/>
      <c r="KG92" s="209" t="str">
        <f t="shared" si="1495"/>
        <v/>
      </c>
      <c r="KI92" s="221"/>
      <c r="KJ92" s="187" t="str">
        <f>IF(KI92="","",VLOOKUP(KI92,Language!$D$5:$E$100,2,0))</f>
        <v/>
      </c>
      <c r="KK92" s="222"/>
      <c r="KL92" s="187" t="str">
        <f>IF(KK92="","",VLOOKUP(KK92,Language!$D$5:$E$100,2,0))</f>
        <v/>
      </c>
      <c r="KM92" s="257"/>
      <c r="KN92" s="258"/>
      <c r="KO92" s="242"/>
      <c r="KP92" s="242"/>
      <c r="KQ92" s="243">
        <f t="shared" si="1496"/>
        <v>0</v>
      </c>
      <c r="KR92" s="243">
        <f t="shared" si="1497"/>
        <v>0</v>
      </c>
      <c r="KS92" s="243"/>
      <c r="KT92" s="209" t="str">
        <f t="shared" si="1498"/>
        <v/>
      </c>
      <c r="KV92" s="221"/>
      <c r="KW92" s="187" t="str">
        <f>IF(KV92="","",VLOOKUP(KV92,Language!$D$5:$E$100,2,0))</f>
        <v/>
      </c>
      <c r="KX92" s="222"/>
      <c r="KY92" s="187" t="str">
        <f>IF(KX92="","",VLOOKUP(KX92,Language!$D$5:$E$100,2,0))</f>
        <v/>
      </c>
      <c r="KZ92" s="257"/>
      <c r="LA92" s="258"/>
      <c r="LB92" s="242"/>
      <c r="LC92" s="242"/>
      <c r="LD92" s="243">
        <f t="shared" si="1499"/>
        <v>0</v>
      </c>
      <c r="LE92" s="243">
        <f t="shared" si="1500"/>
        <v>0</v>
      </c>
      <c r="LF92" s="243"/>
      <c r="LG92" s="209" t="str">
        <f t="shared" si="1501"/>
        <v/>
      </c>
      <c r="LI92" s="221"/>
      <c r="LJ92" s="187" t="str">
        <f>IF(LI92="","",VLOOKUP(LI92,Language!$D$5:$E$100,2,0))</f>
        <v/>
      </c>
      <c r="LK92" s="222"/>
      <c r="LL92" s="187" t="str">
        <f>IF(LK92="","",VLOOKUP(LK92,Language!$D$5:$E$100,2,0))</f>
        <v/>
      </c>
      <c r="LM92" s="257"/>
      <c r="LN92" s="258"/>
      <c r="LO92" s="242"/>
      <c r="LP92" s="242"/>
      <c r="LQ92" s="243">
        <f t="shared" si="1502"/>
        <v>0</v>
      </c>
      <c r="LR92" s="243">
        <f t="shared" si="1503"/>
        <v>0</v>
      </c>
      <c r="LS92" s="243"/>
      <c r="LT92" s="209" t="str">
        <f t="shared" si="1504"/>
        <v/>
      </c>
      <c r="LV92" s="221"/>
      <c r="LW92" s="187" t="str">
        <f>IF(LV92="","",VLOOKUP(LV92,Language!$D$5:$E$100,2,0))</f>
        <v/>
      </c>
      <c r="LX92" s="222"/>
      <c r="LY92" s="187" t="str">
        <f>IF(LX92="","",VLOOKUP(LX92,Language!$D$5:$E$100,2,0))</f>
        <v/>
      </c>
      <c r="LZ92" s="257"/>
      <c r="MA92" s="258"/>
      <c r="MB92" s="242"/>
      <c r="MC92" s="242"/>
      <c r="MD92" s="243">
        <f t="shared" si="1505"/>
        <v>0</v>
      </c>
      <c r="ME92" s="243">
        <f t="shared" si="1506"/>
        <v>0</v>
      </c>
      <c r="MF92" s="243"/>
      <c r="MG92" s="209" t="str">
        <f t="shared" si="1507"/>
        <v/>
      </c>
    </row>
    <row r="93" spans="1:345" s="22" customFormat="1">
      <c r="A93" s="183"/>
      <c r="B93" s="186" t="str">
        <f>IF(C93="","",INDEX(Groups!$C$7:$C$65,MATCH(C93,Groups!$D$7:$D$65,0)))</f>
        <v/>
      </c>
      <c r="C93" s="187" t="str">
        <f>'World Cup'!$K$50</f>
        <v/>
      </c>
      <c r="D93" s="188" t="str">
        <f>IF(E93="","",INDEX(Groups!$C$7:$C$65,MATCH(E93,Groups!$D$7:$D$65,0)))</f>
        <v/>
      </c>
      <c r="E93" s="187" t="str">
        <f>'World Cup'!$L$50</f>
        <v/>
      </c>
      <c r="F93" s="189" t="str">
        <f>IF(AND('World Cup'!$K$51&lt;&gt;"",'World Cup'!$L$51&lt;&gt;""),'World Cup'!$K$51+IF(AND('World Cup'!$K$53&lt;&gt;"",'World Cup'!$L$53&lt;&gt;"",'World Cup'!$K$51='World Cup'!$L$51),'World Cup'!$K$53,0),"")</f>
        <v/>
      </c>
      <c r="G93" s="190" t="str">
        <f>IF(AND('World Cup'!$K$51&lt;&gt;"",'World Cup'!$L$51&lt;&gt;""),'World Cup'!$L$51+IF(AND('World Cup'!$K$53&lt;&gt;"",'World Cup'!$L$53&lt;&gt;"",'World Cup'!$K$51='World Cup'!$L$51),'World Cup'!$L$53,0),"")</f>
        <v/>
      </c>
      <c r="I93" s="221"/>
      <c r="J93" s="187" t="str">
        <f>IF(I93="","",VLOOKUP(I93,Language!$D$5:$E$100,2,0))</f>
        <v/>
      </c>
      <c r="K93" s="222"/>
      <c r="L93" s="187" t="str">
        <f>IF(K93="","",VLOOKUP(K93,Language!$D$5:$E$100,2,0))</f>
        <v/>
      </c>
      <c r="M93" s="257"/>
      <c r="N93" s="258"/>
      <c r="O93" s="242"/>
      <c r="P93" s="242"/>
      <c r="Q93" s="243">
        <f t="shared" si="1430"/>
        <v>0</v>
      </c>
      <c r="R93" s="243">
        <f t="shared" si="1431"/>
        <v>0</v>
      </c>
      <c r="S93" s="243"/>
      <c r="T93" s="209" t="str">
        <f t="shared" si="1432"/>
        <v/>
      </c>
      <c r="V93" s="221"/>
      <c r="W93" s="187" t="str">
        <f>IF(V93="","",VLOOKUP(V93,Language!$D$5:$E$100,2,0))</f>
        <v/>
      </c>
      <c r="X93" s="222"/>
      <c r="Y93" s="187" t="str">
        <f>IF(X93="","",VLOOKUP(X93,Language!$D$5:$E$100,2,0))</f>
        <v/>
      </c>
      <c r="Z93" s="257"/>
      <c r="AA93" s="258"/>
      <c r="AB93" s="242"/>
      <c r="AC93" s="242"/>
      <c r="AD93" s="243">
        <f t="shared" si="1433"/>
        <v>0</v>
      </c>
      <c r="AE93" s="243">
        <f t="shared" si="1434"/>
        <v>0</v>
      </c>
      <c r="AF93" s="243"/>
      <c r="AG93" s="209" t="str">
        <f t="shared" si="1435"/>
        <v/>
      </c>
      <c r="AI93" s="221"/>
      <c r="AJ93" s="187" t="str">
        <f>IF(AI93="","",VLOOKUP(AI93,Language!$D$5:$E$100,2,0))</f>
        <v/>
      </c>
      <c r="AK93" s="222"/>
      <c r="AL93" s="187" t="str">
        <f>IF(AK93="","",VLOOKUP(AK93,Language!$D$5:$E$100,2,0))</f>
        <v/>
      </c>
      <c r="AM93" s="257"/>
      <c r="AN93" s="258"/>
      <c r="AO93" s="242"/>
      <c r="AP93" s="242"/>
      <c r="AQ93" s="243">
        <f t="shared" si="1436"/>
        <v>0</v>
      </c>
      <c r="AR93" s="243">
        <f t="shared" si="1437"/>
        <v>0</v>
      </c>
      <c r="AS93" s="243"/>
      <c r="AT93" s="209" t="str">
        <f t="shared" si="1438"/>
        <v/>
      </c>
      <c r="AV93" s="221"/>
      <c r="AW93" s="187" t="str">
        <f>IF(AV93="","",VLOOKUP(AV93,Language!$D$5:$E$100,2,0))</f>
        <v/>
      </c>
      <c r="AX93" s="222"/>
      <c r="AY93" s="187" t="str">
        <f>IF(AX93="","",VLOOKUP(AX93,Language!$D$5:$E$100,2,0))</f>
        <v/>
      </c>
      <c r="AZ93" s="257"/>
      <c r="BA93" s="258"/>
      <c r="BB93" s="242"/>
      <c r="BC93" s="242"/>
      <c r="BD93" s="243">
        <f t="shared" si="1439"/>
        <v>0</v>
      </c>
      <c r="BE93" s="243">
        <f t="shared" si="1440"/>
        <v>0</v>
      </c>
      <c r="BF93" s="243"/>
      <c r="BG93" s="209" t="str">
        <f t="shared" si="1441"/>
        <v/>
      </c>
      <c r="BI93" s="221"/>
      <c r="BJ93" s="187" t="str">
        <f>IF(BI93="","",VLOOKUP(BI93,Language!$D$5:$E$100,2,0))</f>
        <v/>
      </c>
      <c r="BK93" s="222"/>
      <c r="BL93" s="187" t="str">
        <f>IF(BK93="","",VLOOKUP(BK93,Language!$D$5:$E$100,2,0))</f>
        <v/>
      </c>
      <c r="BM93" s="257"/>
      <c r="BN93" s="258"/>
      <c r="BO93" s="242"/>
      <c r="BP93" s="242"/>
      <c r="BQ93" s="243">
        <f t="shared" si="1442"/>
        <v>0</v>
      </c>
      <c r="BR93" s="243">
        <f t="shared" si="1443"/>
        <v>0</v>
      </c>
      <c r="BS93" s="243"/>
      <c r="BT93" s="209" t="str">
        <f t="shared" si="1444"/>
        <v/>
      </c>
      <c r="BV93" s="221"/>
      <c r="BW93" s="187" t="str">
        <f>IF(BV93="","",VLOOKUP(BV93,Language!$D$5:$E$100,2,0))</f>
        <v/>
      </c>
      <c r="BX93" s="222"/>
      <c r="BY93" s="187" t="str">
        <f>IF(BX93="","",VLOOKUP(BX93,Language!$D$5:$E$100,2,0))</f>
        <v/>
      </c>
      <c r="BZ93" s="257"/>
      <c r="CA93" s="258"/>
      <c r="CB93" s="242"/>
      <c r="CC93" s="242"/>
      <c r="CD93" s="243">
        <f t="shared" si="1445"/>
        <v>0</v>
      </c>
      <c r="CE93" s="243">
        <f t="shared" si="1446"/>
        <v>0</v>
      </c>
      <c r="CF93" s="243"/>
      <c r="CG93" s="209" t="str">
        <f t="shared" si="1447"/>
        <v/>
      </c>
      <c r="CI93" s="221"/>
      <c r="CJ93" s="187" t="str">
        <f>IF(CI93="","",VLOOKUP(CI93,Language!$D$5:$E$100,2,0))</f>
        <v/>
      </c>
      <c r="CK93" s="222"/>
      <c r="CL93" s="187" t="str">
        <f>IF(CK93="","",VLOOKUP(CK93,Language!$D$5:$E$100,2,0))</f>
        <v/>
      </c>
      <c r="CM93" s="257"/>
      <c r="CN93" s="258"/>
      <c r="CO93" s="242"/>
      <c r="CP93" s="242"/>
      <c r="CQ93" s="243">
        <f t="shared" si="1448"/>
        <v>0</v>
      </c>
      <c r="CR93" s="243">
        <f t="shared" si="1449"/>
        <v>0</v>
      </c>
      <c r="CS93" s="243"/>
      <c r="CT93" s="209" t="str">
        <f t="shared" si="1450"/>
        <v/>
      </c>
      <c r="CV93" s="221"/>
      <c r="CW93" s="187" t="str">
        <f>IF(CV93="","",VLOOKUP(CV93,Language!$D$5:$E$100,2,0))</f>
        <v/>
      </c>
      <c r="CX93" s="222"/>
      <c r="CY93" s="187" t="str">
        <f>IF(CX93="","",VLOOKUP(CX93,Language!$D$5:$E$100,2,0))</f>
        <v/>
      </c>
      <c r="CZ93" s="257"/>
      <c r="DA93" s="258"/>
      <c r="DB93" s="242"/>
      <c r="DC93" s="242"/>
      <c r="DD93" s="243">
        <f t="shared" si="1451"/>
        <v>0</v>
      </c>
      <c r="DE93" s="243">
        <f t="shared" si="1452"/>
        <v>0</v>
      </c>
      <c r="DF93" s="243"/>
      <c r="DG93" s="209" t="str">
        <f t="shared" si="1453"/>
        <v/>
      </c>
      <c r="DI93" s="221"/>
      <c r="DJ93" s="187" t="str">
        <f>IF(DI93="","",VLOOKUP(DI93,Language!$D$5:$E$100,2,0))</f>
        <v/>
      </c>
      <c r="DK93" s="222"/>
      <c r="DL93" s="187" t="str">
        <f>IF(DK93="","",VLOOKUP(DK93,Language!$D$5:$E$100,2,0))</f>
        <v/>
      </c>
      <c r="DM93" s="257"/>
      <c r="DN93" s="258"/>
      <c r="DO93" s="242"/>
      <c r="DP93" s="242"/>
      <c r="DQ93" s="243">
        <f t="shared" si="1454"/>
        <v>0</v>
      </c>
      <c r="DR93" s="243">
        <f t="shared" si="1455"/>
        <v>0</v>
      </c>
      <c r="DS93" s="243"/>
      <c r="DT93" s="209" t="str">
        <f t="shared" si="1456"/>
        <v/>
      </c>
      <c r="DV93" s="221"/>
      <c r="DW93" s="187" t="str">
        <f>IF(DV93="","",VLOOKUP(DV93,Language!$D$5:$E$100,2,0))</f>
        <v/>
      </c>
      <c r="DX93" s="222"/>
      <c r="DY93" s="187" t="str">
        <f>IF(DX93="","",VLOOKUP(DX93,Language!$D$5:$E$100,2,0))</f>
        <v/>
      </c>
      <c r="DZ93" s="257"/>
      <c r="EA93" s="258"/>
      <c r="EB93" s="242"/>
      <c r="EC93" s="242"/>
      <c r="ED93" s="243">
        <f t="shared" si="1457"/>
        <v>0</v>
      </c>
      <c r="EE93" s="243">
        <f t="shared" si="1458"/>
        <v>0</v>
      </c>
      <c r="EF93" s="243"/>
      <c r="EG93" s="209" t="str">
        <f t="shared" si="1459"/>
        <v/>
      </c>
      <c r="EI93" s="221"/>
      <c r="EJ93" s="187" t="str">
        <f>IF(EI93="","",VLOOKUP(EI93,Language!$D$5:$E$100,2,0))</f>
        <v/>
      </c>
      <c r="EK93" s="222"/>
      <c r="EL93" s="187" t="str">
        <f>IF(EK93="","",VLOOKUP(EK93,Language!$D$5:$E$100,2,0))</f>
        <v/>
      </c>
      <c r="EM93" s="257"/>
      <c r="EN93" s="258"/>
      <c r="EO93" s="242"/>
      <c r="EP93" s="242"/>
      <c r="EQ93" s="243">
        <f t="shared" si="1460"/>
        <v>0</v>
      </c>
      <c r="ER93" s="243">
        <f t="shared" si="1461"/>
        <v>0</v>
      </c>
      <c r="ES93" s="243"/>
      <c r="ET93" s="209" t="str">
        <f t="shared" si="1462"/>
        <v/>
      </c>
      <c r="EV93" s="221"/>
      <c r="EW93" s="187" t="str">
        <f>IF(EV93="","",VLOOKUP(EV93,Language!$D$5:$E$100,2,0))</f>
        <v/>
      </c>
      <c r="EX93" s="222"/>
      <c r="EY93" s="187" t="str">
        <f>IF(EX93="","",VLOOKUP(EX93,Language!$D$5:$E$100,2,0))</f>
        <v/>
      </c>
      <c r="EZ93" s="257"/>
      <c r="FA93" s="258"/>
      <c r="FB93" s="242"/>
      <c r="FC93" s="242"/>
      <c r="FD93" s="243">
        <f t="shared" si="1463"/>
        <v>0</v>
      </c>
      <c r="FE93" s="243">
        <f t="shared" si="1464"/>
        <v>0</v>
      </c>
      <c r="FF93" s="243"/>
      <c r="FG93" s="209" t="str">
        <f t="shared" si="1465"/>
        <v/>
      </c>
      <c r="FI93" s="221"/>
      <c r="FJ93" s="187" t="str">
        <f>IF(FI93="","",VLOOKUP(FI93,Language!$D$5:$E$100,2,0))</f>
        <v/>
      </c>
      <c r="FK93" s="222"/>
      <c r="FL93" s="187" t="str">
        <f>IF(FK93="","",VLOOKUP(FK93,Language!$D$5:$E$100,2,0))</f>
        <v/>
      </c>
      <c r="FM93" s="257"/>
      <c r="FN93" s="258"/>
      <c r="FO93" s="242"/>
      <c r="FP93" s="242"/>
      <c r="FQ93" s="243">
        <f t="shared" si="1466"/>
        <v>0</v>
      </c>
      <c r="FR93" s="243">
        <f t="shared" si="1467"/>
        <v>0</v>
      </c>
      <c r="FS93" s="243"/>
      <c r="FT93" s="209" t="str">
        <f t="shared" si="1468"/>
        <v/>
      </c>
      <c r="FV93" s="221"/>
      <c r="FW93" s="187" t="str">
        <f>IF(FV93="","",VLOOKUP(FV93,Language!$D$5:$E$100,2,0))</f>
        <v/>
      </c>
      <c r="FX93" s="222"/>
      <c r="FY93" s="187" t="str">
        <f>IF(FX93="","",VLOOKUP(FX93,Language!$D$5:$E$100,2,0))</f>
        <v/>
      </c>
      <c r="FZ93" s="257"/>
      <c r="GA93" s="258"/>
      <c r="GB93" s="242"/>
      <c r="GC93" s="242"/>
      <c r="GD93" s="243">
        <f t="shared" si="1469"/>
        <v>0</v>
      </c>
      <c r="GE93" s="243">
        <f t="shared" si="1470"/>
        <v>0</v>
      </c>
      <c r="GF93" s="243"/>
      <c r="GG93" s="209" t="str">
        <f t="shared" si="1471"/>
        <v/>
      </c>
      <c r="GI93" s="221"/>
      <c r="GJ93" s="187" t="str">
        <f>IF(GI93="","",VLOOKUP(GI93,Language!$D$5:$E$100,2,0))</f>
        <v/>
      </c>
      <c r="GK93" s="222"/>
      <c r="GL93" s="187" t="str">
        <f>IF(GK93="","",VLOOKUP(GK93,Language!$D$5:$E$100,2,0))</f>
        <v/>
      </c>
      <c r="GM93" s="257"/>
      <c r="GN93" s="258"/>
      <c r="GO93" s="242"/>
      <c r="GP93" s="242"/>
      <c r="GQ93" s="243">
        <f t="shared" si="1472"/>
        <v>0</v>
      </c>
      <c r="GR93" s="243">
        <f t="shared" si="1473"/>
        <v>0</v>
      </c>
      <c r="GS93" s="243"/>
      <c r="GT93" s="209" t="str">
        <f t="shared" si="1474"/>
        <v/>
      </c>
      <c r="GV93" s="221"/>
      <c r="GW93" s="187" t="str">
        <f>IF(GV93="","",VLOOKUP(GV93,Language!$D$5:$E$100,2,0))</f>
        <v/>
      </c>
      <c r="GX93" s="222"/>
      <c r="GY93" s="187" t="str">
        <f>IF(GX93="","",VLOOKUP(GX93,Language!$D$5:$E$100,2,0))</f>
        <v/>
      </c>
      <c r="GZ93" s="257"/>
      <c r="HA93" s="258"/>
      <c r="HB93" s="242"/>
      <c r="HC93" s="242"/>
      <c r="HD93" s="243">
        <f t="shared" si="1475"/>
        <v>0</v>
      </c>
      <c r="HE93" s="243">
        <f t="shared" si="1476"/>
        <v>0</v>
      </c>
      <c r="HF93" s="243"/>
      <c r="HG93" s="209" t="str">
        <f t="shared" si="1477"/>
        <v/>
      </c>
      <c r="HI93" s="221"/>
      <c r="HJ93" s="187" t="str">
        <f>IF(HI93="","",VLOOKUP(HI93,Language!$D$5:$E$100,2,0))</f>
        <v/>
      </c>
      <c r="HK93" s="222"/>
      <c r="HL93" s="187" t="str">
        <f>IF(HK93="","",VLOOKUP(HK93,Language!$D$5:$E$100,2,0))</f>
        <v/>
      </c>
      <c r="HM93" s="257"/>
      <c r="HN93" s="258"/>
      <c r="HO93" s="242"/>
      <c r="HP93" s="242"/>
      <c r="HQ93" s="243">
        <f t="shared" si="1478"/>
        <v>0</v>
      </c>
      <c r="HR93" s="243">
        <f t="shared" si="1479"/>
        <v>0</v>
      </c>
      <c r="HS93" s="243"/>
      <c r="HT93" s="209" t="str">
        <f t="shared" si="1480"/>
        <v/>
      </c>
      <c r="HV93" s="221"/>
      <c r="HW93" s="187" t="str">
        <f>IF(HV93="","",VLOOKUP(HV93,Language!$D$5:$E$100,2,0))</f>
        <v/>
      </c>
      <c r="HX93" s="222"/>
      <c r="HY93" s="187" t="str">
        <f>IF(HX93="","",VLOOKUP(HX93,Language!$D$5:$E$100,2,0))</f>
        <v/>
      </c>
      <c r="HZ93" s="257"/>
      <c r="IA93" s="258"/>
      <c r="IB93" s="242"/>
      <c r="IC93" s="242"/>
      <c r="ID93" s="243">
        <f t="shared" si="1481"/>
        <v>0</v>
      </c>
      <c r="IE93" s="243">
        <f t="shared" si="1482"/>
        <v>0</v>
      </c>
      <c r="IF93" s="243"/>
      <c r="IG93" s="209" t="str">
        <f t="shared" si="1483"/>
        <v/>
      </c>
      <c r="II93" s="221"/>
      <c r="IJ93" s="187" t="str">
        <f>IF(II93="","",VLOOKUP(II93,Language!$D$5:$E$100,2,0))</f>
        <v/>
      </c>
      <c r="IK93" s="222"/>
      <c r="IL93" s="187" t="str">
        <f>IF(IK93="","",VLOOKUP(IK93,Language!$D$5:$E$100,2,0))</f>
        <v/>
      </c>
      <c r="IM93" s="257"/>
      <c r="IN93" s="258"/>
      <c r="IO93" s="242"/>
      <c r="IP93" s="242"/>
      <c r="IQ93" s="243">
        <f t="shared" si="1484"/>
        <v>0</v>
      </c>
      <c r="IR93" s="243">
        <f t="shared" si="1485"/>
        <v>0</v>
      </c>
      <c r="IS93" s="243"/>
      <c r="IT93" s="209" t="str">
        <f t="shared" si="1486"/>
        <v/>
      </c>
      <c r="IV93" s="221"/>
      <c r="IW93" s="187" t="str">
        <f>IF(IV93="","",VLOOKUP(IV93,Language!$D$5:$E$100,2,0))</f>
        <v/>
      </c>
      <c r="IX93" s="222"/>
      <c r="IY93" s="187" t="str">
        <f>IF(IX93="","",VLOOKUP(IX93,Language!$D$5:$E$100,2,0))</f>
        <v/>
      </c>
      <c r="IZ93" s="257"/>
      <c r="JA93" s="258"/>
      <c r="JB93" s="242"/>
      <c r="JC93" s="242"/>
      <c r="JD93" s="243">
        <f t="shared" si="1487"/>
        <v>0</v>
      </c>
      <c r="JE93" s="243">
        <f t="shared" si="1488"/>
        <v>0</v>
      </c>
      <c r="JF93" s="243"/>
      <c r="JG93" s="209" t="str">
        <f t="shared" si="1489"/>
        <v/>
      </c>
      <c r="JI93" s="221"/>
      <c r="JJ93" s="187" t="str">
        <f>IF(JI93="","",VLOOKUP(JI93,Language!$D$5:$E$100,2,0))</f>
        <v/>
      </c>
      <c r="JK93" s="222"/>
      <c r="JL93" s="187" t="str">
        <f>IF(JK93="","",VLOOKUP(JK93,Language!$D$5:$E$100,2,0))</f>
        <v/>
      </c>
      <c r="JM93" s="257"/>
      <c r="JN93" s="258"/>
      <c r="JO93" s="242"/>
      <c r="JP93" s="242"/>
      <c r="JQ93" s="243">
        <f t="shared" si="1490"/>
        <v>0</v>
      </c>
      <c r="JR93" s="243">
        <f t="shared" si="1491"/>
        <v>0</v>
      </c>
      <c r="JS93" s="243"/>
      <c r="JT93" s="209" t="str">
        <f t="shared" si="1492"/>
        <v/>
      </c>
      <c r="JV93" s="221"/>
      <c r="JW93" s="187" t="str">
        <f>IF(JV93="","",VLOOKUP(JV93,Language!$D$5:$E$100,2,0))</f>
        <v/>
      </c>
      <c r="JX93" s="222"/>
      <c r="JY93" s="187" t="str">
        <f>IF(JX93="","",VLOOKUP(JX93,Language!$D$5:$E$100,2,0))</f>
        <v/>
      </c>
      <c r="JZ93" s="257"/>
      <c r="KA93" s="258"/>
      <c r="KB93" s="242"/>
      <c r="KC93" s="242"/>
      <c r="KD93" s="243">
        <f t="shared" si="1493"/>
        <v>0</v>
      </c>
      <c r="KE93" s="243">
        <f t="shared" si="1494"/>
        <v>0</v>
      </c>
      <c r="KF93" s="243"/>
      <c r="KG93" s="209" t="str">
        <f t="shared" si="1495"/>
        <v/>
      </c>
      <c r="KI93" s="221"/>
      <c r="KJ93" s="187" t="str">
        <f>IF(KI93="","",VLOOKUP(KI93,Language!$D$5:$E$100,2,0))</f>
        <v/>
      </c>
      <c r="KK93" s="222"/>
      <c r="KL93" s="187" t="str">
        <f>IF(KK93="","",VLOOKUP(KK93,Language!$D$5:$E$100,2,0))</f>
        <v/>
      </c>
      <c r="KM93" s="257"/>
      <c r="KN93" s="258"/>
      <c r="KO93" s="242"/>
      <c r="KP93" s="242"/>
      <c r="KQ93" s="243">
        <f t="shared" si="1496"/>
        <v>0</v>
      </c>
      <c r="KR93" s="243">
        <f t="shared" si="1497"/>
        <v>0</v>
      </c>
      <c r="KS93" s="243"/>
      <c r="KT93" s="209" t="str">
        <f t="shared" si="1498"/>
        <v/>
      </c>
      <c r="KV93" s="221"/>
      <c r="KW93" s="187" t="str">
        <f>IF(KV93="","",VLOOKUP(KV93,Language!$D$5:$E$100,2,0))</f>
        <v/>
      </c>
      <c r="KX93" s="222"/>
      <c r="KY93" s="187" t="str">
        <f>IF(KX93="","",VLOOKUP(KX93,Language!$D$5:$E$100,2,0))</f>
        <v/>
      </c>
      <c r="KZ93" s="257"/>
      <c r="LA93" s="258"/>
      <c r="LB93" s="242"/>
      <c r="LC93" s="242"/>
      <c r="LD93" s="243">
        <f t="shared" si="1499"/>
        <v>0</v>
      </c>
      <c r="LE93" s="243">
        <f t="shared" si="1500"/>
        <v>0</v>
      </c>
      <c r="LF93" s="243"/>
      <c r="LG93" s="209" t="str">
        <f t="shared" si="1501"/>
        <v/>
      </c>
      <c r="LI93" s="221"/>
      <c r="LJ93" s="187" t="str">
        <f>IF(LI93="","",VLOOKUP(LI93,Language!$D$5:$E$100,2,0))</f>
        <v/>
      </c>
      <c r="LK93" s="222"/>
      <c r="LL93" s="187" t="str">
        <f>IF(LK93="","",VLOOKUP(LK93,Language!$D$5:$E$100,2,0))</f>
        <v/>
      </c>
      <c r="LM93" s="257"/>
      <c r="LN93" s="258"/>
      <c r="LO93" s="242"/>
      <c r="LP93" s="242"/>
      <c r="LQ93" s="243">
        <f t="shared" si="1502"/>
        <v>0</v>
      </c>
      <c r="LR93" s="243">
        <f t="shared" si="1503"/>
        <v>0</v>
      </c>
      <c r="LS93" s="243"/>
      <c r="LT93" s="209" t="str">
        <f t="shared" si="1504"/>
        <v/>
      </c>
      <c r="LV93" s="221"/>
      <c r="LW93" s="187" t="str">
        <f>IF(LV93="","",VLOOKUP(LV93,Language!$D$5:$E$100,2,0))</f>
        <v/>
      </c>
      <c r="LX93" s="222"/>
      <c r="LY93" s="187" t="str">
        <f>IF(LX93="","",VLOOKUP(LX93,Language!$D$5:$E$100,2,0))</f>
        <v/>
      </c>
      <c r="LZ93" s="257"/>
      <c r="MA93" s="258"/>
      <c r="MB93" s="242"/>
      <c r="MC93" s="242"/>
      <c r="MD93" s="243">
        <f t="shared" si="1505"/>
        <v>0</v>
      </c>
      <c r="ME93" s="243">
        <f t="shared" si="1506"/>
        <v>0</v>
      </c>
      <c r="MF93" s="243"/>
      <c r="MG93" s="209" t="str">
        <f t="shared" si="1507"/>
        <v/>
      </c>
    </row>
    <row r="94" spans="1:345" s="22" customFormat="1">
      <c r="A94" s="183"/>
      <c r="B94" s="186" t="str">
        <f>IF(C94="","",INDEX(Groups!$C$7:$C$65,MATCH(C94,Groups!$D$7:$D$65,0)))</f>
        <v/>
      </c>
      <c r="C94" s="187" t="str">
        <f>'World Cup'!$N$50</f>
        <v/>
      </c>
      <c r="D94" s="188" t="str">
        <f>IF(E94="","",INDEX(Groups!$C$7:$C$65,MATCH(E94,Groups!$D$7:$D$65,0)))</f>
        <v/>
      </c>
      <c r="E94" s="187" t="str">
        <f>'World Cup'!$O$50</f>
        <v/>
      </c>
      <c r="F94" s="189" t="str">
        <f>IF(AND('World Cup'!$N$51&lt;&gt;"",'World Cup'!$O$51&lt;&gt;""),'World Cup'!$N$51+IF(AND('World Cup'!$N$53&lt;&gt;"",'World Cup'!$O$53&lt;&gt;"",'World Cup'!$N$51='World Cup'!$O$51),'World Cup'!$N$53,0),"")</f>
        <v/>
      </c>
      <c r="G94" s="190" t="str">
        <f>IF(AND('World Cup'!$N$51&lt;&gt;"",'World Cup'!$O$51&lt;&gt;""),'World Cup'!$O$51+IF(AND('World Cup'!$N$53&lt;&gt;"",'World Cup'!$O$53&lt;&gt;"",'World Cup'!$N$51='World Cup'!$O$51),'World Cup'!$O$53,0),"")</f>
        <v/>
      </c>
      <c r="I94" s="221"/>
      <c r="J94" s="187" t="str">
        <f>IF(I94="","",VLOOKUP(I94,Language!$D$5:$E$100,2,0))</f>
        <v/>
      </c>
      <c r="K94" s="222"/>
      <c r="L94" s="187" t="str">
        <f>IF(K94="","",VLOOKUP(K94,Language!$D$5:$E$100,2,0))</f>
        <v/>
      </c>
      <c r="M94" s="257"/>
      <c r="N94" s="258"/>
      <c r="O94" s="242"/>
      <c r="P94" s="242"/>
      <c r="Q94" s="243">
        <f t="shared" si="1430"/>
        <v>0</v>
      </c>
      <c r="R94" s="243">
        <f t="shared" si="1431"/>
        <v>0</v>
      </c>
      <c r="S94" s="243"/>
      <c r="T94" s="209" t="str">
        <f t="shared" si="1432"/>
        <v/>
      </c>
      <c r="V94" s="221"/>
      <c r="W94" s="187" t="str">
        <f>IF(V94="","",VLOOKUP(V94,Language!$D$5:$E$100,2,0))</f>
        <v/>
      </c>
      <c r="X94" s="222"/>
      <c r="Y94" s="187" t="str">
        <f>IF(X94="","",VLOOKUP(X94,Language!$D$5:$E$100,2,0))</f>
        <v/>
      </c>
      <c r="Z94" s="257"/>
      <c r="AA94" s="258"/>
      <c r="AB94" s="242"/>
      <c r="AC94" s="242"/>
      <c r="AD94" s="243">
        <f t="shared" si="1433"/>
        <v>0</v>
      </c>
      <c r="AE94" s="243">
        <f t="shared" si="1434"/>
        <v>0</v>
      </c>
      <c r="AF94" s="243"/>
      <c r="AG94" s="209" t="str">
        <f t="shared" si="1435"/>
        <v/>
      </c>
      <c r="AI94" s="221"/>
      <c r="AJ94" s="187" t="str">
        <f>IF(AI94="","",VLOOKUP(AI94,Language!$D$5:$E$100,2,0))</f>
        <v/>
      </c>
      <c r="AK94" s="222"/>
      <c r="AL94" s="187" t="str">
        <f>IF(AK94="","",VLOOKUP(AK94,Language!$D$5:$E$100,2,0))</f>
        <v/>
      </c>
      <c r="AM94" s="257"/>
      <c r="AN94" s="258"/>
      <c r="AO94" s="242"/>
      <c r="AP94" s="242"/>
      <c r="AQ94" s="243">
        <f t="shared" si="1436"/>
        <v>0</v>
      </c>
      <c r="AR94" s="243">
        <f t="shared" si="1437"/>
        <v>0</v>
      </c>
      <c r="AS94" s="243"/>
      <c r="AT94" s="209" t="str">
        <f t="shared" si="1438"/>
        <v/>
      </c>
      <c r="AV94" s="221"/>
      <c r="AW94" s="187" t="str">
        <f>IF(AV94="","",VLOOKUP(AV94,Language!$D$5:$E$100,2,0))</f>
        <v/>
      </c>
      <c r="AX94" s="222"/>
      <c r="AY94" s="187" t="str">
        <f>IF(AX94="","",VLOOKUP(AX94,Language!$D$5:$E$100,2,0))</f>
        <v/>
      </c>
      <c r="AZ94" s="257"/>
      <c r="BA94" s="258"/>
      <c r="BB94" s="242"/>
      <c r="BC94" s="242"/>
      <c r="BD94" s="243">
        <f t="shared" si="1439"/>
        <v>0</v>
      </c>
      <c r="BE94" s="243">
        <f t="shared" si="1440"/>
        <v>0</v>
      </c>
      <c r="BF94" s="243"/>
      <c r="BG94" s="209" t="str">
        <f t="shared" si="1441"/>
        <v/>
      </c>
      <c r="BI94" s="221"/>
      <c r="BJ94" s="187" t="str">
        <f>IF(BI94="","",VLOOKUP(BI94,Language!$D$5:$E$100,2,0))</f>
        <v/>
      </c>
      <c r="BK94" s="222"/>
      <c r="BL94" s="187" t="str">
        <f>IF(BK94="","",VLOOKUP(BK94,Language!$D$5:$E$100,2,0))</f>
        <v/>
      </c>
      <c r="BM94" s="257"/>
      <c r="BN94" s="258"/>
      <c r="BO94" s="242"/>
      <c r="BP94" s="242"/>
      <c r="BQ94" s="243">
        <f t="shared" si="1442"/>
        <v>0</v>
      </c>
      <c r="BR94" s="243">
        <f t="shared" si="1443"/>
        <v>0</v>
      </c>
      <c r="BS94" s="243"/>
      <c r="BT94" s="209" t="str">
        <f t="shared" si="1444"/>
        <v/>
      </c>
      <c r="BV94" s="221"/>
      <c r="BW94" s="187" t="str">
        <f>IF(BV94="","",VLOOKUP(BV94,Language!$D$5:$E$100,2,0))</f>
        <v/>
      </c>
      <c r="BX94" s="222"/>
      <c r="BY94" s="187" t="str">
        <f>IF(BX94="","",VLOOKUP(BX94,Language!$D$5:$E$100,2,0))</f>
        <v/>
      </c>
      <c r="BZ94" s="257"/>
      <c r="CA94" s="258"/>
      <c r="CB94" s="242"/>
      <c r="CC94" s="242"/>
      <c r="CD94" s="243">
        <f t="shared" si="1445"/>
        <v>0</v>
      </c>
      <c r="CE94" s="243">
        <f t="shared" si="1446"/>
        <v>0</v>
      </c>
      <c r="CF94" s="243"/>
      <c r="CG94" s="209" t="str">
        <f t="shared" si="1447"/>
        <v/>
      </c>
      <c r="CI94" s="221"/>
      <c r="CJ94" s="187" t="str">
        <f>IF(CI94="","",VLOOKUP(CI94,Language!$D$5:$E$100,2,0))</f>
        <v/>
      </c>
      <c r="CK94" s="222"/>
      <c r="CL94" s="187" t="str">
        <f>IF(CK94="","",VLOOKUP(CK94,Language!$D$5:$E$100,2,0))</f>
        <v/>
      </c>
      <c r="CM94" s="257"/>
      <c r="CN94" s="258"/>
      <c r="CO94" s="242"/>
      <c r="CP94" s="242"/>
      <c r="CQ94" s="243">
        <f t="shared" si="1448"/>
        <v>0</v>
      </c>
      <c r="CR94" s="243">
        <f t="shared" si="1449"/>
        <v>0</v>
      </c>
      <c r="CS94" s="243"/>
      <c r="CT94" s="209" t="str">
        <f t="shared" si="1450"/>
        <v/>
      </c>
      <c r="CV94" s="221"/>
      <c r="CW94" s="187" t="str">
        <f>IF(CV94="","",VLOOKUP(CV94,Language!$D$5:$E$100,2,0))</f>
        <v/>
      </c>
      <c r="CX94" s="222"/>
      <c r="CY94" s="187" t="str">
        <f>IF(CX94="","",VLOOKUP(CX94,Language!$D$5:$E$100,2,0))</f>
        <v/>
      </c>
      <c r="CZ94" s="257"/>
      <c r="DA94" s="258"/>
      <c r="DB94" s="242"/>
      <c r="DC94" s="242"/>
      <c r="DD94" s="243">
        <f t="shared" si="1451"/>
        <v>0</v>
      </c>
      <c r="DE94" s="243">
        <f t="shared" si="1452"/>
        <v>0</v>
      </c>
      <c r="DF94" s="243"/>
      <c r="DG94" s="209" t="str">
        <f t="shared" si="1453"/>
        <v/>
      </c>
      <c r="DI94" s="221"/>
      <c r="DJ94" s="187" t="str">
        <f>IF(DI94="","",VLOOKUP(DI94,Language!$D$5:$E$100,2,0))</f>
        <v/>
      </c>
      <c r="DK94" s="222"/>
      <c r="DL94" s="187" t="str">
        <f>IF(DK94="","",VLOOKUP(DK94,Language!$D$5:$E$100,2,0))</f>
        <v/>
      </c>
      <c r="DM94" s="257"/>
      <c r="DN94" s="258"/>
      <c r="DO94" s="242"/>
      <c r="DP94" s="242"/>
      <c r="DQ94" s="243">
        <f t="shared" si="1454"/>
        <v>0</v>
      </c>
      <c r="DR94" s="243">
        <f t="shared" si="1455"/>
        <v>0</v>
      </c>
      <c r="DS94" s="243"/>
      <c r="DT94" s="209" t="str">
        <f t="shared" si="1456"/>
        <v/>
      </c>
      <c r="DV94" s="221"/>
      <c r="DW94" s="187" t="str">
        <f>IF(DV94="","",VLOOKUP(DV94,Language!$D$5:$E$100,2,0))</f>
        <v/>
      </c>
      <c r="DX94" s="222"/>
      <c r="DY94" s="187" t="str">
        <f>IF(DX94="","",VLOOKUP(DX94,Language!$D$5:$E$100,2,0))</f>
        <v/>
      </c>
      <c r="DZ94" s="257"/>
      <c r="EA94" s="258"/>
      <c r="EB94" s="242"/>
      <c r="EC94" s="242"/>
      <c r="ED94" s="243">
        <f t="shared" si="1457"/>
        <v>0</v>
      </c>
      <c r="EE94" s="243">
        <f t="shared" si="1458"/>
        <v>0</v>
      </c>
      <c r="EF94" s="243"/>
      <c r="EG94" s="209" t="str">
        <f t="shared" si="1459"/>
        <v/>
      </c>
      <c r="EI94" s="221"/>
      <c r="EJ94" s="187" t="str">
        <f>IF(EI94="","",VLOOKUP(EI94,Language!$D$5:$E$100,2,0))</f>
        <v/>
      </c>
      <c r="EK94" s="222"/>
      <c r="EL94" s="187" t="str">
        <f>IF(EK94="","",VLOOKUP(EK94,Language!$D$5:$E$100,2,0))</f>
        <v/>
      </c>
      <c r="EM94" s="257"/>
      <c r="EN94" s="258"/>
      <c r="EO94" s="242"/>
      <c r="EP94" s="242"/>
      <c r="EQ94" s="243">
        <f t="shared" si="1460"/>
        <v>0</v>
      </c>
      <c r="ER94" s="243">
        <f t="shared" si="1461"/>
        <v>0</v>
      </c>
      <c r="ES94" s="243"/>
      <c r="ET94" s="209" t="str">
        <f t="shared" si="1462"/>
        <v/>
      </c>
      <c r="EV94" s="221"/>
      <c r="EW94" s="187" t="str">
        <f>IF(EV94="","",VLOOKUP(EV94,Language!$D$5:$E$100,2,0))</f>
        <v/>
      </c>
      <c r="EX94" s="222"/>
      <c r="EY94" s="187" t="str">
        <f>IF(EX94="","",VLOOKUP(EX94,Language!$D$5:$E$100,2,0))</f>
        <v/>
      </c>
      <c r="EZ94" s="257"/>
      <c r="FA94" s="258"/>
      <c r="FB94" s="242"/>
      <c r="FC94" s="242"/>
      <c r="FD94" s="243">
        <f t="shared" si="1463"/>
        <v>0</v>
      </c>
      <c r="FE94" s="243">
        <f t="shared" si="1464"/>
        <v>0</v>
      </c>
      <c r="FF94" s="243"/>
      <c r="FG94" s="209" t="str">
        <f t="shared" si="1465"/>
        <v/>
      </c>
      <c r="FI94" s="221"/>
      <c r="FJ94" s="187" t="str">
        <f>IF(FI94="","",VLOOKUP(FI94,Language!$D$5:$E$100,2,0))</f>
        <v/>
      </c>
      <c r="FK94" s="222"/>
      <c r="FL94" s="187" t="str">
        <f>IF(FK94="","",VLOOKUP(FK94,Language!$D$5:$E$100,2,0))</f>
        <v/>
      </c>
      <c r="FM94" s="257"/>
      <c r="FN94" s="258"/>
      <c r="FO94" s="242"/>
      <c r="FP94" s="242"/>
      <c r="FQ94" s="243">
        <f t="shared" si="1466"/>
        <v>0</v>
      </c>
      <c r="FR94" s="243">
        <f t="shared" si="1467"/>
        <v>0</v>
      </c>
      <c r="FS94" s="243"/>
      <c r="FT94" s="209" t="str">
        <f t="shared" si="1468"/>
        <v/>
      </c>
      <c r="FV94" s="221"/>
      <c r="FW94" s="187" t="str">
        <f>IF(FV94="","",VLOOKUP(FV94,Language!$D$5:$E$100,2,0))</f>
        <v/>
      </c>
      <c r="FX94" s="222"/>
      <c r="FY94" s="187" t="str">
        <f>IF(FX94="","",VLOOKUP(FX94,Language!$D$5:$E$100,2,0))</f>
        <v/>
      </c>
      <c r="FZ94" s="257"/>
      <c r="GA94" s="258"/>
      <c r="GB94" s="242"/>
      <c r="GC94" s="242"/>
      <c r="GD94" s="243">
        <f t="shared" si="1469"/>
        <v>0</v>
      </c>
      <c r="GE94" s="243">
        <f t="shared" si="1470"/>
        <v>0</v>
      </c>
      <c r="GF94" s="243"/>
      <c r="GG94" s="209" t="str">
        <f t="shared" si="1471"/>
        <v/>
      </c>
      <c r="GI94" s="221"/>
      <c r="GJ94" s="187" t="str">
        <f>IF(GI94="","",VLOOKUP(GI94,Language!$D$5:$E$100,2,0))</f>
        <v/>
      </c>
      <c r="GK94" s="222"/>
      <c r="GL94" s="187" t="str">
        <f>IF(GK94="","",VLOOKUP(GK94,Language!$D$5:$E$100,2,0))</f>
        <v/>
      </c>
      <c r="GM94" s="257"/>
      <c r="GN94" s="258"/>
      <c r="GO94" s="242"/>
      <c r="GP94" s="242"/>
      <c r="GQ94" s="243">
        <f t="shared" si="1472"/>
        <v>0</v>
      </c>
      <c r="GR94" s="243">
        <f t="shared" si="1473"/>
        <v>0</v>
      </c>
      <c r="GS94" s="243"/>
      <c r="GT94" s="209" t="str">
        <f t="shared" si="1474"/>
        <v/>
      </c>
      <c r="GV94" s="221"/>
      <c r="GW94" s="187" t="str">
        <f>IF(GV94="","",VLOOKUP(GV94,Language!$D$5:$E$100,2,0))</f>
        <v/>
      </c>
      <c r="GX94" s="222"/>
      <c r="GY94" s="187" t="str">
        <f>IF(GX94="","",VLOOKUP(GX94,Language!$D$5:$E$100,2,0))</f>
        <v/>
      </c>
      <c r="GZ94" s="257"/>
      <c r="HA94" s="258"/>
      <c r="HB94" s="242"/>
      <c r="HC94" s="242"/>
      <c r="HD94" s="243">
        <f t="shared" si="1475"/>
        <v>0</v>
      </c>
      <c r="HE94" s="243">
        <f t="shared" si="1476"/>
        <v>0</v>
      </c>
      <c r="HF94" s="243"/>
      <c r="HG94" s="209" t="str">
        <f t="shared" si="1477"/>
        <v/>
      </c>
      <c r="HI94" s="221"/>
      <c r="HJ94" s="187" t="str">
        <f>IF(HI94="","",VLOOKUP(HI94,Language!$D$5:$E$100,2,0))</f>
        <v/>
      </c>
      <c r="HK94" s="222"/>
      <c r="HL94" s="187" t="str">
        <f>IF(HK94="","",VLOOKUP(HK94,Language!$D$5:$E$100,2,0))</f>
        <v/>
      </c>
      <c r="HM94" s="257"/>
      <c r="HN94" s="258"/>
      <c r="HO94" s="242"/>
      <c r="HP94" s="242"/>
      <c r="HQ94" s="243">
        <f t="shared" si="1478"/>
        <v>0</v>
      </c>
      <c r="HR94" s="243">
        <f t="shared" si="1479"/>
        <v>0</v>
      </c>
      <c r="HS94" s="243"/>
      <c r="HT94" s="209" t="str">
        <f t="shared" si="1480"/>
        <v/>
      </c>
      <c r="HV94" s="221"/>
      <c r="HW94" s="187" t="str">
        <f>IF(HV94="","",VLOOKUP(HV94,Language!$D$5:$E$100,2,0))</f>
        <v/>
      </c>
      <c r="HX94" s="222"/>
      <c r="HY94" s="187" t="str">
        <f>IF(HX94="","",VLOOKUP(HX94,Language!$D$5:$E$100,2,0))</f>
        <v/>
      </c>
      <c r="HZ94" s="257"/>
      <c r="IA94" s="258"/>
      <c r="IB94" s="242"/>
      <c r="IC94" s="242"/>
      <c r="ID94" s="243">
        <f t="shared" si="1481"/>
        <v>0</v>
      </c>
      <c r="IE94" s="243">
        <f t="shared" si="1482"/>
        <v>0</v>
      </c>
      <c r="IF94" s="243"/>
      <c r="IG94" s="209" t="str">
        <f t="shared" si="1483"/>
        <v/>
      </c>
      <c r="II94" s="221"/>
      <c r="IJ94" s="187" t="str">
        <f>IF(II94="","",VLOOKUP(II94,Language!$D$5:$E$100,2,0))</f>
        <v/>
      </c>
      <c r="IK94" s="222"/>
      <c r="IL94" s="187" t="str">
        <f>IF(IK94="","",VLOOKUP(IK94,Language!$D$5:$E$100,2,0))</f>
        <v/>
      </c>
      <c r="IM94" s="257"/>
      <c r="IN94" s="258"/>
      <c r="IO94" s="242"/>
      <c r="IP94" s="242"/>
      <c r="IQ94" s="243">
        <f t="shared" si="1484"/>
        <v>0</v>
      </c>
      <c r="IR94" s="243">
        <f t="shared" si="1485"/>
        <v>0</v>
      </c>
      <c r="IS94" s="243"/>
      <c r="IT94" s="209" t="str">
        <f t="shared" si="1486"/>
        <v/>
      </c>
      <c r="IV94" s="221"/>
      <c r="IW94" s="187" t="str">
        <f>IF(IV94="","",VLOOKUP(IV94,Language!$D$5:$E$100,2,0))</f>
        <v/>
      </c>
      <c r="IX94" s="222"/>
      <c r="IY94" s="187" t="str">
        <f>IF(IX94="","",VLOOKUP(IX94,Language!$D$5:$E$100,2,0))</f>
        <v/>
      </c>
      <c r="IZ94" s="257"/>
      <c r="JA94" s="258"/>
      <c r="JB94" s="242"/>
      <c r="JC94" s="242"/>
      <c r="JD94" s="243">
        <f t="shared" si="1487"/>
        <v>0</v>
      </c>
      <c r="JE94" s="243">
        <f t="shared" si="1488"/>
        <v>0</v>
      </c>
      <c r="JF94" s="243"/>
      <c r="JG94" s="209" t="str">
        <f t="shared" si="1489"/>
        <v/>
      </c>
      <c r="JI94" s="221"/>
      <c r="JJ94" s="187" t="str">
        <f>IF(JI94="","",VLOOKUP(JI94,Language!$D$5:$E$100,2,0))</f>
        <v/>
      </c>
      <c r="JK94" s="222"/>
      <c r="JL94" s="187" t="str">
        <f>IF(JK94="","",VLOOKUP(JK94,Language!$D$5:$E$100,2,0))</f>
        <v/>
      </c>
      <c r="JM94" s="257"/>
      <c r="JN94" s="258"/>
      <c r="JO94" s="242"/>
      <c r="JP94" s="242"/>
      <c r="JQ94" s="243">
        <f t="shared" si="1490"/>
        <v>0</v>
      </c>
      <c r="JR94" s="243">
        <f t="shared" si="1491"/>
        <v>0</v>
      </c>
      <c r="JS94" s="243"/>
      <c r="JT94" s="209" t="str">
        <f t="shared" si="1492"/>
        <v/>
      </c>
      <c r="JV94" s="221"/>
      <c r="JW94" s="187" t="str">
        <f>IF(JV94="","",VLOOKUP(JV94,Language!$D$5:$E$100,2,0))</f>
        <v/>
      </c>
      <c r="JX94" s="222"/>
      <c r="JY94" s="187" t="str">
        <f>IF(JX94="","",VLOOKUP(JX94,Language!$D$5:$E$100,2,0))</f>
        <v/>
      </c>
      <c r="JZ94" s="257"/>
      <c r="KA94" s="258"/>
      <c r="KB94" s="242"/>
      <c r="KC94" s="242"/>
      <c r="KD94" s="243">
        <f t="shared" si="1493"/>
        <v>0</v>
      </c>
      <c r="KE94" s="243">
        <f t="shared" si="1494"/>
        <v>0</v>
      </c>
      <c r="KF94" s="243"/>
      <c r="KG94" s="209" t="str">
        <f t="shared" si="1495"/>
        <v/>
      </c>
      <c r="KI94" s="221"/>
      <c r="KJ94" s="187" t="str">
        <f>IF(KI94="","",VLOOKUP(KI94,Language!$D$5:$E$100,2,0))</f>
        <v/>
      </c>
      <c r="KK94" s="222"/>
      <c r="KL94" s="187" t="str">
        <f>IF(KK94="","",VLOOKUP(KK94,Language!$D$5:$E$100,2,0))</f>
        <v/>
      </c>
      <c r="KM94" s="257"/>
      <c r="KN94" s="258"/>
      <c r="KO94" s="242"/>
      <c r="KP94" s="242"/>
      <c r="KQ94" s="243">
        <f t="shared" si="1496"/>
        <v>0</v>
      </c>
      <c r="KR94" s="243">
        <f t="shared" si="1497"/>
        <v>0</v>
      </c>
      <c r="KS94" s="243"/>
      <c r="KT94" s="209" t="str">
        <f t="shared" si="1498"/>
        <v/>
      </c>
      <c r="KV94" s="221"/>
      <c r="KW94" s="187" t="str">
        <f>IF(KV94="","",VLOOKUP(KV94,Language!$D$5:$E$100,2,0))</f>
        <v/>
      </c>
      <c r="KX94" s="222"/>
      <c r="KY94" s="187" t="str">
        <f>IF(KX94="","",VLOOKUP(KX94,Language!$D$5:$E$100,2,0))</f>
        <v/>
      </c>
      <c r="KZ94" s="257"/>
      <c r="LA94" s="258"/>
      <c r="LB94" s="242"/>
      <c r="LC94" s="242"/>
      <c r="LD94" s="243">
        <f t="shared" si="1499"/>
        <v>0</v>
      </c>
      <c r="LE94" s="243">
        <f t="shared" si="1500"/>
        <v>0</v>
      </c>
      <c r="LF94" s="243"/>
      <c r="LG94" s="209" t="str">
        <f t="shared" si="1501"/>
        <v/>
      </c>
      <c r="LI94" s="221"/>
      <c r="LJ94" s="187" t="str">
        <f>IF(LI94="","",VLOOKUP(LI94,Language!$D$5:$E$100,2,0))</f>
        <v/>
      </c>
      <c r="LK94" s="222"/>
      <c r="LL94" s="187" t="str">
        <f>IF(LK94="","",VLOOKUP(LK94,Language!$D$5:$E$100,2,0))</f>
        <v/>
      </c>
      <c r="LM94" s="257"/>
      <c r="LN94" s="258"/>
      <c r="LO94" s="242"/>
      <c r="LP94" s="242"/>
      <c r="LQ94" s="243">
        <f t="shared" si="1502"/>
        <v>0</v>
      </c>
      <c r="LR94" s="243">
        <f t="shared" si="1503"/>
        <v>0</v>
      </c>
      <c r="LS94" s="243"/>
      <c r="LT94" s="209" t="str">
        <f t="shared" si="1504"/>
        <v/>
      </c>
      <c r="LV94" s="221"/>
      <c r="LW94" s="187" t="str">
        <f>IF(LV94="","",VLOOKUP(LV94,Language!$D$5:$E$100,2,0))</f>
        <v/>
      </c>
      <c r="LX94" s="222"/>
      <c r="LY94" s="187" t="str">
        <f>IF(LX94="","",VLOOKUP(LX94,Language!$D$5:$E$100,2,0))</f>
        <v/>
      </c>
      <c r="LZ94" s="257"/>
      <c r="MA94" s="258"/>
      <c r="MB94" s="242"/>
      <c r="MC94" s="242"/>
      <c r="MD94" s="243">
        <f t="shared" si="1505"/>
        <v>0</v>
      </c>
      <c r="ME94" s="243">
        <f t="shared" si="1506"/>
        <v>0</v>
      </c>
      <c r="MF94" s="243"/>
      <c r="MG94" s="209" t="str">
        <f t="shared" si="1507"/>
        <v/>
      </c>
    </row>
    <row r="95" spans="1:345" s="22" customFormat="1">
      <c r="A95" s="183"/>
      <c r="B95" s="186" t="str">
        <f>IF(C95="","",INDEX(Groups!$C$7:$C$65,MATCH(C95,Groups!$D$7:$D$65,0)))</f>
        <v/>
      </c>
      <c r="C95" s="187" t="str">
        <f>'World Cup'!$Q$50</f>
        <v/>
      </c>
      <c r="D95" s="188" t="str">
        <f>IF(E95="","",INDEX(Groups!$C$7:$C$65,MATCH(E95,Groups!$D$7:$D$65,0)))</f>
        <v/>
      </c>
      <c r="E95" s="187" t="str">
        <f>'World Cup'!$R$50</f>
        <v/>
      </c>
      <c r="F95" s="189" t="str">
        <f>IF(AND('World Cup'!$Q$51&lt;&gt;"",'World Cup'!$R$51&lt;&gt;""),'World Cup'!$Q$51+IF(AND('World Cup'!$Q$53&lt;&gt;"",'World Cup'!$R$53&lt;&gt;"",'World Cup'!$Q$51='World Cup'!$R$51),'World Cup'!$Q$53,0),"")</f>
        <v/>
      </c>
      <c r="G95" s="190" t="str">
        <f>IF(AND('World Cup'!$Q$51&lt;&gt;"",'World Cup'!$R$51&lt;&gt;""),'World Cup'!$R$51+IF(AND('World Cup'!$Q$53&lt;&gt;"",'World Cup'!$R$53&lt;&gt;"",'World Cup'!$Q$51='World Cup'!$R$51),'World Cup'!$R$53,0),"")</f>
        <v/>
      </c>
      <c r="I95" s="221"/>
      <c r="J95" s="187" t="str">
        <f>IF(I95="","",VLOOKUP(I95,Language!$D$5:$E$100,2,0))</f>
        <v/>
      </c>
      <c r="K95" s="222"/>
      <c r="L95" s="187" t="str">
        <f>IF(K95="","",VLOOKUP(K95,Language!$D$5:$E$100,2,0))</f>
        <v/>
      </c>
      <c r="M95" s="257"/>
      <c r="N95" s="258"/>
      <c r="O95" s="242"/>
      <c r="P95" s="242"/>
      <c r="Q95" s="243">
        <f t="shared" si="1430"/>
        <v>0</v>
      </c>
      <c r="R95" s="243">
        <f t="shared" si="1431"/>
        <v>0</v>
      </c>
      <c r="S95" s="243"/>
      <c r="T95" s="209" t="str">
        <f t="shared" si="1432"/>
        <v/>
      </c>
      <c r="V95" s="221"/>
      <c r="W95" s="187" t="str">
        <f>IF(V95="","",VLOOKUP(V95,Language!$D$5:$E$100,2,0))</f>
        <v/>
      </c>
      <c r="X95" s="222"/>
      <c r="Y95" s="187" t="str">
        <f>IF(X95="","",VLOOKUP(X95,Language!$D$5:$E$100,2,0))</f>
        <v/>
      </c>
      <c r="Z95" s="257"/>
      <c r="AA95" s="258"/>
      <c r="AB95" s="242"/>
      <c r="AC95" s="242"/>
      <c r="AD95" s="243">
        <f t="shared" si="1433"/>
        <v>0</v>
      </c>
      <c r="AE95" s="243">
        <f t="shared" si="1434"/>
        <v>0</v>
      </c>
      <c r="AF95" s="243"/>
      <c r="AG95" s="209" t="str">
        <f t="shared" si="1435"/>
        <v/>
      </c>
      <c r="AI95" s="221"/>
      <c r="AJ95" s="187" t="str">
        <f>IF(AI95="","",VLOOKUP(AI95,Language!$D$5:$E$100,2,0))</f>
        <v/>
      </c>
      <c r="AK95" s="222"/>
      <c r="AL95" s="187" t="str">
        <f>IF(AK95="","",VLOOKUP(AK95,Language!$D$5:$E$100,2,0))</f>
        <v/>
      </c>
      <c r="AM95" s="257"/>
      <c r="AN95" s="258"/>
      <c r="AO95" s="242"/>
      <c r="AP95" s="242"/>
      <c r="AQ95" s="243">
        <f t="shared" si="1436"/>
        <v>0</v>
      </c>
      <c r="AR95" s="243">
        <f t="shared" si="1437"/>
        <v>0</v>
      </c>
      <c r="AS95" s="243"/>
      <c r="AT95" s="209" t="str">
        <f t="shared" si="1438"/>
        <v/>
      </c>
      <c r="AV95" s="221"/>
      <c r="AW95" s="187" t="str">
        <f>IF(AV95="","",VLOOKUP(AV95,Language!$D$5:$E$100,2,0))</f>
        <v/>
      </c>
      <c r="AX95" s="222"/>
      <c r="AY95" s="187" t="str">
        <f>IF(AX95="","",VLOOKUP(AX95,Language!$D$5:$E$100,2,0))</f>
        <v/>
      </c>
      <c r="AZ95" s="257"/>
      <c r="BA95" s="258"/>
      <c r="BB95" s="242"/>
      <c r="BC95" s="242"/>
      <c r="BD95" s="243">
        <f t="shared" si="1439"/>
        <v>0</v>
      </c>
      <c r="BE95" s="243">
        <f t="shared" si="1440"/>
        <v>0</v>
      </c>
      <c r="BF95" s="243"/>
      <c r="BG95" s="209" t="str">
        <f t="shared" si="1441"/>
        <v/>
      </c>
      <c r="BI95" s="221"/>
      <c r="BJ95" s="187" t="str">
        <f>IF(BI95="","",VLOOKUP(BI95,Language!$D$5:$E$100,2,0))</f>
        <v/>
      </c>
      <c r="BK95" s="222"/>
      <c r="BL95" s="187" t="str">
        <f>IF(BK95="","",VLOOKUP(BK95,Language!$D$5:$E$100,2,0))</f>
        <v/>
      </c>
      <c r="BM95" s="257"/>
      <c r="BN95" s="258"/>
      <c r="BO95" s="242"/>
      <c r="BP95" s="242"/>
      <c r="BQ95" s="243">
        <f t="shared" si="1442"/>
        <v>0</v>
      </c>
      <c r="BR95" s="243">
        <f t="shared" si="1443"/>
        <v>0</v>
      </c>
      <c r="BS95" s="243"/>
      <c r="BT95" s="209" t="str">
        <f t="shared" si="1444"/>
        <v/>
      </c>
      <c r="BV95" s="221"/>
      <c r="BW95" s="187" t="str">
        <f>IF(BV95="","",VLOOKUP(BV95,Language!$D$5:$E$100,2,0))</f>
        <v/>
      </c>
      <c r="BX95" s="222"/>
      <c r="BY95" s="187" t="str">
        <f>IF(BX95="","",VLOOKUP(BX95,Language!$D$5:$E$100,2,0))</f>
        <v/>
      </c>
      <c r="BZ95" s="257"/>
      <c r="CA95" s="258"/>
      <c r="CB95" s="242"/>
      <c r="CC95" s="242"/>
      <c r="CD95" s="243">
        <f t="shared" si="1445"/>
        <v>0</v>
      </c>
      <c r="CE95" s="243">
        <f t="shared" si="1446"/>
        <v>0</v>
      </c>
      <c r="CF95" s="243"/>
      <c r="CG95" s="209" t="str">
        <f t="shared" si="1447"/>
        <v/>
      </c>
      <c r="CI95" s="221"/>
      <c r="CJ95" s="187" t="str">
        <f>IF(CI95="","",VLOOKUP(CI95,Language!$D$5:$E$100,2,0))</f>
        <v/>
      </c>
      <c r="CK95" s="222"/>
      <c r="CL95" s="187" t="str">
        <f>IF(CK95="","",VLOOKUP(CK95,Language!$D$5:$E$100,2,0))</f>
        <v/>
      </c>
      <c r="CM95" s="257"/>
      <c r="CN95" s="258"/>
      <c r="CO95" s="242"/>
      <c r="CP95" s="242"/>
      <c r="CQ95" s="243">
        <f t="shared" si="1448"/>
        <v>0</v>
      </c>
      <c r="CR95" s="243">
        <f t="shared" si="1449"/>
        <v>0</v>
      </c>
      <c r="CS95" s="243"/>
      <c r="CT95" s="209" t="str">
        <f t="shared" si="1450"/>
        <v/>
      </c>
      <c r="CV95" s="221"/>
      <c r="CW95" s="187" t="str">
        <f>IF(CV95="","",VLOOKUP(CV95,Language!$D$5:$E$100,2,0))</f>
        <v/>
      </c>
      <c r="CX95" s="222"/>
      <c r="CY95" s="187" t="str">
        <f>IF(CX95="","",VLOOKUP(CX95,Language!$D$5:$E$100,2,0))</f>
        <v/>
      </c>
      <c r="CZ95" s="257"/>
      <c r="DA95" s="258"/>
      <c r="DB95" s="242"/>
      <c r="DC95" s="242"/>
      <c r="DD95" s="243">
        <f t="shared" si="1451"/>
        <v>0</v>
      </c>
      <c r="DE95" s="243">
        <f t="shared" si="1452"/>
        <v>0</v>
      </c>
      <c r="DF95" s="243"/>
      <c r="DG95" s="209" t="str">
        <f t="shared" si="1453"/>
        <v/>
      </c>
      <c r="DI95" s="221"/>
      <c r="DJ95" s="187" t="str">
        <f>IF(DI95="","",VLOOKUP(DI95,Language!$D$5:$E$100,2,0))</f>
        <v/>
      </c>
      <c r="DK95" s="222"/>
      <c r="DL95" s="187" t="str">
        <f>IF(DK95="","",VLOOKUP(DK95,Language!$D$5:$E$100,2,0))</f>
        <v/>
      </c>
      <c r="DM95" s="257"/>
      <c r="DN95" s="258"/>
      <c r="DO95" s="242"/>
      <c r="DP95" s="242"/>
      <c r="DQ95" s="243">
        <f t="shared" si="1454"/>
        <v>0</v>
      </c>
      <c r="DR95" s="243">
        <f t="shared" si="1455"/>
        <v>0</v>
      </c>
      <c r="DS95" s="243"/>
      <c r="DT95" s="209" t="str">
        <f t="shared" si="1456"/>
        <v/>
      </c>
      <c r="DV95" s="221"/>
      <c r="DW95" s="187" t="str">
        <f>IF(DV95="","",VLOOKUP(DV95,Language!$D$5:$E$100,2,0))</f>
        <v/>
      </c>
      <c r="DX95" s="222"/>
      <c r="DY95" s="187" t="str">
        <f>IF(DX95="","",VLOOKUP(DX95,Language!$D$5:$E$100,2,0))</f>
        <v/>
      </c>
      <c r="DZ95" s="257"/>
      <c r="EA95" s="258"/>
      <c r="EB95" s="242"/>
      <c r="EC95" s="242"/>
      <c r="ED95" s="243">
        <f t="shared" si="1457"/>
        <v>0</v>
      </c>
      <c r="EE95" s="243">
        <f t="shared" si="1458"/>
        <v>0</v>
      </c>
      <c r="EF95" s="243"/>
      <c r="EG95" s="209" t="str">
        <f t="shared" si="1459"/>
        <v/>
      </c>
      <c r="EI95" s="221"/>
      <c r="EJ95" s="187" t="str">
        <f>IF(EI95="","",VLOOKUP(EI95,Language!$D$5:$E$100,2,0))</f>
        <v/>
      </c>
      <c r="EK95" s="222"/>
      <c r="EL95" s="187" t="str">
        <f>IF(EK95="","",VLOOKUP(EK95,Language!$D$5:$E$100,2,0))</f>
        <v/>
      </c>
      <c r="EM95" s="257"/>
      <c r="EN95" s="258"/>
      <c r="EO95" s="242"/>
      <c r="EP95" s="242"/>
      <c r="EQ95" s="243">
        <f t="shared" si="1460"/>
        <v>0</v>
      </c>
      <c r="ER95" s="243">
        <f t="shared" si="1461"/>
        <v>0</v>
      </c>
      <c r="ES95" s="243"/>
      <c r="ET95" s="209" t="str">
        <f t="shared" si="1462"/>
        <v/>
      </c>
      <c r="EV95" s="221"/>
      <c r="EW95" s="187" t="str">
        <f>IF(EV95="","",VLOOKUP(EV95,Language!$D$5:$E$100,2,0))</f>
        <v/>
      </c>
      <c r="EX95" s="222"/>
      <c r="EY95" s="187" t="str">
        <f>IF(EX95="","",VLOOKUP(EX95,Language!$D$5:$E$100,2,0))</f>
        <v/>
      </c>
      <c r="EZ95" s="257"/>
      <c r="FA95" s="258"/>
      <c r="FB95" s="242"/>
      <c r="FC95" s="242"/>
      <c r="FD95" s="243">
        <f t="shared" si="1463"/>
        <v>0</v>
      </c>
      <c r="FE95" s="243">
        <f t="shared" si="1464"/>
        <v>0</v>
      </c>
      <c r="FF95" s="243"/>
      <c r="FG95" s="209" t="str">
        <f t="shared" si="1465"/>
        <v/>
      </c>
      <c r="FI95" s="221"/>
      <c r="FJ95" s="187" t="str">
        <f>IF(FI95="","",VLOOKUP(FI95,Language!$D$5:$E$100,2,0))</f>
        <v/>
      </c>
      <c r="FK95" s="222"/>
      <c r="FL95" s="187" t="str">
        <f>IF(FK95="","",VLOOKUP(FK95,Language!$D$5:$E$100,2,0))</f>
        <v/>
      </c>
      <c r="FM95" s="257"/>
      <c r="FN95" s="258"/>
      <c r="FO95" s="242"/>
      <c r="FP95" s="242"/>
      <c r="FQ95" s="243">
        <f t="shared" si="1466"/>
        <v>0</v>
      </c>
      <c r="FR95" s="243">
        <f t="shared" si="1467"/>
        <v>0</v>
      </c>
      <c r="FS95" s="243"/>
      <c r="FT95" s="209" t="str">
        <f t="shared" si="1468"/>
        <v/>
      </c>
      <c r="FV95" s="221"/>
      <c r="FW95" s="187" t="str">
        <f>IF(FV95="","",VLOOKUP(FV95,Language!$D$5:$E$100,2,0))</f>
        <v/>
      </c>
      <c r="FX95" s="222"/>
      <c r="FY95" s="187" t="str">
        <f>IF(FX95="","",VLOOKUP(FX95,Language!$D$5:$E$100,2,0))</f>
        <v/>
      </c>
      <c r="FZ95" s="257"/>
      <c r="GA95" s="258"/>
      <c r="GB95" s="242"/>
      <c r="GC95" s="242"/>
      <c r="GD95" s="243">
        <f t="shared" si="1469"/>
        <v>0</v>
      </c>
      <c r="GE95" s="243">
        <f t="shared" si="1470"/>
        <v>0</v>
      </c>
      <c r="GF95" s="243"/>
      <c r="GG95" s="209" t="str">
        <f t="shared" si="1471"/>
        <v/>
      </c>
      <c r="GI95" s="221"/>
      <c r="GJ95" s="187" t="str">
        <f>IF(GI95="","",VLOOKUP(GI95,Language!$D$5:$E$100,2,0))</f>
        <v/>
      </c>
      <c r="GK95" s="222"/>
      <c r="GL95" s="187" t="str">
        <f>IF(GK95="","",VLOOKUP(GK95,Language!$D$5:$E$100,2,0))</f>
        <v/>
      </c>
      <c r="GM95" s="257"/>
      <c r="GN95" s="258"/>
      <c r="GO95" s="242"/>
      <c r="GP95" s="242"/>
      <c r="GQ95" s="243">
        <f t="shared" si="1472"/>
        <v>0</v>
      </c>
      <c r="GR95" s="243">
        <f t="shared" si="1473"/>
        <v>0</v>
      </c>
      <c r="GS95" s="243"/>
      <c r="GT95" s="209" t="str">
        <f t="shared" si="1474"/>
        <v/>
      </c>
      <c r="GV95" s="221"/>
      <c r="GW95" s="187" t="str">
        <f>IF(GV95="","",VLOOKUP(GV95,Language!$D$5:$E$100,2,0))</f>
        <v/>
      </c>
      <c r="GX95" s="222"/>
      <c r="GY95" s="187" t="str">
        <f>IF(GX95="","",VLOOKUP(GX95,Language!$D$5:$E$100,2,0))</f>
        <v/>
      </c>
      <c r="GZ95" s="257"/>
      <c r="HA95" s="258"/>
      <c r="HB95" s="242"/>
      <c r="HC95" s="242"/>
      <c r="HD95" s="243">
        <f t="shared" si="1475"/>
        <v>0</v>
      </c>
      <c r="HE95" s="243">
        <f t="shared" si="1476"/>
        <v>0</v>
      </c>
      <c r="HF95" s="243"/>
      <c r="HG95" s="209" t="str">
        <f t="shared" si="1477"/>
        <v/>
      </c>
      <c r="HI95" s="221"/>
      <c r="HJ95" s="187" t="str">
        <f>IF(HI95="","",VLOOKUP(HI95,Language!$D$5:$E$100,2,0))</f>
        <v/>
      </c>
      <c r="HK95" s="222"/>
      <c r="HL95" s="187" t="str">
        <f>IF(HK95="","",VLOOKUP(HK95,Language!$D$5:$E$100,2,0))</f>
        <v/>
      </c>
      <c r="HM95" s="257"/>
      <c r="HN95" s="258"/>
      <c r="HO95" s="242"/>
      <c r="HP95" s="242"/>
      <c r="HQ95" s="243">
        <f t="shared" si="1478"/>
        <v>0</v>
      </c>
      <c r="HR95" s="243">
        <f t="shared" si="1479"/>
        <v>0</v>
      </c>
      <c r="HS95" s="243"/>
      <c r="HT95" s="209" t="str">
        <f t="shared" si="1480"/>
        <v/>
      </c>
      <c r="HV95" s="221"/>
      <c r="HW95" s="187" t="str">
        <f>IF(HV95="","",VLOOKUP(HV95,Language!$D$5:$E$100,2,0))</f>
        <v/>
      </c>
      <c r="HX95" s="222"/>
      <c r="HY95" s="187" t="str">
        <f>IF(HX95="","",VLOOKUP(HX95,Language!$D$5:$E$100,2,0))</f>
        <v/>
      </c>
      <c r="HZ95" s="257"/>
      <c r="IA95" s="258"/>
      <c r="IB95" s="242"/>
      <c r="IC95" s="242"/>
      <c r="ID95" s="243">
        <f t="shared" si="1481"/>
        <v>0</v>
      </c>
      <c r="IE95" s="243">
        <f t="shared" si="1482"/>
        <v>0</v>
      </c>
      <c r="IF95" s="243"/>
      <c r="IG95" s="209" t="str">
        <f t="shared" si="1483"/>
        <v/>
      </c>
      <c r="II95" s="221"/>
      <c r="IJ95" s="187" t="str">
        <f>IF(II95="","",VLOOKUP(II95,Language!$D$5:$E$100,2,0))</f>
        <v/>
      </c>
      <c r="IK95" s="222"/>
      <c r="IL95" s="187" t="str">
        <f>IF(IK95="","",VLOOKUP(IK95,Language!$D$5:$E$100,2,0))</f>
        <v/>
      </c>
      <c r="IM95" s="257"/>
      <c r="IN95" s="258"/>
      <c r="IO95" s="242"/>
      <c r="IP95" s="242"/>
      <c r="IQ95" s="243">
        <f t="shared" si="1484"/>
        <v>0</v>
      </c>
      <c r="IR95" s="243">
        <f t="shared" si="1485"/>
        <v>0</v>
      </c>
      <c r="IS95" s="243"/>
      <c r="IT95" s="209" t="str">
        <f t="shared" si="1486"/>
        <v/>
      </c>
      <c r="IV95" s="221"/>
      <c r="IW95" s="187" t="str">
        <f>IF(IV95="","",VLOOKUP(IV95,Language!$D$5:$E$100,2,0))</f>
        <v/>
      </c>
      <c r="IX95" s="222"/>
      <c r="IY95" s="187" t="str">
        <f>IF(IX95="","",VLOOKUP(IX95,Language!$D$5:$E$100,2,0))</f>
        <v/>
      </c>
      <c r="IZ95" s="257"/>
      <c r="JA95" s="258"/>
      <c r="JB95" s="242"/>
      <c r="JC95" s="242"/>
      <c r="JD95" s="243">
        <f t="shared" si="1487"/>
        <v>0</v>
      </c>
      <c r="JE95" s="243">
        <f t="shared" si="1488"/>
        <v>0</v>
      </c>
      <c r="JF95" s="243"/>
      <c r="JG95" s="209" t="str">
        <f t="shared" si="1489"/>
        <v/>
      </c>
      <c r="JI95" s="221"/>
      <c r="JJ95" s="187" t="str">
        <f>IF(JI95="","",VLOOKUP(JI95,Language!$D$5:$E$100,2,0))</f>
        <v/>
      </c>
      <c r="JK95" s="222"/>
      <c r="JL95" s="187" t="str">
        <f>IF(JK95="","",VLOOKUP(JK95,Language!$D$5:$E$100,2,0))</f>
        <v/>
      </c>
      <c r="JM95" s="257"/>
      <c r="JN95" s="258"/>
      <c r="JO95" s="242"/>
      <c r="JP95" s="242"/>
      <c r="JQ95" s="243">
        <f t="shared" si="1490"/>
        <v>0</v>
      </c>
      <c r="JR95" s="243">
        <f t="shared" si="1491"/>
        <v>0</v>
      </c>
      <c r="JS95" s="243"/>
      <c r="JT95" s="209" t="str">
        <f t="shared" si="1492"/>
        <v/>
      </c>
      <c r="JV95" s="221"/>
      <c r="JW95" s="187" t="str">
        <f>IF(JV95="","",VLOOKUP(JV95,Language!$D$5:$E$100,2,0))</f>
        <v/>
      </c>
      <c r="JX95" s="222"/>
      <c r="JY95" s="187" t="str">
        <f>IF(JX95="","",VLOOKUP(JX95,Language!$D$5:$E$100,2,0))</f>
        <v/>
      </c>
      <c r="JZ95" s="257"/>
      <c r="KA95" s="258"/>
      <c r="KB95" s="242"/>
      <c r="KC95" s="242"/>
      <c r="KD95" s="243">
        <f t="shared" si="1493"/>
        <v>0</v>
      </c>
      <c r="KE95" s="243">
        <f t="shared" si="1494"/>
        <v>0</v>
      </c>
      <c r="KF95" s="243"/>
      <c r="KG95" s="209" t="str">
        <f t="shared" si="1495"/>
        <v/>
      </c>
      <c r="KI95" s="221"/>
      <c r="KJ95" s="187" t="str">
        <f>IF(KI95="","",VLOOKUP(KI95,Language!$D$5:$E$100,2,0))</f>
        <v/>
      </c>
      <c r="KK95" s="222"/>
      <c r="KL95" s="187" t="str">
        <f>IF(KK95="","",VLOOKUP(KK95,Language!$D$5:$E$100,2,0))</f>
        <v/>
      </c>
      <c r="KM95" s="257"/>
      <c r="KN95" s="258"/>
      <c r="KO95" s="242"/>
      <c r="KP95" s="242"/>
      <c r="KQ95" s="243">
        <f t="shared" si="1496"/>
        <v>0</v>
      </c>
      <c r="KR95" s="243">
        <f t="shared" si="1497"/>
        <v>0</v>
      </c>
      <c r="KS95" s="243"/>
      <c r="KT95" s="209" t="str">
        <f t="shared" si="1498"/>
        <v/>
      </c>
      <c r="KV95" s="221"/>
      <c r="KW95" s="187" t="str">
        <f>IF(KV95="","",VLOOKUP(KV95,Language!$D$5:$E$100,2,0))</f>
        <v/>
      </c>
      <c r="KX95" s="222"/>
      <c r="KY95" s="187" t="str">
        <f>IF(KX95="","",VLOOKUP(KX95,Language!$D$5:$E$100,2,0))</f>
        <v/>
      </c>
      <c r="KZ95" s="257"/>
      <c r="LA95" s="258"/>
      <c r="LB95" s="242"/>
      <c r="LC95" s="242"/>
      <c r="LD95" s="243">
        <f t="shared" si="1499"/>
        <v>0</v>
      </c>
      <c r="LE95" s="243">
        <f t="shared" si="1500"/>
        <v>0</v>
      </c>
      <c r="LF95" s="243"/>
      <c r="LG95" s="209" t="str">
        <f t="shared" si="1501"/>
        <v/>
      </c>
      <c r="LI95" s="221"/>
      <c r="LJ95" s="187" t="str">
        <f>IF(LI95="","",VLOOKUP(LI95,Language!$D$5:$E$100,2,0))</f>
        <v/>
      </c>
      <c r="LK95" s="222"/>
      <c r="LL95" s="187" t="str">
        <f>IF(LK95="","",VLOOKUP(LK95,Language!$D$5:$E$100,2,0))</f>
        <v/>
      </c>
      <c r="LM95" s="257"/>
      <c r="LN95" s="258"/>
      <c r="LO95" s="242"/>
      <c r="LP95" s="242"/>
      <c r="LQ95" s="243">
        <f t="shared" si="1502"/>
        <v>0</v>
      </c>
      <c r="LR95" s="243">
        <f t="shared" si="1503"/>
        <v>0</v>
      </c>
      <c r="LS95" s="243"/>
      <c r="LT95" s="209" t="str">
        <f t="shared" si="1504"/>
        <v/>
      </c>
      <c r="LV95" s="221"/>
      <c r="LW95" s="187" t="str">
        <f>IF(LV95="","",VLOOKUP(LV95,Language!$D$5:$E$100,2,0))</f>
        <v/>
      </c>
      <c r="LX95" s="222"/>
      <c r="LY95" s="187" t="str">
        <f>IF(LX95="","",VLOOKUP(LX95,Language!$D$5:$E$100,2,0))</f>
        <v/>
      </c>
      <c r="LZ95" s="257"/>
      <c r="MA95" s="258"/>
      <c r="MB95" s="242"/>
      <c r="MC95" s="242"/>
      <c r="MD95" s="243">
        <f t="shared" si="1505"/>
        <v>0</v>
      </c>
      <c r="ME95" s="243">
        <f t="shared" si="1506"/>
        <v>0</v>
      </c>
      <c r="MF95" s="243"/>
      <c r="MG95" s="209" t="str">
        <f t="shared" si="1507"/>
        <v/>
      </c>
    </row>
    <row r="96" spans="1:345" s="22" customFormat="1">
      <c r="A96" s="183"/>
      <c r="B96" s="186" t="str">
        <f>IF(C96="","",INDEX(Groups!$C$7:$C$65,MATCH(C96,Groups!$D$7:$D$65,0)))</f>
        <v/>
      </c>
      <c r="C96" s="187" t="str">
        <f>'World Cup'!$T$50</f>
        <v/>
      </c>
      <c r="D96" s="188" t="str">
        <f>IF(E96="","",INDEX(Groups!$C$7:$C$65,MATCH(E96,Groups!$D$7:$D$65,0)))</f>
        <v/>
      </c>
      <c r="E96" s="187" t="str">
        <f>'World Cup'!$U$50</f>
        <v/>
      </c>
      <c r="F96" s="189" t="str">
        <f>IF(AND('World Cup'!$T$51&lt;&gt;"",'World Cup'!$U$51&lt;&gt;""),'World Cup'!$T$51+IF(AND('World Cup'!$T$53&lt;&gt;"",'World Cup'!$U$53&lt;&gt;"",'World Cup'!$T$51='World Cup'!$U$51),'World Cup'!$T$53,0),"")</f>
        <v/>
      </c>
      <c r="G96" s="190" t="str">
        <f>IF(AND('World Cup'!$T$51&lt;&gt;"",'World Cup'!$U$51&lt;&gt;""),'World Cup'!$U$51+IF(AND('World Cup'!$T$53&lt;&gt;"",'World Cup'!$U$53&lt;&gt;"",'World Cup'!$T$51='World Cup'!$U$51),'World Cup'!$U$53,0),"")</f>
        <v/>
      </c>
      <c r="I96" s="221"/>
      <c r="J96" s="187" t="str">
        <f>IF(I96="","",VLOOKUP(I96,Language!$D$5:$E$100,2,0))</f>
        <v/>
      </c>
      <c r="K96" s="222"/>
      <c r="L96" s="187" t="str">
        <f>IF(K96="","",VLOOKUP(K96,Language!$D$5:$E$100,2,0))</f>
        <v/>
      </c>
      <c r="M96" s="257"/>
      <c r="N96" s="258"/>
      <c r="O96" s="242"/>
      <c r="P96" s="242"/>
      <c r="Q96" s="243">
        <f t="shared" si="1430"/>
        <v>0</v>
      </c>
      <c r="R96" s="243">
        <f t="shared" si="1431"/>
        <v>0</v>
      </c>
      <c r="S96" s="243"/>
      <c r="T96" s="209" t="str">
        <f t="shared" si="1432"/>
        <v/>
      </c>
      <c r="V96" s="221"/>
      <c r="W96" s="187" t="str">
        <f>IF(V96="","",VLOOKUP(V96,Language!$D$5:$E$100,2,0))</f>
        <v/>
      </c>
      <c r="X96" s="222"/>
      <c r="Y96" s="187" t="str">
        <f>IF(X96="","",VLOOKUP(X96,Language!$D$5:$E$100,2,0))</f>
        <v/>
      </c>
      <c r="Z96" s="257"/>
      <c r="AA96" s="258"/>
      <c r="AB96" s="242"/>
      <c r="AC96" s="242"/>
      <c r="AD96" s="243">
        <f t="shared" si="1433"/>
        <v>0</v>
      </c>
      <c r="AE96" s="243">
        <f t="shared" si="1434"/>
        <v>0</v>
      </c>
      <c r="AF96" s="243"/>
      <c r="AG96" s="209" t="str">
        <f t="shared" si="1435"/>
        <v/>
      </c>
      <c r="AI96" s="221"/>
      <c r="AJ96" s="187" t="str">
        <f>IF(AI96="","",VLOOKUP(AI96,Language!$D$5:$E$100,2,0))</f>
        <v/>
      </c>
      <c r="AK96" s="222"/>
      <c r="AL96" s="187" t="str">
        <f>IF(AK96="","",VLOOKUP(AK96,Language!$D$5:$E$100,2,0))</f>
        <v/>
      </c>
      <c r="AM96" s="257"/>
      <c r="AN96" s="258"/>
      <c r="AO96" s="242"/>
      <c r="AP96" s="242"/>
      <c r="AQ96" s="243">
        <f t="shared" si="1436"/>
        <v>0</v>
      </c>
      <c r="AR96" s="243">
        <f t="shared" si="1437"/>
        <v>0</v>
      </c>
      <c r="AS96" s="243"/>
      <c r="AT96" s="209" t="str">
        <f t="shared" si="1438"/>
        <v/>
      </c>
      <c r="AV96" s="221"/>
      <c r="AW96" s="187" t="str">
        <f>IF(AV96="","",VLOOKUP(AV96,Language!$D$5:$E$100,2,0))</f>
        <v/>
      </c>
      <c r="AX96" s="222"/>
      <c r="AY96" s="187" t="str">
        <f>IF(AX96="","",VLOOKUP(AX96,Language!$D$5:$E$100,2,0))</f>
        <v/>
      </c>
      <c r="AZ96" s="257"/>
      <c r="BA96" s="258"/>
      <c r="BB96" s="242"/>
      <c r="BC96" s="242"/>
      <c r="BD96" s="243">
        <f t="shared" si="1439"/>
        <v>0</v>
      </c>
      <c r="BE96" s="243">
        <f t="shared" si="1440"/>
        <v>0</v>
      </c>
      <c r="BF96" s="243"/>
      <c r="BG96" s="209" t="str">
        <f t="shared" si="1441"/>
        <v/>
      </c>
      <c r="BI96" s="221"/>
      <c r="BJ96" s="187" t="str">
        <f>IF(BI96="","",VLOOKUP(BI96,Language!$D$5:$E$100,2,0))</f>
        <v/>
      </c>
      <c r="BK96" s="222"/>
      <c r="BL96" s="187" t="str">
        <f>IF(BK96="","",VLOOKUP(BK96,Language!$D$5:$E$100,2,0))</f>
        <v/>
      </c>
      <c r="BM96" s="257"/>
      <c r="BN96" s="258"/>
      <c r="BO96" s="242"/>
      <c r="BP96" s="242"/>
      <c r="BQ96" s="243">
        <f t="shared" si="1442"/>
        <v>0</v>
      </c>
      <c r="BR96" s="243">
        <f t="shared" si="1443"/>
        <v>0</v>
      </c>
      <c r="BS96" s="243"/>
      <c r="BT96" s="209" t="str">
        <f t="shared" si="1444"/>
        <v/>
      </c>
      <c r="BV96" s="221"/>
      <c r="BW96" s="187" t="str">
        <f>IF(BV96="","",VLOOKUP(BV96,Language!$D$5:$E$100,2,0))</f>
        <v/>
      </c>
      <c r="BX96" s="222"/>
      <c r="BY96" s="187" t="str">
        <f>IF(BX96="","",VLOOKUP(BX96,Language!$D$5:$E$100,2,0))</f>
        <v/>
      </c>
      <c r="BZ96" s="257"/>
      <c r="CA96" s="258"/>
      <c r="CB96" s="242"/>
      <c r="CC96" s="242"/>
      <c r="CD96" s="243">
        <f t="shared" si="1445"/>
        <v>0</v>
      </c>
      <c r="CE96" s="243">
        <f t="shared" si="1446"/>
        <v>0</v>
      </c>
      <c r="CF96" s="243"/>
      <c r="CG96" s="209" t="str">
        <f t="shared" si="1447"/>
        <v/>
      </c>
      <c r="CI96" s="221"/>
      <c r="CJ96" s="187" t="str">
        <f>IF(CI96="","",VLOOKUP(CI96,Language!$D$5:$E$100,2,0))</f>
        <v/>
      </c>
      <c r="CK96" s="222"/>
      <c r="CL96" s="187" t="str">
        <f>IF(CK96="","",VLOOKUP(CK96,Language!$D$5:$E$100,2,0))</f>
        <v/>
      </c>
      <c r="CM96" s="257"/>
      <c r="CN96" s="258"/>
      <c r="CO96" s="242"/>
      <c r="CP96" s="242"/>
      <c r="CQ96" s="243">
        <f t="shared" si="1448"/>
        <v>0</v>
      </c>
      <c r="CR96" s="243">
        <f t="shared" si="1449"/>
        <v>0</v>
      </c>
      <c r="CS96" s="243"/>
      <c r="CT96" s="209" t="str">
        <f t="shared" si="1450"/>
        <v/>
      </c>
      <c r="CV96" s="221"/>
      <c r="CW96" s="187" t="str">
        <f>IF(CV96="","",VLOOKUP(CV96,Language!$D$5:$E$100,2,0))</f>
        <v/>
      </c>
      <c r="CX96" s="222"/>
      <c r="CY96" s="187" t="str">
        <f>IF(CX96="","",VLOOKUP(CX96,Language!$D$5:$E$100,2,0))</f>
        <v/>
      </c>
      <c r="CZ96" s="257"/>
      <c r="DA96" s="258"/>
      <c r="DB96" s="242"/>
      <c r="DC96" s="242"/>
      <c r="DD96" s="243">
        <f t="shared" si="1451"/>
        <v>0</v>
      </c>
      <c r="DE96" s="243">
        <f t="shared" si="1452"/>
        <v>0</v>
      </c>
      <c r="DF96" s="243"/>
      <c r="DG96" s="209" t="str">
        <f t="shared" si="1453"/>
        <v/>
      </c>
      <c r="DI96" s="221"/>
      <c r="DJ96" s="187" t="str">
        <f>IF(DI96="","",VLOOKUP(DI96,Language!$D$5:$E$100,2,0))</f>
        <v/>
      </c>
      <c r="DK96" s="222"/>
      <c r="DL96" s="187" t="str">
        <f>IF(DK96="","",VLOOKUP(DK96,Language!$D$5:$E$100,2,0))</f>
        <v/>
      </c>
      <c r="DM96" s="257"/>
      <c r="DN96" s="258"/>
      <c r="DO96" s="242"/>
      <c r="DP96" s="242"/>
      <c r="DQ96" s="243">
        <f t="shared" si="1454"/>
        <v>0</v>
      </c>
      <c r="DR96" s="243">
        <f t="shared" si="1455"/>
        <v>0</v>
      </c>
      <c r="DS96" s="243"/>
      <c r="DT96" s="209" t="str">
        <f t="shared" si="1456"/>
        <v/>
      </c>
      <c r="DV96" s="221"/>
      <c r="DW96" s="187" t="str">
        <f>IF(DV96="","",VLOOKUP(DV96,Language!$D$5:$E$100,2,0))</f>
        <v/>
      </c>
      <c r="DX96" s="222"/>
      <c r="DY96" s="187" t="str">
        <f>IF(DX96="","",VLOOKUP(DX96,Language!$D$5:$E$100,2,0))</f>
        <v/>
      </c>
      <c r="DZ96" s="257"/>
      <c r="EA96" s="258"/>
      <c r="EB96" s="242"/>
      <c r="EC96" s="242"/>
      <c r="ED96" s="243">
        <f t="shared" si="1457"/>
        <v>0</v>
      </c>
      <c r="EE96" s="243">
        <f t="shared" si="1458"/>
        <v>0</v>
      </c>
      <c r="EF96" s="243"/>
      <c r="EG96" s="209" t="str">
        <f t="shared" si="1459"/>
        <v/>
      </c>
      <c r="EI96" s="221"/>
      <c r="EJ96" s="187" t="str">
        <f>IF(EI96="","",VLOOKUP(EI96,Language!$D$5:$E$100,2,0))</f>
        <v/>
      </c>
      <c r="EK96" s="222"/>
      <c r="EL96" s="187" t="str">
        <f>IF(EK96="","",VLOOKUP(EK96,Language!$D$5:$E$100,2,0))</f>
        <v/>
      </c>
      <c r="EM96" s="257"/>
      <c r="EN96" s="258"/>
      <c r="EO96" s="242"/>
      <c r="EP96" s="242"/>
      <c r="EQ96" s="243">
        <f t="shared" si="1460"/>
        <v>0</v>
      </c>
      <c r="ER96" s="243">
        <f t="shared" si="1461"/>
        <v>0</v>
      </c>
      <c r="ES96" s="243"/>
      <c r="ET96" s="209" t="str">
        <f t="shared" si="1462"/>
        <v/>
      </c>
      <c r="EV96" s="221"/>
      <c r="EW96" s="187" t="str">
        <f>IF(EV96="","",VLOOKUP(EV96,Language!$D$5:$E$100,2,0))</f>
        <v/>
      </c>
      <c r="EX96" s="222"/>
      <c r="EY96" s="187" t="str">
        <f>IF(EX96="","",VLOOKUP(EX96,Language!$D$5:$E$100,2,0))</f>
        <v/>
      </c>
      <c r="EZ96" s="257"/>
      <c r="FA96" s="258"/>
      <c r="FB96" s="242"/>
      <c r="FC96" s="242"/>
      <c r="FD96" s="243">
        <f t="shared" si="1463"/>
        <v>0</v>
      </c>
      <c r="FE96" s="243">
        <f t="shared" si="1464"/>
        <v>0</v>
      </c>
      <c r="FF96" s="243"/>
      <c r="FG96" s="209" t="str">
        <f t="shared" si="1465"/>
        <v/>
      </c>
      <c r="FI96" s="221"/>
      <c r="FJ96" s="187" t="str">
        <f>IF(FI96="","",VLOOKUP(FI96,Language!$D$5:$E$100,2,0))</f>
        <v/>
      </c>
      <c r="FK96" s="222"/>
      <c r="FL96" s="187" t="str">
        <f>IF(FK96="","",VLOOKUP(FK96,Language!$D$5:$E$100,2,0))</f>
        <v/>
      </c>
      <c r="FM96" s="257"/>
      <c r="FN96" s="258"/>
      <c r="FO96" s="242"/>
      <c r="FP96" s="242"/>
      <c r="FQ96" s="243">
        <f t="shared" si="1466"/>
        <v>0</v>
      </c>
      <c r="FR96" s="243">
        <f t="shared" si="1467"/>
        <v>0</v>
      </c>
      <c r="FS96" s="243"/>
      <c r="FT96" s="209" t="str">
        <f t="shared" si="1468"/>
        <v/>
      </c>
      <c r="FV96" s="221"/>
      <c r="FW96" s="187" t="str">
        <f>IF(FV96="","",VLOOKUP(FV96,Language!$D$5:$E$100,2,0))</f>
        <v/>
      </c>
      <c r="FX96" s="222"/>
      <c r="FY96" s="187" t="str">
        <f>IF(FX96="","",VLOOKUP(FX96,Language!$D$5:$E$100,2,0))</f>
        <v/>
      </c>
      <c r="FZ96" s="257"/>
      <c r="GA96" s="258"/>
      <c r="GB96" s="242"/>
      <c r="GC96" s="242"/>
      <c r="GD96" s="243">
        <f t="shared" si="1469"/>
        <v>0</v>
      </c>
      <c r="GE96" s="243">
        <f t="shared" si="1470"/>
        <v>0</v>
      </c>
      <c r="GF96" s="243"/>
      <c r="GG96" s="209" t="str">
        <f t="shared" si="1471"/>
        <v/>
      </c>
      <c r="GI96" s="221"/>
      <c r="GJ96" s="187" t="str">
        <f>IF(GI96="","",VLOOKUP(GI96,Language!$D$5:$E$100,2,0))</f>
        <v/>
      </c>
      <c r="GK96" s="222"/>
      <c r="GL96" s="187" t="str">
        <f>IF(GK96="","",VLOOKUP(GK96,Language!$D$5:$E$100,2,0))</f>
        <v/>
      </c>
      <c r="GM96" s="257"/>
      <c r="GN96" s="258"/>
      <c r="GO96" s="242"/>
      <c r="GP96" s="242"/>
      <c r="GQ96" s="243">
        <f t="shared" si="1472"/>
        <v>0</v>
      </c>
      <c r="GR96" s="243">
        <f t="shared" si="1473"/>
        <v>0</v>
      </c>
      <c r="GS96" s="243"/>
      <c r="GT96" s="209" t="str">
        <f t="shared" si="1474"/>
        <v/>
      </c>
      <c r="GV96" s="221"/>
      <c r="GW96" s="187" t="str">
        <f>IF(GV96="","",VLOOKUP(GV96,Language!$D$5:$E$100,2,0))</f>
        <v/>
      </c>
      <c r="GX96" s="222"/>
      <c r="GY96" s="187" t="str">
        <f>IF(GX96="","",VLOOKUP(GX96,Language!$D$5:$E$100,2,0))</f>
        <v/>
      </c>
      <c r="GZ96" s="257"/>
      <c r="HA96" s="258"/>
      <c r="HB96" s="242"/>
      <c r="HC96" s="242"/>
      <c r="HD96" s="243">
        <f t="shared" si="1475"/>
        <v>0</v>
      </c>
      <c r="HE96" s="243">
        <f t="shared" si="1476"/>
        <v>0</v>
      </c>
      <c r="HF96" s="243"/>
      <c r="HG96" s="209" t="str">
        <f t="shared" si="1477"/>
        <v/>
      </c>
      <c r="HI96" s="221"/>
      <c r="HJ96" s="187" t="str">
        <f>IF(HI96="","",VLOOKUP(HI96,Language!$D$5:$E$100,2,0))</f>
        <v/>
      </c>
      <c r="HK96" s="222"/>
      <c r="HL96" s="187" t="str">
        <f>IF(HK96="","",VLOOKUP(HK96,Language!$D$5:$E$100,2,0))</f>
        <v/>
      </c>
      <c r="HM96" s="257"/>
      <c r="HN96" s="258"/>
      <c r="HO96" s="242"/>
      <c r="HP96" s="242"/>
      <c r="HQ96" s="243">
        <f t="shared" si="1478"/>
        <v>0</v>
      </c>
      <c r="HR96" s="243">
        <f t="shared" si="1479"/>
        <v>0</v>
      </c>
      <c r="HS96" s="243"/>
      <c r="HT96" s="209" t="str">
        <f t="shared" si="1480"/>
        <v/>
      </c>
      <c r="HV96" s="221"/>
      <c r="HW96" s="187" t="str">
        <f>IF(HV96="","",VLOOKUP(HV96,Language!$D$5:$E$100,2,0))</f>
        <v/>
      </c>
      <c r="HX96" s="222"/>
      <c r="HY96" s="187" t="str">
        <f>IF(HX96="","",VLOOKUP(HX96,Language!$D$5:$E$100,2,0))</f>
        <v/>
      </c>
      <c r="HZ96" s="257"/>
      <c r="IA96" s="258"/>
      <c r="IB96" s="242"/>
      <c r="IC96" s="242"/>
      <c r="ID96" s="243">
        <f t="shared" si="1481"/>
        <v>0</v>
      </c>
      <c r="IE96" s="243">
        <f t="shared" si="1482"/>
        <v>0</v>
      </c>
      <c r="IF96" s="243"/>
      <c r="IG96" s="209" t="str">
        <f t="shared" si="1483"/>
        <v/>
      </c>
      <c r="II96" s="221"/>
      <c r="IJ96" s="187" t="str">
        <f>IF(II96="","",VLOOKUP(II96,Language!$D$5:$E$100,2,0))</f>
        <v/>
      </c>
      <c r="IK96" s="222"/>
      <c r="IL96" s="187" t="str">
        <f>IF(IK96="","",VLOOKUP(IK96,Language!$D$5:$E$100,2,0))</f>
        <v/>
      </c>
      <c r="IM96" s="257"/>
      <c r="IN96" s="258"/>
      <c r="IO96" s="242"/>
      <c r="IP96" s="242"/>
      <c r="IQ96" s="243">
        <f t="shared" si="1484"/>
        <v>0</v>
      </c>
      <c r="IR96" s="243">
        <f t="shared" si="1485"/>
        <v>0</v>
      </c>
      <c r="IS96" s="243"/>
      <c r="IT96" s="209" t="str">
        <f t="shared" si="1486"/>
        <v/>
      </c>
      <c r="IV96" s="221"/>
      <c r="IW96" s="187" t="str">
        <f>IF(IV96="","",VLOOKUP(IV96,Language!$D$5:$E$100,2,0))</f>
        <v/>
      </c>
      <c r="IX96" s="222"/>
      <c r="IY96" s="187" t="str">
        <f>IF(IX96="","",VLOOKUP(IX96,Language!$D$5:$E$100,2,0))</f>
        <v/>
      </c>
      <c r="IZ96" s="257"/>
      <c r="JA96" s="258"/>
      <c r="JB96" s="242"/>
      <c r="JC96" s="242"/>
      <c r="JD96" s="243">
        <f t="shared" si="1487"/>
        <v>0</v>
      </c>
      <c r="JE96" s="243">
        <f t="shared" si="1488"/>
        <v>0</v>
      </c>
      <c r="JF96" s="243"/>
      <c r="JG96" s="209" t="str">
        <f t="shared" si="1489"/>
        <v/>
      </c>
      <c r="JI96" s="221"/>
      <c r="JJ96" s="187" t="str">
        <f>IF(JI96="","",VLOOKUP(JI96,Language!$D$5:$E$100,2,0))</f>
        <v/>
      </c>
      <c r="JK96" s="222"/>
      <c r="JL96" s="187" t="str">
        <f>IF(JK96="","",VLOOKUP(JK96,Language!$D$5:$E$100,2,0))</f>
        <v/>
      </c>
      <c r="JM96" s="257"/>
      <c r="JN96" s="258"/>
      <c r="JO96" s="242"/>
      <c r="JP96" s="242"/>
      <c r="JQ96" s="243">
        <f t="shared" si="1490"/>
        <v>0</v>
      </c>
      <c r="JR96" s="243">
        <f t="shared" si="1491"/>
        <v>0</v>
      </c>
      <c r="JS96" s="243"/>
      <c r="JT96" s="209" t="str">
        <f t="shared" si="1492"/>
        <v/>
      </c>
      <c r="JV96" s="221"/>
      <c r="JW96" s="187" t="str">
        <f>IF(JV96="","",VLOOKUP(JV96,Language!$D$5:$E$100,2,0))</f>
        <v/>
      </c>
      <c r="JX96" s="222"/>
      <c r="JY96" s="187" t="str">
        <f>IF(JX96="","",VLOOKUP(JX96,Language!$D$5:$E$100,2,0))</f>
        <v/>
      </c>
      <c r="JZ96" s="257"/>
      <c r="KA96" s="258"/>
      <c r="KB96" s="242"/>
      <c r="KC96" s="242"/>
      <c r="KD96" s="243">
        <f t="shared" si="1493"/>
        <v>0</v>
      </c>
      <c r="KE96" s="243">
        <f t="shared" si="1494"/>
        <v>0</v>
      </c>
      <c r="KF96" s="243"/>
      <c r="KG96" s="209" t="str">
        <f t="shared" si="1495"/>
        <v/>
      </c>
      <c r="KI96" s="221"/>
      <c r="KJ96" s="187" t="str">
        <f>IF(KI96="","",VLOOKUP(KI96,Language!$D$5:$E$100,2,0))</f>
        <v/>
      </c>
      <c r="KK96" s="222"/>
      <c r="KL96" s="187" t="str">
        <f>IF(KK96="","",VLOOKUP(KK96,Language!$D$5:$E$100,2,0))</f>
        <v/>
      </c>
      <c r="KM96" s="257"/>
      <c r="KN96" s="258"/>
      <c r="KO96" s="242"/>
      <c r="KP96" s="242"/>
      <c r="KQ96" s="243">
        <f t="shared" si="1496"/>
        <v>0</v>
      </c>
      <c r="KR96" s="243">
        <f t="shared" si="1497"/>
        <v>0</v>
      </c>
      <c r="KS96" s="243"/>
      <c r="KT96" s="209" t="str">
        <f t="shared" si="1498"/>
        <v/>
      </c>
      <c r="KV96" s="221"/>
      <c r="KW96" s="187" t="str">
        <f>IF(KV96="","",VLOOKUP(KV96,Language!$D$5:$E$100,2,0))</f>
        <v/>
      </c>
      <c r="KX96" s="222"/>
      <c r="KY96" s="187" t="str">
        <f>IF(KX96="","",VLOOKUP(KX96,Language!$D$5:$E$100,2,0))</f>
        <v/>
      </c>
      <c r="KZ96" s="257"/>
      <c r="LA96" s="258"/>
      <c r="LB96" s="242"/>
      <c r="LC96" s="242"/>
      <c r="LD96" s="243">
        <f t="shared" si="1499"/>
        <v>0</v>
      </c>
      <c r="LE96" s="243">
        <f t="shared" si="1500"/>
        <v>0</v>
      </c>
      <c r="LF96" s="243"/>
      <c r="LG96" s="209" t="str">
        <f t="shared" si="1501"/>
        <v/>
      </c>
      <c r="LI96" s="221"/>
      <c r="LJ96" s="187" t="str">
        <f>IF(LI96="","",VLOOKUP(LI96,Language!$D$5:$E$100,2,0))</f>
        <v/>
      </c>
      <c r="LK96" s="222"/>
      <c r="LL96" s="187" t="str">
        <f>IF(LK96="","",VLOOKUP(LK96,Language!$D$5:$E$100,2,0))</f>
        <v/>
      </c>
      <c r="LM96" s="257"/>
      <c r="LN96" s="258"/>
      <c r="LO96" s="242"/>
      <c r="LP96" s="242"/>
      <c r="LQ96" s="243">
        <f t="shared" si="1502"/>
        <v>0</v>
      </c>
      <c r="LR96" s="243">
        <f t="shared" si="1503"/>
        <v>0</v>
      </c>
      <c r="LS96" s="243"/>
      <c r="LT96" s="209" t="str">
        <f t="shared" si="1504"/>
        <v/>
      </c>
      <c r="LV96" s="221"/>
      <c r="LW96" s="187" t="str">
        <f>IF(LV96="","",VLOOKUP(LV96,Language!$D$5:$E$100,2,0))</f>
        <v/>
      </c>
      <c r="LX96" s="222"/>
      <c r="LY96" s="187" t="str">
        <f>IF(LX96="","",VLOOKUP(LX96,Language!$D$5:$E$100,2,0))</f>
        <v/>
      </c>
      <c r="LZ96" s="257"/>
      <c r="MA96" s="258"/>
      <c r="MB96" s="242"/>
      <c r="MC96" s="242"/>
      <c r="MD96" s="243">
        <f t="shared" si="1505"/>
        <v>0</v>
      </c>
      <c r="ME96" s="243">
        <f t="shared" si="1506"/>
        <v>0</v>
      </c>
      <c r="MF96" s="243"/>
      <c r="MG96" s="209" t="str">
        <f t="shared" si="1507"/>
        <v/>
      </c>
    </row>
    <row r="97" spans="1:345" s="22" customFormat="1">
      <c r="A97" s="183"/>
      <c r="B97" s="186" t="str">
        <f>IF(C97="","",INDEX(Groups!$C$7:$C$65,MATCH(C97,Groups!$D$7:$D$65,0)))</f>
        <v/>
      </c>
      <c r="C97" s="187" t="str">
        <f>'World Cup'!$W$50</f>
        <v/>
      </c>
      <c r="D97" s="188" t="str">
        <f>IF(E97="","",INDEX(Groups!$C$7:$C$65,MATCH(E97,Groups!$D$7:$D$65,0)))</f>
        <v/>
      </c>
      <c r="E97" s="187" t="str">
        <f>'World Cup'!$X$50</f>
        <v/>
      </c>
      <c r="F97" s="189" t="str">
        <f>IF(AND('World Cup'!$W$51&lt;&gt;"",'World Cup'!$X$51&lt;&gt;""),'World Cup'!$W$51+IF(AND('World Cup'!$W$53&lt;&gt;"",'World Cup'!$X$53&lt;&gt;"",'World Cup'!$W$51='World Cup'!$X$51),'World Cup'!$W$53,0),"")</f>
        <v/>
      </c>
      <c r="G97" s="190" t="str">
        <f>IF(AND('World Cup'!$W$51&lt;&gt;"",'World Cup'!$X$51&lt;&gt;""),'World Cup'!$X$51+IF(AND('World Cup'!$W$53&lt;&gt;"",'World Cup'!$X$53&lt;&gt;"",'World Cup'!$W$51='World Cup'!$X$51),'World Cup'!$X$53,0),"")</f>
        <v/>
      </c>
      <c r="I97" s="221"/>
      <c r="J97" s="187" t="str">
        <f>IF(I97="","",VLOOKUP(I97,Language!$D$5:$E$100,2,0))</f>
        <v/>
      </c>
      <c r="K97" s="222"/>
      <c r="L97" s="187" t="str">
        <f>IF(K97="","",VLOOKUP(K97,Language!$D$5:$E$100,2,0))</f>
        <v/>
      </c>
      <c r="M97" s="257"/>
      <c r="N97" s="258"/>
      <c r="O97" s="242"/>
      <c r="P97" s="242"/>
      <c r="Q97" s="243">
        <f t="shared" si="1430"/>
        <v>0</v>
      </c>
      <c r="R97" s="243">
        <f t="shared" si="1431"/>
        <v>0</v>
      </c>
      <c r="S97" s="243"/>
      <c r="T97" s="209" t="str">
        <f t="shared" si="1432"/>
        <v/>
      </c>
      <c r="V97" s="221"/>
      <c r="W97" s="187" t="str">
        <f>IF(V97="","",VLOOKUP(V97,Language!$D$5:$E$100,2,0))</f>
        <v/>
      </c>
      <c r="X97" s="222"/>
      <c r="Y97" s="187" t="str">
        <f>IF(X97="","",VLOOKUP(X97,Language!$D$5:$E$100,2,0))</f>
        <v/>
      </c>
      <c r="Z97" s="257"/>
      <c r="AA97" s="258"/>
      <c r="AB97" s="242"/>
      <c r="AC97" s="242"/>
      <c r="AD97" s="243">
        <f t="shared" si="1433"/>
        <v>0</v>
      </c>
      <c r="AE97" s="243">
        <f t="shared" si="1434"/>
        <v>0</v>
      </c>
      <c r="AF97" s="243"/>
      <c r="AG97" s="209" t="str">
        <f t="shared" si="1435"/>
        <v/>
      </c>
      <c r="AI97" s="221"/>
      <c r="AJ97" s="187" t="str">
        <f>IF(AI97="","",VLOOKUP(AI97,Language!$D$5:$E$100,2,0))</f>
        <v/>
      </c>
      <c r="AK97" s="222"/>
      <c r="AL97" s="187" t="str">
        <f>IF(AK97="","",VLOOKUP(AK97,Language!$D$5:$E$100,2,0))</f>
        <v/>
      </c>
      <c r="AM97" s="257"/>
      <c r="AN97" s="258"/>
      <c r="AO97" s="242"/>
      <c r="AP97" s="242"/>
      <c r="AQ97" s="243">
        <f t="shared" si="1436"/>
        <v>0</v>
      </c>
      <c r="AR97" s="243">
        <f t="shared" si="1437"/>
        <v>0</v>
      </c>
      <c r="AS97" s="243"/>
      <c r="AT97" s="209" t="str">
        <f t="shared" si="1438"/>
        <v/>
      </c>
      <c r="AV97" s="221"/>
      <c r="AW97" s="187" t="str">
        <f>IF(AV97="","",VLOOKUP(AV97,Language!$D$5:$E$100,2,0))</f>
        <v/>
      </c>
      <c r="AX97" s="222"/>
      <c r="AY97" s="187" t="str">
        <f>IF(AX97="","",VLOOKUP(AX97,Language!$D$5:$E$100,2,0))</f>
        <v/>
      </c>
      <c r="AZ97" s="257"/>
      <c r="BA97" s="258"/>
      <c r="BB97" s="242"/>
      <c r="BC97" s="242"/>
      <c r="BD97" s="243">
        <f t="shared" si="1439"/>
        <v>0</v>
      </c>
      <c r="BE97" s="243">
        <f t="shared" si="1440"/>
        <v>0</v>
      </c>
      <c r="BF97" s="243"/>
      <c r="BG97" s="209" t="str">
        <f t="shared" si="1441"/>
        <v/>
      </c>
      <c r="BI97" s="221"/>
      <c r="BJ97" s="187" t="str">
        <f>IF(BI97="","",VLOOKUP(BI97,Language!$D$5:$E$100,2,0))</f>
        <v/>
      </c>
      <c r="BK97" s="222"/>
      <c r="BL97" s="187" t="str">
        <f>IF(BK97="","",VLOOKUP(BK97,Language!$D$5:$E$100,2,0))</f>
        <v/>
      </c>
      <c r="BM97" s="257"/>
      <c r="BN97" s="258"/>
      <c r="BO97" s="242"/>
      <c r="BP97" s="242"/>
      <c r="BQ97" s="243">
        <f t="shared" si="1442"/>
        <v>0</v>
      </c>
      <c r="BR97" s="243">
        <f t="shared" si="1443"/>
        <v>0</v>
      </c>
      <c r="BS97" s="243"/>
      <c r="BT97" s="209" t="str">
        <f t="shared" si="1444"/>
        <v/>
      </c>
      <c r="BV97" s="221"/>
      <c r="BW97" s="187" t="str">
        <f>IF(BV97="","",VLOOKUP(BV97,Language!$D$5:$E$100,2,0))</f>
        <v/>
      </c>
      <c r="BX97" s="222"/>
      <c r="BY97" s="187" t="str">
        <f>IF(BX97="","",VLOOKUP(BX97,Language!$D$5:$E$100,2,0))</f>
        <v/>
      </c>
      <c r="BZ97" s="257"/>
      <c r="CA97" s="258"/>
      <c r="CB97" s="242"/>
      <c r="CC97" s="242"/>
      <c r="CD97" s="243">
        <f t="shared" si="1445"/>
        <v>0</v>
      </c>
      <c r="CE97" s="243">
        <f t="shared" si="1446"/>
        <v>0</v>
      </c>
      <c r="CF97" s="243"/>
      <c r="CG97" s="209" t="str">
        <f t="shared" si="1447"/>
        <v/>
      </c>
      <c r="CI97" s="221"/>
      <c r="CJ97" s="187" t="str">
        <f>IF(CI97="","",VLOOKUP(CI97,Language!$D$5:$E$100,2,0))</f>
        <v/>
      </c>
      <c r="CK97" s="222"/>
      <c r="CL97" s="187" t="str">
        <f>IF(CK97="","",VLOOKUP(CK97,Language!$D$5:$E$100,2,0))</f>
        <v/>
      </c>
      <c r="CM97" s="257"/>
      <c r="CN97" s="258"/>
      <c r="CO97" s="242"/>
      <c r="CP97" s="242"/>
      <c r="CQ97" s="243">
        <f t="shared" si="1448"/>
        <v>0</v>
      </c>
      <c r="CR97" s="243">
        <f t="shared" si="1449"/>
        <v>0</v>
      </c>
      <c r="CS97" s="243"/>
      <c r="CT97" s="209" t="str">
        <f t="shared" si="1450"/>
        <v/>
      </c>
      <c r="CV97" s="221"/>
      <c r="CW97" s="187" t="str">
        <f>IF(CV97="","",VLOOKUP(CV97,Language!$D$5:$E$100,2,0))</f>
        <v/>
      </c>
      <c r="CX97" s="222"/>
      <c r="CY97" s="187" t="str">
        <f>IF(CX97="","",VLOOKUP(CX97,Language!$D$5:$E$100,2,0))</f>
        <v/>
      </c>
      <c r="CZ97" s="257"/>
      <c r="DA97" s="258"/>
      <c r="DB97" s="242"/>
      <c r="DC97" s="242"/>
      <c r="DD97" s="243">
        <f t="shared" si="1451"/>
        <v>0</v>
      </c>
      <c r="DE97" s="243">
        <f t="shared" si="1452"/>
        <v>0</v>
      </c>
      <c r="DF97" s="243"/>
      <c r="DG97" s="209" t="str">
        <f t="shared" si="1453"/>
        <v/>
      </c>
      <c r="DI97" s="221"/>
      <c r="DJ97" s="187" t="str">
        <f>IF(DI97="","",VLOOKUP(DI97,Language!$D$5:$E$100,2,0))</f>
        <v/>
      </c>
      <c r="DK97" s="222"/>
      <c r="DL97" s="187" t="str">
        <f>IF(DK97="","",VLOOKUP(DK97,Language!$D$5:$E$100,2,0))</f>
        <v/>
      </c>
      <c r="DM97" s="257"/>
      <c r="DN97" s="258"/>
      <c r="DO97" s="242"/>
      <c r="DP97" s="242"/>
      <c r="DQ97" s="243">
        <f t="shared" si="1454"/>
        <v>0</v>
      </c>
      <c r="DR97" s="243">
        <f t="shared" si="1455"/>
        <v>0</v>
      </c>
      <c r="DS97" s="243"/>
      <c r="DT97" s="209" t="str">
        <f t="shared" si="1456"/>
        <v/>
      </c>
      <c r="DV97" s="221"/>
      <c r="DW97" s="187" t="str">
        <f>IF(DV97="","",VLOOKUP(DV97,Language!$D$5:$E$100,2,0))</f>
        <v/>
      </c>
      <c r="DX97" s="222"/>
      <c r="DY97" s="187" t="str">
        <f>IF(DX97="","",VLOOKUP(DX97,Language!$D$5:$E$100,2,0))</f>
        <v/>
      </c>
      <c r="DZ97" s="257"/>
      <c r="EA97" s="258"/>
      <c r="EB97" s="242"/>
      <c r="EC97" s="242"/>
      <c r="ED97" s="243">
        <f t="shared" si="1457"/>
        <v>0</v>
      </c>
      <c r="EE97" s="243">
        <f t="shared" si="1458"/>
        <v>0</v>
      </c>
      <c r="EF97" s="243"/>
      <c r="EG97" s="209" t="str">
        <f t="shared" si="1459"/>
        <v/>
      </c>
      <c r="EI97" s="221"/>
      <c r="EJ97" s="187" t="str">
        <f>IF(EI97="","",VLOOKUP(EI97,Language!$D$5:$E$100,2,0))</f>
        <v/>
      </c>
      <c r="EK97" s="222"/>
      <c r="EL97" s="187" t="str">
        <f>IF(EK97="","",VLOOKUP(EK97,Language!$D$5:$E$100,2,0))</f>
        <v/>
      </c>
      <c r="EM97" s="257"/>
      <c r="EN97" s="258"/>
      <c r="EO97" s="242"/>
      <c r="EP97" s="242"/>
      <c r="EQ97" s="243">
        <f t="shared" si="1460"/>
        <v>0</v>
      </c>
      <c r="ER97" s="243">
        <f t="shared" si="1461"/>
        <v>0</v>
      </c>
      <c r="ES97" s="243"/>
      <c r="ET97" s="209" t="str">
        <f t="shared" si="1462"/>
        <v/>
      </c>
      <c r="EV97" s="221"/>
      <c r="EW97" s="187" t="str">
        <f>IF(EV97="","",VLOOKUP(EV97,Language!$D$5:$E$100,2,0))</f>
        <v/>
      </c>
      <c r="EX97" s="222"/>
      <c r="EY97" s="187" t="str">
        <f>IF(EX97="","",VLOOKUP(EX97,Language!$D$5:$E$100,2,0))</f>
        <v/>
      </c>
      <c r="EZ97" s="257"/>
      <c r="FA97" s="258"/>
      <c r="FB97" s="242"/>
      <c r="FC97" s="242"/>
      <c r="FD97" s="243">
        <f t="shared" si="1463"/>
        <v>0</v>
      </c>
      <c r="FE97" s="243">
        <f t="shared" si="1464"/>
        <v>0</v>
      </c>
      <c r="FF97" s="243"/>
      <c r="FG97" s="209" t="str">
        <f t="shared" si="1465"/>
        <v/>
      </c>
      <c r="FI97" s="221"/>
      <c r="FJ97" s="187" t="str">
        <f>IF(FI97="","",VLOOKUP(FI97,Language!$D$5:$E$100,2,0))</f>
        <v/>
      </c>
      <c r="FK97" s="222"/>
      <c r="FL97" s="187" t="str">
        <f>IF(FK97="","",VLOOKUP(FK97,Language!$D$5:$E$100,2,0))</f>
        <v/>
      </c>
      <c r="FM97" s="257"/>
      <c r="FN97" s="258"/>
      <c r="FO97" s="242"/>
      <c r="FP97" s="242"/>
      <c r="FQ97" s="243">
        <f t="shared" si="1466"/>
        <v>0</v>
      </c>
      <c r="FR97" s="243">
        <f t="shared" si="1467"/>
        <v>0</v>
      </c>
      <c r="FS97" s="243"/>
      <c r="FT97" s="209" t="str">
        <f t="shared" si="1468"/>
        <v/>
      </c>
      <c r="FV97" s="221"/>
      <c r="FW97" s="187" t="str">
        <f>IF(FV97="","",VLOOKUP(FV97,Language!$D$5:$E$100,2,0))</f>
        <v/>
      </c>
      <c r="FX97" s="222"/>
      <c r="FY97" s="187" t="str">
        <f>IF(FX97="","",VLOOKUP(FX97,Language!$D$5:$E$100,2,0))</f>
        <v/>
      </c>
      <c r="FZ97" s="257"/>
      <c r="GA97" s="258"/>
      <c r="GB97" s="242"/>
      <c r="GC97" s="242"/>
      <c r="GD97" s="243">
        <f t="shared" si="1469"/>
        <v>0</v>
      </c>
      <c r="GE97" s="243">
        <f t="shared" si="1470"/>
        <v>0</v>
      </c>
      <c r="GF97" s="243"/>
      <c r="GG97" s="209" t="str">
        <f t="shared" si="1471"/>
        <v/>
      </c>
      <c r="GI97" s="221"/>
      <c r="GJ97" s="187" t="str">
        <f>IF(GI97="","",VLOOKUP(GI97,Language!$D$5:$E$100,2,0))</f>
        <v/>
      </c>
      <c r="GK97" s="222"/>
      <c r="GL97" s="187" t="str">
        <f>IF(GK97="","",VLOOKUP(GK97,Language!$D$5:$E$100,2,0))</f>
        <v/>
      </c>
      <c r="GM97" s="257"/>
      <c r="GN97" s="258"/>
      <c r="GO97" s="242"/>
      <c r="GP97" s="242"/>
      <c r="GQ97" s="243">
        <f t="shared" si="1472"/>
        <v>0</v>
      </c>
      <c r="GR97" s="243">
        <f t="shared" si="1473"/>
        <v>0</v>
      </c>
      <c r="GS97" s="243"/>
      <c r="GT97" s="209" t="str">
        <f t="shared" si="1474"/>
        <v/>
      </c>
      <c r="GV97" s="221"/>
      <c r="GW97" s="187" t="str">
        <f>IF(GV97="","",VLOOKUP(GV97,Language!$D$5:$E$100,2,0))</f>
        <v/>
      </c>
      <c r="GX97" s="222"/>
      <c r="GY97" s="187" t="str">
        <f>IF(GX97="","",VLOOKUP(GX97,Language!$D$5:$E$100,2,0))</f>
        <v/>
      </c>
      <c r="GZ97" s="257"/>
      <c r="HA97" s="258"/>
      <c r="HB97" s="242"/>
      <c r="HC97" s="242"/>
      <c r="HD97" s="243">
        <f t="shared" si="1475"/>
        <v>0</v>
      </c>
      <c r="HE97" s="243">
        <f t="shared" si="1476"/>
        <v>0</v>
      </c>
      <c r="HF97" s="243"/>
      <c r="HG97" s="209" t="str">
        <f t="shared" si="1477"/>
        <v/>
      </c>
      <c r="HI97" s="221"/>
      <c r="HJ97" s="187" t="str">
        <f>IF(HI97="","",VLOOKUP(HI97,Language!$D$5:$E$100,2,0))</f>
        <v/>
      </c>
      <c r="HK97" s="222"/>
      <c r="HL97" s="187" t="str">
        <f>IF(HK97="","",VLOOKUP(HK97,Language!$D$5:$E$100,2,0))</f>
        <v/>
      </c>
      <c r="HM97" s="257"/>
      <c r="HN97" s="258"/>
      <c r="HO97" s="242"/>
      <c r="HP97" s="242"/>
      <c r="HQ97" s="243">
        <f t="shared" si="1478"/>
        <v>0</v>
      </c>
      <c r="HR97" s="243">
        <f t="shared" si="1479"/>
        <v>0</v>
      </c>
      <c r="HS97" s="243"/>
      <c r="HT97" s="209" t="str">
        <f t="shared" si="1480"/>
        <v/>
      </c>
      <c r="HV97" s="221"/>
      <c r="HW97" s="187" t="str">
        <f>IF(HV97="","",VLOOKUP(HV97,Language!$D$5:$E$100,2,0))</f>
        <v/>
      </c>
      <c r="HX97" s="222"/>
      <c r="HY97" s="187" t="str">
        <f>IF(HX97="","",VLOOKUP(HX97,Language!$D$5:$E$100,2,0))</f>
        <v/>
      </c>
      <c r="HZ97" s="257"/>
      <c r="IA97" s="258"/>
      <c r="IB97" s="242"/>
      <c r="IC97" s="242"/>
      <c r="ID97" s="243">
        <f t="shared" si="1481"/>
        <v>0</v>
      </c>
      <c r="IE97" s="243">
        <f t="shared" si="1482"/>
        <v>0</v>
      </c>
      <c r="IF97" s="243"/>
      <c r="IG97" s="209" t="str">
        <f t="shared" si="1483"/>
        <v/>
      </c>
      <c r="II97" s="221"/>
      <c r="IJ97" s="187" t="str">
        <f>IF(II97="","",VLOOKUP(II97,Language!$D$5:$E$100,2,0))</f>
        <v/>
      </c>
      <c r="IK97" s="222"/>
      <c r="IL97" s="187" t="str">
        <f>IF(IK97="","",VLOOKUP(IK97,Language!$D$5:$E$100,2,0))</f>
        <v/>
      </c>
      <c r="IM97" s="257"/>
      <c r="IN97" s="258"/>
      <c r="IO97" s="242"/>
      <c r="IP97" s="242"/>
      <c r="IQ97" s="243">
        <f t="shared" si="1484"/>
        <v>0</v>
      </c>
      <c r="IR97" s="243">
        <f t="shared" si="1485"/>
        <v>0</v>
      </c>
      <c r="IS97" s="243"/>
      <c r="IT97" s="209" t="str">
        <f t="shared" si="1486"/>
        <v/>
      </c>
      <c r="IV97" s="221"/>
      <c r="IW97" s="187" t="str">
        <f>IF(IV97="","",VLOOKUP(IV97,Language!$D$5:$E$100,2,0))</f>
        <v/>
      </c>
      <c r="IX97" s="222"/>
      <c r="IY97" s="187" t="str">
        <f>IF(IX97="","",VLOOKUP(IX97,Language!$D$5:$E$100,2,0))</f>
        <v/>
      </c>
      <c r="IZ97" s="257"/>
      <c r="JA97" s="258"/>
      <c r="JB97" s="242"/>
      <c r="JC97" s="242"/>
      <c r="JD97" s="243">
        <f t="shared" si="1487"/>
        <v>0</v>
      </c>
      <c r="JE97" s="243">
        <f t="shared" si="1488"/>
        <v>0</v>
      </c>
      <c r="JF97" s="243"/>
      <c r="JG97" s="209" t="str">
        <f t="shared" si="1489"/>
        <v/>
      </c>
      <c r="JI97" s="221"/>
      <c r="JJ97" s="187" t="str">
        <f>IF(JI97="","",VLOOKUP(JI97,Language!$D$5:$E$100,2,0))</f>
        <v/>
      </c>
      <c r="JK97" s="222"/>
      <c r="JL97" s="187" t="str">
        <f>IF(JK97="","",VLOOKUP(JK97,Language!$D$5:$E$100,2,0))</f>
        <v/>
      </c>
      <c r="JM97" s="257"/>
      <c r="JN97" s="258"/>
      <c r="JO97" s="242"/>
      <c r="JP97" s="242"/>
      <c r="JQ97" s="243">
        <f t="shared" si="1490"/>
        <v>0</v>
      </c>
      <c r="JR97" s="243">
        <f t="shared" si="1491"/>
        <v>0</v>
      </c>
      <c r="JS97" s="243"/>
      <c r="JT97" s="209" t="str">
        <f t="shared" si="1492"/>
        <v/>
      </c>
      <c r="JV97" s="221"/>
      <c r="JW97" s="187" t="str">
        <f>IF(JV97="","",VLOOKUP(JV97,Language!$D$5:$E$100,2,0))</f>
        <v/>
      </c>
      <c r="JX97" s="222"/>
      <c r="JY97" s="187" t="str">
        <f>IF(JX97="","",VLOOKUP(JX97,Language!$D$5:$E$100,2,0))</f>
        <v/>
      </c>
      <c r="JZ97" s="257"/>
      <c r="KA97" s="258"/>
      <c r="KB97" s="242"/>
      <c r="KC97" s="242"/>
      <c r="KD97" s="243">
        <f t="shared" si="1493"/>
        <v>0</v>
      </c>
      <c r="KE97" s="243">
        <f t="shared" si="1494"/>
        <v>0</v>
      </c>
      <c r="KF97" s="243"/>
      <c r="KG97" s="209" t="str">
        <f t="shared" si="1495"/>
        <v/>
      </c>
      <c r="KI97" s="221"/>
      <c r="KJ97" s="187" t="str">
        <f>IF(KI97="","",VLOOKUP(KI97,Language!$D$5:$E$100,2,0))</f>
        <v/>
      </c>
      <c r="KK97" s="222"/>
      <c r="KL97" s="187" t="str">
        <f>IF(KK97="","",VLOOKUP(KK97,Language!$D$5:$E$100,2,0))</f>
        <v/>
      </c>
      <c r="KM97" s="257"/>
      <c r="KN97" s="258"/>
      <c r="KO97" s="242"/>
      <c r="KP97" s="242"/>
      <c r="KQ97" s="243">
        <f t="shared" si="1496"/>
        <v>0</v>
      </c>
      <c r="KR97" s="243">
        <f t="shared" si="1497"/>
        <v>0</v>
      </c>
      <c r="KS97" s="243"/>
      <c r="KT97" s="209" t="str">
        <f t="shared" si="1498"/>
        <v/>
      </c>
      <c r="KV97" s="221"/>
      <c r="KW97" s="187" t="str">
        <f>IF(KV97="","",VLOOKUP(KV97,Language!$D$5:$E$100,2,0))</f>
        <v/>
      </c>
      <c r="KX97" s="222"/>
      <c r="KY97" s="187" t="str">
        <f>IF(KX97="","",VLOOKUP(KX97,Language!$D$5:$E$100,2,0))</f>
        <v/>
      </c>
      <c r="KZ97" s="257"/>
      <c r="LA97" s="258"/>
      <c r="LB97" s="242"/>
      <c r="LC97" s="242"/>
      <c r="LD97" s="243">
        <f t="shared" si="1499"/>
        <v>0</v>
      </c>
      <c r="LE97" s="243">
        <f t="shared" si="1500"/>
        <v>0</v>
      </c>
      <c r="LF97" s="243"/>
      <c r="LG97" s="209" t="str">
        <f t="shared" si="1501"/>
        <v/>
      </c>
      <c r="LI97" s="221"/>
      <c r="LJ97" s="187" t="str">
        <f>IF(LI97="","",VLOOKUP(LI97,Language!$D$5:$E$100,2,0))</f>
        <v/>
      </c>
      <c r="LK97" s="222"/>
      <c r="LL97" s="187" t="str">
        <f>IF(LK97="","",VLOOKUP(LK97,Language!$D$5:$E$100,2,0))</f>
        <v/>
      </c>
      <c r="LM97" s="257"/>
      <c r="LN97" s="258"/>
      <c r="LO97" s="242"/>
      <c r="LP97" s="242"/>
      <c r="LQ97" s="243">
        <f t="shared" si="1502"/>
        <v>0</v>
      </c>
      <c r="LR97" s="243">
        <f t="shared" si="1503"/>
        <v>0</v>
      </c>
      <c r="LS97" s="243"/>
      <c r="LT97" s="209" t="str">
        <f t="shared" si="1504"/>
        <v/>
      </c>
      <c r="LV97" s="221"/>
      <c r="LW97" s="187" t="str">
        <f>IF(LV97="","",VLOOKUP(LV97,Language!$D$5:$E$100,2,0))</f>
        <v/>
      </c>
      <c r="LX97" s="222"/>
      <c r="LY97" s="187" t="str">
        <f>IF(LX97="","",VLOOKUP(LX97,Language!$D$5:$E$100,2,0))</f>
        <v/>
      </c>
      <c r="LZ97" s="257"/>
      <c r="MA97" s="258"/>
      <c r="MB97" s="242"/>
      <c r="MC97" s="242"/>
      <c r="MD97" s="243">
        <f t="shared" si="1505"/>
        <v>0</v>
      </c>
      <c r="ME97" s="243">
        <f t="shared" si="1506"/>
        <v>0</v>
      </c>
      <c r="MF97" s="243"/>
      <c r="MG97" s="209" t="str">
        <f t="shared" si="1507"/>
        <v/>
      </c>
    </row>
    <row r="98" spans="1:345" s="22" customFormat="1">
      <c r="A98" s="183"/>
      <c r="B98" s="186" t="str">
        <f>IF(C98="","",INDEX(Groups!$C$7:$C$65,MATCH(C98,Groups!$D$7:$D$65,0)))</f>
        <v/>
      </c>
      <c r="C98" s="187" t="str">
        <f>'World Cup'!$Z$50</f>
        <v/>
      </c>
      <c r="D98" s="188" t="str">
        <f>IF(E98="","",INDEX(Groups!$C$7:$C$65,MATCH(E98,Groups!$D$7:$D$65,0)))</f>
        <v/>
      </c>
      <c r="E98" s="187" t="str">
        <f>'World Cup'!$AA$50</f>
        <v/>
      </c>
      <c r="F98" s="189" t="str">
        <f>IF(AND('World Cup'!$Z$51&lt;&gt;"",'World Cup'!$AA$51&lt;&gt;""),'World Cup'!$Z$51+IF(AND('World Cup'!$Z$53&lt;&gt;"",'World Cup'!$AA$53&lt;&gt;"",'World Cup'!$Z$51='World Cup'!$AA$51),'World Cup'!$Z$53,0),"")</f>
        <v/>
      </c>
      <c r="G98" s="190" t="str">
        <f>IF(AND('World Cup'!$Z$51&lt;&gt;"",'World Cup'!$AA$51&lt;&gt;""),'World Cup'!$AA$51+IF(AND('World Cup'!$Z$53&lt;&gt;"",'World Cup'!$AA$53&lt;&gt;"",'World Cup'!$Z$51='World Cup'!$AA$51),'World Cup'!$AA$53,0),"")</f>
        <v/>
      </c>
      <c r="I98" s="221"/>
      <c r="J98" s="187" t="str">
        <f>IF(I98="","",VLOOKUP(I98,Language!$D$5:$E$100,2,0))</f>
        <v/>
      </c>
      <c r="K98" s="222"/>
      <c r="L98" s="187" t="str">
        <f>IF(K98="","",VLOOKUP(K98,Language!$D$5:$E$100,2,0))</f>
        <v/>
      </c>
      <c r="M98" s="257"/>
      <c r="N98" s="258"/>
      <c r="O98" s="242"/>
      <c r="P98" s="242"/>
      <c r="Q98" s="243">
        <f t="shared" si="1430"/>
        <v>0</v>
      </c>
      <c r="R98" s="243">
        <f t="shared" si="1431"/>
        <v>0</v>
      </c>
      <c r="S98" s="243"/>
      <c r="T98" s="209" t="str">
        <f t="shared" si="1432"/>
        <v/>
      </c>
      <c r="V98" s="221"/>
      <c r="W98" s="187" t="str">
        <f>IF(V98="","",VLOOKUP(V98,Language!$D$5:$E$100,2,0))</f>
        <v/>
      </c>
      <c r="X98" s="222"/>
      <c r="Y98" s="187" t="str">
        <f>IF(X98="","",VLOOKUP(X98,Language!$D$5:$E$100,2,0))</f>
        <v/>
      </c>
      <c r="Z98" s="257"/>
      <c r="AA98" s="258"/>
      <c r="AB98" s="242"/>
      <c r="AC98" s="242"/>
      <c r="AD98" s="243">
        <f t="shared" si="1433"/>
        <v>0</v>
      </c>
      <c r="AE98" s="243">
        <f t="shared" si="1434"/>
        <v>0</v>
      </c>
      <c r="AF98" s="243"/>
      <c r="AG98" s="209" t="str">
        <f t="shared" si="1435"/>
        <v/>
      </c>
      <c r="AI98" s="221"/>
      <c r="AJ98" s="187" t="str">
        <f>IF(AI98="","",VLOOKUP(AI98,Language!$D$5:$E$100,2,0))</f>
        <v/>
      </c>
      <c r="AK98" s="222"/>
      <c r="AL98" s="187" t="str">
        <f>IF(AK98="","",VLOOKUP(AK98,Language!$D$5:$E$100,2,0))</f>
        <v/>
      </c>
      <c r="AM98" s="257"/>
      <c r="AN98" s="258"/>
      <c r="AO98" s="242"/>
      <c r="AP98" s="242"/>
      <c r="AQ98" s="243">
        <f t="shared" si="1436"/>
        <v>0</v>
      </c>
      <c r="AR98" s="243">
        <f t="shared" si="1437"/>
        <v>0</v>
      </c>
      <c r="AS98" s="243"/>
      <c r="AT98" s="209" t="str">
        <f t="shared" si="1438"/>
        <v/>
      </c>
      <c r="AV98" s="221"/>
      <c r="AW98" s="187" t="str">
        <f>IF(AV98="","",VLOOKUP(AV98,Language!$D$5:$E$100,2,0))</f>
        <v/>
      </c>
      <c r="AX98" s="222"/>
      <c r="AY98" s="187" t="str">
        <f>IF(AX98="","",VLOOKUP(AX98,Language!$D$5:$E$100,2,0))</f>
        <v/>
      </c>
      <c r="AZ98" s="257"/>
      <c r="BA98" s="258"/>
      <c r="BB98" s="242"/>
      <c r="BC98" s="242"/>
      <c r="BD98" s="243">
        <f t="shared" si="1439"/>
        <v>0</v>
      </c>
      <c r="BE98" s="243">
        <f t="shared" si="1440"/>
        <v>0</v>
      </c>
      <c r="BF98" s="243"/>
      <c r="BG98" s="209" t="str">
        <f t="shared" si="1441"/>
        <v/>
      </c>
      <c r="BI98" s="221"/>
      <c r="BJ98" s="187" t="str">
        <f>IF(BI98="","",VLOOKUP(BI98,Language!$D$5:$E$100,2,0))</f>
        <v/>
      </c>
      <c r="BK98" s="222"/>
      <c r="BL98" s="187" t="str">
        <f>IF(BK98="","",VLOOKUP(BK98,Language!$D$5:$E$100,2,0))</f>
        <v/>
      </c>
      <c r="BM98" s="257"/>
      <c r="BN98" s="258"/>
      <c r="BO98" s="242"/>
      <c r="BP98" s="242"/>
      <c r="BQ98" s="243">
        <f t="shared" si="1442"/>
        <v>0</v>
      </c>
      <c r="BR98" s="243">
        <f t="shared" si="1443"/>
        <v>0</v>
      </c>
      <c r="BS98" s="243"/>
      <c r="BT98" s="209" t="str">
        <f t="shared" si="1444"/>
        <v/>
      </c>
      <c r="BV98" s="221"/>
      <c r="BW98" s="187" t="str">
        <f>IF(BV98="","",VLOOKUP(BV98,Language!$D$5:$E$100,2,0))</f>
        <v/>
      </c>
      <c r="BX98" s="222"/>
      <c r="BY98" s="187" t="str">
        <f>IF(BX98="","",VLOOKUP(BX98,Language!$D$5:$E$100,2,0))</f>
        <v/>
      </c>
      <c r="BZ98" s="257"/>
      <c r="CA98" s="258"/>
      <c r="CB98" s="242"/>
      <c r="CC98" s="242"/>
      <c r="CD98" s="243">
        <f t="shared" si="1445"/>
        <v>0</v>
      </c>
      <c r="CE98" s="243">
        <f t="shared" si="1446"/>
        <v>0</v>
      </c>
      <c r="CF98" s="243"/>
      <c r="CG98" s="209" t="str">
        <f t="shared" si="1447"/>
        <v/>
      </c>
      <c r="CI98" s="221"/>
      <c r="CJ98" s="187" t="str">
        <f>IF(CI98="","",VLOOKUP(CI98,Language!$D$5:$E$100,2,0))</f>
        <v/>
      </c>
      <c r="CK98" s="222"/>
      <c r="CL98" s="187" t="str">
        <f>IF(CK98="","",VLOOKUP(CK98,Language!$D$5:$E$100,2,0))</f>
        <v/>
      </c>
      <c r="CM98" s="257"/>
      <c r="CN98" s="258"/>
      <c r="CO98" s="242"/>
      <c r="CP98" s="242"/>
      <c r="CQ98" s="243">
        <f t="shared" si="1448"/>
        <v>0</v>
      </c>
      <c r="CR98" s="243">
        <f t="shared" si="1449"/>
        <v>0</v>
      </c>
      <c r="CS98" s="243"/>
      <c r="CT98" s="209" t="str">
        <f t="shared" si="1450"/>
        <v/>
      </c>
      <c r="CV98" s="221"/>
      <c r="CW98" s="187" t="str">
        <f>IF(CV98="","",VLOOKUP(CV98,Language!$D$5:$E$100,2,0))</f>
        <v/>
      </c>
      <c r="CX98" s="222"/>
      <c r="CY98" s="187" t="str">
        <f>IF(CX98="","",VLOOKUP(CX98,Language!$D$5:$E$100,2,0))</f>
        <v/>
      </c>
      <c r="CZ98" s="257"/>
      <c r="DA98" s="258"/>
      <c r="DB98" s="242"/>
      <c r="DC98" s="242"/>
      <c r="DD98" s="243">
        <f t="shared" si="1451"/>
        <v>0</v>
      </c>
      <c r="DE98" s="243">
        <f t="shared" si="1452"/>
        <v>0</v>
      </c>
      <c r="DF98" s="243"/>
      <c r="DG98" s="209" t="str">
        <f t="shared" si="1453"/>
        <v/>
      </c>
      <c r="DI98" s="221"/>
      <c r="DJ98" s="187" t="str">
        <f>IF(DI98="","",VLOOKUP(DI98,Language!$D$5:$E$100,2,0))</f>
        <v/>
      </c>
      <c r="DK98" s="222"/>
      <c r="DL98" s="187" t="str">
        <f>IF(DK98="","",VLOOKUP(DK98,Language!$D$5:$E$100,2,0))</f>
        <v/>
      </c>
      <c r="DM98" s="257"/>
      <c r="DN98" s="258"/>
      <c r="DO98" s="242"/>
      <c r="DP98" s="242"/>
      <c r="DQ98" s="243">
        <f t="shared" si="1454"/>
        <v>0</v>
      </c>
      <c r="DR98" s="243">
        <f t="shared" si="1455"/>
        <v>0</v>
      </c>
      <c r="DS98" s="243"/>
      <c r="DT98" s="209" t="str">
        <f t="shared" si="1456"/>
        <v/>
      </c>
      <c r="DV98" s="221"/>
      <c r="DW98" s="187" t="str">
        <f>IF(DV98="","",VLOOKUP(DV98,Language!$D$5:$E$100,2,0))</f>
        <v/>
      </c>
      <c r="DX98" s="222"/>
      <c r="DY98" s="187" t="str">
        <f>IF(DX98="","",VLOOKUP(DX98,Language!$D$5:$E$100,2,0))</f>
        <v/>
      </c>
      <c r="DZ98" s="257"/>
      <c r="EA98" s="258"/>
      <c r="EB98" s="242"/>
      <c r="EC98" s="242"/>
      <c r="ED98" s="243">
        <f t="shared" si="1457"/>
        <v>0</v>
      </c>
      <c r="EE98" s="243">
        <f t="shared" si="1458"/>
        <v>0</v>
      </c>
      <c r="EF98" s="243"/>
      <c r="EG98" s="209" t="str">
        <f t="shared" si="1459"/>
        <v/>
      </c>
      <c r="EI98" s="221"/>
      <c r="EJ98" s="187" t="str">
        <f>IF(EI98="","",VLOOKUP(EI98,Language!$D$5:$E$100,2,0))</f>
        <v/>
      </c>
      <c r="EK98" s="222"/>
      <c r="EL98" s="187" t="str">
        <f>IF(EK98="","",VLOOKUP(EK98,Language!$D$5:$E$100,2,0))</f>
        <v/>
      </c>
      <c r="EM98" s="257"/>
      <c r="EN98" s="258"/>
      <c r="EO98" s="242"/>
      <c r="EP98" s="242"/>
      <c r="EQ98" s="243">
        <f t="shared" si="1460"/>
        <v>0</v>
      </c>
      <c r="ER98" s="243">
        <f t="shared" si="1461"/>
        <v>0</v>
      </c>
      <c r="ES98" s="243"/>
      <c r="ET98" s="209" t="str">
        <f t="shared" si="1462"/>
        <v/>
      </c>
      <c r="EV98" s="221"/>
      <c r="EW98" s="187" t="str">
        <f>IF(EV98="","",VLOOKUP(EV98,Language!$D$5:$E$100,2,0))</f>
        <v/>
      </c>
      <c r="EX98" s="222"/>
      <c r="EY98" s="187" t="str">
        <f>IF(EX98="","",VLOOKUP(EX98,Language!$D$5:$E$100,2,0))</f>
        <v/>
      </c>
      <c r="EZ98" s="257"/>
      <c r="FA98" s="258"/>
      <c r="FB98" s="242"/>
      <c r="FC98" s="242"/>
      <c r="FD98" s="243">
        <f t="shared" si="1463"/>
        <v>0</v>
      </c>
      <c r="FE98" s="243">
        <f t="shared" si="1464"/>
        <v>0</v>
      </c>
      <c r="FF98" s="243"/>
      <c r="FG98" s="209" t="str">
        <f t="shared" si="1465"/>
        <v/>
      </c>
      <c r="FI98" s="221"/>
      <c r="FJ98" s="187" t="str">
        <f>IF(FI98="","",VLOOKUP(FI98,Language!$D$5:$E$100,2,0))</f>
        <v/>
      </c>
      <c r="FK98" s="222"/>
      <c r="FL98" s="187" t="str">
        <f>IF(FK98="","",VLOOKUP(FK98,Language!$D$5:$E$100,2,0))</f>
        <v/>
      </c>
      <c r="FM98" s="257"/>
      <c r="FN98" s="258"/>
      <c r="FO98" s="242"/>
      <c r="FP98" s="242"/>
      <c r="FQ98" s="243">
        <f t="shared" si="1466"/>
        <v>0</v>
      </c>
      <c r="FR98" s="243">
        <f t="shared" si="1467"/>
        <v>0</v>
      </c>
      <c r="FS98" s="243"/>
      <c r="FT98" s="209" t="str">
        <f t="shared" si="1468"/>
        <v/>
      </c>
      <c r="FV98" s="221"/>
      <c r="FW98" s="187" t="str">
        <f>IF(FV98="","",VLOOKUP(FV98,Language!$D$5:$E$100,2,0))</f>
        <v/>
      </c>
      <c r="FX98" s="222"/>
      <c r="FY98" s="187" t="str">
        <f>IF(FX98="","",VLOOKUP(FX98,Language!$D$5:$E$100,2,0))</f>
        <v/>
      </c>
      <c r="FZ98" s="257"/>
      <c r="GA98" s="258"/>
      <c r="GB98" s="242"/>
      <c r="GC98" s="242"/>
      <c r="GD98" s="243">
        <f t="shared" si="1469"/>
        <v>0</v>
      </c>
      <c r="GE98" s="243">
        <f t="shared" si="1470"/>
        <v>0</v>
      </c>
      <c r="GF98" s="243"/>
      <c r="GG98" s="209" t="str">
        <f t="shared" si="1471"/>
        <v/>
      </c>
      <c r="GI98" s="221"/>
      <c r="GJ98" s="187" t="str">
        <f>IF(GI98="","",VLOOKUP(GI98,Language!$D$5:$E$100,2,0))</f>
        <v/>
      </c>
      <c r="GK98" s="222"/>
      <c r="GL98" s="187" t="str">
        <f>IF(GK98="","",VLOOKUP(GK98,Language!$D$5:$E$100,2,0))</f>
        <v/>
      </c>
      <c r="GM98" s="257"/>
      <c r="GN98" s="258"/>
      <c r="GO98" s="242"/>
      <c r="GP98" s="242"/>
      <c r="GQ98" s="243">
        <f t="shared" si="1472"/>
        <v>0</v>
      </c>
      <c r="GR98" s="243">
        <f t="shared" si="1473"/>
        <v>0</v>
      </c>
      <c r="GS98" s="243"/>
      <c r="GT98" s="209" t="str">
        <f t="shared" si="1474"/>
        <v/>
      </c>
      <c r="GV98" s="221"/>
      <c r="GW98" s="187" t="str">
        <f>IF(GV98="","",VLOOKUP(GV98,Language!$D$5:$E$100,2,0))</f>
        <v/>
      </c>
      <c r="GX98" s="222"/>
      <c r="GY98" s="187" t="str">
        <f>IF(GX98="","",VLOOKUP(GX98,Language!$D$5:$E$100,2,0))</f>
        <v/>
      </c>
      <c r="GZ98" s="257"/>
      <c r="HA98" s="258"/>
      <c r="HB98" s="242"/>
      <c r="HC98" s="242"/>
      <c r="HD98" s="243">
        <f t="shared" si="1475"/>
        <v>0</v>
      </c>
      <c r="HE98" s="243">
        <f t="shared" si="1476"/>
        <v>0</v>
      </c>
      <c r="HF98" s="243"/>
      <c r="HG98" s="209" t="str">
        <f t="shared" si="1477"/>
        <v/>
      </c>
      <c r="HI98" s="221"/>
      <c r="HJ98" s="187" t="str">
        <f>IF(HI98="","",VLOOKUP(HI98,Language!$D$5:$E$100,2,0))</f>
        <v/>
      </c>
      <c r="HK98" s="222"/>
      <c r="HL98" s="187" t="str">
        <f>IF(HK98="","",VLOOKUP(HK98,Language!$D$5:$E$100,2,0))</f>
        <v/>
      </c>
      <c r="HM98" s="257"/>
      <c r="HN98" s="258"/>
      <c r="HO98" s="242"/>
      <c r="HP98" s="242"/>
      <c r="HQ98" s="243">
        <f t="shared" si="1478"/>
        <v>0</v>
      </c>
      <c r="HR98" s="243">
        <f t="shared" si="1479"/>
        <v>0</v>
      </c>
      <c r="HS98" s="243"/>
      <c r="HT98" s="209" t="str">
        <f t="shared" si="1480"/>
        <v/>
      </c>
      <c r="HV98" s="221"/>
      <c r="HW98" s="187" t="str">
        <f>IF(HV98="","",VLOOKUP(HV98,Language!$D$5:$E$100,2,0))</f>
        <v/>
      </c>
      <c r="HX98" s="222"/>
      <c r="HY98" s="187" t="str">
        <f>IF(HX98="","",VLOOKUP(HX98,Language!$D$5:$E$100,2,0))</f>
        <v/>
      </c>
      <c r="HZ98" s="257"/>
      <c r="IA98" s="258"/>
      <c r="IB98" s="242"/>
      <c r="IC98" s="242"/>
      <c r="ID98" s="243">
        <f t="shared" si="1481"/>
        <v>0</v>
      </c>
      <c r="IE98" s="243">
        <f t="shared" si="1482"/>
        <v>0</v>
      </c>
      <c r="IF98" s="243"/>
      <c r="IG98" s="209" t="str">
        <f t="shared" si="1483"/>
        <v/>
      </c>
      <c r="II98" s="221"/>
      <c r="IJ98" s="187" t="str">
        <f>IF(II98="","",VLOOKUP(II98,Language!$D$5:$E$100,2,0))</f>
        <v/>
      </c>
      <c r="IK98" s="222"/>
      <c r="IL98" s="187" t="str">
        <f>IF(IK98="","",VLOOKUP(IK98,Language!$D$5:$E$100,2,0))</f>
        <v/>
      </c>
      <c r="IM98" s="257"/>
      <c r="IN98" s="258"/>
      <c r="IO98" s="242"/>
      <c r="IP98" s="242"/>
      <c r="IQ98" s="243">
        <f t="shared" si="1484"/>
        <v>0</v>
      </c>
      <c r="IR98" s="243">
        <f t="shared" si="1485"/>
        <v>0</v>
      </c>
      <c r="IS98" s="243"/>
      <c r="IT98" s="209" t="str">
        <f t="shared" si="1486"/>
        <v/>
      </c>
      <c r="IV98" s="221"/>
      <c r="IW98" s="187" t="str">
        <f>IF(IV98="","",VLOOKUP(IV98,Language!$D$5:$E$100,2,0))</f>
        <v/>
      </c>
      <c r="IX98" s="222"/>
      <c r="IY98" s="187" t="str">
        <f>IF(IX98="","",VLOOKUP(IX98,Language!$D$5:$E$100,2,0))</f>
        <v/>
      </c>
      <c r="IZ98" s="257"/>
      <c r="JA98" s="258"/>
      <c r="JB98" s="242"/>
      <c r="JC98" s="242"/>
      <c r="JD98" s="243">
        <f t="shared" si="1487"/>
        <v>0</v>
      </c>
      <c r="JE98" s="243">
        <f t="shared" si="1488"/>
        <v>0</v>
      </c>
      <c r="JF98" s="243"/>
      <c r="JG98" s="209" t="str">
        <f t="shared" si="1489"/>
        <v/>
      </c>
      <c r="JI98" s="221"/>
      <c r="JJ98" s="187" t="str">
        <f>IF(JI98="","",VLOOKUP(JI98,Language!$D$5:$E$100,2,0))</f>
        <v/>
      </c>
      <c r="JK98" s="222"/>
      <c r="JL98" s="187" t="str">
        <f>IF(JK98="","",VLOOKUP(JK98,Language!$D$5:$E$100,2,0))</f>
        <v/>
      </c>
      <c r="JM98" s="257"/>
      <c r="JN98" s="258"/>
      <c r="JO98" s="242"/>
      <c r="JP98" s="242"/>
      <c r="JQ98" s="243">
        <f t="shared" si="1490"/>
        <v>0</v>
      </c>
      <c r="JR98" s="243">
        <f t="shared" si="1491"/>
        <v>0</v>
      </c>
      <c r="JS98" s="243"/>
      <c r="JT98" s="209" t="str">
        <f t="shared" si="1492"/>
        <v/>
      </c>
      <c r="JV98" s="221"/>
      <c r="JW98" s="187" t="str">
        <f>IF(JV98="","",VLOOKUP(JV98,Language!$D$5:$E$100,2,0))</f>
        <v/>
      </c>
      <c r="JX98" s="222"/>
      <c r="JY98" s="187" t="str">
        <f>IF(JX98="","",VLOOKUP(JX98,Language!$D$5:$E$100,2,0))</f>
        <v/>
      </c>
      <c r="JZ98" s="257"/>
      <c r="KA98" s="258"/>
      <c r="KB98" s="242"/>
      <c r="KC98" s="242"/>
      <c r="KD98" s="243">
        <f t="shared" si="1493"/>
        <v>0</v>
      </c>
      <c r="KE98" s="243">
        <f t="shared" si="1494"/>
        <v>0</v>
      </c>
      <c r="KF98" s="243"/>
      <c r="KG98" s="209" t="str">
        <f t="shared" si="1495"/>
        <v/>
      </c>
      <c r="KI98" s="221"/>
      <c r="KJ98" s="187" t="str">
        <f>IF(KI98="","",VLOOKUP(KI98,Language!$D$5:$E$100,2,0))</f>
        <v/>
      </c>
      <c r="KK98" s="222"/>
      <c r="KL98" s="187" t="str">
        <f>IF(KK98="","",VLOOKUP(KK98,Language!$D$5:$E$100,2,0))</f>
        <v/>
      </c>
      <c r="KM98" s="257"/>
      <c r="KN98" s="258"/>
      <c r="KO98" s="242"/>
      <c r="KP98" s="242"/>
      <c r="KQ98" s="243">
        <f t="shared" si="1496"/>
        <v>0</v>
      </c>
      <c r="KR98" s="243">
        <f t="shared" si="1497"/>
        <v>0</v>
      </c>
      <c r="KS98" s="243"/>
      <c r="KT98" s="209" t="str">
        <f t="shared" si="1498"/>
        <v/>
      </c>
      <c r="KV98" s="221"/>
      <c r="KW98" s="187" t="str">
        <f>IF(KV98="","",VLOOKUP(KV98,Language!$D$5:$E$100,2,0))</f>
        <v/>
      </c>
      <c r="KX98" s="222"/>
      <c r="KY98" s="187" t="str">
        <f>IF(KX98="","",VLOOKUP(KX98,Language!$D$5:$E$100,2,0))</f>
        <v/>
      </c>
      <c r="KZ98" s="257"/>
      <c r="LA98" s="258"/>
      <c r="LB98" s="242"/>
      <c r="LC98" s="242"/>
      <c r="LD98" s="243">
        <f t="shared" si="1499"/>
        <v>0</v>
      </c>
      <c r="LE98" s="243">
        <f t="shared" si="1500"/>
        <v>0</v>
      </c>
      <c r="LF98" s="243"/>
      <c r="LG98" s="209" t="str">
        <f t="shared" si="1501"/>
        <v/>
      </c>
      <c r="LI98" s="221"/>
      <c r="LJ98" s="187" t="str">
        <f>IF(LI98="","",VLOOKUP(LI98,Language!$D$5:$E$100,2,0))</f>
        <v/>
      </c>
      <c r="LK98" s="222"/>
      <c r="LL98" s="187" t="str">
        <f>IF(LK98="","",VLOOKUP(LK98,Language!$D$5:$E$100,2,0))</f>
        <v/>
      </c>
      <c r="LM98" s="257"/>
      <c r="LN98" s="258"/>
      <c r="LO98" s="242"/>
      <c r="LP98" s="242"/>
      <c r="LQ98" s="243">
        <f t="shared" si="1502"/>
        <v>0</v>
      </c>
      <c r="LR98" s="243">
        <f t="shared" si="1503"/>
        <v>0</v>
      </c>
      <c r="LS98" s="243"/>
      <c r="LT98" s="209" t="str">
        <f t="shared" si="1504"/>
        <v/>
      </c>
      <c r="LV98" s="221"/>
      <c r="LW98" s="187" t="str">
        <f>IF(LV98="","",VLOOKUP(LV98,Language!$D$5:$E$100,2,0))</f>
        <v/>
      </c>
      <c r="LX98" s="222"/>
      <c r="LY98" s="187" t="str">
        <f>IF(LX98="","",VLOOKUP(LX98,Language!$D$5:$E$100,2,0))</f>
        <v/>
      </c>
      <c r="LZ98" s="257"/>
      <c r="MA98" s="258"/>
      <c r="MB98" s="242"/>
      <c r="MC98" s="242"/>
      <c r="MD98" s="243">
        <f t="shared" si="1505"/>
        <v>0</v>
      </c>
      <c r="ME98" s="243">
        <f t="shared" si="1506"/>
        <v>0</v>
      </c>
      <c r="MF98" s="243"/>
      <c r="MG98" s="209" t="str">
        <f t="shared" si="1507"/>
        <v/>
      </c>
    </row>
    <row r="99" spans="1:345" s="22" customFormat="1">
      <c r="A99" s="183"/>
      <c r="B99" s="186" t="str">
        <f>IF(C99="","",INDEX(Groups!$C$7:$C$65,MATCH(C99,Groups!$D$7:$D$65,0)))</f>
        <v/>
      </c>
      <c r="C99" s="187" t="str">
        <f>'World Cup'!$AC$50</f>
        <v/>
      </c>
      <c r="D99" s="188" t="str">
        <f>IF(E99="","",INDEX(Groups!$C$7:$C$65,MATCH(E99,Groups!$D$7:$D$65,0)))</f>
        <v/>
      </c>
      <c r="E99" s="187" t="str">
        <f>'World Cup'!$AD$50</f>
        <v/>
      </c>
      <c r="F99" s="189" t="str">
        <f>IF(AND('World Cup'!$AC$51&lt;&gt;"",'World Cup'!$AD$51&lt;&gt;""),'World Cup'!$AC$51+IF(AND('World Cup'!$AC$53&lt;&gt;"",'World Cup'!$AD$53&lt;&gt;"",'World Cup'!$AC$51='World Cup'!$AD$51),'World Cup'!$AC$53,0),"")</f>
        <v/>
      </c>
      <c r="G99" s="190" t="str">
        <f>IF(AND('World Cup'!$AC$51&lt;&gt;"",'World Cup'!$AD$51&lt;&gt;""),'World Cup'!$AD$51+IF(AND('World Cup'!$AC$53&lt;&gt;"",'World Cup'!$AD$53&lt;&gt;"",'World Cup'!$AC$51='World Cup'!$AD$51),'World Cup'!$AD$53,0),"")</f>
        <v/>
      </c>
      <c r="I99" s="221"/>
      <c r="J99" s="187" t="str">
        <f>IF(I99="","",VLOOKUP(I99,Language!$D$5:$E$100,2,0))</f>
        <v/>
      </c>
      <c r="K99" s="222"/>
      <c r="L99" s="187" t="str">
        <f>IF(K99="","",VLOOKUP(K99,Language!$D$5:$E$100,2,0))</f>
        <v/>
      </c>
      <c r="M99" s="257"/>
      <c r="N99" s="258"/>
      <c r="O99" s="242"/>
      <c r="P99" s="242"/>
      <c r="Q99" s="243">
        <f t="shared" si="1430"/>
        <v>0</v>
      </c>
      <c r="R99" s="243">
        <f t="shared" si="1431"/>
        <v>0</v>
      </c>
      <c r="S99" s="243"/>
      <c r="T99" s="209" t="str">
        <f t="shared" si="1432"/>
        <v/>
      </c>
      <c r="V99" s="221"/>
      <c r="W99" s="187" t="str">
        <f>IF(V99="","",VLOOKUP(V99,Language!$D$5:$E$100,2,0))</f>
        <v/>
      </c>
      <c r="X99" s="222"/>
      <c r="Y99" s="187" t="str">
        <f>IF(X99="","",VLOOKUP(X99,Language!$D$5:$E$100,2,0))</f>
        <v/>
      </c>
      <c r="Z99" s="257"/>
      <c r="AA99" s="258"/>
      <c r="AB99" s="242"/>
      <c r="AC99" s="242"/>
      <c r="AD99" s="243">
        <f t="shared" si="1433"/>
        <v>0</v>
      </c>
      <c r="AE99" s="243">
        <f t="shared" si="1434"/>
        <v>0</v>
      </c>
      <c r="AF99" s="243"/>
      <c r="AG99" s="209" t="str">
        <f t="shared" si="1435"/>
        <v/>
      </c>
      <c r="AI99" s="221"/>
      <c r="AJ99" s="187" t="str">
        <f>IF(AI99="","",VLOOKUP(AI99,Language!$D$5:$E$100,2,0))</f>
        <v/>
      </c>
      <c r="AK99" s="222"/>
      <c r="AL99" s="187" t="str">
        <f>IF(AK99="","",VLOOKUP(AK99,Language!$D$5:$E$100,2,0))</f>
        <v/>
      </c>
      <c r="AM99" s="257"/>
      <c r="AN99" s="258"/>
      <c r="AO99" s="242"/>
      <c r="AP99" s="242"/>
      <c r="AQ99" s="243">
        <f t="shared" si="1436"/>
        <v>0</v>
      </c>
      <c r="AR99" s="243">
        <f t="shared" si="1437"/>
        <v>0</v>
      </c>
      <c r="AS99" s="243"/>
      <c r="AT99" s="209" t="str">
        <f t="shared" si="1438"/>
        <v/>
      </c>
      <c r="AV99" s="221"/>
      <c r="AW99" s="187" t="str">
        <f>IF(AV99="","",VLOOKUP(AV99,Language!$D$5:$E$100,2,0))</f>
        <v/>
      </c>
      <c r="AX99" s="222"/>
      <c r="AY99" s="187" t="str">
        <f>IF(AX99="","",VLOOKUP(AX99,Language!$D$5:$E$100,2,0))</f>
        <v/>
      </c>
      <c r="AZ99" s="257"/>
      <c r="BA99" s="258"/>
      <c r="BB99" s="242"/>
      <c r="BC99" s="242"/>
      <c r="BD99" s="243">
        <f t="shared" si="1439"/>
        <v>0</v>
      </c>
      <c r="BE99" s="243">
        <f t="shared" si="1440"/>
        <v>0</v>
      </c>
      <c r="BF99" s="243"/>
      <c r="BG99" s="209" t="str">
        <f t="shared" si="1441"/>
        <v/>
      </c>
      <c r="BI99" s="221"/>
      <c r="BJ99" s="187" t="str">
        <f>IF(BI99="","",VLOOKUP(BI99,Language!$D$5:$E$100,2,0))</f>
        <v/>
      </c>
      <c r="BK99" s="222"/>
      <c r="BL99" s="187" t="str">
        <f>IF(BK99="","",VLOOKUP(BK99,Language!$D$5:$E$100,2,0))</f>
        <v/>
      </c>
      <c r="BM99" s="257"/>
      <c r="BN99" s="258"/>
      <c r="BO99" s="242"/>
      <c r="BP99" s="242"/>
      <c r="BQ99" s="243">
        <f t="shared" si="1442"/>
        <v>0</v>
      </c>
      <c r="BR99" s="243">
        <f t="shared" si="1443"/>
        <v>0</v>
      </c>
      <c r="BS99" s="243"/>
      <c r="BT99" s="209" t="str">
        <f t="shared" si="1444"/>
        <v/>
      </c>
      <c r="BV99" s="221"/>
      <c r="BW99" s="187" t="str">
        <f>IF(BV99="","",VLOOKUP(BV99,Language!$D$5:$E$100,2,0))</f>
        <v/>
      </c>
      <c r="BX99" s="222"/>
      <c r="BY99" s="187" t="str">
        <f>IF(BX99="","",VLOOKUP(BX99,Language!$D$5:$E$100,2,0))</f>
        <v/>
      </c>
      <c r="BZ99" s="257"/>
      <c r="CA99" s="258"/>
      <c r="CB99" s="242"/>
      <c r="CC99" s="242"/>
      <c r="CD99" s="243">
        <f t="shared" si="1445"/>
        <v>0</v>
      </c>
      <c r="CE99" s="243">
        <f t="shared" si="1446"/>
        <v>0</v>
      </c>
      <c r="CF99" s="243"/>
      <c r="CG99" s="209" t="str">
        <f t="shared" si="1447"/>
        <v/>
      </c>
      <c r="CI99" s="221"/>
      <c r="CJ99" s="187" t="str">
        <f>IF(CI99="","",VLOOKUP(CI99,Language!$D$5:$E$100,2,0))</f>
        <v/>
      </c>
      <c r="CK99" s="222"/>
      <c r="CL99" s="187" t="str">
        <f>IF(CK99="","",VLOOKUP(CK99,Language!$D$5:$E$100,2,0))</f>
        <v/>
      </c>
      <c r="CM99" s="257"/>
      <c r="CN99" s="258"/>
      <c r="CO99" s="242"/>
      <c r="CP99" s="242"/>
      <c r="CQ99" s="243">
        <f t="shared" si="1448"/>
        <v>0</v>
      </c>
      <c r="CR99" s="243">
        <f t="shared" si="1449"/>
        <v>0</v>
      </c>
      <c r="CS99" s="243"/>
      <c r="CT99" s="209" t="str">
        <f t="shared" si="1450"/>
        <v/>
      </c>
      <c r="CV99" s="221"/>
      <c r="CW99" s="187" t="str">
        <f>IF(CV99="","",VLOOKUP(CV99,Language!$D$5:$E$100,2,0))</f>
        <v/>
      </c>
      <c r="CX99" s="222"/>
      <c r="CY99" s="187" t="str">
        <f>IF(CX99="","",VLOOKUP(CX99,Language!$D$5:$E$100,2,0))</f>
        <v/>
      </c>
      <c r="CZ99" s="257"/>
      <c r="DA99" s="258"/>
      <c r="DB99" s="242"/>
      <c r="DC99" s="242"/>
      <c r="DD99" s="243">
        <f t="shared" si="1451"/>
        <v>0</v>
      </c>
      <c r="DE99" s="243">
        <f t="shared" si="1452"/>
        <v>0</v>
      </c>
      <c r="DF99" s="243"/>
      <c r="DG99" s="209" t="str">
        <f t="shared" si="1453"/>
        <v/>
      </c>
      <c r="DI99" s="221"/>
      <c r="DJ99" s="187" t="str">
        <f>IF(DI99="","",VLOOKUP(DI99,Language!$D$5:$E$100,2,0))</f>
        <v/>
      </c>
      <c r="DK99" s="222"/>
      <c r="DL99" s="187" t="str">
        <f>IF(DK99="","",VLOOKUP(DK99,Language!$D$5:$E$100,2,0))</f>
        <v/>
      </c>
      <c r="DM99" s="257"/>
      <c r="DN99" s="258"/>
      <c r="DO99" s="242"/>
      <c r="DP99" s="242"/>
      <c r="DQ99" s="243">
        <f t="shared" si="1454"/>
        <v>0</v>
      </c>
      <c r="DR99" s="243">
        <f t="shared" si="1455"/>
        <v>0</v>
      </c>
      <c r="DS99" s="243"/>
      <c r="DT99" s="209" t="str">
        <f t="shared" si="1456"/>
        <v/>
      </c>
      <c r="DV99" s="221"/>
      <c r="DW99" s="187" t="str">
        <f>IF(DV99="","",VLOOKUP(DV99,Language!$D$5:$E$100,2,0))</f>
        <v/>
      </c>
      <c r="DX99" s="222"/>
      <c r="DY99" s="187" t="str">
        <f>IF(DX99="","",VLOOKUP(DX99,Language!$D$5:$E$100,2,0))</f>
        <v/>
      </c>
      <c r="DZ99" s="257"/>
      <c r="EA99" s="258"/>
      <c r="EB99" s="242"/>
      <c r="EC99" s="242"/>
      <c r="ED99" s="243">
        <f t="shared" si="1457"/>
        <v>0</v>
      </c>
      <c r="EE99" s="243">
        <f t="shared" si="1458"/>
        <v>0</v>
      </c>
      <c r="EF99" s="243"/>
      <c r="EG99" s="209" t="str">
        <f t="shared" si="1459"/>
        <v/>
      </c>
      <c r="EI99" s="221"/>
      <c r="EJ99" s="187" t="str">
        <f>IF(EI99="","",VLOOKUP(EI99,Language!$D$5:$E$100,2,0))</f>
        <v/>
      </c>
      <c r="EK99" s="222"/>
      <c r="EL99" s="187" t="str">
        <f>IF(EK99="","",VLOOKUP(EK99,Language!$D$5:$E$100,2,0))</f>
        <v/>
      </c>
      <c r="EM99" s="257"/>
      <c r="EN99" s="258"/>
      <c r="EO99" s="242"/>
      <c r="EP99" s="242"/>
      <c r="EQ99" s="243">
        <f t="shared" si="1460"/>
        <v>0</v>
      </c>
      <c r="ER99" s="243">
        <f t="shared" si="1461"/>
        <v>0</v>
      </c>
      <c r="ES99" s="243"/>
      <c r="ET99" s="209" t="str">
        <f t="shared" si="1462"/>
        <v/>
      </c>
      <c r="EV99" s="221"/>
      <c r="EW99" s="187" t="str">
        <f>IF(EV99="","",VLOOKUP(EV99,Language!$D$5:$E$100,2,0))</f>
        <v/>
      </c>
      <c r="EX99" s="222"/>
      <c r="EY99" s="187" t="str">
        <f>IF(EX99="","",VLOOKUP(EX99,Language!$D$5:$E$100,2,0))</f>
        <v/>
      </c>
      <c r="EZ99" s="257"/>
      <c r="FA99" s="258"/>
      <c r="FB99" s="242"/>
      <c r="FC99" s="242"/>
      <c r="FD99" s="243">
        <f t="shared" si="1463"/>
        <v>0</v>
      </c>
      <c r="FE99" s="243">
        <f t="shared" si="1464"/>
        <v>0</v>
      </c>
      <c r="FF99" s="243"/>
      <c r="FG99" s="209" t="str">
        <f t="shared" si="1465"/>
        <v/>
      </c>
      <c r="FI99" s="221"/>
      <c r="FJ99" s="187" t="str">
        <f>IF(FI99="","",VLOOKUP(FI99,Language!$D$5:$E$100,2,0))</f>
        <v/>
      </c>
      <c r="FK99" s="222"/>
      <c r="FL99" s="187" t="str">
        <f>IF(FK99="","",VLOOKUP(FK99,Language!$D$5:$E$100,2,0))</f>
        <v/>
      </c>
      <c r="FM99" s="257"/>
      <c r="FN99" s="258"/>
      <c r="FO99" s="242"/>
      <c r="FP99" s="242"/>
      <c r="FQ99" s="243">
        <f t="shared" si="1466"/>
        <v>0</v>
      </c>
      <c r="FR99" s="243">
        <f t="shared" si="1467"/>
        <v>0</v>
      </c>
      <c r="FS99" s="243"/>
      <c r="FT99" s="209" t="str">
        <f t="shared" si="1468"/>
        <v/>
      </c>
      <c r="FV99" s="221"/>
      <c r="FW99" s="187" t="str">
        <f>IF(FV99="","",VLOOKUP(FV99,Language!$D$5:$E$100,2,0))</f>
        <v/>
      </c>
      <c r="FX99" s="222"/>
      <c r="FY99" s="187" t="str">
        <f>IF(FX99="","",VLOOKUP(FX99,Language!$D$5:$E$100,2,0))</f>
        <v/>
      </c>
      <c r="FZ99" s="257"/>
      <c r="GA99" s="258"/>
      <c r="GB99" s="242"/>
      <c r="GC99" s="242"/>
      <c r="GD99" s="243">
        <f t="shared" si="1469"/>
        <v>0</v>
      </c>
      <c r="GE99" s="243">
        <f t="shared" si="1470"/>
        <v>0</v>
      </c>
      <c r="GF99" s="243"/>
      <c r="GG99" s="209" t="str">
        <f t="shared" si="1471"/>
        <v/>
      </c>
      <c r="GI99" s="221"/>
      <c r="GJ99" s="187" t="str">
        <f>IF(GI99="","",VLOOKUP(GI99,Language!$D$5:$E$100,2,0))</f>
        <v/>
      </c>
      <c r="GK99" s="222"/>
      <c r="GL99" s="187" t="str">
        <f>IF(GK99="","",VLOOKUP(GK99,Language!$D$5:$E$100,2,0))</f>
        <v/>
      </c>
      <c r="GM99" s="257"/>
      <c r="GN99" s="258"/>
      <c r="GO99" s="242"/>
      <c r="GP99" s="242"/>
      <c r="GQ99" s="243">
        <f t="shared" si="1472"/>
        <v>0</v>
      </c>
      <c r="GR99" s="243">
        <f t="shared" si="1473"/>
        <v>0</v>
      </c>
      <c r="GS99" s="243"/>
      <c r="GT99" s="209" t="str">
        <f t="shared" si="1474"/>
        <v/>
      </c>
      <c r="GV99" s="221"/>
      <c r="GW99" s="187" t="str">
        <f>IF(GV99="","",VLOOKUP(GV99,Language!$D$5:$E$100,2,0))</f>
        <v/>
      </c>
      <c r="GX99" s="222"/>
      <c r="GY99" s="187" t="str">
        <f>IF(GX99="","",VLOOKUP(GX99,Language!$D$5:$E$100,2,0))</f>
        <v/>
      </c>
      <c r="GZ99" s="257"/>
      <c r="HA99" s="258"/>
      <c r="HB99" s="242"/>
      <c r="HC99" s="242"/>
      <c r="HD99" s="243">
        <f t="shared" si="1475"/>
        <v>0</v>
      </c>
      <c r="HE99" s="243">
        <f t="shared" si="1476"/>
        <v>0</v>
      </c>
      <c r="HF99" s="243"/>
      <c r="HG99" s="209" t="str">
        <f t="shared" si="1477"/>
        <v/>
      </c>
      <c r="HI99" s="221"/>
      <c r="HJ99" s="187" t="str">
        <f>IF(HI99="","",VLOOKUP(HI99,Language!$D$5:$E$100,2,0))</f>
        <v/>
      </c>
      <c r="HK99" s="222"/>
      <c r="HL99" s="187" t="str">
        <f>IF(HK99="","",VLOOKUP(HK99,Language!$D$5:$E$100,2,0))</f>
        <v/>
      </c>
      <c r="HM99" s="257"/>
      <c r="HN99" s="258"/>
      <c r="HO99" s="242"/>
      <c r="HP99" s="242"/>
      <c r="HQ99" s="243">
        <f t="shared" si="1478"/>
        <v>0</v>
      </c>
      <c r="HR99" s="243">
        <f t="shared" si="1479"/>
        <v>0</v>
      </c>
      <c r="HS99" s="243"/>
      <c r="HT99" s="209" t="str">
        <f t="shared" si="1480"/>
        <v/>
      </c>
      <c r="HV99" s="221"/>
      <c r="HW99" s="187" t="str">
        <f>IF(HV99="","",VLOOKUP(HV99,Language!$D$5:$E$100,2,0))</f>
        <v/>
      </c>
      <c r="HX99" s="222"/>
      <c r="HY99" s="187" t="str">
        <f>IF(HX99="","",VLOOKUP(HX99,Language!$D$5:$E$100,2,0))</f>
        <v/>
      </c>
      <c r="HZ99" s="257"/>
      <c r="IA99" s="258"/>
      <c r="IB99" s="242"/>
      <c r="IC99" s="242"/>
      <c r="ID99" s="243">
        <f t="shared" si="1481"/>
        <v>0</v>
      </c>
      <c r="IE99" s="243">
        <f t="shared" si="1482"/>
        <v>0</v>
      </c>
      <c r="IF99" s="243"/>
      <c r="IG99" s="209" t="str">
        <f t="shared" si="1483"/>
        <v/>
      </c>
      <c r="II99" s="221"/>
      <c r="IJ99" s="187" t="str">
        <f>IF(II99="","",VLOOKUP(II99,Language!$D$5:$E$100,2,0))</f>
        <v/>
      </c>
      <c r="IK99" s="222"/>
      <c r="IL99" s="187" t="str">
        <f>IF(IK99="","",VLOOKUP(IK99,Language!$D$5:$E$100,2,0))</f>
        <v/>
      </c>
      <c r="IM99" s="257"/>
      <c r="IN99" s="258"/>
      <c r="IO99" s="242"/>
      <c r="IP99" s="242"/>
      <c r="IQ99" s="243">
        <f t="shared" si="1484"/>
        <v>0</v>
      </c>
      <c r="IR99" s="243">
        <f t="shared" si="1485"/>
        <v>0</v>
      </c>
      <c r="IS99" s="243"/>
      <c r="IT99" s="209" t="str">
        <f t="shared" si="1486"/>
        <v/>
      </c>
      <c r="IV99" s="221"/>
      <c r="IW99" s="187" t="str">
        <f>IF(IV99="","",VLOOKUP(IV99,Language!$D$5:$E$100,2,0))</f>
        <v/>
      </c>
      <c r="IX99" s="222"/>
      <c r="IY99" s="187" t="str">
        <f>IF(IX99="","",VLOOKUP(IX99,Language!$D$5:$E$100,2,0))</f>
        <v/>
      </c>
      <c r="IZ99" s="257"/>
      <c r="JA99" s="258"/>
      <c r="JB99" s="242"/>
      <c r="JC99" s="242"/>
      <c r="JD99" s="243">
        <f t="shared" si="1487"/>
        <v>0</v>
      </c>
      <c r="JE99" s="243">
        <f t="shared" si="1488"/>
        <v>0</v>
      </c>
      <c r="JF99" s="243"/>
      <c r="JG99" s="209" t="str">
        <f t="shared" si="1489"/>
        <v/>
      </c>
      <c r="JI99" s="221"/>
      <c r="JJ99" s="187" t="str">
        <f>IF(JI99="","",VLOOKUP(JI99,Language!$D$5:$E$100,2,0))</f>
        <v/>
      </c>
      <c r="JK99" s="222"/>
      <c r="JL99" s="187" t="str">
        <f>IF(JK99="","",VLOOKUP(JK99,Language!$D$5:$E$100,2,0))</f>
        <v/>
      </c>
      <c r="JM99" s="257"/>
      <c r="JN99" s="258"/>
      <c r="JO99" s="242"/>
      <c r="JP99" s="242"/>
      <c r="JQ99" s="243">
        <f t="shared" si="1490"/>
        <v>0</v>
      </c>
      <c r="JR99" s="243">
        <f t="shared" si="1491"/>
        <v>0</v>
      </c>
      <c r="JS99" s="243"/>
      <c r="JT99" s="209" t="str">
        <f t="shared" si="1492"/>
        <v/>
      </c>
      <c r="JV99" s="221"/>
      <c r="JW99" s="187" t="str">
        <f>IF(JV99="","",VLOOKUP(JV99,Language!$D$5:$E$100,2,0))</f>
        <v/>
      </c>
      <c r="JX99" s="222"/>
      <c r="JY99" s="187" t="str">
        <f>IF(JX99="","",VLOOKUP(JX99,Language!$D$5:$E$100,2,0))</f>
        <v/>
      </c>
      <c r="JZ99" s="257"/>
      <c r="KA99" s="258"/>
      <c r="KB99" s="242"/>
      <c r="KC99" s="242"/>
      <c r="KD99" s="243">
        <f t="shared" si="1493"/>
        <v>0</v>
      </c>
      <c r="KE99" s="243">
        <f t="shared" si="1494"/>
        <v>0</v>
      </c>
      <c r="KF99" s="243"/>
      <c r="KG99" s="209" t="str">
        <f t="shared" si="1495"/>
        <v/>
      </c>
      <c r="KI99" s="221"/>
      <c r="KJ99" s="187" t="str">
        <f>IF(KI99="","",VLOOKUP(KI99,Language!$D$5:$E$100,2,0))</f>
        <v/>
      </c>
      <c r="KK99" s="222"/>
      <c r="KL99" s="187" t="str">
        <f>IF(KK99="","",VLOOKUP(KK99,Language!$D$5:$E$100,2,0))</f>
        <v/>
      </c>
      <c r="KM99" s="257"/>
      <c r="KN99" s="258"/>
      <c r="KO99" s="242"/>
      <c r="KP99" s="242"/>
      <c r="KQ99" s="243">
        <f t="shared" si="1496"/>
        <v>0</v>
      </c>
      <c r="KR99" s="243">
        <f t="shared" si="1497"/>
        <v>0</v>
      </c>
      <c r="KS99" s="243"/>
      <c r="KT99" s="209" t="str">
        <f t="shared" si="1498"/>
        <v/>
      </c>
      <c r="KV99" s="221"/>
      <c r="KW99" s="187" t="str">
        <f>IF(KV99="","",VLOOKUP(KV99,Language!$D$5:$E$100,2,0))</f>
        <v/>
      </c>
      <c r="KX99" s="222"/>
      <c r="KY99" s="187" t="str">
        <f>IF(KX99="","",VLOOKUP(KX99,Language!$D$5:$E$100,2,0))</f>
        <v/>
      </c>
      <c r="KZ99" s="257"/>
      <c r="LA99" s="258"/>
      <c r="LB99" s="242"/>
      <c r="LC99" s="242"/>
      <c r="LD99" s="243">
        <f t="shared" si="1499"/>
        <v>0</v>
      </c>
      <c r="LE99" s="243">
        <f t="shared" si="1500"/>
        <v>0</v>
      </c>
      <c r="LF99" s="243"/>
      <c r="LG99" s="209" t="str">
        <f t="shared" si="1501"/>
        <v/>
      </c>
      <c r="LI99" s="221"/>
      <c r="LJ99" s="187" t="str">
        <f>IF(LI99="","",VLOOKUP(LI99,Language!$D$5:$E$100,2,0))</f>
        <v/>
      </c>
      <c r="LK99" s="222"/>
      <c r="LL99" s="187" t="str">
        <f>IF(LK99="","",VLOOKUP(LK99,Language!$D$5:$E$100,2,0))</f>
        <v/>
      </c>
      <c r="LM99" s="257"/>
      <c r="LN99" s="258"/>
      <c r="LO99" s="242"/>
      <c r="LP99" s="242"/>
      <c r="LQ99" s="243">
        <f t="shared" si="1502"/>
        <v>0</v>
      </c>
      <c r="LR99" s="243">
        <f t="shared" si="1503"/>
        <v>0</v>
      </c>
      <c r="LS99" s="243"/>
      <c r="LT99" s="209" t="str">
        <f t="shared" si="1504"/>
        <v/>
      </c>
      <c r="LV99" s="221"/>
      <c r="LW99" s="187" t="str">
        <f>IF(LV99="","",VLOOKUP(LV99,Language!$D$5:$E$100,2,0))</f>
        <v/>
      </c>
      <c r="LX99" s="222"/>
      <c r="LY99" s="187" t="str">
        <f>IF(LX99="","",VLOOKUP(LX99,Language!$D$5:$E$100,2,0))</f>
        <v/>
      </c>
      <c r="LZ99" s="257"/>
      <c r="MA99" s="258"/>
      <c r="MB99" s="242"/>
      <c r="MC99" s="242"/>
      <c r="MD99" s="243">
        <f t="shared" si="1505"/>
        <v>0</v>
      </c>
      <c r="ME99" s="243">
        <f t="shared" si="1506"/>
        <v>0</v>
      </c>
      <c r="MF99" s="243"/>
      <c r="MG99" s="209" t="str">
        <f t="shared" si="1507"/>
        <v/>
      </c>
    </row>
    <row r="100" spans="1:345" s="22" customFormat="1">
      <c r="A100" s="183"/>
      <c r="B100" s="186" t="str">
        <f>IF(C100="","",INDEX(Groups!$C$7:$C$65,MATCH(C100,Groups!$D$7:$D$65,0)))</f>
        <v/>
      </c>
      <c r="C100" s="187" t="str">
        <f>'World Cup'!$AF$50</f>
        <v/>
      </c>
      <c r="D100" s="188" t="str">
        <f>IF(E100="","",INDEX(Groups!$C$7:$C$65,MATCH(E100,Groups!$D$7:$D$65,0)))</f>
        <v/>
      </c>
      <c r="E100" s="187" t="str">
        <f>'World Cup'!$AG$50</f>
        <v/>
      </c>
      <c r="F100" s="189" t="str">
        <f>IF(AND('World Cup'!$AF$51&lt;&gt;"",'World Cup'!$AG$51&lt;&gt;""),'World Cup'!$AF$51+IF(AND('World Cup'!$AF$53&lt;&gt;"",'World Cup'!$AG$53&lt;&gt;"",'World Cup'!$AF$51='World Cup'!$AG$51),'World Cup'!$AF$53,0),"")</f>
        <v/>
      </c>
      <c r="G100" s="190" t="str">
        <f>IF(AND('World Cup'!$AF$51&lt;&gt;"",'World Cup'!$AG$51&lt;&gt;""),'World Cup'!$AG$51+IF(AND('World Cup'!$AF$53&lt;&gt;"",'World Cup'!$AG$53&lt;&gt;"",'World Cup'!$AF$51='World Cup'!$AG$51),'World Cup'!$AG$53,0),"")</f>
        <v/>
      </c>
      <c r="I100" s="221"/>
      <c r="J100" s="187" t="str">
        <f>IF(I100="","",VLOOKUP(I100,Language!$D$5:$E$100,2,0))</f>
        <v/>
      </c>
      <c r="K100" s="222"/>
      <c r="L100" s="187" t="str">
        <f>IF(K100="","",VLOOKUP(K100,Language!$D$5:$E$100,2,0))</f>
        <v/>
      </c>
      <c r="M100" s="257"/>
      <c r="N100" s="258"/>
      <c r="O100" s="242"/>
      <c r="P100" s="242"/>
      <c r="Q100" s="243">
        <f t="shared" si="1430"/>
        <v>0</v>
      </c>
      <c r="R100" s="243">
        <f t="shared" si="1431"/>
        <v>0</v>
      </c>
      <c r="S100" s="243"/>
      <c r="T100" s="209" t="str">
        <f t="shared" si="1432"/>
        <v/>
      </c>
      <c r="V100" s="221"/>
      <c r="W100" s="187" t="str">
        <f>IF(V100="","",VLOOKUP(V100,Language!$D$5:$E$100,2,0))</f>
        <v/>
      </c>
      <c r="X100" s="222"/>
      <c r="Y100" s="187" t="str">
        <f>IF(X100="","",VLOOKUP(X100,Language!$D$5:$E$100,2,0))</f>
        <v/>
      </c>
      <c r="Z100" s="257"/>
      <c r="AA100" s="258"/>
      <c r="AB100" s="242"/>
      <c r="AC100" s="242"/>
      <c r="AD100" s="243">
        <f t="shared" si="1433"/>
        <v>0</v>
      </c>
      <c r="AE100" s="243">
        <f t="shared" si="1434"/>
        <v>0</v>
      </c>
      <c r="AF100" s="243"/>
      <c r="AG100" s="209" t="str">
        <f t="shared" si="1435"/>
        <v/>
      </c>
      <c r="AI100" s="221"/>
      <c r="AJ100" s="187" t="str">
        <f>IF(AI100="","",VLOOKUP(AI100,Language!$D$5:$E$100,2,0))</f>
        <v/>
      </c>
      <c r="AK100" s="222"/>
      <c r="AL100" s="187" t="str">
        <f>IF(AK100="","",VLOOKUP(AK100,Language!$D$5:$E$100,2,0))</f>
        <v/>
      </c>
      <c r="AM100" s="257"/>
      <c r="AN100" s="258"/>
      <c r="AO100" s="242"/>
      <c r="AP100" s="242"/>
      <c r="AQ100" s="243">
        <f t="shared" si="1436"/>
        <v>0</v>
      </c>
      <c r="AR100" s="243">
        <f t="shared" si="1437"/>
        <v>0</v>
      </c>
      <c r="AS100" s="243"/>
      <c r="AT100" s="209" t="str">
        <f t="shared" si="1438"/>
        <v/>
      </c>
      <c r="AV100" s="221"/>
      <c r="AW100" s="187" t="str">
        <f>IF(AV100="","",VLOOKUP(AV100,Language!$D$5:$E$100,2,0))</f>
        <v/>
      </c>
      <c r="AX100" s="222"/>
      <c r="AY100" s="187" t="str">
        <f>IF(AX100="","",VLOOKUP(AX100,Language!$D$5:$E$100,2,0))</f>
        <v/>
      </c>
      <c r="AZ100" s="257"/>
      <c r="BA100" s="258"/>
      <c r="BB100" s="242"/>
      <c r="BC100" s="242"/>
      <c r="BD100" s="243">
        <f t="shared" si="1439"/>
        <v>0</v>
      </c>
      <c r="BE100" s="243">
        <f t="shared" si="1440"/>
        <v>0</v>
      </c>
      <c r="BF100" s="243"/>
      <c r="BG100" s="209" t="str">
        <f t="shared" si="1441"/>
        <v/>
      </c>
      <c r="BI100" s="221"/>
      <c r="BJ100" s="187" t="str">
        <f>IF(BI100="","",VLOOKUP(BI100,Language!$D$5:$E$100,2,0))</f>
        <v/>
      </c>
      <c r="BK100" s="222"/>
      <c r="BL100" s="187" t="str">
        <f>IF(BK100="","",VLOOKUP(BK100,Language!$D$5:$E$100,2,0))</f>
        <v/>
      </c>
      <c r="BM100" s="257"/>
      <c r="BN100" s="258"/>
      <c r="BO100" s="242"/>
      <c r="BP100" s="242"/>
      <c r="BQ100" s="243">
        <f t="shared" si="1442"/>
        <v>0</v>
      </c>
      <c r="BR100" s="243">
        <f t="shared" si="1443"/>
        <v>0</v>
      </c>
      <c r="BS100" s="243"/>
      <c r="BT100" s="209" t="str">
        <f t="shared" si="1444"/>
        <v/>
      </c>
      <c r="BV100" s="221"/>
      <c r="BW100" s="187" t="str">
        <f>IF(BV100="","",VLOOKUP(BV100,Language!$D$5:$E$100,2,0))</f>
        <v/>
      </c>
      <c r="BX100" s="222"/>
      <c r="BY100" s="187" t="str">
        <f>IF(BX100="","",VLOOKUP(BX100,Language!$D$5:$E$100,2,0))</f>
        <v/>
      </c>
      <c r="BZ100" s="257"/>
      <c r="CA100" s="258"/>
      <c r="CB100" s="242"/>
      <c r="CC100" s="242"/>
      <c r="CD100" s="243">
        <f t="shared" si="1445"/>
        <v>0</v>
      </c>
      <c r="CE100" s="243">
        <f t="shared" si="1446"/>
        <v>0</v>
      </c>
      <c r="CF100" s="243"/>
      <c r="CG100" s="209" t="str">
        <f t="shared" si="1447"/>
        <v/>
      </c>
      <c r="CI100" s="221"/>
      <c r="CJ100" s="187" t="str">
        <f>IF(CI100="","",VLOOKUP(CI100,Language!$D$5:$E$100,2,0))</f>
        <v/>
      </c>
      <c r="CK100" s="222"/>
      <c r="CL100" s="187" t="str">
        <f>IF(CK100="","",VLOOKUP(CK100,Language!$D$5:$E$100,2,0))</f>
        <v/>
      </c>
      <c r="CM100" s="257"/>
      <c r="CN100" s="258"/>
      <c r="CO100" s="242"/>
      <c r="CP100" s="242"/>
      <c r="CQ100" s="243">
        <f t="shared" si="1448"/>
        <v>0</v>
      </c>
      <c r="CR100" s="243">
        <f t="shared" si="1449"/>
        <v>0</v>
      </c>
      <c r="CS100" s="243"/>
      <c r="CT100" s="209" t="str">
        <f t="shared" si="1450"/>
        <v/>
      </c>
      <c r="CV100" s="221"/>
      <c r="CW100" s="187" t="str">
        <f>IF(CV100="","",VLOOKUP(CV100,Language!$D$5:$E$100,2,0))</f>
        <v/>
      </c>
      <c r="CX100" s="222"/>
      <c r="CY100" s="187" t="str">
        <f>IF(CX100="","",VLOOKUP(CX100,Language!$D$5:$E$100,2,0))</f>
        <v/>
      </c>
      <c r="CZ100" s="257"/>
      <c r="DA100" s="258"/>
      <c r="DB100" s="242"/>
      <c r="DC100" s="242"/>
      <c r="DD100" s="243">
        <f t="shared" si="1451"/>
        <v>0</v>
      </c>
      <c r="DE100" s="243">
        <f t="shared" si="1452"/>
        <v>0</v>
      </c>
      <c r="DF100" s="243"/>
      <c r="DG100" s="209" t="str">
        <f t="shared" si="1453"/>
        <v/>
      </c>
      <c r="DI100" s="221"/>
      <c r="DJ100" s="187" t="str">
        <f>IF(DI100="","",VLOOKUP(DI100,Language!$D$5:$E$100,2,0))</f>
        <v/>
      </c>
      <c r="DK100" s="222"/>
      <c r="DL100" s="187" t="str">
        <f>IF(DK100="","",VLOOKUP(DK100,Language!$D$5:$E$100,2,0))</f>
        <v/>
      </c>
      <c r="DM100" s="257"/>
      <c r="DN100" s="258"/>
      <c r="DO100" s="242"/>
      <c r="DP100" s="242"/>
      <c r="DQ100" s="243">
        <f t="shared" si="1454"/>
        <v>0</v>
      </c>
      <c r="DR100" s="243">
        <f t="shared" si="1455"/>
        <v>0</v>
      </c>
      <c r="DS100" s="243"/>
      <c r="DT100" s="209" t="str">
        <f t="shared" si="1456"/>
        <v/>
      </c>
      <c r="DV100" s="221"/>
      <c r="DW100" s="187" t="str">
        <f>IF(DV100="","",VLOOKUP(DV100,Language!$D$5:$E$100,2,0))</f>
        <v/>
      </c>
      <c r="DX100" s="222"/>
      <c r="DY100" s="187" t="str">
        <f>IF(DX100="","",VLOOKUP(DX100,Language!$D$5:$E$100,2,0))</f>
        <v/>
      </c>
      <c r="DZ100" s="257"/>
      <c r="EA100" s="258"/>
      <c r="EB100" s="242"/>
      <c r="EC100" s="242"/>
      <c r="ED100" s="243">
        <f t="shared" si="1457"/>
        <v>0</v>
      </c>
      <c r="EE100" s="243">
        <f t="shared" si="1458"/>
        <v>0</v>
      </c>
      <c r="EF100" s="243"/>
      <c r="EG100" s="209" t="str">
        <f t="shared" si="1459"/>
        <v/>
      </c>
      <c r="EI100" s="221"/>
      <c r="EJ100" s="187" t="str">
        <f>IF(EI100="","",VLOOKUP(EI100,Language!$D$5:$E$100,2,0))</f>
        <v/>
      </c>
      <c r="EK100" s="222"/>
      <c r="EL100" s="187" t="str">
        <f>IF(EK100="","",VLOOKUP(EK100,Language!$D$5:$E$100,2,0))</f>
        <v/>
      </c>
      <c r="EM100" s="257"/>
      <c r="EN100" s="258"/>
      <c r="EO100" s="242"/>
      <c r="EP100" s="242"/>
      <c r="EQ100" s="243">
        <f t="shared" si="1460"/>
        <v>0</v>
      </c>
      <c r="ER100" s="243">
        <f t="shared" si="1461"/>
        <v>0</v>
      </c>
      <c r="ES100" s="243"/>
      <c r="ET100" s="209" t="str">
        <f t="shared" si="1462"/>
        <v/>
      </c>
      <c r="EV100" s="221"/>
      <c r="EW100" s="187" t="str">
        <f>IF(EV100="","",VLOOKUP(EV100,Language!$D$5:$E$100,2,0))</f>
        <v/>
      </c>
      <c r="EX100" s="222"/>
      <c r="EY100" s="187" t="str">
        <f>IF(EX100="","",VLOOKUP(EX100,Language!$D$5:$E$100,2,0))</f>
        <v/>
      </c>
      <c r="EZ100" s="257"/>
      <c r="FA100" s="258"/>
      <c r="FB100" s="242"/>
      <c r="FC100" s="242"/>
      <c r="FD100" s="243">
        <f t="shared" si="1463"/>
        <v>0</v>
      </c>
      <c r="FE100" s="243">
        <f t="shared" si="1464"/>
        <v>0</v>
      </c>
      <c r="FF100" s="243"/>
      <c r="FG100" s="209" t="str">
        <f t="shared" si="1465"/>
        <v/>
      </c>
      <c r="FI100" s="221"/>
      <c r="FJ100" s="187" t="str">
        <f>IF(FI100="","",VLOOKUP(FI100,Language!$D$5:$E$100,2,0))</f>
        <v/>
      </c>
      <c r="FK100" s="222"/>
      <c r="FL100" s="187" t="str">
        <f>IF(FK100="","",VLOOKUP(FK100,Language!$D$5:$E$100,2,0))</f>
        <v/>
      </c>
      <c r="FM100" s="257"/>
      <c r="FN100" s="258"/>
      <c r="FO100" s="242"/>
      <c r="FP100" s="242"/>
      <c r="FQ100" s="243">
        <f t="shared" si="1466"/>
        <v>0</v>
      </c>
      <c r="FR100" s="243">
        <f t="shared" si="1467"/>
        <v>0</v>
      </c>
      <c r="FS100" s="243"/>
      <c r="FT100" s="209" t="str">
        <f t="shared" si="1468"/>
        <v/>
      </c>
      <c r="FV100" s="221"/>
      <c r="FW100" s="187" t="str">
        <f>IF(FV100="","",VLOOKUP(FV100,Language!$D$5:$E$100,2,0))</f>
        <v/>
      </c>
      <c r="FX100" s="222"/>
      <c r="FY100" s="187" t="str">
        <f>IF(FX100="","",VLOOKUP(FX100,Language!$D$5:$E$100,2,0))</f>
        <v/>
      </c>
      <c r="FZ100" s="257"/>
      <c r="GA100" s="258"/>
      <c r="GB100" s="242"/>
      <c r="GC100" s="242"/>
      <c r="GD100" s="243">
        <f t="shared" si="1469"/>
        <v>0</v>
      </c>
      <c r="GE100" s="243">
        <f t="shared" si="1470"/>
        <v>0</v>
      </c>
      <c r="GF100" s="243"/>
      <c r="GG100" s="209" t="str">
        <f t="shared" si="1471"/>
        <v/>
      </c>
      <c r="GI100" s="221"/>
      <c r="GJ100" s="187" t="str">
        <f>IF(GI100="","",VLOOKUP(GI100,Language!$D$5:$E$100,2,0))</f>
        <v/>
      </c>
      <c r="GK100" s="222"/>
      <c r="GL100" s="187" t="str">
        <f>IF(GK100="","",VLOOKUP(GK100,Language!$D$5:$E$100,2,0))</f>
        <v/>
      </c>
      <c r="GM100" s="257"/>
      <c r="GN100" s="258"/>
      <c r="GO100" s="242"/>
      <c r="GP100" s="242"/>
      <c r="GQ100" s="243">
        <f t="shared" si="1472"/>
        <v>0</v>
      </c>
      <c r="GR100" s="243">
        <f t="shared" si="1473"/>
        <v>0</v>
      </c>
      <c r="GS100" s="243"/>
      <c r="GT100" s="209" t="str">
        <f t="shared" si="1474"/>
        <v/>
      </c>
      <c r="GV100" s="221"/>
      <c r="GW100" s="187" t="str">
        <f>IF(GV100="","",VLOOKUP(GV100,Language!$D$5:$E$100,2,0))</f>
        <v/>
      </c>
      <c r="GX100" s="222"/>
      <c r="GY100" s="187" t="str">
        <f>IF(GX100="","",VLOOKUP(GX100,Language!$D$5:$E$100,2,0))</f>
        <v/>
      </c>
      <c r="GZ100" s="257"/>
      <c r="HA100" s="258"/>
      <c r="HB100" s="242"/>
      <c r="HC100" s="242"/>
      <c r="HD100" s="243">
        <f t="shared" si="1475"/>
        <v>0</v>
      </c>
      <c r="HE100" s="243">
        <f t="shared" si="1476"/>
        <v>0</v>
      </c>
      <c r="HF100" s="243"/>
      <c r="HG100" s="209" t="str">
        <f t="shared" si="1477"/>
        <v/>
      </c>
      <c r="HI100" s="221"/>
      <c r="HJ100" s="187" t="str">
        <f>IF(HI100="","",VLOOKUP(HI100,Language!$D$5:$E$100,2,0))</f>
        <v/>
      </c>
      <c r="HK100" s="222"/>
      <c r="HL100" s="187" t="str">
        <f>IF(HK100="","",VLOOKUP(HK100,Language!$D$5:$E$100,2,0))</f>
        <v/>
      </c>
      <c r="HM100" s="257"/>
      <c r="HN100" s="258"/>
      <c r="HO100" s="242"/>
      <c r="HP100" s="242"/>
      <c r="HQ100" s="243">
        <f t="shared" si="1478"/>
        <v>0</v>
      </c>
      <c r="HR100" s="243">
        <f t="shared" si="1479"/>
        <v>0</v>
      </c>
      <c r="HS100" s="243"/>
      <c r="HT100" s="209" t="str">
        <f t="shared" si="1480"/>
        <v/>
      </c>
      <c r="HV100" s="221"/>
      <c r="HW100" s="187" t="str">
        <f>IF(HV100="","",VLOOKUP(HV100,Language!$D$5:$E$100,2,0))</f>
        <v/>
      </c>
      <c r="HX100" s="222"/>
      <c r="HY100" s="187" t="str">
        <f>IF(HX100="","",VLOOKUP(HX100,Language!$D$5:$E$100,2,0))</f>
        <v/>
      </c>
      <c r="HZ100" s="257"/>
      <c r="IA100" s="258"/>
      <c r="IB100" s="242"/>
      <c r="IC100" s="242"/>
      <c r="ID100" s="243">
        <f t="shared" si="1481"/>
        <v>0</v>
      </c>
      <c r="IE100" s="243">
        <f t="shared" si="1482"/>
        <v>0</v>
      </c>
      <c r="IF100" s="243"/>
      <c r="IG100" s="209" t="str">
        <f t="shared" si="1483"/>
        <v/>
      </c>
      <c r="II100" s="221"/>
      <c r="IJ100" s="187" t="str">
        <f>IF(II100="","",VLOOKUP(II100,Language!$D$5:$E$100,2,0))</f>
        <v/>
      </c>
      <c r="IK100" s="222"/>
      <c r="IL100" s="187" t="str">
        <f>IF(IK100="","",VLOOKUP(IK100,Language!$D$5:$E$100,2,0))</f>
        <v/>
      </c>
      <c r="IM100" s="257"/>
      <c r="IN100" s="258"/>
      <c r="IO100" s="242"/>
      <c r="IP100" s="242"/>
      <c r="IQ100" s="243">
        <f t="shared" si="1484"/>
        <v>0</v>
      </c>
      <c r="IR100" s="243">
        <f t="shared" si="1485"/>
        <v>0</v>
      </c>
      <c r="IS100" s="243"/>
      <c r="IT100" s="209" t="str">
        <f t="shared" si="1486"/>
        <v/>
      </c>
      <c r="IV100" s="221"/>
      <c r="IW100" s="187" t="str">
        <f>IF(IV100="","",VLOOKUP(IV100,Language!$D$5:$E$100,2,0))</f>
        <v/>
      </c>
      <c r="IX100" s="222"/>
      <c r="IY100" s="187" t="str">
        <f>IF(IX100="","",VLOOKUP(IX100,Language!$D$5:$E$100,2,0))</f>
        <v/>
      </c>
      <c r="IZ100" s="257"/>
      <c r="JA100" s="258"/>
      <c r="JB100" s="242"/>
      <c r="JC100" s="242"/>
      <c r="JD100" s="243">
        <f t="shared" si="1487"/>
        <v>0</v>
      </c>
      <c r="JE100" s="243">
        <f t="shared" si="1488"/>
        <v>0</v>
      </c>
      <c r="JF100" s="243"/>
      <c r="JG100" s="209" t="str">
        <f t="shared" si="1489"/>
        <v/>
      </c>
      <c r="JI100" s="221"/>
      <c r="JJ100" s="187" t="str">
        <f>IF(JI100="","",VLOOKUP(JI100,Language!$D$5:$E$100,2,0))</f>
        <v/>
      </c>
      <c r="JK100" s="222"/>
      <c r="JL100" s="187" t="str">
        <f>IF(JK100="","",VLOOKUP(JK100,Language!$D$5:$E$100,2,0))</f>
        <v/>
      </c>
      <c r="JM100" s="257"/>
      <c r="JN100" s="258"/>
      <c r="JO100" s="242"/>
      <c r="JP100" s="242"/>
      <c r="JQ100" s="243">
        <f t="shared" si="1490"/>
        <v>0</v>
      </c>
      <c r="JR100" s="243">
        <f t="shared" si="1491"/>
        <v>0</v>
      </c>
      <c r="JS100" s="243"/>
      <c r="JT100" s="209" t="str">
        <f t="shared" si="1492"/>
        <v/>
      </c>
      <c r="JV100" s="221"/>
      <c r="JW100" s="187" t="str">
        <f>IF(JV100="","",VLOOKUP(JV100,Language!$D$5:$E$100,2,0))</f>
        <v/>
      </c>
      <c r="JX100" s="222"/>
      <c r="JY100" s="187" t="str">
        <f>IF(JX100="","",VLOOKUP(JX100,Language!$D$5:$E$100,2,0))</f>
        <v/>
      </c>
      <c r="JZ100" s="257"/>
      <c r="KA100" s="258"/>
      <c r="KB100" s="242"/>
      <c r="KC100" s="242"/>
      <c r="KD100" s="243">
        <f t="shared" si="1493"/>
        <v>0</v>
      </c>
      <c r="KE100" s="243">
        <f t="shared" si="1494"/>
        <v>0</v>
      </c>
      <c r="KF100" s="243"/>
      <c r="KG100" s="209" t="str">
        <f t="shared" si="1495"/>
        <v/>
      </c>
      <c r="KI100" s="221"/>
      <c r="KJ100" s="187" t="str">
        <f>IF(KI100="","",VLOOKUP(KI100,Language!$D$5:$E$100,2,0))</f>
        <v/>
      </c>
      <c r="KK100" s="222"/>
      <c r="KL100" s="187" t="str">
        <f>IF(KK100="","",VLOOKUP(KK100,Language!$D$5:$E$100,2,0))</f>
        <v/>
      </c>
      <c r="KM100" s="257"/>
      <c r="KN100" s="258"/>
      <c r="KO100" s="242"/>
      <c r="KP100" s="242"/>
      <c r="KQ100" s="243">
        <f t="shared" si="1496"/>
        <v>0</v>
      </c>
      <c r="KR100" s="243">
        <f t="shared" si="1497"/>
        <v>0</v>
      </c>
      <c r="KS100" s="243"/>
      <c r="KT100" s="209" t="str">
        <f t="shared" si="1498"/>
        <v/>
      </c>
      <c r="KV100" s="221"/>
      <c r="KW100" s="187" t="str">
        <f>IF(KV100="","",VLOOKUP(KV100,Language!$D$5:$E$100,2,0))</f>
        <v/>
      </c>
      <c r="KX100" s="222"/>
      <c r="KY100" s="187" t="str">
        <f>IF(KX100="","",VLOOKUP(KX100,Language!$D$5:$E$100,2,0))</f>
        <v/>
      </c>
      <c r="KZ100" s="257"/>
      <c r="LA100" s="258"/>
      <c r="LB100" s="242"/>
      <c r="LC100" s="242"/>
      <c r="LD100" s="243">
        <f t="shared" si="1499"/>
        <v>0</v>
      </c>
      <c r="LE100" s="243">
        <f t="shared" si="1500"/>
        <v>0</v>
      </c>
      <c r="LF100" s="243"/>
      <c r="LG100" s="209" t="str">
        <f t="shared" si="1501"/>
        <v/>
      </c>
      <c r="LI100" s="221"/>
      <c r="LJ100" s="187" t="str">
        <f>IF(LI100="","",VLOOKUP(LI100,Language!$D$5:$E$100,2,0))</f>
        <v/>
      </c>
      <c r="LK100" s="222"/>
      <c r="LL100" s="187" t="str">
        <f>IF(LK100="","",VLOOKUP(LK100,Language!$D$5:$E$100,2,0))</f>
        <v/>
      </c>
      <c r="LM100" s="257"/>
      <c r="LN100" s="258"/>
      <c r="LO100" s="242"/>
      <c r="LP100" s="242"/>
      <c r="LQ100" s="243">
        <f t="shared" si="1502"/>
        <v>0</v>
      </c>
      <c r="LR100" s="243">
        <f t="shared" si="1503"/>
        <v>0</v>
      </c>
      <c r="LS100" s="243"/>
      <c r="LT100" s="209" t="str">
        <f t="shared" si="1504"/>
        <v/>
      </c>
      <c r="LV100" s="221"/>
      <c r="LW100" s="187" t="str">
        <f>IF(LV100="","",VLOOKUP(LV100,Language!$D$5:$E$100,2,0))</f>
        <v/>
      </c>
      <c r="LX100" s="222"/>
      <c r="LY100" s="187" t="str">
        <f>IF(LX100="","",VLOOKUP(LX100,Language!$D$5:$E$100,2,0))</f>
        <v/>
      </c>
      <c r="LZ100" s="257"/>
      <c r="MA100" s="258"/>
      <c r="MB100" s="242"/>
      <c r="MC100" s="242"/>
      <c r="MD100" s="243">
        <f t="shared" si="1505"/>
        <v>0</v>
      </c>
      <c r="ME100" s="243">
        <f t="shared" si="1506"/>
        <v>0</v>
      </c>
      <c r="MF100" s="243"/>
      <c r="MG100" s="209" t="str">
        <f t="shared" si="1507"/>
        <v/>
      </c>
    </row>
    <row r="101" spans="1:345" s="22" customFormat="1">
      <c r="A101" s="183"/>
      <c r="B101" s="186" t="str">
        <f>IF(C101="","",INDEX(Groups!$C$7:$C$65,MATCH(C101,Groups!$D$7:$D$65,0)))</f>
        <v/>
      </c>
      <c r="C101" s="187" t="str">
        <f>'World Cup'!$AI$50</f>
        <v/>
      </c>
      <c r="D101" s="188" t="str">
        <f>IF(E101="","",INDEX(Groups!$C$7:$C$65,MATCH(E101,Groups!$D$7:$D$65,0)))</f>
        <v/>
      </c>
      <c r="E101" s="187" t="str">
        <f>'World Cup'!$AJ$50</f>
        <v/>
      </c>
      <c r="F101" s="189" t="str">
        <f>IF(AND('World Cup'!$AI$51&lt;&gt;"",'World Cup'!$AJ$51&lt;&gt;""),'World Cup'!$AI$51+IF(AND('World Cup'!$AI$53&lt;&gt;"",'World Cup'!$AJ$53&lt;&gt;"",'World Cup'!$AI$51='World Cup'!$AJ$51),'World Cup'!$AI$53,0),"")</f>
        <v/>
      </c>
      <c r="G101" s="190" t="str">
        <f>IF(AND('World Cup'!$AI$51&lt;&gt;"",'World Cup'!$AJ$51&lt;&gt;""),'World Cup'!$AJ$51+IF(AND('World Cup'!$AI$53&lt;&gt;"",'World Cup'!$AJ$53&lt;&gt;"",'World Cup'!$AI$51='World Cup'!$AJ$51),'World Cup'!$AJ$53,0),"")</f>
        <v/>
      </c>
      <c r="I101" s="221"/>
      <c r="J101" s="187" t="str">
        <f>IF(I101="","",VLOOKUP(I101,Language!$D$5:$E$100,2,0))</f>
        <v/>
      </c>
      <c r="K101" s="222"/>
      <c r="L101" s="187" t="str">
        <f>IF(K101="","",VLOOKUP(K101,Language!$D$5:$E$100,2,0))</f>
        <v/>
      </c>
      <c r="M101" s="257"/>
      <c r="N101" s="258"/>
      <c r="O101" s="242"/>
      <c r="P101" s="242"/>
      <c r="Q101" s="243">
        <f t="shared" si="1430"/>
        <v>0</v>
      </c>
      <c r="R101" s="243">
        <f t="shared" si="1431"/>
        <v>0</v>
      </c>
      <c r="S101" s="243"/>
      <c r="T101" s="209" t="str">
        <f t="shared" si="1432"/>
        <v/>
      </c>
      <c r="V101" s="221"/>
      <c r="W101" s="187" t="str">
        <f>IF(V101="","",VLOOKUP(V101,Language!$D$5:$E$100,2,0))</f>
        <v/>
      </c>
      <c r="X101" s="222"/>
      <c r="Y101" s="187" t="str">
        <f>IF(X101="","",VLOOKUP(X101,Language!$D$5:$E$100,2,0))</f>
        <v/>
      </c>
      <c r="Z101" s="257"/>
      <c r="AA101" s="258"/>
      <c r="AB101" s="242"/>
      <c r="AC101" s="242"/>
      <c r="AD101" s="243">
        <f t="shared" si="1433"/>
        <v>0</v>
      </c>
      <c r="AE101" s="243">
        <f t="shared" si="1434"/>
        <v>0</v>
      </c>
      <c r="AF101" s="243"/>
      <c r="AG101" s="209" t="str">
        <f t="shared" si="1435"/>
        <v/>
      </c>
      <c r="AI101" s="221"/>
      <c r="AJ101" s="187" t="str">
        <f>IF(AI101="","",VLOOKUP(AI101,Language!$D$5:$E$100,2,0))</f>
        <v/>
      </c>
      <c r="AK101" s="222"/>
      <c r="AL101" s="187" t="str">
        <f>IF(AK101="","",VLOOKUP(AK101,Language!$D$5:$E$100,2,0))</f>
        <v/>
      </c>
      <c r="AM101" s="257"/>
      <c r="AN101" s="258"/>
      <c r="AO101" s="242"/>
      <c r="AP101" s="242"/>
      <c r="AQ101" s="243">
        <f t="shared" si="1436"/>
        <v>0</v>
      </c>
      <c r="AR101" s="243">
        <f t="shared" si="1437"/>
        <v>0</v>
      </c>
      <c r="AS101" s="243"/>
      <c r="AT101" s="209" t="str">
        <f t="shared" si="1438"/>
        <v/>
      </c>
      <c r="AV101" s="221"/>
      <c r="AW101" s="187" t="str">
        <f>IF(AV101="","",VLOOKUP(AV101,Language!$D$5:$E$100,2,0))</f>
        <v/>
      </c>
      <c r="AX101" s="222"/>
      <c r="AY101" s="187" t="str">
        <f>IF(AX101="","",VLOOKUP(AX101,Language!$D$5:$E$100,2,0))</f>
        <v/>
      </c>
      <c r="AZ101" s="257"/>
      <c r="BA101" s="258"/>
      <c r="BB101" s="242"/>
      <c r="BC101" s="242"/>
      <c r="BD101" s="243">
        <f t="shared" si="1439"/>
        <v>0</v>
      </c>
      <c r="BE101" s="243">
        <f t="shared" si="1440"/>
        <v>0</v>
      </c>
      <c r="BF101" s="243"/>
      <c r="BG101" s="209" t="str">
        <f t="shared" si="1441"/>
        <v/>
      </c>
      <c r="BI101" s="221"/>
      <c r="BJ101" s="187" t="str">
        <f>IF(BI101="","",VLOOKUP(BI101,Language!$D$5:$E$100,2,0))</f>
        <v/>
      </c>
      <c r="BK101" s="222"/>
      <c r="BL101" s="187" t="str">
        <f>IF(BK101="","",VLOOKUP(BK101,Language!$D$5:$E$100,2,0))</f>
        <v/>
      </c>
      <c r="BM101" s="257"/>
      <c r="BN101" s="258"/>
      <c r="BO101" s="242"/>
      <c r="BP101" s="242"/>
      <c r="BQ101" s="243">
        <f t="shared" si="1442"/>
        <v>0</v>
      </c>
      <c r="BR101" s="243">
        <f t="shared" si="1443"/>
        <v>0</v>
      </c>
      <c r="BS101" s="243"/>
      <c r="BT101" s="209" t="str">
        <f t="shared" si="1444"/>
        <v/>
      </c>
      <c r="BV101" s="221"/>
      <c r="BW101" s="187" t="str">
        <f>IF(BV101="","",VLOOKUP(BV101,Language!$D$5:$E$100,2,0))</f>
        <v/>
      </c>
      <c r="BX101" s="222"/>
      <c r="BY101" s="187" t="str">
        <f>IF(BX101="","",VLOOKUP(BX101,Language!$D$5:$E$100,2,0))</f>
        <v/>
      </c>
      <c r="BZ101" s="257"/>
      <c r="CA101" s="258"/>
      <c r="CB101" s="242"/>
      <c r="CC101" s="242"/>
      <c r="CD101" s="243">
        <f t="shared" si="1445"/>
        <v>0</v>
      </c>
      <c r="CE101" s="243">
        <f t="shared" si="1446"/>
        <v>0</v>
      </c>
      <c r="CF101" s="243"/>
      <c r="CG101" s="209" t="str">
        <f t="shared" si="1447"/>
        <v/>
      </c>
      <c r="CI101" s="221"/>
      <c r="CJ101" s="187" t="str">
        <f>IF(CI101="","",VLOOKUP(CI101,Language!$D$5:$E$100,2,0))</f>
        <v/>
      </c>
      <c r="CK101" s="222"/>
      <c r="CL101" s="187" t="str">
        <f>IF(CK101="","",VLOOKUP(CK101,Language!$D$5:$E$100,2,0))</f>
        <v/>
      </c>
      <c r="CM101" s="257"/>
      <c r="CN101" s="258"/>
      <c r="CO101" s="242"/>
      <c r="CP101" s="242"/>
      <c r="CQ101" s="243">
        <f t="shared" si="1448"/>
        <v>0</v>
      </c>
      <c r="CR101" s="243">
        <f t="shared" si="1449"/>
        <v>0</v>
      </c>
      <c r="CS101" s="243"/>
      <c r="CT101" s="209" t="str">
        <f t="shared" si="1450"/>
        <v/>
      </c>
      <c r="CV101" s="221"/>
      <c r="CW101" s="187" t="str">
        <f>IF(CV101="","",VLOOKUP(CV101,Language!$D$5:$E$100,2,0))</f>
        <v/>
      </c>
      <c r="CX101" s="222"/>
      <c r="CY101" s="187" t="str">
        <f>IF(CX101="","",VLOOKUP(CX101,Language!$D$5:$E$100,2,0))</f>
        <v/>
      </c>
      <c r="CZ101" s="257"/>
      <c r="DA101" s="258"/>
      <c r="DB101" s="242"/>
      <c r="DC101" s="242"/>
      <c r="DD101" s="243">
        <f t="shared" si="1451"/>
        <v>0</v>
      </c>
      <c r="DE101" s="243">
        <f t="shared" si="1452"/>
        <v>0</v>
      </c>
      <c r="DF101" s="243"/>
      <c r="DG101" s="209" t="str">
        <f t="shared" si="1453"/>
        <v/>
      </c>
      <c r="DI101" s="221"/>
      <c r="DJ101" s="187" t="str">
        <f>IF(DI101="","",VLOOKUP(DI101,Language!$D$5:$E$100,2,0))</f>
        <v/>
      </c>
      <c r="DK101" s="222"/>
      <c r="DL101" s="187" t="str">
        <f>IF(DK101="","",VLOOKUP(DK101,Language!$D$5:$E$100,2,0))</f>
        <v/>
      </c>
      <c r="DM101" s="257"/>
      <c r="DN101" s="258"/>
      <c r="DO101" s="242"/>
      <c r="DP101" s="242"/>
      <c r="DQ101" s="243">
        <f t="shared" si="1454"/>
        <v>0</v>
      </c>
      <c r="DR101" s="243">
        <f t="shared" si="1455"/>
        <v>0</v>
      </c>
      <c r="DS101" s="243"/>
      <c r="DT101" s="209" t="str">
        <f t="shared" si="1456"/>
        <v/>
      </c>
      <c r="DV101" s="221"/>
      <c r="DW101" s="187" t="str">
        <f>IF(DV101="","",VLOOKUP(DV101,Language!$D$5:$E$100,2,0))</f>
        <v/>
      </c>
      <c r="DX101" s="222"/>
      <c r="DY101" s="187" t="str">
        <f>IF(DX101="","",VLOOKUP(DX101,Language!$D$5:$E$100,2,0))</f>
        <v/>
      </c>
      <c r="DZ101" s="257"/>
      <c r="EA101" s="258"/>
      <c r="EB101" s="242"/>
      <c r="EC101" s="242"/>
      <c r="ED101" s="243">
        <f t="shared" si="1457"/>
        <v>0</v>
      </c>
      <c r="EE101" s="243">
        <f t="shared" si="1458"/>
        <v>0</v>
      </c>
      <c r="EF101" s="243"/>
      <c r="EG101" s="209" t="str">
        <f t="shared" si="1459"/>
        <v/>
      </c>
      <c r="EI101" s="221"/>
      <c r="EJ101" s="187" t="str">
        <f>IF(EI101="","",VLOOKUP(EI101,Language!$D$5:$E$100,2,0))</f>
        <v/>
      </c>
      <c r="EK101" s="222"/>
      <c r="EL101" s="187" t="str">
        <f>IF(EK101="","",VLOOKUP(EK101,Language!$D$5:$E$100,2,0))</f>
        <v/>
      </c>
      <c r="EM101" s="257"/>
      <c r="EN101" s="258"/>
      <c r="EO101" s="242"/>
      <c r="EP101" s="242"/>
      <c r="EQ101" s="243">
        <f t="shared" si="1460"/>
        <v>0</v>
      </c>
      <c r="ER101" s="243">
        <f t="shared" si="1461"/>
        <v>0</v>
      </c>
      <c r="ES101" s="243"/>
      <c r="ET101" s="209" t="str">
        <f t="shared" si="1462"/>
        <v/>
      </c>
      <c r="EV101" s="221"/>
      <c r="EW101" s="187" t="str">
        <f>IF(EV101="","",VLOOKUP(EV101,Language!$D$5:$E$100,2,0))</f>
        <v/>
      </c>
      <c r="EX101" s="222"/>
      <c r="EY101" s="187" t="str">
        <f>IF(EX101="","",VLOOKUP(EX101,Language!$D$5:$E$100,2,0))</f>
        <v/>
      </c>
      <c r="EZ101" s="257"/>
      <c r="FA101" s="258"/>
      <c r="FB101" s="242"/>
      <c r="FC101" s="242"/>
      <c r="FD101" s="243">
        <f t="shared" si="1463"/>
        <v>0</v>
      </c>
      <c r="FE101" s="243">
        <f t="shared" si="1464"/>
        <v>0</v>
      </c>
      <c r="FF101" s="243"/>
      <c r="FG101" s="209" t="str">
        <f t="shared" si="1465"/>
        <v/>
      </c>
      <c r="FI101" s="221"/>
      <c r="FJ101" s="187" t="str">
        <f>IF(FI101="","",VLOOKUP(FI101,Language!$D$5:$E$100,2,0))</f>
        <v/>
      </c>
      <c r="FK101" s="222"/>
      <c r="FL101" s="187" t="str">
        <f>IF(FK101="","",VLOOKUP(FK101,Language!$D$5:$E$100,2,0))</f>
        <v/>
      </c>
      <c r="FM101" s="257"/>
      <c r="FN101" s="258"/>
      <c r="FO101" s="242"/>
      <c r="FP101" s="242"/>
      <c r="FQ101" s="243">
        <f t="shared" si="1466"/>
        <v>0</v>
      </c>
      <c r="FR101" s="243">
        <f t="shared" si="1467"/>
        <v>0</v>
      </c>
      <c r="FS101" s="243"/>
      <c r="FT101" s="209" t="str">
        <f t="shared" si="1468"/>
        <v/>
      </c>
      <c r="FV101" s="221"/>
      <c r="FW101" s="187" t="str">
        <f>IF(FV101="","",VLOOKUP(FV101,Language!$D$5:$E$100,2,0))</f>
        <v/>
      </c>
      <c r="FX101" s="222"/>
      <c r="FY101" s="187" t="str">
        <f>IF(FX101="","",VLOOKUP(FX101,Language!$D$5:$E$100,2,0))</f>
        <v/>
      </c>
      <c r="FZ101" s="257"/>
      <c r="GA101" s="258"/>
      <c r="GB101" s="242"/>
      <c r="GC101" s="242"/>
      <c r="GD101" s="243">
        <f t="shared" si="1469"/>
        <v>0</v>
      </c>
      <c r="GE101" s="243">
        <f t="shared" si="1470"/>
        <v>0</v>
      </c>
      <c r="GF101" s="243"/>
      <c r="GG101" s="209" t="str">
        <f t="shared" si="1471"/>
        <v/>
      </c>
      <c r="GI101" s="221"/>
      <c r="GJ101" s="187" t="str">
        <f>IF(GI101="","",VLOOKUP(GI101,Language!$D$5:$E$100,2,0))</f>
        <v/>
      </c>
      <c r="GK101" s="222"/>
      <c r="GL101" s="187" t="str">
        <f>IF(GK101="","",VLOOKUP(GK101,Language!$D$5:$E$100,2,0))</f>
        <v/>
      </c>
      <c r="GM101" s="257"/>
      <c r="GN101" s="258"/>
      <c r="GO101" s="242"/>
      <c r="GP101" s="242"/>
      <c r="GQ101" s="243">
        <f t="shared" si="1472"/>
        <v>0</v>
      </c>
      <c r="GR101" s="243">
        <f t="shared" si="1473"/>
        <v>0</v>
      </c>
      <c r="GS101" s="243"/>
      <c r="GT101" s="209" t="str">
        <f t="shared" si="1474"/>
        <v/>
      </c>
      <c r="GV101" s="221"/>
      <c r="GW101" s="187" t="str">
        <f>IF(GV101="","",VLOOKUP(GV101,Language!$D$5:$E$100,2,0))</f>
        <v/>
      </c>
      <c r="GX101" s="222"/>
      <c r="GY101" s="187" t="str">
        <f>IF(GX101="","",VLOOKUP(GX101,Language!$D$5:$E$100,2,0))</f>
        <v/>
      </c>
      <c r="GZ101" s="257"/>
      <c r="HA101" s="258"/>
      <c r="HB101" s="242"/>
      <c r="HC101" s="242"/>
      <c r="HD101" s="243">
        <f t="shared" si="1475"/>
        <v>0</v>
      </c>
      <c r="HE101" s="243">
        <f t="shared" si="1476"/>
        <v>0</v>
      </c>
      <c r="HF101" s="243"/>
      <c r="HG101" s="209" t="str">
        <f t="shared" si="1477"/>
        <v/>
      </c>
      <c r="HI101" s="221"/>
      <c r="HJ101" s="187" t="str">
        <f>IF(HI101="","",VLOOKUP(HI101,Language!$D$5:$E$100,2,0))</f>
        <v/>
      </c>
      <c r="HK101" s="222"/>
      <c r="HL101" s="187" t="str">
        <f>IF(HK101="","",VLOOKUP(HK101,Language!$D$5:$E$100,2,0))</f>
        <v/>
      </c>
      <c r="HM101" s="257"/>
      <c r="HN101" s="258"/>
      <c r="HO101" s="242"/>
      <c r="HP101" s="242"/>
      <c r="HQ101" s="243">
        <f t="shared" si="1478"/>
        <v>0</v>
      </c>
      <c r="HR101" s="243">
        <f t="shared" si="1479"/>
        <v>0</v>
      </c>
      <c r="HS101" s="243"/>
      <c r="HT101" s="209" t="str">
        <f t="shared" si="1480"/>
        <v/>
      </c>
      <c r="HV101" s="221"/>
      <c r="HW101" s="187" t="str">
        <f>IF(HV101="","",VLOOKUP(HV101,Language!$D$5:$E$100,2,0))</f>
        <v/>
      </c>
      <c r="HX101" s="222"/>
      <c r="HY101" s="187" t="str">
        <f>IF(HX101="","",VLOOKUP(HX101,Language!$D$5:$E$100,2,0))</f>
        <v/>
      </c>
      <c r="HZ101" s="257"/>
      <c r="IA101" s="258"/>
      <c r="IB101" s="242"/>
      <c r="IC101" s="242"/>
      <c r="ID101" s="243">
        <f t="shared" si="1481"/>
        <v>0</v>
      </c>
      <c r="IE101" s="243">
        <f t="shared" si="1482"/>
        <v>0</v>
      </c>
      <c r="IF101" s="243"/>
      <c r="IG101" s="209" t="str">
        <f t="shared" si="1483"/>
        <v/>
      </c>
      <c r="II101" s="221"/>
      <c r="IJ101" s="187" t="str">
        <f>IF(II101="","",VLOOKUP(II101,Language!$D$5:$E$100,2,0))</f>
        <v/>
      </c>
      <c r="IK101" s="222"/>
      <c r="IL101" s="187" t="str">
        <f>IF(IK101="","",VLOOKUP(IK101,Language!$D$5:$E$100,2,0))</f>
        <v/>
      </c>
      <c r="IM101" s="257"/>
      <c r="IN101" s="258"/>
      <c r="IO101" s="242"/>
      <c r="IP101" s="242"/>
      <c r="IQ101" s="243">
        <f t="shared" si="1484"/>
        <v>0</v>
      </c>
      <c r="IR101" s="243">
        <f t="shared" si="1485"/>
        <v>0</v>
      </c>
      <c r="IS101" s="243"/>
      <c r="IT101" s="209" t="str">
        <f t="shared" si="1486"/>
        <v/>
      </c>
      <c r="IV101" s="221"/>
      <c r="IW101" s="187" t="str">
        <f>IF(IV101="","",VLOOKUP(IV101,Language!$D$5:$E$100,2,0))</f>
        <v/>
      </c>
      <c r="IX101" s="222"/>
      <c r="IY101" s="187" t="str">
        <f>IF(IX101="","",VLOOKUP(IX101,Language!$D$5:$E$100,2,0))</f>
        <v/>
      </c>
      <c r="IZ101" s="257"/>
      <c r="JA101" s="258"/>
      <c r="JB101" s="242"/>
      <c r="JC101" s="242"/>
      <c r="JD101" s="243">
        <f t="shared" si="1487"/>
        <v>0</v>
      </c>
      <c r="JE101" s="243">
        <f t="shared" si="1488"/>
        <v>0</v>
      </c>
      <c r="JF101" s="243"/>
      <c r="JG101" s="209" t="str">
        <f t="shared" si="1489"/>
        <v/>
      </c>
      <c r="JI101" s="221"/>
      <c r="JJ101" s="187" t="str">
        <f>IF(JI101="","",VLOOKUP(JI101,Language!$D$5:$E$100,2,0))</f>
        <v/>
      </c>
      <c r="JK101" s="222"/>
      <c r="JL101" s="187" t="str">
        <f>IF(JK101="","",VLOOKUP(JK101,Language!$D$5:$E$100,2,0))</f>
        <v/>
      </c>
      <c r="JM101" s="257"/>
      <c r="JN101" s="258"/>
      <c r="JO101" s="242"/>
      <c r="JP101" s="242"/>
      <c r="JQ101" s="243">
        <f t="shared" si="1490"/>
        <v>0</v>
      </c>
      <c r="JR101" s="243">
        <f t="shared" si="1491"/>
        <v>0</v>
      </c>
      <c r="JS101" s="243"/>
      <c r="JT101" s="209" t="str">
        <f t="shared" si="1492"/>
        <v/>
      </c>
      <c r="JV101" s="221"/>
      <c r="JW101" s="187" t="str">
        <f>IF(JV101="","",VLOOKUP(JV101,Language!$D$5:$E$100,2,0))</f>
        <v/>
      </c>
      <c r="JX101" s="222"/>
      <c r="JY101" s="187" t="str">
        <f>IF(JX101="","",VLOOKUP(JX101,Language!$D$5:$E$100,2,0))</f>
        <v/>
      </c>
      <c r="JZ101" s="257"/>
      <c r="KA101" s="258"/>
      <c r="KB101" s="242"/>
      <c r="KC101" s="242"/>
      <c r="KD101" s="243">
        <f t="shared" si="1493"/>
        <v>0</v>
      </c>
      <c r="KE101" s="243">
        <f t="shared" si="1494"/>
        <v>0</v>
      </c>
      <c r="KF101" s="243"/>
      <c r="KG101" s="209" t="str">
        <f t="shared" si="1495"/>
        <v/>
      </c>
      <c r="KI101" s="221"/>
      <c r="KJ101" s="187" t="str">
        <f>IF(KI101="","",VLOOKUP(KI101,Language!$D$5:$E$100,2,0))</f>
        <v/>
      </c>
      <c r="KK101" s="222"/>
      <c r="KL101" s="187" t="str">
        <f>IF(KK101="","",VLOOKUP(KK101,Language!$D$5:$E$100,2,0))</f>
        <v/>
      </c>
      <c r="KM101" s="257"/>
      <c r="KN101" s="258"/>
      <c r="KO101" s="242"/>
      <c r="KP101" s="242"/>
      <c r="KQ101" s="243">
        <f t="shared" si="1496"/>
        <v>0</v>
      </c>
      <c r="KR101" s="243">
        <f t="shared" si="1497"/>
        <v>0</v>
      </c>
      <c r="KS101" s="243"/>
      <c r="KT101" s="209" t="str">
        <f t="shared" si="1498"/>
        <v/>
      </c>
      <c r="KV101" s="221"/>
      <c r="KW101" s="187" t="str">
        <f>IF(KV101="","",VLOOKUP(KV101,Language!$D$5:$E$100,2,0))</f>
        <v/>
      </c>
      <c r="KX101" s="222"/>
      <c r="KY101" s="187" t="str">
        <f>IF(KX101="","",VLOOKUP(KX101,Language!$D$5:$E$100,2,0))</f>
        <v/>
      </c>
      <c r="KZ101" s="257"/>
      <c r="LA101" s="258"/>
      <c r="LB101" s="242"/>
      <c r="LC101" s="242"/>
      <c r="LD101" s="243">
        <f t="shared" si="1499"/>
        <v>0</v>
      </c>
      <c r="LE101" s="243">
        <f t="shared" si="1500"/>
        <v>0</v>
      </c>
      <c r="LF101" s="243"/>
      <c r="LG101" s="209" t="str">
        <f t="shared" si="1501"/>
        <v/>
      </c>
      <c r="LI101" s="221"/>
      <c r="LJ101" s="187" t="str">
        <f>IF(LI101="","",VLOOKUP(LI101,Language!$D$5:$E$100,2,0))</f>
        <v/>
      </c>
      <c r="LK101" s="222"/>
      <c r="LL101" s="187" t="str">
        <f>IF(LK101="","",VLOOKUP(LK101,Language!$D$5:$E$100,2,0))</f>
        <v/>
      </c>
      <c r="LM101" s="257"/>
      <c r="LN101" s="258"/>
      <c r="LO101" s="242"/>
      <c r="LP101" s="242"/>
      <c r="LQ101" s="243">
        <f t="shared" si="1502"/>
        <v>0</v>
      </c>
      <c r="LR101" s="243">
        <f t="shared" si="1503"/>
        <v>0</v>
      </c>
      <c r="LS101" s="243"/>
      <c r="LT101" s="209" t="str">
        <f t="shared" si="1504"/>
        <v/>
      </c>
      <c r="LV101" s="221"/>
      <c r="LW101" s="187" t="str">
        <f>IF(LV101="","",VLOOKUP(LV101,Language!$D$5:$E$100,2,0))</f>
        <v/>
      </c>
      <c r="LX101" s="222"/>
      <c r="LY101" s="187" t="str">
        <f>IF(LX101="","",VLOOKUP(LX101,Language!$D$5:$E$100,2,0))</f>
        <v/>
      </c>
      <c r="LZ101" s="257"/>
      <c r="MA101" s="258"/>
      <c r="MB101" s="242"/>
      <c r="MC101" s="242"/>
      <c r="MD101" s="243">
        <f t="shared" si="1505"/>
        <v>0</v>
      </c>
      <c r="ME101" s="243">
        <f t="shared" si="1506"/>
        <v>0</v>
      </c>
      <c r="MF101" s="243"/>
      <c r="MG101" s="209" t="str">
        <f t="shared" si="1507"/>
        <v/>
      </c>
    </row>
    <row r="102" spans="1:345" s="22" customFormat="1">
      <c r="A102" s="183"/>
      <c r="B102" s="186" t="str">
        <f>IF(C102="","",INDEX(Groups!$C$7:$C$65,MATCH(C102,Groups!$D$7:$D$65,0)))</f>
        <v/>
      </c>
      <c r="C102" s="187" t="str">
        <f>'World Cup'!$AL$50</f>
        <v/>
      </c>
      <c r="D102" s="188" t="str">
        <f>IF(E102="","",INDEX(Groups!$C$7:$C$65,MATCH(E102,Groups!$D$7:$D$65,0)))</f>
        <v/>
      </c>
      <c r="E102" s="187" t="str">
        <f>'World Cup'!$AM$50</f>
        <v/>
      </c>
      <c r="F102" s="189" t="str">
        <f>IF(AND('World Cup'!$AL$51&lt;&gt;"",'World Cup'!$AM$51&lt;&gt;""),'World Cup'!$AL$51+IF(AND('World Cup'!$AL$53&lt;&gt;"",'World Cup'!$AM$53&lt;&gt;"",'World Cup'!$AL$51='World Cup'!$AM$51),'World Cup'!$AL$53,0),"")</f>
        <v/>
      </c>
      <c r="G102" s="190" t="str">
        <f>IF(AND('World Cup'!$AL$51&lt;&gt;"",'World Cup'!$AM$51&lt;&gt;""),'World Cup'!$AM$51+IF(AND('World Cup'!$AL$53&lt;&gt;"",'World Cup'!$AM$53&lt;&gt;"",'World Cup'!$AL$51='World Cup'!$AM$51),'World Cup'!$AM$53,0),"")</f>
        <v/>
      </c>
      <c r="I102" s="221"/>
      <c r="J102" s="187" t="str">
        <f>IF(I102="","",VLOOKUP(I102,Language!$D$5:$E$100,2,0))</f>
        <v/>
      </c>
      <c r="K102" s="222"/>
      <c r="L102" s="187" t="str">
        <f>IF(K102="","",VLOOKUP(K102,Language!$D$5:$E$100,2,0))</f>
        <v/>
      </c>
      <c r="M102" s="257"/>
      <c r="N102" s="258"/>
      <c r="O102" s="242"/>
      <c r="P102" s="242"/>
      <c r="Q102" s="243">
        <f t="shared" si="1430"/>
        <v>0</v>
      </c>
      <c r="R102" s="243">
        <f t="shared" si="1431"/>
        <v>0</v>
      </c>
      <c r="S102" s="243"/>
      <c r="T102" s="209" t="str">
        <f t="shared" si="1432"/>
        <v/>
      </c>
      <c r="V102" s="221"/>
      <c r="W102" s="187" t="str">
        <f>IF(V102="","",VLOOKUP(V102,Language!$D$5:$E$100,2,0))</f>
        <v/>
      </c>
      <c r="X102" s="222"/>
      <c r="Y102" s="187" t="str">
        <f>IF(X102="","",VLOOKUP(X102,Language!$D$5:$E$100,2,0))</f>
        <v/>
      </c>
      <c r="Z102" s="257"/>
      <c r="AA102" s="258"/>
      <c r="AB102" s="242"/>
      <c r="AC102" s="242"/>
      <c r="AD102" s="243">
        <f t="shared" si="1433"/>
        <v>0</v>
      </c>
      <c r="AE102" s="243">
        <f t="shared" si="1434"/>
        <v>0</v>
      </c>
      <c r="AF102" s="243"/>
      <c r="AG102" s="209" t="str">
        <f t="shared" si="1435"/>
        <v/>
      </c>
      <c r="AI102" s="221"/>
      <c r="AJ102" s="187" t="str">
        <f>IF(AI102="","",VLOOKUP(AI102,Language!$D$5:$E$100,2,0))</f>
        <v/>
      </c>
      <c r="AK102" s="222"/>
      <c r="AL102" s="187" t="str">
        <f>IF(AK102="","",VLOOKUP(AK102,Language!$D$5:$E$100,2,0))</f>
        <v/>
      </c>
      <c r="AM102" s="257"/>
      <c r="AN102" s="258"/>
      <c r="AO102" s="242"/>
      <c r="AP102" s="242"/>
      <c r="AQ102" s="243">
        <f t="shared" si="1436"/>
        <v>0</v>
      </c>
      <c r="AR102" s="243">
        <f t="shared" si="1437"/>
        <v>0</v>
      </c>
      <c r="AS102" s="243"/>
      <c r="AT102" s="209" t="str">
        <f t="shared" si="1438"/>
        <v/>
      </c>
      <c r="AV102" s="221"/>
      <c r="AW102" s="187" t="str">
        <f>IF(AV102="","",VLOOKUP(AV102,Language!$D$5:$E$100,2,0))</f>
        <v/>
      </c>
      <c r="AX102" s="222"/>
      <c r="AY102" s="187" t="str">
        <f>IF(AX102="","",VLOOKUP(AX102,Language!$D$5:$E$100,2,0))</f>
        <v/>
      </c>
      <c r="AZ102" s="257"/>
      <c r="BA102" s="258"/>
      <c r="BB102" s="242"/>
      <c r="BC102" s="242"/>
      <c r="BD102" s="243">
        <f t="shared" si="1439"/>
        <v>0</v>
      </c>
      <c r="BE102" s="243">
        <f t="shared" si="1440"/>
        <v>0</v>
      </c>
      <c r="BF102" s="243"/>
      <c r="BG102" s="209" t="str">
        <f t="shared" si="1441"/>
        <v/>
      </c>
      <c r="BI102" s="221"/>
      <c r="BJ102" s="187" t="str">
        <f>IF(BI102="","",VLOOKUP(BI102,Language!$D$5:$E$100,2,0))</f>
        <v/>
      </c>
      <c r="BK102" s="222"/>
      <c r="BL102" s="187" t="str">
        <f>IF(BK102="","",VLOOKUP(BK102,Language!$D$5:$E$100,2,0))</f>
        <v/>
      </c>
      <c r="BM102" s="257"/>
      <c r="BN102" s="258"/>
      <c r="BO102" s="242"/>
      <c r="BP102" s="242"/>
      <c r="BQ102" s="243">
        <f t="shared" si="1442"/>
        <v>0</v>
      </c>
      <c r="BR102" s="243">
        <f t="shared" si="1443"/>
        <v>0</v>
      </c>
      <c r="BS102" s="243"/>
      <c r="BT102" s="209" t="str">
        <f t="shared" si="1444"/>
        <v/>
      </c>
      <c r="BV102" s="221"/>
      <c r="BW102" s="187" t="str">
        <f>IF(BV102="","",VLOOKUP(BV102,Language!$D$5:$E$100,2,0))</f>
        <v/>
      </c>
      <c r="BX102" s="222"/>
      <c r="BY102" s="187" t="str">
        <f>IF(BX102="","",VLOOKUP(BX102,Language!$D$5:$E$100,2,0))</f>
        <v/>
      </c>
      <c r="BZ102" s="257"/>
      <c r="CA102" s="258"/>
      <c r="CB102" s="242"/>
      <c r="CC102" s="242"/>
      <c r="CD102" s="243">
        <f t="shared" si="1445"/>
        <v>0</v>
      </c>
      <c r="CE102" s="243">
        <f t="shared" si="1446"/>
        <v>0</v>
      </c>
      <c r="CF102" s="243"/>
      <c r="CG102" s="209" t="str">
        <f t="shared" si="1447"/>
        <v/>
      </c>
      <c r="CI102" s="221"/>
      <c r="CJ102" s="187" t="str">
        <f>IF(CI102="","",VLOOKUP(CI102,Language!$D$5:$E$100,2,0))</f>
        <v/>
      </c>
      <c r="CK102" s="222"/>
      <c r="CL102" s="187" t="str">
        <f>IF(CK102="","",VLOOKUP(CK102,Language!$D$5:$E$100,2,0))</f>
        <v/>
      </c>
      <c r="CM102" s="257"/>
      <c r="CN102" s="258"/>
      <c r="CO102" s="242"/>
      <c r="CP102" s="242"/>
      <c r="CQ102" s="243">
        <f t="shared" si="1448"/>
        <v>0</v>
      </c>
      <c r="CR102" s="243">
        <f t="shared" si="1449"/>
        <v>0</v>
      </c>
      <c r="CS102" s="243"/>
      <c r="CT102" s="209" t="str">
        <f t="shared" si="1450"/>
        <v/>
      </c>
      <c r="CV102" s="221"/>
      <c r="CW102" s="187" t="str">
        <f>IF(CV102="","",VLOOKUP(CV102,Language!$D$5:$E$100,2,0))</f>
        <v/>
      </c>
      <c r="CX102" s="222"/>
      <c r="CY102" s="187" t="str">
        <f>IF(CX102="","",VLOOKUP(CX102,Language!$D$5:$E$100,2,0))</f>
        <v/>
      </c>
      <c r="CZ102" s="257"/>
      <c r="DA102" s="258"/>
      <c r="DB102" s="242"/>
      <c r="DC102" s="242"/>
      <c r="DD102" s="243">
        <f t="shared" si="1451"/>
        <v>0</v>
      </c>
      <c r="DE102" s="243">
        <f t="shared" si="1452"/>
        <v>0</v>
      </c>
      <c r="DF102" s="243"/>
      <c r="DG102" s="209" t="str">
        <f t="shared" si="1453"/>
        <v/>
      </c>
      <c r="DI102" s="221"/>
      <c r="DJ102" s="187" t="str">
        <f>IF(DI102="","",VLOOKUP(DI102,Language!$D$5:$E$100,2,0))</f>
        <v/>
      </c>
      <c r="DK102" s="222"/>
      <c r="DL102" s="187" t="str">
        <f>IF(DK102="","",VLOOKUP(DK102,Language!$D$5:$E$100,2,0))</f>
        <v/>
      </c>
      <c r="DM102" s="257"/>
      <c r="DN102" s="258"/>
      <c r="DO102" s="242"/>
      <c r="DP102" s="242"/>
      <c r="DQ102" s="243">
        <f t="shared" si="1454"/>
        <v>0</v>
      </c>
      <c r="DR102" s="243">
        <f t="shared" si="1455"/>
        <v>0</v>
      </c>
      <c r="DS102" s="243"/>
      <c r="DT102" s="209" t="str">
        <f t="shared" si="1456"/>
        <v/>
      </c>
      <c r="DV102" s="221"/>
      <c r="DW102" s="187" t="str">
        <f>IF(DV102="","",VLOOKUP(DV102,Language!$D$5:$E$100,2,0))</f>
        <v/>
      </c>
      <c r="DX102" s="222"/>
      <c r="DY102" s="187" t="str">
        <f>IF(DX102="","",VLOOKUP(DX102,Language!$D$5:$E$100,2,0))</f>
        <v/>
      </c>
      <c r="DZ102" s="257"/>
      <c r="EA102" s="258"/>
      <c r="EB102" s="242"/>
      <c r="EC102" s="242"/>
      <c r="ED102" s="243">
        <f t="shared" si="1457"/>
        <v>0</v>
      </c>
      <c r="EE102" s="243">
        <f t="shared" si="1458"/>
        <v>0</v>
      </c>
      <c r="EF102" s="243"/>
      <c r="EG102" s="209" t="str">
        <f t="shared" si="1459"/>
        <v/>
      </c>
      <c r="EI102" s="221"/>
      <c r="EJ102" s="187" t="str">
        <f>IF(EI102="","",VLOOKUP(EI102,Language!$D$5:$E$100,2,0))</f>
        <v/>
      </c>
      <c r="EK102" s="222"/>
      <c r="EL102" s="187" t="str">
        <f>IF(EK102="","",VLOOKUP(EK102,Language!$D$5:$E$100,2,0))</f>
        <v/>
      </c>
      <c r="EM102" s="257"/>
      <c r="EN102" s="258"/>
      <c r="EO102" s="242"/>
      <c r="EP102" s="242"/>
      <c r="EQ102" s="243">
        <f t="shared" si="1460"/>
        <v>0</v>
      </c>
      <c r="ER102" s="243">
        <f t="shared" si="1461"/>
        <v>0</v>
      </c>
      <c r="ES102" s="243"/>
      <c r="ET102" s="209" t="str">
        <f t="shared" si="1462"/>
        <v/>
      </c>
      <c r="EV102" s="221"/>
      <c r="EW102" s="187" t="str">
        <f>IF(EV102="","",VLOOKUP(EV102,Language!$D$5:$E$100,2,0))</f>
        <v/>
      </c>
      <c r="EX102" s="222"/>
      <c r="EY102" s="187" t="str">
        <f>IF(EX102="","",VLOOKUP(EX102,Language!$D$5:$E$100,2,0))</f>
        <v/>
      </c>
      <c r="EZ102" s="257"/>
      <c r="FA102" s="258"/>
      <c r="FB102" s="242"/>
      <c r="FC102" s="242"/>
      <c r="FD102" s="243">
        <f t="shared" si="1463"/>
        <v>0</v>
      </c>
      <c r="FE102" s="243">
        <f t="shared" si="1464"/>
        <v>0</v>
      </c>
      <c r="FF102" s="243"/>
      <c r="FG102" s="209" t="str">
        <f t="shared" si="1465"/>
        <v/>
      </c>
      <c r="FI102" s="221"/>
      <c r="FJ102" s="187" t="str">
        <f>IF(FI102="","",VLOOKUP(FI102,Language!$D$5:$E$100,2,0))</f>
        <v/>
      </c>
      <c r="FK102" s="222"/>
      <c r="FL102" s="187" t="str">
        <f>IF(FK102="","",VLOOKUP(FK102,Language!$D$5:$E$100,2,0))</f>
        <v/>
      </c>
      <c r="FM102" s="257"/>
      <c r="FN102" s="258"/>
      <c r="FO102" s="242"/>
      <c r="FP102" s="242"/>
      <c r="FQ102" s="243">
        <f t="shared" si="1466"/>
        <v>0</v>
      </c>
      <c r="FR102" s="243">
        <f t="shared" si="1467"/>
        <v>0</v>
      </c>
      <c r="FS102" s="243"/>
      <c r="FT102" s="209" t="str">
        <f t="shared" si="1468"/>
        <v/>
      </c>
      <c r="FV102" s="221"/>
      <c r="FW102" s="187" t="str">
        <f>IF(FV102="","",VLOOKUP(FV102,Language!$D$5:$E$100,2,0))</f>
        <v/>
      </c>
      <c r="FX102" s="222"/>
      <c r="FY102" s="187" t="str">
        <f>IF(FX102="","",VLOOKUP(FX102,Language!$D$5:$E$100,2,0))</f>
        <v/>
      </c>
      <c r="FZ102" s="257"/>
      <c r="GA102" s="258"/>
      <c r="GB102" s="242"/>
      <c r="GC102" s="242"/>
      <c r="GD102" s="243">
        <f t="shared" si="1469"/>
        <v>0</v>
      </c>
      <c r="GE102" s="243">
        <f t="shared" si="1470"/>
        <v>0</v>
      </c>
      <c r="GF102" s="243"/>
      <c r="GG102" s="209" t="str">
        <f t="shared" si="1471"/>
        <v/>
      </c>
      <c r="GI102" s="221"/>
      <c r="GJ102" s="187" t="str">
        <f>IF(GI102="","",VLOOKUP(GI102,Language!$D$5:$E$100,2,0))</f>
        <v/>
      </c>
      <c r="GK102" s="222"/>
      <c r="GL102" s="187" t="str">
        <f>IF(GK102="","",VLOOKUP(GK102,Language!$D$5:$E$100,2,0))</f>
        <v/>
      </c>
      <c r="GM102" s="257"/>
      <c r="GN102" s="258"/>
      <c r="GO102" s="242"/>
      <c r="GP102" s="242"/>
      <c r="GQ102" s="243">
        <f t="shared" si="1472"/>
        <v>0</v>
      </c>
      <c r="GR102" s="243">
        <f t="shared" si="1473"/>
        <v>0</v>
      </c>
      <c r="GS102" s="243"/>
      <c r="GT102" s="209" t="str">
        <f t="shared" si="1474"/>
        <v/>
      </c>
      <c r="GV102" s="221"/>
      <c r="GW102" s="187" t="str">
        <f>IF(GV102="","",VLOOKUP(GV102,Language!$D$5:$E$100,2,0))</f>
        <v/>
      </c>
      <c r="GX102" s="222"/>
      <c r="GY102" s="187" t="str">
        <f>IF(GX102="","",VLOOKUP(GX102,Language!$D$5:$E$100,2,0))</f>
        <v/>
      </c>
      <c r="GZ102" s="257"/>
      <c r="HA102" s="258"/>
      <c r="HB102" s="242"/>
      <c r="HC102" s="242"/>
      <c r="HD102" s="243">
        <f t="shared" si="1475"/>
        <v>0</v>
      </c>
      <c r="HE102" s="243">
        <f t="shared" si="1476"/>
        <v>0</v>
      </c>
      <c r="HF102" s="243"/>
      <c r="HG102" s="209" t="str">
        <f t="shared" si="1477"/>
        <v/>
      </c>
      <c r="HI102" s="221"/>
      <c r="HJ102" s="187" t="str">
        <f>IF(HI102="","",VLOOKUP(HI102,Language!$D$5:$E$100,2,0))</f>
        <v/>
      </c>
      <c r="HK102" s="222"/>
      <c r="HL102" s="187" t="str">
        <f>IF(HK102="","",VLOOKUP(HK102,Language!$D$5:$E$100,2,0))</f>
        <v/>
      </c>
      <c r="HM102" s="257"/>
      <c r="HN102" s="258"/>
      <c r="HO102" s="242"/>
      <c r="HP102" s="242"/>
      <c r="HQ102" s="243">
        <f t="shared" si="1478"/>
        <v>0</v>
      </c>
      <c r="HR102" s="243">
        <f t="shared" si="1479"/>
        <v>0</v>
      </c>
      <c r="HS102" s="243"/>
      <c r="HT102" s="209" t="str">
        <f t="shared" si="1480"/>
        <v/>
      </c>
      <c r="HV102" s="221"/>
      <c r="HW102" s="187" t="str">
        <f>IF(HV102="","",VLOOKUP(HV102,Language!$D$5:$E$100,2,0))</f>
        <v/>
      </c>
      <c r="HX102" s="222"/>
      <c r="HY102" s="187" t="str">
        <f>IF(HX102="","",VLOOKUP(HX102,Language!$D$5:$E$100,2,0))</f>
        <v/>
      </c>
      <c r="HZ102" s="257"/>
      <c r="IA102" s="258"/>
      <c r="IB102" s="242"/>
      <c r="IC102" s="242"/>
      <c r="ID102" s="243">
        <f t="shared" si="1481"/>
        <v>0</v>
      </c>
      <c r="IE102" s="243">
        <f t="shared" si="1482"/>
        <v>0</v>
      </c>
      <c r="IF102" s="243"/>
      <c r="IG102" s="209" t="str">
        <f t="shared" si="1483"/>
        <v/>
      </c>
      <c r="II102" s="221"/>
      <c r="IJ102" s="187" t="str">
        <f>IF(II102="","",VLOOKUP(II102,Language!$D$5:$E$100,2,0))</f>
        <v/>
      </c>
      <c r="IK102" s="222"/>
      <c r="IL102" s="187" t="str">
        <f>IF(IK102="","",VLOOKUP(IK102,Language!$D$5:$E$100,2,0))</f>
        <v/>
      </c>
      <c r="IM102" s="257"/>
      <c r="IN102" s="258"/>
      <c r="IO102" s="242"/>
      <c r="IP102" s="242"/>
      <c r="IQ102" s="243">
        <f t="shared" si="1484"/>
        <v>0</v>
      </c>
      <c r="IR102" s="243">
        <f t="shared" si="1485"/>
        <v>0</v>
      </c>
      <c r="IS102" s="243"/>
      <c r="IT102" s="209" t="str">
        <f t="shared" si="1486"/>
        <v/>
      </c>
      <c r="IV102" s="221"/>
      <c r="IW102" s="187" t="str">
        <f>IF(IV102="","",VLOOKUP(IV102,Language!$D$5:$E$100,2,0))</f>
        <v/>
      </c>
      <c r="IX102" s="222"/>
      <c r="IY102" s="187" t="str">
        <f>IF(IX102="","",VLOOKUP(IX102,Language!$D$5:$E$100,2,0))</f>
        <v/>
      </c>
      <c r="IZ102" s="257"/>
      <c r="JA102" s="258"/>
      <c r="JB102" s="242"/>
      <c r="JC102" s="242"/>
      <c r="JD102" s="243">
        <f t="shared" si="1487"/>
        <v>0</v>
      </c>
      <c r="JE102" s="243">
        <f t="shared" si="1488"/>
        <v>0</v>
      </c>
      <c r="JF102" s="243"/>
      <c r="JG102" s="209" t="str">
        <f t="shared" si="1489"/>
        <v/>
      </c>
      <c r="JI102" s="221"/>
      <c r="JJ102" s="187" t="str">
        <f>IF(JI102="","",VLOOKUP(JI102,Language!$D$5:$E$100,2,0))</f>
        <v/>
      </c>
      <c r="JK102" s="222"/>
      <c r="JL102" s="187" t="str">
        <f>IF(JK102="","",VLOOKUP(JK102,Language!$D$5:$E$100,2,0))</f>
        <v/>
      </c>
      <c r="JM102" s="257"/>
      <c r="JN102" s="258"/>
      <c r="JO102" s="242"/>
      <c r="JP102" s="242"/>
      <c r="JQ102" s="243">
        <f t="shared" si="1490"/>
        <v>0</v>
      </c>
      <c r="JR102" s="243">
        <f t="shared" si="1491"/>
        <v>0</v>
      </c>
      <c r="JS102" s="243"/>
      <c r="JT102" s="209" t="str">
        <f t="shared" si="1492"/>
        <v/>
      </c>
      <c r="JV102" s="221"/>
      <c r="JW102" s="187" t="str">
        <f>IF(JV102="","",VLOOKUP(JV102,Language!$D$5:$E$100,2,0))</f>
        <v/>
      </c>
      <c r="JX102" s="222"/>
      <c r="JY102" s="187" t="str">
        <f>IF(JX102="","",VLOOKUP(JX102,Language!$D$5:$E$100,2,0))</f>
        <v/>
      </c>
      <c r="JZ102" s="257"/>
      <c r="KA102" s="258"/>
      <c r="KB102" s="242"/>
      <c r="KC102" s="242"/>
      <c r="KD102" s="243">
        <f t="shared" si="1493"/>
        <v>0</v>
      </c>
      <c r="KE102" s="243">
        <f t="shared" si="1494"/>
        <v>0</v>
      </c>
      <c r="KF102" s="243"/>
      <c r="KG102" s="209" t="str">
        <f t="shared" si="1495"/>
        <v/>
      </c>
      <c r="KI102" s="221"/>
      <c r="KJ102" s="187" t="str">
        <f>IF(KI102="","",VLOOKUP(KI102,Language!$D$5:$E$100,2,0))</f>
        <v/>
      </c>
      <c r="KK102" s="222"/>
      <c r="KL102" s="187" t="str">
        <f>IF(KK102="","",VLOOKUP(KK102,Language!$D$5:$E$100,2,0))</f>
        <v/>
      </c>
      <c r="KM102" s="257"/>
      <c r="KN102" s="258"/>
      <c r="KO102" s="242"/>
      <c r="KP102" s="242"/>
      <c r="KQ102" s="243">
        <f t="shared" si="1496"/>
        <v>0</v>
      </c>
      <c r="KR102" s="243">
        <f t="shared" si="1497"/>
        <v>0</v>
      </c>
      <c r="KS102" s="243"/>
      <c r="KT102" s="209" t="str">
        <f t="shared" si="1498"/>
        <v/>
      </c>
      <c r="KV102" s="221"/>
      <c r="KW102" s="187" t="str">
        <f>IF(KV102="","",VLOOKUP(KV102,Language!$D$5:$E$100,2,0))</f>
        <v/>
      </c>
      <c r="KX102" s="222"/>
      <c r="KY102" s="187" t="str">
        <f>IF(KX102="","",VLOOKUP(KX102,Language!$D$5:$E$100,2,0))</f>
        <v/>
      </c>
      <c r="KZ102" s="257"/>
      <c r="LA102" s="258"/>
      <c r="LB102" s="242"/>
      <c r="LC102" s="242"/>
      <c r="LD102" s="243">
        <f t="shared" si="1499"/>
        <v>0</v>
      </c>
      <c r="LE102" s="243">
        <f t="shared" si="1500"/>
        <v>0</v>
      </c>
      <c r="LF102" s="243"/>
      <c r="LG102" s="209" t="str">
        <f t="shared" si="1501"/>
        <v/>
      </c>
      <c r="LI102" s="221"/>
      <c r="LJ102" s="187" t="str">
        <f>IF(LI102="","",VLOOKUP(LI102,Language!$D$5:$E$100,2,0))</f>
        <v/>
      </c>
      <c r="LK102" s="222"/>
      <c r="LL102" s="187" t="str">
        <f>IF(LK102="","",VLOOKUP(LK102,Language!$D$5:$E$100,2,0))</f>
        <v/>
      </c>
      <c r="LM102" s="257"/>
      <c r="LN102" s="258"/>
      <c r="LO102" s="242"/>
      <c r="LP102" s="242"/>
      <c r="LQ102" s="243">
        <f t="shared" si="1502"/>
        <v>0</v>
      </c>
      <c r="LR102" s="243">
        <f t="shared" si="1503"/>
        <v>0</v>
      </c>
      <c r="LS102" s="243"/>
      <c r="LT102" s="209" t="str">
        <f t="shared" si="1504"/>
        <v/>
      </c>
      <c r="LV102" s="221"/>
      <c r="LW102" s="187" t="str">
        <f>IF(LV102="","",VLOOKUP(LV102,Language!$D$5:$E$100,2,0))</f>
        <v/>
      </c>
      <c r="LX102" s="222"/>
      <c r="LY102" s="187" t="str">
        <f>IF(LX102="","",VLOOKUP(LX102,Language!$D$5:$E$100,2,0))</f>
        <v/>
      </c>
      <c r="LZ102" s="257"/>
      <c r="MA102" s="258"/>
      <c r="MB102" s="242"/>
      <c r="MC102" s="242"/>
      <c r="MD102" s="243">
        <f t="shared" si="1505"/>
        <v>0</v>
      </c>
      <c r="ME102" s="243">
        <f t="shared" si="1506"/>
        <v>0</v>
      </c>
      <c r="MF102" s="243"/>
      <c r="MG102" s="209" t="str">
        <f t="shared" si="1507"/>
        <v/>
      </c>
    </row>
    <row r="103" spans="1:345" s="22" customFormat="1">
      <c r="A103" s="183"/>
      <c r="B103" s="186" t="str">
        <f>IF(C103="","",INDEX(Groups!$C$7:$C$65,MATCH(C103,Groups!$D$7:$D$65,0)))</f>
        <v/>
      </c>
      <c r="C103" s="187" t="str">
        <f>'World Cup'!$AO$50</f>
        <v/>
      </c>
      <c r="D103" s="188" t="str">
        <f>IF(E103="","",INDEX(Groups!$C$7:$C$65,MATCH(E103,Groups!$D$7:$D$65,0)))</f>
        <v/>
      </c>
      <c r="E103" s="187" t="str">
        <f>'World Cup'!$AP$50</f>
        <v/>
      </c>
      <c r="F103" s="189" t="str">
        <f>IF(AND('World Cup'!$AO$51&lt;&gt;"",'World Cup'!$AP$51&lt;&gt;""),'World Cup'!$AO$51+IF(AND('World Cup'!$AO$53&lt;&gt;"",'World Cup'!$AP$53&lt;&gt;"",'World Cup'!$AO$51='World Cup'!$AP$51),'World Cup'!$AO$53,0),"")</f>
        <v/>
      </c>
      <c r="G103" s="190" t="str">
        <f>IF(AND('World Cup'!$AO$51&lt;&gt;"",'World Cup'!$AP$51&lt;&gt;""),'World Cup'!$AP$51+IF(AND('World Cup'!$AO$53&lt;&gt;"",'World Cup'!$AP$53&lt;&gt;"",'World Cup'!$AO$51='World Cup'!$AP$51),'World Cup'!$AP$53,0),"")</f>
        <v/>
      </c>
      <c r="I103" s="221"/>
      <c r="J103" s="187" t="str">
        <f>IF(I103="","",VLOOKUP(I103,Language!$D$5:$E$100,2,0))</f>
        <v/>
      </c>
      <c r="K103" s="222"/>
      <c r="L103" s="187" t="str">
        <f>IF(K103="","",VLOOKUP(K103,Language!$D$5:$E$100,2,0))</f>
        <v/>
      </c>
      <c r="M103" s="257"/>
      <c r="N103" s="258"/>
      <c r="O103" s="242"/>
      <c r="P103" s="242"/>
      <c r="Q103" s="243">
        <f t="shared" si="1430"/>
        <v>0</v>
      </c>
      <c r="R103" s="243">
        <f t="shared" si="1431"/>
        <v>0</v>
      </c>
      <c r="S103" s="243"/>
      <c r="T103" s="209" t="str">
        <f t="shared" si="1432"/>
        <v/>
      </c>
      <c r="V103" s="221"/>
      <c r="W103" s="187" t="str">
        <f>IF(V103="","",VLOOKUP(V103,Language!$D$5:$E$100,2,0))</f>
        <v/>
      </c>
      <c r="X103" s="222"/>
      <c r="Y103" s="187" t="str">
        <f>IF(X103="","",VLOOKUP(X103,Language!$D$5:$E$100,2,0))</f>
        <v/>
      </c>
      <c r="Z103" s="257"/>
      <c r="AA103" s="258"/>
      <c r="AB103" s="242"/>
      <c r="AC103" s="242"/>
      <c r="AD103" s="243">
        <f t="shared" si="1433"/>
        <v>0</v>
      </c>
      <c r="AE103" s="243">
        <f t="shared" si="1434"/>
        <v>0</v>
      </c>
      <c r="AF103" s="243"/>
      <c r="AG103" s="209" t="str">
        <f t="shared" si="1435"/>
        <v/>
      </c>
      <c r="AI103" s="221"/>
      <c r="AJ103" s="187" t="str">
        <f>IF(AI103="","",VLOOKUP(AI103,Language!$D$5:$E$100,2,0))</f>
        <v/>
      </c>
      <c r="AK103" s="222"/>
      <c r="AL103" s="187" t="str">
        <f>IF(AK103="","",VLOOKUP(AK103,Language!$D$5:$E$100,2,0))</f>
        <v/>
      </c>
      <c r="AM103" s="257"/>
      <c r="AN103" s="258"/>
      <c r="AO103" s="242"/>
      <c r="AP103" s="242"/>
      <c r="AQ103" s="243">
        <f t="shared" si="1436"/>
        <v>0</v>
      </c>
      <c r="AR103" s="243">
        <f t="shared" si="1437"/>
        <v>0</v>
      </c>
      <c r="AS103" s="243"/>
      <c r="AT103" s="209" t="str">
        <f t="shared" si="1438"/>
        <v/>
      </c>
      <c r="AV103" s="221"/>
      <c r="AW103" s="187" t="str">
        <f>IF(AV103="","",VLOOKUP(AV103,Language!$D$5:$E$100,2,0))</f>
        <v/>
      </c>
      <c r="AX103" s="222"/>
      <c r="AY103" s="187" t="str">
        <f>IF(AX103="","",VLOOKUP(AX103,Language!$D$5:$E$100,2,0))</f>
        <v/>
      </c>
      <c r="AZ103" s="257"/>
      <c r="BA103" s="258"/>
      <c r="BB103" s="242"/>
      <c r="BC103" s="242"/>
      <c r="BD103" s="243">
        <f t="shared" si="1439"/>
        <v>0</v>
      </c>
      <c r="BE103" s="243">
        <f t="shared" si="1440"/>
        <v>0</v>
      </c>
      <c r="BF103" s="243"/>
      <c r="BG103" s="209" t="str">
        <f t="shared" si="1441"/>
        <v/>
      </c>
      <c r="BI103" s="221"/>
      <c r="BJ103" s="187" t="str">
        <f>IF(BI103="","",VLOOKUP(BI103,Language!$D$5:$E$100,2,0))</f>
        <v/>
      </c>
      <c r="BK103" s="222"/>
      <c r="BL103" s="187" t="str">
        <f>IF(BK103="","",VLOOKUP(BK103,Language!$D$5:$E$100,2,0))</f>
        <v/>
      </c>
      <c r="BM103" s="257"/>
      <c r="BN103" s="258"/>
      <c r="BO103" s="242"/>
      <c r="BP103" s="242"/>
      <c r="BQ103" s="243">
        <f t="shared" si="1442"/>
        <v>0</v>
      </c>
      <c r="BR103" s="243">
        <f t="shared" si="1443"/>
        <v>0</v>
      </c>
      <c r="BS103" s="243"/>
      <c r="BT103" s="209" t="str">
        <f t="shared" si="1444"/>
        <v/>
      </c>
      <c r="BV103" s="221"/>
      <c r="BW103" s="187" t="str">
        <f>IF(BV103="","",VLOOKUP(BV103,Language!$D$5:$E$100,2,0))</f>
        <v/>
      </c>
      <c r="BX103" s="222"/>
      <c r="BY103" s="187" t="str">
        <f>IF(BX103="","",VLOOKUP(BX103,Language!$D$5:$E$100,2,0))</f>
        <v/>
      </c>
      <c r="BZ103" s="257"/>
      <c r="CA103" s="258"/>
      <c r="CB103" s="242"/>
      <c r="CC103" s="242"/>
      <c r="CD103" s="243">
        <f t="shared" si="1445"/>
        <v>0</v>
      </c>
      <c r="CE103" s="243">
        <f t="shared" si="1446"/>
        <v>0</v>
      </c>
      <c r="CF103" s="243"/>
      <c r="CG103" s="209" t="str">
        <f t="shared" si="1447"/>
        <v/>
      </c>
      <c r="CI103" s="221"/>
      <c r="CJ103" s="187" t="str">
        <f>IF(CI103="","",VLOOKUP(CI103,Language!$D$5:$E$100,2,0))</f>
        <v/>
      </c>
      <c r="CK103" s="222"/>
      <c r="CL103" s="187" t="str">
        <f>IF(CK103="","",VLOOKUP(CK103,Language!$D$5:$E$100,2,0))</f>
        <v/>
      </c>
      <c r="CM103" s="257"/>
      <c r="CN103" s="258"/>
      <c r="CO103" s="242"/>
      <c r="CP103" s="242"/>
      <c r="CQ103" s="243">
        <f t="shared" si="1448"/>
        <v>0</v>
      </c>
      <c r="CR103" s="243">
        <f t="shared" si="1449"/>
        <v>0</v>
      </c>
      <c r="CS103" s="243"/>
      <c r="CT103" s="209" t="str">
        <f t="shared" si="1450"/>
        <v/>
      </c>
      <c r="CV103" s="221"/>
      <c r="CW103" s="187" t="str">
        <f>IF(CV103="","",VLOOKUP(CV103,Language!$D$5:$E$100,2,0))</f>
        <v/>
      </c>
      <c r="CX103" s="222"/>
      <c r="CY103" s="187" t="str">
        <f>IF(CX103="","",VLOOKUP(CX103,Language!$D$5:$E$100,2,0))</f>
        <v/>
      </c>
      <c r="CZ103" s="257"/>
      <c r="DA103" s="258"/>
      <c r="DB103" s="242"/>
      <c r="DC103" s="242"/>
      <c r="DD103" s="243">
        <f t="shared" si="1451"/>
        <v>0</v>
      </c>
      <c r="DE103" s="243">
        <f t="shared" si="1452"/>
        <v>0</v>
      </c>
      <c r="DF103" s="243"/>
      <c r="DG103" s="209" t="str">
        <f t="shared" si="1453"/>
        <v/>
      </c>
      <c r="DI103" s="221"/>
      <c r="DJ103" s="187" t="str">
        <f>IF(DI103="","",VLOOKUP(DI103,Language!$D$5:$E$100,2,0))</f>
        <v/>
      </c>
      <c r="DK103" s="222"/>
      <c r="DL103" s="187" t="str">
        <f>IF(DK103="","",VLOOKUP(DK103,Language!$D$5:$E$100,2,0))</f>
        <v/>
      </c>
      <c r="DM103" s="257"/>
      <c r="DN103" s="258"/>
      <c r="DO103" s="242"/>
      <c r="DP103" s="242"/>
      <c r="DQ103" s="243">
        <f t="shared" si="1454"/>
        <v>0</v>
      </c>
      <c r="DR103" s="243">
        <f t="shared" si="1455"/>
        <v>0</v>
      </c>
      <c r="DS103" s="243"/>
      <c r="DT103" s="209" t="str">
        <f t="shared" si="1456"/>
        <v/>
      </c>
      <c r="DV103" s="221"/>
      <c r="DW103" s="187" t="str">
        <f>IF(DV103="","",VLOOKUP(DV103,Language!$D$5:$E$100,2,0))</f>
        <v/>
      </c>
      <c r="DX103" s="222"/>
      <c r="DY103" s="187" t="str">
        <f>IF(DX103="","",VLOOKUP(DX103,Language!$D$5:$E$100,2,0))</f>
        <v/>
      </c>
      <c r="DZ103" s="257"/>
      <c r="EA103" s="258"/>
      <c r="EB103" s="242"/>
      <c r="EC103" s="242"/>
      <c r="ED103" s="243">
        <f t="shared" si="1457"/>
        <v>0</v>
      </c>
      <c r="EE103" s="243">
        <f t="shared" si="1458"/>
        <v>0</v>
      </c>
      <c r="EF103" s="243"/>
      <c r="EG103" s="209" t="str">
        <f t="shared" si="1459"/>
        <v/>
      </c>
      <c r="EI103" s="221"/>
      <c r="EJ103" s="187" t="str">
        <f>IF(EI103="","",VLOOKUP(EI103,Language!$D$5:$E$100,2,0))</f>
        <v/>
      </c>
      <c r="EK103" s="222"/>
      <c r="EL103" s="187" t="str">
        <f>IF(EK103="","",VLOOKUP(EK103,Language!$D$5:$E$100,2,0))</f>
        <v/>
      </c>
      <c r="EM103" s="257"/>
      <c r="EN103" s="258"/>
      <c r="EO103" s="242"/>
      <c r="EP103" s="242"/>
      <c r="EQ103" s="243">
        <f t="shared" si="1460"/>
        <v>0</v>
      </c>
      <c r="ER103" s="243">
        <f t="shared" si="1461"/>
        <v>0</v>
      </c>
      <c r="ES103" s="243"/>
      <c r="ET103" s="209" t="str">
        <f t="shared" si="1462"/>
        <v/>
      </c>
      <c r="EV103" s="221"/>
      <c r="EW103" s="187" t="str">
        <f>IF(EV103="","",VLOOKUP(EV103,Language!$D$5:$E$100,2,0))</f>
        <v/>
      </c>
      <c r="EX103" s="222"/>
      <c r="EY103" s="187" t="str">
        <f>IF(EX103="","",VLOOKUP(EX103,Language!$D$5:$E$100,2,0))</f>
        <v/>
      </c>
      <c r="EZ103" s="257"/>
      <c r="FA103" s="258"/>
      <c r="FB103" s="242"/>
      <c r="FC103" s="242"/>
      <c r="FD103" s="243">
        <f t="shared" si="1463"/>
        <v>0</v>
      </c>
      <c r="FE103" s="243">
        <f t="shared" si="1464"/>
        <v>0</v>
      </c>
      <c r="FF103" s="243"/>
      <c r="FG103" s="209" t="str">
        <f t="shared" si="1465"/>
        <v/>
      </c>
      <c r="FI103" s="221"/>
      <c r="FJ103" s="187" t="str">
        <f>IF(FI103="","",VLOOKUP(FI103,Language!$D$5:$E$100,2,0))</f>
        <v/>
      </c>
      <c r="FK103" s="222"/>
      <c r="FL103" s="187" t="str">
        <f>IF(FK103="","",VLOOKUP(FK103,Language!$D$5:$E$100,2,0))</f>
        <v/>
      </c>
      <c r="FM103" s="257"/>
      <c r="FN103" s="258"/>
      <c r="FO103" s="242"/>
      <c r="FP103" s="242"/>
      <c r="FQ103" s="243">
        <f t="shared" si="1466"/>
        <v>0</v>
      </c>
      <c r="FR103" s="243">
        <f t="shared" si="1467"/>
        <v>0</v>
      </c>
      <c r="FS103" s="243"/>
      <c r="FT103" s="209" t="str">
        <f t="shared" si="1468"/>
        <v/>
      </c>
      <c r="FV103" s="221"/>
      <c r="FW103" s="187" t="str">
        <f>IF(FV103="","",VLOOKUP(FV103,Language!$D$5:$E$100,2,0))</f>
        <v/>
      </c>
      <c r="FX103" s="222"/>
      <c r="FY103" s="187" t="str">
        <f>IF(FX103="","",VLOOKUP(FX103,Language!$D$5:$E$100,2,0))</f>
        <v/>
      </c>
      <c r="FZ103" s="257"/>
      <c r="GA103" s="258"/>
      <c r="GB103" s="242"/>
      <c r="GC103" s="242"/>
      <c r="GD103" s="243">
        <f t="shared" si="1469"/>
        <v>0</v>
      </c>
      <c r="GE103" s="243">
        <f t="shared" si="1470"/>
        <v>0</v>
      </c>
      <c r="GF103" s="243"/>
      <c r="GG103" s="209" t="str">
        <f t="shared" si="1471"/>
        <v/>
      </c>
      <c r="GI103" s="221"/>
      <c r="GJ103" s="187" t="str">
        <f>IF(GI103="","",VLOOKUP(GI103,Language!$D$5:$E$100,2,0))</f>
        <v/>
      </c>
      <c r="GK103" s="222"/>
      <c r="GL103" s="187" t="str">
        <f>IF(GK103="","",VLOOKUP(GK103,Language!$D$5:$E$100,2,0))</f>
        <v/>
      </c>
      <c r="GM103" s="257"/>
      <c r="GN103" s="258"/>
      <c r="GO103" s="242"/>
      <c r="GP103" s="242"/>
      <c r="GQ103" s="243">
        <f t="shared" si="1472"/>
        <v>0</v>
      </c>
      <c r="GR103" s="243">
        <f t="shared" si="1473"/>
        <v>0</v>
      </c>
      <c r="GS103" s="243"/>
      <c r="GT103" s="209" t="str">
        <f t="shared" si="1474"/>
        <v/>
      </c>
      <c r="GV103" s="221"/>
      <c r="GW103" s="187" t="str">
        <f>IF(GV103="","",VLOOKUP(GV103,Language!$D$5:$E$100,2,0))</f>
        <v/>
      </c>
      <c r="GX103" s="222"/>
      <c r="GY103" s="187" t="str">
        <f>IF(GX103="","",VLOOKUP(GX103,Language!$D$5:$E$100,2,0))</f>
        <v/>
      </c>
      <c r="GZ103" s="257"/>
      <c r="HA103" s="258"/>
      <c r="HB103" s="242"/>
      <c r="HC103" s="242"/>
      <c r="HD103" s="243">
        <f t="shared" si="1475"/>
        <v>0</v>
      </c>
      <c r="HE103" s="243">
        <f t="shared" si="1476"/>
        <v>0</v>
      </c>
      <c r="HF103" s="243"/>
      <c r="HG103" s="209" t="str">
        <f t="shared" si="1477"/>
        <v/>
      </c>
      <c r="HI103" s="221"/>
      <c r="HJ103" s="187" t="str">
        <f>IF(HI103="","",VLOOKUP(HI103,Language!$D$5:$E$100,2,0))</f>
        <v/>
      </c>
      <c r="HK103" s="222"/>
      <c r="HL103" s="187" t="str">
        <f>IF(HK103="","",VLOOKUP(HK103,Language!$D$5:$E$100,2,0))</f>
        <v/>
      </c>
      <c r="HM103" s="257"/>
      <c r="HN103" s="258"/>
      <c r="HO103" s="242"/>
      <c r="HP103" s="242"/>
      <c r="HQ103" s="243">
        <f t="shared" si="1478"/>
        <v>0</v>
      </c>
      <c r="HR103" s="243">
        <f t="shared" si="1479"/>
        <v>0</v>
      </c>
      <c r="HS103" s="243"/>
      <c r="HT103" s="209" t="str">
        <f t="shared" si="1480"/>
        <v/>
      </c>
      <c r="HV103" s="221"/>
      <c r="HW103" s="187" t="str">
        <f>IF(HV103="","",VLOOKUP(HV103,Language!$D$5:$E$100,2,0))</f>
        <v/>
      </c>
      <c r="HX103" s="222"/>
      <c r="HY103" s="187" t="str">
        <f>IF(HX103="","",VLOOKUP(HX103,Language!$D$5:$E$100,2,0))</f>
        <v/>
      </c>
      <c r="HZ103" s="257"/>
      <c r="IA103" s="258"/>
      <c r="IB103" s="242"/>
      <c r="IC103" s="242"/>
      <c r="ID103" s="243">
        <f t="shared" si="1481"/>
        <v>0</v>
      </c>
      <c r="IE103" s="243">
        <f t="shared" si="1482"/>
        <v>0</v>
      </c>
      <c r="IF103" s="243"/>
      <c r="IG103" s="209" t="str">
        <f t="shared" si="1483"/>
        <v/>
      </c>
      <c r="II103" s="221"/>
      <c r="IJ103" s="187" t="str">
        <f>IF(II103="","",VLOOKUP(II103,Language!$D$5:$E$100,2,0))</f>
        <v/>
      </c>
      <c r="IK103" s="222"/>
      <c r="IL103" s="187" t="str">
        <f>IF(IK103="","",VLOOKUP(IK103,Language!$D$5:$E$100,2,0))</f>
        <v/>
      </c>
      <c r="IM103" s="257"/>
      <c r="IN103" s="258"/>
      <c r="IO103" s="242"/>
      <c r="IP103" s="242"/>
      <c r="IQ103" s="243">
        <f t="shared" si="1484"/>
        <v>0</v>
      </c>
      <c r="IR103" s="243">
        <f t="shared" si="1485"/>
        <v>0</v>
      </c>
      <c r="IS103" s="243"/>
      <c r="IT103" s="209" t="str">
        <f t="shared" si="1486"/>
        <v/>
      </c>
      <c r="IV103" s="221"/>
      <c r="IW103" s="187" t="str">
        <f>IF(IV103="","",VLOOKUP(IV103,Language!$D$5:$E$100,2,0))</f>
        <v/>
      </c>
      <c r="IX103" s="222"/>
      <c r="IY103" s="187" t="str">
        <f>IF(IX103="","",VLOOKUP(IX103,Language!$D$5:$E$100,2,0))</f>
        <v/>
      </c>
      <c r="IZ103" s="257"/>
      <c r="JA103" s="258"/>
      <c r="JB103" s="242"/>
      <c r="JC103" s="242"/>
      <c r="JD103" s="243">
        <f t="shared" si="1487"/>
        <v>0</v>
      </c>
      <c r="JE103" s="243">
        <f t="shared" si="1488"/>
        <v>0</v>
      </c>
      <c r="JF103" s="243"/>
      <c r="JG103" s="209" t="str">
        <f t="shared" si="1489"/>
        <v/>
      </c>
      <c r="JI103" s="221"/>
      <c r="JJ103" s="187" t="str">
        <f>IF(JI103="","",VLOOKUP(JI103,Language!$D$5:$E$100,2,0))</f>
        <v/>
      </c>
      <c r="JK103" s="222"/>
      <c r="JL103" s="187" t="str">
        <f>IF(JK103="","",VLOOKUP(JK103,Language!$D$5:$E$100,2,0))</f>
        <v/>
      </c>
      <c r="JM103" s="257"/>
      <c r="JN103" s="258"/>
      <c r="JO103" s="242"/>
      <c r="JP103" s="242"/>
      <c r="JQ103" s="243">
        <f t="shared" si="1490"/>
        <v>0</v>
      </c>
      <c r="JR103" s="243">
        <f t="shared" si="1491"/>
        <v>0</v>
      </c>
      <c r="JS103" s="243"/>
      <c r="JT103" s="209" t="str">
        <f t="shared" si="1492"/>
        <v/>
      </c>
      <c r="JV103" s="221"/>
      <c r="JW103" s="187" t="str">
        <f>IF(JV103="","",VLOOKUP(JV103,Language!$D$5:$E$100,2,0))</f>
        <v/>
      </c>
      <c r="JX103" s="222"/>
      <c r="JY103" s="187" t="str">
        <f>IF(JX103="","",VLOOKUP(JX103,Language!$D$5:$E$100,2,0))</f>
        <v/>
      </c>
      <c r="JZ103" s="257"/>
      <c r="KA103" s="258"/>
      <c r="KB103" s="242"/>
      <c r="KC103" s="242"/>
      <c r="KD103" s="243">
        <f t="shared" si="1493"/>
        <v>0</v>
      </c>
      <c r="KE103" s="243">
        <f t="shared" si="1494"/>
        <v>0</v>
      </c>
      <c r="KF103" s="243"/>
      <c r="KG103" s="209" t="str">
        <f t="shared" si="1495"/>
        <v/>
      </c>
      <c r="KI103" s="221"/>
      <c r="KJ103" s="187" t="str">
        <f>IF(KI103="","",VLOOKUP(KI103,Language!$D$5:$E$100,2,0))</f>
        <v/>
      </c>
      <c r="KK103" s="222"/>
      <c r="KL103" s="187" t="str">
        <f>IF(KK103="","",VLOOKUP(KK103,Language!$D$5:$E$100,2,0))</f>
        <v/>
      </c>
      <c r="KM103" s="257"/>
      <c r="KN103" s="258"/>
      <c r="KO103" s="242"/>
      <c r="KP103" s="242"/>
      <c r="KQ103" s="243">
        <f t="shared" si="1496"/>
        <v>0</v>
      </c>
      <c r="KR103" s="243">
        <f t="shared" si="1497"/>
        <v>0</v>
      </c>
      <c r="KS103" s="243"/>
      <c r="KT103" s="209" t="str">
        <f t="shared" si="1498"/>
        <v/>
      </c>
      <c r="KV103" s="221"/>
      <c r="KW103" s="187" t="str">
        <f>IF(KV103="","",VLOOKUP(KV103,Language!$D$5:$E$100,2,0))</f>
        <v/>
      </c>
      <c r="KX103" s="222"/>
      <c r="KY103" s="187" t="str">
        <f>IF(KX103="","",VLOOKUP(KX103,Language!$D$5:$E$100,2,0))</f>
        <v/>
      </c>
      <c r="KZ103" s="257"/>
      <c r="LA103" s="258"/>
      <c r="LB103" s="242"/>
      <c r="LC103" s="242"/>
      <c r="LD103" s="243">
        <f t="shared" si="1499"/>
        <v>0</v>
      </c>
      <c r="LE103" s="243">
        <f t="shared" si="1500"/>
        <v>0</v>
      </c>
      <c r="LF103" s="243"/>
      <c r="LG103" s="209" t="str">
        <f t="shared" si="1501"/>
        <v/>
      </c>
      <c r="LI103" s="221"/>
      <c r="LJ103" s="187" t="str">
        <f>IF(LI103="","",VLOOKUP(LI103,Language!$D$5:$E$100,2,0))</f>
        <v/>
      </c>
      <c r="LK103" s="222"/>
      <c r="LL103" s="187" t="str">
        <f>IF(LK103="","",VLOOKUP(LK103,Language!$D$5:$E$100,2,0))</f>
        <v/>
      </c>
      <c r="LM103" s="257"/>
      <c r="LN103" s="258"/>
      <c r="LO103" s="242"/>
      <c r="LP103" s="242"/>
      <c r="LQ103" s="243">
        <f t="shared" si="1502"/>
        <v>0</v>
      </c>
      <c r="LR103" s="243">
        <f t="shared" si="1503"/>
        <v>0</v>
      </c>
      <c r="LS103" s="243"/>
      <c r="LT103" s="209" t="str">
        <f t="shared" si="1504"/>
        <v/>
      </c>
      <c r="LV103" s="221"/>
      <c r="LW103" s="187" t="str">
        <f>IF(LV103="","",VLOOKUP(LV103,Language!$D$5:$E$100,2,0))</f>
        <v/>
      </c>
      <c r="LX103" s="222"/>
      <c r="LY103" s="187" t="str">
        <f>IF(LX103="","",VLOOKUP(LX103,Language!$D$5:$E$100,2,0))</f>
        <v/>
      </c>
      <c r="LZ103" s="257"/>
      <c r="MA103" s="258"/>
      <c r="MB103" s="242"/>
      <c r="MC103" s="242"/>
      <c r="MD103" s="243">
        <f t="shared" si="1505"/>
        <v>0</v>
      </c>
      <c r="ME103" s="243">
        <f t="shared" si="1506"/>
        <v>0</v>
      </c>
      <c r="MF103" s="243"/>
      <c r="MG103" s="209" t="str">
        <f t="shared" si="1507"/>
        <v/>
      </c>
    </row>
    <row r="104" spans="1:345" s="22" customFormat="1">
      <c r="A104" s="183"/>
      <c r="B104" s="186" t="str">
        <f>IF(C104="","",INDEX(Groups!$C$7:$C$65,MATCH(C104,Groups!$D$7:$D$65,0)))</f>
        <v/>
      </c>
      <c r="C104" s="187" t="str">
        <f>'World Cup'!$AR$50</f>
        <v/>
      </c>
      <c r="D104" s="188" t="str">
        <f>IF(E104="","",INDEX(Groups!$C$7:$C$65,MATCH(E104,Groups!$D$7:$D$65,0)))</f>
        <v/>
      </c>
      <c r="E104" s="187" t="str">
        <f>'World Cup'!$AS$50</f>
        <v/>
      </c>
      <c r="F104" s="189" t="str">
        <f>IF(AND('World Cup'!$AR$51&lt;&gt;"",'World Cup'!$AS$51&lt;&gt;""),'World Cup'!$AR$51+IF(AND('World Cup'!$AR$53&lt;&gt;"",'World Cup'!$AS$53&lt;&gt;"",'World Cup'!$AR$51='World Cup'!$AS$51),'World Cup'!$AR$53,0),"")</f>
        <v/>
      </c>
      <c r="G104" s="190" t="str">
        <f>IF(AND('World Cup'!$AR$51&lt;&gt;"",'World Cup'!$AS$51&lt;&gt;""),'World Cup'!$AS$51+IF(AND('World Cup'!$AR$53&lt;&gt;"",'World Cup'!$AS$53&lt;&gt;"",'World Cup'!$AR$51='World Cup'!$AS$51),'World Cup'!$AS$53,0),"")</f>
        <v/>
      </c>
      <c r="I104" s="221"/>
      <c r="J104" s="187" t="str">
        <f>IF(I104="","",VLOOKUP(I104,Language!$D$5:$E$100,2,0))</f>
        <v/>
      </c>
      <c r="K104" s="222"/>
      <c r="L104" s="187" t="str">
        <f>IF(K104="","",VLOOKUP(K104,Language!$D$5:$E$100,2,0))</f>
        <v/>
      </c>
      <c r="M104" s="257"/>
      <c r="N104" s="258"/>
      <c r="O104" s="242"/>
      <c r="P104" s="242"/>
      <c r="Q104" s="243">
        <f t="shared" si="1430"/>
        <v>0</v>
      </c>
      <c r="R104" s="243">
        <f t="shared" si="1431"/>
        <v>0</v>
      </c>
      <c r="S104" s="243"/>
      <c r="T104" s="209" t="str">
        <f t="shared" si="1432"/>
        <v/>
      </c>
      <c r="V104" s="221"/>
      <c r="W104" s="187" t="str">
        <f>IF(V104="","",VLOOKUP(V104,Language!$D$5:$E$100,2,0))</f>
        <v/>
      </c>
      <c r="X104" s="222"/>
      <c r="Y104" s="187" t="str">
        <f>IF(X104="","",VLOOKUP(X104,Language!$D$5:$E$100,2,0))</f>
        <v/>
      </c>
      <c r="Z104" s="257"/>
      <c r="AA104" s="258"/>
      <c r="AB104" s="242"/>
      <c r="AC104" s="242"/>
      <c r="AD104" s="243">
        <f t="shared" si="1433"/>
        <v>0</v>
      </c>
      <c r="AE104" s="243">
        <f t="shared" si="1434"/>
        <v>0</v>
      </c>
      <c r="AF104" s="243"/>
      <c r="AG104" s="209" t="str">
        <f t="shared" si="1435"/>
        <v/>
      </c>
      <c r="AI104" s="221"/>
      <c r="AJ104" s="187" t="str">
        <f>IF(AI104="","",VLOOKUP(AI104,Language!$D$5:$E$100,2,0))</f>
        <v/>
      </c>
      <c r="AK104" s="222"/>
      <c r="AL104" s="187" t="str">
        <f>IF(AK104="","",VLOOKUP(AK104,Language!$D$5:$E$100,2,0))</f>
        <v/>
      </c>
      <c r="AM104" s="257"/>
      <c r="AN104" s="258"/>
      <c r="AO104" s="242"/>
      <c r="AP104" s="242"/>
      <c r="AQ104" s="243">
        <f t="shared" si="1436"/>
        <v>0</v>
      </c>
      <c r="AR104" s="243">
        <f t="shared" si="1437"/>
        <v>0</v>
      </c>
      <c r="AS104" s="243"/>
      <c r="AT104" s="209" t="str">
        <f t="shared" si="1438"/>
        <v/>
      </c>
      <c r="AV104" s="221"/>
      <c r="AW104" s="187" t="str">
        <f>IF(AV104="","",VLOOKUP(AV104,Language!$D$5:$E$100,2,0))</f>
        <v/>
      </c>
      <c r="AX104" s="222"/>
      <c r="AY104" s="187" t="str">
        <f>IF(AX104="","",VLOOKUP(AX104,Language!$D$5:$E$100,2,0))</f>
        <v/>
      </c>
      <c r="AZ104" s="257"/>
      <c r="BA104" s="258"/>
      <c r="BB104" s="242"/>
      <c r="BC104" s="242"/>
      <c r="BD104" s="243">
        <f t="shared" si="1439"/>
        <v>0</v>
      </c>
      <c r="BE104" s="243">
        <f t="shared" si="1440"/>
        <v>0</v>
      </c>
      <c r="BF104" s="243"/>
      <c r="BG104" s="209" t="str">
        <f t="shared" si="1441"/>
        <v/>
      </c>
      <c r="BI104" s="221"/>
      <c r="BJ104" s="187" t="str">
        <f>IF(BI104="","",VLOOKUP(BI104,Language!$D$5:$E$100,2,0))</f>
        <v/>
      </c>
      <c r="BK104" s="222"/>
      <c r="BL104" s="187" t="str">
        <f>IF(BK104="","",VLOOKUP(BK104,Language!$D$5:$E$100,2,0))</f>
        <v/>
      </c>
      <c r="BM104" s="257"/>
      <c r="BN104" s="258"/>
      <c r="BO104" s="242"/>
      <c r="BP104" s="242"/>
      <c r="BQ104" s="243">
        <f t="shared" si="1442"/>
        <v>0</v>
      </c>
      <c r="BR104" s="243">
        <f t="shared" si="1443"/>
        <v>0</v>
      </c>
      <c r="BS104" s="243"/>
      <c r="BT104" s="209" t="str">
        <f t="shared" si="1444"/>
        <v/>
      </c>
      <c r="BV104" s="221"/>
      <c r="BW104" s="187" t="str">
        <f>IF(BV104="","",VLOOKUP(BV104,Language!$D$5:$E$100,2,0))</f>
        <v/>
      </c>
      <c r="BX104" s="222"/>
      <c r="BY104" s="187" t="str">
        <f>IF(BX104="","",VLOOKUP(BX104,Language!$D$5:$E$100,2,0))</f>
        <v/>
      </c>
      <c r="BZ104" s="257"/>
      <c r="CA104" s="258"/>
      <c r="CB104" s="242"/>
      <c r="CC104" s="242"/>
      <c r="CD104" s="243">
        <f t="shared" si="1445"/>
        <v>0</v>
      </c>
      <c r="CE104" s="243">
        <f t="shared" si="1446"/>
        <v>0</v>
      </c>
      <c r="CF104" s="243"/>
      <c r="CG104" s="209" t="str">
        <f t="shared" si="1447"/>
        <v/>
      </c>
      <c r="CI104" s="221"/>
      <c r="CJ104" s="187" t="str">
        <f>IF(CI104="","",VLOOKUP(CI104,Language!$D$5:$E$100,2,0))</f>
        <v/>
      </c>
      <c r="CK104" s="222"/>
      <c r="CL104" s="187" t="str">
        <f>IF(CK104="","",VLOOKUP(CK104,Language!$D$5:$E$100,2,0))</f>
        <v/>
      </c>
      <c r="CM104" s="257"/>
      <c r="CN104" s="258"/>
      <c r="CO104" s="242"/>
      <c r="CP104" s="242"/>
      <c r="CQ104" s="243">
        <f t="shared" si="1448"/>
        <v>0</v>
      </c>
      <c r="CR104" s="243">
        <f t="shared" si="1449"/>
        <v>0</v>
      </c>
      <c r="CS104" s="243"/>
      <c r="CT104" s="209" t="str">
        <f t="shared" si="1450"/>
        <v/>
      </c>
      <c r="CV104" s="221"/>
      <c r="CW104" s="187" t="str">
        <f>IF(CV104="","",VLOOKUP(CV104,Language!$D$5:$E$100,2,0))</f>
        <v/>
      </c>
      <c r="CX104" s="222"/>
      <c r="CY104" s="187" t="str">
        <f>IF(CX104="","",VLOOKUP(CX104,Language!$D$5:$E$100,2,0))</f>
        <v/>
      </c>
      <c r="CZ104" s="257"/>
      <c r="DA104" s="258"/>
      <c r="DB104" s="242"/>
      <c r="DC104" s="242"/>
      <c r="DD104" s="243">
        <f t="shared" si="1451"/>
        <v>0</v>
      </c>
      <c r="DE104" s="243">
        <f t="shared" si="1452"/>
        <v>0</v>
      </c>
      <c r="DF104" s="243"/>
      <c r="DG104" s="209" t="str">
        <f t="shared" si="1453"/>
        <v/>
      </c>
      <c r="DI104" s="221"/>
      <c r="DJ104" s="187" t="str">
        <f>IF(DI104="","",VLOOKUP(DI104,Language!$D$5:$E$100,2,0))</f>
        <v/>
      </c>
      <c r="DK104" s="222"/>
      <c r="DL104" s="187" t="str">
        <f>IF(DK104="","",VLOOKUP(DK104,Language!$D$5:$E$100,2,0))</f>
        <v/>
      </c>
      <c r="DM104" s="257"/>
      <c r="DN104" s="258"/>
      <c r="DO104" s="242"/>
      <c r="DP104" s="242"/>
      <c r="DQ104" s="243">
        <f t="shared" si="1454"/>
        <v>0</v>
      </c>
      <c r="DR104" s="243">
        <f t="shared" si="1455"/>
        <v>0</v>
      </c>
      <c r="DS104" s="243"/>
      <c r="DT104" s="209" t="str">
        <f t="shared" si="1456"/>
        <v/>
      </c>
      <c r="DV104" s="221"/>
      <c r="DW104" s="187" t="str">
        <f>IF(DV104="","",VLOOKUP(DV104,Language!$D$5:$E$100,2,0))</f>
        <v/>
      </c>
      <c r="DX104" s="222"/>
      <c r="DY104" s="187" t="str">
        <f>IF(DX104="","",VLOOKUP(DX104,Language!$D$5:$E$100,2,0))</f>
        <v/>
      </c>
      <c r="DZ104" s="257"/>
      <c r="EA104" s="258"/>
      <c r="EB104" s="242"/>
      <c r="EC104" s="242"/>
      <c r="ED104" s="243">
        <f t="shared" si="1457"/>
        <v>0</v>
      </c>
      <c r="EE104" s="243">
        <f t="shared" si="1458"/>
        <v>0</v>
      </c>
      <c r="EF104" s="243"/>
      <c r="EG104" s="209" t="str">
        <f t="shared" si="1459"/>
        <v/>
      </c>
      <c r="EI104" s="221"/>
      <c r="EJ104" s="187" t="str">
        <f>IF(EI104="","",VLOOKUP(EI104,Language!$D$5:$E$100,2,0))</f>
        <v/>
      </c>
      <c r="EK104" s="222"/>
      <c r="EL104" s="187" t="str">
        <f>IF(EK104="","",VLOOKUP(EK104,Language!$D$5:$E$100,2,0))</f>
        <v/>
      </c>
      <c r="EM104" s="257"/>
      <c r="EN104" s="258"/>
      <c r="EO104" s="242"/>
      <c r="EP104" s="242"/>
      <c r="EQ104" s="243">
        <f t="shared" si="1460"/>
        <v>0</v>
      </c>
      <c r="ER104" s="243">
        <f t="shared" si="1461"/>
        <v>0</v>
      </c>
      <c r="ES104" s="243"/>
      <c r="ET104" s="209" t="str">
        <f t="shared" si="1462"/>
        <v/>
      </c>
      <c r="EV104" s="221"/>
      <c r="EW104" s="187" t="str">
        <f>IF(EV104="","",VLOOKUP(EV104,Language!$D$5:$E$100,2,0))</f>
        <v/>
      </c>
      <c r="EX104" s="222"/>
      <c r="EY104" s="187" t="str">
        <f>IF(EX104="","",VLOOKUP(EX104,Language!$D$5:$E$100,2,0))</f>
        <v/>
      </c>
      <c r="EZ104" s="257"/>
      <c r="FA104" s="258"/>
      <c r="FB104" s="242"/>
      <c r="FC104" s="242"/>
      <c r="FD104" s="243">
        <f t="shared" si="1463"/>
        <v>0</v>
      </c>
      <c r="FE104" s="243">
        <f t="shared" si="1464"/>
        <v>0</v>
      </c>
      <c r="FF104" s="243"/>
      <c r="FG104" s="209" t="str">
        <f t="shared" si="1465"/>
        <v/>
      </c>
      <c r="FI104" s="221"/>
      <c r="FJ104" s="187" t="str">
        <f>IF(FI104="","",VLOOKUP(FI104,Language!$D$5:$E$100,2,0))</f>
        <v/>
      </c>
      <c r="FK104" s="222"/>
      <c r="FL104" s="187" t="str">
        <f>IF(FK104="","",VLOOKUP(FK104,Language!$D$5:$E$100,2,0))</f>
        <v/>
      </c>
      <c r="FM104" s="257"/>
      <c r="FN104" s="258"/>
      <c r="FO104" s="242"/>
      <c r="FP104" s="242"/>
      <c r="FQ104" s="243">
        <f t="shared" si="1466"/>
        <v>0</v>
      </c>
      <c r="FR104" s="243">
        <f t="shared" si="1467"/>
        <v>0</v>
      </c>
      <c r="FS104" s="243"/>
      <c r="FT104" s="209" t="str">
        <f t="shared" si="1468"/>
        <v/>
      </c>
      <c r="FV104" s="221"/>
      <c r="FW104" s="187" t="str">
        <f>IF(FV104="","",VLOOKUP(FV104,Language!$D$5:$E$100,2,0))</f>
        <v/>
      </c>
      <c r="FX104" s="222"/>
      <c r="FY104" s="187" t="str">
        <f>IF(FX104="","",VLOOKUP(FX104,Language!$D$5:$E$100,2,0))</f>
        <v/>
      </c>
      <c r="FZ104" s="257"/>
      <c r="GA104" s="258"/>
      <c r="GB104" s="242"/>
      <c r="GC104" s="242"/>
      <c r="GD104" s="243">
        <f t="shared" si="1469"/>
        <v>0</v>
      </c>
      <c r="GE104" s="243">
        <f t="shared" si="1470"/>
        <v>0</v>
      </c>
      <c r="GF104" s="243"/>
      <c r="GG104" s="209" t="str">
        <f t="shared" si="1471"/>
        <v/>
      </c>
      <c r="GI104" s="221"/>
      <c r="GJ104" s="187" t="str">
        <f>IF(GI104="","",VLOOKUP(GI104,Language!$D$5:$E$100,2,0))</f>
        <v/>
      </c>
      <c r="GK104" s="222"/>
      <c r="GL104" s="187" t="str">
        <f>IF(GK104="","",VLOOKUP(GK104,Language!$D$5:$E$100,2,0))</f>
        <v/>
      </c>
      <c r="GM104" s="257"/>
      <c r="GN104" s="258"/>
      <c r="GO104" s="242"/>
      <c r="GP104" s="242"/>
      <c r="GQ104" s="243">
        <f t="shared" si="1472"/>
        <v>0</v>
      </c>
      <c r="GR104" s="243">
        <f t="shared" si="1473"/>
        <v>0</v>
      </c>
      <c r="GS104" s="243"/>
      <c r="GT104" s="209" t="str">
        <f t="shared" si="1474"/>
        <v/>
      </c>
      <c r="GV104" s="221"/>
      <c r="GW104" s="187" t="str">
        <f>IF(GV104="","",VLOOKUP(GV104,Language!$D$5:$E$100,2,0))</f>
        <v/>
      </c>
      <c r="GX104" s="222"/>
      <c r="GY104" s="187" t="str">
        <f>IF(GX104="","",VLOOKUP(GX104,Language!$D$5:$E$100,2,0))</f>
        <v/>
      </c>
      <c r="GZ104" s="257"/>
      <c r="HA104" s="258"/>
      <c r="HB104" s="242"/>
      <c r="HC104" s="242"/>
      <c r="HD104" s="243">
        <f t="shared" si="1475"/>
        <v>0</v>
      </c>
      <c r="HE104" s="243">
        <f t="shared" si="1476"/>
        <v>0</v>
      </c>
      <c r="HF104" s="243"/>
      <c r="HG104" s="209" t="str">
        <f t="shared" si="1477"/>
        <v/>
      </c>
      <c r="HI104" s="221"/>
      <c r="HJ104" s="187" t="str">
        <f>IF(HI104="","",VLOOKUP(HI104,Language!$D$5:$E$100,2,0))</f>
        <v/>
      </c>
      <c r="HK104" s="222"/>
      <c r="HL104" s="187" t="str">
        <f>IF(HK104="","",VLOOKUP(HK104,Language!$D$5:$E$100,2,0))</f>
        <v/>
      </c>
      <c r="HM104" s="257"/>
      <c r="HN104" s="258"/>
      <c r="HO104" s="242"/>
      <c r="HP104" s="242"/>
      <c r="HQ104" s="243">
        <f t="shared" si="1478"/>
        <v>0</v>
      </c>
      <c r="HR104" s="243">
        <f t="shared" si="1479"/>
        <v>0</v>
      </c>
      <c r="HS104" s="243"/>
      <c r="HT104" s="209" t="str">
        <f t="shared" si="1480"/>
        <v/>
      </c>
      <c r="HV104" s="221"/>
      <c r="HW104" s="187" t="str">
        <f>IF(HV104="","",VLOOKUP(HV104,Language!$D$5:$E$100,2,0))</f>
        <v/>
      </c>
      <c r="HX104" s="222"/>
      <c r="HY104" s="187" t="str">
        <f>IF(HX104="","",VLOOKUP(HX104,Language!$D$5:$E$100,2,0))</f>
        <v/>
      </c>
      <c r="HZ104" s="257"/>
      <c r="IA104" s="258"/>
      <c r="IB104" s="242"/>
      <c r="IC104" s="242"/>
      <c r="ID104" s="243">
        <f t="shared" si="1481"/>
        <v>0</v>
      </c>
      <c r="IE104" s="243">
        <f t="shared" si="1482"/>
        <v>0</v>
      </c>
      <c r="IF104" s="243"/>
      <c r="IG104" s="209" t="str">
        <f t="shared" si="1483"/>
        <v/>
      </c>
      <c r="II104" s="221"/>
      <c r="IJ104" s="187" t="str">
        <f>IF(II104="","",VLOOKUP(II104,Language!$D$5:$E$100,2,0))</f>
        <v/>
      </c>
      <c r="IK104" s="222"/>
      <c r="IL104" s="187" t="str">
        <f>IF(IK104="","",VLOOKUP(IK104,Language!$D$5:$E$100,2,0))</f>
        <v/>
      </c>
      <c r="IM104" s="257"/>
      <c r="IN104" s="258"/>
      <c r="IO104" s="242"/>
      <c r="IP104" s="242"/>
      <c r="IQ104" s="243">
        <f t="shared" si="1484"/>
        <v>0</v>
      </c>
      <c r="IR104" s="243">
        <f t="shared" si="1485"/>
        <v>0</v>
      </c>
      <c r="IS104" s="243"/>
      <c r="IT104" s="209" t="str">
        <f t="shared" si="1486"/>
        <v/>
      </c>
      <c r="IV104" s="221"/>
      <c r="IW104" s="187" t="str">
        <f>IF(IV104="","",VLOOKUP(IV104,Language!$D$5:$E$100,2,0))</f>
        <v/>
      </c>
      <c r="IX104" s="222"/>
      <c r="IY104" s="187" t="str">
        <f>IF(IX104="","",VLOOKUP(IX104,Language!$D$5:$E$100,2,0))</f>
        <v/>
      </c>
      <c r="IZ104" s="257"/>
      <c r="JA104" s="258"/>
      <c r="JB104" s="242"/>
      <c r="JC104" s="242"/>
      <c r="JD104" s="243">
        <f t="shared" si="1487"/>
        <v>0</v>
      </c>
      <c r="JE104" s="243">
        <f t="shared" si="1488"/>
        <v>0</v>
      </c>
      <c r="JF104" s="243"/>
      <c r="JG104" s="209" t="str">
        <f t="shared" si="1489"/>
        <v/>
      </c>
      <c r="JI104" s="221"/>
      <c r="JJ104" s="187" t="str">
        <f>IF(JI104="","",VLOOKUP(JI104,Language!$D$5:$E$100,2,0))</f>
        <v/>
      </c>
      <c r="JK104" s="222"/>
      <c r="JL104" s="187" t="str">
        <f>IF(JK104="","",VLOOKUP(JK104,Language!$D$5:$E$100,2,0))</f>
        <v/>
      </c>
      <c r="JM104" s="257"/>
      <c r="JN104" s="258"/>
      <c r="JO104" s="242"/>
      <c r="JP104" s="242"/>
      <c r="JQ104" s="243">
        <f t="shared" si="1490"/>
        <v>0</v>
      </c>
      <c r="JR104" s="243">
        <f t="shared" si="1491"/>
        <v>0</v>
      </c>
      <c r="JS104" s="243"/>
      <c r="JT104" s="209" t="str">
        <f t="shared" si="1492"/>
        <v/>
      </c>
      <c r="JV104" s="221"/>
      <c r="JW104" s="187" t="str">
        <f>IF(JV104="","",VLOOKUP(JV104,Language!$D$5:$E$100,2,0))</f>
        <v/>
      </c>
      <c r="JX104" s="222"/>
      <c r="JY104" s="187" t="str">
        <f>IF(JX104="","",VLOOKUP(JX104,Language!$D$5:$E$100,2,0))</f>
        <v/>
      </c>
      <c r="JZ104" s="257"/>
      <c r="KA104" s="258"/>
      <c r="KB104" s="242"/>
      <c r="KC104" s="242"/>
      <c r="KD104" s="243">
        <f t="shared" si="1493"/>
        <v>0</v>
      </c>
      <c r="KE104" s="243">
        <f t="shared" si="1494"/>
        <v>0</v>
      </c>
      <c r="KF104" s="243"/>
      <c r="KG104" s="209" t="str">
        <f t="shared" si="1495"/>
        <v/>
      </c>
      <c r="KI104" s="221"/>
      <c r="KJ104" s="187" t="str">
        <f>IF(KI104="","",VLOOKUP(KI104,Language!$D$5:$E$100,2,0))</f>
        <v/>
      </c>
      <c r="KK104" s="222"/>
      <c r="KL104" s="187" t="str">
        <f>IF(KK104="","",VLOOKUP(KK104,Language!$D$5:$E$100,2,0))</f>
        <v/>
      </c>
      <c r="KM104" s="257"/>
      <c r="KN104" s="258"/>
      <c r="KO104" s="242"/>
      <c r="KP104" s="242"/>
      <c r="KQ104" s="243">
        <f t="shared" si="1496"/>
        <v>0</v>
      </c>
      <c r="KR104" s="243">
        <f t="shared" si="1497"/>
        <v>0</v>
      </c>
      <c r="KS104" s="243"/>
      <c r="KT104" s="209" t="str">
        <f t="shared" si="1498"/>
        <v/>
      </c>
      <c r="KV104" s="221"/>
      <c r="KW104" s="187" t="str">
        <f>IF(KV104="","",VLOOKUP(KV104,Language!$D$5:$E$100,2,0))</f>
        <v/>
      </c>
      <c r="KX104" s="222"/>
      <c r="KY104" s="187" t="str">
        <f>IF(KX104="","",VLOOKUP(KX104,Language!$D$5:$E$100,2,0))</f>
        <v/>
      </c>
      <c r="KZ104" s="257"/>
      <c r="LA104" s="258"/>
      <c r="LB104" s="242"/>
      <c r="LC104" s="242"/>
      <c r="LD104" s="243">
        <f t="shared" si="1499"/>
        <v>0</v>
      </c>
      <c r="LE104" s="243">
        <f t="shared" si="1500"/>
        <v>0</v>
      </c>
      <c r="LF104" s="243"/>
      <c r="LG104" s="209" t="str">
        <f t="shared" si="1501"/>
        <v/>
      </c>
      <c r="LI104" s="221"/>
      <c r="LJ104" s="187" t="str">
        <f>IF(LI104="","",VLOOKUP(LI104,Language!$D$5:$E$100,2,0))</f>
        <v/>
      </c>
      <c r="LK104" s="222"/>
      <c r="LL104" s="187" t="str">
        <f>IF(LK104="","",VLOOKUP(LK104,Language!$D$5:$E$100,2,0))</f>
        <v/>
      </c>
      <c r="LM104" s="257"/>
      <c r="LN104" s="258"/>
      <c r="LO104" s="242"/>
      <c r="LP104" s="242"/>
      <c r="LQ104" s="243">
        <f t="shared" si="1502"/>
        <v>0</v>
      </c>
      <c r="LR104" s="243">
        <f t="shared" si="1503"/>
        <v>0</v>
      </c>
      <c r="LS104" s="243"/>
      <c r="LT104" s="209" t="str">
        <f t="shared" si="1504"/>
        <v/>
      </c>
      <c r="LV104" s="221"/>
      <c r="LW104" s="187" t="str">
        <f>IF(LV104="","",VLOOKUP(LV104,Language!$D$5:$E$100,2,0))</f>
        <v/>
      </c>
      <c r="LX104" s="222"/>
      <c r="LY104" s="187" t="str">
        <f>IF(LX104="","",VLOOKUP(LX104,Language!$D$5:$E$100,2,0))</f>
        <v/>
      </c>
      <c r="LZ104" s="257"/>
      <c r="MA104" s="258"/>
      <c r="MB104" s="242"/>
      <c r="MC104" s="242"/>
      <c r="MD104" s="243">
        <f t="shared" si="1505"/>
        <v>0</v>
      </c>
      <c r="ME104" s="243">
        <f t="shared" si="1506"/>
        <v>0</v>
      </c>
      <c r="MF104" s="243"/>
      <c r="MG104" s="209" t="str">
        <f t="shared" si="1507"/>
        <v/>
      </c>
    </row>
    <row r="105" spans="1:345" s="22" customFormat="1">
      <c r="A105" s="183"/>
      <c r="B105" s="186" t="str">
        <f>IF(C105="","",INDEX(Groups!$C$7:$C$65,MATCH(C105,Groups!$D$7:$D$65,0)))</f>
        <v/>
      </c>
      <c r="C105" s="187" t="str">
        <f>'World Cup'!$AU$50</f>
        <v/>
      </c>
      <c r="D105" s="188" t="str">
        <f>IF(E105="","",INDEX(Groups!$C$7:$C$65,MATCH(E105,Groups!$D$7:$D$65,0)))</f>
        <v/>
      </c>
      <c r="E105" s="187" t="str">
        <f>'World Cup'!$AV$50</f>
        <v/>
      </c>
      <c r="F105" s="189" t="str">
        <f>IF(AND('World Cup'!$AU$51&lt;&gt;"",'World Cup'!$AV$51&lt;&gt;""),'World Cup'!$AU$51+IF(AND('World Cup'!$AU$53&lt;&gt;"",'World Cup'!$AV$53&lt;&gt;"",'World Cup'!$AU$51='World Cup'!$AV$51),'World Cup'!$AU$53,0),"")</f>
        <v/>
      </c>
      <c r="G105" s="190" t="str">
        <f>IF(AND('World Cup'!$AU$51&lt;&gt;"",'World Cup'!$AV$51&lt;&gt;""),'World Cup'!$AV$51+IF(AND('World Cup'!$AU$53&lt;&gt;"",'World Cup'!$AV$53&lt;&gt;"",'World Cup'!$AU$51='World Cup'!$AV$51),'World Cup'!$AV$53,0),"")</f>
        <v/>
      </c>
      <c r="I105" s="221"/>
      <c r="J105" s="187" t="str">
        <f>IF(I105="","",VLOOKUP(I105,Language!$D$5:$E$100,2,0))</f>
        <v/>
      </c>
      <c r="K105" s="222"/>
      <c r="L105" s="187" t="str">
        <f>IF(K105="","",VLOOKUP(K105,Language!$D$5:$E$100,2,0))</f>
        <v/>
      </c>
      <c r="M105" s="259"/>
      <c r="N105" s="260"/>
      <c r="O105" s="244"/>
      <c r="P105" s="244"/>
      <c r="Q105" s="245">
        <f t="shared" si="1430"/>
        <v>0</v>
      </c>
      <c r="R105" s="245">
        <f t="shared" si="1431"/>
        <v>0</v>
      </c>
      <c r="S105" s="245"/>
      <c r="T105" s="209" t="str">
        <f t="shared" si="1432"/>
        <v/>
      </c>
      <c r="V105" s="221"/>
      <c r="W105" s="187" t="str">
        <f>IF(V105="","",VLOOKUP(V105,Language!$D$5:$E$100,2,0))</f>
        <v/>
      </c>
      <c r="X105" s="222"/>
      <c r="Y105" s="187" t="str">
        <f>IF(X105="","",VLOOKUP(X105,Language!$D$5:$E$100,2,0))</f>
        <v/>
      </c>
      <c r="Z105" s="259"/>
      <c r="AA105" s="260"/>
      <c r="AB105" s="244"/>
      <c r="AC105" s="244"/>
      <c r="AD105" s="245">
        <f t="shared" si="1433"/>
        <v>0</v>
      </c>
      <c r="AE105" s="245">
        <f t="shared" si="1434"/>
        <v>0</v>
      </c>
      <c r="AF105" s="245"/>
      <c r="AG105" s="209" t="str">
        <f t="shared" si="1435"/>
        <v/>
      </c>
      <c r="AI105" s="221"/>
      <c r="AJ105" s="187" t="str">
        <f>IF(AI105="","",VLOOKUP(AI105,Language!$D$5:$E$100,2,0))</f>
        <v/>
      </c>
      <c r="AK105" s="222"/>
      <c r="AL105" s="187" t="str">
        <f>IF(AK105="","",VLOOKUP(AK105,Language!$D$5:$E$100,2,0))</f>
        <v/>
      </c>
      <c r="AM105" s="259"/>
      <c r="AN105" s="260"/>
      <c r="AO105" s="244"/>
      <c r="AP105" s="244"/>
      <c r="AQ105" s="245">
        <f t="shared" si="1436"/>
        <v>0</v>
      </c>
      <c r="AR105" s="245">
        <f t="shared" si="1437"/>
        <v>0</v>
      </c>
      <c r="AS105" s="245"/>
      <c r="AT105" s="209" t="str">
        <f t="shared" si="1438"/>
        <v/>
      </c>
      <c r="AV105" s="221"/>
      <c r="AW105" s="187" t="str">
        <f>IF(AV105="","",VLOOKUP(AV105,Language!$D$5:$E$100,2,0))</f>
        <v/>
      </c>
      <c r="AX105" s="222"/>
      <c r="AY105" s="187" t="str">
        <f>IF(AX105="","",VLOOKUP(AX105,Language!$D$5:$E$100,2,0))</f>
        <v/>
      </c>
      <c r="AZ105" s="259"/>
      <c r="BA105" s="260"/>
      <c r="BB105" s="244"/>
      <c r="BC105" s="244"/>
      <c r="BD105" s="245">
        <f t="shared" si="1439"/>
        <v>0</v>
      </c>
      <c r="BE105" s="245">
        <f t="shared" si="1440"/>
        <v>0</v>
      </c>
      <c r="BF105" s="245"/>
      <c r="BG105" s="209" t="str">
        <f t="shared" si="1441"/>
        <v/>
      </c>
      <c r="BI105" s="221"/>
      <c r="BJ105" s="187" t="str">
        <f>IF(BI105="","",VLOOKUP(BI105,Language!$D$5:$E$100,2,0))</f>
        <v/>
      </c>
      <c r="BK105" s="222"/>
      <c r="BL105" s="187" t="str">
        <f>IF(BK105="","",VLOOKUP(BK105,Language!$D$5:$E$100,2,0))</f>
        <v/>
      </c>
      <c r="BM105" s="259"/>
      <c r="BN105" s="260"/>
      <c r="BO105" s="244"/>
      <c r="BP105" s="244"/>
      <c r="BQ105" s="245">
        <f t="shared" si="1442"/>
        <v>0</v>
      </c>
      <c r="BR105" s="245">
        <f t="shared" si="1443"/>
        <v>0</v>
      </c>
      <c r="BS105" s="245"/>
      <c r="BT105" s="209" t="str">
        <f t="shared" si="1444"/>
        <v/>
      </c>
      <c r="BV105" s="221"/>
      <c r="BW105" s="187" t="str">
        <f>IF(BV105="","",VLOOKUP(BV105,Language!$D$5:$E$100,2,0))</f>
        <v/>
      </c>
      <c r="BX105" s="222"/>
      <c r="BY105" s="187" t="str">
        <f>IF(BX105="","",VLOOKUP(BX105,Language!$D$5:$E$100,2,0))</f>
        <v/>
      </c>
      <c r="BZ105" s="259"/>
      <c r="CA105" s="260"/>
      <c r="CB105" s="244"/>
      <c r="CC105" s="244"/>
      <c r="CD105" s="245">
        <f t="shared" si="1445"/>
        <v>0</v>
      </c>
      <c r="CE105" s="245">
        <f t="shared" si="1446"/>
        <v>0</v>
      </c>
      <c r="CF105" s="245"/>
      <c r="CG105" s="209" t="str">
        <f t="shared" si="1447"/>
        <v/>
      </c>
      <c r="CI105" s="221"/>
      <c r="CJ105" s="187" t="str">
        <f>IF(CI105="","",VLOOKUP(CI105,Language!$D$5:$E$100,2,0))</f>
        <v/>
      </c>
      <c r="CK105" s="222"/>
      <c r="CL105" s="187" t="str">
        <f>IF(CK105="","",VLOOKUP(CK105,Language!$D$5:$E$100,2,0))</f>
        <v/>
      </c>
      <c r="CM105" s="259"/>
      <c r="CN105" s="260"/>
      <c r="CO105" s="244"/>
      <c r="CP105" s="244"/>
      <c r="CQ105" s="245">
        <f t="shared" si="1448"/>
        <v>0</v>
      </c>
      <c r="CR105" s="245">
        <f t="shared" si="1449"/>
        <v>0</v>
      </c>
      <c r="CS105" s="245"/>
      <c r="CT105" s="209" t="str">
        <f t="shared" si="1450"/>
        <v/>
      </c>
      <c r="CV105" s="221"/>
      <c r="CW105" s="187" t="str">
        <f>IF(CV105="","",VLOOKUP(CV105,Language!$D$5:$E$100,2,0))</f>
        <v/>
      </c>
      <c r="CX105" s="222"/>
      <c r="CY105" s="187" t="str">
        <f>IF(CX105="","",VLOOKUP(CX105,Language!$D$5:$E$100,2,0))</f>
        <v/>
      </c>
      <c r="CZ105" s="259"/>
      <c r="DA105" s="260"/>
      <c r="DB105" s="244"/>
      <c r="DC105" s="244"/>
      <c r="DD105" s="245">
        <f t="shared" si="1451"/>
        <v>0</v>
      </c>
      <c r="DE105" s="245">
        <f t="shared" si="1452"/>
        <v>0</v>
      </c>
      <c r="DF105" s="245"/>
      <c r="DG105" s="209" t="str">
        <f t="shared" si="1453"/>
        <v/>
      </c>
      <c r="DI105" s="221"/>
      <c r="DJ105" s="187" t="str">
        <f>IF(DI105="","",VLOOKUP(DI105,Language!$D$5:$E$100,2,0))</f>
        <v/>
      </c>
      <c r="DK105" s="222"/>
      <c r="DL105" s="187" t="str">
        <f>IF(DK105="","",VLOOKUP(DK105,Language!$D$5:$E$100,2,0))</f>
        <v/>
      </c>
      <c r="DM105" s="259"/>
      <c r="DN105" s="260"/>
      <c r="DO105" s="244"/>
      <c r="DP105" s="244"/>
      <c r="DQ105" s="245">
        <f t="shared" si="1454"/>
        <v>0</v>
      </c>
      <c r="DR105" s="245">
        <f t="shared" si="1455"/>
        <v>0</v>
      </c>
      <c r="DS105" s="245"/>
      <c r="DT105" s="209" t="str">
        <f t="shared" si="1456"/>
        <v/>
      </c>
      <c r="DV105" s="221"/>
      <c r="DW105" s="187" t="str">
        <f>IF(DV105="","",VLOOKUP(DV105,Language!$D$5:$E$100,2,0))</f>
        <v/>
      </c>
      <c r="DX105" s="222"/>
      <c r="DY105" s="187" t="str">
        <f>IF(DX105="","",VLOOKUP(DX105,Language!$D$5:$E$100,2,0))</f>
        <v/>
      </c>
      <c r="DZ105" s="259"/>
      <c r="EA105" s="260"/>
      <c r="EB105" s="244"/>
      <c r="EC105" s="244"/>
      <c r="ED105" s="245">
        <f t="shared" si="1457"/>
        <v>0</v>
      </c>
      <c r="EE105" s="245">
        <f t="shared" si="1458"/>
        <v>0</v>
      </c>
      <c r="EF105" s="245"/>
      <c r="EG105" s="209" t="str">
        <f t="shared" si="1459"/>
        <v/>
      </c>
      <c r="EI105" s="221"/>
      <c r="EJ105" s="187" t="str">
        <f>IF(EI105="","",VLOOKUP(EI105,Language!$D$5:$E$100,2,0))</f>
        <v/>
      </c>
      <c r="EK105" s="222"/>
      <c r="EL105" s="187" t="str">
        <f>IF(EK105="","",VLOOKUP(EK105,Language!$D$5:$E$100,2,0))</f>
        <v/>
      </c>
      <c r="EM105" s="259"/>
      <c r="EN105" s="260"/>
      <c r="EO105" s="244"/>
      <c r="EP105" s="244"/>
      <c r="EQ105" s="245">
        <f t="shared" si="1460"/>
        <v>0</v>
      </c>
      <c r="ER105" s="245">
        <f t="shared" si="1461"/>
        <v>0</v>
      </c>
      <c r="ES105" s="245"/>
      <c r="ET105" s="209" t="str">
        <f t="shared" si="1462"/>
        <v/>
      </c>
      <c r="EV105" s="221"/>
      <c r="EW105" s="187" t="str">
        <f>IF(EV105="","",VLOOKUP(EV105,Language!$D$5:$E$100,2,0))</f>
        <v/>
      </c>
      <c r="EX105" s="222"/>
      <c r="EY105" s="187" t="str">
        <f>IF(EX105="","",VLOOKUP(EX105,Language!$D$5:$E$100,2,0))</f>
        <v/>
      </c>
      <c r="EZ105" s="259"/>
      <c r="FA105" s="260"/>
      <c r="FB105" s="244"/>
      <c r="FC105" s="244"/>
      <c r="FD105" s="245">
        <f t="shared" si="1463"/>
        <v>0</v>
      </c>
      <c r="FE105" s="245">
        <f t="shared" si="1464"/>
        <v>0</v>
      </c>
      <c r="FF105" s="245"/>
      <c r="FG105" s="209" t="str">
        <f t="shared" si="1465"/>
        <v/>
      </c>
      <c r="FI105" s="221"/>
      <c r="FJ105" s="187" t="str">
        <f>IF(FI105="","",VLOOKUP(FI105,Language!$D$5:$E$100,2,0))</f>
        <v/>
      </c>
      <c r="FK105" s="222"/>
      <c r="FL105" s="187" t="str">
        <f>IF(FK105="","",VLOOKUP(FK105,Language!$D$5:$E$100,2,0))</f>
        <v/>
      </c>
      <c r="FM105" s="259"/>
      <c r="FN105" s="260"/>
      <c r="FO105" s="244"/>
      <c r="FP105" s="244"/>
      <c r="FQ105" s="245">
        <f t="shared" si="1466"/>
        <v>0</v>
      </c>
      <c r="FR105" s="245">
        <f t="shared" si="1467"/>
        <v>0</v>
      </c>
      <c r="FS105" s="245"/>
      <c r="FT105" s="209" t="str">
        <f t="shared" si="1468"/>
        <v/>
      </c>
      <c r="FV105" s="221"/>
      <c r="FW105" s="187" t="str">
        <f>IF(FV105="","",VLOOKUP(FV105,Language!$D$5:$E$100,2,0))</f>
        <v/>
      </c>
      <c r="FX105" s="222"/>
      <c r="FY105" s="187" t="str">
        <f>IF(FX105="","",VLOOKUP(FX105,Language!$D$5:$E$100,2,0))</f>
        <v/>
      </c>
      <c r="FZ105" s="259"/>
      <c r="GA105" s="260"/>
      <c r="GB105" s="244"/>
      <c r="GC105" s="244"/>
      <c r="GD105" s="245">
        <f t="shared" si="1469"/>
        <v>0</v>
      </c>
      <c r="GE105" s="245">
        <f t="shared" si="1470"/>
        <v>0</v>
      </c>
      <c r="GF105" s="245"/>
      <c r="GG105" s="209" t="str">
        <f t="shared" si="1471"/>
        <v/>
      </c>
      <c r="GI105" s="221"/>
      <c r="GJ105" s="187" t="str">
        <f>IF(GI105="","",VLOOKUP(GI105,Language!$D$5:$E$100,2,0))</f>
        <v/>
      </c>
      <c r="GK105" s="222"/>
      <c r="GL105" s="187" t="str">
        <f>IF(GK105="","",VLOOKUP(GK105,Language!$D$5:$E$100,2,0))</f>
        <v/>
      </c>
      <c r="GM105" s="259"/>
      <c r="GN105" s="260"/>
      <c r="GO105" s="244"/>
      <c r="GP105" s="244"/>
      <c r="GQ105" s="245">
        <f t="shared" si="1472"/>
        <v>0</v>
      </c>
      <c r="GR105" s="245">
        <f t="shared" si="1473"/>
        <v>0</v>
      </c>
      <c r="GS105" s="245"/>
      <c r="GT105" s="209" t="str">
        <f t="shared" si="1474"/>
        <v/>
      </c>
      <c r="GV105" s="221"/>
      <c r="GW105" s="187" t="str">
        <f>IF(GV105="","",VLOOKUP(GV105,Language!$D$5:$E$100,2,0))</f>
        <v/>
      </c>
      <c r="GX105" s="222"/>
      <c r="GY105" s="187" t="str">
        <f>IF(GX105="","",VLOOKUP(GX105,Language!$D$5:$E$100,2,0))</f>
        <v/>
      </c>
      <c r="GZ105" s="259"/>
      <c r="HA105" s="260"/>
      <c r="HB105" s="244"/>
      <c r="HC105" s="244"/>
      <c r="HD105" s="245">
        <f t="shared" si="1475"/>
        <v>0</v>
      </c>
      <c r="HE105" s="245">
        <f t="shared" si="1476"/>
        <v>0</v>
      </c>
      <c r="HF105" s="245"/>
      <c r="HG105" s="209" t="str">
        <f t="shared" si="1477"/>
        <v/>
      </c>
      <c r="HI105" s="221"/>
      <c r="HJ105" s="187" t="str">
        <f>IF(HI105="","",VLOOKUP(HI105,Language!$D$5:$E$100,2,0))</f>
        <v/>
      </c>
      <c r="HK105" s="222"/>
      <c r="HL105" s="187" t="str">
        <f>IF(HK105="","",VLOOKUP(HK105,Language!$D$5:$E$100,2,0))</f>
        <v/>
      </c>
      <c r="HM105" s="259"/>
      <c r="HN105" s="260"/>
      <c r="HO105" s="244"/>
      <c r="HP105" s="244"/>
      <c r="HQ105" s="245">
        <f t="shared" si="1478"/>
        <v>0</v>
      </c>
      <c r="HR105" s="245">
        <f t="shared" si="1479"/>
        <v>0</v>
      </c>
      <c r="HS105" s="245"/>
      <c r="HT105" s="209" t="str">
        <f t="shared" si="1480"/>
        <v/>
      </c>
      <c r="HV105" s="221"/>
      <c r="HW105" s="187" t="str">
        <f>IF(HV105="","",VLOOKUP(HV105,Language!$D$5:$E$100,2,0))</f>
        <v/>
      </c>
      <c r="HX105" s="222"/>
      <c r="HY105" s="187" t="str">
        <f>IF(HX105="","",VLOOKUP(HX105,Language!$D$5:$E$100,2,0))</f>
        <v/>
      </c>
      <c r="HZ105" s="259"/>
      <c r="IA105" s="260"/>
      <c r="IB105" s="244"/>
      <c r="IC105" s="244"/>
      <c r="ID105" s="245">
        <f t="shared" si="1481"/>
        <v>0</v>
      </c>
      <c r="IE105" s="245">
        <f t="shared" si="1482"/>
        <v>0</v>
      </c>
      <c r="IF105" s="245"/>
      <c r="IG105" s="209" t="str">
        <f t="shared" si="1483"/>
        <v/>
      </c>
      <c r="II105" s="221"/>
      <c r="IJ105" s="187" t="str">
        <f>IF(II105="","",VLOOKUP(II105,Language!$D$5:$E$100,2,0))</f>
        <v/>
      </c>
      <c r="IK105" s="222"/>
      <c r="IL105" s="187" t="str">
        <f>IF(IK105="","",VLOOKUP(IK105,Language!$D$5:$E$100,2,0))</f>
        <v/>
      </c>
      <c r="IM105" s="259"/>
      <c r="IN105" s="260"/>
      <c r="IO105" s="244"/>
      <c r="IP105" s="244"/>
      <c r="IQ105" s="245">
        <f t="shared" si="1484"/>
        <v>0</v>
      </c>
      <c r="IR105" s="245">
        <f t="shared" si="1485"/>
        <v>0</v>
      </c>
      <c r="IS105" s="245"/>
      <c r="IT105" s="209" t="str">
        <f t="shared" si="1486"/>
        <v/>
      </c>
      <c r="IV105" s="221"/>
      <c r="IW105" s="187" t="str">
        <f>IF(IV105="","",VLOOKUP(IV105,Language!$D$5:$E$100,2,0))</f>
        <v/>
      </c>
      <c r="IX105" s="222"/>
      <c r="IY105" s="187" t="str">
        <f>IF(IX105="","",VLOOKUP(IX105,Language!$D$5:$E$100,2,0))</f>
        <v/>
      </c>
      <c r="IZ105" s="259"/>
      <c r="JA105" s="260"/>
      <c r="JB105" s="244"/>
      <c r="JC105" s="244"/>
      <c r="JD105" s="245">
        <f t="shared" si="1487"/>
        <v>0</v>
      </c>
      <c r="JE105" s="245">
        <f t="shared" si="1488"/>
        <v>0</v>
      </c>
      <c r="JF105" s="245"/>
      <c r="JG105" s="209" t="str">
        <f t="shared" si="1489"/>
        <v/>
      </c>
      <c r="JI105" s="221"/>
      <c r="JJ105" s="187" t="str">
        <f>IF(JI105="","",VLOOKUP(JI105,Language!$D$5:$E$100,2,0))</f>
        <v/>
      </c>
      <c r="JK105" s="222"/>
      <c r="JL105" s="187" t="str">
        <f>IF(JK105="","",VLOOKUP(JK105,Language!$D$5:$E$100,2,0))</f>
        <v/>
      </c>
      <c r="JM105" s="259"/>
      <c r="JN105" s="260"/>
      <c r="JO105" s="244"/>
      <c r="JP105" s="244"/>
      <c r="JQ105" s="245">
        <f t="shared" si="1490"/>
        <v>0</v>
      </c>
      <c r="JR105" s="245">
        <f t="shared" si="1491"/>
        <v>0</v>
      </c>
      <c r="JS105" s="245"/>
      <c r="JT105" s="209" t="str">
        <f t="shared" si="1492"/>
        <v/>
      </c>
      <c r="JV105" s="221"/>
      <c r="JW105" s="187" t="str">
        <f>IF(JV105="","",VLOOKUP(JV105,Language!$D$5:$E$100,2,0))</f>
        <v/>
      </c>
      <c r="JX105" s="222"/>
      <c r="JY105" s="187" t="str">
        <f>IF(JX105="","",VLOOKUP(JX105,Language!$D$5:$E$100,2,0))</f>
        <v/>
      </c>
      <c r="JZ105" s="259"/>
      <c r="KA105" s="260"/>
      <c r="KB105" s="244"/>
      <c r="KC105" s="244"/>
      <c r="KD105" s="245">
        <f t="shared" si="1493"/>
        <v>0</v>
      </c>
      <c r="KE105" s="245">
        <f t="shared" si="1494"/>
        <v>0</v>
      </c>
      <c r="KF105" s="245"/>
      <c r="KG105" s="209" t="str">
        <f t="shared" si="1495"/>
        <v/>
      </c>
      <c r="KI105" s="221"/>
      <c r="KJ105" s="187" t="str">
        <f>IF(KI105="","",VLOOKUP(KI105,Language!$D$5:$E$100,2,0))</f>
        <v/>
      </c>
      <c r="KK105" s="222"/>
      <c r="KL105" s="187" t="str">
        <f>IF(KK105="","",VLOOKUP(KK105,Language!$D$5:$E$100,2,0))</f>
        <v/>
      </c>
      <c r="KM105" s="259"/>
      <c r="KN105" s="260"/>
      <c r="KO105" s="244"/>
      <c r="KP105" s="244"/>
      <c r="KQ105" s="245">
        <f t="shared" si="1496"/>
        <v>0</v>
      </c>
      <c r="KR105" s="245">
        <f t="shared" si="1497"/>
        <v>0</v>
      </c>
      <c r="KS105" s="245"/>
      <c r="KT105" s="209" t="str">
        <f t="shared" si="1498"/>
        <v/>
      </c>
      <c r="KV105" s="221"/>
      <c r="KW105" s="187" t="str">
        <f>IF(KV105="","",VLOOKUP(KV105,Language!$D$5:$E$100,2,0))</f>
        <v/>
      </c>
      <c r="KX105" s="222"/>
      <c r="KY105" s="187" t="str">
        <f>IF(KX105="","",VLOOKUP(KX105,Language!$D$5:$E$100,2,0))</f>
        <v/>
      </c>
      <c r="KZ105" s="259"/>
      <c r="LA105" s="260"/>
      <c r="LB105" s="244"/>
      <c r="LC105" s="244"/>
      <c r="LD105" s="245">
        <f t="shared" si="1499"/>
        <v>0</v>
      </c>
      <c r="LE105" s="245">
        <f t="shared" si="1500"/>
        <v>0</v>
      </c>
      <c r="LF105" s="245"/>
      <c r="LG105" s="209" t="str">
        <f t="shared" si="1501"/>
        <v/>
      </c>
      <c r="LI105" s="221"/>
      <c r="LJ105" s="187" t="str">
        <f>IF(LI105="","",VLOOKUP(LI105,Language!$D$5:$E$100,2,0))</f>
        <v/>
      </c>
      <c r="LK105" s="222"/>
      <c r="LL105" s="187" t="str">
        <f>IF(LK105="","",VLOOKUP(LK105,Language!$D$5:$E$100,2,0))</f>
        <v/>
      </c>
      <c r="LM105" s="259"/>
      <c r="LN105" s="260"/>
      <c r="LO105" s="244"/>
      <c r="LP105" s="244"/>
      <c r="LQ105" s="245">
        <f t="shared" si="1502"/>
        <v>0</v>
      </c>
      <c r="LR105" s="245">
        <f t="shared" si="1503"/>
        <v>0</v>
      </c>
      <c r="LS105" s="245"/>
      <c r="LT105" s="209" t="str">
        <f t="shared" si="1504"/>
        <v/>
      </c>
      <c r="LV105" s="221"/>
      <c r="LW105" s="187" t="str">
        <f>IF(LV105="","",VLOOKUP(LV105,Language!$D$5:$E$100,2,0))</f>
        <v/>
      </c>
      <c r="LX105" s="222"/>
      <c r="LY105" s="187" t="str">
        <f>IF(LX105="","",VLOOKUP(LX105,Language!$D$5:$E$100,2,0))</f>
        <v/>
      </c>
      <c r="LZ105" s="259"/>
      <c r="MA105" s="260"/>
      <c r="MB105" s="244"/>
      <c r="MC105" s="244"/>
      <c r="MD105" s="245">
        <f t="shared" si="1505"/>
        <v>0</v>
      </c>
      <c r="ME105" s="245">
        <f t="shared" si="1506"/>
        <v>0</v>
      </c>
      <c r="MF105" s="245"/>
      <c r="MG105" s="209" t="str">
        <f t="shared" si="1507"/>
        <v/>
      </c>
    </row>
    <row r="106" spans="1:345" s="22" customFormat="1" ht="24" customHeight="1">
      <c r="A106" s="183"/>
      <c r="B106" s="195" t="str">
        <f>Language!$E$215</f>
        <v>Round of 16</v>
      </c>
      <c r="C106" s="201"/>
      <c r="D106" s="201"/>
      <c r="E106" s="198"/>
      <c r="F106" s="202"/>
      <c r="G106" s="203"/>
      <c r="I106" s="195" t="str">
        <f t="shared" si="1404"/>
        <v>Round of 16</v>
      </c>
      <c r="J106" s="197"/>
      <c r="K106" s="197"/>
      <c r="L106" s="198"/>
      <c r="M106" s="226"/>
      <c r="N106" s="227"/>
      <c r="O106" s="199"/>
      <c r="P106" s="210"/>
      <c r="Q106" s="198"/>
      <c r="R106" s="198"/>
      <c r="S106" s="198"/>
      <c r="T106" s="211"/>
      <c r="V106" s="195" t="str">
        <f t="shared" si="1405"/>
        <v>Round of 16</v>
      </c>
      <c r="W106" s="197"/>
      <c r="X106" s="197"/>
      <c r="Y106" s="198"/>
      <c r="Z106" s="226"/>
      <c r="AA106" s="227"/>
      <c r="AB106" s="199"/>
      <c r="AC106" s="210"/>
      <c r="AD106" s="198"/>
      <c r="AE106" s="198"/>
      <c r="AF106" s="198"/>
      <c r="AG106" s="211"/>
      <c r="AI106" s="195" t="str">
        <f t="shared" si="1406"/>
        <v>Round of 16</v>
      </c>
      <c r="AJ106" s="197"/>
      <c r="AK106" s="197"/>
      <c r="AL106" s="198"/>
      <c r="AM106" s="226"/>
      <c r="AN106" s="227"/>
      <c r="AO106" s="199"/>
      <c r="AP106" s="210"/>
      <c r="AQ106" s="198"/>
      <c r="AR106" s="198"/>
      <c r="AS106" s="198"/>
      <c r="AT106" s="211"/>
      <c r="AV106" s="195" t="str">
        <f t="shared" si="1407"/>
        <v>Round of 16</v>
      </c>
      <c r="AW106" s="197"/>
      <c r="AX106" s="197"/>
      <c r="AY106" s="198"/>
      <c r="AZ106" s="226"/>
      <c r="BA106" s="227"/>
      <c r="BB106" s="199"/>
      <c r="BC106" s="210"/>
      <c r="BD106" s="198"/>
      <c r="BE106" s="198"/>
      <c r="BF106" s="198"/>
      <c r="BG106" s="211"/>
      <c r="BI106" s="195" t="str">
        <f t="shared" si="1408"/>
        <v>Round of 16</v>
      </c>
      <c r="BJ106" s="197"/>
      <c r="BK106" s="197"/>
      <c r="BL106" s="198"/>
      <c r="BM106" s="226"/>
      <c r="BN106" s="227"/>
      <c r="BO106" s="199"/>
      <c r="BP106" s="210"/>
      <c r="BQ106" s="198"/>
      <c r="BR106" s="198"/>
      <c r="BS106" s="198"/>
      <c r="BT106" s="211"/>
      <c r="BV106" s="195" t="str">
        <f t="shared" si="1409"/>
        <v>Round of 16</v>
      </c>
      <c r="BW106" s="197"/>
      <c r="BX106" s="197"/>
      <c r="BY106" s="198"/>
      <c r="BZ106" s="226"/>
      <c r="CA106" s="227"/>
      <c r="CB106" s="199"/>
      <c r="CC106" s="210"/>
      <c r="CD106" s="198"/>
      <c r="CE106" s="198"/>
      <c r="CF106" s="198"/>
      <c r="CG106" s="211"/>
      <c r="CI106" s="195" t="str">
        <f t="shared" si="1410"/>
        <v>Round of 16</v>
      </c>
      <c r="CJ106" s="197"/>
      <c r="CK106" s="197"/>
      <c r="CL106" s="198"/>
      <c r="CM106" s="226"/>
      <c r="CN106" s="227"/>
      <c r="CO106" s="199"/>
      <c r="CP106" s="210"/>
      <c r="CQ106" s="198"/>
      <c r="CR106" s="198"/>
      <c r="CS106" s="198"/>
      <c r="CT106" s="211"/>
      <c r="CV106" s="195" t="str">
        <f t="shared" si="1411"/>
        <v>Round of 16</v>
      </c>
      <c r="CW106" s="197"/>
      <c r="CX106" s="197"/>
      <c r="CY106" s="198"/>
      <c r="CZ106" s="226"/>
      <c r="DA106" s="227"/>
      <c r="DB106" s="199"/>
      <c r="DC106" s="210"/>
      <c r="DD106" s="198"/>
      <c r="DE106" s="198"/>
      <c r="DF106" s="198"/>
      <c r="DG106" s="211"/>
      <c r="DI106" s="195" t="str">
        <f t="shared" si="1412"/>
        <v>Round of 16</v>
      </c>
      <c r="DJ106" s="197"/>
      <c r="DK106" s="197"/>
      <c r="DL106" s="198"/>
      <c r="DM106" s="226"/>
      <c r="DN106" s="227"/>
      <c r="DO106" s="199"/>
      <c r="DP106" s="210"/>
      <c r="DQ106" s="198"/>
      <c r="DR106" s="198"/>
      <c r="DS106" s="198"/>
      <c r="DT106" s="211"/>
      <c r="DV106" s="195" t="str">
        <f t="shared" si="1413"/>
        <v>Round of 16</v>
      </c>
      <c r="DW106" s="197"/>
      <c r="DX106" s="197"/>
      <c r="DY106" s="198"/>
      <c r="DZ106" s="226"/>
      <c r="EA106" s="227"/>
      <c r="EB106" s="199"/>
      <c r="EC106" s="210"/>
      <c r="ED106" s="198"/>
      <c r="EE106" s="198"/>
      <c r="EF106" s="198"/>
      <c r="EG106" s="211"/>
      <c r="EI106" s="195" t="str">
        <f t="shared" si="1414"/>
        <v>Round of 16</v>
      </c>
      <c r="EJ106" s="197"/>
      <c r="EK106" s="197"/>
      <c r="EL106" s="198"/>
      <c r="EM106" s="226"/>
      <c r="EN106" s="227"/>
      <c r="EO106" s="199"/>
      <c r="EP106" s="210"/>
      <c r="EQ106" s="198"/>
      <c r="ER106" s="198"/>
      <c r="ES106" s="198"/>
      <c r="ET106" s="211"/>
      <c r="EV106" s="195" t="str">
        <f t="shared" si="1415"/>
        <v>Round of 16</v>
      </c>
      <c r="EW106" s="197"/>
      <c r="EX106" s="197"/>
      <c r="EY106" s="198"/>
      <c r="EZ106" s="226"/>
      <c r="FA106" s="227"/>
      <c r="FB106" s="199"/>
      <c r="FC106" s="210"/>
      <c r="FD106" s="198"/>
      <c r="FE106" s="198"/>
      <c r="FF106" s="198"/>
      <c r="FG106" s="211"/>
      <c r="FI106" s="195" t="str">
        <f t="shared" si="1416"/>
        <v>Round of 16</v>
      </c>
      <c r="FJ106" s="197"/>
      <c r="FK106" s="197"/>
      <c r="FL106" s="198"/>
      <c r="FM106" s="226"/>
      <c r="FN106" s="227"/>
      <c r="FO106" s="199"/>
      <c r="FP106" s="210"/>
      <c r="FQ106" s="198"/>
      <c r="FR106" s="198"/>
      <c r="FS106" s="198"/>
      <c r="FT106" s="211"/>
      <c r="FV106" s="195" t="str">
        <f t="shared" si="1417"/>
        <v>Round of 16</v>
      </c>
      <c r="FW106" s="197"/>
      <c r="FX106" s="197"/>
      <c r="FY106" s="198"/>
      <c r="FZ106" s="226"/>
      <c r="GA106" s="227"/>
      <c r="GB106" s="199"/>
      <c r="GC106" s="210"/>
      <c r="GD106" s="198"/>
      <c r="GE106" s="198"/>
      <c r="GF106" s="198"/>
      <c r="GG106" s="211"/>
      <c r="GI106" s="195" t="str">
        <f t="shared" si="1418"/>
        <v>Round of 16</v>
      </c>
      <c r="GJ106" s="197"/>
      <c r="GK106" s="197"/>
      <c r="GL106" s="198"/>
      <c r="GM106" s="226"/>
      <c r="GN106" s="227"/>
      <c r="GO106" s="199"/>
      <c r="GP106" s="210"/>
      <c r="GQ106" s="198"/>
      <c r="GR106" s="198"/>
      <c r="GS106" s="198"/>
      <c r="GT106" s="211"/>
      <c r="GV106" s="195" t="str">
        <f t="shared" si="1419"/>
        <v>Round of 16</v>
      </c>
      <c r="GW106" s="197"/>
      <c r="GX106" s="197"/>
      <c r="GY106" s="198"/>
      <c r="GZ106" s="226"/>
      <c r="HA106" s="227"/>
      <c r="HB106" s="199"/>
      <c r="HC106" s="210"/>
      <c r="HD106" s="198"/>
      <c r="HE106" s="198"/>
      <c r="HF106" s="198"/>
      <c r="HG106" s="211"/>
      <c r="HI106" s="195" t="str">
        <f t="shared" si="1420"/>
        <v>Round of 16</v>
      </c>
      <c r="HJ106" s="197"/>
      <c r="HK106" s="197"/>
      <c r="HL106" s="198"/>
      <c r="HM106" s="226"/>
      <c r="HN106" s="227"/>
      <c r="HO106" s="199"/>
      <c r="HP106" s="210"/>
      <c r="HQ106" s="198"/>
      <c r="HR106" s="198"/>
      <c r="HS106" s="198"/>
      <c r="HT106" s="211"/>
      <c r="HV106" s="195" t="str">
        <f t="shared" si="1421"/>
        <v>Round of 16</v>
      </c>
      <c r="HW106" s="197"/>
      <c r="HX106" s="197"/>
      <c r="HY106" s="198"/>
      <c r="HZ106" s="226"/>
      <c r="IA106" s="227"/>
      <c r="IB106" s="199"/>
      <c r="IC106" s="210"/>
      <c r="ID106" s="198"/>
      <c r="IE106" s="198"/>
      <c r="IF106" s="198"/>
      <c r="IG106" s="211"/>
      <c r="II106" s="195" t="str">
        <f t="shared" si="1422"/>
        <v>Round of 16</v>
      </c>
      <c r="IJ106" s="197"/>
      <c r="IK106" s="197"/>
      <c r="IL106" s="198"/>
      <c r="IM106" s="226"/>
      <c r="IN106" s="227"/>
      <c r="IO106" s="199"/>
      <c r="IP106" s="210"/>
      <c r="IQ106" s="198"/>
      <c r="IR106" s="198"/>
      <c r="IS106" s="198"/>
      <c r="IT106" s="211"/>
      <c r="IV106" s="195" t="str">
        <f t="shared" si="1423"/>
        <v>Round of 16</v>
      </c>
      <c r="IW106" s="197"/>
      <c r="IX106" s="197"/>
      <c r="IY106" s="198"/>
      <c r="IZ106" s="226"/>
      <c r="JA106" s="227"/>
      <c r="JB106" s="199"/>
      <c r="JC106" s="210"/>
      <c r="JD106" s="198"/>
      <c r="JE106" s="198"/>
      <c r="JF106" s="198"/>
      <c r="JG106" s="211"/>
      <c r="JI106" s="195" t="str">
        <f t="shared" si="1424"/>
        <v>Round of 16</v>
      </c>
      <c r="JJ106" s="197"/>
      <c r="JK106" s="197"/>
      <c r="JL106" s="198"/>
      <c r="JM106" s="226"/>
      <c r="JN106" s="227"/>
      <c r="JO106" s="199"/>
      <c r="JP106" s="210"/>
      <c r="JQ106" s="198"/>
      <c r="JR106" s="198"/>
      <c r="JS106" s="198"/>
      <c r="JT106" s="211"/>
      <c r="JV106" s="195" t="str">
        <f t="shared" si="1425"/>
        <v>Round of 16</v>
      </c>
      <c r="JW106" s="197"/>
      <c r="JX106" s="197"/>
      <c r="JY106" s="198"/>
      <c r="JZ106" s="226"/>
      <c r="KA106" s="227"/>
      <c r="KB106" s="199"/>
      <c r="KC106" s="210"/>
      <c r="KD106" s="198"/>
      <c r="KE106" s="198"/>
      <c r="KF106" s="198"/>
      <c r="KG106" s="211"/>
      <c r="KI106" s="195" t="str">
        <f t="shared" si="1426"/>
        <v>Round of 16</v>
      </c>
      <c r="KJ106" s="197"/>
      <c r="KK106" s="197"/>
      <c r="KL106" s="198"/>
      <c r="KM106" s="226"/>
      <c r="KN106" s="227"/>
      <c r="KO106" s="199"/>
      <c r="KP106" s="210"/>
      <c r="KQ106" s="198"/>
      <c r="KR106" s="198"/>
      <c r="KS106" s="198"/>
      <c r="KT106" s="211"/>
      <c r="KV106" s="195" t="str">
        <f t="shared" si="1427"/>
        <v>Round of 16</v>
      </c>
      <c r="KW106" s="197"/>
      <c r="KX106" s="197"/>
      <c r="KY106" s="198"/>
      <c r="KZ106" s="226"/>
      <c r="LA106" s="227"/>
      <c r="LB106" s="199"/>
      <c r="LC106" s="210"/>
      <c r="LD106" s="198"/>
      <c r="LE106" s="198"/>
      <c r="LF106" s="198"/>
      <c r="LG106" s="211"/>
      <c r="LI106" s="195" t="str">
        <f t="shared" si="1428"/>
        <v>Round of 16</v>
      </c>
      <c r="LJ106" s="197"/>
      <c r="LK106" s="197"/>
      <c r="LL106" s="198"/>
      <c r="LM106" s="226"/>
      <c r="LN106" s="227"/>
      <c r="LO106" s="199"/>
      <c r="LP106" s="210"/>
      <c r="LQ106" s="198"/>
      <c r="LR106" s="198"/>
      <c r="LS106" s="198"/>
      <c r="LT106" s="211"/>
      <c r="LV106" s="195" t="str">
        <f t="shared" si="1429"/>
        <v>Round of 16</v>
      </c>
      <c r="LW106" s="197"/>
      <c r="LX106" s="197"/>
      <c r="LY106" s="198"/>
      <c r="LZ106" s="226"/>
      <c r="MA106" s="227"/>
      <c r="MB106" s="199"/>
      <c r="MC106" s="210"/>
      <c r="MD106" s="198"/>
      <c r="ME106" s="198"/>
      <c r="MF106" s="198"/>
      <c r="MG106" s="211"/>
    </row>
    <row r="107" spans="1:345" s="22" customFormat="1">
      <c r="A107" s="183"/>
      <c r="B107" s="186" t="str">
        <f>IF(C107="","",INDEX(Groups!$C$7:$C$65,MATCH(C107,Groups!$D$7:$D$65,0)))</f>
        <v/>
      </c>
      <c r="C107" s="187" t="str">
        <f>'World Cup'!$B$60</f>
        <v/>
      </c>
      <c r="D107" s="188" t="str">
        <f>IF(E107="","",INDEX(Groups!$C$7:$C$65,MATCH(E107,Groups!$D$7:$D$65,0)))</f>
        <v/>
      </c>
      <c r="E107" s="187" t="str">
        <f>'World Cup'!$C$60</f>
        <v/>
      </c>
      <c r="F107" s="189" t="str">
        <f>IF(AND('World Cup'!$B$61&lt;&gt;"",'World Cup'!$C$61&lt;&gt;""),'World Cup'!$B$61+IF(AND('World Cup'!$B$63&lt;&gt;"",'World Cup'!$C$63&lt;&gt;"",'World Cup'!$B$61='World Cup'!$C$61),'World Cup'!$B$63,0),"")</f>
        <v/>
      </c>
      <c r="G107" s="190" t="str">
        <f>IF(AND('World Cup'!$B$61&lt;&gt;"",'World Cup'!$C$61&lt;&gt;""),'World Cup'!$C$61+IF(AND('World Cup'!$B$63&lt;&gt;"",'World Cup'!$C$63&lt;&gt;"",'World Cup'!$B$61='World Cup'!$C$61),'World Cup'!$C$63,0),"")</f>
        <v/>
      </c>
      <c r="I107" s="221"/>
      <c r="J107" s="187" t="str">
        <f>IF(I107="","",VLOOKUP(I107,Language!$D$5:$E$100,2,0))</f>
        <v/>
      </c>
      <c r="K107" s="222"/>
      <c r="L107" s="187" t="str">
        <f>IF(K107="","",VLOOKUP(K107,Language!$D$5:$E$100,2,0))</f>
        <v/>
      </c>
      <c r="M107" s="255"/>
      <c r="N107" s="256"/>
      <c r="O107" s="240"/>
      <c r="P107" s="240"/>
      <c r="Q107" s="241">
        <f t="shared" ref="Q107:Q114" si="1508">COUNTIF(I$107:I$114,I107)+COUNTIF(K$107:K$114,I107)</f>
        <v>0</v>
      </c>
      <c r="R107" s="241">
        <f t="shared" ref="R107:R114" si="1509">COUNTIF(I$107:I$114,K107)+COUNTIF(K$107:K$114,K107)</f>
        <v>0</v>
      </c>
      <c r="S107" s="241"/>
      <c r="T107" s="209" t="str">
        <f t="shared" ref="T107:T114" si="1510">IF(OR(I107&lt;&gt;"",K107&lt;&gt;""),IF(Q107&lt;&gt;1,0,COUNTIF($B$107:$B$114,I107)+COUNTIF($D$107:$D$114,I107))+IF(R107&lt;&gt;1,0,COUNTIF($B$107:$B$114,K107)+COUNTIF($D$107:$D$114,K107)),"")</f>
        <v/>
      </c>
      <c r="V107" s="221"/>
      <c r="W107" s="187" t="str">
        <f>IF(V107="","",VLOOKUP(V107,Language!$D$5:$E$100,2,0))</f>
        <v/>
      </c>
      <c r="X107" s="222"/>
      <c r="Y107" s="187" t="str">
        <f>IF(X107="","",VLOOKUP(X107,Language!$D$5:$E$100,2,0))</f>
        <v/>
      </c>
      <c r="Z107" s="255"/>
      <c r="AA107" s="256"/>
      <c r="AB107" s="240"/>
      <c r="AC107" s="240"/>
      <c r="AD107" s="241">
        <f t="shared" ref="AD107:AD114" si="1511">COUNTIF(V$107:V$114,V107)+COUNTIF(X$107:X$114,V107)</f>
        <v>0</v>
      </c>
      <c r="AE107" s="241">
        <f t="shared" ref="AE107:AE114" si="1512">COUNTIF(V$107:V$114,X107)+COUNTIF(X$107:X$114,X107)</f>
        <v>0</v>
      </c>
      <c r="AF107" s="241"/>
      <c r="AG107" s="209" t="str">
        <f t="shared" ref="AG107:AG114" si="1513">IF(OR(V107&lt;&gt;"",X107&lt;&gt;""),IF(AD107&lt;&gt;1,0,COUNTIF($B$107:$B$114,V107)+COUNTIF($D$107:$D$114,V107))+IF(AE107&lt;&gt;1,0,COUNTIF($B$107:$B$114,X107)+COUNTIF($D$107:$D$114,X107)),"")</f>
        <v/>
      </c>
      <c r="AI107" s="221"/>
      <c r="AJ107" s="187" t="str">
        <f>IF(AI107="","",VLOOKUP(AI107,Language!$D$5:$E$100,2,0))</f>
        <v/>
      </c>
      <c r="AK107" s="222"/>
      <c r="AL107" s="187" t="str">
        <f>IF(AK107="","",VLOOKUP(AK107,Language!$D$5:$E$100,2,0))</f>
        <v/>
      </c>
      <c r="AM107" s="255"/>
      <c r="AN107" s="256"/>
      <c r="AO107" s="240"/>
      <c r="AP107" s="240"/>
      <c r="AQ107" s="241">
        <f t="shared" ref="AQ107:AQ114" si="1514">COUNTIF(AI$107:AI$114,AI107)+COUNTIF(AK$107:AK$114,AI107)</f>
        <v>0</v>
      </c>
      <c r="AR107" s="241">
        <f t="shared" ref="AR107:AR114" si="1515">COUNTIF(AI$107:AI$114,AK107)+COUNTIF(AK$107:AK$114,AK107)</f>
        <v>0</v>
      </c>
      <c r="AS107" s="241"/>
      <c r="AT107" s="209" t="str">
        <f t="shared" ref="AT107:AT114" si="1516">IF(OR(AI107&lt;&gt;"",AK107&lt;&gt;""),IF(AQ107&lt;&gt;1,0,COUNTIF($B$107:$B$114,AI107)+COUNTIF($D$107:$D$114,AI107))+IF(AR107&lt;&gt;1,0,COUNTIF($B$107:$B$114,AK107)+COUNTIF($D$107:$D$114,AK107)),"")</f>
        <v/>
      </c>
      <c r="AV107" s="221"/>
      <c r="AW107" s="187" t="str">
        <f>IF(AV107="","",VLOOKUP(AV107,Language!$D$5:$E$100,2,0))</f>
        <v/>
      </c>
      <c r="AX107" s="222"/>
      <c r="AY107" s="187" t="str">
        <f>IF(AX107="","",VLOOKUP(AX107,Language!$D$5:$E$100,2,0))</f>
        <v/>
      </c>
      <c r="AZ107" s="255"/>
      <c r="BA107" s="256"/>
      <c r="BB107" s="240"/>
      <c r="BC107" s="240"/>
      <c r="BD107" s="241">
        <f t="shared" ref="BD107:BD114" si="1517">COUNTIF(AV$107:AV$114,AV107)+COUNTIF(AX$107:AX$114,AV107)</f>
        <v>0</v>
      </c>
      <c r="BE107" s="241">
        <f t="shared" ref="BE107:BE114" si="1518">COUNTIF(AV$107:AV$114,AX107)+COUNTIF(AX$107:AX$114,AX107)</f>
        <v>0</v>
      </c>
      <c r="BF107" s="241"/>
      <c r="BG107" s="209" t="str">
        <f t="shared" ref="BG107:BG114" si="1519">IF(OR(AV107&lt;&gt;"",AX107&lt;&gt;""),IF(BD107&lt;&gt;1,0,COUNTIF($B$107:$B$114,AV107)+COUNTIF($D$107:$D$114,AV107))+IF(BE107&lt;&gt;1,0,COUNTIF($B$107:$B$114,AX107)+COUNTIF($D$107:$D$114,AX107)),"")</f>
        <v/>
      </c>
      <c r="BI107" s="221"/>
      <c r="BJ107" s="187" t="str">
        <f>IF(BI107="","",VLOOKUP(BI107,Language!$D$5:$E$100,2,0))</f>
        <v/>
      </c>
      <c r="BK107" s="222"/>
      <c r="BL107" s="187" t="str">
        <f>IF(BK107="","",VLOOKUP(BK107,Language!$D$5:$E$100,2,0))</f>
        <v/>
      </c>
      <c r="BM107" s="255"/>
      <c r="BN107" s="256"/>
      <c r="BO107" s="240"/>
      <c r="BP107" s="240"/>
      <c r="BQ107" s="241">
        <f t="shared" ref="BQ107:BQ114" si="1520">COUNTIF(BI$107:BI$114,BI107)+COUNTIF(BK$107:BK$114,BI107)</f>
        <v>0</v>
      </c>
      <c r="BR107" s="241">
        <f t="shared" ref="BR107:BR114" si="1521">COUNTIF(BI$107:BI$114,BK107)+COUNTIF(BK$107:BK$114,BK107)</f>
        <v>0</v>
      </c>
      <c r="BS107" s="241"/>
      <c r="BT107" s="209" t="str">
        <f t="shared" ref="BT107:BT114" si="1522">IF(OR(BI107&lt;&gt;"",BK107&lt;&gt;""),IF(BQ107&lt;&gt;1,0,COUNTIF($B$107:$B$114,BI107)+COUNTIF($D$107:$D$114,BI107))+IF(BR107&lt;&gt;1,0,COUNTIF($B$107:$B$114,BK107)+COUNTIF($D$107:$D$114,BK107)),"")</f>
        <v/>
      </c>
      <c r="BV107" s="221"/>
      <c r="BW107" s="187" t="str">
        <f>IF(BV107="","",VLOOKUP(BV107,Language!$D$5:$E$100,2,0))</f>
        <v/>
      </c>
      <c r="BX107" s="222"/>
      <c r="BY107" s="187" t="str">
        <f>IF(BX107="","",VLOOKUP(BX107,Language!$D$5:$E$100,2,0))</f>
        <v/>
      </c>
      <c r="BZ107" s="255"/>
      <c r="CA107" s="256"/>
      <c r="CB107" s="240"/>
      <c r="CC107" s="240"/>
      <c r="CD107" s="241">
        <f t="shared" ref="CD107:CD114" si="1523">COUNTIF(BV$107:BV$114,BV107)+COUNTIF(BX$107:BX$114,BV107)</f>
        <v>0</v>
      </c>
      <c r="CE107" s="241">
        <f t="shared" ref="CE107:CE114" si="1524">COUNTIF(BV$107:BV$114,BX107)+COUNTIF(BX$107:BX$114,BX107)</f>
        <v>0</v>
      </c>
      <c r="CF107" s="241"/>
      <c r="CG107" s="209" t="str">
        <f t="shared" ref="CG107:CG114" si="1525">IF(OR(BV107&lt;&gt;"",BX107&lt;&gt;""),IF(CD107&lt;&gt;1,0,COUNTIF($B$107:$B$114,BV107)+COUNTIF($D$107:$D$114,BV107))+IF(CE107&lt;&gt;1,0,COUNTIF($B$107:$B$114,BX107)+COUNTIF($D$107:$D$114,BX107)),"")</f>
        <v/>
      </c>
      <c r="CI107" s="221"/>
      <c r="CJ107" s="187" t="str">
        <f>IF(CI107="","",VLOOKUP(CI107,Language!$D$5:$E$100,2,0))</f>
        <v/>
      </c>
      <c r="CK107" s="222"/>
      <c r="CL107" s="187" t="str">
        <f>IF(CK107="","",VLOOKUP(CK107,Language!$D$5:$E$100,2,0))</f>
        <v/>
      </c>
      <c r="CM107" s="255"/>
      <c r="CN107" s="256"/>
      <c r="CO107" s="240"/>
      <c r="CP107" s="240"/>
      <c r="CQ107" s="241">
        <f t="shared" ref="CQ107:CQ114" si="1526">COUNTIF(CI$107:CI$114,CI107)+COUNTIF(CK$107:CK$114,CI107)</f>
        <v>0</v>
      </c>
      <c r="CR107" s="241">
        <f t="shared" ref="CR107:CR114" si="1527">COUNTIF(CI$107:CI$114,CK107)+COUNTIF(CK$107:CK$114,CK107)</f>
        <v>0</v>
      </c>
      <c r="CS107" s="241"/>
      <c r="CT107" s="209" t="str">
        <f t="shared" ref="CT107:CT114" si="1528">IF(OR(CI107&lt;&gt;"",CK107&lt;&gt;""),IF(CQ107&lt;&gt;1,0,COUNTIF($B$107:$B$114,CI107)+COUNTIF($D$107:$D$114,CI107))+IF(CR107&lt;&gt;1,0,COUNTIF($B$107:$B$114,CK107)+COUNTIF($D$107:$D$114,CK107)),"")</f>
        <v/>
      </c>
      <c r="CV107" s="221"/>
      <c r="CW107" s="187" t="str">
        <f>IF(CV107="","",VLOOKUP(CV107,Language!$D$5:$E$100,2,0))</f>
        <v/>
      </c>
      <c r="CX107" s="222"/>
      <c r="CY107" s="187" t="str">
        <f>IF(CX107="","",VLOOKUP(CX107,Language!$D$5:$E$100,2,0))</f>
        <v/>
      </c>
      <c r="CZ107" s="255"/>
      <c r="DA107" s="256"/>
      <c r="DB107" s="240"/>
      <c r="DC107" s="240"/>
      <c r="DD107" s="241">
        <f t="shared" ref="DD107:DD114" si="1529">COUNTIF(CV$107:CV$114,CV107)+COUNTIF(CX$107:CX$114,CV107)</f>
        <v>0</v>
      </c>
      <c r="DE107" s="241">
        <f t="shared" ref="DE107:DE114" si="1530">COUNTIF(CV$107:CV$114,CX107)+COUNTIF(CX$107:CX$114,CX107)</f>
        <v>0</v>
      </c>
      <c r="DF107" s="241"/>
      <c r="DG107" s="209" t="str">
        <f t="shared" ref="DG107:DG114" si="1531">IF(OR(CV107&lt;&gt;"",CX107&lt;&gt;""),IF(DD107&lt;&gt;1,0,COUNTIF($B$107:$B$114,CV107)+COUNTIF($D$107:$D$114,CV107))+IF(DE107&lt;&gt;1,0,COUNTIF($B$107:$B$114,CX107)+COUNTIF($D$107:$D$114,CX107)),"")</f>
        <v/>
      </c>
      <c r="DI107" s="221"/>
      <c r="DJ107" s="187" t="str">
        <f>IF(DI107="","",VLOOKUP(DI107,Language!$D$5:$E$100,2,0))</f>
        <v/>
      </c>
      <c r="DK107" s="222"/>
      <c r="DL107" s="187" t="str">
        <f>IF(DK107="","",VLOOKUP(DK107,Language!$D$5:$E$100,2,0))</f>
        <v/>
      </c>
      <c r="DM107" s="255"/>
      <c r="DN107" s="256"/>
      <c r="DO107" s="240"/>
      <c r="DP107" s="240"/>
      <c r="DQ107" s="241">
        <f t="shared" ref="DQ107:DQ114" si="1532">COUNTIF(DI$107:DI$114,DI107)+COUNTIF(DK$107:DK$114,DI107)</f>
        <v>0</v>
      </c>
      <c r="DR107" s="241">
        <f t="shared" ref="DR107:DR114" si="1533">COUNTIF(DI$107:DI$114,DK107)+COUNTIF(DK$107:DK$114,DK107)</f>
        <v>0</v>
      </c>
      <c r="DS107" s="241"/>
      <c r="DT107" s="209" t="str">
        <f t="shared" ref="DT107:DT114" si="1534">IF(OR(DI107&lt;&gt;"",DK107&lt;&gt;""),IF(DQ107&lt;&gt;1,0,COUNTIF($B$107:$B$114,DI107)+COUNTIF($D$107:$D$114,DI107))+IF(DR107&lt;&gt;1,0,COUNTIF($B$107:$B$114,DK107)+COUNTIF($D$107:$D$114,DK107)),"")</f>
        <v/>
      </c>
      <c r="DV107" s="221"/>
      <c r="DW107" s="187" t="str">
        <f>IF(DV107="","",VLOOKUP(DV107,Language!$D$5:$E$100,2,0))</f>
        <v/>
      </c>
      <c r="DX107" s="222"/>
      <c r="DY107" s="187" t="str">
        <f>IF(DX107="","",VLOOKUP(DX107,Language!$D$5:$E$100,2,0))</f>
        <v/>
      </c>
      <c r="DZ107" s="255"/>
      <c r="EA107" s="256"/>
      <c r="EB107" s="240"/>
      <c r="EC107" s="240"/>
      <c r="ED107" s="241">
        <f t="shared" ref="ED107:ED114" si="1535">COUNTIF(DV$107:DV$114,DV107)+COUNTIF(DX$107:DX$114,DV107)</f>
        <v>0</v>
      </c>
      <c r="EE107" s="241">
        <f t="shared" ref="EE107:EE114" si="1536">COUNTIF(DV$107:DV$114,DX107)+COUNTIF(DX$107:DX$114,DX107)</f>
        <v>0</v>
      </c>
      <c r="EF107" s="241"/>
      <c r="EG107" s="209" t="str">
        <f t="shared" ref="EG107:EG114" si="1537">IF(OR(DV107&lt;&gt;"",DX107&lt;&gt;""),IF(ED107&lt;&gt;1,0,COUNTIF($B$107:$B$114,DV107)+COUNTIF($D$107:$D$114,DV107))+IF(EE107&lt;&gt;1,0,COUNTIF($B$107:$B$114,DX107)+COUNTIF($D$107:$D$114,DX107)),"")</f>
        <v/>
      </c>
      <c r="EI107" s="221"/>
      <c r="EJ107" s="187" t="str">
        <f>IF(EI107="","",VLOOKUP(EI107,Language!$D$5:$E$100,2,0))</f>
        <v/>
      </c>
      <c r="EK107" s="222"/>
      <c r="EL107" s="187" t="str">
        <f>IF(EK107="","",VLOOKUP(EK107,Language!$D$5:$E$100,2,0))</f>
        <v/>
      </c>
      <c r="EM107" s="255"/>
      <c r="EN107" s="256"/>
      <c r="EO107" s="240"/>
      <c r="EP107" s="240"/>
      <c r="EQ107" s="241">
        <f t="shared" ref="EQ107:EQ114" si="1538">COUNTIF(EI$107:EI$114,EI107)+COUNTIF(EK$107:EK$114,EI107)</f>
        <v>0</v>
      </c>
      <c r="ER107" s="241">
        <f t="shared" ref="ER107:ER114" si="1539">COUNTIF(EI$107:EI$114,EK107)+COUNTIF(EK$107:EK$114,EK107)</f>
        <v>0</v>
      </c>
      <c r="ES107" s="241"/>
      <c r="ET107" s="209" t="str">
        <f t="shared" ref="ET107:ET114" si="1540">IF(OR(EI107&lt;&gt;"",EK107&lt;&gt;""),IF(EQ107&lt;&gt;1,0,COUNTIF($B$107:$B$114,EI107)+COUNTIF($D$107:$D$114,EI107))+IF(ER107&lt;&gt;1,0,COUNTIF($B$107:$B$114,EK107)+COUNTIF($D$107:$D$114,EK107)),"")</f>
        <v/>
      </c>
      <c r="EV107" s="221"/>
      <c r="EW107" s="187" t="str">
        <f>IF(EV107="","",VLOOKUP(EV107,Language!$D$5:$E$100,2,0))</f>
        <v/>
      </c>
      <c r="EX107" s="222"/>
      <c r="EY107" s="187" t="str">
        <f>IF(EX107="","",VLOOKUP(EX107,Language!$D$5:$E$100,2,0))</f>
        <v/>
      </c>
      <c r="EZ107" s="255"/>
      <c r="FA107" s="256"/>
      <c r="FB107" s="240"/>
      <c r="FC107" s="240"/>
      <c r="FD107" s="241">
        <f t="shared" ref="FD107:FD114" si="1541">COUNTIF(EV$107:EV$114,EV107)+COUNTIF(EX$107:EX$114,EV107)</f>
        <v>0</v>
      </c>
      <c r="FE107" s="241">
        <f t="shared" ref="FE107:FE114" si="1542">COUNTIF(EV$107:EV$114,EX107)+COUNTIF(EX$107:EX$114,EX107)</f>
        <v>0</v>
      </c>
      <c r="FF107" s="241"/>
      <c r="FG107" s="209" t="str">
        <f t="shared" ref="FG107:FG114" si="1543">IF(OR(EV107&lt;&gt;"",EX107&lt;&gt;""),IF(FD107&lt;&gt;1,0,COUNTIF($B$107:$B$114,EV107)+COUNTIF($D$107:$D$114,EV107))+IF(FE107&lt;&gt;1,0,COUNTIF($B$107:$B$114,EX107)+COUNTIF($D$107:$D$114,EX107)),"")</f>
        <v/>
      </c>
      <c r="FI107" s="221"/>
      <c r="FJ107" s="187" t="str">
        <f>IF(FI107="","",VLOOKUP(FI107,Language!$D$5:$E$100,2,0))</f>
        <v/>
      </c>
      <c r="FK107" s="222"/>
      <c r="FL107" s="187" t="str">
        <f>IF(FK107="","",VLOOKUP(FK107,Language!$D$5:$E$100,2,0))</f>
        <v/>
      </c>
      <c r="FM107" s="255"/>
      <c r="FN107" s="256"/>
      <c r="FO107" s="240"/>
      <c r="FP107" s="240"/>
      <c r="FQ107" s="241">
        <f t="shared" ref="FQ107:FQ114" si="1544">COUNTIF(FI$107:FI$114,FI107)+COUNTIF(FK$107:FK$114,FI107)</f>
        <v>0</v>
      </c>
      <c r="FR107" s="241">
        <f t="shared" ref="FR107:FR114" si="1545">COUNTIF(FI$107:FI$114,FK107)+COUNTIF(FK$107:FK$114,FK107)</f>
        <v>0</v>
      </c>
      <c r="FS107" s="241"/>
      <c r="FT107" s="209" t="str">
        <f t="shared" ref="FT107:FT114" si="1546">IF(OR(FI107&lt;&gt;"",FK107&lt;&gt;""),IF(FQ107&lt;&gt;1,0,COUNTIF($B$107:$B$114,FI107)+COUNTIF($D$107:$D$114,FI107))+IF(FR107&lt;&gt;1,0,COUNTIF($B$107:$B$114,FK107)+COUNTIF($D$107:$D$114,FK107)),"")</f>
        <v/>
      </c>
      <c r="FV107" s="221"/>
      <c r="FW107" s="187" t="str">
        <f>IF(FV107="","",VLOOKUP(FV107,Language!$D$5:$E$100,2,0))</f>
        <v/>
      </c>
      <c r="FX107" s="222"/>
      <c r="FY107" s="187" t="str">
        <f>IF(FX107="","",VLOOKUP(FX107,Language!$D$5:$E$100,2,0))</f>
        <v/>
      </c>
      <c r="FZ107" s="255"/>
      <c r="GA107" s="256"/>
      <c r="GB107" s="240"/>
      <c r="GC107" s="240"/>
      <c r="GD107" s="241">
        <f t="shared" ref="GD107:GD114" si="1547">COUNTIF(FV$107:FV$114,FV107)+COUNTIF(FX$107:FX$114,FV107)</f>
        <v>0</v>
      </c>
      <c r="GE107" s="241">
        <f t="shared" ref="GE107:GE114" si="1548">COUNTIF(FV$107:FV$114,FX107)+COUNTIF(FX$107:FX$114,FX107)</f>
        <v>0</v>
      </c>
      <c r="GF107" s="241"/>
      <c r="GG107" s="209" t="str">
        <f t="shared" ref="GG107:GG114" si="1549">IF(OR(FV107&lt;&gt;"",FX107&lt;&gt;""),IF(GD107&lt;&gt;1,0,COUNTIF($B$107:$B$114,FV107)+COUNTIF($D$107:$D$114,FV107))+IF(GE107&lt;&gt;1,0,COUNTIF($B$107:$B$114,FX107)+COUNTIF($D$107:$D$114,FX107)),"")</f>
        <v/>
      </c>
      <c r="GI107" s="221"/>
      <c r="GJ107" s="187" t="str">
        <f>IF(GI107="","",VLOOKUP(GI107,Language!$D$5:$E$100,2,0))</f>
        <v/>
      </c>
      <c r="GK107" s="222"/>
      <c r="GL107" s="187" t="str">
        <f>IF(GK107="","",VLOOKUP(GK107,Language!$D$5:$E$100,2,0))</f>
        <v/>
      </c>
      <c r="GM107" s="255"/>
      <c r="GN107" s="256"/>
      <c r="GO107" s="240"/>
      <c r="GP107" s="240"/>
      <c r="GQ107" s="241">
        <f t="shared" ref="GQ107:GQ114" si="1550">COUNTIF(GI$107:GI$114,GI107)+COUNTIF(GK$107:GK$114,GI107)</f>
        <v>0</v>
      </c>
      <c r="GR107" s="241">
        <f t="shared" ref="GR107:GR114" si="1551">COUNTIF(GI$107:GI$114,GK107)+COUNTIF(GK$107:GK$114,GK107)</f>
        <v>0</v>
      </c>
      <c r="GS107" s="241"/>
      <c r="GT107" s="209" t="str">
        <f t="shared" ref="GT107:GT114" si="1552">IF(OR(GI107&lt;&gt;"",GK107&lt;&gt;""),IF(GQ107&lt;&gt;1,0,COUNTIF($B$107:$B$114,GI107)+COUNTIF($D$107:$D$114,GI107))+IF(GR107&lt;&gt;1,0,COUNTIF($B$107:$B$114,GK107)+COUNTIF($D$107:$D$114,GK107)),"")</f>
        <v/>
      </c>
      <c r="GV107" s="221"/>
      <c r="GW107" s="187" t="str">
        <f>IF(GV107="","",VLOOKUP(GV107,Language!$D$5:$E$100,2,0))</f>
        <v/>
      </c>
      <c r="GX107" s="222"/>
      <c r="GY107" s="187" t="str">
        <f>IF(GX107="","",VLOOKUP(GX107,Language!$D$5:$E$100,2,0))</f>
        <v/>
      </c>
      <c r="GZ107" s="255"/>
      <c r="HA107" s="256"/>
      <c r="HB107" s="240"/>
      <c r="HC107" s="240"/>
      <c r="HD107" s="241">
        <f t="shared" ref="HD107:HD114" si="1553">COUNTIF(GV$107:GV$114,GV107)+COUNTIF(GX$107:GX$114,GV107)</f>
        <v>0</v>
      </c>
      <c r="HE107" s="241">
        <f t="shared" ref="HE107:HE114" si="1554">COUNTIF(GV$107:GV$114,GX107)+COUNTIF(GX$107:GX$114,GX107)</f>
        <v>0</v>
      </c>
      <c r="HF107" s="241"/>
      <c r="HG107" s="209" t="str">
        <f t="shared" ref="HG107:HG114" si="1555">IF(OR(GV107&lt;&gt;"",GX107&lt;&gt;""),IF(HD107&lt;&gt;1,0,COUNTIF($B$107:$B$114,GV107)+COUNTIF($D$107:$D$114,GV107))+IF(HE107&lt;&gt;1,0,COUNTIF($B$107:$B$114,GX107)+COUNTIF($D$107:$D$114,GX107)),"")</f>
        <v/>
      </c>
      <c r="HI107" s="221"/>
      <c r="HJ107" s="187" t="str">
        <f>IF(HI107="","",VLOOKUP(HI107,Language!$D$5:$E$100,2,0))</f>
        <v/>
      </c>
      <c r="HK107" s="222"/>
      <c r="HL107" s="187" t="str">
        <f>IF(HK107="","",VLOOKUP(HK107,Language!$D$5:$E$100,2,0))</f>
        <v/>
      </c>
      <c r="HM107" s="255"/>
      <c r="HN107" s="256"/>
      <c r="HO107" s="240"/>
      <c r="HP107" s="240"/>
      <c r="HQ107" s="241">
        <f t="shared" ref="HQ107:HQ114" si="1556">COUNTIF(HI$107:HI$114,HI107)+COUNTIF(HK$107:HK$114,HI107)</f>
        <v>0</v>
      </c>
      <c r="HR107" s="241">
        <f t="shared" ref="HR107:HR114" si="1557">COUNTIF(HI$107:HI$114,HK107)+COUNTIF(HK$107:HK$114,HK107)</f>
        <v>0</v>
      </c>
      <c r="HS107" s="241"/>
      <c r="HT107" s="209" t="str">
        <f t="shared" ref="HT107:HT114" si="1558">IF(OR(HI107&lt;&gt;"",HK107&lt;&gt;""),IF(HQ107&lt;&gt;1,0,COUNTIF($B$107:$B$114,HI107)+COUNTIF($D$107:$D$114,HI107))+IF(HR107&lt;&gt;1,0,COUNTIF($B$107:$B$114,HK107)+COUNTIF($D$107:$D$114,HK107)),"")</f>
        <v/>
      </c>
      <c r="HV107" s="221"/>
      <c r="HW107" s="187" t="str">
        <f>IF(HV107="","",VLOOKUP(HV107,Language!$D$5:$E$100,2,0))</f>
        <v/>
      </c>
      <c r="HX107" s="222"/>
      <c r="HY107" s="187" t="str">
        <f>IF(HX107="","",VLOOKUP(HX107,Language!$D$5:$E$100,2,0))</f>
        <v/>
      </c>
      <c r="HZ107" s="255"/>
      <c r="IA107" s="256"/>
      <c r="IB107" s="240"/>
      <c r="IC107" s="240"/>
      <c r="ID107" s="241">
        <f t="shared" ref="ID107:ID114" si="1559">COUNTIF(HV$107:HV$114,HV107)+COUNTIF(HX$107:HX$114,HV107)</f>
        <v>0</v>
      </c>
      <c r="IE107" s="241">
        <f t="shared" ref="IE107:IE114" si="1560">COUNTIF(HV$107:HV$114,HX107)+COUNTIF(HX$107:HX$114,HX107)</f>
        <v>0</v>
      </c>
      <c r="IF107" s="241"/>
      <c r="IG107" s="209" t="str">
        <f t="shared" ref="IG107:IG114" si="1561">IF(OR(HV107&lt;&gt;"",HX107&lt;&gt;""),IF(ID107&lt;&gt;1,0,COUNTIF($B$107:$B$114,HV107)+COUNTIF($D$107:$D$114,HV107))+IF(IE107&lt;&gt;1,0,COUNTIF($B$107:$B$114,HX107)+COUNTIF($D$107:$D$114,HX107)),"")</f>
        <v/>
      </c>
      <c r="II107" s="221"/>
      <c r="IJ107" s="187" t="str">
        <f>IF(II107="","",VLOOKUP(II107,Language!$D$5:$E$100,2,0))</f>
        <v/>
      </c>
      <c r="IK107" s="222"/>
      <c r="IL107" s="187" t="str">
        <f>IF(IK107="","",VLOOKUP(IK107,Language!$D$5:$E$100,2,0))</f>
        <v/>
      </c>
      <c r="IM107" s="255"/>
      <c r="IN107" s="256"/>
      <c r="IO107" s="240"/>
      <c r="IP107" s="240"/>
      <c r="IQ107" s="241">
        <f t="shared" ref="IQ107:IQ114" si="1562">COUNTIF(II$107:II$114,II107)+COUNTIF(IK$107:IK$114,II107)</f>
        <v>0</v>
      </c>
      <c r="IR107" s="241">
        <f t="shared" ref="IR107:IR114" si="1563">COUNTIF(II$107:II$114,IK107)+COUNTIF(IK$107:IK$114,IK107)</f>
        <v>0</v>
      </c>
      <c r="IS107" s="241"/>
      <c r="IT107" s="209" t="str">
        <f t="shared" ref="IT107:IT114" si="1564">IF(OR(II107&lt;&gt;"",IK107&lt;&gt;""),IF(IQ107&lt;&gt;1,0,COUNTIF($B$107:$B$114,II107)+COUNTIF($D$107:$D$114,II107))+IF(IR107&lt;&gt;1,0,COUNTIF($B$107:$B$114,IK107)+COUNTIF($D$107:$D$114,IK107)),"")</f>
        <v/>
      </c>
      <c r="IV107" s="221"/>
      <c r="IW107" s="187" t="str">
        <f>IF(IV107="","",VLOOKUP(IV107,Language!$D$5:$E$100,2,0))</f>
        <v/>
      </c>
      <c r="IX107" s="222"/>
      <c r="IY107" s="187" t="str">
        <f>IF(IX107="","",VLOOKUP(IX107,Language!$D$5:$E$100,2,0))</f>
        <v/>
      </c>
      <c r="IZ107" s="255"/>
      <c r="JA107" s="256"/>
      <c r="JB107" s="240"/>
      <c r="JC107" s="240"/>
      <c r="JD107" s="241">
        <f t="shared" ref="JD107:JD114" si="1565">COUNTIF(IV$107:IV$114,IV107)+COUNTIF(IX$107:IX$114,IV107)</f>
        <v>0</v>
      </c>
      <c r="JE107" s="241">
        <f t="shared" ref="JE107:JE114" si="1566">COUNTIF(IV$107:IV$114,IX107)+COUNTIF(IX$107:IX$114,IX107)</f>
        <v>0</v>
      </c>
      <c r="JF107" s="241"/>
      <c r="JG107" s="209" t="str">
        <f t="shared" ref="JG107:JG114" si="1567">IF(OR(IV107&lt;&gt;"",IX107&lt;&gt;""),IF(JD107&lt;&gt;1,0,COUNTIF($B$107:$B$114,IV107)+COUNTIF($D$107:$D$114,IV107))+IF(JE107&lt;&gt;1,0,COUNTIF($B$107:$B$114,IX107)+COUNTIF($D$107:$D$114,IX107)),"")</f>
        <v/>
      </c>
      <c r="JI107" s="221"/>
      <c r="JJ107" s="187" t="str">
        <f>IF(JI107="","",VLOOKUP(JI107,Language!$D$5:$E$100,2,0))</f>
        <v/>
      </c>
      <c r="JK107" s="222"/>
      <c r="JL107" s="187" t="str">
        <f>IF(JK107="","",VLOOKUP(JK107,Language!$D$5:$E$100,2,0))</f>
        <v/>
      </c>
      <c r="JM107" s="255"/>
      <c r="JN107" s="256"/>
      <c r="JO107" s="240"/>
      <c r="JP107" s="240"/>
      <c r="JQ107" s="241">
        <f t="shared" ref="JQ107:JQ114" si="1568">COUNTIF(JI$107:JI$114,JI107)+COUNTIF(JK$107:JK$114,JI107)</f>
        <v>0</v>
      </c>
      <c r="JR107" s="241">
        <f t="shared" ref="JR107:JR114" si="1569">COUNTIF(JI$107:JI$114,JK107)+COUNTIF(JK$107:JK$114,JK107)</f>
        <v>0</v>
      </c>
      <c r="JS107" s="241"/>
      <c r="JT107" s="209" t="str">
        <f t="shared" ref="JT107:JT114" si="1570">IF(OR(JI107&lt;&gt;"",JK107&lt;&gt;""),IF(JQ107&lt;&gt;1,0,COUNTIF($B$107:$B$114,JI107)+COUNTIF($D$107:$D$114,JI107))+IF(JR107&lt;&gt;1,0,COUNTIF($B$107:$B$114,JK107)+COUNTIF($D$107:$D$114,JK107)),"")</f>
        <v/>
      </c>
      <c r="JV107" s="221"/>
      <c r="JW107" s="187" t="str">
        <f>IF(JV107="","",VLOOKUP(JV107,Language!$D$5:$E$100,2,0))</f>
        <v/>
      </c>
      <c r="JX107" s="222"/>
      <c r="JY107" s="187" t="str">
        <f>IF(JX107="","",VLOOKUP(JX107,Language!$D$5:$E$100,2,0))</f>
        <v/>
      </c>
      <c r="JZ107" s="255"/>
      <c r="KA107" s="256"/>
      <c r="KB107" s="240"/>
      <c r="KC107" s="240"/>
      <c r="KD107" s="241">
        <f t="shared" ref="KD107:KD114" si="1571">COUNTIF(JV$107:JV$114,JV107)+COUNTIF(JX$107:JX$114,JV107)</f>
        <v>0</v>
      </c>
      <c r="KE107" s="241">
        <f t="shared" ref="KE107:KE114" si="1572">COUNTIF(JV$107:JV$114,JX107)+COUNTIF(JX$107:JX$114,JX107)</f>
        <v>0</v>
      </c>
      <c r="KF107" s="241"/>
      <c r="KG107" s="209" t="str">
        <f t="shared" ref="KG107:KG114" si="1573">IF(OR(JV107&lt;&gt;"",JX107&lt;&gt;""),IF(KD107&lt;&gt;1,0,COUNTIF($B$107:$B$114,JV107)+COUNTIF($D$107:$D$114,JV107))+IF(KE107&lt;&gt;1,0,COUNTIF($B$107:$B$114,JX107)+COUNTIF($D$107:$D$114,JX107)),"")</f>
        <v/>
      </c>
      <c r="KI107" s="221"/>
      <c r="KJ107" s="187" t="str">
        <f>IF(KI107="","",VLOOKUP(KI107,Language!$D$5:$E$100,2,0))</f>
        <v/>
      </c>
      <c r="KK107" s="222"/>
      <c r="KL107" s="187" t="str">
        <f>IF(KK107="","",VLOOKUP(KK107,Language!$D$5:$E$100,2,0))</f>
        <v/>
      </c>
      <c r="KM107" s="255"/>
      <c r="KN107" s="256"/>
      <c r="KO107" s="240"/>
      <c r="KP107" s="240"/>
      <c r="KQ107" s="241">
        <f t="shared" ref="KQ107:KQ114" si="1574">COUNTIF(KI$107:KI$114,KI107)+COUNTIF(KK$107:KK$114,KI107)</f>
        <v>0</v>
      </c>
      <c r="KR107" s="241">
        <f t="shared" ref="KR107:KR114" si="1575">COUNTIF(KI$107:KI$114,KK107)+COUNTIF(KK$107:KK$114,KK107)</f>
        <v>0</v>
      </c>
      <c r="KS107" s="241"/>
      <c r="KT107" s="209" t="str">
        <f t="shared" ref="KT107:KT114" si="1576">IF(OR(KI107&lt;&gt;"",KK107&lt;&gt;""),IF(KQ107&lt;&gt;1,0,COUNTIF($B$107:$B$114,KI107)+COUNTIF($D$107:$D$114,KI107))+IF(KR107&lt;&gt;1,0,COUNTIF($B$107:$B$114,KK107)+COUNTIF($D$107:$D$114,KK107)),"")</f>
        <v/>
      </c>
      <c r="KV107" s="221"/>
      <c r="KW107" s="187" t="str">
        <f>IF(KV107="","",VLOOKUP(KV107,Language!$D$5:$E$100,2,0))</f>
        <v/>
      </c>
      <c r="KX107" s="222"/>
      <c r="KY107" s="187" t="str">
        <f>IF(KX107="","",VLOOKUP(KX107,Language!$D$5:$E$100,2,0))</f>
        <v/>
      </c>
      <c r="KZ107" s="255"/>
      <c r="LA107" s="256"/>
      <c r="LB107" s="240"/>
      <c r="LC107" s="240"/>
      <c r="LD107" s="241">
        <f t="shared" ref="LD107:LD114" si="1577">COUNTIF(KV$107:KV$114,KV107)+COUNTIF(KX$107:KX$114,KV107)</f>
        <v>0</v>
      </c>
      <c r="LE107" s="241">
        <f t="shared" ref="LE107:LE114" si="1578">COUNTIF(KV$107:KV$114,KX107)+COUNTIF(KX$107:KX$114,KX107)</f>
        <v>0</v>
      </c>
      <c r="LF107" s="241"/>
      <c r="LG107" s="209" t="str">
        <f t="shared" ref="LG107:LG114" si="1579">IF(OR(KV107&lt;&gt;"",KX107&lt;&gt;""),IF(LD107&lt;&gt;1,0,COUNTIF($B$107:$B$114,KV107)+COUNTIF($D$107:$D$114,KV107))+IF(LE107&lt;&gt;1,0,COUNTIF($B$107:$B$114,KX107)+COUNTIF($D$107:$D$114,KX107)),"")</f>
        <v/>
      </c>
      <c r="LI107" s="221"/>
      <c r="LJ107" s="187" t="str">
        <f>IF(LI107="","",VLOOKUP(LI107,Language!$D$5:$E$100,2,0))</f>
        <v/>
      </c>
      <c r="LK107" s="222"/>
      <c r="LL107" s="187" t="str">
        <f>IF(LK107="","",VLOOKUP(LK107,Language!$D$5:$E$100,2,0))</f>
        <v/>
      </c>
      <c r="LM107" s="255"/>
      <c r="LN107" s="256"/>
      <c r="LO107" s="240"/>
      <c r="LP107" s="240"/>
      <c r="LQ107" s="241">
        <f t="shared" ref="LQ107:LQ114" si="1580">COUNTIF(LI$107:LI$114,LI107)+COUNTIF(LK$107:LK$114,LI107)</f>
        <v>0</v>
      </c>
      <c r="LR107" s="241">
        <f t="shared" ref="LR107:LR114" si="1581">COUNTIF(LI$107:LI$114,LK107)+COUNTIF(LK$107:LK$114,LK107)</f>
        <v>0</v>
      </c>
      <c r="LS107" s="241"/>
      <c r="LT107" s="209" t="str">
        <f t="shared" ref="LT107:LT114" si="1582">IF(OR(LI107&lt;&gt;"",LK107&lt;&gt;""),IF(LQ107&lt;&gt;1,0,COUNTIF($B$107:$B$114,LI107)+COUNTIF($D$107:$D$114,LI107))+IF(LR107&lt;&gt;1,0,COUNTIF($B$107:$B$114,LK107)+COUNTIF($D$107:$D$114,LK107)),"")</f>
        <v/>
      </c>
      <c r="LV107" s="221"/>
      <c r="LW107" s="187" t="str">
        <f>IF(LV107="","",VLOOKUP(LV107,Language!$D$5:$E$100,2,0))</f>
        <v/>
      </c>
      <c r="LX107" s="222"/>
      <c r="LY107" s="187" t="str">
        <f>IF(LX107="","",VLOOKUP(LX107,Language!$D$5:$E$100,2,0))</f>
        <v/>
      </c>
      <c r="LZ107" s="255"/>
      <c r="MA107" s="256"/>
      <c r="MB107" s="240"/>
      <c r="MC107" s="240"/>
      <c r="MD107" s="241">
        <f t="shared" ref="MD107:MD114" si="1583">COUNTIF(LV$107:LV$114,LV107)+COUNTIF(LX$107:LX$114,LV107)</f>
        <v>0</v>
      </c>
      <c r="ME107" s="241">
        <f t="shared" ref="ME107:ME114" si="1584">COUNTIF(LV$107:LV$114,LX107)+COUNTIF(LX$107:LX$114,LX107)</f>
        <v>0</v>
      </c>
      <c r="MF107" s="241"/>
      <c r="MG107" s="209" t="str">
        <f t="shared" ref="MG107:MG114" si="1585">IF(OR(LV107&lt;&gt;"",LX107&lt;&gt;""),IF(MD107&lt;&gt;1,0,COUNTIF($B$107:$B$114,LV107)+COUNTIF($D$107:$D$114,LV107))+IF(ME107&lt;&gt;1,0,COUNTIF($B$107:$B$114,LX107)+COUNTIF($D$107:$D$114,LX107)),"")</f>
        <v/>
      </c>
    </row>
    <row r="108" spans="1:345" s="22" customFormat="1">
      <c r="A108" s="183"/>
      <c r="B108" s="186" t="str">
        <f>IF(C108="","",INDEX(Groups!$C$7:$C$65,MATCH(C108,Groups!$D$7:$D$65,0)))</f>
        <v/>
      </c>
      <c r="C108" s="187" t="str">
        <f>'World Cup'!$E$60</f>
        <v/>
      </c>
      <c r="D108" s="188" t="str">
        <f>IF(E108="","",INDEX(Groups!$C$7:$C$65,MATCH(E108,Groups!$D$7:$D$65,0)))</f>
        <v/>
      </c>
      <c r="E108" s="187" t="str">
        <f>'World Cup'!$F$60</f>
        <v/>
      </c>
      <c r="F108" s="189" t="str">
        <f>IF(AND('World Cup'!$E$61&lt;&gt;"",'World Cup'!$F$61&lt;&gt;""),'World Cup'!$E$61+IF(AND('World Cup'!$E$63&lt;&gt;"",'World Cup'!$F$63&lt;&gt;"",'World Cup'!$E$61='World Cup'!$F$61),'World Cup'!$E$63,0),"")</f>
        <v/>
      </c>
      <c r="G108" s="190" t="str">
        <f>IF(AND('World Cup'!$E$61&lt;&gt;"",'World Cup'!$F$61&lt;&gt;""),'World Cup'!$F$61+IF(AND('World Cup'!$E$63&lt;&gt;"",'World Cup'!$F$63&lt;&gt;"",'World Cup'!$E$61='World Cup'!$F$61),'World Cup'!$F$63,0),"")</f>
        <v/>
      </c>
      <c r="I108" s="221"/>
      <c r="J108" s="187" t="str">
        <f>IF(I108="","",VLOOKUP(I108,Language!$D$5:$E$100,2,0))</f>
        <v/>
      </c>
      <c r="K108" s="222"/>
      <c r="L108" s="187" t="str">
        <f>IF(K108="","",VLOOKUP(K108,Language!$D$5:$E$100,2,0))</f>
        <v/>
      </c>
      <c r="M108" s="257"/>
      <c r="N108" s="258"/>
      <c r="O108" s="242"/>
      <c r="P108" s="242"/>
      <c r="Q108" s="243">
        <f t="shared" si="1508"/>
        <v>0</v>
      </c>
      <c r="R108" s="243">
        <f t="shared" si="1509"/>
        <v>0</v>
      </c>
      <c r="S108" s="243"/>
      <c r="T108" s="209" t="str">
        <f t="shared" si="1510"/>
        <v/>
      </c>
      <c r="V108" s="221"/>
      <c r="W108" s="187" t="str">
        <f>IF(V108="","",VLOOKUP(V108,Language!$D$5:$E$100,2,0))</f>
        <v/>
      </c>
      <c r="X108" s="222"/>
      <c r="Y108" s="187" t="str">
        <f>IF(X108="","",VLOOKUP(X108,Language!$D$5:$E$100,2,0))</f>
        <v/>
      </c>
      <c r="Z108" s="257"/>
      <c r="AA108" s="258"/>
      <c r="AB108" s="242"/>
      <c r="AC108" s="242"/>
      <c r="AD108" s="243">
        <f t="shared" si="1511"/>
        <v>0</v>
      </c>
      <c r="AE108" s="243">
        <f t="shared" si="1512"/>
        <v>0</v>
      </c>
      <c r="AF108" s="243"/>
      <c r="AG108" s="209" t="str">
        <f t="shared" si="1513"/>
        <v/>
      </c>
      <c r="AI108" s="221"/>
      <c r="AJ108" s="187" t="str">
        <f>IF(AI108="","",VLOOKUP(AI108,Language!$D$5:$E$100,2,0))</f>
        <v/>
      </c>
      <c r="AK108" s="222"/>
      <c r="AL108" s="187" t="str">
        <f>IF(AK108="","",VLOOKUP(AK108,Language!$D$5:$E$100,2,0))</f>
        <v/>
      </c>
      <c r="AM108" s="257"/>
      <c r="AN108" s="258"/>
      <c r="AO108" s="242"/>
      <c r="AP108" s="242"/>
      <c r="AQ108" s="243">
        <f t="shared" si="1514"/>
        <v>0</v>
      </c>
      <c r="AR108" s="243">
        <f t="shared" si="1515"/>
        <v>0</v>
      </c>
      <c r="AS108" s="243"/>
      <c r="AT108" s="209" t="str">
        <f t="shared" si="1516"/>
        <v/>
      </c>
      <c r="AV108" s="221"/>
      <c r="AW108" s="187" t="str">
        <f>IF(AV108="","",VLOOKUP(AV108,Language!$D$5:$E$100,2,0))</f>
        <v/>
      </c>
      <c r="AX108" s="222"/>
      <c r="AY108" s="187" t="str">
        <f>IF(AX108="","",VLOOKUP(AX108,Language!$D$5:$E$100,2,0))</f>
        <v/>
      </c>
      <c r="AZ108" s="257"/>
      <c r="BA108" s="258"/>
      <c r="BB108" s="242"/>
      <c r="BC108" s="242"/>
      <c r="BD108" s="243">
        <f t="shared" si="1517"/>
        <v>0</v>
      </c>
      <c r="BE108" s="243">
        <f t="shared" si="1518"/>
        <v>0</v>
      </c>
      <c r="BF108" s="243"/>
      <c r="BG108" s="209" t="str">
        <f t="shared" si="1519"/>
        <v/>
      </c>
      <c r="BI108" s="221"/>
      <c r="BJ108" s="187" t="str">
        <f>IF(BI108="","",VLOOKUP(BI108,Language!$D$5:$E$100,2,0))</f>
        <v/>
      </c>
      <c r="BK108" s="222"/>
      <c r="BL108" s="187" t="str">
        <f>IF(BK108="","",VLOOKUP(BK108,Language!$D$5:$E$100,2,0))</f>
        <v/>
      </c>
      <c r="BM108" s="257"/>
      <c r="BN108" s="258"/>
      <c r="BO108" s="242"/>
      <c r="BP108" s="242"/>
      <c r="BQ108" s="243">
        <f t="shared" si="1520"/>
        <v>0</v>
      </c>
      <c r="BR108" s="243">
        <f t="shared" si="1521"/>
        <v>0</v>
      </c>
      <c r="BS108" s="243"/>
      <c r="BT108" s="209" t="str">
        <f t="shared" si="1522"/>
        <v/>
      </c>
      <c r="BV108" s="221"/>
      <c r="BW108" s="187" t="str">
        <f>IF(BV108="","",VLOOKUP(BV108,Language!$D$5:$E$100,2,0))</f>
        <v/>
      </c>
      <c r="BX108" s="222"/>
      <c r="BY108" s="187" t="str">
        <f>IF(BX108="","",VLOOKUP(BX108,Language!$D$5:$E$100,2,0))</f>
        <v/>
      </c>
      <c r="BZ108" s="257"/>
      <c r="CA108" s="258"/>
      <c r="CB108" s="242"/>
      <c r="CC108" s="242"/>
      <c r="CD108" s="243">
        <f t="shared" si="1523"/>
        <v>0</v>
      </c>
      <c r="CE108" s="243">
        <f t="shared" si="1524"/>
        <v>0</v>
      </c>
      <c r="CF108" s="243"/>
      <c r="CG108" s="209" t="str">
        <f t="shared" si="1525"/>
        <v/>
      </c>
      <c r="CI108" s="221"/>
      <c r="CJ108" s="187" t="str">
        <f>IF(CI108="","",VLOOKUP(CI108,Language!$D$5:$E$100,2,0))</f>
        <v/>
      </c>
      <c r="CK108" s="222"/>
      <c r="CL108" s="187" t="str">
        <f>IF(CK108="","",VLOOKUP(CK108,Language!$D$5:$E$100,2,0))</f>
        <v/>
      </c>
      <c r="CM108" s="257"/>
      <c r="CN108" s="258"/>
      <c r="CO108" s="242"/>
      <c r="CP108" s="242"/>
      <c r="CQ108" s="243">
        <f t="shared" si="1526"/>
        <v>0</v>
      </c>
      <c r="CR108" s="243">
        <f t="shared" si="1527"/>
        <v>0</v>
      </c>
      <c r="CS108" s="243"/>
      <c r="CT108" s="209" t="str">
        <f t="shared" si="1528"/>
        <v/>
      </c>
      <c r="CV108" s="221"/>
      <c r="CW108" s="187" t="str">
        <f>IF(CV108="","",VLOOKUP(CV108,Language!$D$5:$E$100,2,0))</f>
        <v/>
      </c>
      <c r="CX108" s="222"/>
      <c r="CY108" s="187" t="str">
        <f>IF(CX108="","",VLOOKUP(CX108,Language!$D$5:$E$100,2,0))</f>
        <v/>
      </c>
      <c r="CZ108" s="257"/>
      <c r="DA108" s="258"/>
      <c r="DB108" s="242"/>
      <c r="DC108" s="242"/>
      <c r="DD108" s="243">
        <f t="shared" si="1529"/>
        <v>0</v>
      </c>
      <c r="DE108" s="243">
        <f t="shared" si="1530"/>
        <v>0</v>
      </c>
      <c r="DF108" s="243"/>
      <c r="DG108" s="209" t="str">
        <f t="shared" si="1531"/>
        <v/>
      </c>
      <c r="DI108" s="221"/>
      <c r="DJ108" s="187" t="str">
        <f>IF(DI108="","",VLOOKUP(DI108,Language!$D$5:$E$100,2,0))</f>
        <v/>
      </c>
      <c r="DK108" s="222"/>
      <c r="DL108" s="187" t="str">
        <f>IF(DK108="","",VLOOKUP(DK108,Language!$D$5:$E$100,2,0))</f>
        <v/>
      </c>
      <c r="DM108" s="257"/>
      <c r="DN108" s="258"/>
      <c r="DO108" s="242"/>
      <c r="DP108" s="242"/>
      <c r="DQ108" s="243">
        <f t="shared" si="1532"/>
        <v>0</v>
      </c>
      <c r="DR108" s="243">
        <f t="shared" si="1533"/>
        <v>0</v>
      </c>
      <c r="DS108" s="243"/>
      <c r="DT108" s="209" t="str">
        <f t="shared" si="1534"/>
        <v/>
      </c>
      <c r="DV108" s="221"/>
      <c r="DW108" s="187" t="str">
        <f>IF(DV108="","",VLOOKUP(DV108,Language!$D$5:$E$100,2,0))</f>
        <v/>
      </c>
      <c r="DX108" s="222"/>
      <c r="DY108" s="187" t="str">
        <f>IF(DX108="","",VLOOKUP(DX108,Language!$D$5:$E$100,2,0))</f>
        <v/>
      </c>
      <c r="DZ108" s="257"/>
      <c r="EA108" s="258"/>
      <c r="EB108" s="242"/>
      <c r="EC108" s="242"/>
      <c r="ED108" s="243">
        <f t="shared" si="1535"/>
        <v>0</v>
      </c>
      <c r="EE108" s="243">
        <f t="shared" si="1536"/>
        <v>0</v>
      </c>
      <c r="EF108" s="243"/>
      <c r="EG108" s="209" t="str">
        <f t="shared" si="1537"/>
        <v/>
      </c>
      <c r="EI108" s="221"/>
      <c r="EJ108" s="187" t="str">
        <f>IF(EI108="","",VLOOKUP(EI108,Language!$D$5:$E$100,2,0))</f>
        <v/>
      </c>
      <c r="EK108" s="222"/>
      <c r="EL108" s="187" t="str">
        <f>IF(EK108="","",VLOOKUP(EK108,Language!$D$5:$E$100,2,0))</f>
        <v/>
      </c>
      <c r="EM108" s="257"/>
      <c r="EN108" s="258"/>
      <c r="EO108" s="242"/>
      <c r="EP108" s="242"/>
      <c r="EQ108" s="243">
        <f t="shared" si="1538"/>
        <v>0</v>
      </c>
      <c r="ER108" s="243">
        <f t="shared" si="1539"/>
        <v>0</v>
      </c>
      <c r="ES108" s="243"/>
      <c r="ET108" s="209" t="str">
        <f t="shared" si="1540"/>
        <v/>
      </c>
      <c r="EV108" s="221"/>
      <c r="EW108" s="187" t="str">
        <f>IF(EV108="","",VLOOKUP(EV108,Language!$D$5:$E$100,2,0))</f>
        <v/>
      </c>
      <c r="EX108" s="222"/>
      <c r="EY108" s="187" t="str">
        <f>IF(EX108="","",VLOOKUP(EX108,Language!$D$5:$E$100,2,0))</f>
        <v/>
      </c>
      <c r="EZ108" s="257"/>
      <c r="FA108" s="258"/>
      <c r="FB108" s="242"/>
      <c r="FC108" s="242"/>
      <c r="FD108" s="243">
        <f t="shared" si="1541"/>
        <v>0</v>
      </c>
      <c r="FE108" s="243">
        <f t="shared" si="1542"/>
        <v>0</v>
      </c>
      <c r="FF108" s="243"/>
      <c r="FG108" s="209" t="str">
        <f t="shared" si="1543"/>
        <v/>
      </c>
      <c r="FI108" s="221"/>
      <c r="FJ108" s="187" t="str">
        <f>IF(FI108="","",VLOOKUP(FI108,Language!$D$5:$E$100,2,0))</f>
        <v/>
      </c>
      <c r="FK108" s="222"/>
      <c r="FL108" s="187" t="str">
        <f>IF(FK108="","",VLOOKUP(FK108,Language!$D$5:$E$100,2,0))</f>
        <v/>
      </c>
      <c r="FM108" s="257"/>
      <c r="FN108" s="258"/>
      <c r="FO108" s="242"/>
      <c r="FP108" s="242"/>
      <c r="FQ108" s="243">
        <f t="shared" si="1544"/>
        <v>0</v>
      </c>
      <c r="FR108" s="243">
        <f t="shared" si="1545"/>
        <v>0</v>
      </c>
      <c r="FS108" s="243"/>
      <c r="FT108" s="209" t="str">
        <f t="shared" si="1546"/>
        <v/>
      </c>
      <c r="FV108" s="221"/>
      <c r="FW108" s="187" t="str">
        <f>IF(FV108="","",VLOOKUP(FV108,Language!$D$5:$E$100,2,0))</f>
        <v/>
      </c>
      <c r="FX108" s="222"/>
      <c r="FY108" s="187" t="str">
        <f>IF(FX108="","",VLOOKUP(FX108,Language!$D$5:$E$100,2,0))</f>
        <v/>
      </c>
      <c r="FZ108" s="257"/>
      <c r="GA108" s="258"/>
      <c r="GB108" s="242"/>
      <c r="GC108" s="242"/>
      <c r="GD108" s="243">
        <f t="shared" si="1547"/>
        <v>0</v>
      </c>
      <c r="GE108" s="243">
        <f t="shared" si="1548"/>
        <v>0</v>
      </c>
      <c r="GF108" s="243"/>
      <c r="GG108" s="209" t="str">
        <f t="shared" si="1549"/>
        <v/>
      </c>
      <c r="GI108" s="221"/>
      <c r="GJ108" s="187" t="str">
        <f>IF(GI108="","",VLOOKUP(GI108,Language!$D$5:$E$100,2,0))</f>
        <v/>
      </c>
      <c r="GK108" s="222"/>
      <c r="GL108" s="187" t="str">
        <f>IF(GK108="","",VLOOKUP(GK108,Language!$D$5:$E$100,2,0))</f>
        <v/>
      </c>
      <c r="GM108" s="257"/>
      <c r="GN108" s="258"/>
      <c r="GO108" s="242"/>
      <c r="GP108" s="242"/>
      <c r="GQ108" s="243">
        <f t="shared" si="1550"/>
        <v>0</v>
      </c>
      <c r="GR108" s="243">
        <f t="shared" si="1551"/>
        <v>0</v>
      </c>
      <c r="GS108" s="243"/>
      <c r="GT108" s="209" t="str">
        <f t="shared" si="1552"/>
        <v/>
      </c>
      <c r="GV108" s="221"/>
      <c r="GW108" s="187" t="str">
        <f>IF(GV108="","",VLOOKUP(GV108,Language!$D$5:$E$100,2,0))</f>
        <v/>
      </c>
      <c r="GX108" s="222"/>
      <c r="GY108" s="187" t="str">
        <f>IF(GX108="","",VLOOKUP(GX108,Language!$D$5:$E$100,2,0))</f>
        <v/>
      </c>
      <c r="GZ108" s="257"/>
      <c r="HA108" s="258"/>
      <c r="HB108" s="242"/>
      <c r="HC108" s="242"/>
      <c r="HD108" s="243">
        <f t="shared" si="1553"/>
        <v>0</v>
      </c>
      <c r="HE108" s="243">
        <f t="shared" si="1554"/>
        <v>0</v>
      </c>
      <c r="HF108" s="243"/>
      <c r="HG108" s="209" t="str">
        <f t="shared" si="1555"/>
        <v/>
      </c>
      <c r="HI108" s="221"/>
      <c r="HJ108" s="187" t="str">
        <f>IF(HI108="","",VLOOKUP(HI108,Language!$D$5:$E$100,2,0))</f>
        <v/>
      </c>
      <c r="HK108" s="222"/>
      <c r="HL108" s="187" t="str">
        <f>IF(HK108="","",VLOOKUP(HK108,Language!$D$5:$E$100,2,0))</f>
        <v/>
      </c>
      <c r="HM108" s="257"/>
      <c r="HN108" s="258"/>
      <c r="HO108" s="242"/>
      <c r="HP108" s="242"/>
      <c r="HQ108" s="243">
        <f t="shared" si="1556"/>
        <v>0</v>
      </c>
      <c r="HR108" s="243">
        <f t="shared" si="1557"/>
        <v>0</v>
      </c>
      <c r="HS108" s="243"/>
      <c r="HT108" s="209" t="str">
        <f t="shared" si="1558"/>
        <v/>
      </c>
      <c r="HV108" s="221"/>
      <c r="HW108" s="187" t="str">
        <f>IF(HV108="","",VLOOKUP(HV108,Language!$D$5:$E$100,2,0))</f>
        <v/>
      </c>
      <c r="HX108" s="222"/>
      <c r="HY108" s="187" t="str">
        <f>IF(HX108="","",VLOOKUP(HX108,Language!$D$5:$E$100,2,0))</f>
        <v/>
      </c>
      <c r="HZ108" s="257"/>
      <c r="IA108" s="258"/>
      <c r="IB108" s="242"/>
      <c r="IC108" s="242"/>
      <c r="ID108" s="243">
        <f t="shared" si="1559"/>
        <v>0</v>
      </c>
      <c r="IE108" s="243">
        <f t="shared" si="1560"/>
        <v>0</v>
      </c>
      <c r="IF108" s="243"/>
      <c r="IG108" s="209" t="str">
        <f t="shared" si="1561"/>
        <v/>
      </c>
      <c r="II108" s="221"/>
      <c r="IJ108" s="187" t="str">
        <f>IF(II108="","",VLOOKUP(II108,Language!$D$5:$E$100,2,0))</f>
        <v/>
      </c>
      <c r="IK108" s="222"/>
      <c r="IL108" s="187" t="str">
        <f>IF(IK108="","",VLOOKUP(IK108,Language!$D$5:$E$100,2,0))</f>
        <v/>
      </c>
      <c r="IM108" s="257"/>
      <c r="IN108" s="258"/>
      <c r="IO108" s="242"/>
      <c r="IP108" s="242"/>
      <c r="IQ108" s="243">
        <f t="shared" si="1562"/>
        <v>0</v>
      </c>
      <c r="IR108" s="243">
        <f t="shared" si="1563"/>
        <v>0</v>
      </c>
      <c r="IS108" s="243"/>
      <c r="IT108" s="209" t="str">
        <f t="shared" si="1564"/>
        <v/>
      </c>
      <c r="IV108" s="221"/>
      <c r="IW108" s="187" t="str">
        <f>IF(IV108="","",VLOOKUP(IV108,Language!$D$5:$E$100,2,0))</f>
        <v/>
      </c>
      <c r="IX108" s="222"/>
      <c r="IY108" s="187" t="str">
        <f>IF(IX108="","",VLOOKUP(IX108,Language!$D$5:$E$100,2,0))</f>
        <v/>
      </c>
      <c r="IZ108" s="257"/>
      <c r="JA108" s="258"/>
      <c r="JB108" s="242"/>
      <c r="JC108" s="242"/>
      <c r="JD108" s="243">
        <f t="shared" si="1565"/>
        <v>0</v>
      </c>
      <c r="JE108" s="243">
        <f t="shared" si="1566"/>
        <v>0</v>
      </c>
      <c r="JF108" s="243"/>
      <c r="JG108" s="209" t="str">
        <f t="shared" si="1567"/>
        <v/>
      </c>
      <c r="JI108" s="221"/>
      <c r="JJ108" s="187" t="str">
        <f>IF(JI108="","",VLOOKUP(JI108,Language!$D$5:$E$100,2,0))</f>
        <v/>
      </c>
      <c r="JK108" s="222"/>
      <c r="JL108" s="187" t="str">
        <f>IF(JK108="","",VLOOKUP(JK108,Language!$D$5:$E$100,2,0))</f>
        <v/>
      </c>
      <c r="JM108" s="257"/>
      <c r="JN108" s="258"/>
      <c r="JO108" s="242"/>
      <c r="JP108" s="242"/>
      <c r="JQ108" s="243">
        <f t="shared" si="1568"/>
        <v>0</v>
      </c>
      <c r="JR108" s="243">
        <f t="shared" si="1569"/>
        <v>0</v>
      </c>
      <c r="JS108" s="243"/>
      <c r="JT108" s="209" t="str">
        <f t="shared" si="1570"/>
        <v/>
      </c>
      <c r="JV108" s="221"/>
      <c r="JW108" s="187" t="str">
        <f>IF(JV108="","",VLOOKUP(JV108,Language!$D$5:$E$100,2,0))</f>
        <v/>
      </c>
      <c r="JX108" s="222"/>
      <c r="JY108" s="187" t="str">
        <f>IF(JX108="","",VLOOKUP(JX108,Language!$D$5:$E$100,2,0))</f>
        <v/>
      </c>
      <c r="JZ108" s="257"/>
      <c r="KA108" s="258"/>
      <c r="KB108" s="242"/>
      <c r="KC108" s="242"/>
      <c r="KD108" s="243">
        <f t="shared" si="1571"/>
        <v>0</v>
      </c>
      <c r="KE108" s="243">
        <f t="shared" si="1572"/>
        <v>0</v>
      </c>
      <c r="KF108" s="243"/>
      <c r="KG108" s="209" t="str">
        <f t="shared" si="1573"/>
        <v/>
      </c>
      <c r="KI108" s="221"/>
      <c r="KJ108" s="187" t="str">
        <f>IF(KI108="","",VLOOKUP(KI108,Language!$D$5:$E$100,2,0))</f>
        <v/>
      </c>
      <c r="KK108" s="222"/>
      <c r="KL108" s="187" t="str">
        <f>IF(KK108="","",VLOOKUP(KK108,Language!$D$5:$E$100,2,0))</f>
        <v/>
      </c>
      <c r="KM108" s="257"/>
      <c r="KN108" s="258"/>
      <c r="KO108" s="242"/>
      <c r="KP108" s="242"/>
      <c r="KQ108" s="243">
        <f t="shared" si="1574"/>
        <v>0</v>
      </c>
      <c r="KR108" s="243">
        <f t="shared" si="1575"/>
        <v>0</v>
      </c>
      <c r="KS108" s="243"/>
      <c r="KT108" s="209" t="str">
        <f t="shared" si="1576"/>
        <v/>
      </c>
      <c r="KV108" s="221"/>
      <c r="KW108" s="187" t="str">
        <f>IF(KV108="","",VLOOKUP(KV108,Language!$D$5:$E$100,2,0))</f>
        <v/>
      </c>
      <c r="KX108" s="222"/>
      <c r="KY108" s="187" t="str">
        <f>IF(KX108="","",VLOOKUP(KX108,Language!$D$5:$E$100,2,0))</f>
        <v/>
      </c>
      <c r="KZ108" s="257"/>
      <c r="LA108" s="258"/>
      <c r="LB108" s="242"/>
      <c r="LC108" s="242"/>
      <c r="LD108" s="243">
        <f t="shared" si="1577"/>
        <v>0</v>
      </c>
      <c r="LE108" s="243">
        <f t="shared" si="1578"/>
        <v>0</v>
      </c>
      <c r="LF108" s="243"/>
      <c r="LG108" s="209" t="str">
        <f t="shared" si="1579"/>
        <v/>
      </c>
      <c r="LI108" s="221"/>
      <c r="LJ108" s="187" t="str">
        <f>IF(LI108="","",VLOOKUP(LI108,Language!$D$5:$E$100,2,0))</f>
        <v/>
      </c>
      <c r="LK108" s="222"/>
      <c r="LL108" s="187" t="str">
        <f>IF(LK108="","",VLOOKUP(LK108,Language!$D$5:$E$100,2,0))</f>
        <v/>
      </c>
      <c r="LM108" s="257"/>
      <c r="LN108" s="258"/>
      <c r="LO108" s="242"/>
      <c r="LP108" s="242"/>
      <c r="LQ108" s="243">
        <f t="shared" si="1580"/>
        <v>0</v>
      </c>
      <c r="LR108" s="243">
        <f t="shared" si="1581"/>
        <v>0</v>
      </c>
      <c r="LS108" s="243"/>
      <c r="LT108" s="209" t="str">
        <f t="shared" si="1582"/>
        <v/>
      </c>
      <c r="LV108" s="221"/>
      <c r="LW108" s="187" t="str">
        <f>IF(LV108="","",VLOOKUP(LV108,Language!$D$5:$E$100,2,0))</f>
        <v/>
      </c>
      <c r="LX108" s="222"/>
      <c r="LY108" s="187" t="str">
        <f>IF(LX108="","",VLOOKUP(LX108,Language!$D$5:$E$100,2,0))</f>
        <v/>
      </c>
      <c r="LZ108" s="257"/>
      <c r="MA108" s="258"/>
      <c r="MB108" s="242"/>
      <c r="MC108" s="242"/>
      <c r="MD108" s="243">
        <f t="shared" si="1583"/>
        <v>0</v>
      </c>
      <c r="ME108" s="243">
        <f t="shared" si="1584"/>
        <v>0</v>
      </c>
      <c r="MF108" s="243"/>
      <c r="MG108" s="209" t="str">
        <f t="shared" si="1585"/>
        <v/>
      </c>
    </row>
    <row r="109" spans="1:345" s="22" customFormat="1">
      <c r="A109" s="183"/>
      <c r="B109" s="186" t="str">
        <f>IF(C109="","",INDEX(Groups!$C$7:$C$65,MATCH(C109,Groups!$D$7:$D$65,0)))</f>
        <v/>
      </c>
      <c r="C109" s="187" t="str">
        <f>'World Cup'!$H$60</f>
        <v/>
      </c>
      <c r="D109" s="188" t="str">
        <f>IF(E109="","",INDEX(Groups!$C$7:$C$65,MATCH(E109,Groups!$D$7:$D$65,0)))</f>
        <v/>
      </c>
      <c r="E109" s="187" t="str">
        <f>'World Cup'!$I$60</f>
        <v/>
      </c>
      <c r="F109" s="189" t="str">
        <f>IF(AND('World Cup'!$H$61&lt;&gt;"",'World Cup'!$I$61&lt;&gt;""),'World Cup'!$H$61+IF(AND('World Cup'!$H$63&lt;&gt;"",'World Cup'!$I$63&lt;&gt;"",'World Cup'!$H$61='World Cup'!$I$61),'World Cup'!$H$63,0),"")</f>
        <v/>
      </c>
      <c r="G109" s="190" t="str">
        <f>IF(AND('World Cup'!$H$61&lt;&gt;"",'World Cup'!$I$61&lt;&gt;""),'World Cup'!$I$61+IF(AND('World Cup'!$H$63&lt;&gt;"",'World Cup'!$I$63&lt;&gt;"",'World Cup'!$H$61='World Cup'!$I$61),'World Cup'!$I$63,0),"")</f>
        <v/>
      </c>
      <c r="I109" s="221"/>
      <c r="J109" s="187" t="str">
        <f>IF(I109="","",VLOOKUP(I109,Language!$D$5:$E$100,2,0))</f>
        <v/>
      </c>
      <c r="K109" s="222"/>
      <c r="L109" s="187" t="str">
        <f>IF(K109="","",VLOOKUP(K109,Language!$D$5:$E$100,2,0))</f>
        <v/>
      </c>
      <c r="M109" s="257"/>
      <c r="N109" s="258"/>
      <c r="O109" s="242"/>
      <c r="P109" s="242"/>
      <c r="Q109" s="243">
        <f t="shared" si="1508"/>
        <v>0</v>
      </c>
      <c r="R109" s="243">
        <f t="shared" si="1509"/>
        <v>0</v>
      </c>
      <c r="S109" s="243"/>
      <c r="T109" s="209" t="str">
        <f t="shared" si="1510"/>
        <v/>
      </c>
      <c r="V109" s="221"/>
      <c r="W109" s="187" t="str">
        <f>IF(V109="","",VLOOKUP(V109,Language!$D$5:$E$100,2,0))</f>
        <v/>
      </c>
      <c r="X109" s="222"/>
      <c r="Y109" s="187" t="str">
        <f>IF(X109="","",VLOOKUP(X109,Language!$D$5:$E$100,2,0))</f>
        <v/>
      </c>
      <c r="Z109" s="257"/>
      <c r="AA109" s="258"/>
      <c r="AB109" s="242"/>
      <c r="AC109" s="242"/>
      <c r="AD109" s="243">
        <f t="shared" si="1511"/>
        <v>0</v>
      </c>
      <c r="AE109" s="243">
        <f t="shared" si="1512"/>
        <v>0</v>
      </c>
      <c r="AF109" s="243"/>
      <c r="AG109" s="209" t="str">
        <f t="shared" si="1513"/>
        <v/>
      </c>
      <c r="AI109" s="221"/>
      <c r="AJ109" s="187" t="str">
        <f>IF(AI109="","",VLOOKUP(AI109,Language!$D$5:$E$100,2,0))</f>
        <v/>
      </c>
      <c r="AK109" s="222"/>
      <c r="AL109" s="187" t="str">
        <f>IF(AK109="","",VLOOKUP(AK109,Language!$D$5:$E$100,2,0))</f>
        <v/>
      </c>
      <c r="AM109" s="257"/>
      <c r="AN109" s="258"/>
      <c r="AO109" s="242"/>
      <c r="AP109" s="242"/>
      <c r="AQ109" s="243">
        <f t="shared" si="1514"/>
        <v>0</v>
      </c>
      <c r="AR109" s="243">
        <f t="shared" si="1515"/>
        <v>0</v>
      </c>
      <c r="AS109" s="243"/>
      <c r="AT109" s="209" t="str">
        <f t="shared" si="1516"/>
        <v/>
      </c>
      <c r="AV109" s="221"/>
      <c r="AW109" s="187" t="str">
        <f>IF(AV109="","",VLOOKUP(AV109,Language!$D$5:$E$100,2,0))</f>
        <v/>
      </c>
      <c r="AX109" s="222"/>
      <c r="AY109" s="187" t="str">
        <f>IF(AX109="","",VLOOKUP(AX109,Language!$D$5:$E$100,2,0))</f>
        <v/>
      </c>
      <c r="AZ109" s="257"/>
      <c r="BA109" s="258"/>
      <c r="BB109" s="242"/>
      <c r="BC109" s="242"/>
      <c r="BD109" s="243">
        <f t="shared" si="1517"/>
        <v>0</v>
      </c>
      <c r="BE109" s="243">
        <f t="shared" si="1518"/>
        <v>0</v>
      </c>
      <c r="BF109" s="243"/>
      <c r="BG109" s="209" t="str">
        <f t="shared" si="1519"/>
        <v/>
      </c>
      <c r="BI109" s="221"/>
      <c r="BJ109" s="187" t="str">
        <f>IF(BI109="","",VLOOKUP(BI109,Language!$D$5:$E$100,2,0))</f>
        <v/>
      </c>
      <c r="BK109" s="222"/>
      <c r="BL109" s="187" t="str">
        <f>IF(BK109="","",VLOOKUP(BK109,Language!$D$5:$E$100,2,0))</f>
        <v/>
      </c>
      <c r="BM109" s="257"/>
      <c r="BN109" s="258"/>
      <c r="BO109" s="242"/>
      <c r="BP109" s="242"/>
      <c r="BQ109" s="243">
        <f t="shared" si="1520"/>
        <v>0</v>
      </c>
      <c r="BR109" s="243">
        <f t="shared" si="1521"/>
        <v>0</v>
      </c>
      <c r="BS109" s="243"/>
      <c r="BT109" s="209" t="str">
        <f t="shared" si="1522"/>
        <v/>
      </c>
      <c r="BV109" s="221"/>
      <c r="BW109" s="187" t="str">
        <f>IF(BV109="","",VLOOKUP(BV109,Language!$D$5:$E$100,2,0))</f>
        <v/>
      </c>
      <c r="BX109" s="222"/>
      <c r="BY109" s="187" t="str">
        <f>IF(BX109="","",VLOOKUP(BX109,Language!$D$5:$E$100,2,0))</f>
        <v/>
      </c>
      <c r="BZ109" s="257"/>
      <c r="CA109" s="258"/>
      <c r="CB109" s="242"/>
      <c r="CC109" s="242"/>
      <c r="CD109" s="243">
        <f t="shared" si="1523"/>
        <v>0</v>
      </c>
      <c r="CE109" s="243">
        <f t="shared" si="1524"/>
        <v>0</v>
      </c>
      <c r="CF109" s="243"/>
      <c r="CG109" s="209" t="str">
        <f t="shared" si="1525"/>
        <v/>
      </c>
      <c r="CI109" s="221"/>
      <c r="CJ109" s="187" t="str">
        <f>IF(CI109="","",VLOOKUP(CI109,Language!$D$5:$E$100,2,0))</f>
        <v/>
      </c>
      <c r="CK109" s="222"/>
      <c r="CL109" s="187" t="str">
        <f>IF(CK109="","",VLOOKUP(CK109,Language!$D$5:$E$100,2,0))</f>
        <v/>
      </c>
      <c r="CM109" s="257"/>
      <c r="CN109" s="258"/>
      <c r="CO109" s="242"/>
      <c r="CP109" s="242"/>
      <c r="CQ109" s="243">
        <f t="shared" si="1526"/>
        <v>0</v>
      </c>
      <c r="CR109" s="243">
        <f t="shared" si="1527"/>
        <v>0</v>
      </c>
      <c r="CS109" s="243"/>
      <c r="CT109" s="209" t="str">
        <f t="shared" si="1528"/>
        <v/>
      </c>
      <c r="CV109" s="221"/>
      <c r="CW109" s="187" t="str">
        <f>IF(CV109="","",VLOOKUP(CV109,Language!$D$5:$E$100,2,0))</f>
        <v/>
      </c>
      <c r="CX109" s="222"/>
      <c r="CY109" s="187" t="str">
        <f>IF(CX109="","",VLOOKUP(CX109,Language!$D$5:$E$100,2,0))</f>
        <v/>
      </c>
      <c r="CZ109" s="257"/>
      <c r="DA109" s="258"/>
      <c r="DB109" s="242"/>
      <c r="DC109" s="242"/>
      <c r="DD109" s="243">
        <f t="shared" si="1529"/>
        <v>0</v>
      </c>
      <c r="DE109" s="243">
        <f t="shared" si="1530"/>
        <v>0</v>
      </c>
      <c r="DF109" s="243"/>
      <c r="DG109" s="209" t="str">
        <f t="shared" si="1531"/>
        <v/>
      </c>
      <c r="DI109" s="221"/>
      <c r="DJ109" s="187" t="str">
        <f>IF(DI109="","",VLOOKUP(DI109,Language!$D$5:$E$100,2,0))</f>
        <v/>
      </c>
      <c r="DK109" s="222"/>
      <c r="DL109" s="187" t="str">
        <f>IF(DK109="","",VLOOKUP(DK109,Language!$D$5:$E$100,2,0))</f>
        <v/>
      </c>
      <c r="DM109" s="257"/>
      <c r="DN109" s="258"/>
      <c r="DO109" s="242"/>
      <c r="DP109" s="242"/>
      <c r="DQ109" s="243">
        <f t="shared" si="1532"/>
        <v>0</v>
      </c>
      <c r="DR109" s="243">
        <f t="shared" si="1533"/>
        <v>0</v>
      </c>
      <c r="DS109" s="243"/>
      <c r="DT109" s="209" t="str">
        <f t="shared" si="1534"/>
        <v/>
      </c>
      <c r="DV109" s="221"/>
      <c r="DW109" s="187" t="str">
        <f>IF(DV109="","",VLOOKUP(DV109,Language!$D$5:$E$100,2,0))</f>
        <v/>
      </c>
      <c r="DX109" s="222"/>
      <c r="DY109" s="187" t="str">
        <f>IF(DX109="","",VLOOKUP(DX109,Language!$D$5:$E$100,2,0))</f>
        <v/>
      </c>
      <c r="DZ109" s="257"/>
      <c r="EA109" s="258"/>
      <c r="EB109" s="242"/>
      <c r="EC109" s="242"/>
      <c r="ED109" s="243">
        <f t="shared" si="1535"/>
        <v>0</v>
      </c>
      <c r="EE109" s="243">
        <f t="shared" si="1536"/>
        <v>0</v>
      </c>
      <c r="EF109" s="243"/>
      <c r="EG109" s="209" t="str">
        <f t="shared" si="1537"/>
        <v/>
      </c>
      <c r="EI109" s="221"/>
      <c r="EJ109" s="187" t="str">
        <f>IF(EI109="","",VLOOKUP(EI109,Language!$D$5:$E$100,2,0))</f>
        <v/>
      </c>
      <c r="EK109" s="222"/>
      <c r="EL109" s="187" t="str">
        <f>IF(EK109="","",VLOOKUP(EK109,Language!$D$5:$E$100,2,0))</f>
        <v/>
      </c>
      <c r="EM109" s="257"/>
      <c r="EN109" s="258"/>
      <c r="EO109" s="242"/>
      <c r="EP109" s="242"/>
      <c r="EQ109" s="243">
        <f t="shared" si="1538"/>
        <v>0</v>
      </c>
      <c r="ER109" s="243">
        <f t="shared" si="1539"/>
        <v>0</v>
      </c>
      <c r="ES109" s="243"/>
      <c r="ET109" s="209" t="str">
        <f t="shared" si="1540"/>
        <v/>
      </c>
      <c r="EV109" s="221"/>
      <c r="EW109" s="187" t="str">
        <f>IF(EV109="","",VLOOKUP(EV109,Language!$D$5:$E$100,2,0))</f>
        <v/>
      </c>
      <c r="EX109" s="222"/>
      <c r="EY109" s="187" t="str">
        <f>IF(EX109="","",VLOOKUP(EX109,Language!$D$5:$E$100,2,0))</f>
        <v/>
      </c>
      <c r="EZ109" s="257"/>
      <c r="FA109" s="258"/>
      <c r="FB109" s="242"/>
      <c r="FC109" s="242"/>
      <c r="FD109" s="243">
        <f t="shared" si="1541"/>
        <v>0</v>
      </c>
      <c r="FE109" s="243">
        <f t="shared" si="1542"/>
        <v>0</v>
      </c>
      <c r="FF109" s="243"/>
      <c r="FG109" s="209" t="str">
        <f t="shared" si="1543"/>
        <v/>
      </c>
      <c r="FI109" s="221"/>
      <c r="FJ109" s="187" t="str">
        <f>IF(FI109="","",VLOOKUP(FI109,Language!$D$5:$E$100,2,0))</f>
        <v/>
      </c>
      <c r="FK109" s="222"/>
      <c r="FL109" s="187" t="str">
        <f>IF(FK109="","",VLOOKUP(FK109,Language!$D$5:$E$100,2,0))</f>
        <v/>
      </c>
      <c r="FM109" s="257"/>
      <c r="FN109" s="258"/>
      <c r="FO109" s="242"/>
      <c r="FP109" s="242"/>
      <c r="FQ109" s="243">
        <f t="shared" si="1544"/>
        <v>0</v>
      </c>
      <c r="FR109" s="243">
        <f t="shared" si="1545"/>
        <v>0</v>
      </c>
      <c r="FS109" s="243"/>
      <c r="FT109" s="209" t="str">
        <f t="shared" si="1546"/>
        <v/>
      </c>
      <c r="FV109" s="221"/>
      <c r="FW109" s="187" t="str">
        <f>IF(FV109="","",VLOOKUP(FV109,Language!$D$5:$E$100,2,0))</f>
        <v/>
      </c>
      <c r="FX109" s="222"/>
      <c r="FY109" s="187" t="str">
        <f>IF(FX109="","",VLOOKUP(FX109,Language!$D$5:$E$100,2,0))</f>
        <v/>
      </c>
      <c r="FZ109" s="257"/>
      <c r="GA109" s="258"/>
      <c r="GB109" s="242"/>
      <c r="GC109" s="242"/>
      <c r="GD109" s="243">
        <f t="shared" si="1547"/>
        <v>0</v>
      </c>
      <c r="GE109" s="243">
        <f t="shared" si="1548"/>
        <v>0</v>
      </c>
      <c r="GF109" s="243"/>
      <c r="GG109" s="209" t="str">
        <f t="shared" si="1549"/>
        <v/>
      </c>
      <c r="GI109" s="221"/>
      <c r="GJ109" s="187" t="str">
        <f>IF(GI109="","",VLOOKUP(GI109,Language!$D$5:$E$100,2,0))</f>
        <v/>
      </c>
      <c r="GK109" s="222"/>
      <c r="GL109" s="187" t="str">
        <f>IF(GK109="","",VLOOKUP(GK109,Language!$D$5:$E$100,2,0))</f>
        <v/>
      </c>
      <c r="GM109" s="257"/>
      <c r="GN109" s="258"/>
      <c r="GO109" s="242"/>
      <c r="GP109" s="242"/>
      <c r="GQ109" s="243">
        <f t="shared" si="1550"/>
        <v>0</v>
      </c>
      <c r="GR109" s="243">
        <f t="shared" si="1551"/>
        <v>0</v>
      </c>
      <c r="GS109" s="243"/>
      <c r="GT109" s="209" t="str">
        <f t="shared" si="1552"/>
        <v/>
      </c>
      <c r="GV109" s="221"/>
      <c r="GW109" s="187" t="str">
        <f>IF(GV109="","",VLOOKUP(GV109,Language!$D$5:$E$100,2,0))</f>
        <v/>
      </c>
      <c r="GX109" s="222"/>
      <c r="GY109" s="187" t="str">
        <f>IF(GX109="","",VLOOKUP(GX109,Language!$D$5:$E$100,2,0))</f>
        <v/>
      </c>
      <c r="GZ109" s="257"/>
      <c r="HA109" s="258"/>
      <c r="HB109" s="242"/>
      <c r="HC109" s="242"/>
      <c r="HD109" s="243">
        <f t="shared" si="1553"/>
        <v>0</v>
      </c>
      <c r="HE109" s="243">
        <f t="shared" si="1554"/>
        <v>0</v>
      </c>
      <c r="HF109" s="243"/>
      <c r="HG109" s="209" t="str">
        <f t="shared" si="1555"/>
        <v/>
      </c>
      <c r="HI109" s="221"/>
      <c r="HJ109" s="187" t="str">
        <f>IF(HI109="","",VLOOKUP(HI109,Language!$D$5:$E$100,2,0))</f>
        <v/>
      </c>
      <c r="HK109" s="222"/>
      <c r="HL109" s="187" t="str">
        <f>IF(HK109="","",VLOOKUP(HK109,Language!$D$5:$E$100,2,0))</f>
        <v/>
      </c>
      <c r="HM109" s="257"/>
      <c r="HN109" s="258"/>
      <c r="HO109" s="242"/>
      <c r="HP109" s="242"/>
      <c r="HQ109" s="243">
        <f t="shared" si="1556"/>
        <v>0</v>
      </c>
      <c r="HR109" s="243">
        <f t="shared" si="1557"/>
        <v>0</v>
      </c>
      <c r="HS109" s="243"/>
      <c r="HT109" s="209" t="str">
        <f t="shared" si="1558"/>
        <v/>
      </c>
      <c r="HV109" s="221"/>
      <c r="HW109" s="187" t="str">
        <f>IF(HV109="","",VLOOKUP(HV109,Language!$D$5:$E$100,2,0))</f>
        <v/>
      </c>
      <c r="HX109" s="222"/>
      <c r="HY109" s="187" t="str">
        <f>IF(HX109="","",VLOOKUP(HX109,Language!$D$5:$E$100,2,0))</f>
        <v/>
      </c>
      <c r="HZ109" s="257"/>
      <c r="IA109" s="258"/>
      <c r="IB109" s="242"/>
      <c r="IC109" s="242"/>
      <c r="ID109" s="243">
        <f t="shared" si="1559"/>
        <v>0</v>
      </c>
      <c r="IE109" s="243">
        <f t="shared" si="1560"/>
        <v>0</v>
      </c>
      <c r="IF109" s="243"/>
      <c r="IG109" s="209" t="str">
        <f t="shared" si="1561"/>
        <v/>
      </c>
      <c r="II109" s="221"/>
      <c r="IJ109" s="187" t="str">
        <f>IF(II109="","",VLOOKUP(II109,Language!$D$5:$E$100,2,0))</f>
        <v/>
      </c>
      <c r="IK109" s="222"/>
      <c r="IL109" s="187" t="str">
        <f>IF(IK109="","",VLOOKUP(IK109,Language!$D$5:$E$100,2,0))</f>
        <v/>
      </c>
      <c r="IM109" s="257"/>
      <c r="IN109" s="258"/>
      <c r="IO109" s="242"/>
      <c r="IP109" s="242"/>
      <c r="IQ109" s="243">
        <f t="shared" si="1562"/>
        <v>0</v>
      </c>
      <c r="IR109" s="243">
        <f t="shared" si="1563"/>
        <v>0</v>
      </c>
      <c r="IS109" s="243"/>
      <c r="IT109" s="209" t="str">
        <f t="shared" si="1564"/>
        <v/>
      </c>
      <c r="IV109" s="221"/>
      <c r="IW109" s="187" t="str">
        <f>IF(IV109="","",VLOOKUP(IV109,Language!$D$5:$E$100,2,0))</f>
        <v/>
      </c>
      <c r="IX109" s="222"/>
      <c r="IY109" s="187" t="str">
        <f>IF(IX109="","",VLOOKUP(IX109,Language!$D$5:$E$100,2,0))</f>
        <v/>
      </c>
      <c r="IZ109" s="257"/>
      <c r="JA109" s="258"/>
      <c r="JB109" s="242"/>
      <c r="JC109" s="242"/>
      <c r="JD109" s="243">
        <f t="shared" si="1565"/>
        <v>0</v>
      </c>
      <c r="JE109" s="243">
        <f t="shared" si="1566"/>
        <v>0</v>
      </c>
      <c r="JF109" s="243"/>
      <c r="JG109" s="209" t="str">
        <f t="shared" si="1567"/>
        <v/>
      </c>
      <c r="JI109" s="221"/>
      <c r="JJ109" s="187" t="str">
        <f>IF(JI109="","",VLOOKUP(JI109,Language!$D$5:$E$100,2,0))</f>
        <v/>
      </c>
      <c r="JK109" s="222"/>
      <c r="JL109" s="187" t="str">
        <f>IF(JK109="","",VLOOKUP(JK109,Language!$D$5:$E$100,2,0))</f>
        <v/>
      </c>
      <c r="JM109" s="257"/>
      <c r="JN109" s="258"/>
      <c r="JO109" s="242"/>
      <c r="JP109" s="242"/>
      <c r="JQ109" s="243">
        <f t="shared" si="1568"/>
        <v>0</v>
      </c>
      <c r="JR109" s="243">
        <f t="shared" si="1569"/>
        <v>0</v>
      </c>
      <c r="JS109" s="243"/>
      <c r="JT109" s="209" t="str">
        <f t="shared" si="1570"/>
        <v/>
      </c>
      <c r="JV109" s="221"/>
      <c r="JW109" s="187" t="str">
        <f>IF(JV109="","",VLOOKUP(JV109,Language!$D$5:$E$100,2,0))</f>
        <v/>
      </c>
      <c r="JX109" s="222"/>
      <c r="JY109" s="187" t="str">
        <f>IF(JX109="","",VLOOKUP(JX109,Language!$D$5:$E$100,2,0))</f>
        <v/>
      </c>
      <c r="JZ109" s="257"/>
      <c r="KA109" s="258"/>
      <c r="KB109" s="242"/>
      <c r="KC109" s="242"/>
      <c r="KD109" s="243">
        <f t="shared" si="1571"/>
        <v>0</v>
      </c>
      <c r="KE109" s="243">
        <f t="shared" si="1572"/>
        <v>0</v>
      </c>
      <c r="KF109" s="243"/>
      <c r="KG109" s="209" t="str">
        <f t="shared" si="1573"/>
        <v/>
      </c>
      <c r="KI109" s="221"/>
      <c r="KJ109" s="187" t="str">
        <f>IF(KI109="","",VLOOKUP(KI109,Language!$D$5:$E$100,2,0))</f>
        <v/>
      </c>
      <c r="KK109" s="222"/>
      <c r="KL109" s="187" t="str">
        <f>IF(KK109="","",VLOOKUP(KK109,Language!$D$5:$E$100,2,0))</f>
        <v/>
      </c>
      <c r="KM109" s="257"/>
      <c r="KN109" s="258"/>
      <c r="KO109" s="242"/>
      <c r="KP109" s="242"/>
      <c r="KQ109" s="243">
        <f t="shared" si="1574"/>
        <v>0</v>
      </c>
      <c r="KR109" s="243">
        <f t="shared" si="1575"/>
        <v>0</v>
      </c>
      <c r="KS109" s="243"/>
      <c r="KT109" s="209" t="str">
        <f t="shared" si="1576"/>
        <v/>
      </c>
      <c r="KV109" s="221"/>
      <c r="KW109" s="187" t="str">
        <f>IF(KV109="","",VLOOKUP(KV109,Language!$D$5:$E$100,2,0))</f>
        <v/>
      </c>
      <c r="KX109" s="222"/>
      <c r="KY109" s="187" t="str">
        <f>IF(KX109="","",VLOOKUP(KX109,Language!$D$5:$E$100,2,0))</f>
        <v/>
      </c>
      <c r="KZ109" s="257"/>
      <c r="LA109" s="258"/>
      <c r="LB109" s="242"/>
      <c r="LC109" s="242"/>
      <c r="LD109" s="243">
        <f t="shared" si="1577"/>
        <v>0</v>
      </c>
      <c r="LE109" s="243">
        <f t="shared" si="1578"/>
        <v>0</v>
      </c>
      <c r="LF109" s="243"/>
      <c r="LG109" s="209" t="str">
        <f t="shared" si="1579"/>
        <v/>
      </c>
      <c r="LI109" s="221"/>
      <c r="LJ109" s="187" t="str">
        <f>IF(LI109="","",VLOOKUP(LI109,Language!$D$5:$E$100,2,0))</f>
        <v/>
      </c>
      <c r="LK109" s="222"/>
      <c r="LL109" s="187" t="str">
        <f>IF(LK109="","",VLOOKUP(LK109,Language!$D$5:$E$100,2,0))</f>
        <v/>
      </c>
      <c r="LM109" s="257"/>
      <c r="LN109" s="258"/>
      <c r="LO109" s="242"/>
      <c r="LP109" s="242"/>
      <c r="LQ109" s="243">
        <f t="shared" si="1580"/>
        <v>0</v>
      </c>
      <c r="LR109" s="243">
        <f t="shared" si="1581"/>
        <v>0</v>
      </c>
      <c r="LS109" s="243"/>
      <c r="LT109" s="209" t="str">
        <f t="shared" si="1582"/>
        <v/>
      </c>
      <c r="LV109" s="221"/>
      <c r="LW109" s="187" t="str">
        <f>IF(LV109="","",VLOOKUP(LV109,Language!$D$5:$E$100,2,0))</f>
        <v/>
      </c>
      <c r="LX109" s="222"/>
      <c r="LY109" s="187" t="str">
        <f>IF(LX109="","",VLOOKUP(LX109,Language!$D$5:$E$100,2,0))</f>
        <v/>
      </c>
      <c r="LZ109" s="257"/>
      <c r="MA109" s="258"/>
      <c r="MB109" s="242"/>
      <c r="MC109" s="242"/>
      <c r="MD109" s="243">
        <f t="shared" si="1583"/>
        <v>0</v>
      </c>
      <c r="ME109" s="243">
        <f t="shared" si="1584"/>
        <v>0</v>
      </c>
      <c r="MF109" s="243"/>
      <c r="MG109" s="209" t="str">
        <f t="shared" si="1585"/>
        <v/>
      </c>
    </row>
    <row r="110" spans="1:345" s="22" customFormat="1">
      <c r="A110" s="183"/>
      <c r="B110" s="186" t="str">
        <f>IF(C110="","",INDEX(Groups!$C$7:$C$65,MATCH(C110,Groups!$D$7:$D$65,0)))</f>
        <v/>
      </c>
      <c r="C110" s="187" t="str">
        <f>'World Cup'!$K$60</f>
        <v/>
      </c>
      <c r="D110" s="188" t="str">
        <f>IF(E110="","",INDEX(Groups!$C$7:$C$65,MATCH(E110,Groups!$D$7:$D$65,0)))</f>
        <v/>
      </c>
      <c r="E110" s="187" t="str">
        <f>'World Cup'!$L$60</f>
        <v/>
      </c>
      <c r="F110" s="189" t="str">
        <f>IF(AND('World Cup'!$K$61&lt;&gt;"",'World Cup'!$L$61&lt;&gt;""),'World Cup'!$K$61+IF(AND('World Cup'!$K$63&lt;&gt;"",'World Cup'!$L$63&lt;&gt;"",'World Cup'!$K$61='World Cup'!$L$61),'World Cup'!$K$63,0),"")</f>
        <v/>
      </c>
      <c r="G110" s="190" t="str">
        <f>IF(AND('World Cup'!$K$61&lt;&gt;"",'World Cup'!$L$61&lt;&gt;""),'World Cup'!$L$61+IF(AND('World Cup'!$K$63&lt;&gt;"",'World Cup'!$L$63&lt;&gt;"",'World Cup'!$K$61='World Cup'!$L$61),'World Cup'!$L$63,0),"")</f>
        <v/>
      </c>
      <c r="I110" s="221"/>
      <c r="J110" s="187" t="str">
        <f>IF(I110="","",VLOOKUP(I110,Language!$D$5:$E$100,2,0))</f>
        <v/>
      </c>
      <c r="K110" s="222"/>
      <c r="L110" s="187" t="str">
        <f>IF(K110="","",VLOOKUP(K110,Language!$D$5:$E$100,2,0))</f>
        <v/>
      </c>
      <c r="M110" s="257"/>
      <c r="N110" s="258"/>
      <c r="O110" s="242"/>
      <c r="P110" s="242"/>
      <c r="Q110" s="243">
        <f t="shared" si="1508"/>
        <v>0</v>
      </c>
      <c r="R110" s="243">
        <f t="shared" si="1509"/>
        <v>0</v>
      </c>
      <c r="S110" s="243"/>
      <c r="T110" s="209" t="str">
        <f t="shared" si="1510"/>
        <v/>
      </c>
      <c r="V110" s="221"/>
      <c r="W110" s="187" t="str">
        <f>IF(V110="","",VLOOKUP(V110,Language!$D$5:$E$100,2,0))</f>
        <v/>
      </c>
      <c r="X110" s="222"/>
      <c r="Y110" s="187" t="str">
        <f>IF(X110="","",VLOOKUP(X110,Language!$D$5:$E$100,2,0))</f>
        <v/>
      </c>
      <c r="Z110" s="257"/>
      <c r="AA110" s="258"/>
      <c r="AB110" s="242"/>
      <c r="AC110" s="242"/>
      <c r="AD110" s="243">
        <f t="shared" si="1511"/>
        <v>0</v>
      </c>
      <c r="AE110" s="243">
        <f t="shared" si="1512"/>
        <v>0</v>
      </c>
      <c r="AF110" s="243"/>
      <c r="AG110" s="209" t="str">
        <f t="shared" si="1513"/>
        <v/>
      </c>
      <c r="AI110" s="221"/>
      <c r="AJ110" s="187" t="str">
        <f>IF(AI110="","",VLOOKUP(AI110,Language!$D$5:$E$100,2,0))</f>
        <v/>
      </c>
      <c r="AK110" s="222"/>
      <c r="AL110" s="187" t="str">
        <f>IF(AK110="","",VLOOKUP(AK110,Language!$D$5:$E$100,2,0))</f>
        <v/>
      </c>
      <c r="AM110" s="257"/>
      <c r="AN110" s="258"/>
      <c r="AO110" s="242"/>
      <c r="AP110" s="242"/>
      <c r="AQ110" s="243">
        <f t="shared" si="1514"/>
        <v>0</v>
      </c>
      <c r="AR110" s="243">
        <f t="shared" si="1515"/>
        <v>0</v>
      </c>
      <c r="AS110" s="243"/>
      <c r="AT110" s="209" t="str">
        <f t="shared" si="1516"/>
        <v/>
      </c>
      <c r="AV110" s="221"/>
      <c r="AW110" s="187" t="str">
        <f>IF(AV110="","",VLOOKUP(AV110,Language!$D$5:$E$100,2,0))</f>
        <v/>
      </c>
      <c r="AX110" s="222"/>
      <c r="AY110" s="187" t="str">
        <f>IF(AX110="","",VLOOKUP(AX110,Language!$D$5:$E$100,2,0))</f>
        <v/>
      </c>
      <c r="AZ110" s="257"/>
      <c r="BA110" s="258"/>
      <c r="BB110" s="242"/>
      <c r="BC110" s="242"/>
      <c r="BD110" s="243">
        <f t="shared" si="1517"/>
        <v>0</v>
      </c>
      <c r="BE110" s="243">
        <f t="shared" si="1518"/>
        <v>0</v>
      </c>
      <c r="BF110" s="243"/>
      <c r="BG110" s="209" t="str">
        <f t="shared" si="1519"/>
        <v/>
      </c>
      <c r="BI110" s="221"/>
      <c r="BJ110" s="187" t="str">
        <f>IF(BI110="","",VLOOKUP(BI110,Language!$D$5:$E$100,2,0))</f>
        <v/>
      </c>
      <c r="BK110" s="222"/>
      <c r="BL110" s="187" t="str">
        <f>IF(BK110="","",VLOOKUP(BK110,Language!$D$5:$E$100,2,0))</f>
        <v/>
      </c>
      <c r="BM110" s="257"/>
      <c r="BN110" s="258"/>
      <c r="BO110" s="242"/>
      <c r="BP110" s="242"/>
      <c r="BQ110" s="243">
        <f t="shared" si="1520"/>
        <v>0</v>
      </c>
      <c r="BR110" s="243">
        <f t="shared" si="1521"/>
        <v>0</v>
      </c>
      <c r="BS110" s="243"/>
      <c r="BT110" s="209" t="str">
        <f t="shared" si="1522"/>
        <v/>
      </c>
      <c r="BV110" s="221"/>
      <c r="BW110" s="187" t="str">
        <f>IF(BV110="","",VLOOKUP(BV110,Language!$D$5:$E$100,2,0))</f>
        <v/>
      </c>
      <c r="BX110" s="222"/>
      <c r="BY110" s="187" t="str">
        <f>IF(BX110="","",VLOOKUP(BX110,Language!$D$5:$E$100,2,0))</f>
        <v/>
      </c>
      <c r="BZ110" s="257"/>
      <c r="CA110" s="258"/>
      <c r="CB110" s="242"/>
      <c r="CC110" s="242"/>
      <c r="CD110" s="243">
        <f t="shared" si="1523"/>
        <v>0</v>
      </c>
      <c r="CE110" s="243">
        <f t="shared" si="1524"/>
        <v>0</v>
      </c>
      <c r="CF110" s="243"/>
      <c r="CG110" s="209" t="str">
        <f t="shared" si="1525"/>
        <v/>
      </c>
      <c r="CI110" s="221"/>
      <c r="CJ110" s="187" t="str">
        <f>IF(CI110="","",VLOOKUP(CI110,Language!$D$5:$E$100,2,0))</f>
        <v/>
      </c>
      <c r="CK110" s="222"/>
      <c r="CL110" s="187" t="str">
        <f>IF(CK110="","",VLOOKUP(CK110,Language!$D$5:$E$100,2,0))</f>
        <v/>
      </c>
      <c r="CM110" s="257"/>
      <c r="CN110" s="258"/>
      <c r="CO110" s="242"/>
      <c r="CP110" s="242"/>
      <c r="CQ110" s="243">
        <f t="shared" si="1526"/>
        <v>0</v>
      </c>
      <c r="CR110" s="243">
        <f t="shared" si="1527"/>
        <v>0</v>
      </c>
      <c r="CS110" s="243"/>
      <c r="CT110" s="209" t="str">
        <f t="shared" si="1528"/>
        <v/>
      </c>
      <c r="CV110" s="221"/>
      <c r="CW110" s="187" t="str">
        <f>IF(CV110="","",VLOOKUP(CV110,Language!$D$5:$E$100,2,0))</f>
        <v/>
      </c>
      <c r="CX110" s="222"/>
      <c r="CY110" s="187" t="str">
        <f>IF(CX110="","",VLOOKUP(CX110,Language!$D$5:$E$100,2,0))</f>
        <v/>
      </c>
      <c r="CZ110" s="257"/>
      <c r="DA110" s="258"/>
      <c r="DB110" s="242"/>
      <c r="DC110" s="242"/>
      <c r="DD110" s="243">
        <f t="shared" si="1529"/>
        <v>0</v>
      </c>
      <c r="DE110" s="243">
        <f t="shared" si="1530"/>
        <v>0</v>
      </c>
      <c r="DF110" s="243"/>
      <c r="DG110" s="209" t="str">
        <f t="shared" si="1531"/>
        <v/>
      </c>
      <c r="DI110" s="221"/>
      <c r="DJ110" s="187" t="str">
        <f>IF(DI110="","",VLOOKUP(DI110,Language!$D$5:$E$100,2,0))</f>
        <v/>
      </c>
      <c r="DK110" s="222"/>
      <c r="DL110" s="187" t="str">
        <f>IF(DK110="","",VLOOKUP(DK110,Language!$D$5:$E$100,2,0))</f>
        <v/>
      </c>
      <c r="DM110" s="257"/>
      <c r="DN110" s="258"/>
      <c r="DO110" s="242"/>
      <c r="DP110" s="242"/>
      <c r="DQ110" s="243">
        <f t="shared" si="1532"/>
        <v>0</v>
      </c>
      <c r="DR110" s="243">
        <f t="shared" si="1533"/>
        <v>0</v>
      </c>
      <c r="DS110" s="243"/>
      <c r="DT110" s="209" t="str">
        <f t="shared" si="1534"/>
        <v/>
      </c>
      <c r="DV110" s="221"/>
      <c r="DW110" s="187" t="str">
        <f>IF(DV110="","",VLOOKUP(DV110,Language!$D$5:$E$100,2,0))</f>
        <v/>
      </c>
      <c r="DX110" s="222"/>
      <c r="DY110" s="187" t="str">
        <f>IF(DX110="","",VLOOKUP(DX110,Language!$D$5:$E$100,2,0))</f>
        <v/>
      </c>
      <c r="DZ110" s="257"/>
      <c r="EA110" s="258"/>
      <c r="EB110" s="242"/>
      <c r="EC110" s="242"/>
      <c r="ED110" s="243">
        <f t="shared" si="1535"/>
        <v>0</v>
      </c>
      <c r="EE110" s="243">
        <f t="shared" si="1536"/>
        <v>0</v>
      </c>
      <c r="EF110" s="243"/>
      <c r="EG110" s="209" t="str">
        <f t="shared" si="1537"/>
        <v/>
      </c>
      <c r="EI110" s="221"/>
      <c r="EJ110" s="187" t="str">
        <f>IF(EI110="","",VLOOKUP(EI110,Language!$D$5:$E$100,2,0))</f>
        <v/>
      </c>
      <c r="EK110" s="222"/>
      <c r="EL110" s="187" t="str">
        <f>IF(EK110="","",VLOOKUP(EK110,Language!$D$5:$E$100,2,0))</f>
        <v/>
      </c>
      <c r="EM110" s="257"/>
      <c r="EN110" s="258"/>
      <c r="EO110" s="242"/>
      <c r="EP110" s="242"/>
      <c r="EQ110" s="243">
        <f t="shared" si="1538"/>
        <v>0</v>
      </c>
      <c r="ER110" s="243">
        <f t="shared" si="1539"/>
        <v>0</v>
      </c>
      <c r="ES110" s="243"/>
      <c r="ET110" s="209" t="str">
        <f t="shared" si="1540"/>
        <v/>
      </c>
      <c r="EV110" s="221"/>
      <c r="EW110" s="187" t="str">
        <f>IF(EV110="","",VLOOKUP(EV110,Language!$D$5:$E$100,2,0))</f>
        <v/>
      </c>
      <c r="EX110" s="222"/>
      <c r="EY110" s="187" t="str">
        <f>IF(EX110="","",VLOOKUP(EX110,Language!$D$5:$E$100,2,0))</f>
        <v/>
      </c>
      <c r="EZ110" s="257"/>
      <c r="FA110" s="258"/>
      <c r="FB110" s="242"/>
      <c r="FC110" s="242"/>
      <c r="FD110" s="243">
        <f t="shared" si="1541"/>
        <v>0</v>
      </c>
      <c r="FE110" s="243">
        <f t="shared" si="1542"/>
        <v>0</v>
      </c>
      <c r="FF110" s="243"/>
      <c r="FG110" s="209" t="str">
        <f t="shared" si="1543"/>
        <v/>
      </c>
      <c r="FI110" s="221"/>
      <c r="FJ110" s="187" t="str">
        <f>IF(FI110="","",VLOOKUP(FI110,Language!$D$5:$E$100,2,0))</f>
        <v/>
      </c>
      <c r="FK110" s="222"/>
      <c r="FL110" s="187" t="str">
        <f>IF(FK110="","",VLOOKUP(FK110,Language!$D$5:$E$100,2,0))</f>
        <v/>
      </c>
      <c r="FM110" s="257"/>
      <c r="FN110" s="258"/>
      <c r="FO110" s="242"/>
      <c r="FP110" s="242"/>
      <c r="FQ110" s="243">
        <f t="shared" si="1544"/>
        <v>0</v>
      </c>
      <c r="FR110" s="243">
        <f t="shared" si="1545"/>
        <v>0</v>
      </c>
      <c r="FS110" s="243"/>
      <c r="FT110" s="209" t="str">
        <f t="shared" si="1546"/>
        <v/>
      </c>
      <c r="FV110" s="221"/>
      <c r="FW110" s="187" t="str">
        <f>IF(FV110="","",VLOOKUP(FV110,Language!$D$5:$E$100,2,0))</f>
        <v/>
      </c>
      <c r="FX110" s="222"/>
      <c r="FY110" s="187" t="str">
        <f>IF(FX110="","",VLOOKUP(FX110,Language!$D$5:$E$100,2,0))</f>
        <v/>
      </c>
      <c r="FZ110" s="257"/>
      <c r="GA110" s="258"/>
      <c r="GB110" s="242"/>
      <c r="GC110" s="242"/>
      <c r="GD110" s="243">
        <f t="shared" si="1547"/>
        <v>0</v>
      </c>
      <c r="GE110" s="243">
        <f t="shared" si="1548"/>
        <v>0</v>
      </c>
      <c r="GF110" s="243"/>
      <c r="GG110" s="209" t="str">
        <f t="shared" si="1549"/>
        <v/>
      </c>
      <c r="GI110" s="221"/>
      <c r="GJ110" s="187" t="str">
        <f>IF(GI110="","",VLOOKUP(GI110,Language!$D$5:$E$100,2,0))</f>
        <v/>
      </c>
      <c r="GK110" s="222"/>
      <c r="GL110" s="187" t="str">
        <f>IF(GK110="","",VLOOKUP(GK110,Language!$D$5:$E$100,2,0))</f>
        <v/>
      </c>
      <c r="GM110" s="257"/>
      <c r="GN110" s="258"/>
      <c r="GO110" s="242"/>
      <c r="GP110" s="242"/>
      <c r="GQ110" s="243">
        <f t="shared" si="1550"/>
        <v>0</v>
      </c>
      <c r="GR110" s="243">
        <f t="shared" si="1551"/>
        <v>0</v>
      </c>
      <c r="GS110" s="243"/>
      <c r="GT110" s="209" t="str">
        <f t="shared" si="1552"/>
        <v/>
      </c>
      <c r="GV110" s="221"/>
      <c r="GW110" s="187" t="str">
        <f>IF(GV110="","",VLOOKUP(GV110,Language!$D$5:$E$100,2,0))</f>
        <v/>
      </c>
      <c r="GX110" s="222"/>
      <c r="GY110" s="187" t="str">
        <f>IF(GX110="","",VLOOKUP(GX110,Language!$D$5:$E$100,2,0))</f>
        <v/>
      </c>
      <c r="GZ110" s="257"/>
      <c r="HA110" s="258"/>
      <c r="HB110" s="242"/>
      <c r="HC110" s="242"/>
      <c r="HD110" s="243">
        <f t="shared" si="1553"/>
        <v>0</v>
      </c>
      <c r="HE110" s="243">
        <f t="shared" si="1554"/>
        <v>0</v>
      </c>
      <c r="HF110" s="243"/>
      <c r="HG110" s="209" t="str">
        <f t="shared" si="1555"/>
        <v/>
      </c>
      <c r="HI110" s="221"/>
      <c r="HJ110" s="187" t="str">
        <f>IF(HI110="","",VLOOKUP(HI110,Language!$D$5:$E$100,2,0))</f>
        <v/>
      </c>
      <c r="HK110" s="222"/>
      <c r="HL110" s="187" t="str">
        <f>IF(HK110="","",VLOOKUP(HK110,Language!$D$5:$E$100,2,0))</f>
        <v/>
      </c>
      <c r="HM110" s="257"/>
      <c r="HN110" s="258"/>
      <c r="HO110" s="242"/>
      <c r="HP110" s="242"/>
      <c r="HQ110" s="243">
        <f t="shared" si="1556"/>
        <v>0</v>
      </c>
      <c r="HR110" s="243">
        <f t="shared" si="1557"/>
        <v>0</v>
      </c>
      <c r="HS110" s="243"/>
      <c r="HT110" s="209" t="str">
        <f t="shared" si="1558"/>
        <v/>
      </c>
      <c r="HV110" s="221"/>
      <c r="HW110" s="187" t="str">
        <f>IF(HV110="","",VLOOKUP(HV110,Language!$D$5:$E$100,2,0))</f>
        <v/>
      </c>
      <c r="HX110" s="222"/>
      <c r="HY110" s="187" t="str">
        <f>IF(HX110="","",VLOOKUP(HX110,Language!$D$5:$E$100,2,0))</f>
        <v/>
      </c>
      <c r="HZ110" s="257"/>
      <c r="IA110" s="258"/>
      <c r="IB110" s="242"/>
      <c r="IC110" s="242"/>
      <c r="ID110" s="243">
        <f t="shared" si="1559"/>
        <v>0</v>
      </c>
      <c r="IE110" s="243">
        <f t="shared" si="1560"/>
        <v>0</v>
      </c>
      <c r="IF110" s="243"/>
      <c r="IG110" s="209" t="str">
        <f t="shared" si="1561"/>
        <v/>
      </c>
      <c r="II110" s="221"/>
      <c r="IJ110" s="187" t="str">
        <f>IF(II110="","",VLOOKUP(II110,Language!$D$5:$E$100,2,0))</f>
        <v/>
      </c>
      <c r="IK110" s="222"/>
      <c r="IL110" s="187" t="str">
        <f>IF(IK110="","",VLOOKUP(IK110,Language!$D$5:$E$100,2,0))</f>
        <v/>
      </c>
      <c r="IM110" s="257"/>
      <c r="IN110" s="258"/>
      <c r="IO110" s="242"/>
      <c r="IP110" s="242"/>
      <c r="IQ110" s="243">
        <f t="shared" si="1562"/>
        <v>0</v>
      </c>
      <c r="IR110" s="243">
        <f t="shared" si="1563"/>
        <v>0</v>
      </c>
      <c r="IS110" s="243"/>
      <c r="IT110" s="209" t="str">
        <f t="shared" si="1564"/>
        <v/>
      </c>
      <c r="IV110" s="221"/>
      <c r="IW110" s="187" t="str">
        <f>IF(IV110="","",VLOOKUP(IV110,Language!$D$5:$E$100,2,0))</f>
        <v/>
      </c>
      <c r="IX110" s="222"/>
      <c r="IY110" s="187" t="str">
        <f>IF(IX110="","",VLOOKUP(IX110,Language!$D$5:$E$100,2,0))</f>
        <v/>
      </c>
      <c r="IZ110" s="257"/>
      <c r="JA110" s="258"/>
      <c r="JB110" s="242"/>
      <c r="JC110" s="242"/>
      <c r="JD110" s="243">
        <f t="shared" si="1565"/>
        <v>0</v>
      </c>
      <c r="JE110" s="243">
        <f t="shared" si="1566"/>
        <v>0</v>
      </c>
      <c r="JF110" s="243"/>
      <c r="JG110" s="209" t="str">
        <f t="shared" si="1567"/>
        <v/>
      </c>
      <c r="JI110" s="221"/>
      <c r="JJ110" s="187" t="str">
        <f>IF(JI110="","",VLOOKUP(JI110,Language!$D$5:$E$100,2,0))</f>
        <v/>
      </c>
      <c r="JK110" s="222"/>
      <c r="JL110" s="187" t="str">
        <f>IF(JK110="","",VLOOKUP(JK110,Language!$D$5:$E$100,2,0))</f>
        <v/>
      </c>
      <c r="JM110" s="257"/>
      <c r="JN110" s="258"/>
      <c r="JO110" s="242"/>
      <c r="JP110" s="242"/>
      <c r="JQ110" s="243">
        <f t="shared" si="1568"/>
        <v>0</v>
      </c>
      <c r="JR110" s="243">
        <f t="shared" si="1569"/>
        <v>0</v>
      </c>
      <c r="JS110" s="243"/>
      <c r="JT110" s="209" t="str">
        <f t="shared" si="1570"/>
        <v/>
      </c>
      <c r="JV110" s="221"/>
      <c r="JW110" s="187" t="str">
        <f>IF(JV110="","",VLOOKUP(JV110,Language!$D$5:$E$100,2,0))</f>
        <v/>
      </c>
      <c r="JX110" s="222"/>
      <c r="JY110" s="187" t="str">
        <f>IF(JX110="","",VLOOKUP(JX110,Language!$D$5:$E$100,2,0))</f>
        <v/>
      </c>
      <c r="JZ110" s="257"/>
      <c r="KA110" s="258"/>
      <c r="KB110" s="242"/>
      <c r="KC110" s="242"/>
      <c r="KD110" s="243">
        <f t="shared" si="1571"/>
        <v>0</v>
      </c>
      <c r="KE110" s="243">
        <f t="shared" si="1572"/>
        <v>0</v>
      </c>
      <c r="KF110" s="243"/>
      <c r="KG110" s="209" t="str">
        <f t="shared" si="1573"/>
        <v/>
      </c>
      <c r="KI110" s="221"/>
      <c r="KJ110" s="187" t="str">
        <f>IF(KI110="","",VLOOKUP(KI110,Language!$D$5:$E$100,2,0))</f>
        <v/>
      </c>
      <c r="KK110" s="222"/>
      <c r="KL110" s="187" t="str">
        <f>IF(KK110="","",VLOOKUP(KK110,Language!$D$5:$E$100,2,0))</f>
        <v/>
      </c>
      <c r="KM110" s="257"/>
      <c r="KN110" s="258"/>
      <c r="KO110" s="242"/>
      <c r="KP110" s="242"/>
      <c r="KQ110" s="243">
        <f t="shared" si="1574"/>
        <v>0</v>
      </c>
      <c r="KR110" s="243">
        <f t="shared" si="1575"/>
        <v>0</v>
      </c>
      <c r="KS110" s="243"/>
      <c r="KT110" s="209" t="str">
        <f t="shared" si="1576"/>
        <v/>
      </c>
      <c r="KV110" s="221"/>
      <c r="KW110" s="187" t="str">
        <f>IF(KV110="","",VLOOKUP(KV110,Language!$D$5:$E$100,2,0))</f>
        <v/>
      </c>
      <c r="KX110" s="222"/>
      <c r="KY110" s="187" t="str">
        <f>IF(KX110="","",VLOOKUP(KX110,Language!$D$5:$E$100,2,0))</f>
        <v/>
      </c>
      <c r="KZ110" s="257"/>
      <c r="LA110" s="258"/>
      <c r="LB110" s="242"/>
      <c r="LC110" s="242"/>
      <c r="LD110" s="243">
        <f t="shared" si="1577"/>
        <v>0</v>
      </c>
      <c r="LE110" s="243">
        <f t="shared" si="1578"/>
        <v>0</v>
      </c>
      <c r="LF110" s="243"/>
      <c r="LG110" s="209" t="str">
        <f t="shared" si="1579"/>
        <v/>
      </c>
      <c r="LI110" s="221"/>
      <c r="LJ110" s="187" t="str">
        <f>IF(LI110="","",VLOOKUP(LI110,Language!$D$5:$E$100,2,0))</f>
        <v/>
      </c>
      <c r="LK110" s="222"/>
      <c r="LL110" s="187" t="str">
        <f>IF(LK110="","",VLOOKUP(LK110,Language!$D$5:$E$100,2,0))</f>
        <v/>
      </c>
      <c r="LM110" s="257"/>
      <c r="LN110" s="258"/>
      <c r="LO110" s="242"/>
      <c r="LP110" s="242"/>
      <c r="LQ110" s="243">
        <f t="shared" si="1580"/>
        <v>0</v>
      </c>
      <c r="LR110" s="243">
        <f t="shared" si="1581"/>
        <v>0</v>
      </c>
      <c r="LS110" s="243"/>
      <c r="LT110" s="209" t="str">
        <f t="shared" si="1582"/>
        <v/>
      </c>
      <c r="LV110" s="221"/>
      <c r="LW110" s="187" t="str">
        <f>IF(LV110="","",VLOOKUP(LV110,Language!$D$5:$E$100,2,0))</f>
        <v/>
      </c>
      <c r="LX110" s="222"/>
      <c r="LY110" s="187" t="str">
        <f>IF(LX110="","",VLOOKUP(LX110,Language!$D$5:$E$100,2,0))</f>
        <v/>
      </c>
      <c r="LZ110" s="257"/>
      <c r="MA110" s="258"/>
      <c r="MB110" s="242"/>
      <c r="MC110" s="242"/>
      <c r="MD110" s="243">
        <f t="shared" si="1583"/>
        <v>0</v>
      </c>
      <c r="ME110" s="243">
        <f t="shared" si="1584"/>
        <v>0</v>
      </c>
      <c r="MF110" s="243"/>
      <c r="MG110" s="209" t="str">
        <f t="shared" si="1585"/>
        <v/>
      </c>
    </row>
    <row r="111" spans="1:345" s="22" customFormat="1">
      <c r="A111" s="183"/>
      <c r="B111" s="186" t="str">
        <f>IF(C111="","",INDEX(Groups!$C$7:$C$65,MATCH(C111,Groups!$D$7:$D$65,0)))</f>
        <v/>
      </c>
      <c r="C111" s="187" t="str">
        <f>'World Cup'!$N$60</f>
        <v/>
      </c>
      <c r="D111" s="188" t="str">
        <f>IF(E111="","",INDEX(Groups!$C$7:$C$65,MATCH(E111,Groups!$D$7:$D$65,0)))</f>
        <v/>
      </c>
      <c r="E111" s="187" t="str">
        <f>'World Cup'!$O$60</f>
        <v/>
      </c>
      <c r="F111" s="189" t="str">
        <f>IF(AND('World Cup'!$N$61&lt;&gt;"",'World Cup'!$O$61&lt;&gt;""),'World Cup'!$N$61+IF(AND('World Cup'!$N$63&lt;&gt;"",'World Cup'!$O$63&lt;&gt;"",'World Cup'!$N$61='World Cup'!$O$61),'World Cup'!$N$63,0),"")</f>
        <v/>
      </c>
      <c r="G111" s="190" t="str">
        <f>IF(AND('World Cup'!$N$61&lt;&gt;"",'World Cup'!$O$61&lt;&gt;""),'World Cup'!$O$61+IF(AND('World Cup'!$N$63&lt;&gt;"",'World Cup'!$O$63&lt;&gt;"",'World Cup'!$N$61='World Cup'!$O$61),'World Cup'!$O$63,0),"")</f>
        <v/>
      </c>
      <c r="I111" s="221"/>
      <c r="J111" s="187" t="str">
        <f>IF(I111="","",VLOOKUP(I111,Language!$D$5:$E$100,2,0))</f>
        <v/>
      </c>
      <c r="K111" s="222"/>
      <c r="L111" s="187" t="str">
        <f>IF(K111="","",VLOOKUP(K111,Language!$D$5:$E$100,2,0))</f>
        <v/>
      </c>
      <c r="M111" s="257"/>
      <c r="N111" s="258"/>
      <c r="O111" s="242"/>
      <c r="P111" s="242"/>
      <c r="Q111" s="243">
        <f t="shared" si="1508"/>
        <v>0</v>
      </c>
      <c r="R111" s="243">
        <f t="shared" si="1509"/>
        <v>0</v>
      </c>
      <c r="S111" s="243"/>
      <c r="T111" s="209" t="str">
        <f t="shared" si="1510"/>
        <v/>
      </c>
      <c r="V111" s="221"/>
      <c r="W111" s="187" t="str">
        <f>IF(V111="","",VLOOKUP(V111,Language!$D$5:$E$100,2,0))</f>
        <v/>
      </c>
      <c r="X111" s="222"/>
      <c r="Y111" s="187" t="str">
        <f>IF(X111="","",VLOOKUP(X111,Language!$D$5:$E$100,2,0))</f>
        <v/>
      </c>
      <c r="Z111" s="257"/>
      <c r="AA111" s="258"/>
      <c r="AB111" s="242"/>
      <c r="AC111" s="242"/>
      <c r="AD111" s="243">
        <f t="shared" si="1511"/>
        <v>0</v>
      </c>
      <c r="AE111" s="243">
        <f t="shared" si="1512"/>
        <v>0</v>
      </c>
      <c r="AF111" s="243"/>
      <c r="AG111" s="209" t="str">
        <f t="shared" si="1513"/>
        <v/>
      </c>
      <c r="AI111" s="221"/>
      <c r="AJ111" s="187" t="str">
        <f>IF(AI111="","",VLOOKUP(AI111,Language!$D$5:$E$100,2,0))</f>
        <v/>
      </c>
      <c r="AK111" s="222"/>
      <c r="AL111" s="187" t="str">
        <f>IF(AK111="","",VLOOKUP(AK111,Language!$D$5:$E$100,2,0))</f>
        <v/>
      </c>
      <c r="AM111" s="257"/>
      <c r="AN111" s="258"/>
      <c r="AO111" s="242"/>
      <c r="AP111" s="242"/>
      <c r="AQ111" s="243">
        <f t="shared" si="1514"/>
        <v>0</v>
      </c>
      <c r="AR111" s="243">
        <f t="shared" si="1515"/>
        <v>0</v>
      </c>
      <c r="AS111" s="243"/>
      <c r="AT111" s="209" t="str">
        <f t="shared" si="1516"/>
        <v/>
      </c>
      <c r="AV111" s="221"/>
      <c r="AW111" s="187" t="str">
        <f>IF(AV111="","",VLOOKUP(AV111,Language!$D$5:$E$100,2,0))</f>
        <v/>
      </c>
      <c r="AX111" s="222"/>
      <c r="AY111" s="187" t="str">
        <f>IF(AX111="","",VLOOKUP(AX111,Language!$D$5:$E$100,2,0))</f>
        <v/>
      </c>
      <c r="AZ111" s="257"/>
      <c r="BA111" s="258"/>
      <c r="BB111" s="242"/>
      <c r="BC111" s="242"/>
      <c r="BD111" s="243">
        <f t="shared" si="1517"/>
        <v>0</v>
      </c>
      <c r="BE111" s="243">
        <f t="shared" si="1518"/>
        <v>0</v>
      </c>
      <c r="BF111" s="243"/>
      <c r="BG111" s="209" t="str">
        <f t="shared" si="1519"/>
        <v/>
      </c>
      <c r="BI111" s="221"/>
      <c r="BJ111" s="187" t="str">
        <f>IF(BI111="","",VLOOKUP(BI111,Language!$D$5:$E$100,2,0))</f>
        <v/>
      </c>
      <c r="BK111" s="222"/>
      <c r="BL111" s="187" t="str">
        <f>IF(BK111="","",VLOOKUP(BK111,Language!$D$5:$E$100,2,0))</f>
        <v/>
      </c>
      <c r="BM111" s="257"/>
      <c r="BN111" s="258"/>
      <c r="BO111" s="242"/>
      <c r="BP111" s="242"/>
      <c r="BQ111" s="243">
        <f t="shared" si="1520"/>
        <v>0</v>
      </c>
      <c r="BR111" s="243">
        <f t="shared" si="1521"/>
        <v>0</v>
      </c>
      <c r="BS111" s="243"/>
      <c r="BT111" s="209" t="str">
        <f t="shared" si="1522"/>
        <v/>
      </c>
      <c r="BV111" s="221"/>
      <c r="BW111" s="187" t="str">
        <f>IF(BV111="","",VLOOKUP(BV111,Language!$D$5:$E$100,2,0))</f>
        <v/>
      </c>
      <c r="BX111" s="222"/>
      <c r="BY111" s="187" t="str">
        <f>IF(BX111="","",VLOOKUP(BX111,Language!$D$5:$E$100,2,0))</f>
        <v/>
      </c>
      <c r="BZ111" s="257"/>
      <c r="CA111" s="258"/>
      <c r="CB111" s="242"/>
      <c r="CC111" s="242"/>
      <c r="CD111" s="243">
        <f t="shared" si="1523"/>
        <v>0</v>
      </c>
      <c r="CE111" s="243">
        <f t="shared" si="1524"/>
        <v>0</v>
      </c>
      <c r="CF111" s="243"/>
      <c r="CG111" s="209" t="str">
        <f t="shared" si="1525"/>
        <v/>
      </c>
      <c r="CI111" s="221"/>
      <c r="CJ111" s="187" t="str">
        <f>IF(CI111="","",VLOOKUP(CI111,Language!$D$5:$E$100,2,0))</f>
        <v/>
      </c>
      <c r="CK111" s="222"/>
      <c r="CL111" s="187" t="str">
        <f>IF(CK111="","",VLOOKUP(CK111,Language!$D$5:$E$100,2,0))</f>
        <v/>
      </c>
      <c r="CM111" s="257"/>
      <c r="CN111" s="258"/>
      <c r="CO111" s="242"/>
      <c r="CP111" s="242"/>
      <c r="CQ111" s="243">
        <f t="shared" si="1526"/>
        <v>0</v>
      </c>
      <c r="CR111" s="243">
        <f t="shared" si="1527"/>
        <v>0</v>
      </c>
      <c r="CS111" s="243"/>
      <c r="CT111" s="209" t="str">
        <f t="shared" si="1528"/>
        <v/>
      </c>
      <c r="CV111" s="221"/>
      <c r="CW111" s="187" t="str">
        <f>IF(CV111="","",VLOOKUP(CV111,Language!$D$5:$E$100,2,0))</f>
        <v/>
      </c>
      <c r="CX111" s="222"/>
      <c r="CY111" s="187" t="str">
        <f>IF(CX111="","",VLOOKUP(CX111,Language!$D$5:$E$100,2,0))</f>
        <v/>
      </c>
      <c r="CZ111" s="257"/>
      <c r="DA111" s="258"/>
      <c r="DB111" s="242"/>
      <c r="DC111" s="242"/>
      <c r="DD111" s="243">
        <f t="shared" si="1529"/>
        <v>0</v>
      </c>
      <c r="DE111" s="243">
        <f t="shared" si="1530"/>
        <v>0</v>
      </c>
      <c r="DF111" s="243"/>
      <c r="DG111" s="209" t="str">
        <f t="shared" si="1531"/>
        <v/>
      </c>
      <c r="DI111" s="221"/>
      <c r="DJ111" s="187" t="str">
        <f>IF(DI111="","",VLOOKUP(DI111,Language!$D$5:$E$100,2,0))</f>
        <v/>
      </c>
      <c r="DK111" s="222"/>
      <c r="DL111" s="187" t="str">
        <f>IF(DK111="","",VLOOKUP(DK111,Language!$D$5:$E$100,2,0))</f>
        <v/>
      </c>
      <c r="DM111" s="257"/>
      <c r="DN111" s="258"/>
      <c r="DO111" s="242"/>
      <c r="DP111" s="242"/>
      <c r="DQ111" s="243">
        <f t="shared" si="1532"/>
        <v>0</v>
      </c>
      <c r="DR111" s="243">
        <f t="shared" si="1533"/>
        <v>0</v>
      </c>
      <c r="DS111" s="243"/>
      <c r="DT111" s="209" t="str">
        <f t="shared" si="1534"/>
        <v/>
      </c>
      <c r="DV111" s="221"/>
      <c r="DW111" s="187" t="str">
        <f>IF(DV111="","",VLOOKUP(DV111,Language!$D$5:$E$100,2,0))</f>
        <v/>
      </c>
      <c r="DX111" s="222"/>
      <c r="DY111" s="187" t="str">
        <f>IF(DX111="","",VLOOKUP(DX111,Language!$D$5:$E$100,2,0))</f>
        <v/>
      </c>
      <c r="DZ111" s="257"/>
      <c r="EA111" s="258"/>
      <c r="EB111" s="242"/>
      <c r="EC111" s="242"/>
      <c r="ED111" s="243">
        <f t="shared" si="1535"/>
        <v>0</v>
      </c>
      <c r="EE111" s="243">
        <f t="shared" si="1536"/>
        <v>0</v>
      </c>
      <c r="EF111" s="243"/>
      <c r="EG111" s="209" t="str">
        <f t="shared" si="1537"/>
        <v/>
      </c>
      <c r="EI111" s="221"/>
      <c r="EJ111" s="187" t="str">
        <f>IF(EI111="","",VLOOKUP(EI111,Language!$D$5:$E$100,2,0))</f>
        <v/>
      </c>
      <c r="EK111" s="222"/>
      <c r="EL111" s="187" t="str">
        <f>IF(EK111="","",VLOOKUP(EK111,Language!$D$5:$E$100,2,0))</f>
        <v/>
      </c>
      <c r="EM111" s="257"/>
      <c r="EN111" s="258"/>
      <c r="EO111" s="242"/>
      <c r="EP111" s="242"/>
      <c r="EQ111" s="243">
        <f t="shared" si="1538"/>
        <v>0</v>
      </c>
      <c r="ER111" s="243">
        <f t="shared" si="1539"/>
        <v>0</v>
      </c>
      <c r="ES111" s="243"/>
      <c r="ET111" s="209" t="str">
        <f t="shared" si="1540"/>
        <v/>
      </c>
      <c r="EV111" s="221"/>
      <c r="EW111" s="187" t="str">
        <f>IF(EV111="","",VLOOKUP(EV111,Language!$D$5:$E$100,2,0))</f>
        <v/>
      </c>
      <c r="EX111" s="222"/>
      <c r="EY111" s="187" t="str">
        <f>IF(EX111="","",VLOOKUP(EX111,Language!$D$5:$E$100,2,0))</f>
        <v/>
      </c>
      <c r="EZ111" s="257"/>
      <c r="FA111" s="258"/>
      <c r="FB111" s="242"/>
      <c r="FC111" s="242"/>
      <c r="FD111" s="243">
        <f t="shared" si="1541"/>
        <v>0</v>
      </c>
      <c r="FE111" s="243">
        <f t="shared" si="1542"/>
        <v>0</v>
      </c>
      <c r="FF111" s="243"/>
      <c r="FG111" s="209" t="str">
        <f t="shared" si="1543"/>
        <v/>
      </c>
      <c r="FI111" s="221"/>
      <c r="FJ111" s="187" t="str">
        <f>IF(FI111="","",VLOOKUP(FI111,Language!$D$5:$E$100,2,0))</f>
        <v/>
      </c>
      <c r="FK111" s="222"/>
      <c r="FL111" s="187" t="str">
        <f>IF(FK111="","",VLOOKUP(FK111,Language!$D$5:$E$100,2,0))</f>
        <v/>
      </c>
      <c r="FM111" s="257"/>
      <c r="FN111" s="258"/>
      <c r="FO111" s="242"/>
      <c r="FP111" s="242"/>
      <c r="FQ111" s="243">
        <f t="shared" si="1544"/>
        <v>0</v>
      </c>
      <c r="FR111" s="243">
        <f t="shared" si="1545"/>
        <v>0</v>
      </c>
      <c r="FS111" s="243"/>
      <c r="FT111" s="209" t="str">
        <f t="shared" si="1546"/>
        <v/>
      </c>
      <c r="FV111" s="221"/>
      <c r="FW111" s="187" t="str">
        <f>IF(FV111="","",VLOOKUP(FV111,Language!$D$5:$E$100,2,0))</f>
        <v/>
      </c>
      <c r="FX111" s="222"/>
      <c r="FY111" s="187" t="str">
        <f>IF(FX111="","",VLOOKUP(FX111,Language!$D$5:$E$100,2,0))</f>
        <v/>
      </c>
      <c r="FZ111" s="257"/>
      <c r="GA111" s="258"/>
      <c r="GB111" s="242"/>
      <c r="GC111" s="242"/>
      <c r="GD111" s="243">
        <f t="shared" si="1547"/>
        <v>0</v>
      </c>
      <c r="GE111" s="243">
        <f t="shared" si="1548"/>
        <v>0</v>
      </c>
      <c r="GF111" s="243"/>
      <c r="GG111" s="209" t="str">
        <f t="shared" si="1549"/>
        <v/>
      </c>
      <c r="GI111" s="221"/>
      <c r="GJ111" s="187" t="str">
        <f>IF(GI111="","",VLOOKUP(GI111,Language!$D$5:$E$100,2,0))</f>
        <v/>
      </c>
      <c r="GK111" s="222"/>
      <c r="GL111" s="187" t="str">
        <f>IF(GK111="","",VLOOKUP(GK111,Language!$D$5:$E$100,2,0))</f>
        <v/>
      </c>
      <c r="GM111" s="257"/>
      <c r="GN111" s="258"/>
      <c r="GO111" s="242"/>
      <c r="GP111" s="242"/>
      <c r="GQ111" s="243">
        <f t="shared" si="1550"/>
        <v>0</v>
      </c>
      <c r="GR111" s="243">
        <f t="shared" si="1551"/>
        <v>0</v>
      </c>
      <c r="GS111" s="243"/>
      <c r="GT111" s="209" t="str">
        <f t="shared" si="1552"/>
        <v/>
      </c>
      <c r="GV111" s="221"/>
      <c r="GW111" s="187" t="str">
        <f>IF(GV111="","",VLOOKUP(GV111,Language!$D$5:$E$100,2,0))</f>
        <v/>
      </c>
      <c r="GX111" s="222"/>
      <c r="GY111" s="187" t="str">
        <f>IF(GX111="","",VLOOKUP(GX111,Language!$D$5:$E$100,2,0))</f>
        <v/>
      </c>
      <c r="GZ111" s="257"/>
      <c r="HA111" s="258"/>
      <c r="HB111" s="242"/>
      <c r="HC111" s="242"/>
      <c r="HD111" s="243">
        <f t="shared" si="1553"/>
        <v>0</v>
      </c>
      <c r="HE111" s="243">
        <f t="shared" si="1554"/>
        <v>0</v>
      </c>
      <c r="HF111" s="243"/>
      <c r="HG111" s="209" t="str">
        <f t="shared" si="1555"/>
        <v/>
      </c>
      <c r="HI111" s="221"/>
      <c r="HJ111" s="187" t="str">
        <f>IF(HI111="","",VLOOKUP(HI111,Language!$D$5:$E$100,2,0))</f>
        <v/>
      </c>
      <c r="HK111" s="222"/>
      <c r="HL111" s="187" t="str">
        <f>IF(HK111="","",VLOOKUP(HK111,Language!$D$5:$E$100,2,0))</f>
        <v/>
      </c>
      <c r="HM111" s="257"/>
      <c r="HN111" s="258"/>
      <c r="HO111" s="242"/>
      <c r="HP111" s="242"/>
      <c r="HQ111" s="243">
        <f t="shared" si="1556"/>
        <v>0</v>
      </c>
      <c r="HR111" s="243">
        <f t="shared" si="1557"/>
        <v>0</v>
      </c>
      <c r="HS111" s="243"/>
      <c r="HT111" s="209" t="str">
        <f t="shared" si="1558"/>
        <v/>
      </c>
      <c r="HV111" s="221"/>
      <c r="HW111" s="187" t="str">
        <f>IF(HV111="","",VLOOKUP(HV111,Language!$D$5:$E$100,2,0))</f>
        <v/>
      </c>
      <c r="HX111" s="222"/>
      <c r="HY111" s="187" t="str">
        <f>IF(HX111="","",VLOOKUP(HX111,Language!$D$5:$E$100,2,0))</f>
        <v/>
      </c>
      <c r="HZ111" s="257"/>
      <c r="IA111" s="258"/>
      <c r="IB111" s="242"/>
      <c r="IC111" s="242"/>
      <c r="ID111" s="243">
        <f t="shared" si="1559"/>
        <v>0</v>
      </c>
      <c r="IE111" s="243">
        <f t="shared" si="1560"/>
        <v>0</v>
      </c>
      <c r="IF111" s="243"/>
      <c r="IG111" s="209" t="str">
        <f t="shared" si="1561"/>
        <v/>
      </c>
      <c r="II111" s="221"/>
      <c r="IJ111" s="187" t="str">
        <f>IF(II111="","",VLOOKUP(II111,Language!$D$5:$E$100,2,0))</f>
        <v/>
      </c>
      <c r="IK111" s="222"/>
      <c r="IL111" s="187" t="str">
        <f>IF(IK111="","",VLOOKUP(IK111,Language!$D$5:$E$100,2,0))</f>
        <v/>
      </c>
      <c r="IM111" s="257"/>
      <c r="IN111" s="258"/>
      <c r="IO111" s="242"/>
      <c r="IP111" s="242"/>
      <c r="IQ111" s="243">
        <f t="shared" si="1562"/>
        <v>0</v>
      </c>
      <c r="IR111" s="243">
        <f t="shared" si="1563"/>
        <v>0</v>
      </c>
      <c r="IS111" s="243"/>
      <c r="IT111" s="209" t="str">
        <f t="shared" si="1564"/>
        <v/>
      </c>
      <c r="IV111" s="221"/>
      <c r="IW111" s="187" t="str">
        <f>IF(IV111="","",VLOOKUP(IV111,Language!$D$5:$E$100,2,0))</f>
        <v/>
      </c>
      <c r="IX111" s="222"/>
      <c r="IY111" s="187" t="str">
        <f>IF(IX111="","",VLOOKUP(IX111,Language!$D$5:$E$100,2,0))</f>
        <v/>
      </c>
      <c r="IZ111" s="257"/>
      <c r="JA111" s="258"/>
      <c r="JB111" s="242"/>
      <c r="JC111" s="242"/>
      <c r="JD111" s="243">
        <f t="shared" si="1565"/>
        <v>0</v>
      </c>
      <c r="JE111" s="243">
        <f t="shared" si="1566"/>
        <v>0</v>
      </c>
      <c r="JF111" s="243"/>
      <c r="JG111" s="209" t="str">
        <f t="shared" si="1567"/>
        <v/>
      </c>
      <c r="JI111" s="221"/>
      <c r="JJ111" s="187" t="str">
        <f>IF(JI111="","",VLOOKUP(JI111,Language!$D$5:$E$100,2,0))</f>
        <v/>
      </c>
      <c r="JK111" s="222"/>
      <c r="JL111" s="187" t="str">
        <f>IF(JK111="","",VLOOKUP(JK111,Language!$D$5:$E$100,2,0))</f>
        <v/>
      </c>
      <c r="JM111" s="257"/>
      <c r="JN111" s="258"/>
      <c r="JO111" s="242"/>
      <c r="JP111" s="242"/>
      <c r="JQ111" s="243">
        <f t="shared" si="1568"/>
        <v>0</v>
      </c>
      <c r="JR111" s="243">
        <f t="shared" si="1569"/>
        <v>0</v>
      </c>
      <c r="JS111" s="243"/>
      <c r="JT111" s="209" t="str">
        <f t="shared" si="1570"/>
        <v/>
      </c>
      <c r="JV111" s="221"/>
      <c r="JW111" s="187" t="str">
        <f>IF(JV111="","",VLOOKUP(JV111,Language!$D$5:$E$100,2,0))</f>
        <v/>
      </c>
      <c r="JX111" s="222"/>
      <c r="JY111" s="187" t="str">
        <f>IF(JX111="","",VLOOKUP(JX111,Language!$D$5:$E$100,2,0))</f>
        <v/>
      </c>
      <c r="JZ111" s="257"/>
      <c r="KA111" s="258"/>
      <c r="KB111" s="242"/>
      <c r="KC111" s="242"/>
      <c r="KD111" s="243">
        <f t="shared" si="1571"/>
        <v>0</v>
      </c>
      <c r="KE111" s="243">
        <f t="shared" si="1572"/>
        <v>0</v>
      </c>
      <c r="KF111" s="243"/>
      <c r="KG111" s="209" t="str">
        <f t="shared" si="1573"/>
        <v/>
      </c>
      <c r="KI111" s="221"/>
      <c r="KJ111" s="187" t="str">
        <f>IF(KI111="","",VLOOKUP(KI111,Language!$D$5:$E$100,2,0))</f>
        <v/>
      </c>
      <c r="KK111" s="222"/>
      <c r="KL111" s="187" t="str">
        <f>IF(KK111="","",VLOOKUP(KK111,Language!$D$5:$E$100,2,0))</f>
        <v/>
      </c>
      <c r="KM111" s="257"/>
      <c r="KN111" s="258"/>
      <c r="KO111" s="242"/>
      <c r="KP111" s="242"/>
      <c r="KQ111" s="243">
        <f t="shared" si="1574"/>
        <v>0</v>
      </c>
      <c r="KR111" s="243">
        <f t="shared" si="1575"/>
        <v>0</v>
      </c>
      <c r="KS111" s="243"/>
      <c r="KT111" s="209" t="str">
        <f t="shared" si="1576"/>
        <v/>
      </c>
      <c r="KV111" s="221"/>
      <c r="KW111" s="187" t="str">
        <f>IF(KV111="","",VLOOKUP(KV111,Language!$D$5:$E$100,2,0))</f>
        <v/>
      </c>
      <c r="KX111" s="222"/>
      <c r="KY111" s="187" t="str">
        <f>IF(KX111="","",VLOOKUP(KX111,Language!$D$5:$E$100,2,0))</f>
        <v/>
      </c>
      <c r="KZ111" s="257"/>
      <c r="LA111" s="258"/>
      <c r="LB111" s="242"/>
      <c r="LC111" s="242"/>
      <c r="LD111" s="243">
        <f t="shared" si="1577"/>
        <v>0</v>
      </c>
      <c r="LE111" s="243">
        <f t="shared" si="1578"/>
        <v>0</v>
      </c>
      <c r="LF111" s="243"/>
      <c r="LG111" s="209" t="str">
        <f t="shared" si="1579"/>
        <v/>
      </c>
      <c r="LI111" s="221"/>
      <c r="LJ111" s="187" t="str">
        <f>IF(LI111="","",VLOOKUP(LI111,Language!$D$5:$E$100,2,0))</f>
        <v/>
      </c>
      <c r="LK111" s="222"/>
      <c r="LL111" s="187" t="str">
        <f>IF(LK111="","",VLOOKUP(LK111,Language!$D$5:$E$100,2,0))</f>
        <v/>
      </c>
      <c r="LM111" s="257"/>
      <c r="LN111" s="258"/>
      <c r="LO111" s="242"/>
      <c r="LP111" s="242"/>
      <c r="LQ111" s="243">
        <f t="shared" si="1580"/>
        <v>0</v>
      </c>
      <c r="LR111" s="243">
        <f t="shared" si="1581"/>
        <v>0</v>
      </c>
      <c r="LS111" s="243"/>
      <c r="LT111" s="209" t="str">
        <f t="shared" si="1582"/>
        <v/>
      </c>
      <c r="LV111" s="221"/>
      <c r="LW111" s="187" t="str">
        <f>IF(LV111="","",VLOOKUP(LV111,Language!$D$5:$E$100,2,0))</f>
        <v/>
      </c>
      <c r="LX111" s="222"/>
      <c r="LY111" s="187" t="str">
        <f>IF(LX111="","",VLOOKUP(LX111,Language!$D$5:$E$100,2,0))</f>
        <v/>
      </c>
      <c r="LZ111" s="257"/>
      <c r="MA111" s="258"/>
      <c r="MB111" s="242"/>
      <c r="MC111" s="242"/>
      <c r="MD111" s="243">
        <f t="shared" si="1583"/>
        <v>0</v>
      </c>
      <c r="ME111" s="243">
        <f t="shared" si="1584"/>
        <v>0</v>
      </c>
      <c r="MF111" s="243"/>
      <c r="MG111" s="209" t="str">
        <f t="shared" si="1585"/>
        <v/>
      </c>
    </row>
    <row r="112" spans="1:345" s="22" customFormat="1">
      <c r="A112" s="183"/>
      <c r="B112" s="186" t="str">
        <f>IF(C112="","",INDEX(Groups!$C$7:$C$65,MATCH(C112,Groups!$D$7:$D$65,0)))</f>
        <v/>
      </c>
      <c r="C112" s="187" t="str">
        <f>'World Cup'!$Q$60</f>
        <v/>
      </c>
      <c r="D112" s="188" t="str">
        <f>IF(E112="","",INDEX(Groups!$C$7:$C$65,MATCH(E112,Groups!$D$7:$D$65,0)))</f>
        <v/>
      </c>
      <c r="E112" s="187" t="str">
        <f>'World Cup'!$R$60</f>
        <v/>
      </c>
      <c r="F112" s="189" t="str">
        <f>IF(AND('World Cup'!$Q$61&lt;&gt;"",'World Cup'!$R$61&lt;&gt;""),'World Cup'!$Q$61+IF(AND('World Cup'!$Q$63&lt;&gt;"",'World Cup'!$R$63&lt;&gt;"",'World Cup'!$Q$61='World Cup'!$R$61),'World Cup'!$Q$63,0),"")</f>
        <v/>
      </c>
      <c r="G112" s="190" t="str">
        <f>IF(AND('World Cup'!$Q$61&lt;&gt;"",'World Cup'!$R$61&lt;&gt;""),'World Cup'!$R$61+IF(AND('World Cup'!$Q$63&lt;&gt;"",'World Cup'!$R$63&lt;&gt;"",'World Cup'!$Q$61='World Cup'!$R$61),'World Cup'!$R$63,0),"")</f>
        <v/>
      </c>
      <c r="I112" s="221"/>
      <c r="J112" s="187" t="str">
        <f>IF(I112="","",VLOOKUP(I112,Language!$D$5:$E$100,2,0))</f>
        <v/>
      </c>
      <c r="K112" s="222"/>
      <c r="L112" s="187" t="str">
        <f>IF(K112="","",VLOOKUP(K112,Language!$D$5:$E$100,2,0))</f>
        <v/>
      </c>
      <c r="M112" s="257"/>
      <c r="N112" s="258"/>
      <c r="O112" s="242"/>
      <c r="P112" s="242"/>
      <c r="Q112" s="243">
        <f t="shared" si="1508"/>
        <v>0</v>
      </c>
      <c r="R112" s="243">
        <f t="shared" si="1509"/>
        <v>0</v>
      </c>
      <c r="S112" s="243"/>
      <c r="T112" s="209" t="str">
        <f t="shared" si="1510"/>
        <v/>
      </c>
      <c r="V112" s="221"/>
      <c r="W112" s="187" t="str">
        <f>IF(V112="","",VLOOKUP(V112,Language!$D$5:$E$100,2,0))</f>
        <v/>
      </c>
      <c r="X112" s="222"/>
      <c r="Y112" s="187" t="str">
        <f>IF(X112="","",VLOOKUP(X112,Language!$D$5:$E$100,2,0))</f>
        <v/>
      </c>
      <c r="Z112" s="257"/>
      <c r="AA112" s="258"/>
      <c r="AB112" s="242"/>
      <c r="AC112" s="242"/>
      <c r="AD112" s="243">
        <f t="shared" si="1511"/>
        <v>0</v>
      </c>
      <c r="AE112" s="243">
        <f t="shared" si="1512"/>
        <v>0</v>
      </c>
      <c r="AF112" s="243"/>
      <c r="AG112" s="209" t="str">
        <f t="shared" si="1513"/>
        <v/>
      </c>
      <c r="AI112" s="221"/>
      <c r="AJ112" s="187" t="str">
        <f>IF(AI112="","",VLOOKUP(AI112,Language!$D$5:$E$100,2,0))</f>
        <v/>
      </c>
      <c r="AK112" s="222"/>
      <c r="AL112" s="187" t="str">
        <f>IF(AK112="","",VLOOKUP(AK112,Language!$D$5:$E$100,2,0))</f>
        <v/>
      </c>
      <c r="AM112" s="257"/>
      <c r="AN112" s="258"/>
      <c r="AO112" s="242"/>
      <c r="AP112" s="242"/>
      <c r="AQ112" s="243">
        <f t="shared" si="1514"/>
        <v>0</v>
      </c>
      <c r="AR112" s="243">
        <f t="shared" si="1515"/>
        <v>0</v>
      </c>
      <c r="AS112" s="243"/>
      <c r="AT112" s="209" t="str">
        <f t="shared" si="1516"/>
        <v/>
      </c>
      <c r="AV112" s="221"/>
      <c r="AW112" s="187" t="str">
        <f>IF(AV112="","",VLOOKUP(AV112,Language!$D$5:$E$100,2,0))</f>
        <v/>
      </c>
      <c r="AX112" s="222"/>
      <c r="AY112" s="187" t="str">
        <f>IF(AX112="","",VLOOKUP(AX112,Language!$D$5:$E$100,2,0))</f>
        <v/>
      </c>
      <c r="AZ112" s="257"/>
      <c r="BA112" s="258"/>
      <c r="BB112" s="242"/>
      <c r="BC112" s="242"/>
      <c r="BD112" s="243">
        <f t="shared" si="1517"/>
        <v>0</v>
      </c>
      <c r="BE112" s="243">
        <f t="shared" si="1518"/>
        <v>0</v>
      </c>
      <c r="BF112" s="243"/>
      <c r="BG112" s="209" t="str">
        <f t="shared" si="1519"/>
        <v/>
      </c>
      <c r="BI112" s="221"/>
      <c r="BJ112" s="187" t="str">
        <f>IF(BI112="","",VLOOKUP(BI112,Language!$D$5:$E$100,2,0))</f>
        <v/>
      </c>
      <c r="BK112" s="222"/>
      <c r="BL112" s="187" t="str">
        <f>IF(BK112="","",VLOOKUP(BK112,Language!$D$5:$E$100,2,0))</f>
        <v/>
      </c>
      <c r="BM112" s="257"/>
      <c r="BN112" s="258"/>
      <c r="BO112" s="242"/>
      <c r="BP112" s="242"/>
      <c r="BQ112" s="243">
        <f t="shared" si="1520"/>
        <v>0</v>
      </c>
      <c r="BR112" s="243">
        <f t="shared" si="1521"/>
        <v>0</v>
      </c>
      <c r="BS112" s="243"/>
      <c r="BT112" s="209" t="str">
        <f t="shared" si="1522"/>
        <v/>
      </c>
      <c r="BV112" s="221"/>
      <c r="BW112" s="187" t="str">
        <f>IF(BV112="","",VLOOKUP(BV112,Language!$D$5:$E$100,2,0))</f>
        <v/>
      </c>
      <c r="BX112" s="222"/>
      <c r="BY112" s="187" t="str">
        <f>IF(BX112="","",VLOOKUP(BX112,Language!$D$5:$E$100,2,0))</f>
        <v/>
      </c>
      <c r="BZ112" s="257"/>
      <c r="CA112" s="258"/>
      <c r="CB112" s="242"/>
      <c r="CC112" s="242"/>
      <c r="CD112" s="243">
        <f t="shared" si="1523"/>
        <v>0</v>
      </c>
      <c r="CE112" s="243">
        <f t="shared" si="1524"/>
        <v>0</v>
      </c>
      <c r="CF112" s="243"/>
      <c r="CG112" s="209" t="str">
        <f t="shared" si="1525"/>
        <v/>
      </c>
      <c r="CI112" s="221"/>
      <c r="CJ112" s="187" t="str">
        <f>IF(CI112="","",VLOOKUP(CI112,Language!$D$5:$E$100,2,0))</f>
        <v/>
      </c>
      <c r="CK112" s="222"/>
      <c r="CL112" s="187" t="str">
        <f>IF(CK112="","",VLOOKUP(CK112,Language!$D$5:$E$100,2,0))</f>
        <v/>
      </c>
      <c r="CM112" s="257"/>
      <c r="CN112" s="258"/>
      <c r="CO112" s="242"/>
      <c r="CP112" s="242"/>
      <c r="CQ112" s="243">
        <f t="shared" si="1526"/>
        <v>0</v>
      </c>
      <c r="CR112" s="243">
        <f t="shared" si="1527"/>
        <v>0</v>
      </c>
      <c r="CS112" s="243"/>
      <c r="CT112" s="209" t="str">
        <f t="shared" si="1528"/>
        <v/>
      </c>
      <c r="CV112" s="221"/>
      <c r="CW112" s="187" t="str">
        <f>IF(CV112="","",VLOOKUP(CV112,Language!$D$5:$E$100,2,0))</f>
        <v/>
      </c>
      <c r="CX112" s="222"/>
      <c r="CY112" s="187" t="str">
        <f>IF(CX112="","",VLOOKUP(CX112,Language!$D$5:$E$100,2,0))</f>
        <v/>
      </c>
      <c r="CZ112" s="257"/>
      <c r="DA112" s="258"/>
      <c r="DB112" s="242"/>
      <c r="DC112" s="242"/>
      <c r="DD112" s="243">
        <f t="shared" si="1529"/>
        <v>0</v>
      </c>
      <c r="DE112" s="243">
        <f t="shared" si="1530"/>
        <v>0</v>
      </c>
      <c r="DF112" s="243"/>
      <c r="DG112" s="209" t="str">
        <f t="shared" si="1531"/>
        <v/>
      </c>
      <c r="DI112" s="221"/>
      <c r="DJ112" s="187" t="str">
        <f>IF(DI112="","",VLOOKUP(DI112,Language!$D$5:$E$100,2,0))</f>
        <v/>
      </c>
      <c r="DK112" s="222"/>
      <c r="DL112" s="187" t="str">
        <f>IF(DK112="","",VLOOKUP(DK112,Language!$D$5:$E$100,2,0))</f>
        <v/>
      </c>
      <c r="DM112" s="257"/>
      <c r="DN112" s="258"/>
      <c r="DO112" s="242"/>
      <c r="DP112" s="242"/>
      <c r="DQ112" s="243">
        <f t="shared" si="1532"/>
        <v>0</v>
      </c>
      <c r="DR112" s="243">
        <f t="shared" si="1533"/>
        <v>0</v>
      </c>
      <c r="DS112" s="243"/>
      <c r="DT112" s="209" t="str">
        <f t="shared" si="1534"/>
        <v/>
      </c>
      <c r="DV112" s="221"/>
      <c r="DW112" s="187" t="str">
        <f>IF(DV112="","",VLOOKUP(DV112,Language!$D$5:$E$100,2,0))</f>
        <v/>
      </c>
      <c r="DX112" s="222"/>
      <c r="DY112" s="187" t="str">
        <f>IF(DX112="","",VLOOKUP(DX112,Language!$D$5:$E$100,2,0))</f>
        <v/>
      </c>
      <c r="DZ112" s="257"/>
      <c r="EA112" s="258"/>
      <c r="EB112" s="242"/>
      <c r="EC112" s="242"/>
      <c r="ED112" s="243">
        <f t="shared" si="1535"/>
        <v>0</v>
      </c>
      <c r="EE112" s="243">
        <f t="shared" si="1536"/>
        <v>0</v>
      </c>
      <c r="EF112" s="243"/>
      <c r="EG112" s="209" t="str">
        <f t="shared" si="1537"/>
        <v/>
      </c>
      <c r="EI112" s="221"/>
      <c r="EJ112" s="187" t="str">
        <f>IF(EI112="","",VLOOKUP(EI112,Language!$D$5:$E$100,2,0))</f>
        <v/>
      </c>
      <c r="EK112" s="222"/>
      <c r="EL112" s="187" t="str">
        <f>IF(EK112="","",VLOOKUP(EK112,Language!$D$5:$E$100,2,0))</f>
        <v/>
      </c>
      <c r="EM112" s="257"/>
      <c r="EN112" s="258"/>
      <c r="EO112" s="242"/>
      <c r="EP112" s="242"/>
      <c r="EQ112" s="243">
        <f t="shared" si="1538"/>
        <v>0</v>
      </c>
      <c r="ER112" s="243">
        <f t="shared" si="1539"/>
        <v>0</v>
      </c>
      <c r="ES112" s="243"/>
      <c r="ET112" s="209" t="str">
        <f t="shared" si="1540"/>
        <v/>
      </c>
      <c r="EV112" s="221"/>
      <c r="EW112" s="187" t="str">
        <f>IF(EV112="","",VLOOKUP(EV112,Language!$D$5:$E$100,2,0))</f>
        <v/>
      </c>
      <c r="EX112" s="222"/>
      <c r="EY112" s="187" t="str">
        <f>IF(EX112="","",VLOOKUP(EX112,Language!$D$5:$E$100,2,0))</f>
        <v/>
      </c>
      <c r="EZ112" s="257"/>
      <c r="FA112" s="258"/>
      <c r="FB112" s="242"/>
      <c r="FC112" s="242"/>
      <c r="FD112" s="243">
        <f t="shared" si="1541"/>
        <v>0</v>
      </c>
      <c r="FE112" s="243">
        <f t="shared" si="1542"/>
        <v>0</v>
      </c>
      <c r="FF112" s="243"/>
      <c r="FG112" s="209" t="str">
        <f t="shared" si="1543"/>
        <v/>
      </c>
      <c r="FI112" s="221"/>
      <c r="FJ112" s="187" t="str">
        <f>IF(FI112="","",VLOOKUP(FI112,Language!$D$5:$E$100,2,0))</f>
        <v/>
      </c>
      <c r="FK112" s="222"/>
      <c r="FL112" s="187" t="str">
        <f>IF(FK112="","",VLOOKUP(FK112,Language!$D$5:$E$100,2,0))</f>
        <v/>
      </c>
      <c r="FM112" s="257"/>
      <c r="FN112" s="258"/>
      <c r="FO112" s="242"/>
      <c r="FP112" s="242"/>
      <c r="FQ112" s="243">
        <f t="shared" si="1544"/>
        <v>0</v>
      </c>
      <c r="FR112" s="243">
        <f t="shared" si="1545"/>
        <v>0</v>
      </c>
      <c r="FS112" s="243"/>
      <c r="FT112" s="209" t="str">
        <f t="shared" si="1546"/>
        <v/>
      </c>
      <c r="FV112" s="221"/>
      <c r="FW112" s="187" t="str">
        <f>IF(FV112="","",VLOOKUP(FV112,Language!$D$5:$E$100,2,0))</f>
        <v/>
      </c>
      <c r="FX112" s="222"/>
      <c r="FY112" s="187" t="str">
        <f>IF(FX112="","",VLOOKUP(FX112,Language!$D$5:$E$100,2,0))</f>
        <v/>
      </c>
      <c r="FZ112" s="257"/>
      <c r="GA112" s="258"/>
      <c r="GB112" s="242"/>
      <c r="GC112" s="242"/>
      <c r="GD112" s="243">
        <f t="shared" si="1547"/>
        <v>0</v>
      </c>
      <c r="GE112" s="243">
        <f t="shared" si="1548"/>
        <v>0</v>
      </c>
      <c r="GF112" s="243"/>
      <c r="GG112" s="209" t="str">
        <f t="shared" si="1549"/>
        <v/>
      </c>
      <c r="GI112" s="221"/>
      <c r="GJ112" s="187" t="str">
        <f>IF(GI112="","",VLOOKUP(GI112,Language!$D$5:$E$100,2,0))</f>
        <v/>
      </c>
      <c r="GK112" s="222"/>
      <c r="GL112" s="187" t="str">
        <f>IF(GK112="","",VLOOKUP(GK112,Language!$D$5:$E$100,2,0))</f>
        <v/>
      </c>
      <c r="GM112" s="257"/>
      <c r="GN112" s="258"/>
      <c r="GO112" s="242"/>
      <c r="GP112" s="242"/>
      <c r="GQ112" s="243">
        <f t="shared" si="1550"/>
        <v>0</v>
      </c>
      <c r="GR112" s="243">
        <f t="shared" si="1551"/>
        <v>0</v>
      </c>
      <c r="GS112" s="243"/>
      <c r="GT112" s="209" t="str">
        <f t="shared" si="1552"/>
        <v/>
      </c>
      <c r="GV112" s="221"/>
      <c r="GW112" s="187" t="str">
        <f>IF(GV112="","",VLOOKUP(GV112,Language!$D$5:$E$100,2,0))</f>
        <v/>
      </c>
      <c r="GX112" s="222"/>
      <c r="GY112" s="187" t="str">
        <f>IF(GX112="","",VLOOKUP(GX112,Language!$D$5:$E$100,2,0))</f>
        <v/>
      </c>
      <c r="GZ112" s="257"/>
      <c r="HA112" s="258"/>
      <c r="HB112" s="242"/>
      <c r="HC112" s="242"/>
      <c r="HD112" s="243">
        <f t="shared" si="1553"/>
        <v>0</v>
      </c>
      <c r="HE112" s="243">
        <f t="shared" si="1554"/>
        <v>0</v>
      </c>
      <c r="HF112" s="243"/>
      <c r="HG112" s="209" t="str">
        <f t="shared" si="1555"/>
        <v/>
      </c>
      <c r="HI112" s="221"/>
      <c r="HJ112" s="187" t="str">
        <f>IF(HI112="","",VLOOKUP(HI112,Language!$D$5:$E$100,2,0))</f>
        <v/>
      </c>
      <c r="HK112" s="222"/>
      <c r="HL112" s="187" t="str">
        <f>IF(HK112="","",VLOOKUP(HK112,Language!$D$5:$E$100,2,0))</f>
        <v/>
      </c>
      <c r="HM112" s="257"/>
      <c r="HN112" s="258"/>
      <c r="HO112" s="242"/>
      <c r="HP112" s="242"/>
      <c r="HQ112" s="243">
        <f t="shared" si="1556"/>
        <v>0</v>
      </c>
      <c r="HR112" s="243">
        <f t="shared" si="1557"/>
        <v>0</v>
      </c>
      <c r="HS112" s="243"/>
      <c r="HT112" s="209" t="str">
        <f t="shared" si="1558"/>
        <v/>
      </c>
      <c r="HV112" s="221"/>
      <c r="HW112" s="187" t="str">
        <f>IF(HV112="","",VLOOKUP(HV112,Language!$D$5:$E$100,2,0))</f>
        <v/>
      </c>
      <c r="HX112" s="222"/>
      <c r="HY112" s="187" t="str">
        <f>IF(HX112="","",VLOOKUP(HX112,Language!$D$5:$E$100,2,0))</f>
        <v/>
      </c>
      <c r="HZ112" s="257"/>
      <c r="IA112" s="258"/>
      <c r="IB112" s="242"/>
      <c r="IC112" s="242"/>
      <c r="ID112" s="243">
        <f t="shared" si="1559"/>
        <v>0</v>
      </c>
      <c r="IE112" s="243">
        <f t="shared" si="1560"/>
        <v>0</v>
      </c>
      <c r="IF112" s="243"/>
      <c r="IG112" s="209" t="str">
        <f t="shared" si="1561"/>
        <v/>
      </c>
      <c r="II112" s="221"/>
      <c r="IJ112" s="187" t="str">
        <f>IF(II112="","",VLOOKUP(II112,Language!$D$5:$E$100,2,0))</f>
        <v/>
      </c>
      <c r="IK112" s="222"/>
      <c r="IL112" s="187" t="str">
        <f>IF(IK112="","",VLOOKUP(IK112,Language!$D$5:$E$100,2,0))</f>
        <v/>
      </c>
      <c r="IM112" s="257"/>
      <c r="IN112" s="258"/>
      <c r="IO112" s="242"/>
      <c r="IP112" s="242"/>
      <c r="IQ112" s="243">
        <f t="shared" si="1562"/>
        <v>0</v>
      </c>
      <c r="IR112" s="243">
        <f t="shared" si="1563"/>
        <v>0</v>
      </c>
      <c r="IS112" s="243"/>
      <c r="IT112" s="209" t="str">
        <f t="shared" si="1564"/>
        <v/>
      </c>
      <c r="IV112" s="221"/>
      <c r="IW112" s="187" t="str">
        <f>IF(IV112="","",VLOOKUP(IV112,Language!$D$5:$E$100,2,0))</f>
        <v/>
      </c>
      <c r="IX112" s="222"/>
      <c r="IY112" s="187" t="str">
        <f>IF(IX112="","",VLOOKUP(IX112,Language!$D$5:$E$100,2,0))</f>
        <v/>
      </c>
      <c r="IZ112" s="257"/>
      <c r="JA112" s="258"/>
      <c r="JB112" s="242"/>
      <c r="JC112" s="242"/>
      <c r="JD112" s="243">
        <f t="shared" si="1565"/>
        <v>0</v>
      </c>
      <c r="JE112" s="243">
        <f t="shared" si="1566"/>
        <v>0</v>
      </c>
      <c r="JF112" s="243"/>
      <c r="JG112" s="209" t="str">
        <f t="shared" si="1567"/>
        <v/>
      </c>
      <c r="JI112" s="221"/>
      <c r="JJ112" s="187" t="str">
        <f>IF(JI112="","",VLOOKUP(JI112,Language!$D$5:$E$100,2,0))</f>
        <v/>
      </c>
      <c r="JK112" s="222"/>
      <c r="JL112" s="187" t="str">
        <f>IF(JK112="","",VLOOKUP(JK112,Language!$D$5:$E$100,2,0))</f>
        <v/>
      </c>
      <c r="JM112" s="257"/>
      <c r="JN112" s="258"/>
      <c r="JO112" s="242"/>
      <c r="JP112" s="242"/>
      <c r="JQ112" s="243">
        <f t="shared" si="1568"/>
        <v>0</v>
      </c>
      <c r="JR112" s="243">
        <f t="shared" si="1569"/>
        <v>0</v>
      </c>
      <c r="JS112" s="243"/>
      <c r="JT112" s="209" t="str">
        <f t="shared" si="1570"/>
        <v/>
      </c>
      <c r="JV112" s="221"/>
      <c r="JW112" s="187" t="str">
        <f>IF(JV112="","",VLOOKUP(JV112,Language!$D$5:$E$100,2,0))</f>
        <v/>
      </c>
      <c r="JX112" s="222"/>
      <c r="JY112" s="187" t="str">
        <f>IF(JX112="","",VLOOKUP(JX112,Language!$D$5:$E$100,2,0))</f>
        <v/>
      </c>
      <c r="JZ112" s="257"/>
      <c r="KA112" s="258"/>
      <c r="KB112" s="242"/>
      <c r="KC112" s="242"/>
      <c r="KD112" s="243">
        <f t="shared" si="1571"/>
        <v>0</v>
      </c>
      <c r="KE112" s="243">
        <f t="shared" si="1572"/>
        <v>0</v>
      </c>
      <c r="KF112" s="243"/>
      <c r="KG112" s="209" t="str">
        <f t="shared" si="1573"/>
        <v/>
      </c>
      <c r="KI112" s="221"/>
      <c r="KJ112" s="187" t="str">
        <f>IF(KI112="","",VLOOKUP(KI112,Language!$D$5:$E$100,2,0))</f>
        <v/>
      </c>
      <c r="KK112" s="222"/>
      <c r="KL112" s="187" t="str">
        <f>IF(KK112="","",VLOOKUP(KK112,Language!$D$5:$E$100,2,0))</f>
        <v/>
      </c>
      <c r="KM112" s="257"/>
      <c r="KN112" s="258"/>
      <c r="KO112" s="242"/>
      <c r="KP112" s="242"/>
      <c r="KQ112" s="243">
        <f t="shared" si="1574"/>
        <v>0</v>
      </c>
      <c r="KR112" s="243">
        <f t="shared" si="1575"/>
        <v>0</v>
      </c>
      <c r="KS112" s="243"/>
      <c r="KT112" s="209" t="str">
        <f t="shared" si="1576"/>
        <v/>
      </c>
      <c r="KV112" s="221"/>
      <c r="KW112" s="187" t="str">
        <f>IF(KV112="","",VLOOKUP(KV112,Language!$D$5:$E$100,2,0))</f>
        <v/>
      </c>
      <c r="KX112" s="222"/>
      <c r="KY112" s="187" t="str">
        <f>IF(KX112="","",VLOOKUP(KX112,Language!$D$5:$E$100,2,0))</f>
        <v/>
      </c>
      <c r="KZ112" s="257"/>
      <c r="LA112" s="258"/>
      <c r="LB112" s="242"/>
      <c r="LC112" s="242"/>
      <c r="LD112" s="243">
        <f t="shared" si="1577"/>
        <v>0</v>
      </c>
      <c r="LE112" s="243">
        <f t="shared" si="1578"/>
        <v>0</v>
      </c>
      <c r="LF112" s="243"/>
      <c r="LG112" s="209" t="str">
        <f t="shared" si="1579"/>
        <v/>
      </c>
      <c r="LI112" s="221"/>
      <c r="LJ112" s="187" t="str">
        <f>IF(LI112="","",VLOOKUP(LI112,Language!$D$5:$E$100,2,0))</f>
        <v/>
      </c>
      <c r="LK112" s="222"/>
      <c r="LL112" s="187" t="str">
        <f>IF(LK112="","",VLOOKUP(LK112,Language!$D$5:$E$100,2,0))</f>
        <v/>
      </c>
      <c r="LM112" s="257"/>
      <c r="LN112" s="258"/>
      <c r="LO112" s="242"/>
      <c r="LP112" s="242"/>
      <c r="LQ112" s="243">
        <f t="shared" si="1580"/>
        <v>0</v>
      </c>
      <c r="LR112" s="243">
        <f t="shared" si="1581"/>
        <v>0</v>
      </c>
      <c r="LS112" s="243"/>
      <c r="LT112" s="209" t="str">
        <f t="shared" si="1582"/>
        <v/>
      </c>
      <c r="LV112" s="221"/>
      <c r="LW112" s="187" t="str">
        <f>IF(LV112="","",VLOOKUP(LV112,Language!$D$5:$E$100,2,0))</f>
        <v/>
      </c>
      <c r="LX112" s="222"/>
      <c r="LY112" s="187" t="str">
        <f>IF(LX112="","",VLOOKUP(LX112,Language!$D$5:$E$100,2,0))</f>
        <v/>
      </c>
      <c r="LZ112" s="257"/>
      <c r="MA112" s="258"/>
      <c r="MB112" s="242"/>
      <c r="MC112" s="242"/>
      <c r="MD112" s="243">
        <f t="shared" si="1583"/>
        <v>0</v>
      </c>
      <c r="ME112" s="243">
        <f t="shared" si="1584"/>
        <v>0</v>
      </c>
      <c r="MF112" s="243"/>
      <c r="MG112" s="209" t="str">
        <f t="shared" si="1585"/>
        <v/>
      </c>
    </row>
    <row r="113" spans="1:345" s="22" customFormat="1">
      <c r="A113" s="183"/>
      <c r="B113" s="186" t="str">
        <f>IF(C113="","",INDEX(Groups!$C$7:$C$65,MATCH(C113,Groups!$D$7:$D$65,0)))</f>
        <v/>
      </c>
      <c r="C113" s="187" t="str">
        <f>'World Cup'!$T$60</f>
        <v/>
      </c>
      <c r="D113" s="188" t="str">
        <f>IF(E113="","",INDEX(Groups!$C$7:$C$65,MATCH(E113,Groups!$D$7:$D$65,0)))</f>
        <v/>
      </c>
      <c r="E113" s="187" t="str">
        <f>'World Cup'!$U$60</f>
        <v/>
      </c>
      <c r="F113" s="189" t="str">
        <f>IF(AND('World Cup'!$T$61&lt;&gt;"",'World Cup'!$U$61&lt;&gt;""),'World Cup'!$T$61+IF(AND('World Cup'!$T$63&lt;&gt;"",'World Cup'!$U$63&lt;&gt;"",'World Cup'!$T$61='World Cup'!$U$61),'World Cup'!$T$63,0),"")</f>
        <v/>
      </c>
      <c r="G113" s="190" t="str">
        <f>IF(AND('World Cup'!$T$61&lt;&gt;"",'World Cup'!$U$61&lt;&gt;""),'World Cup'!$U$61+IF(AND('World Cup'!$T$63&lt;&gt;"",'World Cup'!$U$63&lt;&gt;"",'World Cup'!$T$61='World Cup'!$U$61),'World Cup'!$U$63,0),"")</f>
        <v/>
      </c>
      <c r="I113" s="221"/>
      <c r="J113" s="187" t="str">
        <f>IF(I113="","",VLOOKUP(I113,Language!$D$5:$E$100,2,0))</f>
        <v/>
      </c>
      <c r="K113" s="222"/>
      <c r="L113" s="187" t="str">
        <f>IF(K113="","",VLOOKUP(K113,Language!$D$5:$E$100,2,0))</f>
        <v/>
      </c>
      <c r="M113" s="257"/>
      <c r="N113" s="258"/>
      <c r="O113" s="242"/>
      <c r="P113" s="242"/>
      <c r="Q113" s="243">
        <f t="shared" si="1508"/>
        <v>0</v>
      </c>
      <c r="R113" s="243">
        <f t="shared" si="1509"/>
        <v>0</v>
      </c>
      <c r="S113" s="243"/>
      <c r="T113" s="209" t="str">
        <f t="shared" si="1510"/>
        <v/>
      </c>
      <c r="V113" s="221"/>
      <c r="W113" s="187" t="str">
        <f>IF(V113="","",VLOOKUP(V113,Language!$D$5:$E$100,2,0))</f>
        <v/>
      </c>
      <c r="X113" s="222"/>
      <c r="Y113" s="187" t="str">
        <f>IF(X113="","",VLOOKUP(X113,Language!$D$5:$E$100,2,0))</f>
        <v/>
      </c>
      <c r="Z113" s="257"/>
      <c r="AA113" s="258"/>
      <c r="AB113" s="242"/>
      <c r="AC113" s="242"/>
      <c r="AD113" s="243">
        <f t="shared" si="1511"/>
        <v>0</v>
      </c>
      <c r="AE113" s="243">
        <f t="shared" si="1512"/>
        <v>0</v>
      </c>
      <c r="AF113" s="243"/>
      <c r="AG113" s="209" t="str">
        <f t="shared" si="1513"/>
        <v/>
      </c>
      <c r="AI113" s="221"/>
      <c r="AJ113" s="187" t="str">
        <f>IF(AI113="","",VLOOKUP(AI113,Language!$D$5:$E$100,2,0))</f>
        <v/>
      </c>
      <c r="AK113" s="222"/>
      <c r="AL113" s="187" t="str">
        <f>IF(AK113="","",VLOOKUP(AK113,Language!$D$5:$E$100,2,0))</f>
        <v/>
      </c>
      <c r="AM113" s="257"/>
      <c r="AN113" s="258"/>
      <c r="AO113" s="242"/>
      <c r="AP113" s="242"/>
      <c r="AQ113" s="243">
        <f t="shared" si="1514"/>
        <v>0</v>
      </c>
      <c r="AR113" s="243">
        <f t="shared" si="1515"/>
        <v>0</v>
      </c>
      <c r="AS113" s="243"/>
      <c r="AT113" s="209" t="str">
        <f t="shared" si="1516"/>
        <v/>
      </c>
      <c r="AV113" s="221"/>
      <c r="AW113" s="187" t="str">
        <f>IF(AV113="","",VLOOKUP(AV113,Language!$D$5:$E$100,2,0))</f>
        <v/>
      </c>
      <c r="AX113" s="222"/>
      <c r="AY113" s="187" t="str">
        <f>IF(AX113="","",VLOOKUP(AX113,Language!$D$5:$E$100,2,0))</f>
        <v/>
      </c>
      <c r="AZ113" s="257"/>
      <c r="BA113" s="258"/>
      <c r="BB113" s="242"/>
      <c r="BC113" s="242"/>
      <c r="BD113" s="243">
        <f t="shared" si="1517"/>
        <v>0</v>
      </c>
      <c r="BE113" s="243">
        <f t="shared" si="1518"/>
        <v>0</v>
      </c>
      <c r="BF113" s="243"/>
      <c r="BG113" s="209" t="str">
        <f t="shared" si="1519"/>
        <v/>
      </c>
      <c r="BI113" s="221"/>
      <c r="BJ113" s="187" t="str">
        <f>IF(BI113="","",VLOOKUP(BI113,Language!$D$5:$E$100,2,0))</f>
        <v/>
      </c>
      <c r="BK113" s="222"/>
      <c r="BL113" s="187" t="str">
        <f>IF(BK113="","",VLOOKUP(BK113,Language!$D$5:$E$100,2,0))</f>
        <v/>
      </c>
      <c r="BM113" s="257"/>
      <c r="BN113" s="258"/>
      <c r="BO113" s="242"/>
      <c r="BP113" s="242"/>
      <c r="BQ113" s="243">
        <f t="shared" si="1520"/>
        <v>0</v>
      </c>
      <c r="BR113" s="243">
        <f t="shared" si="1521"/>
        <v>0</v>
      </c>
      <c r="BS113" s="243"/>
      <c r="BT113" s="209" t="str">
        <f t="shared" si="1522"/>
        <v/>
      </c>
      <c r="BV113" s="221"/>
      <c r="BW113" s="187" t="str">
        <f>IF(BV113="","",VLOOKUP(BV113,Language!$D$5:$E$100,2,0))</f>
        <v/>
      </c>
      <c r="BX113" s="222"/>
      <c r="BY113" s="187" t="str">
        <f>IF(BX113="","",VLOOKUP(BX113,Language!$D$5:$E$100,2,0))</f>
        <v/>
      </c>
      <c r="BZ113" s="257"/>
      <c r="CA113" s="258"/>
      <c r="CB113" s="242"/>
      <c r="CC113" s="242"/>
      <c r="CD113" s="243">
        <f t="shared" si="1523"/>
        <v>0</v>
      </c>
      <c r="CE113" s="243">
        <f t="shared" si="1524"/>
        <v>0</v>
      </c>
      <c r="CF113" s="243"/>
      <c r="CG113" s="209" t="str">
        <f t="shared" si="1525"/>
        <v/>
      </c>
      <c r="CI113" s="221"/>
      <c r="CJ113" s="187" t="str">
        <f>IF(CI113="","",VLOOKUP(CI113,Language!$D$5:$E$100,2,0))</f>
        <v/>
      </c>
      <c r="CK113" s="222"/>
      <c r="CL113" s="187" t="str">
        <f>IF(CK113="","",VLOOKUP(CK113,Language!$D$5:$E$100,2,0))</f>
        <v/>
      </c>
      <c r="CM113" s="257"/>
      <c r="CN113" s="258"/>
      <c r="CO113" s="242"/>
      <c r="CP113" s="242"/>
      <c r="CQ113" s="243">
        <f t="shared" si="1526"/>
        <v>0</v>
      </c>
      <c r="CR113" s="243">
        <f t="shared" si="1527"/>
        <v>0</v>
      </c>
      <c r="CS113" s="243"/>
      <c r="CT113" s="209" t="str">
        <f t="shared" si="1528"/>
        <v/>
      </c>
      <c r="CV113" s="221"/>
      <c r="CW113" s="187" t="str">
        <f>IF(CV113="","",VLOOKUP(CV113,Language!$D$5:$E$100,2,0))</f>
        <v/>
      </c>
      <c r="CX113" s="222"/>
      <c r="CY113" s="187" t="str">
        <f>IF(CX113="","",VLOOKUP(CX113,Language!$D$5:$E$100,2,0))</f>
        <v/>
      </c>
      <c r="CZ113" s="257"/>
      <c r="DA113" s="258"/>
      <c r="DB113" s="242"/>
      <c r="DC113" s="242"/>
      <c r="DD113" s="243">
        <f t="shared" si="1529"/>
        <v>0</v>
      </c>
      <c r="DE113" s="243">
        <f t="shared" si="1530"/>
        <v>0</v>
      </c>
      <c r="DF113" s="243"/>
      <c r="DG113" s="209" t="str">
        <f t="shared" si="1531"/>
        <v/>
      </c>
      <c r="DI113" s="221"/>
      <c r="DJ113" s="187" t="str">
        <f>IF(DI113="","",VLOOKUP(DI113,Language!$D$5:$E$100,2,0))</f>
        <v/>
      </c>
      <c r="DK113" s="222"/>
      <c r="DL113" s="187" t="str">
        <f>IF(DK113="","",VLOOKUP(DK113,Language!$D$5:$E$100,2,0))</f>
        <v/>
      </c>
      <c r="DM113" s="257"/>
      <c r="DN113" s="258"/>
      <c r="DO113" s="242"/>
      <c r="DP113" s="242"/>
      <c r="DQ113" s="243">
        <f t="shared" si="1532"/>
        <v>0</v>
      </c>
      <c r="DR113" s="243">
        <f t="shared" si="1533"/>
        <v>0</v>
      </c>
      <c r="DS113" s="243"/>
      <c r="DT113" s="209" t="str">
        <f t="shared" si="1534"/>
        <v/>
      </c>
      <c r="DV113" s="221"/>
      <c r="DW113" s="187" t="str">
        <f>IF(DV113="","",VLOOKUP(DV113,Language!$D$5:$E$100,2,0))</f>
        <v/>
      </c>
      <c r="DX113" s="222"/>
      <c r="DY113" s="187" t="str">
        <f>IF(DX113="","",VLOOKUP(DX113,Language!$D$5:$E$100,2,0))</f>
        <v/>
      </c>
      <c r="DZ113" s="257"/>
      <c r="EA113" s="258"/>
      <c r="EB113" s="242"/>
      <c r="EC113" s="242"/>
      <c r="ED113" s="243">
        <f t="shared" si="1535"/>
        <v>0</v>
      </c>
      <c r="EE113" s="243">
        <f t="shared" si="1536"/>
        <v>0</v>
      </c>
      <c r="EF113" s="243"/>
      <c r="EG113" s="209" t="str">
        <f t="shared" si="1537"/>
        <v/>
      </c>
      <c r="EI113" s="221"/>
      <c r="EJ113" s="187" t="str">
        <f>IF(EI113="","",VLOOKUP(EI113,Language!$D$5:$E$100,2,0))</f>
        <v/>
      </c>
      <c r="EK113" s="222"/>
      <c r="EL113" s="187" t="str">
        <f>IF(EK113="","",VLOOKUP(EK113,Language!$D$5:$E$100,2,0))</f>
        <v/>
      </c>
      <c r="EM113" s="257"/>
      <c r="EN113" s="258"/>
      <c r="EO113" s="242"/>
      <c r="EP113" s="242"/>
      <c r="EQ113" s="243">
        <f t="shared" si="1538"/>
        <v>0</v>
      </c>
      <c r="ER113" s="243">
        <f t="shared" si="1539"/>
        <v>0</v>
      </c>
      <c r="ES113" s="243"/>
      <c r="ET113" s="209" t="str">
        <f t="shared" si="1540"/>
        <v/>
      </c>
      <c r="EV113" s="221"/>
      <c r="EW113" s="187" t="str">
        <f>IF(EV113="","",VLOOKUP(EV113,Language!$D$5:$E$100,2,0))</f>
        <v/>
      </c>
      <c r="EX113" s="222"/>
      <c r="EY113" s="187" t="str">
        <f>IF(EX113="","",VLOOKUP(EX113,Language!$D$5:$E$100,2,0))</f>
        <v/>
      </c>
      <c r="EZ113" s="257"/>
      <c r="FA113" s="258"/>
      <c r="FB113" s="242"/>
      <c r="FC113" s="242"/>
      <c r="FD113" s="243">
        <f t="shared" si="1541"/>
        <v>0</v>
      </c>
      <c r="FE113" s="243">
        <f t="shared" si="1542"/>
        <v>0</v>
      </c>
      <c r="FF113" s="243"/>
      <c r="FG113" s="209" t="str">
        <f t="shared" si="1543"/>
        <v/>
      </c>
      <c r="FI113" s="221"/>
      <c r="FJ113" s="187" t="str">
        <f>IF(FI113="","",VLOOKUP(FI113,Language!$D$5:$E$100,2,0))</f>
        <v/>
      </c>
      <c r="FK113" s="222"/>
      <c r="FL113" s="187" t="str">
        <f>IF(FK113="","",VLOOKUP(FK113,Language!$D$5:$E$100,2,0))</f>
        <v/>
      </c>
      <c r="FM113" s="257"/>
      <c r="FN113" s="258"/>
      <c r="FO113" s="242"/>
      <c r="FP113" s="242"/>
      <c r="FQ113" s="243">
        <f t="shared" si="1544"/>
        <v>0</v>
      </c>
      <c r="FR113" s="243">
        <f t="shared" si="1545"/>
        <v>0</v>
      </c>
      <c r="FS113" s="243"/>
      <c r="FT113" s="209" t="str">
        <f t="shared" si="1546"/>
        <v/>
      </c>
      <c r="FV113" s="221"/>
      <c r="FW113" s="187" t="str">
        <f>IF(FV113="","",VLOOKUP(FV113,Language!$D$5:$E$100,2,0))</f>
        <v/>
      </c>
      <c r="FX113" s="222"/>
      <c r="FY113" s="187" t="str">
        <f>IF(FX113="","",VLOOKUP(FX113,Language!$D$5:$E$100,2,0))</f>
        <v/>
      </c>
      <c r="FZ113" s="257"/>
      <c r="GA113" s="258"/>
      <c r="GB113" s="242"/>
      <c r="GC113" s="242"/>
      <c r="GD113" s="243">
        <f t="shared" si="1547"/>
        <v>0</v>
      </c>
      <c r="GE113" s="243">
        <f t="shared" si="1548"/>
        <v>0</v>
      </c>
      <c r="GF113" s="243"/>
      <c r="GG113" s="209" t="str">
        <f t="shared" si="1549"/>
        <v/>
      </c>
      <c r="GI113" s="221"/>
      <c r="GJ113" s="187" t="str">
        <f>IF(GI113="","",VLOOKUP(GI113,Language!$D$5:$E$100,2,0))</f>
        <v/>
      </c>
      <c r="GK113" s="222"/>
      <c r="GL113" s="187" t="str">
        <f>IF(GK113="","",VLOOKUP(GK113,Language!$D$5:$E$100,2,0))</f>
        <v/>
      </c>
      <c r="GM113" s="257"/>
      <c r="GN113" s="258"/>
      <c r="GO113" s="242"/>
      <c r="GP113" s="242"/>
      <c r="GQ113" s="243">
        <f t="shared" si="1550"/>
        <v>0</v>
      </c>
      <c r="GR113" s="243">
        <f t="shared" si="1551"/>
        <v>0</v>
      </c>
      <c r="GS113" s="243"/>
      <c r="GT113" s="209" t="str">
        <f t="shared" si="1552"/>
        <v/>
      </c>
      <c r="GV113" s="221"/>
      <c r="GW113" s="187" t="str">
        <f>IF(GV113="","",VLOOKUP(GV113,Language!$D$5:$E$100,2,0))</f>
        <v/>
      </c>
      <c r="GX113" s="222"/>
      <c r="GY113" s="187" t="str">
        <f>IF(GX113="","",VLOOKUP(GX113,Language!$D$5:$E$100,2,0))</f>
        <v/>
      </c>
      <c r="GZ113" s="257"/>
      <c r="HA113" s="258"/>
      <c r="HB113" s="242"/>
      <c r="HC113" s="242"/>
      <c r="HD113" s="243">
        <f t="shared" si="1553"/>
        <v>0</v>
      </c>
      <c r="HE113" s="243">
        <f t="shared" si="1554"/>
        <v>0</v>
      </c>
      <c r="HF113" s="243"/>
      <c r="HG113" s="209" t="str">
        <f t="shared" si="1555"/>
        <v/>
      </c>
      <c r="HI113" s="221"/>
      <c r="HJ113" s="187" t="str">
        <f>IF(HI113="","",VLOOKUP(HI113,Language!$D$5:$E$100,2,0))</f>
        <v/>
      </c>
      <c r="HK113" s="222"/>
      <c r="HL113" s="187" t="str">
        <f>IF(HK113="","",VLOOKUP(HK113,Language!$D$5:$E$100,2,0))</f>
        <v/>
      </c>
      <c r="HM113" s="257"/>
      <c r="HN113" s="258"/>
      <c r="HO113" s="242"/>
      <c r="HP113" s="242"/>
      <c r="HQ113" s="243">
        <f t="shared" si="1556"/>
        <v>0</v>
      </c>
      <c r="HR113" s="243">
        <f t="shared" si="1557"/>
        <v>0</v>
      </c>
      <c r="HS113" s="243"/>
      <c r="HT113" s="209" t="str">
        <f t="shared" si="1558"/>
        <v/>
      </c>
      <c r="HV113" s="221"/>
      <c r="HW113" s="187" t="str">
        <f>IF(HV113="","",VLOOKUP(HV113,Language!$D$5:$E$100,2,0))</f>
        <v/>
      </c>
      <c r="HX113" s="222"/>
      <c r="HY113" s="187" t="str">
        <f>IF(HX113="","",VLOOKUP(HX113,Language!$D$5:$E$100,2,0))</f>
        <v/>
      </c>
      <c r="HZ113" s="257"/>
      <c r="IA113" s="258"/>
      <c r="IB113" s="242"/>
      <c r="IC113" s="242"/>
      <c r="ID113" s="243">
        <f t="shared" si="1559"/>
        <v>0</v>
      </c>
      <c r="IE113" s="243">
        <f t="shared" si="1560"/>
        <v>0</v>
      </c>
      <c r="IF113" s="243"/>
      <c r="IG113" s="209" t="str">
        <f t="shared" si="1561"/>
        <v/>
      </c>
      <c r="II113" s="221"/>
      <c r="IJ113" s="187" t="str">
        <f>IF(II113="","",VLOOKUP(II113,Language!$D$5:$E$100,2,0))</f>
        <v/>
      </c>
      <c r="IK113" s="222"/>
      <c r="IL113" s="187" t="str">
        <f>IF(IK113="","",VLOOKUP(IK113,Language!$D$5:$E$100,2,0))</f>
        <v/>
      </c>
      <c r="IM113" s="257"/>
      <c r="IN113" s="258"/>
      <c r="IO113" s="242"/>
      <c r="IP113" s="242"/>
      <c r="IQ113" s="243">
        <f t="shared" si="1562"/>
        <v>0</v>
      </c>
      <c r="IR113" s="243">
        <f t="shared" si="1563"/>
        <v>0</v>
      </c>
      <c r="IS113" s="243"/>
      <c r="IT113" s="209" t="str">
        <f t="shared" si="1564"/>
        <v/>
      </c>
      <c r="IV113" s="221"/>
      <c r="IW113" s="187" t="str">
        <f>IF(IV113="","",VLOOKUP(IV113,Language!$D$5:$E$100,2,0))</f>
        <v/>
      </c>
      <c r="IX113" s="222"/>
      <c r="IY113" s="187" t="str">
        <f>IF(IX113="","",VLOOKUP(IX113,Language!$D$5:$E$100,2,0))</f>
        <v/>
      </c>
      <c r="IZ113" s="257"/>
      <c r="JA113" s="258"/>
      <c r="JB113" s="242"/>
      <c r="JC113" s="242"/>
      <c r="JD113" s="243">
        <f t="shared" si="1565"/>
        <v>0</v>
      </c>
      <c r="JE113" s="243">
        <f t="shared" si="1566"/>
        <v>0</v>
      </c>
      <c r="JF113" s="243"/>
      <c r="JG113" s="209" t="str">
        <f t="shared" si="1567"/>
        <v/>
      </c>
      <c r="JI113" s="221"/>
      <c r="JJ113" s="187" t="str">
        <f>IF(JI113="","",VLOOKUP(JI113,Language!$D$5:$E$100,2,0))</f>
        <v/>
      </c>
      <c r="JK113" s="222"/>
      <c r="JL113" s="187" t="str">
        <f>IF(JK113="","",VLOOKUP(JK113,Language!$D$5:$E$100,2,0))</f>
        <v/>
      </c>
      <c r="JM113" s="257"/>
      <c r="JN113" s="258"/>
      <c r="JO113" s="242"/>
      <c r="JP113" s="242"/>
      <c r="JQ113" s="243">
        <f t="shared" si="1568"/>
        <v>0</v>
      </c>
      <c r="JR113" s="243">
        <f t="shared" si="1569"/>
        <v>0</v>
      </c>
      <c r="JS113" s="243"/>
      <c r="JT113" s="209" t="str">
        <f t="shared" si="1570"/>
        <v/>
      </c>
      <c r="JV113" s="221"/>
      <c r="JW113" s="187" t="str">
        <f>IF(JV113="","",VLOOKUP(JV113,Language!$D$5:$E$100,2,0))</f>
        <v/>
      </c>
      <c r="JX113" s="222"/>
      <c r="JY113" s="187" t="str">
        <f>IF(JX113="","",VLOOKUP(JX113,Language!$D$5:$E$100,2,0))</f>
        <v/>
      </c>
      <c r="JZ113" s="257"/>
      <c r="KA113" s="258"/>
      <c r="KB113" s="242"/>
      <c r="KC113" s="242"/>
      <c r="KD113" s="243">
        <f t="shared" si="1571"/>
        <v>0</v>
      </c>
      <c r="KE113" s="243">
        <f t="shared" si="1572"/>
        <v>0</v>
      </c>
      <c r="KF113" s="243"/>
      <c r="KG113" s="209" t="str">
        <f t="shared" si="1573"/>
        <v/>
      </c>
      <c r="KI113" s="221"/>
      <c r="KJ113" s="187" t="str">
        <f>IF(KI113="","",VLOOKUP(KI113,Language!$D$5:$E$100,2,0))</f>
        <v/>
      </c>
      <c r="KK113" s="222"/>
      <c r="KL113" s="187" t="str">
        <f>IF(KK113="","",VLOOKUP(KK113,Language!$D$5:$E$100,2,0))</f>
        <v/>
      </c>
      <c r="KM113" s="257"/>
      <c r="KN113" s="258"/>
      <c r="KO113" s="242"/>
      <c r="KP113" s="242"/>
      <c r="KQ113" s="243">
        <f t="shared" si="1574"/>
        <v>0</v>
      </c>
      <c r="KR113" s="243">
        <f t="shared" si="1575"/>
        <v>0</v>
      </c>
      <c r="KS113" s="243"/>
      <c r="KT113" s="209" t="str">
        <f t="shared" si="1576"/>
        <v/>
      </c>
      <c r="KV113" s="221"/>
      <c r="KW113" s="187" t="str">
        <f>IF(KV113="","",VLOOKUP(KV113,Language!$D$5:$E$100,2,0))</f>
        <v/>
      </c>
      <c r="KX113" s="222"/>
      <c r="KY113" s="187" t="str">
        <f>IF(KX113="","",VLOOKUP(KX113,Language!$D$5:$E$100,2,0))</f>
        <v/>
      </c>
      <c r="KZ113" s="257"/>
      <c r="LA113" s="258"/>
      <c r="LB113" s="242"/>
      <c r="LC113" s="242"/>
      <c r="LD113" s="243">
        <f t="shared" si="1577"/>
        <v>0</v>
      </c>
      <c r="LE113" s="243">
        <f t="shared" si="1578"/>
        <v>0</v>
      </c>
      <c r="LF113" s="243"/>
      <c r="LG113" s="209" t="str">
        <f t="shared" si="1579"/>
        <v/>
      </c>
      <c r="LI113" s="221"/>
      <c r="LJ113" s="187" t="str">
        <f>IF(LI113="","",VLOOKUP(LI113,Language!$D$5:$E$100,2,0))</f>
        <v/>
      </c>
      <c r="LK113" s="222"/>
      <c r="LL113" s="187" t="str">
        <f>IF(LK113="","",VLOOKUP(LK113,Language!$D$5:$E$100,2,0))</f>
        <v/>
      </c>
      <c r="LM113" s="257"/>
      <c r="LN113" s="258"/>
      <c r="LO113" s="242"/>
      <c r="LP113" s="242"/>
      <c r="LQ113" s="243">
        <f t="shared" si="1580"/>
        <v>0</v>
      </c>
      <c r="LR113" s="243">
        <f t="shared" si="1581"/>
        <v>0</v>
      </c>
      <c r="LS113" s="243"/>
      <c r="LT113" s="209" t="str">
        <f t="shared" si="1582"/>
        <v/>
      </c>
      <c r="LV113" s="221"/>
      <c r="LW113" s="187" t="str">
        <f>IF(LV113="","",VLOOKUP(LV113,Language!$D$5:$E$100,2,0))</f>
        <v/>
      </c>
      <c r="LX113" s="222"/>
      <c r="LY113" s="187" t="str">
        <f>IF(LX113="","",VLOOKUP(LX113,Language!$D$5:$E$100,2,0))</f>
        <v/>
      </c>
      <c r="LZ113" s="257"/>
      <c r="MA113" s="258"/>
      <c r="MB113" s="242"/>
      <c r="MC113" s="242"/>
      <c r="MD113" s="243">
        <f t="shared" si="1583"/>
        <v>0</v>
      </c>
      <c r="ME113" s="243">
        <f t="shared" si="1584"/>
        <v>0</v>
      </c>
      <c r="MF113" s="243"/>
      <c r="MG113" s="209" t="str">
        <f t="shared" si="1585"/>
        <v/>
      </c>
    </row>
    <row r="114" spans="1:345" s="22" customFormat="1">
      <c r="A114" s="183"/>
      <c r="B114" s="186" t="str">
        <f>IF(C114="","",INDEX(Groups!$C$7:$C$65,MATCH(C114,Groups!$D$7:$D$65,0)))</f>
        <v/>
      </c>
      <c r="C114" s="187" t="str">
        <f>'World Cup'!$W$60</f>
        <v/>
      </c>
      <c r="D114" s="188" t="str">
        <f>IF(E114="","",INDEX(Groups!$C$7:$C$65,MATCH(E114,Groups!$D$7:$D$65,0)))</f>
        <v/>
      </c>
      <c r="E114" s="187" t="str">
        <f>'World Cup'!$X$60</f>
        <v/>
      </c>
      <c r="F114" s="189" t="str">
        <f>IF(AND('World Cup'!$W$61&lt;&gt;"",'World Cup'!$X$61&lt;&gt;""),'World Cup'!$W$61+IF(AND('World Cup'!$W$63&lt;&gt;"",'World Cup'!$X$63&lt;&gt;"",'World Cup'!$W$61='World Cup'!$X$61),'World Cup'!$W$63,0),"")</f>
        <v/>
      </c>
      <c r="G114" s="190" t="str">
        <f>IF(AND('World Cup'!$W$61&lt;&gt;"",'World Cup'!$X$61&lt;&gt;""),'World Cup'!$X$61+IF(AND('World Cup'!$W$63&lt;&gt;"",'World Cup'!$X$63&lt;&gt;"",'World Cup'!$W$61='World Cup'!$X$61),'World Cup'!$X$63,0),"")</f>
        <v/>
      </c>
      <c r="I114" s="221"/>
      <c r="J114" s="187" t="str">
        <f>IF(I114="","",VLOOKUP(I114,Language!$D$5:$E$100,2,0))</f>
        <v/>
      </c>
      <c r="K114" s="222"/>
      <c r="L114" s="187" t="str">
        <f>IF(K114="","",VLOOKUP(K114,Language!$D$5:$E$100,2,0))</f>
        <v/>
      </c>
      <c r="M114" s="259"/>
      <c r="N114" s="260"/>
      <c r="O114" s="244"/>
      <c r="P114" s="244"/>
      <c r="Q114" s="245">
        <f t="shared" si="1508"/>
        <v>0</v>
      </c>
      <c r="R114" s="245">
        <f t="shared" si="1509"/>
        <v>0</v>
      </c>
      <c r="S114" s="245"/>
      <c r="T114" s="209" t="str">
        <f t="shared" si="1510"/>
        <v/>
      </c>
      <c r="V114" s="221"/>
      <c r="W114" s="187" t="str">
        <f>IF(V114="","",VLOOKUP(V114,Language!$D$5:$E$100,2,0))</f>
        <v/>
      </c>
      <c r="X114" s="222"/>
      <c r="Y114" s="187" t="str">
        <f>IF(X114="","",VLOOKUP(X114,Language!$D$5:$E$100,2,0))</f>
        <v/>
      </c>
      <c r="Z114" s="259"/>
      <c r="AA114" s="260"/>
      <c r="AB114" s="244"/>
      <c r="AC114" s="244"/>
      <c r="AD114" s="245">
        <f t="shared" si="1511"/>
        <v>0</v>
      </c>
      <c r="AE114" s="245">
        <f t="shared" si="1512"/>
        <v>0</v>
      </c>
      <c r="AF114" s="245"/>
      <c r="AG114" s="209" t="str">
        <f t="shared" si="1513"/>
        <v/>
      </c>
      <c r="AI114" s="221"/>
      <c r="AJ114" s="187" t="str">
        <f>IF(AI114="","",VLOOKUP(AI114,Language!$D$5:$E$100,2,0))</f>
        <v/>
      </c>
      <c r="AK114" s="222"/>
      <c r="AL114" s="187" t="str">
        <f>IF(AK114="","",VLOOKUP(AK114,Language!$D$5:$E$100,2,0))</f>
        <v/>
      </c>
      <c r="AM114" s="259"/>
      <c r="AN114" s="260"/>
      <c r="AO114" s="244"/>
      <c r="AP114" s="244"/>
      <c r="AQ114" s="245">
        <f t="shared" si="1514"/>
        <v>0</v>
      </c>
      <c r="AR114" s="245">
        <f t="shared" si="1515"/>
        <v>0</v>
      </c>
      <c r="AS114" s="245"/>
      <c r="AT114" s="209" t="str">
        <f t="shared" si="1516"/>
        <v/>
      </c>
      <c r="AV114" s="221"/>
      <c r="AW114" s="187" t="str">
        <f>IF(AV114="","",VLOOKUP(AV114,Language!$D$5:$E$100,2,0))</f>
        <v/>
      </c>
      <c r="AX114" s="222"/>
      <c r="AY114" s="187" t="str">
        <f>IF(AX114="","",VLOOKUP(AX114,Language!$D$5:$E$100,2,0))</f>
        <v/>
      </c>
      <c r="AZ114" s="259"/>
      <c r="BA114" s="260"/>
      <c r="BB114" s="244"/>
      <c r="BC114" s="244"/>
      <c r="BD114" s="245">
        <f t="shared" si="1517"/>
        <v>0</v>
      </c>
      <c r="BE114" s="245">
        <f t="shared" si="1518"/>
        <v>0</v>
      </c>
      <c r="BF114" s="245"/>
      <c r="BG114" s="209" t="str">
        <f t="shared" si="1519"/>
        <v/>
      </c>
      <c r="BI114" s="221"/>
      <c r="BJ114" s="187" t="str">
        <f>IF(BI114="","",VLOOKUP(BI114,Language!$D$5:$E$100,2,0))</f>
        <v/>
      </c>
      <c r="BK114" s="222"/>
      <c r="BL114" s="187" t="str">
        <f>IF(BK114="","",VLOOKUP(BK114,Language!$D$5:$E$100,2,0))</f>
        <v/>
      </c>
      <c r="BM114" s="259"/>
      <c r="BN114" s="260"/>
      <c r="BO114" s="244"/>
      <c r="BP114" s="244"/>
      <c r="BQ114" s="245">
        <f t="shared" si="1520"/>
        <v>0</v>
      </c>
      <c r="BR114" s="245">
        <f t="shared" si="1521"/>
        <v>0</v>
      </c>
      <c r="BS114" s="245"/>
      <c r="BT114" s="209" t="str">
        <f t="shared" si="1522"/>
        <v/>
      </c>
      <c r="BV114" s="221"/>
      <c r="BW114" s="187" t="str">
        <f>IF(BV114="","",VLOOKUP(BV114,Language!$D$5:$E$100,2,0))</f>
        <v/>
      </c>
      <c r="BX114" s="222"/>
      <c r="BY114" s="187" t="str">
        <f>IF(BX114="","",VLOOKUP(BX114,Language!$D$5:$E$100,2,0))</f>
        <v/>
      </c>
      <c r="BZ114" s="259"/>
      <c r="CA114" s="260"/>
      <c r="CB114" s="244"/>
      <c r="CC114" s="244"/>
      <c r="CD114" s="245">
        <f t="shared" si="1523"/>
        <v>0</v>
      </c>
      <c r="CE114" s="245">
        <f t="shared" si="1524"/>
        <v>0</v>
      </c>
      <c r="CF114" s="245"/>
      <c r="CG114" s="209" t="str">
        <f t="shared" si="1525"/>
        <v/>
      </c>
      <c r="CI114" s="221"/>
      <c r="CJ114" s="187" t="str">
        <f>IF(CI114="","",VLOOKUP(CI114,Language!$D$5:$E$100,2,0))</f>
        <v/>
      </c>
      <c r="CK114" s="222"/>
      <c r="CL114" s="187" t="str">
        <f>IF(CK114="","",VLOOKUP(CK114,Language!$D$5:$E$100,2,0))</f>
        <v/>
      </c>
      <c r="CM114" s="259"/>
      <c r="CN114" s="260"/>
      <c r="CO114" s="244"/>
      <c r="CP114" s="244"/>
      <c r="CQ114" s="245">
        <f t="shared" si="1526"/>
        <v>0</v>
      </c>
      <c r="CR114" s="245">
        <f t="shared" si="1527"/>
        <v>0</v>
      </c>
      <c r="CS114" s="245"/>
      <c r="CT114" s="209" t="str">
        <f t="shared" si="1528"/>
        <v/>
      </c>
      <c r="CV114" s="221"/>
      <c r="CW114" s="187" t="str">
        <f>IF(CV114="","",VLOOKUP(CV114,Language!$D$5:$E$100,2,0))</f>
        <v/>
      </c>
      <c r="CX114" s="222"/>
      <c r="CY114" s="187" t="str">
        <f>IF(CX114="","",VLOOKUP(CX114,Language!$D$5:$E$100,2,0))</f>
        <v/>
      </c>
      <c r="CZ114" s="259"/>
      <c r="DA114" s="260"/>
      <c r="DB114" s="244"/>
      <c r="DC114" s="244"/>
      <c r="DD114" s="245">
        <f t="shared" si="1529"/>
        <v>0</v>
      </c>
      <c r="DE114" s="245">
        <f t="shared" si="1530"/>
        <v>0</v>
      </c>
      <c r="DF114" s="245"/>
      <c r="DG114" s="209" t="str">
        <f t="shared" si="1531"/>
        <v/>
      </c>
      <c r="DI114" s="221"/>
      <c r="DJ114" s="187" t="str">
        <f>IF(DI114="","",VLOOKUP(DI114,Language!$D$5:$E$100,2,0))</f>
        <v/>
      </c>
      <c r="DK114" s="222"/>
      <c r="DL114" s="187" t="str">
        <f>IF(DK114="","",VLOOKUP(DK114,Language!$D$5:$E$100,2,0))</f>
        <v/>
      </c>
      <c r="DM114" s="259"/>
      <c r="DN114" s="260"/>
      <c r="DO114" s="244"/>
      <c r="DP114" s="244"/>
      <c r="DQ114" s="245">
        <f t="shared" si="1532"/>
        <v>0</v>
      </c>
      <c r="DR114" s="245">
        <f t="shared" si="1533"/>
        <v>0</v>
      </c>
      <c r="DS114" s="245"/>
      <c r="DT114" s="209" t="str">
        <f t="shared" si="1534"/>
        <v/>
      </c>
      <c r="DV114" s="221"/>
      <c r="DW114" s="187" t="str">
        <f>IF(DV114="","",VLOOKUP(DV114,Language!$D$5:$E$100,2,0))</f>
        <v/>
      </c>
      <c r="DX114" s="222"/>
      <c r="DY114" s="187" t="str">
        <f>IF(DX114="","",VLOOKUP(DX114,Language!$D$5:$E$100,2,0))</f>
        <v/>
      </c>
      <c r="DZ114" s="259"/>
      <c r="EA114" s="260"/>
      <c r="EB114" s="244"/>
      <c r="EC114" s="244"/>
      <c r="ED114" s="245">
        <f t="shared" si="1535"/>
        <v>0</v>
      </c>
      <c r="EE114" s="245">
        <f t="shared" si="1536"/>
        <v>0</v>
      </c>
      <c r="EF114" s="245"/>
      <c r="EG114" s="209" t="str">
        <f t="shared" si="1537"/>
        <v/>
      </c>
      <c r="EI114" s="221"/>
      <c r="EJ114" s="187" t="str">
        <f>IF(EI114="","",VLOOKUP(EI114,Language!$D$5:$E$100,2,0))</f>
        <v/>
      </c>
      <c r="EK114" s="222"/>
      <c r="EL114" s="187" t="str">
        <f>IF(EK114="","",VLOOKUP(EK114,Language!$D$5:$E$100,2,0))</f>
        <v/>
      </c>
      <c r="EM114" s="259"/>
      <c r="EN114" s="260"/>
      <c r="EO114" s="244"/>
      <c r="EP114" s="244"/>
      <c r="EQ114" s="245">
        <f t="shared" si="1538"/>
        <v>0</v>
      </c>
      <c r="ER114" s="245">
        <f t="shared" si="1539"/>
        <v>0</v>
      </c>
      <c r="ES114" s="245"/>
      <c r="ET114" s="209" t="str">
        <f t="shared" si="1540"/>
        <v/>
      </c>
      <c r="EV114" s="221"/>
      <c r="EW114" s="187" t="str">
        <f>IF(EV114="","",VLOOKUP(EV114,Language!$D$5:$E$100,2,0))</f>
        <v/>
      </c>
      <c r="EX114" s="222"/>
      <c r="EY114" s="187" t="str">
        <f>IF(EX114="","",VLOOKUP(EX114,Language!$D$5:$E$100,2,0))</f>
        <v/>
      </c>
      <c r="EZ114" s="259"/>
      <c r="FA114" s="260"/>
      <c r="FB114" s="244"/>
      <c r="FC114" s="244"/>
      <c r="FD114" s="245">
        <f t="shared" si="1541"/>
        <v>0</v>
      </c>
      <c r="FE114" s="245">
        <f t="shared" si="1542"/>
        <v>0</v>
      </c>
      <c r="FF114" s="245"/>
      <c r="FG114" s="209" t="str">
        <f t="shared" si="1543"/>
        <v/>
      </c>
      <c r="FI114" s="221"/>
      <c r="FJ114" s="187" t="str">
        <f>IF(FI114="","",VLOOKUP(FI114,Language!$D$5:$E$100,2,0))</f>
        <v/>
      </c>
      <c r="FK114" s="222"/>
      <c r="FL114" s="187" t="str">
        <f>IF(FK114="","",VLOOKUP(FK114,Language!$D$5:$E$100,2,0))</f>
        <v/>
      </c>
      <c r="FM114" s="259"/>
      <c r="FN114" s="260"/>
      <c r="FO114" s="244"/>
      <c r="FP114" s="244"/>
      <c r="FQ114" s="245">
        <f t="shared" si="1544"/>
        <v>0</v>
      </c>
      <c r="FR114" s="245">
        <f t="shared" si="1545"/>
        <v>0</v>
      </c>
      <c r="FS114" s="245"/>
      <c r="FT114" s="209" t="str">
        <f t="shared" si="1546"/>
        <v/>
      </c>
      <c r="FV114" s="221"/>
      <c r="FW114" s="187" t="str">
        <f>IF(FV114="","",VLOOKUP(FV114,Language!$D$5:$E$100,2,0))</f>
        <v/>
      </c>
      <c r="FX114" s="222"/>
      <c r="FY114" s="187" t="str">
        <f>IF(FX114="","",VLOOKUP(FX114,Language!$D$5:$E$100,2,0))</f>
        <v/>
      </c>
      <c r="FZ114" s="259"/>
      <c r="GA114" s="260"/>
      <c r="GB114" s="244"/>
      <c r="GC114" s="244"/>
      <c r="GD114" s="245">
        <f t="shared" si="1547"/>
        <v>0</v>
      </c>
      <c r="GE114" s="245">
        <f t="shared" si="1548"/>
        <v>0</v>
      </c>
      <c r="GF114" s="245"/>
      <c r="GG114" s="209" t="str">
        <f t="shared" si="1549"/>
        <v/>
      </c>
      <c r="GI114" s="221"/>
      <c r="GJ114" s="187" t="str">
        <f>IF(GI114="","",VLOOKUP(GI114,Language!$D$5:$E$100,2,0))</f>
        <v/>
      </c>
      <c r="GK114" s="222"/>
      <c r="GL114" s="187" t="str">
        <f>IF(GK114="","",VLOOKUP(GK114,Language!$D$5:$E$100,2,0))</f>
        <v/>
      </c>
      <c r="GM114" s="259"/>
      <c r="GN114" s="260"/>
      <c r="GO114" s="244"/>
      <c r="GP114" s="244"/>
      <c r="GQ114" s="245">
        <f t="shared" si="1550"/>
        <v>0</v>
      </c>
      <c r="GR114" s="245">
        <f t="shared" si="1551"/>
        <v>0</v>
      </c>
      <c r="GS114" s="245"/>
      <c r="GT114" s="209" t="str">
        <f t="shared" si="1552"/>
        <v/>
      </c>
      <c r="GV114" s="221"/>
      <c r="GW114" s="187" t="str">
        <f>IF(GV114="","",VLOOKUP(GV114,Language!$D$5:$E$100,2,0))</f>
        <v/>
      </c>
      <c r="GX114" s="222"/>
      <c r="GY114" s="187" t="str">
        <f>IF(GX114="","",VLOOKUP(GX114,Language!$D$5:$E$100,2,0))</f>
        <v/>
      </c>
      <c r="GZ114" s="259"/>
      <c r="HA114" s="260"/>
      <c r="HB114" s="244"/>
      <c r="HC114" s="244"/>
      <c r="HD114" s="245">
        <f t="shared" si="1553"/>
        <v>0</v>
      </c>
      <c r="HE114" s="245">
        <f t="shared" si="1554"/>
        <v>0</v>
      </c>
      <c r="HF114" s="245"/>
      <c r="HG114" s="209" t="str">
        <f t="shared" si="1555"/>
        <v/>
      </c>
      <c r="HI114" s="221"/>
      <c r="HJ114" s="187" t="str">
        <f>IF(HI114="","",VLOOKUP(HI114,Language!$D$5:$E$100,2,0))</f>
        <v/>
      </c>
      <c r="HK114" s="222"/>
      <c r="HL114" s="187" t="str">
        <f>IF(HK114="","",VLOOKUP(HK114,Language!$D$5:$E$100,2,0))</f>
        <v/>
      </c>
      <c r="HM114" s="259"/>
      <c r="HN114" s="260"/>
      <c r="HO114" s="244"/>
      <c r="HP114" s="244"/>
      <c r="HQ114" s="245">
        <f t="shared" si="1556"/>
        <v>0</v>
      </c>
      <c r="HR114" s="245">
        <f t="shared" si="1557"/>
        <v>0</v>
      </c>
      <c r="HS114" s="245"/>
      <c r="HT114" s="209" t="str">
        <f t="shared" si="1558"/>
        <v/>
      </c>
      <c r="HV114" s="221"/>
      <c r="HW114" s="187" t="str">
        <f>IF(HV114="","",VLOOKUP(HV114,Language!$D$5:$E$100,2,0))</f>
        <v/>
      </c>
      <c r="HX114" s="222"/>
      <c r="HY114" s="187" t="str">
        <f>IF(HX114="","",VLOOKUP(HX114,Language!$D$5:$E$100,2,0))</f>
        <v/>
      </c>
      <c r="HZ114" s="259"/>
      <c r="IA114" s="260"/>
      <c r="IB114" s="244"/>
      <c r="IC114" s="244"/>
      <c r="ID114" s="245">
        <f t="shared" si="1559"/>
        <v>0</v>
      </c>
      <c r="IE114" s="245">
        <f t="shared" si="1560"/>
        <v>0</v>
      </c>
      <c r="IF114" s="245"/>
      <c r="IG114" s="209" t="str">
        <f t="shared" si="1561"/>
        <v/>
      </c>
      <c r="II114" s="221"/>
      <c r="IJ114" s="187" t="str">
        <f>IF(II114="","",VLOOKUP(II114,Language!$D$5:$E$100,2,0))</f>
        <v/>
      </c>
      <c r="IK114" s="222"/>
      <c r="IL114" s="187" t="str">
        <f>IF(IK114="","",VLOOKUP(IK114,Language!$D$5:$E$100,2,0))</f>
        <v/>
      </c>
      <c r="IM114" s="259"/>
      <c r="IN114" s="260"/>
      <c r="IO114" s="244"/>
      <c r="IP114" s="244"/>
      <c r="IQ114" s="245">
        <f t="shared" si="1562"/>
        <v>0</v>
      </c>
      <c r="IR114" s="245">
        <f t="shared" si="1563"/>
        <v>0</v>
      </c>
      <c r="IS114" s="245"/>
      <c r="IT114" s="209" t="str">
        <f t="shared" si="1564"/>
        <v/>
      </c>
      <c r="IV114" s="221"/>
      <c r="IW114" s="187" t="str">
        <f>IF(IV114="","",VLOOKUP(IV114,Language!$D$5:$E$100,2,0))</f>
        <v/>
      </c>
      <c r="IX114" s="222"/>
      <c r="IY114" s="187" t="str">
        <f>IF(IX114="","",VLOOKUP(IX114,Language!$D$5:$E$100,2,0))</f>
        <v/>
      </c>
      <c r="IZ114" s="259"/>
      <c r="JA114" s="260"/>
      <c r="JB114" s="244"/>
      <c r="JC114" s="244"/>
      <c r="JD114" s="245">
        <f t="shared" si="1565"/>
        <v>0</v>
      </c>
      <c r="JE114" s="245">
        <f t="shared" si="1566"/>
        <v>0</v>
      </c>
      <c r="JF114" s="245"/>
      <c r="JG114" s="209" t="str">
        <f t="shared" si="1567"/>
        <v/>
      </c>
      <c r="JI114" s="221"/>
      <c r="JJ114" s="187" t="str">
        <f>IF(JI114="","",VLOOKUP(JI114,Language!$D$5:$E$100,2,0))</f>
        <v/>
      </c>
      <c r="JK114" s="222"/>
      <c r="JL114" s="187" t="str">
        <f>IF(JK114="","",VLOOKUP(JK114,Language!$D$5:$E$100,2,0))</f>
        <v/>
      </c>
      <c r="JM114" s="259"/>
      <c r="JN114" s="260"/>
      <c r="JO114" s="244"/>
      <c r="JP114" s="244"/>
      <c r="JQ114" s="245">
        <f t="shared" si="1568"/>
        <v>0</v>
      </c>
      <c r="JR114" s="245">
        <f t="shared" si="1569"/>
        <v>0</v>
      </c>
      <c r="JS114" s="245"/>
      <c r="JT114" s="209" t="str">
        <f t="shared" si="1570"/>
        <v/>
      </c>
      <c r="JV114" s="221"/>
      <c r="JW114" s="187" t="str">
        <f>IF(JV114="","",VLOOKUP(JV114,Language!$D$5:$E$100,2,0))</f>
        <v/>
      </c>
      <c r="JX114" s="222"/>
      <c r="JY114" s="187" t="str">
        <f>IF(JX114="","",VLOOKUP(JX114,Language!$D$5:$E$100,2,0))</f>
        <v/>
      </c>
      <c r="JZ114" s="259"/>
      <c r="KA114" s="260"/>
      <c r="KB114" s="244"/>
      <c r="KC114" s="244"/>
      <c r="KD114" s="245">
        <f t="shared" si="1571"/>
        <v>0</v>
      </c>
      <c r="KE114" s="245">
        <f t="shared" si="1572"/>
        <v>0</v>
      </c>
      <c r="KF114" s="245"/>
      <c r="KG114" s="209" t="str">
        <f t="shared" si="1573"/>
        <v/>
      </c>
      <c r="KI114" s="221"/>
      <c r="KJ114" s="187" t="str">
        <f>IF(KI114="","",VLOOKUP(KI114,Language!$D$5:$E$100,2,0))</f>
        <v/>
      </c>
      <c r="KK114" s="222"/>
      <c r="KL114" s="187" t="str">
        <f>IF(KK114="","",VLOOKUP(KK114,Language!$D$5:$E$100,2,0))</f>
        <v/>
      </c>
      <c r="KM114" s="259"/>
      <c r="KN114" s="260"/>
      <c r="KO114" s="244"/>
      <c r="KP114" s="244"/>
      <c r="KQ114" s="245">
        <f t="shared" si="1574"/>
        <v>0</v>
      </c>
      <c r="KR114" s="245">
        <f t="shared" si="1575"/>
        <v>0</v>
      </c>
      <c r="KS114" s="245"/>
      <c r="KT114" s="209" t="str">
        <f t="shared" si="1576"/>
        <v/>
      </c>
      <c r="KV114" s="221"/>
      <c r="KW114" s="187" t="str">
        <f>IF(KV114="","",VLOOKUP(KV114,Language!$D$5:$E$100,2,0))</f>
        <v/>
      </c>
      <c r="KX114" s="222"/>
      <c r="KY114" s="187" t="str">
        <f>IF(KX114="","",VLOOKUP(KX114,Language!$D$5:$E$100,2,0))</f>
        <v/>
      </c>
      <c r="KZ114" s="259"/>
      <c r="LA114" s="260"/>
      <c r="LB114" s="244"/>
      <c r="LC114" s="244"/>
      <c r="LD114" s="245">
        <f t="shared" si="1577"/>
        <v>0</v>
      </c>
      <c r="LE114" s="245">
        <f t="shared" si="1578"/>
        <v>0</v>
      </c>
      <c r="LF114" s="245"/>
      <c r="LG114" s="209" t="str">
        <f t="shared" si="1579"/>
        <v/>
      </c>
      <c r="LI114" s="221"/>
      <c r="LJ114" s="187" t="str">
        <f>IF(LI114="","",VLOOKUP(LI114,Language!$D$5:$E$100,2,0))</f>
        <v/>
      </c>
      <c r="LK114" s="222"/>
      <c r="LL114" s="187" t="str">
        <f>IF(LK114="","",VLOOKUP(LK114,Language!$D$5:$E$100,2,0))</f>
        <v/>
      </c>
      <c r="LM114" s="259"/>
      <c r="LN114" s="260"/>
      <c r="LO114" s="244"/>
      <c r="LP114" s="244"/>
      <c r="LQ114" s="245">
        <f t="shared" si="1580"/>
        <v>0</v>
      </c>
      <c r="LR114" s="245">
        <f t="shared" si="1581"/>
        <v>0</v>
      </c>
      <c r="LS114" s="245"/>
      <c r="LT114" s="209" t="str">
        <f t="shared" si="1582"/>
        <v/>
      </c>
      <c r="LV114" s="221"/>
      <c r="LW114" s="187" t="str">
        <f>IF(LV114="","",VLOOKUP(LV114,Language!$D$5:$E$100,2,0))</f>
        <v/>
      </c>
      <c r="LX114" s="222"/>
      <c r="LY114" s="187" t="str">
        <f>IF(LX114="","",VLOOKUP(LX114,Language!$D$5:$E$100,2,0))</f>
        <v/>
      </c>
      <c r="LZ114" s="259"/>
      <c r="MA114" s="260"/>
      <c r="MB114" s="244"/>
      <c r="MC114" s="244"/>
      <c r="MD114" s="245">
        <f t="shared" si="1583"/>
        <v>0</v>
      </c>
      <c r="ME114" s="245">
        <f t="shared" si="1584"/>
        <v>0</v>
      </c>
      <c r="MF114" s="245"/>
      <c r="MG114" s="209" t="str">
        <f t="shared" si="1585"/>
        <v/>
      </c>
    </row>
    <row r="115" spans="1:345" s="22" customFormat="1" ht="24" customHeight="1">
      <c r="A115" s="183"/>
      <c r="B115" s="195" t="str">
        <f>Language!$E$216</f>
        <v>Quarter final</v>
      </c>
      <c r="C115" s="201"/>
      <c r="D115" s="201"/>
      <c r="E115" s="198"/>
      <c r="F115" s="202"/>
      <c r="G115" s="203"/>
      <c r="I115" s="195" t="str">
        <f>$B115</f>
        <v>Quarter final</v>
      </c>
      <c r="J115" s="197"/>
      <c r="K115" s="197"/>
      <c r="L115" s="198"/>
      <c r="M115" s="226"/>
      <c r="N115" s="227"/>
      <c r="O115" s="199"/>
      <c r="P115" s="210"/>
      <c r="Q115" s="198"/>
      <c r="R115" s="198"/>
      <c r="S115" s="198"/>
      <c r="T115" s="211"/>
      <c r="V115" s="195" t="str">
        <f>$B115</f>
        <v>Quarter final</v>
      </c>
      <c r="W115" s="197"/>
      <c r="X115" s="197"/>
      <c r="Y115" s="198"/>
      <c r="Z115" s="226"/>
      <c r="AA115" s="227"/>
      <c r="AB115" s="199"/>
      <c r="AC115" s="210"/>
      <c r="AD115" s="198"/>
      <c r="AE115" s="198"/>
      <c r="AF115" s="198"/>
      <c r="AG115" s="211"/>
      <c r="AI115" s="195" t="str">
        <f>$B115</f>
        <v>Quarter final</v>
      </c>
      <c r="AJ115" s="197"/>
      <c r="AK115" s="197"/>
      <c r="AL115" s="198"/>
      <c r="AM115" s="226"/>
      <c r="AN115" s="227"/>
      <c r="AO115" s="199"/>
      <c r="AP115" s="210"/>
      <c r="AQ115" s="198"/>
      <c r="AR115" s="198"/>
      <c r="AS115" s="198"/>
      <c r="AT115" s="211"/>
      <c r="AV115" s="195" t="str">
        <f>$B115</f>
        <v>Quarter final</v>
      </c>
      <c r="AW115" s="197"/>
      <c r="AX115" s="197"/>
      <c r="AY115" s="198"/>
      <c r="AZ115" s="226"/>
      <c r="BA115" s="227"/>
      <c r="BB115" s="199"/>
      <c r="BC115" s="210"/>
      <c r="BD115" s="198"/>
      <c r="BE115" s="198"/>
      <c r="BF115" s="198"/>
      <c r="BG115" s="211"/>
      <c r="BI115" s="195" t="str">
        <f>$B115</f>
        <v>Quarter final</v>
      </c>
      <c r="BJ115" s="197"/>
      <c r="BK115" s="197"/>
      <c r="BL115" s="198"/>
      <c r="BM115" s="226"/>
      <c r="BN115" s="227"/>
      <c r="BO115" s="199"/>
      <c r="BP115" s="210"/>
      <c r="BQ115" s="198"/>
      <c r="BR115" s="198"/>
      <c r="BS115" s="198"/>
      <c r="BT115" s="211"/>
      <c r="BV115" s="195" t="str">
        <f>$B115</f>
        <v>Quarter final</v>
      </c>
      <c r="BW115" s="197"/>
      <c r="BX115" s="197"/>
      <c r="BY115" s="198"/>
      <c r="BZ115" s="226"/>
      <c r="CA115" s="227"/>
      <c r="CB115" s="199"/>
      <c r="CC115" s="210"/>
      <c r="CD115" s="198"/>
      <c r="CE115" s="198"/>
      <c r="CF115" s="198"/>
      <c r="CG115" s="211"/>
      <c r="CI115" s="195" t="str">
        <f>$B115</f>
        <v>Quarter final</v>
      </c>
      <c r="CJ115" s="197"/>
      <c r="CK115" s="197"/>
      <c r="CL115" s="198"/>
      <c r="CM115" s="226"/>
      <c r="CN115" s="227"/>
      <c r="CO115" s="199"/>
      <c r="CP115" s="210"/>
      <c r="CQ115" s="198"/>
      <c r="CR115" s="198"/>
      <c r="CS115" s="198"/>
      <c r="CT115" s="211"/>
      <c r="CV115" s="195" t="str">
        <f>$B115</f>
        <v>Quarter final</v>
      </c>
      <c r="CW115" s="197"/>
      <c r="CX115" s="197"/>
      <c r="CY115" s="198"/>
      <c r="CZ115" s="226"/>
      <c r="DA115" s="227"/>
      <c r="DB115" s="199"/>
      <c r="DC115" s="210"/>
      <c r="DD115" s="198"/>
      <c r="DE115" s="198"/>
      <c r="DF115" s="198"/>
      <c r="DG115" s="211"/>
      <c r="DI115" s="195" t="str">
        <f>$B115</f>
        <v>Quarter final</v>
      </c>
      <c r="DJ115" s="197"/>
      <c r="DK115" s="197"/>
      <c r="DL115" s="198"/>
      <c r="DM115" s="226"/>
      <c r="DN115" s="227"/>
      <c r="DO115" s="199"/>
      <c r="DP115" s="210"/>
      <c r="DQ115" s="198"/>
      <c r="DR115" s="198"/>
      <c r="DS115" s="198"/>
      <c r="DT115" s="211"/>
      <c r="DV115" s="195" t="str">
        <f>$B115</f>
        <v>Quarter final</v>
      </c>
      <c r="DW115" s="197"/>
      <c r="DX115" s="197"/>
      <c r="DY115" s="198"/>
      <c r="DZ115" s="226"/>
      <c r="EA115" s="227"/>
      <c r="EB115" s="199"/>
      <c r="EC115" s="210"/>
      <c r="ED115" s="198"/>
      <c r="EE115" s="198"/>
      <c r="EF115" s="198"/>
      <c r="EG115" s="211"/>
      <c r="EI115" s="195" t="str">
        <f>$B115</f>
        <v>Quarter final</v>
      </c>
      <c r="EJ115" s="197"/>
      <c r="EK115" s="197"/>
      <c r="EL115" s="198"/>
      <c r="EM115" s="226"/>
      <c r="EN115" s="227"/>
      <c r="EO115" s="199"/>
      <c r="EP115" s="210"/>
      <c r="EQ115" s="198"/>
      <c r="ER115" s="198"/>
      <c r="ES115" s="198"/>
      <c r="ET115" s="211"/>
      <c r="EV115" s="195" t="str">
        <f>$B115</f>
        <v>Quarter final</v>
      </c>
      <c r="EW115" s="197"/>
      <c r="EX115" s="197"/>
      <c r="EY115" s="198"/>
      <c r="EZ115" s="226"/>
      <c r="FA115" s="227"/>
      <c r="FB115" s="199"/>
      <c r="FC115" s="210"/>
      <c r="FD115" s="198"/>
      <c r="FE115" s="198"/>
      <c r="FF115" s="198"/>
      <c r="FG115" s="211"/>
      <c r="FI115" s="195" t="str">
        <f>$B115</f>
        <v>Quarter final</v>
      </c>
      <c r="FJ115" s="197"/>
      <c r="FK115" s="197"/>
      <c r="FL115" s="198"/>
      <c r="FM115" s="226"/>
      <c r="FN115" s="227"/>
      <c r="FO115" s="199"/>
      <c r="FP115" s="210"/>
      <c r="FQ115" s="198"/>
      <c r="FR115" s="198"/>
      <c r="FS115" s="198"/>
      <c r="FT115" s="211"/>
      <c r="FV115" s="195" t="str">
        <f>$B115</f>
        <v>Quarter final</v>
      </c>
      <c r="FW115" s="197"/>
      <c r="FX115" s="197"/>
      <c r="FY115" s="198"/>
      <c r="FZ115" s="226"/>
      <c r="GA115" s="227"/>
      <c r="GB115" s="199"/>
      <c r="GC115" s="210"/>
      <c r="GD115" s="198"/>
      <c r="GE115" s="198"/>
      <c r="GF115" s="198"/>
      <c r="GG115" s="211"/>
      <c r="GI115" s="195" t="str">
        <f>$B115</f>
        <v>Quarter final</v>
      </c>
      <c r="GJ115" s="197"/>
      <c r="GK115" s="197"/>
      <c r="GL115" s="198"/>
      <c r="GM115" s="226"/>
      <c r="GN115" s="227"/>
      <c r="GO115" s="199"/>
      <c r="GP115" s="210"/>
      <c r="GQ115" s="198"/>
      <c r="GR115" s="198"/>
      <c r="GS115" s="198"/>
      <c r="GT115" s="211"/>
      <c r="GV115" s="195" t="str">
        <f>$B115</f>
        <v>Quarter final</v>
      </c>
      <c r="GW115" s="197"/>
      <c r="GX115" s="197"/>
      <c r="GY115" s="198"/>
      <c r="GZ115" s="226"/>
      <c r="HA115" s="227"/>
      <c r="HB115" s="199"/>
      <c r="HC115" s="210"/>
      <c r="HD115" s="198"/>
      <c r="HE115" s="198"/>
      <c r="HF115" s="198"/>
      <c r="HG115" s="211"/>
      <c r="HI115" s="195" t="str">
        <f>$B115</f>
        <v>Quarter final</v>
      </c>
      <c r="HJ115" s="197"/>
      <c r="HK115" s="197"/>
      <c r="HL115" s="198"/>
      <c r="HM115" s="226"/>
      <c r="HN115" s="227"/>
      <c r="HO115" s="199"/>
      <c r="HP115" s="210"/>
      <c r="HQ115" s="198"/>
      <c r="HR115" s="198"/>
      <c r="HS115" s="198"/>
      <c r="HT115" s="211"/>
      <c r="HV115" s="195" t="str">
        <f>$B115</f>
        <v>Quarter final</v>
      </c>
      <c r="HW115" s="197"/>
      <c r="HX115" s="197"/>
      <c r="HY115" s="198"/>
      <c r="HZ115" s="226"/>
      <c r="IA115" s="227"/>
      <c r="IB115" s="199"/>
      <c r="IC115" s="210"/>
      <c r="ID115" s="198"/>
      <c r="IE115" s="198"/>
      <c r="IF115" s="198"/>
      <c r="IG115" s="211"/>
      <c r="II115" s="195" t="str">
        <f>$B115</f>
        <v>Quarter final</v>
      </c>
      <c r="IJ115" s="197"/>
      <c r="IK115" s="197"/>
      <c r="IL115" s="198"/>
      <c r="IM115" s="226"/>
      <c r="IN115" s="227"/>
      <c r="IO115" s="199"/>
      <c r="IP115" s="210"/>
      <c r="IQ115" s="198"/>
      <c r="IR115" s="198"/>
      <c r="IS115" s="198"/>
      <c r="IT115" s="211"/>
      <c r="IV115" s="195" t="str">
        <f>$B115</f>
        <v>Quarter final</v>
      </c>
      <c r="IW115" s="197"/>
      <c r="IX115" s="197"/>
      <c r="IY115" s="198"/>
      <c r="IZ115" s="226"/>
      <c r="JA115" s="227"/>
      <c r="JB115" s="199"/>
      <c r="JC115" s="210"/>
      <c r="JD115" s="198"/>
      <c r="JE115" s="198"/>
      <c r="JF115" s="198"/>
      <c r="JG115" s="211"/>
      <c r="JI115" s="195" t="str">
        <f>$B115</f>
        <v>Quarter final</v>
      </c>
      <c r="JJ115" s="197"/>
      <c r="JK115" s="197"/>
      <c r="JL115" s="198"/>
      <c r="JM115" s="226"/>
      <c r="JN115" s="227"/>
      <c r="JO115" s="199"/>
      <c r="JP115" s="210"/>
      <c r="JQ115" s="198"/>
      <c r="JR115" s="198"/>
      <c r="JS115" s="198"/>
      <c r="JT115" s="211"/>
      <c r="JV115" s="195" t="str">
        <f>$B115</f>
        <v>Quarter final</v>
      </c>
      <c r="JW115" s="197"/>
      <c r="JX115" s="197"/>
      <c r="JY115" s="198"/>
      <c r="JZ115" s="226"/>
      <c r="KA115" s="227"/>
      <c r="KB115" s="199"/>
      <c r="KC115" s="210"/>
      <c r="KD115" s="198"/>
      <c r="KE115" s="198"/>
      <c r="KF115" s="198"/>
      <c r="KG115" s="211"/>
      <c r="KI115" s="195" t="str">
        <f>$B115</f>
        <v>Quarter final</v>
      </c>
      <c r="KJ115" s="197"/>
      <c r="KK115" s="197"/>
      <c r="KL115" s="198"/>
      <c r="KM115" s="226"/>
      <c r="KN115" s="227"/>
      <c r="KO115" s="199"/>
      <c r="KP115" s="210"/>
      <c r="KQ115" s="198"/>
      <c r="KR115" s="198"/>
      <c r="KS115" s="198"/>
      <c r="KT115" s="211"/>
      <c r="KV115" s="195" t="str">
        <f>$B115</f>
        <v>Quarter final</v>
      </c>
      <c r="KW115" s="197"/>
      <c r="KX115" s="197"/>
      <c r="KY115" s="198"/>
      <c r="KZ115" s="226"/>
      <c r="LA115" s="227"/>
      <c r="LB115" s="199"/>
      <c r="LC115" s="210"/>
      <c r="LD115" s="198"/>
      <c r="LE115" s="198"/>
      <c r="LF115" s="198"/>
      <c r="LG115" s="211"/>
      <c r="LI115" s="195" t="str">
        <f>$B115</f>
        <v>Quarter final</v>
      </c>
      <c r="LJ115" s="197"/>
      <c r="LK115" s="197"/>
      <c r="LL115" s="198"/>
      <c r="LM115" s="226"/>
      <c r="LN115" s="227"/>
      <c r="LO115" s="199"/>
      <c r="LP115" s="210"/>
      <c r="LQ115" s="198"/>
      <c r="LR115" s="198"/>
      <c r="LS115" s="198"/>
      <c r="LT115" s="211"/>
      <c r="LV115" s="195" t="str">
        <f>$B115</f>
        <v>Quarter final</v>
      </c>
      <c r="LW115" s="197"/>
      <c r="LX115" s="197"/>
      <c r="LY115" s="198"/>
      <c r="LZ115" s="226"/>
      <c r="MA115" s="227"/>
      <c r="MB115" s="199"/>
      <c r="MC115" s="210"/>
      <c r="MD115" s="198"/>
      <c r="ME115" s="198"/>
      <c r="MF115" s="198"/>
      <c r="MG115" s="211"/>
    </row>
    <row r="116" spans="1:345" s="22" customFormat="1">
      <c r="A116" s="183"/>
      <c r="B116" s="186" t="str">
        <f>IF(C116="","",INDEX(Groups!$C$7:$C$65,MATCH(C116,Groups!$D$7:$D$65,0)))</f>
        <v/>
      </c>
      <c r="C116" s="187" t="str">
        <f>'World Cup'!$C$70</f>
        <v/>
      </c>
      <c r="D116" s="188" t="str">
        <f>IF(E116="","",INDEX(Groups!$C$7:$C$65,MATCH(E116,Groups!$D$7:$D$65,0)))</f>
        <v/>
      </c>
      <c r="E116" s="187" t="str">
        <f>'World Cup'!$E$70</f>
        <v/>
      </c>
      <c r="F116" s="189" t="str">
        <f>IF(AND('World Cup'!$C$71&lt;&gt;"",'World Cup'!$E$71&lt;&gt;""),'World Cup'!$C$71+IF(AND('World Cup'!$C$73&lt;&gt;"",'World Cup'!$E$73&lt;&gt;"",'World Cup'!$C$71='World Cup'!$E$71),'World Cup'!$C$73,0),"")</f>
        <v/>
      </c>
      <c r="G116" s="190" t="str">
        <f>IF(AND('World Cup'!$C$71&lt;&gt;"",'World Cup'!$E$71&lt;&gt;""),'World Cup'!$E$71+IF(AND('World Cup'!$C$73&lt;&gt;"",'World Cup'!$E$73&lt;&gt;"",'World Cup'!$C$71='World Cup'!$E$71),'World Cup'!$E$73,0),"")</f>
        <v/>
      </c>
      <c r="I116" s="221"/>
      <c r="J116" s="187" t="str">
        <f>IF(I116="","",VLOOKUP(I116,Language!$D$5:$E$100,2,0))</f>
        <v/>
      </c>
      <c r="K116" s="222"/>
      <c r="L116" s="187" t="str">
        <f>IF(K116="","",VLOOKUP(K116,Language!$D$5:$E$100,2,0))</f>
        <v/>
      </c>
      <c r="M116" s="255"/>
      <c r="N116" s="256"/>
      <c r="O116" s="240"/>
      <c r="P116" s="240"/>
      <c r="Q116" s="241">
        <f>COUNTIF(I$116:I$119,I116)+COUNTIF(K$116:K$119,I116)</f>
        <v>0</v>
      </c>
      <c r="R116" s="241">
        <f>COUNTIF(I$116:I$119,K116)+COUNTIF(K$116:K$119,K116)</f>
        <v>0</v>
      </c>
      <c r="S116" s="241"/>
      <c r="T116" s="209" t="str">
        <f>IF(OR(I116&lt;&gt;"",K116&lt;&gt;""),IF(Q116&lt;&gt;1,0,COUNTIF($B$116:$B$119,I116)+COUNTIF($D$116:$D$119,I116))+IF(R116&lt;&gt;1,0,COUNTIF($B$116:$B$119,K116)+COUNTIF($D$116:$D$119,K116)),"")</f>
        <v/>
      </c>
      <c r="V116" s="221"/>
      <c r="W116" s="187" t="str">
        <f>IF(V116="","",VLOOKUP(V116,Language!$D$5:$E$100,2,0))</f>
        <v/>
      </c>
      <c r="X116" s="222"/>
      <c r="Y116" s="187" t="str">
        <f>IF(X116="","",VLOOKUP(X116,Language!$D$5:$E$100,2,0))</f>
        <v/>
      </c>
      <c r="Z116" s="255"/>
      <c r="AA116" s="256"/>
      <c r="AB116" s="240"/>
      <c r="AC116" s="240"/>
      <c r="AD116" s="241">
        <f>COUNTIF(V$116:V$119,V116)+COUNTIF(X$116:X$119,V116)</f>
        <v>0</v>
      </c>
      <c r="AE116" s="241">
        <f>COUNTIF(V$116:V$119,X116)+COUNTIF(X$116:X$119,X116)</f>
        <v>0</v>
      </c>
      <c r="AF116" s="241"/>
      <c r="AG116" s="209" t="str">
        <f>IF(OR(V116&lt;&gt;"",X116&lt;&gt;""),IF(AD116&lt;&gt;1,0,COUNTIF($B$116:$B$119,V116)+COUNTIF($D$116:$D$119,V116))+IF(AE116&lt;&gt;1,0,COUNTIF($B$116:$B$119,X116)+COUNTIF($D$116:$D$119,X116)),"")</f>
        <v/>
      </c>
      <c r="AI116" s="221"/>
      <c r="AJ116" s="187" t="str">
        <f>IF(AI116="","",VLOOKUP(AI116,Language!$D$5:$E$100,2,0))</f>
        <v/>
      </c>
      <c r="AK116" s="222"/>
      <c r="AL116" s="187" t="str">
        <f>IF(AK116="","",VLOOKUP(AK116,Language!$D$5:$E$100,2,0))</f>
        <v/>
      </c>
      <c r="AM116" s="255"/>
      <c r="AN116" s="256"/>
      <c r="AO116" s="240"/>
      <c r="AP116" s="240"/>
      <c r="AQ116" s="241">
        <f>COUNTIF(AI$116:AI$119,AI116)+COUNTIF(AK$116:AK$119,AI116)</f>
        <v>0</v>
      </c>
      <c r="AR116" s="241">
        <f>COUNTIF(AI$116:AI$119,AK116)+COUNTIF(AK$116:AK$119,AK116)</f>
        <v>0</v>
      </c>
      <c r="AS116" s="241"/>
      <c r="AT116" s="209" t="str">
        <f>IF(OR(AI116&lt;&gt;"",AK116&lt;&gt;""),IF(AQ116&lt;&gt;1,0,COUNTIF($B$116:$B$119,AI116)+COUNTIF($D$116:$D$119,AI116))+IF(AR116&lt;&gt;1,0,COUNTIF($B$116:$B$119,AK116)+COUNTIF($D$116:$D$119,AK116)),"")</f>
        <v/>
      </c>
      <c r="AV116" s="221"/>
      <c r="AW116" s="187" t="str">
        <f>IF(AV116="","",VLOOKUP(AV116,Language!$D$5:$E$100,2,0))</f>
        <v/>
      </c>
      <c r="AX116" s="222"/>
      <c r="AY116" s="187" t="str">
        <f>IF(AX116="","",VLOOKUP(AX116,Language!$D$5:$E$100,2,0))</f>
        <v/>
      </c>
      <c r="AZ116" s="255"/>
      <c r="BA116" s="256"/>
      <c r="BB116" s="240"/>
      <c r="BC116" s="240"/>
      <c r="BD116" s="241">
        <f>COUNTIF(AV$116:AV$119,AV116)+COUNTIF(AX$116:AX$119,AV116)</f>
        <v>0</v>
      </c>
      <c r="BE116" s="241">
        <f>COUNTIF(AV$116:AV$119,AX116)+COUNTIF(AX$116:AX$119,AX116)</f>
        <v>0</v>
      </c>
      <c r="BF116" s="241"/>
      <c r="BG116" s="209" t="str">
        <f>IF(OR(AV116&lt;&gt;"",AX116&lt;&gt;""),IF(BD116&lt;&gt;1,0,COUNTIF($B$116:$B$119,AV116)+COUNTIF($D$116:$D$119,AV116))+IF(BE116&lt;&gt;1,0,COUNTIF($B$116:$B$119,AX116)+COUNTIF($D$116:$D$119,AX116)),"")</f>
        <v/>
      </c>
      <c r="BI116" s="221"/>
      <c r="BJ116" s="187" t="str">
        <f>IF(BI116="","",VLOOKUP(BI116,Language!$D$5:$E$100,2,0))</f>
        <v/>
      </c>
      <c r="BK116" s="222"/>
      <c r="BL116" s="187" t="str">
        <f>IF(BK116="","",VLOOKUP(BK116,Language!$D$5:$E$100,2,0))</f>
        <v/>
      </c>
      <c r="BM116" s="255"/>
      <c r="BN116" s="256"/>
      <c r="BO116" s="240"/>
      <c r="BP116" s="240"/>
      <c r="BQ116" s="241">
        <f>COUNTIF(BI$116:BI$119,BI116)+COUNTIF(BK$116:BK$119,BI116)</f>
        <v>0</v>
      </c>
      <c r="BR116" s="241">
        <f>COUNTIF(BI$116:BI$119,BK116)+COUNTIF(BK$116:BK$119,BK116)</f>
        <v>0</v>
      </c>
      <c r="BS116" s="241"/>
      <c r="BT116" s="209" t="str">
        <f>IF(OR(BI116&lt;&gt;"",BK116&lt;&gt;""),IF(BQ116&lt;&gt;1,0,COUNTIF($B$116:$B$119,BI116)+COUNTIF($D$116:$D$119,BI116))+IF(BR116&lt;&gt;1,0,COUNTIF($B$116:$B$119,BK116)+COUNTIF($D$116:$D$119,BK116)),"")</f>
        <v/>
      </c>
      <c r="BV116" s="221"/>
      <c r="BW116" s="187" t="str">
        <f>IF(BV116="","",VLOOKUP(BV116,Language!$D$5:$E$100,2,0))</f>
        <v/>
      </c>
      <c r="BX116" s="222"/>
      <c r="BY116" s="187" t="str">
        <f>IF(BX116="","",VLOOKUP(BX116,Language!$D$5:$E$100,2,0))</f>
        <v/>
      </c>
      <c r="BZ116" s="255"/>
      <c r="CA116" s="256"/>
      <c r="CB116" s="240"/>
      <c r="CC116" s="240"/>
      <c r="CD116" s="241">
        <f>COUNTIF(BV$116:BV$119,BV116)+COUNTIF(BX$116:BX$119,BV116)</f>
        <v>0</v>
      </c>
      <c r="CE116" s="241">
        <f>COUNTIF(BV$116:BV$119,BX116)+COUNTIF(BX$116:BX$119,BX116)</f>
        <v>0</v>
      </c>
      <c r="CF116" s="241"/>
      <c r="CG116" s="209" t="str">
        <f>IF(OR(BV116&lt;&gt;"",BX116&lt;&gt;""),IF(CD116&lt;&gt;1,0,COUNTIF($B$116:$B$119,BV116)+COUNTIF($D$116:$D$119,BV116))+IF(CE116&lt;&gt;1,0,COUNTIF($B$116:$B$119,BX116)+COUNTIF($D$116:$D$119,BX116)),"")</f>
        <v/>
      </c>
      <c r="CI116" s="221"/>
      <c r="CJ116" s="187" t="str">
        <f>IF(CI116="","",VLOOKUP(CI116,Language!$D$5:$E$100,2,0))</f>
        <v/>
      </c>
      <c r="CK116" s="222"/>
      <c r="CL116" s="187" t="str">
        <f>IF(CK116="","",VLOOKUP(CK116,Language!$D$5:$E$100,2,0))</f>
        <v/>
      </c>
      <c r="CM116" s="255"/>
      <c r="CN116" s="256"/>
      <c r="CO116" s="240"/>
      <c r="CP116" s="240"/>
      <c r="CQ116" s="241">
        <f>COUNTIF(CI$116:CI$119,CI116)+COUNTIF(CK$116:CK$119,CI116)</f>
        <v>0</v>
      </c>
      <c r="CR116" s="241">
        <f>COUNTIF(CI$116:CI$119,CK116)+COUNTIF(CK$116:CK$119,CK116)</f>
        <v>0</v>
      </c>
      <c r="CS116" s="241"/>
      <c r="CT116" s="209" t="str">
        <f>IF(OR(CI116&lt;&gt;"",CK116&lt;&gt;""),IF(CQ116&lt;&gt;1,0,COUNTIF($B$116:$B$119,CI116)+COUNTIF($D$116:$D$119,CI116))+IF(CR116&lt;&gt;1,0,COUNTIF($B$116:$B$119,CK116)+COUNTIF($D$116:$D$119,CK116)),"")</f>
        <v/>
      </c>
      <c r="CV116" s="221"/>
      <c r="CW116" s="187" t="str">
        <f>IF(CV116="","",VLOOKUP(CV116,Language!$D$5:$E$100,2,0))</f>
        <v/>
      </c>
      <c r="CX116" s="222"/>
      <c r="CY116" s="187" t="str">
        <f>IF(CX116="","",VLOOKUP(CX116,Language!$D$5:$E$100,2,0))</f>
        <v/>
      </c>
      <c r="CZ116" s="255"/>
      <c r="DA116" s="256"/>
      <c r="DB116" s="240"/>
      <c r="DC116" s="240"/>
      <c r="DD116" s="241">
        <f>COUNTIF(CV$116:CV$119,CV116)+COUNTIF(CX$116:CX$119,CV116)</f>
        <v>0</v>
      </c>
      <c r="DE116" s="241">
        <f>COUNTIF(CV$116:CV$119,CX116)+COUNTIF(CX$116:CX$119,CX116)</f>
        <v>0</v>
      </c>
      <c r="DF116" s="241"/>
      <c r="DG116" s="209" t="str">
        <f>IF(OR(CV116&lt;&gt;"",CX116&lt;&gt;""),IF(DD116&lt;&gt;1,0,COUNTIF($B$116:$B$119,CV116)+COUNTIF($D$116:$D$119,CV116))+IF(DE116&lt;&gt;1,0,COUNTIF($B$116:$B$119,CX116)+COUNTIF($D$116:$D$119,CX116)),"")</f>
        <v/>
      </c>
      <c r="DI116" s="221"/>
      <c r="DJ116" s="187" t="str">
        <f>IF(DI116="","",VLOOKUP(DI116,Language!$D$5:$E$100,2,0))</f>
        <v/>
      </c>
      <c r="DK116" s="222"/>
      <c r="DL116" s="187" t="str">
        <f>IF(DK116="","",VLOOKUP(DK116,Language!$D$5:$E$100,2,0))</f>
        <v/>
      </c>
      <c r="DM116" s="255"/>
      <c r="DN116" s="256"/>
      <c r="DO116" s="240"/>
      <c r="DP116" s="240"/>
      <c r="DQ116" s="241">
        <f>COUNTIF(DI$116:DI$119,DI116)+COUNTIF(DK$116:DK$119,DI116)</f>
        <v>0</v>
      </c>
      <c r="DR116" s="241">
        <f>COUNTIF(DI$116:DI$119,DK116)+COUNTIF(DK$116:DK$119,DK116)</f>
        <v>0</v>
      </c>
      <c r="DS116" s="241"/>
      <c r="DT116" s="209" t="str">
        <f>IF(OR(DI116&lt;&gt;"",DK116&lt;&gt;""),IF(DQ116&lt;&gt;1,0,COUNTIF($B$116:$B$119,DI116)+COUNTIF($D$116:$D$119,DI116))+IF(DR116&lt;&gt;1,0,COUNTIF($B$116:$B$119,DK116)+COUNTIF($D$116:$D$119,DK116)),"")</f>
        <v/>
      </c>
      <c r="DV116" s="221"/>
      <c r="DW116" s="187" t="str">
        <f>IF(DV116="","",VLOOKUP(DV116,Language!$D$5:$E$100,2,0))</f>
        <v/>
      </c>
      <c r="DX116" s="222"/>
      <c r="DY116" s="187" t="str">
        <f>IF(DX116="","",VLOOKUP(DX116,Language!$D$5:$E$100,2,0))</f>
        <v/>
      </c>
      <c r="DZ116" s="255"/>
      <c r="EA116" s="256"/>
      <c r="EB116" s="240"/>
      <c r="EC116" s="240"/>
      <c r="ED116" s="241">
        <f>COUNTIF(DV$116:DV$119,DV116)+COUNTIF(DX$116:DX$119,DV116)</f>
        <v>0</v>
      </c>
      <c r="EE116" s="241">
        <f>COUNTIF(DV$116:DV$119,DX116)+COUNTIF(DX$116:DX$119,DX116)</f>
        <v>0</v>
      </c>
      <c r="EF116" s="241"/>
      <c r="EG116" s="209" t="str">
        <f>IF(OR(DV116&lt;&gt;"",DX116&lt;&gt;""),IF(ED116&lt;&gt;1,0,COUNTIF($B$116:$B$119,DV116)+COUNTIF($D$116:$D$119,DV116))+IF(EE116&lt;&gt;1,0,COUNTIF($B$116:$B$119,DX116)+COUNTIF($D$116:$D$119,DX116)),"")</f>
        <v/>
      </c>
      <c r="EI116" s="221"/>
      <c r="EJ116" s="187" t="str">
        <f>IF(EI116="","",VLOOKUP(EI116,Language!$D$5:$E$100,2,0))</f>
        <v/>
      </c>
      <c r="EK116" s="222"/>
      <c r="EL116" s="187" t="str">
        <f>IF(EK116="","",VLOOKUP(EK116,Language!$D$5:$E$100,2,0))</f>
        <v/>
      </c>
      <c r="EM116" s="255"/>
      <c r="EN116" s="256"/>
      <c r="EO116" s="240"/>
      <c r="EP116" s="240"/>
      <c r="EQ116" s="241">
        <f>COUNTIF(EI$116:EI$119,EI116)+COUNTIF(EK$116:EK$119,EI116)</f>
        <v>0</v>
      </c>
      <c r="ER116" s="241">
        <f>COUNTIF(EI$116:EI$119,EK116)+COUNTIF(EK$116:EK$119,EK116)</f>
        <v>0</v>
      </c>
      <c r="ES116" s="241"/>
      <c r="ET116" s="209" t="str">
        <f>IF(OR(EI116&lt;&gt;"",EK116&lt;&gt;""),IF(EQ116&lt;&gt;1,0,COUNTIF($B$116:$B$119,EI116)+COUNTIF($D$116:$D$119,EI116))+IF(ER116&lt;&gt;1,0,COUNTIF($B$116:$B$119,EK116)+COUNTIF($D$116:$D$119,EK116)),"")</f>
        <v/>
      </c>
      <c r="EV116" s="221"/>
      <c r="EW116" s="187" t="str">
        <f>IF(EV116="","",VLOOKUP(EV116,Language!$D$5:$E$100,2,0))</f>
        <v/>
      </c>
      <c r="EX116" s="222"/>
      <c r="EY116" s="187" t="str">
        <f>IF(EX116="","",VLOOKUP(EX116,Language!$D$5:$E$100,2,0))</f>
        <v/>
      </c>
      <c r="EZ116" s="255"/>
      <c r="FA116" s="256"/>
      <c r="FB116" s="240"/>
      <c r="FC116" s="240"/>
      <c r="FD116" s="241">
        <f>COUNTIF(EV$116:EV$119,EV116)+COUNTIF(EX$116:EX$119,EV116)</f>
        <v>0</v>
      </c>
      <c r="FE116" s="241">
        <f>COUNTIF(EV$116:EV$119,EX116)+COUNTIF(EX$116:EX$119,EX116)</f>
        <v>0</v>
      </c>
      <c r="FF116" s="241"/>
      <c r="FG116" s="209" t="str">
        <f>IF(OR(EV116&lt;&gt;"",EX116&lt;&gt;""),IF(FD116&lt;&gt;1,0,COUNTIF($B$116:$B$119,EV116)+COUNTIF($D$116:$D$119,EV116))+IF(FE116&lt;&gt;1,0,COUNTIF($B$116:$B$119,EX116)+COUNTIF($D$116:$D$119,EX116)),"")</f>
        <v/>
      </c>
      <c r="FI116" s="221"/>
      <c r="FJ116" s="187" t="str">
        <f>IF(FI116="","",VLOOKUP(FI116,Language!$D$5:$E$100,2,0))</f>
        <v/>
      </c>
      <c r="FK116" s="222"/>
      <c r="FL116" s="187" t="str">
        <f>IF(FK116="","",VLOOKUP(FK116,Language!$D$5:$E$100,2,0))</f>
        <v/>
      </c>
      <c r="FM116" s="255"/>
      <c r="FN116" s="256"/>
      <c r="FO116" s="240"/>
      <c r="FP116" s="240"/>
      <c r="FQ116" s="241">
        <f>COUNTIF(FI$116:FI$119,FI116)+COUNTIF(FK$116:FK$119,FI116)</f>
        <v>0</v>
      </c>
      <c r="FR116" s="241">
        <f>COUNTIF(FI$116:FI$119,FK116)+COUNTIF(FK$116:FK$119,FK116)</f>
        <v>0</v>
      </c>
      <c r="FS116" s="241"/>
      <c r="FT116" s="209" t="str">
        <f>IF(OR(FI116&lt;&gt;"",FK116&lt;&gt;""),IF(FQ116&lt;&gt;1,0,COUNTIF($B$116:$B$119,FI116)+COUNTIF($D$116:$D$119,FI116))+IF(FR116&lt;&gt;1,0,COUNTIF($B$116:$B$119,FK116)+COUNTIF($D$116:$D$119,FK116)),"")</f>
        <v/>
      </c>
      <c r="FV116" s="221"/>
      <c r="FW116" s="187" t="str">
        <f>IF(FV116="","",VLOOKUP(FV116,Language!$D$5:$E$100,2,0))</f>
        <v/>
      </c>
      <c r="FX116" s="222"/>
      <c r="FY116" s="187" t="str">
        <f>IF(FX116="","",VLOOKUP(FX116,Language!$D$5:$E$100,2,0))</f>
        <v/>
      </c>
      <c r="FZ116" s="255"/>
      <c r="GA116" s="256"/>
      <c r="GB116" s="240"/>
      <c r="GC116" s="240"/>
      <c r="GD116" s="241">
        <f>COUNTIF(FV$116:FV$119,FV116)+COUNTIF(FX$116:FX$119,FV116)</f>
        <v>0</v>
      </c>
      <c r="GE116" s="241">
        <f>COUNTIF(FV$116:FV$119,FX116)+COUNTIF(FX$116:FX$119,FX116)</f>
        <v>0</v>
      </c>
      <c r="GF116" s="241"/>
      <c r="GG116" s="209" t="str">
        <f>IF(OR(FV116&lt;&gt;"",FX116&lt;&gt;""),IF(GD116&lt;&gt;1,0,COUNTIF($B$116:$B$119,FV116)+COUNTIF($D$116:$D$119,FV116))+IF(GE116&lt;&gt;1,0,COUNTIF($B$116:$B$119,FX116)+COUNTIF($D$116:$D$119,FX116)),"")</f>
        <v/>
      </c>
      <c r="GI116" s="221"/>
      <c r="GJ116" s="187" t="str">
        <f>IF(GI116="","",VLOOKUP(GI116,Language!$D$5:$E$100,2,0))</f>
        <v/>
      </c>
      <c r="GK116" s="222"/>
      <c r="GL116" s="187" t="str">
        <f>IF(GK116="","",VLOOKUP(GK116,Language!$D$5:$E$100,2,0))</f>
        <v/>
      </c>
      <c r="GM116" s="255"/>
      <c r="GN116" s="256"/>
      <c r="GO116" s="240"/>
      <c r="GP116" s="240"/>
      <c r="GQ116" s="241">
        <f>COUNTIF(GI$116:GI$119,GI116)+COUNTIF(GK$116:GK$119,GI116)</f>
        <v>0</v>
      </c>
      <c r="GR116" s="241">
        <f>COUNTIF(GI$116:GI$119,GK116)+COUNTIF(GK$116:GK$119,GK116)</f>
        <v>0</v>
      </c>
      <c r="GS116" s="241"/>
      <c r="GT116" s="209" t="str">
        <f>IF(OR(GI116&lt;&gt;"",GK116&lt;&gt;""),IF(GQ116&lt;&gt;1,0,COUNTIF($B$116:$B$119,GI116)+COUNTIF($D$116:$D$119,GI116))+IF(GR116&lt;&gt;1,0,COUNTIF($B$116:$B$119,GK116)+COUNTIF($D$116:$D$119,GK116)),"")</f>
        <v/>
      </c>
      <c r="GV116" s="221"/>
      <c r="GW116" s="187" t="str">
        <f>IF(GV116="","",VLOOKUP(GV116,Language!$D$5:$E$100,2,0))</f>
        <v/>
      </c>
      <c r="GX116" s="222"/>
      <c r="GY116" s="187" t="str">
        <f>IF(GX116="","",VLOOKUP(GX116,Language!$D$5:$E$100,2,0))</f>
        <v/>
      </c>
      <c r="GZ116" s="255"/>
      <c r="HA116" s="256"/>
      <c r="HB116" s="240"/>
      <c r="HC116" s="240"/>
      <c r="HD116" s="241">
        <f>COUNTIF(GV$116:GV$119,GV116)+COUNTIF(GX$116:GX$119,GV116)</f>
        <v>0</v>
      </c>
      <c r="HE116" s="241">
        <f>COUNTIF(GV$116:GV$119,GX116)+COUNTIF(GX$116:GX$119,GX116)</f>
        <v>0</v>
      </c>
      <c r="HF116" s="241"/>
      <c r="HG116" s="209" t="str">
        <f>IF(OR(GV116&lt;&gt;"",GX116&lt;&gt;""),IF(HD116&lt;&gt;1,0,COUNTIF($B$116:$B$119,GV116)+COUNTIF($D$116:$D$119,GV116))+IF(HE116&lt;&gt;1,0,COUNTIF($B$116:$B$119,GX116)+COUNTIF($D$116:$D$119,GX116)),"")</f>
        <v/>
      </c>
      <c r="HI116" s="221"/>
      <c r="HJ116" s="187" t="str">
        <f>IF(HI116="","",VLOOKUP(HI116,Language!$D$5:$E$100,2,0))</f>
        <v/>
      </c>
      <c r="HK116" s="222"/>
      <c r="HL116" s="187" t="str">
        <f>IF(HK116="","",VLOOKUP(HK116,Language!$D$5:$E$100,2,0))</f>
        <v/>
      </c>
      <c r="HM116" s="255"/>
      <c r="HN116" s="256"/>
      <c r="HO116" s="240"/>
      <c r="HP116" s="240"/>
      <c r="HQ116" s="241">
        <f>COUNTIF(HI$116:HI$119,HI116)+COUNTIF(HK$116:HK$119,HI116)</f>
        <v>0</v>
      </c>
      <c r="HR116" s="241">
        <f>COUNTIF(HI$116:HI$119,HK116)+COUNTIF(HK$116:HK$119,HK116)</f>
        <v>0</v>
      </c>
      <c r="HS116" s="241"/>
      <c r="HT116" s="209" t="str">
        <f>IF(OR(HI116&lt;&gt;"",HK116&lt;&gt;""),IF(HQ116&lt;&gt;1,0,COUNTIF($B$116:$B$119,HI116)+COUNTIF($D$116:$D$119,HI116))+IF(HR116&lt;&gt;1,0,COUNTIF($B$116:$B$119,HK116)+COUNTIF($D$116:$D$119,HK116)),"")</f>
        <v/>
      </c>
      <c r="HV116" s="221"/>
      <c r="HW116" s="187" t="str">
        <f>IF(HV116="","",VLOOKUP(HV116,Language!$D$5:$E$100,2,0))</f>
        <v/>
      </c>
      <c r="HX116" s="222"/>
      <c r="HY116" s="187" t="str">
        <f>IF(HX116="","",VLOOKUP(HX116,Language!$D$5:$E$100,2,0))</f>
        <v/>
      </c>
      <c r="HZ116" s="255"/>
      <c r="IA116" s="256"/>
      <c r="IB116" s="240"/>
      <c r="IC116" s="240"/>
      <c r="ID116" s="241">
        <f>COUNTIF(HV$116:HV$119,HV116)+COUNTIF(HX$116:HX$119,HV116)</f>
        <v>0</v>
      </c>
      <c r="IE116" s="241">
        <f>COUNTIF(HV$116:HV$119,HX116)+COUNTIF(HX$116:HX$119,HX116)</f>
        <v>0</v>
      </c>
      <c r="IF116" s="241"/>
      <c r="IG116" s="209" t="str">
        <f>IF(OR(HV116&lt;&gt;"",HX116&lt;&gt;""),IF(ID116&lt;&gt;1,0,COUNTIF($B$116:$B$119,HV116)+COUNTIF($D$116:$D$119,HV116))+IF(IE116&lt;&gt;1,0,COUNTIF($B$116:$B$119,HX116)+COUNTIF($D$116:$D$119,HX116)),"")</f>
        <v/>
      </c>
      <c r="II116" s="221"/>
      <c r="IJ116" s="187" t="str">
        <f>IF(II116="","",VLOOKUP(II116,Language!$D$5:$E$100,2,0))</f>
        <v/>
      </c>
      <c r="IK116" s="222"/>
      <c r="IL116" s="187" t="str">
        <f>IF(IK116="","",VLOOKUP(IK116,Language!$D$5:$E$100,2,0))</f>
        <v/>
      </c>
      <c r="IM116" s="255"/>
      <c r="IN116" s="256"/>
      <c r="IO116" s="240"/>
      <c r="IP116" s="240"/>
      <c r="IQ116" s="241">
        <f>COUNTIF(II$116:II$119,II116)+COUNTIF(IK$116:IK$119,II116)</f>
        <v>0</v>
      </c>
      <c r="IR116" s="241">
        <f>COUNTIF(II$116:II$119,IK116)+COUNTIF(IK$116:IK$119,IK116)</f>
        <v>0</v>
      </c>
      <c r="IS116" s="241"/>
      <c r="IT116" s="209" t="str">
        <f>IF(OR(II116&lt;&gt;"",IK116&lt;&gt;""),IF(IQ116&lt;&gt;1,0,COUNTIF($B$116:$B$119,II116)+COUNTIF($D$116:$D$119,II116))+IF(IR116&lt;&gt;1,0,COUNTIF($B$116:$B$119,IK116)+COUNTIF($D$116:$D$119,IK116)),"")</f>
        <v/>
      </c>
      <c r="IV116" s="221"/>
      <c r="IW116" s="187" t="str">
        <f>IF(IV116="","",VLOOKUP(IV116,Language!$D$5:$E$100,2,0))</f>
        <v/>
      </c>
      <c r="IX116" s="222"/>
      <c r="IY116" s="187" t="str">
        <f>IF(IX116="","",VLOOKUP(IX116,Language!$D$5:$E$100,2,0))</f>
        <v/>
      </c>
      <c r="IZ116" s="255"/>
      <c r="JA116" s="256"/>
      <c r="JB116" s="240"/>
      <c r="JC116" s="240"/>
      <c r="JD116" s="241">
        <f>COUNTIF(IV$116:IV$119,IV116)+COUNTIF(IX$116:IX$119,IV116)</f>
        <v>0</v>
      </c>
      <c r="JE116" s="241">
        <f>COUNTIF(IV$116:IV$119,IX116)+COUNTIF(IX$116:IX$119,IX116)</f>
        <v>0</v>
      </c>
      <c r="JF116" s="241"/>
      <c r="JG116" s="209" t="str">
        <f>IF(OR(IV116&lt;&gt;"",IX116&lt;&gt;""),IF(JD116&lt;&gt;1,0,COUNTIF($B$116:$B$119,IV116)+COUNTIF($D$116:$D$119,IV116))+IF(JE116&lt;&gt;1,0,COUNTIF($B$116:$B$119,IX116)+COUNTIF($D$116:$D$119,IX116)),"")</f>
        <v/>
      </c>
      <c r="JI116" s="221"/>
      <c r="JJ116" s="187" t="str">
        <f>IF(JI116="","",VLOOKUP(JI116,Language!$D$5:$E$100,2,0))</f>
        <v/>
      </c>
      <c r="JK116" s="222"/>
      <c r="JL116" s="187" t="str">
        <f>IF(JK116="","",VLOOKUP(JK116,Language!$D$5:$E$100,2,0))</f>
        <v/>
      </c>
      <c r="JM116" s="255"/>
      <c r="JN116" s="256"/>
      <c r="JO116" s="240"/>
      <c r="JP116" s="240"/>
      <c r="JQ116" s="241">
        <f>COUNTIF(JI$116:JI$119,JI116)+COUNTIF(JK$116:JK$119,JI116)</f>
        <v>0</v>
      </c>
      <c r="JR116" s="241">
        <f>COUNTIF(JI$116:JI$119,JK116)+COUNTIF(JK$116:JK$119,JK116)</f>
        <v>0</v>
      </c>
      <c r="JS116" s="241"/>
      <c r="JT116" s="209" t="str">
        <f>IF(OR(JI116&lt;&gt;"",JK116&lt;&gt;""),IF(JQ116&lt;&gt;1,0,COUNTIF($B$116:$B$119,JI116)+COUNTIF($D$116:$D$119,JI116))+IF(JR116&lt;&gt;1,0,COUNTIF($B$116:$B$119,JK116)+COUNTIF($D$116:$D$119,JK116)),"")</f>
        <v/>
      </c>
      <c r="JV116" s="221"/>
      <c r="JW116" s="187" t="str">
        <f>IF(JV116="","",VLOOKUP(JV116,Language!$D$5:$E$100,2,0))</f>
        <v/>
      </c>
      <c r="JX116" s="222"/>
      <c r="JY116" s="187" t="str">
        <f>IF(JX116="","",VLOOKUP(JX116,Language!$D$5:$E$100,2,0))</f>
        <v/>
      </c>
      <c r="JZ116" s="255"/>
      <c r="KA116" s="256"/>
      <c r="KB116" s="240"/>
      <c r="KC116" s="240"/>
      <c r="KD116" s="241">
        <f>COUNTIF(JV$116:JV$119,JV116)+COUNTIF(JX$116:JX$119,JV116)</f>
        <v>0</v>
      </c>
      <c r="KE116" s="241">
        <f>COUNTIF(JV$116:JV$119,JX116)+COUNTIF(JX$116:JX$119,JX116)</f>
        <v>0</v>
      </c>
      <c r="KF116" s="241"/>
      <c r="KG116" s="209" t="str">
        <f>IF(OR(JV116&lt;&gt;"",JX116&lt;&gt;""),IF(KD116&lt;&gt;1,0,COUNTIF($B$116:$B$119,JV116)+COUNTIF($D$116:$D$119,JV116))+IF(KE116&lt;&gt;1,0,COUNTIF($B$116:$B$119,JX116)+COUNTIF($D$116:$D$119,JX116)),"")</f>
        <v/>
      </c>
      <c r="KI116" s="221"/>
      <c r="KJ116" s="187" t="str">
        <f>IF(KI116="","",VLOOKUP(KI116,Language!$D$5:$E$100,2,0))</f>
        <v/>
      </c>
      <c r="KK116" s="222"/>
      <c r="KL116" s="187" t="str">
        <f>IF(KK116="","",VLOOKUP(KK116,Language!$D$5:$E$100,2,0))</f>
        <v/>
      </c>
      <c r="KM116" s="255"/>
      <c r="KN116" s="256"/>
      <c r="KO116" s="240"/>
      <c r="KP116" s="240"/>
      <c r="KQ116" s="241">
        <f>COUNTIF(KI$116:KI$119,KI116)+COUNTIF(KK$116:KK$119,KI116)</f>
        <v>0</v>
      </c>
      <c r="KR116" s="241">
        <f>COUNTIF(KI$116:KI$119,KK116)+COUNTIF(KK$116:KK$119,KK116)</f>
        <v>0</v>
      </c>
      <c r="KS116" s="241"/>
      <c r="KT116" s="209" t="str">
        <f>IF(OR(KI116&lt;&gt;"",KK116&lt;&gt;""),IF(KQ116&lt;&gt;1,0,COUNTIF($B$116:$B$119,KI116)+COUNTIF($D$116:$D$119,KI116))+IF(KR116&lt;&gt;1,0,COUNTIF($B$116:$B$119,KK116)+COUNTIF($D$116:$D$119,KK116)),"")</f>
        <v/>
      </c>
      <c r="KV116" s="221"/>
      <c r="KW116" s="187" t="str">
        <f>IF(KV116="","",VLOOKUP(KV116,Language!$D$5:$E$100,2,0))</f>
        <v/>
      </c>
      <c r="KX116" s="222"/>
      <c r="KY116" s="187" t="str">
        <f>IF(KX116="","",VLOOKUP(KX116,Language!$D$5:$E$100,2,0))</f>
        <v/>
      </c>
      <c r="KZ116" s="255"/>
      <c r="LA116" s="256"/>
      <c r="LB116" s="240"/>
      <c r="LC116" s="240"/>
      <c r="LD116" s="241">
        <f>COUNTIF(KV$116:KV$119,KV116)+COUNTIF(KX$116:KX$119,KV116)</f>
        <v>0</v>
      </c>
      <c r="LE116" s="241">
        <f>COUNTIF(KV$116:KV$119,KX116)+COUNTIF(KX$116:KX$119,KX116)</f>
        <v>0</v>
      </c>
      <c r="LF116" s="241"/>
      <c r="LG116" s="209" t="str">
        <f>IF(OR(KV116&lt;&gt;"",KX116&lt;&gt;""),IF(LD116&lt;&gt;1,0,COUNTIF($B$116:$B$119,KV116)+COUNTIF($D$116:$D$119,KV116))+IF(LE116&lt;&gt;1,0,COUNTIF($B$116:$B$119,KX116)+COUNTIF($D$116:$D$119,KX116)),"")</f>
        <v/>
      </c>
      <c r="LI116" s="221"/>
      <c r="LJ116" s="187" t="str">
        <f>IF(LI116="","",VLOOKUP(LI116,Language!$D$5:$E$100,2,0))</f>
        <v/>
      </c>
      <c r="LK116" s="222"/>
      <c r="LL116" s="187" t="str">
        <f>IF(LK116="","",VLOOKUP(LK116,Language!$D$5:$E$100,2,0))</f>
        <v/>
      </c>
      <c r="LM116" s="255"/>
      <c r="LN116" s="256"/>
      <c r="LO116" s="240"/>
      <c r="LP116" s="240"/>
      <c r="LQ116" s="241">
        <f>COUNTIF(LI$116:LI$119,LI116)+COUNTIF(LK$116:LK$119,LI116)</f>
        <v>0</v>
      </c>
      <c r="LR116" s="241">
        <f>COUNTIF(LI$116:LI$119,LK116)+COUNTIF(LK$116:LK$119,LK116)</f>
        <v>0</v>
      </c>
      <c r="LS116" s="241"/>
      <c r="LT116" s="209" t="str">
        <f>IF(OR(LI116&lt;&gt;"",LK116&lt;&gt;""),IF(LQ116&lt;&gt;1,0,COUNTIF($B$116:$B$119,LI116)+COUNTIF($D$116:$D$119,LI116))+IF(LR116&lt;&gt;1,0,COUNTIF($B$116:$B$119,LK116)+COUNTIF($D$116:$D$119,LK116)),"")</f>
        <v/>
      </c>
      <c r="LV116" s="221"/>
      <c r="LW116" s="187" t="str">
        <f>IF(LV116="","",VLOOKUP(LV116,Language!$D$5:$E$100,2,0))</f>
        <v/>
      </c>
      <c r="LX116" s="222"/>
      <c r="LY116" s="187" t="str">
        <f>IF(LX116="","",VLOOKUP(LX116,Language!$D$5:$E$100,2,0))</f>
        <v/>
      </c>
      <c r="LZ116" s="255"/>
      <c r="MA116" s="256"/>
      <c r="MB116" s="240"/>
      <c r="MC116" s="240"/>
      <c r="MD116" s="241">
        <f>COUNTIF(LV$116:LV$119,LV116)+COUNTIF(LX$116:LX$119,LV116)</f>
        <v>0</v>
      </c>
      <c r="ME116" s="241">
        <f>COUNTIF(LV$116:LV$119,LX116)+COUNTIF(LX$116:LX$119,LX116)</f>
        <v>0</v>
      </c>
      <c r="MF116" s="241"/>
      <c r="MG116" s="209" t="str">
        <f>IF(OR(LV116&lt;&gt;"",LX116&lt;&gt;""),IF(MD116&lt;&gt;1,0,COUNTIF($B$116:$B$119,LV116)+COUNTIF($D$116:$D$119,LV116))+IF(ME116&lt;&gt;1,0,COUNTIF($B$116:$B$119,LX116)+COUNTIF($D$116:$D$119,LX116)),"")</f>
        <v/>
      </c>
    </row>
    <row r="117" spans="1:345" s="22" customFormat="1">
      <c r="A117" s="183"/>
      <c r="B117" s="186" t="str">
        <f>IF(C117="","",INDEX(Groups!$C$7:$C$65,MATCH(C117,Groups!$D$7:$D$65,0)))</f>
        <v/>
      </c>
      <c r="C117" s="187" t="str">
        <f>'World Cup'!$I$70</f>
        <v/>
      </c>
      <c r="D117" s="188" t="str">
        <f>IF(E117="","",INDEX(Groups!$C$7:$C$65,MATCH(E117,Groups!$D$7:$D$65,0)))</f>
        <v/>
      </c>
      <c r="E117" s="187" t="str">
        <f>'World Cup'!$K$70</f>
        <v/>
      </c>
      <c r="F117" s="189" t="str">
        <f>IF(AND('World Cup'!$I$71&lt;&gt;"",'World Cup'!$K$71&lt;&gt;""),'World Cup'!$I$71+IF(AND('World Cup'!$I$73&lt;&gt;"",'World Cup'!$K$73&lt;&gt;"",'World Cup'!$I$71='World Cup'!$K$71),'World Cup'!$I$73,0),"")</f>
        <v/>
      </c>
      <c r="G117" s="190" t="str">
        <f>IF(AND('World Cup'!$I$71&lt;&gt;"",'World Cup'!$K$71&lt;&gt;""),'World Cup'!$K$71+IF(AND('World Cup'!$I$73&lt;&gt;"",'World Cup'!$K$73&lt;&gt;"",'World Cup'!$I$71='World Cup'!$K$71),'World Cup'!$K$73,0),"")</f>
        <v/>
      </c>
      <c r="I117" s="221"/>
      <c r="J117" s="187" t="str">
        <f>IF(I117="","",VLOOKUP(I117,Language!$D$5:$E$100,2,0))</f>
        <v/>
      </c>
      <c r="K117" s="222"/>
      <c r="L117" s="187" t="str">
        <f>IF(K117="","",VLOOKUP(K117,Language!$D$5:$E$100,2,0))</f>
        <v/>
      </c>
      <c r="M117" s="257"/>
      <c r="N117" s="258"/>
      <c r="O117" s="242"/>
      <c r="P117" s="242"/>
      <c r="Q117" s="243">
        <f>COUNTIF(I$116:I$119,I117)+COUNTIF(K$116:K$119,I117)</f>
        <v>0</v>
      </c>
      <c r="R117" s="243">
        <f>COUNTIF(I$116:I$119,K117)+COUNTIF(K$116:K$119,K117)</f>
        <v>0</v>
      </c>
      <c r="S117" s="243"/>
      <c r="T117" s="209" t="str">
        <f>IF(OR(I117&lt;&gt;"",K117&lt;&gt;""),IF(Q117&lt;&gt;1,0,COUNTIF($B$116:$B$119,I117)+COUNTIF($D$116:$D$119,I117))+IF(R117&lt;&gt;1,0,COUNTIF($B$116:$B$119,K117)+COUNTIF($D$116:$D$119,K117)),"")</f>
        <v/>
      </c>
      <c r="V117" s="221"/>
      <c r="W117" s="187" t="str">
        <f>IF(V117="","",VLOOKUP(V117,Language!$D$5:$E$100,2,0))</f>
        <v/>
      </c>
      <c r="X117" s="222"/>
      <c r="Y117" s="187" t="str">
        <f>IF(X117="","",VLOOKUP(X117,Language!$D$5:$E$100,2,0))</f>
        <v/>
      </c>
      <c r="Z117" s="257"/>
      <c r="AA117" s="258"/>
      <c r="AB117" s="242"/>
      <c r="AC117" s="242"/>
      <c r="AD117" s="243">
        <f>COUNTIF(V$116:V$119,V117)+COUNTIF(X$116:X$119,V117)</f>
        <v>0</v>
      </c>
      <c r="AE117" s="243">
        <f>COUNTIF(V$116:V$119,X117)+COUNTIF(X$116:X$119,X117)</f>
        <v>0</v>
      </c>
      <c r="AF117" s="243"/>
      <c r="AG117" s="209" t="str">
        <f>IF(OR(V117&lt;&gt;"",X117&lt;&gt;""),IF(AD117&lt;&gt;1,0,COUNTIF($B$116:$B$119,V117)+COUNTIF($D$116:$D$119,V117))+IF(AE117&lt;&gt;1,0,COUNTIF($B$116:$B$119,X117)+COUNTIF($D$116:$D$119,X117)),"")</f>
        <v/>
      </c>
      <c r="AI117" s="221"/>
      <c r="AJ117" s="187" t="str">
        <f>IF(AI117="","",VLOOKUP(AI117,Language!$D$5:$E$100,2,0))</f>
        <v/>
      </c>
      <c r="AK117" s="222"/>
      <c r="AL117" s="187" t="str">
        <f>IF(AK117="","",VLOOKUP(AK117,Language!$D$5:$E$100,2,0))</f>
        <v/>
      </c>
      <c r="AM117" s="257"/>
      <c r="AN117" s="258"/>
      <c r="AO117" s="242"/>
      <c r="AP117" s="242"/>
      <c r="AQ117" s="243">
        <f>COUNTIF(AI$116:AI$119,AI117)+COUNTIF(AK$116:AK$119,AI117)</f>
        <v>0</v>
      </c>
      <c r="AR117" s="243">
        <f>COUNTIF(AI$116:AI$119,AK117)+COUNTIF(AK$116:AK$119,AK117)</f>
        <v>0</v>
      </c>
      <c r="AS117" s="243"/>
      <c r="AT117" s="209" t="str">
        <f>IF(OR(AI117&lt;&gt;"",AK117&lt;&gt;""),IF(AQ117&lt;&gt;1,0,COUNTIF($B$116:$B$119,AI117)+COUNTIF($D$116:$D$119,AI117))+IF(AR117&lt;&gt;1,0,COUNTIF($B$116:$B$119,AK117)+COUNTIF($D$116:$D$119,AK117)),"")</f>
        <v/>
      </c>
      <c r="AV117" s="221"/>
      <c r="AW117" s="187" t="str">
        <f>IF(AV117="","",VLOOKUP(AV117,Language!$D$5:$E$100,2,0))</f>
        <v/>
      </c>
      <c r="AX117" s="222"/>
      <c r="AY117" s="187" t="str">
        <f>IF(AX117="","",VLOOKUP(AX117,Language!$D$5:$E$100,2,0))</f>
        <v/>
      </c>
      <c r="AZ117" s="257"/>
      <c r="BA117" s="258"/>
      <c r="BB117" s="242"/>
      <c r="BC117" s="242"/>
      <c r="BD117" s="243">
        <f>COUNTIF(AV$116:AV$119,AV117)+COUNTIF(AX$116:AX$119,AV117)</f>
        <v>0</v>
      </c>
      <c r="BE117" s="243">
        <f>COUNTIF(AV$116:AV$119,AX117)+COUNTIF(AX$116:AX$119,AX117)</f>
        <v>0</v>
      </c>
      <c r="BF117" s="243"/>
      <c r="BG117" s="209" t="str">
        <f>IF(OR(AV117&lt;&gt;"",AX117&lt;&gt;""),IF(BD117&lt;&gt;1,0,COUNTIF($B$116:$B$119,AV117)+COUNTIF($D$116:$D$119,AV117))+IF(BE117&lt;&gt;1,0,COUNTIF($B$116:$B$119,AX117)+COUNTIF($D$116:$D$119,AX117)),"")</f>
        <v/>
      </c>
      <c r="BI117" s="221"/>
      <c r="BJ117" s="187" t="str">
        <f>IF(BI117="","",VLOOKUP(BI117,Language!$D$5:$E$100,2,0))</f>
        <v/>
      </c>
      <c r="BK117" s="222"/>
      <c r="BL117" s="187" t="str">
        <f>IF(BK117="","",VLOOKUP(BK117,Language!$D$5:$E$100,2,0))</f>
        <v/>
      </c>
      <c r="BM117" s="257"/>
      <c r="BN117" s="258"/>
      <c r="BO117" s="242"/>
      <c r="BP117" s="242"/>
      <c r="BQ117" s="243">
        <f>COUNTIF(BI$116:BI$119,BI117)+COUNTIF(BK$116:BK$119,BI117)</f>
        <v>0</v>
      </c>
      <c r="BR117" s="243">
        <f>COUNTIF(BI$116:BI$119,BK117)+COUNTIF(BK$116:BK$119,BK117)</f>
        <v>0</v>
      </c>
      <c r="BS117" s="243"/>
      <c r="BT117" s="209" t="str">
        <f>IF(OR(BI117&lt;&gt;"",BK117&lt;&gt;""),IF(BQ117&lt;&gt;1,0,COUNTIF($B$116:$B$119,BI117)+COUNTIF($D$116:$D$119,BI117))+IF(BR117&lt;&gt;1,0,COUNTIF($B$116:$B$119,BK117)+COUNTIF($D$116:$D$119,BK117)),"")</f>
        <v/>
      </c>
      <c r="BV117" s="221"/>
      <c r="BW117" s="187" t="str">
        <f>IF(BV117="","",VLOOKUP(BV117,Language!$D$5:$E$100,2,0))</f>
        <v/>
      </c>
      <c r="BX117" s="222"/>
      <c r="BY117" s="187" t="str">
        <f>IF(BX117="","",VLOOKUP(BX117,Language!$D$5:$E$100,2,0))</f>
        <v/>
      </c>
      <c r="BZ117" s="257"/>
      <c r="CA117" s="258"/>
      <c r="CB117" s="242"/>
      <c r="CC117" s="242"/>
      <c r="CD117" s="243">
        <f>COUNTIF(BV$116:BV$119,BV117)+COUNTIF(BX$116:BX$119,BV117)</f>
        <v>0</v>
      </c>
      <c r="CE117" s="243">
        <f>COUNTIF(BV$116:BV$119,BX117)+COUNTIF(BX$116:BX$119,BX117)</f>
        <v>0</v>
      </c>
      <c r="CF117" s="243"/>
      <c r="CG117" s="209" t="str">
        <f>IF(OR(BV117&lt;&gt;"",BX117&lt;&gt;""),IF(CD117&lt;&gt;1,0,COUNTIF($B$116:$B$119,BV117)+COUNTIF($D$116:$D$119,BV117))+IF(CE117&lt;&gt;1,0,COUNTIF($B$116:$B$119,BX117)+COUNTIF($D$116:$D$119,BX117)),"")</f>
        <v/>
      </c>
      <c r="CI117" s="221"/>
      <c r="CJ117" s="187" t="str">
        <f>IF(CI117="","",VLOOKUP(CI117,Language!$D$5:$E$100,2,0))</f>
        <v/>
      </c>
      <c r="CK117" s="222"/>
      <c r="CL117" s="187" t="str">
        <f>IF(CK117="","",VLOOKUP(CK117,Language!$D$5:$E$100,2,0))</f>
        <v/>
      </c>
      <c r="CM117" s="257"/>
      <c r="CN117" s="258"/>
      <c r="CO117" s="242"/>
      <c r="CP117" s="242"/>
      <c r="CQ117" s="243">
        <f>COUNTIF(CI$116:CI$119,CI117)+COUNTIF(CK$116:CK$119,CI117)</f>
        <v>0</v>
      </c>
      <c r="CR117" s="243">
        <f>COUNTIF(CI$116:CI$119,CK117)+COUNTIF(CK$116:CK$119,CK117)</f>
        <v>0</v>
      </c>
      <c r="CS117" s="243"/>
      <c r="CT117" s="209" t="str">
        <f>IF(OR(CI117&lt;&gt;"",CK117&lt;&gt;""),IF(CQ117&lt;&gt;1,0,COUNTIF($B$116:$B$119,CI117)+COUNTIF($D$116:$D$119,CI117))+IF(CR117&lt;&gt;1,0,COUNTIF($B$116:$B$119,CK117)+COUNTIF($D$116:$D$119,CK117)),"")</f>
        <v/>
      </c>
      <c r="CV117" s="221"/>
      <c r="CW117" s="187" t="str">
        <f>IF(CV117="","",VLOOKUP(CV117,Language!$D$5:$E$100,2,0))</f>
        <v/>
      </c>
      <c r="CX117" s="222"/>
      <c r="CY117" s="187" t="str">
        <f>IF(CX117="","",VLOOKUP(CX117,Language!$D$5:$E$100,2,0))</f>
        <v/>
      </c>
      <c r="CZ117" s="257"/>
      <c r="DA117" s="258"/>
      <c r="DB117" s="242"/>
      <c r="DC117" s="242"/>
      <c r="DD117" s="243">
        <f>COUNTIF(CV$116:CV$119,CV117)+COUNTIF(CX$116:CX$119,CV117)</f>
        <v>0</v>
      </c>
      <c r="DE117" s="243">
        <f>COUNTIF(CV$116:CV$119,CX117)+COUNTIF(CX$116:CX$119,CX117)</f>
        <v>0</v>
      </c>
      <c r="DF117" s="243"/>
      <c r="DG117" s="209" t="str">
        <f>IF(OR(CV117&lt;&gt;"",CX117&lt;&gt;""),IF(DD117&lt;&gt;1,0,COUNTIF($B$116:$B$119,CV117)+COUNTIF($D$116:$D$119,CV117))+IF(DE117&lt;&gt;1,0,COUNTIF($B$116:$B$119,CX117)+COUNTIF($D$116:$D$119,CX117)),"")</f>
        <v/>
      </c>
      <c r="DI117" s="221"/>
      <c r="DJ117" s="187" t="str">
        <f>IF(DI117="","",VLOOKUP(DI117,Language!$D$5:$E$100,2,0))</f>
        <v/>
      </c>
      <c r="DK117" s="222"/>
      <c r="DL117" s="187" t="str">
        <f>IF(DK117="","",VLOOKUP(DK117,Language!$D$5:$E$100,2,0))</f>
        <v/>
      </c>
      <c r="DM117" s="257"/>
      <c r="DN117" s="258"/>
      <c r="DO117" s="242"/>
      <c r="DP117" s="242"/>
      <c r="DQ117" s="243">
        <f>COUNTIF(DI$116:DI$119,DI117)+COUNTIF(DK$116:DK$119,DI117)</f>
        <v>0</v>
      </c>
      <c r="DR117" s="243">
        <f>COUNTIF(DI$116:DI$119,DK117)+COUNTIF(DK$116:DK$119,DK117)</f>
        <v>0</v>
      </c>
      <c r="DS117" s="243"/>
      <c r="DT117" s="209" t="str">
        <f>IF(OR(DI117&lt;&gt;"",DK117&lt;&gt;""),IF(DQ117&lt;&gt;1,0,COUNTIF($B$116:$B$119,DI117)+COUNTIF($D$116:$D$119,DI117))+IF(DR117&lt;&gt;1,0,COUNTIF($B$116:$B$119,DK117)+COUNTIF($D$116:$D$119,DK117)),"")</f>
        <v/>
      </c>
      <c r="DV117" s="221"/>
      <c r="DW117" s="187" t="str">
        <f>IF(DV117="","",VLOOKUP(DV117,Language!$D$5:$E$100,2,0))</f>
        <v/>
      </c>
      <c r="DX117" s="222"/>
      <c r="DY117" s="187" t="str">
        <f>IF(DX117="","",VLOOKUP(DX117,Language!$D$5:$E$100,2,0))</f>
        <v/>
      </c>
      <c r="DZ117" s="257"/>
      <c r="EA117" s="258"/>
      <c r="EB117" s="242"/>
      <c r="EC117" s="242"/>
      <c r="ED117" s="243">
        <f>COUNTIF(DV$116:DV$119,DV117)+COUNTIF(DX$116:DX$119,DV117)</f>
        <v>0</v>
      </c>
      <c r="EE117" s="243">
        <f>COUNTIF(DV$116:DV$119,DX117)+COUNTIF(DX$116:DX$119,DX117)</f>
        <v>0</v>
      </c>
      <c r="EF117" s="243"/>
      <c r="EG117" s="209" t="str">
        <f>IF(OR(DV117&lt;&gt;"",DX117&lt;&gt;""),IF(ED117&lt;&gt;1,0,COUNTIF($B$116:$B$119,DV117)+COUNTIF($D$116:$D$119,DV117))+IF(EE117&lt;&gt;1,0,COUNTIF($B$116:$B$119,DX117)+COUNTIF($D$116:$D$119,DX117)),"")</f>
        <v/>
      </c>
      <c r="EI117" s="221"/>
      <c r="EJ117" s="187" t="str">
        <f>IF(EI117="","",VLOOKUP(EI117,Language!$D$5:$E$100,2,0))</f>
        <v/>
      </c>
      <c r="EK117" s="222"/>
      <c r="EL117" s="187" t="str">
        <f>IF(EK117="","",VLOOKUP(EK117,Language!$D$5:$E$100,2,0))</f>
        <v/>
      </c>
      <c r="EM117" s="257"/>
      <c r="EN117" s="258"/>
      <c r="EO117" s="242"/>
      <c r="EP117" s="242"/>
      <c r="EQ117" s="243">
        <f>COUNTIF(EI$116:EI$119,EI117)+COUNTIF(EK$116:EK$119,EI117)</f>
        <v>0</v>
      </c>
      <c r="ER117" s="243">
        <f>COUNTIF(EI$116:EI$119,EK117)+COUNTIF(EK$116:EK$119,EK117)</f>
        <v>0</v>
      </c>
      <c r="ES117" s="243"/>
      <c r="ET117" s="209" t="str">
        <f>IF(OR(EI117&lt;&gt;"",EK117&lt;&gt;""),IF(EQ117&lt;&gt;1,0,COUNTIF($B$116:$B$119,EI117)+COUNTIF($D$116:$D$119,EI117))+IF(ER117&lt;&gt;1,0,COUNTIF($B$116:$B$119,EK117)+COUNTIF($D$116:$D$119,EK117)),"")</f>
        <v/>
      </c>
      <c r="EV117" s="221"/>
      <c r="EW117" s="187" t="str">
        <f>IF(EV117="","",VLOOKUP(EV117,Language!$D$5:$E$100,2,0))</f>
        <v/>
      </c>
      <c r="EX117" s="222"/>
      <c r="EY117" s="187" t="str">
        <f>IF(EX117="","",VLOOKUP(EX117,Language!$D$5:$E$100,2,0))</f>
        <v/>
      </c>
      <c r="EZ117" s="257"/>
      <c r="FA117" s="258"/>
      <c r="FB117" s="242"/>
      <c r="FC117" s="242"/>
      <c r="FD117" s="243">
        <f>COUNTIF(EV$116:EV$119,EV117)+COUNTIF(EX$116:EX$119,EV117)</f>
        <v>0</v>
      </c>
      <c r="FE117" s="243">
        <f>COUNTIF(EV$116:EV$119,EX117)+COUNTIF(EX$116:EX$119,EX117)</f>
        <v>0</v>
      </c>
      <c r="FF117" s="243"/>
      <c r="FG117" s="209" t="str">
        <f>IF(OR(EV117&lt;&gt;"",EX117&lt;&gt;""),IF(FD117&lt;&gt;1,0,COUNTIF($B$116:$B$119,EV117)+COUNTIF($D$116:$D$119,EV117))+IF(FE117&lt;&gt;1,0,COUNTIF($B$116:$B$119,EX117)+COUNTIF($D$116:$D$119,EX117)),"")</f>
        <v/>
      </c>
      <c r="FI117" s="221"/>
      <c r="FJ117" s="187" t="str">
        <f>IF(FI117="","",VLOOKUP(FI117,Language!$D$5:$E$100,2,0))</f>
        <v/>
      </c>
      <c r="FK117" s="222"/>
      <c r="FL117" s="187" t="str">
        <f>IF(FK117="","",VLOOKUP(FK117,Language!$D$5:$E$100,2,0))</f>
        <v/>
      </c>
      <c r="FM117" s="257"/>
      <c r="FN117" s="258"/>
      <c r="FO117" s="242"/>
      <c r="FP117" s="242"/>
      <c r="FQ117" s="243">
        <f>COUNTIF(FI$116:FI$119,FI117)+COUNTIF(FK$116:FK$119,FI117)</f>
        <v>0</v>
      </c>
      <c r="FR117" s="243">
        <f>COUNTIF(FI$116:FI$119,FK117)+COUNTIF(FK$116:FK$119,FK117)</f>
        <v>0</v>
      </c>
      <c r="FS117" s="243"/>
      <c r="FT117" s="209" t="str">
        <f>IF(OR(FI117&lt;&gt;"",FK117&lt;&gt;""),IF(FQ117&lt;&gt;1,0,COUNTIF($B$116:$B$119,FI117)+COUNTIF($D$116:$D$119,FI117))+IF(FR117&lt;&gt;1,0,COUNTIF($B$116:$B$119,FK117)+COUNTIF($D$116:$D$119,FK117)),"")</f>
        <v/>
      </c>
      <c r="FV117" s="221"/>
      <c r="FW117" s="187" t="str">
        <f>IF(FV117="","",VLOOKUP(FV117,Language!$D$5:$E$100,2,0))</f>
        <v/>
      </c>
      <c r="FX117" s="222"/>
      <c r="FY117" s="187" t="str">
        <f>IF(FX117="","",VLOOKUP(FX117,Language!$D$5:$E$100,2,0))</f>
        <v/>
      </c>
      <c r="FZ117" s="257"/>
      <c r="GA117" s="258"/>
      <c r="GB117" s="242"/>
      <c r="GC117" s="242"/>
      <c r="GD117" s="243">
        <f>COUNTIF(FV$116:FV$119,FV117)+COUNTIF(FX$116:FX$119,FV117)</f>
        <v>0</v>
      </c>
      <c r="GE117" s="243">
        <f>COUNTIF(FV$116:FV$119,FX117)+COUNTIF(FX$116:FX$119,FX117)</f>
        <v>0</v>
      </c>
      <c r="GF117" s="243"/>
      <c r="GG117" s="209" t="str">
        <f>IF(OR(FV117&lt;&gt;"",FX117&lt;&gt;""),IF(GD117&lt;&gt;1,0,COUNTIF($B$116:$B$119,FV117)+COUNTIF($D$116:$D$119,FV117))+IF(GE117&lt;&gt;1,0,COUNTIF($B$116:$B$119,FX117)+COUNTIF($D$116:$D$119,FX117)),"")</f>
        <v/>
      </c>
      <c r="GI117" s="221"/>
      <c r="GJ117" s="187" t="str">
        <f>IF(GI117="","",VLOOKUP(GI117,Language!$D$5:$E$100,2,0))</f>
        <v/>
      </c>
      <c r="GK117" s="222"/>
      <c r="GL117" s="187" t="str">
        <f>IF(GK117="","",VLOOKUP(GK117,Language!$D$5:$E$100,2,0))</f>
        <v/>
      </c>
      <c r="GM117" s="257"/>
      <c r="GN117" s="258"/>
      <c r="GO117" s="242"/>
      <c r="GP117" s="242"/>
      <c r="GQ117" s="243">
        <f>COUNTIF(GI$116:GI$119,GI117)+COUNTIF(GK$116:GK$119,GI117)</f>
        <v>0</v>
      </c>
      <c r="GR117" s="243">
        <f>COUNTIF(GI$116:GI$119,GK117)+COUNTIF(GK$116:GK$119,GK117)</f>
        <v>0</v>
      </c>
      <c r="GS117" s="243"/>
      <c r="GT117" s="209" t="str">
        <f>IF(OR(GI117&lt;&gt;"",GK117&lt;&gt;""),IF(GQ117&lt;&gt;1,0,COUNTIF($B$116:$B$119,GI117)+COUNTIF($D$116:$D$119,GI117))+IF(GR117&lt;&gt;1,0,COUNTIF($B$116:$B$119,GK117)+COUNTIF($D$116:$D$119,GK117)),"")</f>
        <v/>
      </c>
      <c r="GV117" s="221"/>
      <c r="GW117" s="187" t="str">
        <f>IF(GV117="","",VLOOKUP(GV117,Language!$D$5:$E$100,2,0))</f>
        <v/>
      </c>
      <c r="GX117" s="222"/>
      <c r="GY117" s="187" t="str">
        <f>IF(GX117="","",VLOOKUP(GX117,Language!$D$5:$E$100,2,0))</f>
        <v/>
      </c>
      <c r="GZ117" s="257"/>
      <c r="HA117" s="258"/>
      <c r="HB117" s="242"/>
      <c r="HC117" s="242"/>
      <c r="HD117" s="243">
        <f>COUNTIF(GV$116:GV$119,GV117)+COUNTIF(GX$116:GX$119,GV117)</f>
        <v>0</v>
      </c>
      <c r="HE117" s="243">
        <f>COUNTIF(GV$116:GV$119,GX117)+COUNTIF(GX$116:GX$119,GX117)</f>
        <v>0</v>
      </c>
      <c r="HF117" s="243"/>
      <c r="HG117" s="209" t="str">
        <f>IF(OR(GV117&lt;&gt;"",GX117&lt;&gt;""),IF(HD117&lt;&gt;1,0,COUNTIF($B$116:$B$119,GV117)+COUNTIF($D$116:$D$119,GV117))+IF(HE117&lt;&gt;1,0,COUNTIF($B$116:$B$119,GX117)+COUNTIF($D$116:$D$119,GX117)),"")</f>
        <v/>
      </c>
      <c r="HI117" s="221"/>
      <c r="HJ117" s="187" t="str">
        <f>IF(HI117="","",VLOOKUP(HI117,Language!$D$5:$E$100,2,0))</f>
        <v/>
      </c>
      <c r="HK117" s="222"/>
      <c r="HL117" s="187" t="str">
        <f>IF(HK117="","",VLOOKUP(HK117,Language!$D$5:$E$100,2,0))</f>
        <v/>
      </c>
      <c r="HM117" s="257"/>
      <c r="HN117" s="258"/>
      <c r="HO117" s="242"/>
      <c r="HP117" s="242"/>
      <c r="HQ117" s="243">
        <f>COUNTIF(HI$116:HI$119,HI117)+COUNTIF(HK$116:HK$119,HI117)</f>
        <v>0</v>
      </c>
      <c r="HR117" s="243">
        <f>COUNTIF(HI$116:HI$119,HK117)+COUNTIF(HK$116:HK$119,HK117)</f>
        <v>0</v>
      </c>
      <c r="HS117" s="243"/>
      <c r="HT117" s="209" t="str">
        <f>IF(OR(HI117&lt;&gt;"",HK117&lt;&gt;""),IF(HQ117&lt;&gt;1,0,COUNTIF($B$116:$B$119,HI117)+COUNTIF($D$116:$D$119,HI117))+IF(HR117&lt;&gt;1,0,COUNTIF($B$116:$B$119,HK117)+COUNTIF($D$116:$D$119,HK117)),"")</f>
        <v/>
      </c>
      <c r="HV117" s="221"/>
      <c r="HW117" s="187" t="str">
        <f>IF(HV117="","",VLOOKUP(HV117,Language!$D$5:$E$100,2,0))</f>
        <v/>
      </c>
      <c r="HX117" s="222"/>
      <c r="HY117" s="187" t="str">
        <f>IF(HX117="","",VLOOKUP(HX117,Language!$D$5:$E$100,2,0))</f>
        <v/>
      </c>
      <c r="HZ117" s="257"/>
      <c r="IA117" s="258"/>
      <c r="IB117" s="242"/>
      <c r="IC117" s="242"/>
      <c r="ID117" s="243">
        <f>COUNTIF(HV$116:HV$119,HV117)+COUNTIF(HX$116:HX$119,HV117)</f>
        <v>0</v>
      </c>
      <c r="IE117" s="243">
        <f>COUNTIF(HV$116:HV$119,HX117)+COUNTIF(HX$116:HX$119,HX117)</f>
        <v>0</v>
      </c>
      <c r="IF117" s="243"/>
      <c r="IG117" s="209" t="str">
        <f>IF(OR(HV117&lt;&gt;"",HX117&lt;&gt;""),IF(ID117&lt;&gt;1,0,COUNTIF($B$116:$B$119,HV117)+COUNTIF($D$116:$D$119,HV117))+IF(IE117&lt;&gt;1,0,COUNTIF($B$116:$B$119,HX117)+COUNTIF($D$116:$D$119,HX117)),"")</f>
        <v/>
      </c>
      <c r="II117" s="221"/>
      <c r="IJ117" s="187" t="str">
        <f>IF(II117="","",VLOOKUP(II117,Language!$D$5:$E$100,2,0))</f>
        <v/>
      </c>
      <c r="IK117" s="222"/>
      <c r="IL117" s="187" t="str">
        <f>IF(IK117="","",VLOOKUP(IK117,Language!$D$5:$E$100,2,0))</f>
        <v/>
      </c>
      <c r="IM117" s="257"/>
      <c r="IN117" s="258"/>
      <c r="IO117" s="242"/>
      <c r="IP117" s="242"/>
      <c r="IQ117" s="243">
        <f>COUNTIF(II$116:II$119,II117)+COUNTIF(IK$116:IK$119,II117)</f>
        <v>0</v>
      </c>
      <c r="IR117" s="243">
        <f>COUNTIF(II$116:II$119,IK117)+COUNTIF(IK$116:IK$119,IK117)</f>
        <v>0</v>
      </c>
      <c r="IS117" s="243"/>
      <c r="IT117" s="209" t="str">
        <f>IF(OR(II117&lt;&gt;"",IK117&lt;&gt;""),IF(IQ117&lt;&gt;1,0,COUNTIF($B$116:$B$119,II117)+COUNTIF($D$116:$D$119,II117))+IF(IR117&lt;&gt;1,0,COUNTIF($B$116:$B$119,IK117)+COUNTIF($D$116:$D$119,IK117)),"")</f>
        <v/>
      </c>
      <c r="IV117" s="221"/>
      <c r="IW117" s="187" t="str">
        <f>IF(IV117="","",VLOOKUP(IV117,Language!$D$5:$E$100,2,0))</f>
        <v/>
      </c>
      <c r="IX117" s="222"/>
      <c r="IY117" s="187" t="str">
        <f>IF(IX117="","",VLOOKUP(IX117,Language!$D$5:$E$100,2,0))</f>
        <v/>
      </c>
      <c r="IZ117" s="257"/>
      <c r="JA117" s="258"/>
      <c r="JB117" s="242"/>
      <c r="JC117" s="242"/>
      <c r="JD117" s="243">
        <f>COUNTIF(IV$116:IV$119,IV117)+COUNTIF(IX$116:IX$119,IV117)</f>
        <v>0</v>
      </c>
      <c r="JE117" s="243">
        <f>COUNTIF(IV$116:IV$119,IX117)+COUNTIF(IX$116:IX$119,IX117)</f>
        <v>0</v>
      </c>
      <c r="JF117" s="243"/>
      <c r="JG117" s="209" t="str">
        <f>IF(OR(IV117&lt;&gt;"",IX117&lt;&gt;""),IF(JD117&lt;&gt;1,0,COUNTIF($B$116:$B$119,IV117)+COUNTIF($D$116:$D$119,IV117))+IF(JE117&lt;&gt;1,0,COUNTIF($B$116:$B$119,IX117)+COUNTIF($D$116:$D$119,IX117)),"")</f>
        <v/>
      </c>
      <c r="JI117" s="221"/>
      <c r="JJ117" s="187" t="str">
        <f>IF(JI117="","",VLOOKUP(JI117,Language!$D$5:$E$100,2,0))</f>
        <v/>
      </c>
      <c r="JK117" s="222"/>
      <c r="JL117" s="187" t="str">
        <f>IF(JK117="","",VLOOKUP(JK117,Language!$D$5:$E$100,2,0))</f>
        <v/>
      </c>
      <c r="JM117" s="257"/>
      <c r="JN117" s="258"/>
      <c r="JO117" s="242"/>
      <c r="JP117" s="242"/>
      <c r="JQ117" s="243">
        <f>COUNTIF(JI$116:JI$119,JI117)+COUNTIF(JK$116:JK$119,JI117)</f>
        <v>0</v>
      </c>
      <c r="JR117" s="243">
        <f>COUNTIF(JI$116:JI$119,JK117)+COUNTIF(JK$116:JK$119,JK117)</f>
        <v>0</v>
      </c>
      <c r="JS117" s="243"/>
      <c r="JT117" s="209" t="str">
        <f>IF(OR(JI117&lt;&gt;"",JK117&lt;&gt;""),IF(JQ117&lt;&gt;1,0,COUNTIF($B$116:$B$119,JI117)+COUNTIF($D$116:$D$119,JI117))+IF(JR117&lt;&gt;1,0,COUNTIF($B$116:$B$119,JK117)+COUNTIF($D$116:$D$119,JK117)),"")</f>
        <v/>
      </c>
      <c r="JV117" s="221"/>
      <c r="JW117" s="187" t="str">
        <f>IF(JV117="","",VLOOKUP(JV117,Language!$D$5:$E$100,2,0))</f>
        <v/>
      </c>
      <c r="JX117" s="222"/>
      <c r="JY117" s="187" t="str">
        <f>IF(JX117="","",VLOOKUP(JX117,Language!$D$5:$E$100,2,0))</f>
        <v/>
      </c>
      <c r="JZ117" s="257"/>
      <c r="KA117" s="258"/>
      <c r="KB117" s="242"/>
      <c r="KC117" s="242"/>
      <c r="KD117" s="243">
        <f>COUNTIF(JV$116:JV$119,JV117)+COUNTIF(JX$116:JX$119,JV117)</f>
        <v>0</v>
      </c>
      <c r="KE117" s="243">
        <f>COUNTIF(JV$116:JV$119,JX117)+COUNTIF(JX$116:JX$119,JX117)</f>
        <v>0</v>
      </c>
      <c r="KF117" s="243"/>
      <c r="KG117" s="209" t="str">
        <f>IF(OR(JV117&lt;&gt;"",JX117&lt;&gt;""),IF(KD117&lt;&gt;1,0,COUNTIF($B$116:$B$119,JV117)+COUNTIF($D$116:$D$119,JV117))+IF(KE117&lt;&gt;1,0,COUNTIF($B$116:$B$119,JX117)+COUNTIF($D$116:$D$119,JX117)),"")</f>
        <v/>
      </c>
      <c r="KI117" s="221"/>
      <c r="KJ117" s="187" t="str">
        <f>IF(KI117="","",VLOOKUP(KI117,Language!$D$5:$E$100,2,0))</f>
        <v/>
      </c>
      <c r="KK117" s="222"/>
      <c r="KL117" s="187" t="str">
        <f>IF(KK117="","",VLOOKUP(KK117,Language!$D$5:$E$100,2,0))</f>
        <v/>
      </c>
      <c r="KM117" s="257"/>
      <c r="KN117" s="258"/>
      <c r="KO117" s="242"/>
      <c r="KP117" s="242"/>
      <c r="KQ117" s="243">
        <f>COUNTIF(KI$116:KI$119,KI117)+COUNTIF(KK$116:KK$119,KI117)</f>
        <v>0</v>
      </c>
      <c r="KR117" s="243">
        <f>COUNTIF(KI$116:KI$119,KK117)+COUNTIF(KK$116:KK$119,KK117)</f>
        <v>0</v>
      </c>
      <c r="KS117" s="243"/>
      <c r="KT117" s="209" t="str">
        <f>IF(OR(KI117&lt;&gt;"",KK117&lt;&gt;""),IF(KQ117&lt;&gt;1,0,COUNTIF($B$116:$B$119,KI117)+COUNTIF($D$116:$D$119,KI117))+IF(KR117&lt;&gt;1,0,COUNTIF($B$116:$B$119,KK117)+COUNTIF($D$116:$D$119,KK117)),"")</f>
        <v/>
      </c>
      <c r="KV117" s="221"/>
      <c r="KW117" s="187" t="str">
        <f>IF(KV117="","",VLOOKUP(KV117,Language!$D$5:$E$100,2,0))</f>
        <v/>
      </c>
      <c r="KX117" s="222"/>
      <c r="KY117" s="187" t="str">
        <f>IF(KX117="","",VLOOKUP(KX117,Language!$D$5:$E$100,2,0))</f>
        <v/>
      </c>
      <c r="KZ117" s="257"/>
      <c r="LA117" s="258"/>
      <c r="LB117" s="242"/>
      <c r="LC117" s="242"/>
      <c r="LD117" s="243">
        <f>COUNTIF(KV$116:KV$119,KV117)+COUNTIF(KX$116:KX$119,KV117)</f>
        <v>0</v>
      </c>
      <c r="LE117" s="243">
        <f>COUNTIF(KV$116:KV$119,KX117)+COUNTIF(KX$116:KX$119,KX117)</f>
        <v>0</v>
      </c>
      <c r="LF117" s="243"/>
      <c r="LG117" s="209" t="str">
        <f>IF(OR(KV117&lt;&gt;"",KX117&lt;&gt;""),IF(LD117&lt;&gt;1,0,COUNTIF($B$116:$B$119,KV117)+COUNTIF($D$116:$D$119,KV117))+IF(LE117&lt;&gt;1,0,COUNTIF($B$116:$B$119,KX117)+COUNTIF($D$116:$D$119,KX117)),"")</f>
        <v/>
      </c>
      <c r="LI117" s="221"/>
      <c r="LJ117" s="187" t="str">
        <f>IF(LI117="","",VLOOKUP(LI117,Language!$D$5:$E$100,2,0))</f>
        <v/>
      </c>
      <c r="LK117" s="222"/>
      <c r="LL117" s="187" t="str">
        <f>IF(LK117="","",VLOOKUP(LK117,Language!$D$5:$E$100,2,0))</f>
        <v/>
      </c>
      <c r="LM117" s="257"/>
      <c r="LN117" s="258"/>
      <c r="LO117" s="242"/>
      <c r="LP117" s="242"/>
      <c r="LQ117" s="243">
        <f>COUNTIF(LI$116:LI$119,LI117)+COUNTIF(LK$116:LK$119,LI117)</f>
        <v>0</v>
      </c>
      <c r="LR117" s="243">
        <f>COUNTIF(LI$116:LI$119,LK117)+COUNTIF(LK$116:LK$119,LK117)</f>
        <v>0</v>
      </c>
      <c r="LS117" s="243"/>
      <c r="LT117" s="209" t="str">
        <f>IF(OR(LI117&lt;&gt;"",LK117&lt;&gt;""),IF(LQ117&lt;&gt;1,0,COUNTIF($B$116:$B$119,LI117)+COUNTIF($D$116:$D$119,LI117))+IF(LR117&lt;&gt;1,0,COUNTIF($B$116:$B$119,LK117)+COUNTIF($D$116:$D$119,LK117)),"")</f>
        <v/>
      </c>
      <c r="LV117" s="221"/>
      <c r="LW117" s="187" t="str">
        <f>IF(LV117="","",VLOOKUP(LV117,Language!$D$5:$E$100,2,0))</f>
        <v/>
      </c>
      <c r="LX117" s="222"/>
      <c r="LY117" s="187" t="str">
        <f>IF(LX117="","",VLOOKUP(LX117,Language!$D$5:$E$100,2,0))</f>
        <v/>
      </c>
      <c r="LZ117" s="257"/>
      <c r="MA117" s="258"/>
      <c r="MB117" s="242"/>
      <c r="MC117" s="242"/>
      <c r="MD117" s="243">
        <f>COUNTIF(LV$116:LV$119,LV117)+COUNTIF(LX$116:LX$119,LV117)</f>
        <v>0</v>
      </c>
      <c r="ME117" s="243">
        <f>COUNTIF(LV$116:LV$119,LX117)+COUNTIF(LX$116:LX$119,LX117)</f>
        <v>0</v>
      </c>
      <c r="MF117" s="243"/>
      <c r="MG117" s="209" t="str">
        <f>IF(OR(LV117&lt;&gt;"",LX117&lt;&gt;""),IF(MD117&lt;&gt;1,0,COUNTIF($B$116:$B$119,LV117)+COUNTIF($D$116:$D$119,LV117))+IF(ME117&lt;&gt;1,0,COUNTIF($B$116:$B$119,LX117)+COUNTIF($D$116:$D$119,LX117)),"")</f>
        <v/>
      </c>
    </row>
    <row r="118" spans="1:345" s="22" customFormat="1">
      <c r="A118" s="183"/>
      <c r="B118" s="186" t="str">
        <f>IF(C118="","",INDEX(Groups!$C$7:$C$65,MATCH(C118,Groups!$D$7:$D$65,0)))</f>
        <v/>
      </c>
      <c r="C118" s="187" t="str">
        <f>'World Cup'!$O$70</f>
        <v/>
      </c>
      <c r="D118" s="188" t="str">
        <f>IF(E118="","",INDEX(Groups!$C$7:$C$65,MATCH(E118,Groups!$D$7:$D$65,0)))</f>
        <v/>
      </c>
      <c r="E118" s="187" t="str">
        <f>'World Cup'!$Q$70</f>
        <v/>
      </c>
      <c r="F118" s="189" t="str">
        <f>IF(AND('World Cup'!$O$71&lt;&gt;"",'World Cup'!$Q$71&lt;&gt;""),'World Cup'!$O$71+IF(AND('World Cup'!$O$73&lt;&gt;"",'World Cup'!$Q$73&lt;&gt;"",'World Cup'!$O$71='World Cup'!$Q$71),'World Cup'!$O$73,0),"")</f>
        <v/>
      </c>
      <c r="G118" s="190" t="str">
        <f>IF(AND('World Cup'!$O$71&lt;&gt;"",'World Cup'!$Q$71&lt;&gt;""),'World Cup'!$Q$71+IF(AND('World Cup'!$O$73&lt;&gt;"",'World Cup'!$Q$73&lt;&gt;"",'World Cup'!$O$71='World Cup'!$Q$71),'World Cup'!$Q$73,0),"")</f>
        <v/>
      </c>
      <c r="I118" s="221"/>
      <c r="J118" s="187" t="str">
        <f>IF(I118="","",VLOOKUP(I118,Language!$D$5:$E$100,2,0))</f>
        <v/>
      </c>
      <c r="K118" s="222"/>
      <c r="L118" s="187" t="str">
        <f>IF(K118="","",VLOOKUP(K118,Language!$D$5:$E$100,2,0))</f>
        <v/>
      </c>
      <c r="M118" s="257"/>
      <c r="N118" s="258"/>
      <c r="O118" s="242"/>
      <c r="P118" s="242"/>
      <c r="Q118" s="243">
        <f>COUNTIF(I$116:I$119,I118)+COUNTIF(K$116:K$119,I118)</f>
        <v>0</v>
      </c>
      <c r="R118" s="243">
        <f>COUNTIF(I$116:I$119,K118)+COUNTIF(K$116:K$119,K118)</f>
        <v>0</v>
      </c>
      <c r="S118" s="243"/>
      <c r="T118" s="209" t="str">
        <f>IF(OR(I118&lt;&gt;"",K118&lt;&gt;""),IF(Q118&lt;&gt;1,0,COUNTIF($B$116:$B$119,I118)+COUNTIF($D$116:$D$119,I118))+IF(R118&lt;&gt;1,0,COUNTIF($B$116:$B$119,K118)+COUNTIF($D$116:$D$119,K118)),"")</f>
        <v/>
      </c>
      <c r="V118" s="221"/>
      <c r="W118" s="187" t="str">
        <f>IF(V118="","",VLOOKUP(V118,Language!$D$5:$E$100,2,0))</f>
        <v/>
      </c>
      <c r="X118" s="222"/>
      <c r="Y118" s="187" t="str">
        <f>IF(X118="","",VLOOKUP(X118,Language!$D$5:$E$100,2,0))</f>
        <v/>
      </c>
      <c r="Z118" s="257"/>
      <c r="AA118" s="258"/>
      <c r="AB118" s="242"/>
      <c r="AC118" s="242"/>
      <c r="AD118" s="243">
        <f>COUNTIF(V$116:V$119,V118)+COUNTIF(X$116:X$119,V118)</f>
        <v>0</v>
      </c>
      <c r="AE118" s="243">
        <f>COUNTIF(V$116:V$119,X118)+COUNTIF(X$116:X$119,X118)</f>
        <v>0</v>
      </c>
      <c r="AF118" s="243"/>
      <c r="AG118" s="209" t="str">
        <f>IF(OR(V118&lt;&gt;"",X118&lt;&gt;""),IF(AD118&lt;&gt;1,0,COUNTIF($B$116:$B$119,V118)+COUNTIF($D$116:$D$119,V118))+IF(AE118&lt;&gt;1,0,COUNTIF($B$116:$B$119,X118)+COUNTIF($D$116:$D$119,X118)),"")</f>
        <v/>
      </c>
      <c r="AI118" s="221"/>
      <c r="AJ118" s="187" t="str">
        <f>IF(AI118="","",VLOOKUP(AI118,Language!$D$5:$E$100,2,0))</f>
        <v/>
      </c>
      <c r="AK118" s="222"/>
      <c r="AL118" s="187" t="str">
        <f>IF(AK118="","",VLOOKUP(AK118,Language!$D$5:$E$100,2,0))</f>
        <v/>
      </c>
      <c r="AM118" s="257"/>
      <c r="AN118" s="258"/>
      <c r="AO118" s="242"/>
      <c r="AP118" s="242"/>
      <c r="AQ118" s="243">
        <f>COUNTIF(AI$116:AI$119,AI118)+COUNTIF(AK$116:AK$119,AI118)</f>
        <v>0</v>
      </c>
      <c r="AR118" s="243">
        <f>COUNTIF(AI$116:AI$119,AK118)+COUNTIF(AK$116:AK$119,AK118)</f>
        <v>0</v>
      </c>
      <c r="AS118" s="243"/>
      <c r="AT118" s="209" t="str">
        <f>IF(OR(AI118&lt;&gt;"",AK118&lt;&gt;""),IF(AQ118&lt;&gt;1,0,COUNTIF($B$116:$B$119,AI118)+COUNTIF($D$116:$D$119,AI118))+IF(AR118&lt;&gt;1,0,COUNTIF($B$116:$B$119,AK118)+COUNTIF($D$116:$D$119,AK118)),"")</f>
        <v/>
      </c>
      <c r="AV118" s="221"/>
      <c r="AW118" s="187" t="str">
        <f>IF(AV118="","",VLOOKUP(AV118,Language!$D$5:$E$100,2,0))</f>
        <v/>
      </c>
      <c r="AX118" s="222"/>
      <c r="AY118" s="187" t="str">
        <f>IF(AX118="","",VLOOKUP(AX118,Language!$D$5:$E$100,2,0))</f>
        <v/>
      </c>
      <c r="AZ118" s="257"/>
      <c r="BA118" s="258"/>
      <c r="BB118" s="242"/>
      <c r="BC118" s="242"/>
      <c r="BD118" s="243">
        <f>COUNTIF(AV$116:AV$119,AV118)+COUNTIF(AX$116:AX$119,AV118)</f>
        <v>0</v>
      </c>
      <c r="BE118" s="243">
        <f>COUNTIF(AV$116:AV$119,AX118)+COUNTIF(AX$116:AX$119,AX118)</f>
        <v>0</v>
      </c>
      <c r="BF118" s="243"/>
      <c r="BG118" s="209" t="str">
        <f>IF(OR(AV118&lt;&gt;"",AX118&lt;&gt;""),IF(BD118&lt;&gt;1,0,COUNTIF($B$116:$B$119,AV118)+COUNTIF($D$116:$D$119,AV118))+IF(BE118&lt;&gt;1,0,COUNTIF($B$116:$B$119,AX118)+COUNTIF($D$116:$D$119,AX118)),"")</f>
        <v/>
      </c>
      <c r="BI118" s="221"/>
      <c r="BJ118" s="187" t="str">
        <f>IF(BI118="","",VLOOKUP(BI118,Language!$D$5:$E$100,2,0))</f>
        <v/>
      </c>
      <c r="BK118" s="222"/>
      <c r="BL118" s="187" t="str">
        <f>IF(BK118="","",VLOOKUP(BK118,Language!$D$5:$E$100,2,0))</f>
        <v/>
      </c>
      <c r="BM118" s="257"/>
      <c r="BN118" s="258"/>
      <c r="BO118" s="242"/>
      <c r="BP118" s="242"/>
      <c r="BQ118" s="243">
        <f>COUNTIF(BI$116:BI$119,BI118)+COUNTIF(BK$116:BK$119,BI118)</f>
        <v>0</v>
      </c>
      <c r="BR118" s="243">
        <f>COUNTIF(BI$116:BI$119,BK118)+COUNTIF(BK$116:BK$119,BK118)</f>
        <v>0</v>
      </c>
      <c r="BS118" s="243"/>
      <c r="BT118" s="209" t="str">
        <f>IF(OR(BI118&lt;&gt;"",BK118&lt;&gt;""),IF(BQ118&lt;&gt;1,0,COUNTIF($B$116:$B$119,BI118)+COUNTIF($D$116:$D$119,BI118))+IF(BR118&lt;&gt;1,0,COUNTIF($B$116:$B$119,BK118)+COUNTIF($D$116:$D$119,BK118)),"")</f>
        <v/>
      </c>
      <c r="BV118" s="221"/>
      <c r="BW118" s="187" t="str">
        <f>IF(BV118="","",VLOOKUP(BV118,Language!$D$5:$E$100,2,0))</f>
        <v/>
      </c>
      <c r="BX118" s="222"/>
      <c r="BY118" s="187" t="str">
        <f>IF(BX118="","",VLOOKUP(BX118,Language!$D$5:$E$100,2,0))</f>
        <v/>
      </c>
      <c r="BZ118" s="257"/>
      <c r="CA118" s="258"/>
      <c r="CB118" s="242"/>
      <c r="CC118" s="242"/>
      <c r="CD118" s="243">
        <f>COUNTIF(BV$116:BV$119,BV118)+COUNTIF(BX$116:BX$119,BV118)</f>
        <v>0</v>
      </c>
      <c r="CE118" s="243">
        <f>COUNTIF(BV$116:BV$119,BX118)+COUNTIF(BX$116:BX$119,BX118)</f>
        <v>0</v>
      </c>
      <c r="CF118" s="243"/>
      <c r="CG118" s="209" t="str">
        <f>IF(OR(BV118&lt;&gt;"",BX118&lt;&gt;""),IF(CD118&lt;&gt;1,0,COUNTIF($B$116:$B$119,BV118)+COUNTIF($D$116:$D$119,BV118))+IF(CE118&lt;&gt;1,0,COUNTIF($B$116:$B$119,BX118)+COUNTIF($D$116:$D$119,BX118)),"")</f>
        <v/>
      </c>
      <c r="CI118" s="221"/>
      <c r="CJ118" s="187" t="str">
        <f>IF(CI118="","",VLOOKUP(CI118,Language!$D$5:$E$100,2,0))</f>
        <v/>
      </c>
      <c r="CK118" s="222"/>
      <c r="CL118" s="187" t="str">
        <f>IF(CK118="","",VLOOKUP(CK118,Language!$D$5:$E$100,2,0))</f>
        <v/>
      </c>
      <c r="CM118" s="257"/>
      <c r="CN118" s="258"/>
      <c r="CO118" s="242"/>
      <c r="CP118" s="242"/>
      <c r="CQ118" s="243">
        <f>COUNTIF(CI$116:CI$119,CI118)+COUNTIF(CK$116:CK$119,CI118)</f>
        <v>0</v>
      </c>
      <c r="CR118" s="243">
        <f>COUNTIF(CI$116:CI$119,CK118)+COUNTIF(CK$116:CK$119,CK118)</f>
        <v>0</v>
      </c>
      <c r="CS118" s="243"/>
      <c r="CT118" s="209" t="str">
        <f>IF(OR(CI118&lt;&gt;"",CK118&lt;&gt;""),IF(CQ118&lt;&gt;1,0,COUNTIF($B$116:$B$119,CI118)+COUNTIF($D$116:$D$119,CI118))+IF(CR118&lt;&gt;1,0,COUNTIF($B$116:$B$119,CK118)+COUNTIF($D$116:$D$119,CK118)),"")</f>
        <v/>
      </c>
      <c r="CV118" s="221"/>
      <c r="CW118" s="187" t="str">
        <f>IF(CV118="","",VLOOKUP(CV118,Language!$D$5:$E$100,2,0))</f>
        <v/>
      </c>
      <c r="CX118" s="222"/>
      <c r="CY118" s="187" t="str">
        <f>IF(CX118="","",VLOOKUP(CX118,Language!$D$5:$E$100,2,0))</f>
        <v/>
      </c>
      <c r="CZ118" s="257"/>
      <c r="DA118" s="258"/>
      <c r="DB118" s="242"/>
      <c r="DC118" s="242"/>
      <c r="DD118" s="243">
        <f>COUNTIF(CV$116:CV$119,CV118)+COUNTIF(CX$116:CX$119,CV118)</f>
        <v>0</v>
      </c>
      <c r="DE118" s="243">
        <f>COUNTIF(CV$116:CV$119,CX118)+COUNTIF(CX$116:CX$119,CX118)</f>
        <v>0</v>
      </c>
      <c r="DF118" s="243"/>
      <c r="DG118" s="209" t="str">
        <f>IF(OR(CV118&lt;&gt;"",CX118&lt;&gt;""),IF(DD118&lt;&gt;1,0,COUNTIF($B$116:$B$119,CV118)+COUNTIF($D$116:$D$119,CV118))+IF(DE118&lt;&gt;1,0,COUNTIF($B$116:$B$119,CX118)+COUNTIF($D$116:$D$119,CX118)),"")</f>
        <v/>
      </c>
      <c r="DI118" s="221"/>
      <c r="DJ118" s="187" t="str">
        <f>IF(DI118="","",VLOOKUP(DI118,Language!$D$5:$E$100,2,0))</f>
        <v/>
      </c>
      <c r="DK118" s="222"/>
      <c r="DL118" s="187" t="str">
        <f>IF(DK118="","",VLOOKUP(DK118,Language!$D$5:$E$100,2,0))</f>
        <v/>
      </c>
      <c r="DM118" s="257"/>
      <c r="DN118" s="258"/>
      <c r="DO118" s="242"/>
      <c r="DP118" s="242"/>
      <c r="DQ118" s="243">
        <f>COUNTIF(DI$116:DI$119,DI118)+COUNTIF(DK$116:DK$119,DI118)</f>
        <v>0</v>
      </c>
      <c r="DR118" s="243">
        <f>COUNTIF(DI$116:DI$119,DK118)+COUNTIF(DK$116:DK$119,DK118)</f>
        <v>0</v>
      </c>
      <c r="DS118" s="243"/>
      <c r="DT118" s="209" t="str">
        <f>IF(OR(DI118&lt;&gt;"",DK118&lt;&gt;""),IF(DQ118&lt;&gt;1,0,COUNTIF($B$116:$B$119,DI118)+COUNTIF($D$116:$D$119,DI118))+IF(DR118&lt;&gt;1,0,COUNTIF($B$116:$B$119,DK118)+COUNTIF($D$116:$D$119,DK118)),"")</f>
        <v/>
      </c>
      <c r="DV118" s="221"/>
      <c r="DW118" s="187" t="str">
        <f>IF(DV118="","",VLOOKUP(DV118,Language!$D$5:$E$100,2,0))</f>
        <v/>
      </c>
      <c r="DX118" s="222"/>
      <c r="DY118" s="187" t="str">
        <f>IF(DX118="","",VLOOKUP(DX118,Language!$D$5:$E$100,2,0))</f>
        <v/>
      </c>
      <c r="DZ118" s="257"/>
      <c r="EA118" s="258"/>
      <c r="EB118" s="242"/>
      <c r="EC118" s="242"/>
      <c r="ED118" s="243">
        <f>COUNTIF(DV$116:DV$119,DV118)+COUNTIF(DX$116:DX$119,DV118)</f>
        <v>0</v>
      </c>
      <c r="EE118" s="243">
        <f>COUNTIF(DV$116:DV$119,DX118)+COUNTIF(DX$116:DX$119,DX118)</f>
        <v>0</v>
      </c>
      <c r="EF118" s="243"/>
      <c r="EG118" s="209" t="str">
        <f>IF(OR(DV118&lt;&gt;"",DX118&lt;&gt;""),IF(ED118&lt;&gt;1,0,COUNTIF($B$116:$B$119,DV118)+COUNTIF($D$116:$D$119,DV118))+IF(EE118&lt;&gt;1,0,COUNTIF($B$116:$B$119,DX118)+COUNTIF($D$116:$D$119,DX118)),"")</f>
        <v/>
      </c>
      <c r="EI118" s="221"/>
      <c r="EJ118" s="187" t="str">
        <f>IF(EI118="","",VLOOKUP(EI118,Language!$D$5:$E$100,2,0))</f>
        <v/>
      </c>
      <c r="EK118" s="222"/>
      <c r="EL118" s="187" t="str">
        <f>IF(EK118="","",VLOOKUP(EK118,Language!$D$5:$E$100,2,0))</f>
        <v/>
      </c>
      <c r="EM118" s="257"/>
      <c r="EN118" s="258"/>
      <c r="EO118" s="242"/>
      <c r="EP118" s="242"/>
      <c r="EQ118" s="243">
        <f>COUNTIF(EI$116:EI$119,EI118)+COUNTIF(EK$116:EK$119,EI118)</f>
        <v>0</v>
      </c>
      <c r="ER118" s="243">
        <f>COUNTIF(EI$116:EI$119,EK118)+COUNTIF(EK$116:EK$119,EK118)</f>
        <v>0</v>
      </c>
      <c r="ES118" s="243"/>
      <c r="ET118" s="209" t="str">
        <f>IF(OR(EI118&lt;&gt;"",EK118&lt;&gt;""),IF(EQ118&lt;&gt;1,0,COUNTIF($B$116:$B$119,EI118)+COUNTIF($D$116:$D$119,EI118))+IF(ER118&lt;&gt;1,0,COUNTIF($B$116:$B$119,EK118)+COUNTIF($D$116:$D$119,EK118)),"")</f>
        <v/>
      </c>
      <c r="EV118" s="221"/>
      <c r="EW118" s="187" t="str">
        <f>IF(EV118="","",VLOOKUP(EV118,Language!$D$5:$E$100,2,0))</f>
        <v/>
      </c>
      <c r="EX118" s="222"/>
      <c r="EY118" s="187" t="str">
        <f>IF(EX118="","",VLOOKUP(EX118,Language!$D$5:$E$100,2,0))</f>
        <v/>
      </c>
      <c r="EZ118" s="257"/>
      <c r="FA118" s="258"/>
      <c r="FB118" s="242"/>
      <c r="FC118" s="242"/>
      <c r="FD118" s="243">
        <f>COUNTIF(EV$116:EV$119,EV118)+COUNTIF(EX$116:EX$119,EV118)</f>
        <v>0</v>
      </c>
      <c r="FE118" s="243">
        <f>COUNTIF(EV$116:EV$119,EX118)+COUNTIF(EX$116:EX$119,EX118)</f>
        <v>0</v>
      </c>
      <c r="FF118" s="243"/>
      <c r="FG118" s="209" t="str">
        <f>IF(OR(EV118&lt;&gt;"",EX118&lt;&gt;""),IF(FD118&lt;&gt;1,0,COUNTIF($B$116:$B$119,EV118)+COUNTIF($D$116:$D$119,EV118))+IF(FE118&lt;&gt;1,0,COUNTIF($B$116:$B$119,EX118)+COUNTIF($D$116:$D$119,EX118)),"")</f>
        <v/>
      </c>
      <c r="FI118" s="221"/>
      <c r="FJ118" s="187" t="str">
        <f>IF(FI118="","",VLOOKUP(FI118,Language!$D$5:$E$100,2,0))</f>
        <v/>
      </c>
      <c r="FK118" s="222"/>
      <c r="FL118" s="187" t="str">
        <f>IF(FK118="","",VLOOKUP(FK118,Language!$D$5:$E$100,2,0))</f>
        <v/>
      </c>
      <c r="FM118" s="257"/>
      <c r="FN118" s="258"/>
      <c r="FO118" s="242"/>
      <c r="FP118" s="242"/>
      <c r="FQ118" s="243">
        <f>COUNTIF(FI$116:FI$119,FI118)+COUNTIF(FK$116:FK$119,FI118)</f>
        <v>0</v>
      </c>
      <c r="FR118" s="243">
        <f>COUNTIF(FI$116:FI$119,FK118)+COUNTIF(FK$116:FK$119,FK118)</f>
        <v>0</v>
      </c>
      <c r="FS118" s="243"/>
      <c r="FT118" s="209" t="str">
        <f>IF(OR(FI118&lt;&gt;"",FK118&lt;&gt;""),IF(FQ118&lt;&gt;1,0,COUNTIF($B$116:$B$119,FI118)+COUNTIF($D$116:$D$119,FI118))+IF(FR118&lt;&gt;1,0,COUNTIF($B$116:$B$119,FK118)+COUNTIF($D$116:$D$119,FK118)),"")</f>
        <v/>
      </c>
      <c r="FV118" s="221"/>
      <c r="FW118" s="187" t="str">
        <f>IF(FV118="","",VLOOKUP(FV118,Language!$D$5:$E$100,2,0))</f>
        <v/>
      </c>
      <c r="FX118" s="222"/>
      <c r="FY118" s="187" t="str">
        <f>IF(FX118="","",VLOOKUP(FX118,Language!$D$5:$E$100,2,0))</f>
        <v/>
      </c>
      <c r="FZ118" s="257"/>
      <c r="GA118" s="258"/>
      <c r="GB118" s="242"/>
      <c r="GC118" s="242"/>
      <c r="GD118" s="243">
        <f>COUNTIF(FV$116:FV$119,FV118)+COUNTIF(FX$116:FX$119,FV118)</f>
        <v>0</v>
      </c>
      <c r="GE118" s="243">
        <f>COUNTIF(FV$116:FV$119,FX118)+COUNTIF(FX$116:FX$119,FX118)</f>
        <v>0</v>
      </c>
      <c r="GF118" s="243"/>
      <c r="GG118" s="209" t="str">
        <f>IF(OR(FV118&lt;&gt;"",FX118&lt;&gt;""),IF(GD118&lt;&gt;1,0,COUNTIF($B$116:$B$119,FV118)+COUNTIF($D$116:$D$119,FV118))+IF(GE118&lt;&gt;1,0,COUNTIF($B$116:$B$119,FX118)+COUNTIF($D$116:$D$119,FX118)),"")</f>
        <v/>
      </c>
      <c r="GI118" s="221"/>
      <c r="GJ118" s="187" t="str">
        <f>IF(GI118="","",VLOOKUP(GI118,Language!$D$5:$E$100,2,0))</f>
        <v/>
      </c>
      <c r="GK118" s="222"/>
      <c r="GL118" s="187" t="str">
        <f>IF(GK118="","",VLOOKUP(GK118,Language!$D$5:$E$100,2,0))</f>
        <v/>
      </c>
      <c r="GM118" s="257"/>
      <c r="GN118" s="258"/>
      <c r="GO118" s="242"/>
      <c r="GP118" s="242"/>
      <c r="GQ118" s="243">
        <f>COUNTIF(GI$116:GI$119,GI118)+COUNTIF(GK$116:GK$119,GI118)</f>
        <v>0</v>
      </c>
      <c r="GR118" s="243">
        <f>COUNTIF(GI$116:GI$119,GK118)+COUNTIF(GK$116:GK$119,GK118)</f>
        <v>0</v>
      </c>
      <c r="GS118" s="243"/>
      <c r="GT118" s="209" t="str">
        <f>IF(OR(GI118&lt;&gt;"",GK118&lt;&gt;""),IF(GQ118&lt;&gt;1,0,COUNTIF($B$116:$B$119,GI118)+COUNTIF($D$116:$D$119,GI118))+IF(GR118&lt;&gt;1,0,COUNTIF($B$116:$B$119,GK118)+COUNTIF($D$116:$D$119,GK118)),"")</f>
        <v/>
      </c>
      <c r="GV118" s="221"/>
      <c r="GW118" s="187" t="str">
        <f>IF(GV118="","",VLOOKUP(GV118,Language!$D$5:$E$100,2,0))</f>
        <v/>
      </c>
      <c r="GX118" s="222"/>
      <c r="GY118" s="187" t="str">
        <f>IF(GX118="","",VLOOKUP(GX118,Language!$D$5:$E$100,2,0))</f>
        <v/>
      </c>
      <c r="GZ118" s="257"/>
      <c r="HA118" s="258"/>
      <c r="HB118" s="242"/>
      <c r="HC118" s="242"/>
      <c r="HD118" s="243">
        <f>COUNTIF(GV$116:GV$119,GV118)+COUNTIF(GX$116:GX$119,GV118)</f>
        <v>0</v>
      </c>
      <c r="HE118" s="243">
        <f>COUNTIF(GV$116:GV$119,GX118)+COUNTIF(GX$116:GX$119,GX118)</f>
        <v>0</v>
      </c>
      <c r="HF118" s="243"/>
      <c r="HG118" s="209" t="str">
        <f>IF(OR(GV118&lt;&gt;"",GX118&lt;&gt;""),IF(HD118&lt;&gt;1,0,COUNTIF($B$116:$B$119,GV118)+COUNTIF($D$116:$D$119,GV118))+IF(HE118&lt;&gt;1,0,COUNTIF($B$116:$B$119,GX118)+COUNTIF($D$116:$D$119,GX118)),"")</f>
        <v/>
      </c>
      <c r="HI118" s="221"/>
      <c r="HJ118" s="187" t="str">
        <f>IF(HI118="","",VLOOKUP(HI118,Language!$D$5:$E$100,2,0))</f>
        <v/>
      </c>
      <c r="HK118" s="222"/>
      <c r="HL118" s="187" t="str">
        <f>IF(HK118="","",VLOOKUP(HK118,Language!$D$5:$E$100,2,0))</f>
        <v/>
      </c>
      <c r="HM118" s="257"/>
      <c r="HN118" s="258"/>
      <c r="HO118" s="242"/>
      <c r="HP118" s="242"/>
      <c r="HQ118" s="243">
        <f>COUNTIF(HI$116:HI$119,HI118)+COUNTIF(HK$116:HK$119,HI118)</f>
        <v>0</v>
      </c>
      <c r="HR118" s="243">
        <f>COUNTIF(HI$116:HI$119,HK118)+COUNTIF(HK$116:HK$119,HK118)</f>
        <v>0</v>
      </c>
      <c r="HS118" s="243"/>
      <c r="HT118" s="209" t="str">
        <f>IF(OR(HI118&lt;&gt;"",HK118&lt;&gt;""),IF(HQ118&lt;&gt;1,0,COUNTIF($B$116:$B$119,HI118)+COUNTIF($D$116:$D$119,HI118))+IF(HR118&lt;&gt;1,0,COUNTIF($B$116:$B$119,HK118)+COUNTIF($D$116:$D$119,HK118)),"")</f>
        <v/>
      </c>
      <c r="HV118" s="221"/>
      <c r="HW118" s="187" t="str">
        <f>IF(HV118="","",VLOOKUP(HV118,Language!$D$5:$E$100,2,0))</f>
        <v/>
      </c>
      <c r="HX118" s="222"/>
      <c r="HY118" s="187" t="str">
        <f>IF(HX118="","",VLOOKUP(HX118,Language!$D$5:$E$100,2,0))</f>
        <v/>
      </c>
      <c r="HZ118" s="257"/>
      <c r="IA118" s="258"/>
      <c r="IB118" s="242"/>
      <c r="IC118" s="242"/>
      <c r="ID118" s="243">
        <f>COUNTIF(HV$116:HV$119,HV118)+COUNTIF(HX$116:HX$119,HV118)</f>
        <v>0</v>
      </c>
      <c r="IE118" s="243">
        <f>COUNTIF(HV$116:HV$119,HX118)+COUNTIF(HX$116:HX$119,HX118)</f>
        <v>0</v>
      </c>
      <c r="IF118" s="243"/>
      <c r="IG118" s="209" t="str">
        <f>IF(OR(HV118&lt;&gt;"",HX118&lt;&gt;""),IF(ID118&lt;&gt;1,0,COUNTIF($B$116:$B$119,HV118)+COUNTIF($D$116:$D$119,HV118))+IF(IE118&lt;&gt;1,0,COUNTIF($B$116:$B$119,HX118)+COUNTIF($D$116:$D$119,HX118)),"")</f>
        <v/>
      </c>
      <c r="II118" s="221"/>
      <c r="IJ118" s="187" t="str">
        <f>IF(II118="","",VLOOKUP(II118,Language!$D$5:$E$100,2,0))</f>
        <v/>
      </c>
      <c r="IK118" s="222"/>
      <c r="IL118" s="187" t="str">
        <f>IF(IK118="","",VLOOKUP(IK118,Language!$D$5:$E$100,2,0))</f>
        <v/>
      </c>
      <c r="IM118" s="257"/>
      <c r="IN118" s="258"/>
      <c r="IO118" s="242"/>
      <c r="IP118" s="242"/>
      <c r="IQ118" s="243">
        <f>COUNTIF(II$116:II$119,II118)+COUNTIF(IK$116:IK$119,II118)</f>
        <v>0</v>
      </c>
      <c r="IR118" s="243">
        <f>COUNTIF(II$116:II$119,IK118)+COUNTIF(IK$116:IK$119,IK118)</f>
        <v>0</v>
      </c>
      <c r="IS118" s="243"/>
      <c r="IT118" s="209" t="str">
        <f>IF(OR(II118&lt;&gt;"",IK118&lt;&gt;""),IF(IQ118&lt;&gt;1,0,COUNTIF($B$116:$B$119,II118)+COUNTIF($D$116:$D$119,II118))+IF(IR118&lt;&gt;1,0,COUNTIF($B$116:$B$119,IK118)+COUNTIF($D$116:$D$119,IK118)),"")</f>
        <v/>
      </c>
      <c r="IV118" s="221"/>
      <c r="IW118" s="187" t="str">
        <f>IF(IV118="","",VLOOKUP(IV118,Language!$D$5:$E$100,2,0))</f>
        <v/>
      </c>
      <c r="IX118" s="222"/>
      <c r="IY118" s="187" t="str">
        <f>IF(IX118="","",VLOOKUP(IX118,Language!$D$5:$E$100,2,0))</f>
        <v/>
      </c>
      <c r="IZ118" s="257"/>
      <c r="JA118" s="258"/>
      <c r="JB118" s="242"/>
      <c r="JC118" s="242"/>
      <c r="JD118" s="243">
        <f>COUNTIF(IV$116:IV$119,IV118)+COUNTIF(IX$116:IX$119,IV118)</f>
        <v>0</v>
      </c>
      <c r="JE118" s="243">
        <f>COUNTIF(IV$116:IV$119,IX118)+COUNTIF(IX$116:IX$119,IX118)</f>
        <v>0</v>
      </c>
      <c r="JF118" s="243"/>
      <c r="JG118" s="209" t="str">
        <f>IF(OR(IV118&lt;&gt;"",IX118&lt;&gt;""),IF(JD118&lt;&gt;1,0,COUNTIF($B$116:$B$119,IV118)+COUNTIF($D$116:$D$119,IV118))+IF(JE118&lt;&gt;1,0,COUNTIF($B$116:$B$119,IX118)+COUNTIF($D$116:$D$119,IX118)),"")</f>
        <v/>
      </c>
      <c r="JI118" s="221"/>
      <c r="JJ118" s="187" t="str">
        <f>IF(JI118="","",VLOOKUP(JI118,Language!$D$5:$E$100,2,0))</f>
        <v/>
      </c>
      <c r="JK118" s="222"/>
      <c r="JL118" s="187" t="str">
        <f>IF(JK118="","",VLOOKUP(JK118,Language!$D$5:$E$100,2,0))</f>
        <v/>
      </c>
      <c r="JM118" s="257"/>
      <c r="JN118" s="258"/>
      <c r="JO118" s="242"/>
      <c r="JP118" s="242"/>
      <c r="JQ118" s="243">
        <f>COUNTIF(JI$116:JI$119,JI118)+COUNTIF(JK$116:JK$119,JI118)</f>
        <v>0</v>
      </c>
      <c r="JR118" s="243">
        <f>COUNTIF(JI$116:JI$119,JK118)+COUNTIF(JK$116:JK$119,JK118)</f>
        <v>0</v>
      </c>
      <c r="JS118" s="243"/>
      <c r="JT118" s="209" t="str">
        <f>IF(OR(JI118&lt;&gt;"",JK118&lt;&gt;""),IF(JQ118&lt;&gt;1,0,COUNTIF($B$116:$B$119,JI118)+COUNTIF($D$116:$D$119,JI118))+IF(JR118&lt;&gt;1,0,COUNTIF($B$116:$B$119,JK118)+COUNTIF($D$116:$D$119,JK118)),"")</f>
        <v/>
      </c>
      <c r="JV118" s="221"/>
      <c r="JW118" s="187" t="str">
        <f>IF(JV118="","",VLOOKUP(JV118,Language!$D$5:$E$100,2,0))</f>
        <v/>
      </c>
      <c r="JX118" s="222"/>
      <c r="JY118" s="187" t="str">
        <f>IF(JX118="","",VLOOKUP(JX118,Language!$D$5:$E$100,2,0))</f>
        <v/>
      </c>
      <c r="JZ118" s="257"/>
      <c r="KA118" s="258"/>
      <c r="KB118" s="242"/>
      <c r="KC118" s="242"/>
      <c r="KD118" s="243">
        <f>COUNTIF(JV$116:JV$119,JV118)+COUNTIF(JX$116:JX$119,JV118)</f>
        <v>0</v>
      </c>
      <c r="KE118" s="243">
        <f>COUNTIF(JV$116:JV$119,JX118)+COUNTIF(JX$116:JX$119,JX118)</f>
        <v>0</v>
      </c>
      <c r="KF118" s="243"/>
      <c r="KG118" s="209" t="str">
        <f>IF(OR(JV118&lt;&gt;"",JX118&lt;&gt;""),IF(KD118&lt;&gt;1,0,COUNTIF($B$116:$B$119,JV118)+COUNTIF($D$116:$D$119,JV118))+IF(KE118&lt;&gt;1,0,COUNTIF($B$116:$B$119,JX118)+COUNTIF($D$116:$D$119,JX118)),"")</f>
        <v/>
      </c>
      <c r="KI118" s="221"/>
      <c r="KJ118" s="187" t="str">
        <f>IF(KI118="","",VLOOKUP(KI118,Language!$D$5:$E$100,2,0))</f>
        <v/>
      </c>
      <c r="KK118" s="222"/>
      <c r="KL118" s="187" t="str">
        <f>IF(KK118="","",VLOOKUP(KK118,Language!$D$5:$E$100,2,0))</f>
        <v/>
      </c>
      <c r="KM118" s="257"/>
      <c r="KN118" s="258"/>
      <c r="KO118" s="242"/>
      <c r="KP118" s="242"/>
      <c r="KQ118" s="243">
        <f>COUNTIF(KI$116:KI$119,KI118)+COUNTIF(KK$116:KK$119,KI118)</f>
        <v>0</v>
      </c>
      <c r="KR118" s="243">
        <f>COUNTIF(KI$116:KI$119,KK118)+COUNTIF(KK$116:KK$119,KK118)</f>
        <v>0</v>
      </c>
      <c r="KS118" s="243"/>
      <c r="KT118" s="209" t="str">
        <f>IF(OR(KI118&lt;&gt;"",KK118&lt;&gt;""),IF(KQ118&lt;&gt;1,0,COUNTIF($B$116:$B$119,KI118)+COUNTIF($D$116:$D$119,KI118))+IF(KR118&lt;&gt;1,0,COUNTIF($B$116:$B$119,KK118)+COUNTIF($D$116:$D$119,KK118)),"")</f>
        <v/>
      </c>
      <c r="KV118" s="221"/>
      <c r="KW118" s="187" t="str">
        <f>IF(KV118="","",VLOOKUP(KV118,Language!$D$5:$E$100,2,0))</f>
        <v/>
      </c>
      <c r="KX118" s="222"/>
      <c r="KY118" s="187" t="str">
        <f>IF(KX118="","",VLOOKUP(KX118,Language!$D$5:$E$100,2,0))</f>
        <v/>
      </c>
      <c r="KZ118" s="257"/>
      <c r="LA118" s="258"/>
      <c r="LB118" s="242"/>
      <c r="LC118" s="242"/>
      <c r="LD118" s="243">
        <f>COUNTIF(KV$116:KV$119,KV118)+COUNTIF(KX$116:KX$119,KV118)</f>
        <v>0</v>
      </c>
      <c r="LE118" s="243">
        <f>COUNTIF(KV$116:KV$119,KX118)+COUNTIF(KX$116:KX$119,KX118)</f>
        <v>0</v>
      </c>
      <c r="LF118" s="243"/>
      <c r="LG118" s="209" t="str">
        <f>IF(OR(KV118&lt;&gt;"",KX118&lt;&gt;""),IF(LD118&lt;&gt;1,0,COUNTIF($B$116:$B$119,KV118)+COUNTIF($D$116:$D$119,KV118))+IF(LE118&lt;&gt;1,0,COUNTIF($B$116:$B$119,KX118)+COUNTIF($D$116:$D$119,KX118)),"")</f>
        <v/>
      </c>
      <c r="LI118" s="221"/>
      <c r="LJ118" s="187" t="str">
        <f>IF(LI118="","",VLOOKUP(LI118,Language!$D$5:$E$100,2,0))</f>
        <v/>
      </c>
      <c r="LK118" s="222"/>
      <c r="LL118" s="187" t="str">
        <f>IF(LK118="","",VLOOKUP(LK118,Language!$D$5:$E$100,2,0))</f>
        <v/>
      </c>
      <c r="LM118" s="257"/>
      <c r="LN118" s="258"/>
      <c r="LO118" s="242"/>
      <c r="LP118" s="242"/>
      <c r="LQ118" s="243">
        <f>COUNTIF(LI$116:LI$119,LI118)+COUNTIF(LK$116:LK$119,LI118)</f>
        <v>0</v>
      </c>
      <c r="LR118" s="243">
        <f>COUNTIF(LI$116:LI$119,LK118)+COUNTIF(LK$116:LK$119,LK118)</f>
        <v>0</v>
      </c>
      <c r="LS118" s="243"/>
      <c r="LT118" s="209" t="str">
        <f>IF(OR(LI118&lt;&gt;"",LK118&lt;&gt;""),IF(LQ118&lt;&gt;1,0,COUNTIF($B$116:$B$119,LI118)+COUNTIF($D$116:$D$119,LI118))+IF(LR118&lt;&gt;1,0,COUNTIF($B$116:$B$119,LK118)+COUNTIF($D$116:$D$119,LK118)),"")</f>
        <v/>
      </c>
      <c r="LV118" s="221"/>
      <c r="LW118" s="187" t="str">
        <f>IF(LV118="","",VLOOKUP(LV118,Language!$D$5:$E$100,2,0))</f>
        <v/>
      </c>
      <c r="LX118" s="222"/>
      <c r="LY118" s="187" t="str">
        <f>IF(LX118="","",VLOOKUP(LX118,Language!$D$5:$E$100,2,0))</f>
        <v/>
      </c>
      <c r="LZ118" s="257"/>
      <c r="MA118" s="258"/>
      <c r="MB118" s="242"/>
      <c r="MC118" s="242"/>
      <c r="MD118" s="243">
        <f>COUNTIF(LV$116:LV$119,LV118)+COUNTIF(LX$116:LX$119,LV118)</f>
        <v>0</v>
      </c>
      <c r="ME118" s="243">
        <f>COUNTIF(LV$116:LV$119,LX118)+COUNTIF(LX$116:LX$119,LX118)</f>
        <v>0</v>
      </c>
      <c r="MF118" s="243"/>
      <c r="MG118" s="209" t="str">
        <f>IF(OR(LV118&lt;&gt;"",LX118&lt;&gt;""),IF(MD118&lt;&gt;1,0,COUNTIF($B$116:$B$119,LV118)+COUNTIF($D$116:$D$119,LV118))+IF(ME118&lt;&gt;1,0,COUNTIF($B$116:$B$119,LX118)+COUNTIF($D$116:$D$119,LX118)),"")</f>
        <v/>
      </c>
    </row>
    <row r="119" spans="1:345">
      <c r="B119" s="186" t="str">
        <f>IF(C119="","",INDEX(Groups!$C$7:$C$65,MATCH(C119,Groups!$D$7:$D$65,0)))</f>
        <v/>
      </c>
      <c r="C119" s="187" t="str">
        <f>'World Cup'!$U$70</f>
        <v/>
      </c>
      <c r="D119" s="188" t="str">
        <f>IF(E119="","",INDEX(Groups!$C$7:$C$65,MATCH(E119,Groups!$D$7:$D$65,0)))</f>
        <v/>
      </c>
      <c r="E119" s="187" t="str">
        <f>'World Cup'!$W$70</f>
        <v/>
      </c>
      <c r="F119" s="189" t="str">
        <f>IF(AND('World Cup'!$U$71&lt;&gt;"",'World Cup'!$W$71&lt;&gt;""),'World Cup'!$U$71+IF(AND('World Cup'!$U$73&lt;&gt;"",'World Cup'!$W$73&lt;&gt;"",'World Cup'!$U$71='World Cup'!$W$71),'World Cup'!$U$73,0),"")</f>
        <v/>
      </c>
      <c r="G119" s="190" t="str">
        <f>IF(AND('World Cup'!$U$71&lt;&gt;"",'World Cup'!$W$71&lt;&gt;""),'World Cup'!$W$71+IF(AND('World Cup'!$U$73&lt;&gt;"",'World Cup'!$W$73&lt;&gt;"",'World Cup'!$U$71='World Cup'!$W$71),'World Cup'!$W$73,0),"")</f>
        <v/>
      </c>
      <c r="I119" s="221"/>
      <c r="J119" s="187" t="str">
        <f>IF(I119="","",VLOOKUP(I119,Language!$D$5:$E$100,2,0))</f>
        <v/>
      </c>
      <c r="K119" s="222"/>
      <c r="L119" s="187" t="str">
        <f>IF(K119="","",VLOOKUP(K119,Language!$D$5:$E$100,2,0))</f>
        <v/>
      </c>
      <c r="M119" s="259"/>
      <c r="N119" s="260"/>
      <c r="O119" s="244"/>
      <c r="P119" s="244"/>
      <c r="Q119" s="245">
        <f>COUNTIF(I$116:I$119,I119)+COUNTIF(K$116:K$119,I119)</f>
        <v>0</v>
      </c>
      <c r="R119" s="245">
        <f>COUNTIF(I$116:I$119,K119)+COUNTIF(K$116:K$119,K119)</f>
        <v>0</v>
      </c>
      <c r="S119" s="245"/>
      <c r="T119" s="209" t="str">
        <f>IF(OR(I119&lt;&gt;"",K119&lt;&gt;""),IF(Q119&lt;&gt;1,0,COUNTIF($B$116:$B$119,I119)+COUNTIF($D$116:$D$119,I119))+IF(R119&lt;&gt;1,0,COUNTIF($B$116:$B$119,K119)+COUNTIF($D$116:$D$119,K119)),"")</f>
        <v/>
      </c>
      <c r="V119" s="221"/>
      <c r="W119" s="187" t="str">
        <f>IF(V119="","",VLOOKUP(V119,Language!$D$5:$E$100,2,0))</f>
        <v/>
      </c>
      <c r="X119" s="222"/>
      <c r="Y119" s="187" t="str">
        <f>IF(X119="","",VLOOKUP(X119,Language!$D$5:$E$100,2,0))</f>
        <v/>
      </c>
      <c r="Z119" s="259"/>
      <c r="AA119" s="260"/>
      <c r="AB119" s="244"/>
      <c r="AC119" s="244"/>
      <c r="AD119" s="245">
        <f>COUNTIF(V$116:V$119,V119)+COUNTIF(X$116:X$119,V119)</f>
        <v>0</v>
      </c>
      <c r="AE119" s="245">
        <f>COUNTIF(V$116:V$119,X119)+COUNTIF(X$116:X$119,X119)</f>
        <v>0</v>
      </c>
      <c r="AF119" s="245"/>
      <c r="AG119" s="209" t="str">
        <f>IF(OR(V119&lt;&gt;"",X119&lt;&gt;""),IF(AD119&lt;&gt;1,0,COUNTIF($B$116:$B$119,V119)+COUNTIF($D$116:$D$119,V119))+IF(AE119&lt;&gt;1,0,COUNTIF($B$116:$B$119,X119)+COUNTIF($D$116:$D$119,X119)),"")</f>
        <v/>
      </c>
      <c r="AI119" s="221"/>
      <c r="AJ119" s="187" t="str">
        <f>IF(AI119="","",VLOOKUP(AI119,Language!$D$5:$E$100,2,0))</f>
        <v/>
      </c>
      <c r="AK119" s="222"/>
      <c r="AL119" s="187" t="str">
        <f>IF(AK119="","",VLOOKUP(AK119,Language!$D$5:$E$100,2,0))</f>
        <v/>
      </c>
      <c r="AM119" s="259"/>
      <c r="AN119" s="260"/>
      <c r="AO119" s="244"/>
      <c r="AP119" s="244"/>
      <c r="AQ119" s="245">
        <f>COUNTIF(AI$116:AI$119,AI119)+COUNTIF(AK$116:AK$119,AI119)</f>
        <v>0</v>
      </c>
      <c r="AR119" s="245">
        <f>COUNTIF(AI$116:AI$119,AK119)+COUNTIF(AK$116:AK$119,AK119)</f>
        <v>0</v>
      </c>
      <c r="AS119" s="245"/>
      <c r="AT119" s="209" t="str">
        <f>IF(OR(AI119&lt;&gt;"",AK119&lt;&gt;""),IF(AQ119&lt;&gt;1,0,COUNTIF($B$116:$B$119,AI119)+COUNTIF($D$116:$D$119,AI119))+IF(AR119&lt;&gt;1,0,COUNTIF($B$116:$B$119,AK119)+COUNTIF($D$116:$D$119,AK119)),"")</f>
        <v/>
      </c>
      <c r="AV119" s="221"/>
      <c r="AW119" s="187" t="str">
        <f>IF(AV119="","",VLOOKUP(AV119,Language!$D$5:$E$100,2,0))</f>
        <v/>
      </c>
      <c r="AX119" s="222"/>
      <c r="AY119" s="187" t="str">
        <f>IF(AX119="","",VLOOKUP(AX119,Language!$D$5:$E$100,2,0))</f>
        <v/>
      </c>
      <c r="AZ119" s="259"/>
      <c r="BA119" s="260"/>
      <c r="BB119" s="244"/>
      <c r="BC119" s="244"/>
      <c r="BD119" s="245">
        <f>COUNTIF(AV$116:AV$119,AV119)+COUNTIF(AX$116:AX$119,AV119)</f>
        <v>0</v>
      </c>
      <c r="BE119" s="245">
        <f>COUNTIF(AV$116:AV$119,AX119)+COUNTIF(AX$116:AX$119,AX119)</f>
        <v>0</v>
      </c>
      <c r="BF119" s="245"/>
      <c r="BG119" s="209" t="str">
        <f>IF(OR(AV119&lt;&gt;"",AX119&lt;&gt;""),IF(BD119&lt;&gt;1,0,COUNTIF($B$116:$B$119,AV119)+COUNTIF($D$116:$D$119,AV119))+IF(BE119&lt;&gt;1,0,COUNTIF($B$116:$B$119,AX119)+COUNTIF($D$116:$D$119,AX119)),"")</f>
        <v/>
      </c>
      <c r="BI119" s="221"/>
      <c r="BJ119" s="187" t="str">
        <f>IF(BI119="","",VLOOKUP(BI119,Language!$D$5:$E$100,2,0))</f>
        <v/>
      </c>
      <c r="BK119" s="222"/>
      <c r="BL119" s="187" t="str">
        <f>IF(BK119="","",VLOOKUP(BK119,Language!$D$5:$E$100,2,0))</f>
        <v/>
      </c>
      <c r="BM119" s="259"/>
      <c r="BN119" s="260"/>
      <c r="BO119" s="244"/>
      <c r="BP119" s="244"/>
      <c r="BQ119" s="245">
        <f>COUNTIF(BI$116:BI$119,BI119)+COUNTIF(BK$116:BK$119,BI119)</f>
        <v>0</v>
      </c>
      <c r="BR119" s="245">
        <f>COUNTIF(BI$116:BI$119,BK119)+COUNTIF(BK$116:BK$119,BK119)</f>
        <v>0</v>
      </c>
      <c r="BS119" s="245"/>
      <c r="BT119" s="209" t="str">
        <f>IF(OR(BI119&lt;&gt;"",BK119&lt;&gt;""),IF(BQ119&lt;&gt;1,0,COUNTIF($B$116:$B$119,BI119)+COUNTIF($D$116:$D$119,BI119))+IF(BR119&lt;&gt;1,0,COUNTIF($B$116:$B$119,BK119)+COUNTIF($D$116:$D$119,BK119)),"")</f>
        <v/>
      </c>
      <c r="BV119" s="221"/>
      <c r="BW119" s="187" t="str">
        <f>IF(BV119="","",VLOOKUP(BV119,Language!$D$5:$E$100,2,0))</f>
        <v/>
      </c>
      <c r="BX119" s="222"/>
      <c r="BY119" s="187" t="str">
        <f>IF(BX119="","",VLOOKUP(BX119,Language!$D$5:$E$100,2,0))</f>
        <v/>
      </c>
      <c r="BZ119" s="259"/>
      <c r="CA119" s="260"/>
      <c r="CB119" s="244"/>
      <c r="CC119" s="244"/>
      <c r="CD119" s="245">
        <f>COUNTIF(BV$116:BV$119,BV119)+COUNTIF(BX$116:BX$119,BV119)</f>
        <v>0</v>
      </c>
      <c r="CE119" s="245">
        <f>COUNTIF(BV$116:BV$119,BX119)+COUNTIF(BX$116:BX$119,BX119)</f>
        <v>0</v>
      </c>
      <c r="CF119" s="245"/>
      <c r="CG119" s="209" t="str">
        <f>IF(OR(BV119&lt;&gt;"",BX119&lt;&gt;""),IF(CD119&lt;&gt;1,0,COUNTIF($B$116:$B$119,BV119)+COUNTIF($D$116:$D$119,BV119))+IF(CE119&lt;&gt;1,0,COUNTIF($B$116:$B$119,BX119)+COUNTIF($D$116:$D$119,BX119)),"")</f>
        <v/>
      </c>
      <c r="CI119" s="221"/>
      <c r="CJ119" s="187" t="str">
        <f>IF(CI119="","",VLOOKUP(CI119,Language!$D$5:$E$100,2,0))</f>
        <v/>
      </c>
      <c r="CK119" s="222"/>
      <c r="CL119" s="187" t="str">
        <f>IF(CK119="","",VLOOKUP(CK119,Language!$D$5:$E$100,2,0))</f>
        <v/>
      </c>
      <c r="CM119" s="259"/>
      <c r="CN119" s="260"/>
      <c r="CO119" s="244"/>
      <c r="CP119" s="244"/>
      <c r="CQ119" s="245">
        <f>COUNTIF(CI$116:CI$119,CI119)+COUNTIF(CK$116:CK$119,CI119)</f>
        <v>0</v>
      </c>
      <c r="CR119" s="245">
        <f>COUNTIF(CI$116:CI$119,CK119)+COUNTIF(CK$116:CK$119,CK119)</f>
        <v>0</v>
      </c>
      <c r="CS119" s="245"/>
      <c r="CT119" s="209" t="str">
        <f>IF(OR(CI119&lt;&gt;"",CK119&lt;&gt;""),IF(CQ119&lt;&gt;1,0,COUNTIF($B$116:$B$119,CI119)+COUNTIF($D$116:$D$119,CI119))+IF(CR119&lt;&gt;1,0,COUNTIF($B$116:$B$119,CK119)+COUNTIF($D$116:$D$119,CK119)),"")</f>
        <v/>
      </c>
      <c r="CV119" s="221"/>
      <c r="CW119" s="187" t="str">
        <f>IF(CV119="","",VLOOKUP(CV119,Language!$D$5:$E$100,2,0))</f>
        <v/>
      </c>
      <c r="CX119" s="222"/>
      <c r="CY119" s="187" t="str">
        <f>IF(CX119="","",VLOOKUP(CX119,Language!$D$5:$E$100,2,0))</f>
        <v/>
      </c>
      <c r="CZ119" s="259"/>
      <c r="DA119" s="260"/>
      <c r="DB119" s="244"/>
      <c r="DC119" s="244"/>
      <c r="DD119" s="245">
        <f>COUNTIF(CV$116:CV$119,CV119)+COUNTIF(CX$116:CX$119,CV119)</f>
        <v>0</v>
      </c>
      <c r="DE119" s="245">
        <f>COUNTIF(CV$116:CV$119,CX119)+COUNTIF(CX$116:CX$119,CX119)</f>
        <v>0</v>
      </c>
      <c r="DF119" s="245"/>
      <c r="DG119" s="209" t="str">
        <f>IF(OR(CV119&lt;&gt;"",CX119&lt;&gt;""),IF(DD119&lt;&gt;1,0,COUNTIF($B$116:$B$119,CV119)+COUNTIF($D$116:$D$119,CV119))+IF(DE119&lt;&gt;1,0,COUNTIF($B$116:$B$119,CX119)+COUNTIF($D$116:$D$119,CX119)),"")</f>
        <v/>
      </c>
      <c r="DI119" s="221"/>
      <c r="DJ119" s="187" t="str">
        <f>IF(DI119="","",VLOOKUP(DI119,Language!$D$5:$E$100,2,0))</f>
        <v/>
      </c>
      <c r="DK119" s="222"/>
      <c r="DL119" s="187" t="str">
        <f>IF(DK119="","",VLOOKUP(DK119,Language!$D$5:$E$100,2,0))</f>
        <v/>
      </c>
      <c r="DM119" s="259"/>
      <c r="DN119" s="260"/>
      <c r="DO119" s="244"/>
      <c r="DP119" s="244"/>
      <c r="DQ119" s="245">
        <f>COUNTIF(DI$116:DI$119,DI119)+COUNTIF(DK$116:DK$119,DI119)</f>
        <v>0</v>
      </c>
      <c r="DR119" s="245">
        <f>COUNTIF(DI$116:DI$119,DK119)+COUNTIF(DK$116:DK$119,DK119)</f>
        <v>0</v>
      </c>
      <c r="DS119" s="245"/>
      <c r="DT119" s="209" t="str">
        <f>IF(OR(DI119&lt;&gt;"",DK119&lt;&gt;""),IF(DQ119&lt;&gt;1,0,COUNTIF($B$116:$B$119,DI119)+COUNTIF($D$116:$D$119,DI119))+IF(DR119&lt;&gt;1,0,COUNTIF($B$116:$B$119,DK119)+COUNTIF($D$116:$D$119,DK119)),"")</f>
        <v/>
      </c>
      <c r="DV119" s="221"/>
      <c r="DW119" s="187" t="str">
        <f>IF(DV119="","",VLOOKUP(DV119,Language!$D$5:$E$100,2,0))</f>
        <v/>
      </c>
      <c r="DX119" s="222"/>
      <c r="DY119" s="187" t="str">
        <f>IF(DX119="","",VLOOKUP(DX119,Language!$D$5:$E$100,2,0))</f>
        <v/>
      </c>
      <c r="DZ119" s="259"/>
      <c r="EA119" s="260"/>
      <c r="EB119" s="244"/>
      <c r="EC119" s="244"/>
      <c r="ED119" s="245">
        <f>COUNTIF(DV$116:DV$119,DV119)+COUNTIF(DX$116:DX$119,DV119)</f>
        <v>0</v>
      </c>
      <c r="EE119" s="245">
        <f>COUNTIF(DV$116:DV$119,DX119)+COUNTIF(DX$116:DX$119,DX119)</f>
        <v>0</v>
      </c>
      <c r="EF119" s="245"/>
      <c r="EG119" s="209" t="str">
        <f>IF(OR(DV119&lt;&gt;"",DX119&lt;&gt;""),IF(ED119&lt;&gt;1,0,COUNTIF($B$116:$B$119,DV119)+COUNTIF($D$116:$D$119,DV119))+IF(EE119&lt;&gt;1,0,COUNTIF($B$116:$B$119,DX119)+COUNTIF($D$116:$D$119,DX119)),"")</f>
        <v/>
      </c>
      <c r="EI119" s="221"/>
      <c r="EJ119" s="187" t="str">
        <f>IF(EI119="","",VLOOKUP(EI119,Language!$D$5:$E$100,2,0))</f>
        <v/>
      </c>
      <c r="EK119" s="222"/>
      <c r="EL119" s="187" t="str">
        <f>IF(EK119="","",VLOOKUP(EK119,Language!$D$5:$E$100,2,0))</f>
        <v/>
      </c>
      <c r="EM119" s="259"/>
      <c r="EN119" s="260"/>
      <c r="EO119" s="244"/>
      <c r="EP119" s="244"/>
      <c r="EQ119" s="245">
        <f>COUNTIF(EI$116:EI$119,EI119)+COUNTIF(EK$116:EK$119,EI119)</f>
        <v>0</v>
      </c>
      <c r="ER119" s="245">
        <f>COUNTIF(EI$116:EI$119,EK119)+COUNTIF(EK$116:EK$119,EK119)</f>
        <v>0</v>
      </c>
      <c r="ES119" s="245"/>
      <c r="ET119" s="209" t="str">
        <f>IF(OR(EI119&lt;&gt;"",EK119&lt;&gt;""),IF(EQ119&lt;&gt;1,0,COUNTIF($B$116:$B$119,EI119)+COUNTIF($D$116:$D$119,EI119))+IF(ER119&lt;&gt;1,0,COUNTIF($B$116:$B$119,EK119)+COUNTIF($D$116:$D$119,EK119)),"")</f>
        <v/>
      </c>
      <c r="EV119" s="221"/>
      <c r="EW119" s="187" t="str">
        <f>IF(EV119="","",VLOOKUP(EV119,Language!$D$5:$E$100,2,0))</f>
        <v/>
      </c>
      <c r="EX119" s="222"/>
      <c r="EY119" s="187" t="str">
        <f>IF(EX119="","",VLOOKUP(EX119,Language!$D$5:$E$100,2,0))</f>
        <v/>
      </c>
      <c r="EZ119" s="259"/>
      <c r="FA119" s="260"/>
      <c r="FB119" s="244"/>
      <c r="FC119" s="244"/>
      <c r="FD119" s="245">
        <f>COUNTIF(EV$116:EV$119,EV119)+COUNTIF(EX$116:EX$119,EV119)</f>
        <v>0</v>
      </c>
      <c r="FE119" s="245">
        <f>COUNTIF(EV$116:EV$119,EX119)+COUNTIF(EX$116:EX$119,EX119)</f>
        <v>0</v>
      </c>
      <c r="FF119" s="245"/>
      <c r="FG119" s="209" t="str">
        <f>IF(OR(EV119&lt;&gt;"",EX119&lt;&gt;""),IF(FD119&lt;&gt;1,0,COUNTIF($B$116:$B$119,EV119)+COUNTIF($D$116:$D$119,EV119))+IF(FE119&lt;&gt;1,0,COUNTIF($B$116:$B$119,EX119)+COUNTIF($D$116:$D$119,EX119)),"")</f>
        <v/>
      </c>
      <c r="FI119" s="221"/>
      <c r="FJ119" s="187" t="str">
        <f>IF(FI119="","",VLOOKUP(FI119,Language!$D$5:$E$100,2,0))</f>
        <v/>
      </c>
      <c r="FK119" s="222"/>
      <c r="FL119" s="187" t="str">
        <f>IF(FK119="","",VLOOKUP(FK119,Language!$D$5:$E$100,2,0))</f>
        <v/>
      </c>
      <c r="FM119" s="259"/>
      <c r="FN119" s="260"/>
      <c r="FO119" s="244"/>
      <c r="FP119" s="244"/>
      <c r="FQ119" s="245">
        <f>COUNTIF(FI$116:FI$119,FI119)+COUNTIF(FK$116:FK$119,FI119)</f>
        <v>0</v>
      </c>
      <c r="FR119" s="245">
        <f>COUNTIF(FI$116:FI$119,FK119)+COUNTIF(FK$116:FK$119,FK119)</f>
        <v>0</v>
      </c>
      <c r="FS119" s="245"/>
      <c r="FT119" s="209" t="str">
        <f>IF(OR(FI119&lt;&gt;"",FK119&lt;&gt;""),IF(FQ119&lt;&gt;1,0,COUNTIF($B$116:$B$119,FI119)+COUNTIF($D$116:$D$119,FI119))+IF(FR119&lt;&gt;1,0,COUNTIF($B$116:$B$119,FK119)+COUNTIF($D$116:$D$119,FK119)),"")</f>
        <v/>
      </c>
      <c r="FV119" s="221"/>
      <c r="FW119" s="187" t="str">
        <f>IF(FV119="","",VLOOKUP(FV119,Language!$D$5:$E$100,2,0))</f>
        <v/>
      </c>
      <c r="FX119" s="222"/>
      <c r="FY119" s="187" t="str">
        <f>IF(FX119="","",VLOOKUP(FX119,Language!$D$5:$E$100,2,0))</f>
        <v/>
      </c>
      <c r="FZ119" s="259"/>
      <c r="GA119" s="260"/>
      <c r="GB119" s="244"/>
      <c r="GC119" s="244"/>
      <c r="GD119" s="245">
        <f>COUNTIF(FV$116:FV$119,FV119)+COUNTIF(FX$116:FX$119,FV119)</f>
        <v>0</v>
      </c>
      <c r="GE119" s="245">
        <f>COUNTIF(FV$116:FV$119,FX119)+COUNTIF(FX$116:FX$119,FX119)</f>
        <v>0</v>
      </c>
      <c r="GF119" s="245"/>
      <c r="GG119" s="209" t="str">
        <f>IF(OR(FV119&lt;&gt;"",FX119&lt;&gt;""),IF(GD119&lt;&gt;1,0,COUNTIF($B$116:$B$119,FV119)+COUNTIF($D$116:$D$119,FV119))+IF(GE119&lt;&gt;1,0,COUNTIF($B$116:$B$119,FX119)+COUNTIF($D$116:$D$119,FX119)),"")</f>
        <v/>
      </c>
      <c r="GI119" s="221"/>
      <c r="GJ119" s="187" t="str">
        <f>IF(GI119="","",VLOOKUP(GI119,Language!$D$5:$E$100,2,0))</f>
        <v/>
      </c>
      <c r="GK119" s="222"/>
      <c r="GL119" s="187" t="str">
        <f>IF(GK119="","",VLOOKUP(GK119,Language!$D$5:$E$100,2,0))</f>
        <v/>
      </c>
      <c r="GM119" s="259"/>
      <c r="GN119" s="260"/>
      <c r="GO119" s="244"/>
      <c r="GP119" s="244"/>
      <c r="GQ119" s="245">
        <f>COUNTIF(GI$116:GI$119,GI119)+COUNTIF(GK$116:GK$119,GI119)</f>
        <v>0</v>
      </c>
      <c r="GR119" s="245">
        <f>COUNTIF(GI$116:GI$119,GK119)+COUNTIF(GK$116:GK$119,GK119)</f>
        <v>0</v>
      </c>
      <c r="GS119" s="245"/>
      <c r="GT119" s="209" t="str">
        <f>IF(OR(GI119&lt;&gt;"",GK119&lt;&gt;""),IF(GQ119&lt;&gt;1,0,COUNTIF($B$116:$B$119,GI119)+COUNTIF($D$116:$D$119,GI119))+IF(GR119&lt;&gt;1,0,COUNTIF($B$116:$B$119,GK119)+COUNTIF($D$116:$D$119,GK119)),"")</f>
        <v/>
      </c>
      <c r="GV119" s="221"/>
      <c r="GW119" s="187" t="str">
        <f>IF(GV119="","",VLOOKUP(GV119,Language!$D$5:$E$100,2,0))</f>
        <v/>
      </c>
      <c r="GX119" s="222"/>
      <c r="GY119" s="187" t="str">
        <f>IF(GX119="","",VLOOKUP(GX119,Language!$D$5:$E$100,2,0))</f>
        <v/>
      </c>
      <c r="GZ119" s="259"/>
      <c r="HA119" s="260"/>
      <c r="HB119" s="244"/>
      <c r="HC119" s="244"/>
      <c r="HD119" s="245">
        <f>COUNTIF(GV$116:GV$119,GV119)+COUNTIF(GX$116:GX$119,GV119)</f>
        <v>0</v>
      </c>
      <c r="HE119" s="245">
        <f>COUNTIF(GV$116:GV$119,GX119)+COUNTIF(GX$116:GX$119,GX119)</f>
        <v>0</v>
      </c>
      <c r="HF119" s="245"/>
      <c r="HG119" s="209" t="str">
        <f>IF(OR(GV119&lt;&gt;"",GX119&lt;&gt;""),IF(HD119&lt;&gt;1,0,COUNTIF($B$116:$B$119,GV119)+COUNTIF($D$116:$D$119,GV119))+IF(HE119&lt;&gt;1,0,COUNTIF($B$116:$B$119,GX119)+COUNTIF($D$116:$D$119,GX119)),"")</f>
        <v/>
      </c>
      <c r="HI119" s="221"/>
      <c r="HJ119" s="187" t="str">
        <f>IF(HI119="","",VLOOKUP(HI119,Language!$D$5:$E$100,2,0))</f>
        <v/>
      </c>
      <c r="HK119" s="222"/>
      <c r="HL119" s="187" t="str">
        <f>IF(HK119="","",VLOOKUP(HK119,Language!$D$5:$E$100,2,0))</f>
        <v/>
      </c>
      <c r="HM119" s="259"/>
      <c r="HN119" s="260"/>
      <c r="HO119" s="244"/>
      <c r="HP119" s="244"/>
      <c r="HQ119" s="245">
        <f>COUNTIF(HI$116:HI$119,HI119)+COUNTIF(HK$116:HK$119,HI119)</f>
        <v>0</v>
      </c>
      <c r="HR119" s="245">
        <f>COUNTIF(HI$116:HI$119,HK119)+COUNTIF(HK$116:HK$119,HK119)</f>
        <v>0</v>
      </c>
      <c r="HS119" s="245"/>
      <c r="HT119" s="209" t="str">
        <f>IF(OR(HI119&lt;&gt;"",HK119&lt;&gt;""),IF(HQ119&lt;&gt;1,0,COUNTIF($B$116:$B$119,HI119)+COUNTIF($D$116:$D$119,HI119))+IF(HR119&lt;&gt;1,0,COUNTIF($B$116:$B$119,HK119)+COUNTIF($D$116:$D$119,HK119)),"")</f>
        <v/>
      </c>
      <c r="HV119" s="221"/>
      <c r="HW119" s="187" t="str">
        <f>IF(HV119="","",VLOOKUP(HV119,Language!$D$5:$E$100,2,0))</f>
        <v/>
      </c>
      <c r="HX119" s="222"/>
      <c r="HY119" s="187" t="str">
        <f>IF(HX119="","",VLOOKUP(HX119,Language!$D$5:$E$100,2,0))</f>
        <v/>
      </c>
      <c r="HZ119" s="259"/>
      <c r="IA119" s="260"/>
      <c r="IB119" s="244"/>
      <c r="IC119" s="244"/>
      <c r="ID119" s="245">
        <f>COUNTIF(HV$116:HV$119,HV119)+COUNTIF(HX$116:HX$119,HV119)</f>
        <v>0</v>
      </c>
      <c r="IE119" s="245">
        <f>COUNTIF(HV$116:HV$119,HX119)+COUNTIF(HX$116:HX$119,HX119)</f>
        <v>0</v>
      </c>
      <c r="IF119" s="245"/>
      <c r="IG119" s="209" t="str">
        <f>IF(OR(HV119&lt;&gt;"",HX119&lt;&gt;""),IF(ID119&lt;&gt;1,0,COUNTIF($B$116:$B$119,HV119)+COUNTIF($D$116:$D$119,HV119))+IF(IE119&lt;&gt;1,0,COUNTIF($B$116:$B$119,HX119)+COUNTIF($D$116:$D$119,HX119)),"")</f>
        <v/>
      </c>
      <c r="II119" s="221"/>
      <c r="IJ119" s="187" t="str">
        <f>IF(II119="","",VLOOKUP(II119,Language!$D$5:$E$100,2,0))</f>
        <v/>
      </c>
      <c r="IK119" s="222"/>
      <c r="IL119" s="187" t="str">
        <f>IF(IK119="","",VLOOKUP(IK119,Language!$D$5:$E$100,2,0))</f>
        <v/>
      </c>
      <c r="IM119" s="259"/>
      <c r="IN119" s="260"/>
      <c r="IO119" s="244"/>
      <c r="IP119" s="244"/>
      <c r="IQ119" s="245">
        <f>COUNTIF(II$116:II$119,II119)+COUNTIF(IK$116:IK$119,II119)</f>
        <v>0</v>
      </c>
      <c r="IR119" s="245">
        <f>COUNTIF(II$116:II$119,IK119)+COUNTIF(IK$116:IK$119,IK119)</f>
        <v>0</v>
      </c>
      <c r="IS119" s="245"/>
      <c r="IT119" s="209" t="str">
        <f>IF(OR(II119&lt;&gt;"",IK119&lt;&gt;""),IF(IQ119&lt;&gt;1,0,COUNTIF($B$116:$B$119,II119)+COUNTIF($D$116:$D$119,II119))+IF(IR119&lt;&gt;1,0,COUNTIF($B$116:$B$119,IK119)+COUNTIF($D$116:$D$119,IK119)),"")</f>
        <v/>
      </c>
      <c r="IV119" s="221"/>
      <c r="IW119" s="187" t="str">
        <f>IF(IV119="","",VLOOKUP(IV119,Language!$D$5:$E$100,2,0))</f>
        <v/>
      </c>
      <c r="IX119" s="222"/>
      <c r="IY119" s="187" t="str">
        <f>IF(IX119="","",VLOOKUP(IX119,Language!$D$5:$E$100,2,0))</f>
        <v/>
      </c>
      <c r="IZ119" s="259"/>
      <c r="JA119" s="260"/>
      <c r="JB119" s="244"/>
      <c r="JC119" s="244"/>
      <c r="JD119" s="245">
        <f>COUNTIF(IV$116:IV$119,IV119)+COUNTIF(IX$116:IX$119,IV119)</f>
        <v>0</v>
      </c>
      <c r="JE119" s="245">
        <f>COUNTIF(IV$116:IV$119,IX119)+COUNTIF(IX$116:IX$119,IX119)</f>
        <v>0</v>
      </c>
      <c r="JF119" s="245"/>
      <c r="JG119" s="209" t="str">
        <f>IF(OR(IV119&lt;&gt;"",IX119&lt;&gt;""),IF(JD119&lt;&gt;1,0,COUNTIF($B$116:$B$119,IV119)+COUNTIF($D$116:$D$119,IV119))+IF(JE119&lt;&gt;1,0,COUNTIF($B$116:$B$119,IX119)+COUNTIF($D$116:$D$119,IX119)),"")</f>
        <v/>
      </c>
      <c r="JI119" s="221"/>
      <c r="JJ119" s="187" t="str">
        <f>IF(JI119="","",VLOOKUP(JI119,Language!$D$5:$E$100,2,0))</f>
        <v/>
      </c>
      <c r="JK119" s="222"/>
      <c r="JL119" s="187" t="str">
        <f>IF(JK119="","",VLOOKUP(JK119,Language!$D$5:$E$100,2,0))</f>
        <v/>
      </c>
      <c r="JM119" s="259"/>
      <c r="JN119" s="260"/>
      <c r="JO119" s="244"/>
      <c r="JP119" s="244"/>
      <c r="JQ119" s="245">
        <f>COUNTIF(JI$116:JI$119,JI119)+COUNTIF(JK$116:JK$119,JI119)</f>
        <v>0</v>
      </c>
      <c r="JR119" s="245">
        <f>COUNTIF(JI$116:JI$119,JK119)+COUNTIF(JK$116:JK$119,JK119)</f>
        <v>0</v>
      </c>
      <c r="JS119" s="245"/>
      <c r="JT119" s="209" t="str">
        <f>IF(OR(JI119&lt;&gt;"",JK119&lt;&gt;""),IF(JQ119&lt;&gt;1,0,COUNTIF($B$116:$B$119,JI119)+COUNTIF($D$116:$D$119,JI119))+IF(JR119&lt;&gt;1,0,COUNTIF($B$116:$B$119,JK119)+COUNTIF($D$116:$D$119,JK119)),"")</f>
        <v/>
      </c>
      <c r="JV119" s="221"/>
      <c r="JW119" s="187" t="str">
        <f>IF(JV119="","",VLOOKUP(JV119,Language!$D$5:$E$100,2,0))</f>
        <v/>
      </c>
      <c r="JX119" s="222"/>
      <c r="JY119" s="187" t="str">
        <f>IF(JX119="","",VLOOKUP(JX119,Language!$D$5:$E$100,2,0))</f>
        <v/>
      </c>
      <c r="JZ119" s="259"/>
      <c r="KA119" s="260"/>
      <c r="KB119" s="244"/>
      <c r="KC119" s="244"/>
      <c r="KD119" s="245">
        <f>COUNTIF(JV$116:JV$119,JV119)+COUNTIF(JX$116:JX$119,JV119)</f>
        <v>0</v>
      </c>
      <c r="KE119" s="245">
        <f>COUNTIF(JV$116:JV$119,JX119)+COUNTIF(JX$116:JX$119,JX119)</f>
        <v>0</v>
      </c>
      <c r="KF119" s="245"/>
      <c r="KG119" s="209" t="str">
        <f>IF(OR(JV119&lt;&gt;"",JX119&lt;&gt;""),IF(KD119&lt;&gt;1,0,COUNTIF($B$116:$B$119,JV119)+COUNTIF($D$116:$D$119,JV119))+IF(KE119&lt;&gt;1,0,COUNTIF($B$116:$B$119,JX119)+COUNTIF($D$116:$D$119,JX119)),"")</f>
        <v/>
      </c>
      <c r="KI119" s="221"/>
      <c r="KJ119" s="187" t="str">
        <f>IF(KI119="","",VLOOKUP(KI119,Language!$D$5:$E$100,2,0))</f>
        <v/>
      </c>
      <c r="KK119" s="222"/>
      <c r="KL119" s="187" t="str">
        <f>IF(KK119="","",VLOOKUP(KK119,Language!$D$5:$E$100,2,0))</f>
        <v/>
      </c>
      <c r="KM119" s="259"/>
      <c r="KN119" s="260"/>
      <c r="KO119" s="244"/>
      <c r="KP119" s="244"/>
      <c r="KQ119" s="245">
        <f>COUNTIF(KI$116:KI$119,KI119)+COUNTIF(KK$116:KK$119,KI119)</f>
        <v>0</v>
      </c>
      <c r="KR119" s="245">
        <f>COUNTIF(KI$116:KI$119,KK119)+COUNTIF(KK$116:KK$119,KK119)</f>
        <v>0</v>
      </c>
      <c r="KS119" s="245"/>
      <c r="KT119" s="209" t="str">
        <f>IF(OR(KI119&lt;&gt;"",KK119&lt;&gt;""),IF(KQ119&lt;&gt;1,0,COUNTIF($B$116:$B$119,KI119)+COUNTIF($D$116:$D$119,KI119))+IF(KR119&lt;&gt;1,0,COUNTIF($B$116:$B$119,KK119)+COUNTIF($D$116:$D$119,KK119)),"")</f>
        <v/>
      </c>
      <c r="KV119" s="221"/>
      <c r="KW119" s="187" t="str">
        <f>IF(KV119="","",VLOOKUP(KV119,Language!$D$5:$E$100,2,0))</f>
        <v/>
      </c>
      <c r="KX119" s="222"/>
      <c r="KY119" s="187" t="str">
        <f>IF(KX119="","",VLOOKUP(KX119,Language!$D$5:$E$100,2,0))</f>
        <v/>
      </c>
      <c r="KZ119" s="259"/>
      <c r="LA119" s="260"/>
      <c r="LB119" s="244"/>
      <c r="LC119" s="244"/>
      <c r="LD119" s="245">
        <f>COUNTIF(KV$116:KV$119,KV119)+COUNTIF(KX$116:KX$119,KV119)</f>
        <v>0</v>
      </c>
      <c r="LE119" s="245">
        <f>COUNTIF(KV$116:KV$119,KX119)+COUNTIF(KX$116:KX$119,KX119)</f>
        <v>0</v>
      </c>
      <c r="LF119" s="245"/>
      <c r="LG119" s="209" t="str">
        <f>IF(OR(KV119&lt;&gt;"",KX119&lt;&gt;""),IF(LD119&lt;&gt;1,0,COUNTIF($B$116:$B$119,KV119)+COUNTIF($D$116:$D$119,KV119))+IF(LE119&lt;&gt;1,0,COUNTIF($B$116:$B$119,KX119)+COUNTIF($D$116:$D$119,KX119)),"")</f>
        <v/>
      </c>
      <c r="LI119" s="221"/>
      <c r="LJ119" s="187" t="str">
        <f>IF(LI119="","",VLOOKUP(LI119,Language!$D$5:$E$100,2,0))</f>
        <v/>
      </c>
      <c r="LK119" s="222"/>
      <c r="LL119" s="187" t="str">
        <f>IF(LK119="","",VLOOKUP(LK119,Language!$D$5:$E$100,2,0))</f>
        <v/>
      </c>
      <c r="LM119" s="259"/>
      <c r="LN119" s="260"/>
      <c r="LO119" s="244"/>
      <c r="LP119" s="244"/>
      <c r="LQ119" s="245">
        <f>COUNTIF(LI$116:LI$119,LI119)+COUNTIF(LK$116:LK$119,LI119)</f>
        <v>0</v>
      </c>
      <c r="LR119" s="245">
        <f>COUNTIF(LI$116:LI$119,LK119)+COUNTIF(LK$116:LK$119,LK119)</f>
        <v>0</v>
      </c>
      <c r="LS119" s="245"/>
      <c r="LT119" s="209" t="str">
        <f>IF(OR(LI119&lt;&gt;"",LK119&lt;&gt;""),IF(LQ119&lt;&gt;1,0,COUNTIF($B$116:$B$119,LI119)+COUNTIF($D$116:$D$119,LI119))+IF(LR119&lt;&gt;1,0,COUNTIF($B$116:$B$119,LK119)+COUNTIF($D$116:$D$119,LK119)),"")</f>
        <v/>
      </c>
      <c r="LV119" s="221"/>
      <c r="LW119" s="187" t="str">
        <f>IF(LV119="","",VLOOKUP(LV119,Language!$D$5:$E$100,2,0))</f>
        <v/>
      </c>
      <c r="LX119" s="222"/>
      <c r="LY119" s="187" t="str">
        <f>IF(LX119="","",VLOOKUP(LX119,Language!$D$5:$E$100,2,0))</f>
        <v/>
      </c>
      <c r="LZ119" s="259"/>
      <c r="MA119" s="260"/>
      <c r="MB119" s="244"/>
      <c r="MC119" s="244"/>
      <c r="MD119" s="245">
        <f>COUNTIF(LV$116:LV$119,LV119)+COUNTIF(LX$116:LX$119,LV119)</f>
        <v>0</v>
      </c>
      <c r="ME119" s="245">
        <f>COUNTIF(LV$116:LV$119,LX119)+COUNTIF(LX$116:LX$119,LX119)</f>
        <v>0</v>
      </c>
      <c r="MF119" s="245"/>
      <c r="MG119" s="209" t="str">
        <f>IF(OR(LV119&lt;&gt;"",LX119&lt;&gt;""),IF(MD119&lt;&gt;1,0,COUNTIF($B$116:$B$119,LV119)+COUNTIF($D$116:$D$119,LV119))+IF(ME119&lt;&gt;1,0,COUNTIF($B$116:$B$119,LX119)+COUNTIF($D$116:$D$119,LX119)),"")</f>
        <v/>
      </c>
    </row>
    <row r="120" spans="1:345" ht="24" customHeight="1">
      <c r="B120" s="195" t="str">
        <f>Language!$E$217</f>
        <v>Semi-Final</v>
      </c>
      <c r="C120" s="196"/>
      <c r="D120" s="201"/>
      <c r="E120" s="198"/>
      <c r="F120" s="202"/>
      <c r="G120" s="203"/>
      <c r="I120" s="195" t="str">
        <f>$B120</f>
        <v>Semi-Final</v>
      </c>
      <c r="J120" s="197"/>
      <c r="K120" s="197"/>
      <c r="L120" s="198"/>
      <c r="M120" s="226"/>
      <c r="N120" s="227"/>
      <c r="O120" s="199"/>
      <c r="P120" s="210"/>
      <c r="Q120" s="198"/>
      <c r="R120" s="198"/>
      <c r="S120" s="198"/>
      <c r="T120" s="211"/>
      <c r="V120" s="195" t="str">
        <f>$B120</f>
        <v>Semi-Final</v>
      </c>
      <c r="W120" s="197"/>
      <c r="X120" s="197"/>
      <c r="Y120" s="198"/>
      <c r="Z120" s="226"/>
      <c r="AA120" s="227"/>
      <c r="AB120" s="199"/>
      <c r="AC120" s="210"/>
      <c r="AD120" s="198"/>
      <c r="AE120" s="198"/>
      <c r="AF120" s="198"/>
      <c r="AG120" s="211"/>
      <c r="AI120" s="195" t="str">
        <f>$B120</f>
        <v>Semi-Final</v>
      </c>
      <c r="AJ120" s="197"/>
      <c r="AK120" s="197"/>
      <c r="AL120" s="198"/>
      <c r="AM120" s="226"/>
      <c r="AN120" s="227"/>
      <c r="AO120" s="199"/>
      <c r="AP120" s="210"/>
      <c r="AQ120" s="198"/>
      <c r="AR120" s="198"/>
      <c r="AS120" s="198"/>
      <c r="AT120" s="211"/>
      <c r="AV120" s="195" t="str">
        <f>$B120</f>
        <v>Semi-Final</v>
      </c>
      <c r="AW120" s="197"/>
      <c r="AX120" s="197"/>
      <c r="AY120" s="198"/>
      <c r="AZ120" s="226"/>
      <c r="BA120" s="227"/>
      <c r="BB120" s="199"/>
      <c r="BC120" s="210"/>
      <c r="BD120" s="198"/>
      <c r="BE120" s="198"/>
      <c r="BF120" s="198"/>
      <c r="BG120" s="211"/>
      <c r="BI120" s="195" t="str">
        <f>$B120</f>
        <v>Semi-Final</v>
      </c>
      <c r="BJ120" s="197"/>
      <c r="BK120" s="197"/>
      <c r="BL120" s="198"/>
      <c r="BM120" s="226"/>
      <c r="BN120" s="227"/>
      <c r="BO120" s="199"/>
      <c r="BP120" s="210"/>
      <c r="BQ120" s="198"/>
      <c r="BR120" s="198"/>
      <c r="BS120" s="198"/>
      <c r="BT120" s="211"/>
      <c r="BV120" s="195" t="str">
        <f>$B120</f>
        <v>Semi-Final</v>
      </c>
      <c r="BW120" s="197"/>
      <c r="BX120" s="197"/>
      <c r="BY120" s="198"/>
      <c r="BZ120" s="226"/>
      <c r="CA120" s="227"/>
      <c r="CB120" s="199"/>
      <c r="CC120" s="210"/>
      <c r="CD120" s="198"/>
      <c r="CE120" s="198"/>
      <c r="CF120" s="198"/>
      <c r="CG120" s="211"/>
      <c r="CI120" s="195" t="str">
        <f>$B120</f>
        <v>Semi-Final</v>
      </c>
      <c r="CJ120" s="197"/>
      <c r="CK120" s="197"/>
      <c r="CL120" s="198"/>
      <c r="CM120" s="226"/>
      <c r="CN120" s="227"/>
      <c r="CO120" s="199"/>
      <c r="CP120" s="210"/>
      <c r="CQ120" s="198"/>
      <c r="CR120" s="198"/>
      <c r="CS120" s="198"/>
      <c r="CT120" s="211"/>
      <c r="CV120" s="195" t="str">
        <f>$B120</f>
        <v>Semi-Final</v>
      </c>
      <c r="CW120" s="197"/>
      <c r="CX120" s="197"/>
      <c r="CY120" s="198"/>
      <c r="CZ120" s="226"/>
      <c r="DA120" s="227"/>
      <c r="DB120" s="199"/>
      <c r="DC120" s="210"/>
      <c r="DD120" s="198"/>
      <c r="DE120" s="198"/>
      <c r="DF120" s="198"/>
      <c r="DG120" s="211"/>
      <c r="DI120" s="195" t="str">
        <f>$B120</f>
        <v>Semi-Final</v>
      </c>
      <c r="DJ120" s="197"/>
      <c r="DK120" s="197"/>
      <c r="DL120" s="198"/>
      <c r="DM120" s="226"/>
      <c r="DN120" s="227"/>
      <c r="DO120" s="199"/>
      <c r="DP120" s="210"/>
      <c r="DQ120" s="198"/>
      <c r="DR120" s="198"/>
      <c r="DS120" s="198"/>
      <c r="DT120" s="211"/>
      <c r="DV120" s="195" t="str">
        <f>$B120</f>
        <v>Semi-Final</v>
      </c>
      <c r="DW120" s="197"/>
      <c r="DX120" s="197"/>
      <c r="DY120" s="198"/>
      <c r="DZ120" s="226"/>
      <c r="EA120" s="227"/>
      <c r="EB120" s="199"/>
      <c r="EC120" s="210"/>
      <c r="ED120" s="198"/>
      <c r="EE120" s="198"/>
      <c r="EF120" s="198"/>
      <c r="EG120" s="211"/>
      <c r="EI120" s="195" t="str">
        <f>$B120</f>
        <v>Semi-Final</v>
      </c>
      <c r="EJ120" s="197"/>
      <c r="EK120" s="197"/>
      <c r="EL120" s="198"/>
      <c r="EM120" s="226"/>
      <c r="EN120" s="227"/>
      <c r="EO120" s="199"/>
      <c r="EP120" s="210"/>
      <c r="EQ120" s="198"/>
      <c r="ER120" s="198"/>
      <c r="ES120" s="198"/>
      <c r="ET120" s="211"/>
      <c r="EV120" s="195" t="str">
        <f>$B120</f>
        <v>Semi-Final</v>
      </c>
      <c r="EW120" s="197"/>
      <c r="EX120" s="197"/>
      <c r="EY120" s="198"/>
      <c r="EZ120" s="226"/>
      <c r="FA120" s="227"/>
      <c r="FB120" s="199"/>
      <c r="FC120" s="210"/>
      <c r="FD120" s="198"/>
      <c r="FE120" s="198"/>
      <c r="FF120" s="198"/>
      <c r="FG120" s="211"/>
      <c r="FI120" s="195" t="str">
        <f>$B120</f>
        <v>Semi-Final</v>
      </c>
      <c r="FJ120" s="197"/>
      <c r="FK120" s="197"/>
      <c r="FL120" s="198"/>
      <c r="FM120" s="226"/>
      <c r="FN120" s="227"/>
      <c r="FO120" s="199"/>
      <c r="FP120" s="210"/>
      <c r="FQ120" s="198"/>
      <c r="FR120" s="198"/>
      <c r="FS120" s="198"/>
      <c r="FT120" s="211"/>
      <c r="FV120" s="195" t="str">
        <f>$B120</f>
        <v>Semi-Final</v>
      </c>
      <c r="FW120" s="197"/>
      <c r="FX120" s="197"/>
      <c r="FY120" s="198"/>
      <c r="FZ120" s="226"/>
      <c r="GA120" s="227"/>
      <c r="GB120" s="199"/>
      <c r="GC120" s="210"/>
      <c r="GD120" s="198"/>
      <c r="GE120" s="198"/>
      <c r="GF120" s="198"/>
      <c r="GG120" s="211"/>
      <c r="GI120" s="195" t="str">
        <f>$B120</f>
        <v>Semi-Final</v>
      </c>
      <c r="GJ120" s="197"/>
      <c r="GK120" s="197"/>
      <c r="GL120" s="198"/>
      <c r="GM120" s="226"/>
      <c r="GN120" s="227"/>
      <c r="GO120" s="199"/>
      <c r="GP120" s="210"/>
      <c r="GQ120" s="198"/>
      <c r="GR120" s="198"/>
      <c r="GS120" s="198"/>
      <c r="GT120" s="211"/>
      <c r="GV120" s="195" t="str">
        <f>$B120</f>
        <v>Semi-Final</v>
      </c>
      <c r="GW120" s="197"/>
      <c r="GX120" s="197"/>
      <c r="GY120" s="198"/>
      <c r="GZ120" s="226"/>
      <c r="HA120" s="227"/>
      <c r="HB120" s="199"/>
      <c r="HC120" s="210"/>
      <c r="HD120" s="198"/>
      <c r="HE120" s="198"/>
      <c r="HF120" s="198"/>
      <c r="HG120" s="211"/>
      <c r="HI120" s="195" t="str">
        <f>$B120</f>
        <v>Semi-Final</v>
      </c>
      <c r="HJ120" s="197"/>
      <c r="HK120" s="197"/>
      <c r="HL120" s="198"/>
      <c r="HM120" s="226"/>
      <c r="HN120" s="227"/>
      <c r="HO120" s="199"/>
      <c r="HP120" s="210"/>
      <c r="HQ120" s="198"/>
      <c r="HR120" s="198"/>
      <c r="HS120" s="198"/>
      <c r="HT120" s="211"/>
      <c r="HV120" s="195" t="str">
        <f>$B120</f>
        <v>Semi-Final</v>
      </c>
      <c r="HW120" s="197"/>
      <c r="HX120" s="197"/>
      <c r="HY120" s="198"/>
      <c r="HZ120" s="226"/>
      <c r="IA120" s="227"/>
      <c r="IB120" s="199"/>
      <c r="IC120" s="210"/>
      <c r="ID120" s="198"/>
      <c r="IE120" s="198"/>
      <c r="IF120" s="198"/>
      <c r="IG120" s="211"/>
      <c r="II120" s="195" t="str">
        <f>$B120</f>
        <v>Semi-Final</v>
      </c>
      <c r="IJ120" s="197"/>
      <c r="IK120" s="197"/>
      <c r="IL120" s="198"/>
      <c r="IM120" s="226"/>
      <c r="IN120" s="227"/>
      <c r="IO120" s="199"/>
      <c r="IP120" s="210"/>
      <c r="IQ120" s="198"/>
      <c r="IR120" s="198"/>
      <c r="IS120" s="198"/>
      <c r="IT120" s="211"/>
      <c r="IV120" s="195" t="str">
        <f>$B120</f>
        <v>Semi-Final</v>
      </c>
      <c r="IW120" s="197"/>
      <c r="IX120" s="197"/>
      <c r="IY120" s="198"/>
      <c r="IZ120" s="226"/>
      <c r="JA120" s="227"/>
      <c r="JB120" s="199"/>
      <c r="JC120" s="210"/>
      <c r="JD120" s="198"/>
      <c r="JE120" s="198"/>
      <c r="JF120" s="198"/>
      <c r="JG120" s="211"/>
      <c r="JI120" s="195" t="str">
        <f>$B120</f>
        <v>Semi-Final</v>
      </c>
      <c r="JJ120" s="197"/>
      <c r="JK120" s="197"/>
      <c r="JL120" s="198"/>
      <c r="JM120" s="226"/>
      <c r="JN120" s="227"/>
      <c r="JO120" s="199"/>
      <c r="JP120" s="210"/>
      <c r="JQ120" s="198"/>
      <c r="JR120" s="198"/>
      <c r="JS120" s="198"/>
      <c r="JT120" s="211"/>
      <c r="JV120" s="195" t="str">
        <f>$B120</f>
        <v>Semi-Final</v>
      </c>
      <c r="JW120" s="197"/>
      <c r="JX120" s="197"/>
      <c r="JY120" s="198"/>
      <c r="JZ120" s="226"/>
      <c r="KA120" s="227"/>
      <c r="KB120" s="199"/>
      <c r="KC120" s="210"/>
      <c r="KD120" s="198"/>
      <c r="KE120" s="198"/>
      <c r="KF120" s="198"/>
      <c r="KG120" s="211"/>
      <c r="KI120" s="195" t="str">
        <f>$B120</f>
        <v>Semi-Final</v>
      </c>
      <c r="KJ120" s="197"/>
      <c r="KK120" s="197"/>
      <c r="KL120" s="198"/>
      <c r="KM120" s="226"/>
      <c r="KN120" s="227"/>
      <c r="KO120" s="199"/>
      <c r="KP120" s="210"/>
      <c r="KQ120" s="198"/>
      <c r="KR120" s="198"/>
      <c r="KS120" s="198"/>
      <c r="KT120" s="211"/>
      <c r="KV120" s="195" t="str">
        <f>$B120</f>
        <v>Semi-Final</v>
      </c>
      <c r="KW120" s="197"/>
      <c r="KX120" s="197"/>
      <c r="KY120" s="198"/>
      <c r="KZ120" s="226"/>
      <c r="LA120" s="227"/>
      <c r="LB120" s="199"/>
      <c r="LC120" s="210"/>
      <c r="LD120" s="198"/>
      <c r="LE120" s="198"/>
      <c r="LF120" s="198"/>
      <c r="LG120" s="211"/>
      <c r="LI120" s="195" t="str">
        <f>$B120</f>
        <v>Semi-Final</v>
      </c>
      <c r="LJ120" s="197"/>
      <c r="LK120" s="197"/>
      <c r="LL120" s="198"/>
      <c r="LM120" s="226"/>
      <c r="LN120" s="227"/>
      <c r="LO120" s="199"/>
      <c r="LP120" s="210"/>
      <c r="LQ120" s="198"/>
      <c r="LR120" s="198"/>
      <c r="LS120" s="198"/>
      <c r="LT120" s="211"/>
      <c r="LV120" s="195" t="str">
        <f>$B120</f>
        <v>Semi-Final</v>
      </c>
      <c r="LW120" s="197"/>
      <c r="LX120" s="197"/>
      <c r="LY120" s="198"/>
      <c r="LZ120" s="226"/>
      <c r="MA120" s="227"/>
      <c r="MB120" s="199"/>
      <c r="MC120" s="210"/>
      <c r="MD120" s="198"/>
      <c r="ME120" s="198"/>
      <c r="MF120" s="198"/>
      <c r="MG120" s="211"/>
    </row>
    <row r="121" spans="1:345">
      <c r="B121" s="186" t="str">
        <f>IF(C121="","",INDEX(Groups!$C$7:$C$65,MATCH(C121,Groups!$D$7:$D$65,0)))</f>
        <v/>
      </c>
      <c r="C121" s="187" t="str">
        <f>'World Cup'!$F$80</f>
        <v/>
      </c>
      <c r="D121" s="188" t="str">
        <f>IF(E121="","",INDEX(Groups!$C$7:$C$65,MATCH(E121,Groups!$D$7:$D$65,0)))</f>
        <v/>
      </c>
      <c r="E121" s="187" t="str">
        <f>'World Cup'!$H$80</f>
        <v/>
      </c>
      <c r="F121" s="189" t="str">
        <f>IF(AND('World Cup'!$F$81&lt;&gt;"",'World Cup'!$H$81&lt;&gt;""),'World Cup'!$F$81+IF(AND('World Cup'!$F$83&lt;&gt;"",'World Cup'!$H$83&lt;&gt;"",'World Cup'!$F$81='World Cup'!$H$81),'World Cup'!$F$83,0),"")</f>
        <v/>
      </c>
      <c r="G121" s="190" t="str">
        <f>IF(AND('World Cup'!$F$81&lt;&gt;"",'World Cup'!$H$81&lt;&gt;""),'World Cup'!$H$81+IF(AND('World Cup'!$F$83&lt;&gt;"",'World Cup'!$H$83&lt;&gt;"",'World Cup'!$F$81='World Cup'!$H$81),'World Cup'!$H$83,0),"")</f>
        <v/>
      </c>
      <c r="I121" s="221"/>
      <c r="J121" s="187" t="str">
        <f>IF(I121="","",VLOOKUP(I121,Language!$D$5:$E$100,2,0))</f>
        <v/>
      </c>
      <c r="K121" s="222"/>
      <c r="L121" s="187" t="str">
        <f>IF(K121="","",VLOOKUP(K121,Language!$D$5:$E$100,2,0))</f>
        <v/>
      </c>
      <c r="M121" s="255"/>
      <c r="N121" s="256"/>
      <c r="O121" s="240"/>
      <c r="P121" s="240"/>
      <c r="Q121" s="241">
        <f>COUNTIF(I$121:I$122,I121)+COUNTIF(K$121:K$122,I121)</f>
        <v>0</v>
      </c>
      <c r="R121" s="241">
        <f>COUNTIF(I$121:I$122,K121)+COUNTIF(K$121:K$122,K121)</f>
        <v>0</v>
      </c>
      <c r="S121" s="241"/>
      <c r="T121" s="209" t="str">
        <f>IF(OR(I121&lt;&gt;"",K121&lt;&gt;""),IF(Q121&lt;&gt;1,0,COUNTIF($B$121:$B$122,I121)+COUNTIF($D$121:$D$122,I121))+IF(R121&lt;&gt;1,0,COUNTIF($B$121:$B$122,K121)+COUNTIF($D$121:$D$122,K121)),"")</f>
        <v/>
      </c>
      <c r="V121" s="221"/>
      <c r="W121" s="187" t="str">
        <f>IF(V121="","",VLOOKUP(V121,Language!$D$5:$E$100,2,0))</f>
        <v/>
      </c>
      <c r="X121" s="222"/>
      <c r="Y121" s="187" t="str">
        <f>IF(X121="","",VLOOKUP(X121,Language!$D$5:$E$100,2,0))</f>
        <v/>
      </c>
      <c r="Z121" s="255"/>
      <c r="AA121" s="256"/>
      <c r="AB121" s="240"/>
      <c r="AC121" s="240"/>
      <c r="AD121" s="241">
        <f>COUNTIF(V$121:V$122,V121)+COUNTIF(X$121:X$122,V121)</f>
        <v>0</v>
      </c>
      <c r="AE121" s="241">
        <f>COUNTIF(V$121:V$122,X121)+COUNTIF(X$121:X$122,X121)</f>
        <v>0</v>
      </c>
      <c r="AF121" s="241"/>
      <c r="AG121" s="209" t="str">
        <f>IF(OR(V121&lt;&gt;"",X121&lt;&gt;""),IF(AD121&lt;&gt;1,0,COUNTIF($B$121:$B$122,V121)+COUNTIF($D$121:$D$122,V121))+IF(AE121&lt;&gt;1,0,COUNTIF($B$121:$B$122,X121)+COUNTIF($D$121:$D$122,X121)),"")</f>
        <v/>
      </c>
      <c r="AI121" s="221"/>
      <c r="AJ121" s="187" t="str">
        <f>IF(AI121="","",VLOOKUP(AI121,Language!$D$5:$E$100,2,0))</f>
        <v/>
      </c>
      <c r="AK121" s="222"/>
      <c r="AL121" s="187" t="str">
        <f>IF(AK121="","",VLOOKUP(AK121,Language!$D$5:$E$100,2,0))</f>
        <v/>
      </c>
      <c r="AM121" s="255"/>
      <c r="AN121" s="256"/>
      <c r="AO121" s="240"/>
      <c r="AP121" s="240"/>
      <c r="AQ121" s="241">
        <f>COUNTIF(AI$121:AI$122,AI121)+COUNTIF(AK$121:AK$122,AI121)</f>
        <v>0</v>
      </c>
      <c r="AR121" s="241">
        <f>COUNTIF(AI$121:AI$122,AK121)+COUNTIF(AK$121:AK$122,AK121)</f>
        <v>0</v>
      </c>
      <c r="AS121" s="241"/>
      <c r="AT121" s="209" t="str">
        <f>IF(OR(AI121&lt;&gt;"",AK121&lt;&gt;""),IF(AQ121&lt;&gt;1,0,COUNTIF($B$121:$B$122,AI121)+COUNTIF($D$121:$D$122,AI121))+IF(AR121&lt;&gt;1,0,COUNTIF($B$121:$B$122,AK121)+COUNTIF($D$121:$D$122,AK121)),"")</f>
        <v/>
      </c>
      <c r="AV121" s="221"/>
      <c r="AW121" s="187" t="str">
        <f>IF(AV121="","",VLOOKUP(AV121,Language!$D$5:$E$100,2,0))</f>
        <v/>
      </c>
      <c r="AX121" s="222"/>
      <c r="AY121" s="187" t="str">
        <f>IF(AX121="","",VLOOKUP(AX121,Language!$D$5:$E$100,2,0))</f>
        <v/>
      </c>
      <c r="AZ121" s="255"/>
      <c r="BA121" s="256"/>
      <c r="BB121" s="240"/>
      <c r="BC121" s="240"/>
      <c r="BD121" s="241">
        <f>COUNTIF(AV$121:AV$122,AV121)+COUNTIF(AX$121:AX$122,AV121)</f>
        <v>0</v>
      </c>
      <c r="BE121" s="241">
        <f>COUNTIF(AV$121:AV$122,AX121)+COUNTIF(AX$121:AX$122,AX121)</f>
        <v>0</v>
      </c>
      <c r="BF121" s="241"/>
      <c r="BG121" s="209" t="str">
        <f>IF(OR(AV121&lt;&gt;"",AX121&lt;&gt;""),IF(BD121&lt;&gt;1,0,COUNTIF($B$121:$B$122,AV121)+COUNTIF($D$121:$D$122,AV121))+IF(BE121&lt;&gt;1,0,COUNTIF($B$121:$B$122,AX121)+COUNTIF($D$121:$D$122,AX121)),"")</f>
        <v/>
      </c>
      <c r="BI121" s="221"/>
      <c r="BJ121" s="187" t="str">
        <f>IF(BI121="","",VLOOKUP(BI121,Language!$D$5:$E$100,2,0))</f>
        <v/>
      </c>
      <c r="BK121" s="222"/>
      <c r="BL121" s="187" t="str">
        <f>IF(BK121="","",VLOOKUP(BK121,Language!$D$5:$E$100,2,0))</f>
        <v/>
      </c>
      <c r="BM121" s="255"/>
      <c r="BN121" s="256"/>
      <c r="BO121" s="240"/>
      <c r="BP121" s="240"/>
      <c r="BQ121" s="241">
        <f>COUNTIF(BI$121:BI$122,BI121)+COUNTIF(BK$121:BK$122,BI121)</f>
        <v>0</v>
      </c>
      <c r="BR121" s="241">
        <f>COUNTIF(BI$121:BI$122,BK121)+COUNTIF(BK$121:BK$122,BK121)</f>
        <v>0</v>
      </c>
      <c r="BS121" s="241"/>
      <c r="BT121" s="209" t="str">
        <f>IF(OR(BI121&lt;&gt;"",BK121&lt;&gt;""),IF(BQ121&lt;&gt;1,0,COUNTIF($B$121:$B$122,BI121)+COUNTIF($D$121:$D$122,BI121))+IF(BR121&lt;&gt;1,0,COUNTIF($B$121:$B$122,BK121)+COUNTIF($D$121:$D$122,BK121)),"")</f>
        <v/>
      </c>
      <c r="BV121" s="221"/>
      <c r="BW121" s="187" t="str">
        <f>IF(BV121="","",VLOOKUP(BV121,Language!$D$5:$E$100,2,0))</f>
        <v/>
      </c>
      <c r="BX121" s="222"/>
      <c r="BY121" s="187" t="str">
        <f>IF(BX121="","",VLOOKUP(BX121,Language!$D$5:$E$100,2,0))</f>
        <v/>
      </c>
      <c r="BZ121" s="255"/>
      <c r="CA121" s="256"/>
      <c r="CB121" s="240"/>
      <c r="CC121" s="240"/>
      <c r="CD121" s="241">
        <f>COUNTIF(BV$121:BV$122,BV121)+COUNTIF(BX$121:BX$122,BV121)</f>
        <v>0</v>
      </c>
      <c r="CE121" s="241">
        <f>COUNTIF(BV$121:BV$122,BX121)+COUNTIF(BX$121:BX$122,BX121)</f>
        <v>0</v>
      </c>
      <c r="CF121" s="241"/>
      <c r="CG121" s="209" t="str">
        <f>IF(OR(BV121&lt;&gt;"",BX121&lt;&gt;""),IF(CD121&lt;&gt;1,0,COUNTIF($B$121:$B$122,BV121)+COUNTIF($D$121:$D$122,BV121))+IF(CE121&lt;&gt;1,0,COUNTIF($B$121:$B$122,BX121)+COUNTIF($D$121:$D$122,BX121)),"")</f>
        <v/>
      </c>
      <c r="CI121" s="221"/>
      <c r="CJ121" s="187" t="str">
        <f>IF(CI121="","",VLOOKUP(CI121,Language!$D$5:$E$100,2,0))</f>
        <v/>
      </c>
      <c r="CK121" s="222"/>
      <c r="CL121" s="187" t="str">
        <f>IF(CK121="","",VLOOKUP(CK121,Language!$D$5:$E$100,2,0))</f>
        <v/>
      </c>
      <c r="CM121" s="255"/>
      <c r="CN121" s="256"/>
      <c r="CO121" s="240"/>
      <c r="CP121" s="240"/>
      <c r="CQ121" s="241">
        <f>COUNTIF(CI$121:CI$122,CI121)+COUNTIF(CK$121:CK$122,CI121)</f>
        <v>0</v>
      </c>
      <c r="CR121" s="241">
        <f>COUNTIF(CI$121:CI$122,CK121)+COUNTIF(CK$121:CK$122,CK121)</f>
        <v>0</v>
      </c>
      <c r="CS121" s="241"/>
      <c r="CT121" s="209" t="str">
        <f>IF(OR(CI121&lt;&gt;"",CK121&lt;&gt;""),IF(CQ121&lt;&gt;1,0,COUNTIF($B$121:$B$122,CI121)+COUNTIF($D$121:$D$122,CI121))+IF(CR121&lt;&gt;1,0,COUNTIF($B$121:$B$122,CK121)+COUNTIF($D$121:$D$122,CK121)),"")</f>
        <v/>
      </c>
      <c r="CV121" s="221"/>
      <c r="CW121" s="187" t="str">
        <f>IF(CV121="","",VLOOKUP(CV121,Language!$D$5:$E$100,2,0))</f>
        <v/>
      </c>
      <c r="CX121" s="222"/>
      <c r="CY121" s="187" t="str">
        <f>IF(CX121="","",VLOOKUP(CX121,Language!$D$5:$E$100,2,0))</f>
        <v/>
      </c>
      <c r="CZ121" s="255"/>
      <c r="DA121" s="256"/>
      <c r="DB121" s="240"/>
      <c r="DC121" s="240"/>
      <c r="DD121" s="241">
        <f>COUNTIF(CV$121:CV$122,CV121)+COUNTIF(CX$121:CX$122,CV121)</f>
        <v>0</v>
      </c>
      <c r="DE121" s="241">
        <f>COUNTIF(CV$121:CV$122,CX121)+COUNTIF(CX$121:CX$122,CX121)</f>
        <v>0</v>
      </c>
      <c r="DF121" s="241"/>
      <c r="DG121" s="209" t="str">
        <f>IF(OR(CV121&lt;&gt;"",CX121&lt;&gt;""),IF(DD121&lt;&gt;1,0,COUNTIF($B$121:$B$122,CV121)+COUNTIF($D$121:$D$122,CV121))+IF(DE121&lt;&gt;1,0,COUNTIF($B$121:$B$122,CX121)+COUNTIF($D$121:$D$122,CX121)),"")</f>
        <v/>
      </c>
      <c r="DI121" s="221"/>
      <c r="DJ121" s="187" t="str">
        <f>IF(DI121="","",VLOOKUP(DI121,Language!$D$5:$E$100,2,0))</f>
        <v/>
      </c>
      <c r="DK121" s="222"/>
      <c r="DL121" s="187" t="str">
        <f>IF(DK121="","",VLOOKUP(DK121,Language!$D$5:$E$100,2,0))</f>
        <v/>
      </c>
      <c r="DM121" s="255"/>
      <c r="DN121" s="256"/>
      <c r="DO121" s="240"/>
      <c r="DP121" s="240"/>
      <c r="DQ121" s="241">
        <f>COUNTIF(DI$121:DI$122,DI121)+COUNTIF(DK$121:DK$122,DI121)</f>
        <v>0</v>
      </c>
      <c r="DR121" s="241">
        <f>COUNTIF(DI$121:DI$122,DK121)+COUNTIF(DK$121:DK$122,DK121)</f>
        <v>0</v>
      </c>
      <c r="DS121" s="241"/>
      <c r="DT121" s="209" t="str">
        <f>IF(OR(DI121&lt;&gt;"",DK121&lt;&gt;""),IF(DQ121&lt;&gt;1,0,COUNTIF($B$121:$B$122,DI121)+COUNTIF($D$121:$D$122,DI121))+IF(DR121&lt;&gt;1,0,COUNTIF($B$121:$B$122,DK121)+COUNTIF($D$121:$D$122,DK121)),"")</f>
        <v/>
      </c>
      <c r="DV121" s="221"/>
      <c r="DW121" s="187" t="str">
        <f>IF(DV121="","",VLOOKUP(DV121,Language!$D$5:$E$100,2,0))</f>
        <v/>
      </c>
      <c r="DX121" s="222"/>
      <c r="DY121" s="187" t="str">
        <f>IF(DX121="","",VLOOKUP(DX121,Language!$D$5:$E$100,2,0))</f>
        <v/>
      </c>
      <c r="DZ121" s="255"/>
      <c r="EA121" s="256"/>
      <c r="EB121" s="240"/>
      <c r="EC121" s="240"/>
      <c r="ED121" s="241">
        <f>COUNTIF(DV$121:DV$122,DV121)+COUNTIF(DX$121:DX$122,DV121)</f>
        <v>0</v>
      </c>
      <c r="EE121" s="241">
        <f>COUNTIF(DV$121:DV$122,DX121)+COUNTIF(DX$121:DX$122,DX121)</f>
        <v>0</v>
      </c>
      <c r="EF121" s="241"/>
      <c r="EG121" s="209" t="str">
        <f>IF(OR(DV121&lt;&gt;"",DX121&lt;&gt;""),IF(ED121&lt;&gt;1,0,COUNTIF($B$121:$B$122,DV121)+COUNTIF($D$121:$D$122,DV121))+IF(EE121&lt;&gt;1,0,COUNTIF($B$121:$B$122,DX121)+COUNTIF($D$121:$D$122,DX121)),"")</f>
        <v/>
      </c>
      <c r="EI121" s="221"/>
      <c r="EJ121" s="187" t="str">
        <f>IF(EI121="","",VLOOKUP(EI121,Language!$D$5:$E$100,2,0))</f>
        <v/>
      </c>
      <c r="EK121" s="222"/>
      <c r="EL121" s="187" t="str">
        <f>IF(EK121="","",VLOOKUP(EK121,Language!$D$5:$E$100,2,0))</f>
        <v/>
      </c>
      <c r="EM121" s="255"/>
      <c r="EN121" s="256"/>
      <c r="EO121" s="240"/>
      <c r="EP121" s="240"/>
      <c r="EQ121" s="241">
        <f>COUNTIF(EI$121:EI$122,EI121)+COUNTIF(EK$121:EK$122,EI121)</f>
        <v>0</v>
      </c>
      <c r="ER121" s="241">
        <f>COUNTIF(EI$121:EI$122,EK121)+COUNTIF(EK$121:EK$122,EK121)</f>
        <v>0</v>
      </c>
      <c r="ES121" s="241"/>
      <c r="ET121" s="209" t="str">
        <f>IF(OR(EI121&lt;&gt;"",EK121&lt;&gt;""),IF(EQ121&lt;&gt;1,0,COUNTIF($B$121:$B$122,EI121)+COUNTIF($D$121:$D$122,EI121))+IF(ER121&lt;&gt;1,0,COUNTIF($B$121:$B$122,EK121)+COUNTIF($D$121:$D$122,EK121)),"")</f>
        <v/>
      </c>
      <c r="EV121" s="221"/>
      <c r="EW121" s="187" t="str">
        <f>IF(EV121="","",VLOOKUP(EV121,Language!$D$5:$E$100,2,0))</f>
        <v/>
      </c>
      <c r="EX121" s="222"/>
      <c r="EY121" s="187" t="str">
        <f>IF(EX121="","",VLOOKUP(EX121,Language!$D$5:$E$100,2,0))</f>
        <v/>
      </c>
      <c r="EZ121" s="255"/>
      <c r="FA121" s="256"/>
      <c r="FB121" s="240"/>
      <c r="FC121" s="240"/>
      <c r="FD121" s="241">
        <f>COUNTIF(EV$121:EV$122,EV121)+COUNTIF(EX$121:EX$122,EV121)</f>
        <v>0</v>
      </c>
      <c r="FE121" s="241">
        <f>COUNTIF(EV$121:EV$122,EX121)+COUNTIF(EX$121:EX$122,EX121)</f>
        <v>0</v>
      </c>
      <c r="FF121" s="241"/>
      <c r="FG121" s="209" t="str">
        <f>IF(OR(EV121&lt;&gt;"",EX121&lt;&gt;""),IF(FD121&lt;&gt;1,0,COUNTIF($B$121:$B$122,EV121)+COUNTIF($D$121:$D$122,EV121))+IF(FE121&lt;&gt;1,0,COUNTIF($B$121:$B$122,EX121)+COUNTIF($D$121:$D$122,EX121)),"")</f>
        <v/>
      </c>
      <c r="FI121" s="221"/>
      <c r="FJ121" s="187" t="str">
        <f>IF(FI121="","",VLOOKUP(FI121,Language!$D$5:$E$100,2,0))</f>
        <v/>
      </c>
      <c r="FK121" s="222"/>
      <c r="FL121" s="187" t="str">
        <f>IF(FK121="","",VLOOKUP(FK121,Language!$D$5:$E$100,2,0))</f>
        <v/>
      </c>
      <c r="FM121" s="255"/>
      <c r="FN121" s="256"/>
      <c r="FO121" s="240"/>
      <c r="FP121" s="240"/>
      <c r="FQ121" s="241">
        <f>COUNTIF(FI$121:FI$122,FI121)+COUNTIF(FK$121:FK$122,FI121)</f>
        <v>0</v>
      </c>
      <c r="FR121" s="241">
        <f>COUNTIF(FI$121:FI$122,FK121)+COUNTIF(FK$121:FK$122,FK121)</f>
        <v>0</v>
      </c>
      <c r="FS121" s="241"/>
      <c r="FT121" s="209" t="str">
        <f>IF(OR(FI121&lt;&gt;"",FK121&lt;&gt;""),IF(FQ121&lt;&gt;1,0,COUNTIF($B$121:$B$122,FI121)+COUNTIF($D$121:$D$122,FI121))+IF(FR121&lt;&gt;1,0,COUNTIF($B$121:$B$122,FK121)+COUNTIF($D$121:$D$122,FK121)),"")</f>
        <v/>
      </c>
      <c r="FV121" s="221"/>
      <c r="FW121" s="187" t="str">
        <f>IF(FV121="","",VLOOKUP(FV121,Language!$D$5:$E$100,2,0))</f>
        <v/>
      </c>
      <c r="FX121" s="222"/>
      <c r="FY121" s="187" t="str">
        <f>IF(FX121="","",VLOOKUP(FX121,Language!$D$5:$E$100,2,0))</f>
        <v/>
      </c>
      <c r="FZ121" s="255"/>
      <c r="GA121" s="256"/>
      <c r="GB121" s="240"/>
      <c r="GC121" s="240"/>
      <c r="GD121" s="241">
        <f>COUNTIF(FV$121:FV$122,FV121)+COUNTIF(FX$121:FX$122,FV121)</f>
        <v>0</v>
      </c>
      <c r="GE121" s="241">
        <f>COUNTIF(FV$121:FV$122,FX121)+COUNTIF(FX$121:FX$122,FX121)</f>
        <v>0</v>
      </c>
      <c r="GF121" s="241"/>
      <c r="GG121" s="209" t="str">
        <f>IF(OR(FV121&lt;&gt;"",FX121&lt;&gt;""),IF(GD121&lt;&gt;1,0,COUNTIF($B$121:$B$122,FV121)+COUNTIF($D$121:$D$122,FV121))+IF(GE121&lt;&gt;1,0,COUNTIF($B$121:$B$122,FX121)+COUNTIF($D$121:$D$122,FX121)),"")</f>
        <v/>
      </c>
      <c r="GI121" s="221"/>
      <c r="GJ121" s="187" t="str">
        <f>IF(GI121="","",VLOOKUP(GI121,Language!$D$5:$E$100,2,0))</f>
        <v/>
      </c>
      <c r="GK121" s="222"/>
      <c r="GL121" s="187" t="str">
        <f>IF(GK121="","",VLOOKUP(GK121,Language!$D$5:$E$100,2,0))</f>
        <v/>
      </c>
      <c r="GM121" s="255"/>
      <c r="GN121" s="256"/>
      <c r="GO121" s="240"/>
      <c r="GP121" s="240"/>
      <c r="GQ121" s="241">
        <f>COUNTIF(GI$121:GI$122,GI121)+COUNTIF(GK$121:GK$122,GI121)</f>
        <v>0</v>
      </c>
      <c r="GR121" s="241">
        <f>COUNTIF(GI$121:GI$122,GK121)+COUNTIF(GK$121:GK$122,GK121)</f>
        <v>0</v>
      </c>
      <c r="GS121" s="241"/>
      <c r="GT121" s="209" t="str">
        <f>IF(OR(GI121&lt;&gt;"",GK121&lt;&gt;""),IF(GQ121&lt;&gt;1,0,COUNTIF($B$121:$B$122,GI121)+COUNTIF($D$121:$D$122,GI121))+IF(GR121&lt;&gt;1,0,COUNTIF($B$121:$B$122,GK121)+COUNTIF($D$121:$D$122,GK121)),"")</f>
        <v/>
      </c>
      <c r="GV121" s="221"/>
      <c r="GW121" s="187" t="str">
        <f>IF(GV121="","",VLOOKUP(GV121,Language!$D$5:$E$100,2,0))</f>
        <v/>
      </c>
      <c r="GX121" s="222"/>
      <c r="GY121" s="187" t="str">
        <f>IF(GX121="","",VLOOKUP(GX121,Language!$D$5:$E$100,2,0))</f>
        <v/>
      </c>
      <c r="GZ121" s="255"/>
      <c r="HA121" s="256"/>
      <c r="HB121" s="240"/>
      <c r="HC121" s="240"/>
      <c r="HD121" s="241">
        <f>COUNTIF(GV$121:GV$122,GV121)+COUNTIF(GX$121:GX$122,GV121)</f>
        <v>0</v>
      </c>
      <c r="HE121" s="241">
        <f>COUNTIF(GV$121:GV$122,GX121)+COUNTIF(GX$121:GX$122,GX121)</f>
        <v>0</v>
      </c>
      <c r="HF121" s="241"/>
      <c r="HG121" s="209" t="str">
        <f>IF(OR(GV121&lt;&gt;"",GX121&lt;&gt;""),IF(HD121&lt;&gt;1,0,COUNTIF($B$121:$B$122,GV121)+COUNTIF($D$121:$D$122,GV121))+IF(HE121&lt;&gt;1,0,COUNTIF($B$121:$B$122,GX121)+COUNTIF($D$121:$D$122,GX121)),"")</f>
        <v/>
      </c>
      <c r="HI121" s="221"/>
      <c r="HJ121" s="187" t="str">
        <f>IF(HI121="","",VLOOKUP(HI121,Language!$D$5:$E$100,2,0))</f>
        <v/>
      </c>
      <c r="HK121" s="222"/>
      <c r="HL121" s="187" t="str">
        <f>IF(HK121="","",VLOOKUP(HK121,Language!$D$5:$E$100,2,0))</f>
        <v/>
      </c>
      <c r="HM121" s="255"/>
      <c r="HN121" s="256"/>
      <c r="HO121" s="240"/>
      <c r="HP121" s="240"/>
      <c r="HQ121" s="241">
        <f>COUNTIF(HI$121:HI$122,HI121)+COUNTIF(HK$121:HK$122,HI121)</f>
        <v>0</v>
      </c>
      <c r="HR121" s="241">
        <f>COUNTIF(HI$121:HI$122,HK121)+COUNTIF(HK$121:HK$122,HK121)</f>
        <v>0</v>
      </c>
      <c r="HS121" s="241"/>
      <c r="HT121" s="209" t="str">
        <f>IF(OR(HI121&lt;&gt;"",HK121&lt;&gt;""),IF(HQ121&lt;&gt;1,0,COUNTIF($B$121:$B$122,HI121)+COUNTIF($D$121:$D$122,HI121))+IF(HR121&lt;&gt;1,0,COUNTIF($B$121:$B$122,HK121)+COUNTIF($D$121:$D$122,HK121)),"")</f>
        <v/>
      </c>
      <c r="HV121" s="221"/>
      <c r="HW121" s="187" t="str">
        <f>IF(HV121="","",VLOOKUP(HV121,Language!$D$5:$E$100,2,0))</f>
        <v/>
      </c>
      <c r="HX121" s="222"/>
      <c r="HY121" s="187" t="str">
        <f>IF(HX121="","",VLOOKUP(HX121,Language!$D$5:$E$100,2,0))</f>
        <v/>
      </c>
      <c r="HZ121" s="255"/>
      <c r="IA121" s="256"/>
      <c r="IB121" s="240"/>
      <c r="IC121" s="240"/>
      <c r="ID121" s="241">
        <f>COUNTIF(HV$121:HV$122,HV121)+COUNTIF(HX$121:HX$122,HV121)</f>
        <v>0</v>
      </c>
      <c r="IE121" s="241">
        <f>COUNTIF(HV$121:HV$122,HX121)+COUNTIF(HX$121:HX$122,HX121)</f>
        <v>0</v>
      </c>
      <c r="IF121" s="241"/>
      <c r="IG121" s="209" t="str">
        <f>IF(OR(HV121&lt;&gt;"",HX121&lt;&gt;""),IF(ID121&lt;&gt;1,0,COUNTIF($B$121:$B$122,HV121)+COUNTIF($D$121:$D$122,HV121))+IF(IE121&lt;&gt;1,0,COUNTIF($B$121:$B$122,HX121)+COUNTIF($D$121:$D$122,HX121)),"")</f>
        <v/>
      </c>
      <c r="II121" s="221"/>
      <c r="IJ121" s="187" t="str">
        <f>IF(II121="","",VLOOKUP(II121,Language!$D$5:$E$100,2,0))</f>
        <v/>
      </c>
      <c r="IK121" s="222"/>
      <c r="IL121" s="187" t="str">
        <f>IF(IK121="","",VLOOKUP(IK121,Language!$D$5:$E$100,2,0))</f>
        <v/>
      </c>
      <c r="IM121" s="255"/>
      <c r="IN121" s="256"/>
      <c r="IO121" s="240"/>
      <c r="IP121" s="240"/>
      <c r="IQ121" s="241">
        <f>COUNTIF(II$121:II$122,II121)+COUNTIF(IK$121:IK$122,II121)</f>
        <v>0</v>
      </c>
      <c r="IR121" s="241">
        <f>COUNTIF(II$121:II$122,IK121)+COUNTIF(IK$121:IK$122,IK121)</f>
        <v>0</v>
      </c>
      <c r="IS121" s="241"/>
      <c r="IT121" s="209" t="str">
        <f>IF(OR(II121&lt;&gt;"",IK121&lt;&gt;""),IF(IQ121&lt;&gt;1,0,COUNTIF($B$121:$B$122,II121)+COUNTIF($D$121:$D$122,II121))+IF(IR121&lt;&gt;1,0,COUNTIF($B$121:$B$122,IK121)+COUNTIF($D$121:$D$122,IK121)),"")</f>
        <v/>
      </c>
      <c r="IV121" s="221"/>
      <c r="IW121" s="187" t="str">
        <f>IF(IV121="","",VLOOKUP(IV121,Language!$D$5:$E$100,2,0))</f>
        <v/>
      </c>
      <c r="IX121" s="222"/>
      <c r="IY121" s="187" t="str">
        <f>IF(IX121="","",VLOOKUP(IX121,Language!$D$5:$E$100,2,0))</f>
        <v/>
      </c>
      <c r="IZ121" s="255"/>
      <c r="JA121" s="256"/>
      <c r="JB121" s="240"/>
      <c r="JC121" s="240"/>
      <c r="JD121" s="241">
        <f>COUNTIF(IV$121:IV$122,IV121)+COUNTIF(IX$121:IX$122,IV121)</f>
        <v>0</v>
      </c>
      <c r="JE121" s="241">
        <f>COUNTIF(IV$121:IV$122,IX121)+COUNTIF(IX$121:IX$122,IX121)</f>
        <v>0</v>
      </c>
      <c r="JF121" s="241"/>
      <c r="JG121" s="209" t="str">
        <f>IF(OR(IV121&lt;&gt;"",IX121&lt;&gt;""),IF(JD121&lt;&gt;1,0,COUNTIF($B$121:$B$122,IV121)+COUNTIF($D$121:$D$122,IV121))+IF(JE121&lt;&gt;1,0,COUNTIF($B$121:$B$122,IX121)+COUNTIF($D$121:$D$122,IX121)),"")</f>
        <v/>
      </c>
      <c r="JI121" s="221"/>
      <c r="JJ121" s="187" t="str">
        <f>IF(JI121="","",VLOOKUP(JI121,Language!$D$5:$E$100,2,0))</f>
        <v/>
      </c>
      <c r="JK121" s="222"/>
      <c r="JL121" s="187" t="str">
        <f>IF(JK121="","",VLOOKUP(JK121,Language!$D$5:$E$100,2,0))</f>
        <v/>
      </c>
      <c r="JM121" s="255"/>
      <c r="JN121" s="256"/>
      <c r="JO121" s="240"/>
      <c r="JP121" s="240"/>
      <c r="JQ121" s="241">
        <f>COUNTIF(JI$121:JI$122,JI121)+COUNTIF(JK$121:JK$122,JI121)</f>
        <v>0</v>
      </c>
      <c r="JR121" s="241">
        <f>COUNTIF(JI$121:JI$122,JK121)+COUNTIF(JK$121:JK$122,JK121)</f>
        <v>0</v>
      </c>
      <c r="JS121" s="241"/>
      <c r="JT121" s="209" t="str">
        <f>IF(OR(JI121&lt;&gt;"",JK121&lt;&gt;""),IF(JQ121&lt;&gt;1,0,COUNTIF($B$121:$B$122,JI121)+COUNTIF($D$121:$D$122,JI121))+IF(JR121&lt;&gt;1,0,COUNTIF($B$121:$B$122,JK121)+COUNTIF($D$121:$D$122,JK121)),"")</f>
        <v/>
      </c>
      <c r="JV121" s="221"/>
      <c r="JW121" s="187" t="str">
        <f>IF(JV121="","",VLOOKUP(JV121,Language!$D$5:$E$100,2,0))</f>
        <v/>
      </c>
      <c r="JX121" s="222"/>
      <c r="JY121" s="187" t="str">
        <f>IF(JX121="","",VLOOKUP(JX121,Language!$D$5:$E$100,2,0))</f>
        <v/>
      </c>
      <c r="JZ121" s="255"/>
      <c r="KA121" s="256"/>
      <c r="KB121" s="240"/>
      <c r="KC121" s="240"/>
      <c r="KD121" s="241">
        <f>COUNTIF(JV$121:JV$122,JV121)+COUNTIF(JX$121:JX$122,JV121)</f>
        <v>0</v>
      </c>
      <c r="KE121" s="241">
        <f>COUNTIF(JV$121:JV$122,JX121)+COUNTIF(JX$121:JX$122,JX121)</f>
        <v>0</v>
      </c>
      <c r="KF121" s="241"/>
      <c r="KG121" s="209" t="str">
        <f>IF(OR(JV121&lt;&gt;"",JX121&lt;&gt;""),IF(KD121&lt;&gt;1,0,COUNTIF($B$121:$B$122,JV121)+COUNTIF($D$121:$D$122,JV121))+IF(KE121&lt;&gt;1,0,COUNTIF($B$121:$B$122,JX121)+COUNTIF($D$121:$D$122,JX121)),"")</f>
        <v/>
      </c>
      <c r="KI121" s="221"/>
      <c r="KJ121" s="187" t="str">
        <f>IF(KI121="","",VLOOKUP(KI121,Language!$D$5:$E$100,2,0))</f>
        <v/>
      </c>
      <c r="KK121" s="222"/>
      <c r="KL121" s="187" t="str">
        <f>IF(KK121="","",VLOOKUP(KK121,Language!$D$5:$E$100,2,0))</f>
        <v/>
      </c>
      <c r="KM121" s="255"/>
      <c r="KN121" s="256"/>
      <c r="KO121" s="240"/>
      <c r="KP121" s="240"/>
      <c r="KQ121" s="241">
        <f>COUNTIF(KI$121:KI$122,KI121)+COUNTIF(KK$121:KK$122,KI121)</f>
        <v>0</v>
      </c>
      <c r="KR121" s="241">
        <f>COUNTIF(KI$121:KI$122,KK121)+COUNTIF(KK$121:KK$122,KK121)</f>
        <v>0</v>
      </c>
      <c r="KS121" s="241"/>
      <c r="KT121" s="209" t="str">
        <f>IF(OR(KI121&lt;&gt;"",KK121&lt;&gt;""),IF(KQ121&lt;&gt;1,0,COUNTIF($B$121:$B$122,KI121)+COUNTIF($D$121:$D$122,KI121))+IF(KR121&lt;&gt;1,0,COUNTIF($B$121:$B$122,KK121)+COUNTIF($D$121:$D$122,KK121)),"")</f>
        <v/>
      </c>
      <c r="KV121" s="221"/>
      <c r="KW121" s="187" t="str">
        <f>IF(KV121="","",VLOOKUP(KV121,Language!$D$5:$E$100,2,0))</f>
        <v/>
      </c>
      <c r="KX121" s="222"/>
      <c r="KY121" s="187" t="str">
        <f>IF(KX121="","",VLOOKUP(KX121,Language!$D$5:$E$100,2,0))</f>
        <v/>
      </c>
      <c r="KZ121" s="255"/>
      <c r="LA121" s="256"/>
      <c r="LB121" s="240"/>
      <c r="LC121" s="240"/>
      <c r="LD121" s="241">
        <f>COUNTIF(KV$121:KV$122,KV121)+COUNTIF(KX$121:KX$122,KV121)</f>
        <v>0</v>
      </c>
      <c r="LE121" s="241">
        <f>COUNTIF(KV$121:KV$122,KX121)+COUNTIF(KX$121:KX$122,KX121)</f>
        <v>0</v>
      </c>
      <c r="LF121" s="241"/>
      <c r="LG121" s="209" t="str">
        <f>IF(OR(KV121&lt;&gt;"",KX121&lt;&gt;""),IF(LD121&lt;&gt;1,0,COUNTIF($B$121:$B$122,KV121)+COUNTIF($D$121:$D$122,KV121))+IF(LE121&lt;&gt;1,0,COUNTIF($B$121:$B$122,KX121)+COUNTIF($D$121:$D$122,KX121)),"")</f>
        <v/>
      </c>
      <c r="LI121" s="221"/>
      <c r="LJ121" s="187" t="str">
        <f>IF(LI121="","",VLOOKUP(LI121,Language!$D$5:$E$100,2,0))</f>
        <v/>
      </c>
      <c r="LK121" s="222"/>
      <c r="LL121" s="187" t="str">
        <f>IF(LK121="","",VLOOKUP(LK121,Language!$D$5:$E$100,2,0))</f>
        <v/>
      </c>
      <c r="LM121" s="255"/>
      <c r="LN121" s="256"/>
      <c r="LO121" s="240"/>
      <c r="LP121" s="240"/>
      <c r="LQ121" s="241">
        <f>COUNTIF(LI$121:LI$122,LI121)+COUNTIF(LK$121:LK$122,LI121)</f>
        <v>0</v>
      </c>
      <c r="LR121" s="241">
        <f>COUNTIF(LI$121:LI$122,LK121)+COUNTIF(LK$121:LK$122,LK121)</f>
        <v>0</v>
      </c>
      <c r="LS121" s="241"/>
      <c r="LT121" s="209" t="str">
        <f>IF(OR(LI121&lt;&gt;"",LK121&lt;&gt;""),IF(LQ121&lt;&gt;1,0,COUNTIF($B$121:$B$122,LI121)+COUNTIF($D$121:$D$122,LI121))+IF(LR121&lt;&gt;1,0,COUNTIF($B$121:$B$122,LK121)+COUNTIF($D$121:$D$122,LK121)),"")</f>
        <v/>
      </c>
      <c r="LV121" s="221"/>
      <c r="LW121" s="187" t="str">
        <f>IF(LV121="","",VLOOKUP(LV121,Language!$D$5:$E$100,2,0))</f>
        <v/>
      </c>
      <c r="LX121" s="222"/>
      <c r="LY121" s="187" t="str">
        <f>IF(LX121="","",VLOOKUP(LX121,Language!$D$5:$E$100,2,0))</f>
        <v/>
      </c>
      <c r="LZ121" s="255"/>
      <c r="MA121" s="256"/>
      <c r="MB121" s="240"/>
      <c r="MC121" s="240"/>
      <c r="MD121" s="241">
        <f>COUNTIF(LV$121:LV$122,LV121)+COUNTIF(LX$121:LX$122,LV121)</f>
        <v>0</v>
      </c>
      <c r="ME121" s="241">
        <f>COUNTIF(LV$121:LV$122,LX121)+COUNTIF(LX$121:LX$122,LX121)</f>
        <v>0</v>
      </c>
      <c r="MF121" s="241"/>
      <c r="MG121" s="209" t="str">
        <f>IF(OR(LV121&lt;&gt;"",LX121&lt;&gt;""),IF(MD121&lt;&gt;1,0,COUNTIF($B$121:$B$122,LV121)+COUNTIF($D$121:$D$122,LV121))+IF(ME121&lt;&gt;1,0,COUNTIF($B$121:$B$122,LX121)+COUNTIF($D$121:$D$122,LX121)),"")</f>
        <v/>
      </c>
    </row>
    <row r="122" spans="1:345">
      <c r="B122" s="186" t="str">
        <f>IF(C122="","",INDEX(Groups!$C$7:$C$65,MATCH(C122,Groups!$D$7:$D$65,0)))</f>
        <v/>
      </c>
      <c r="C122" s="187" t="str">
        <f>'World Cup'!$R$80</f>
        <v/>
      </c>
      <c r="D122" s="188" t="str">
        <f>IF(E122="","",INDEX(Groups!$C$7:$C$65,MATCH(E122,Groups!$D$7:$D$65,0)))</f>
        <v/>
      </c>
      <c r="E122" s="187" t="str">
        <f>'World Cup'!$T$80</f>
        <v/>
      </c>
      <c r="F122" s="189" t="str">
        <f>IF(AND('World Cup'!$R$81&lt;&gt;"",'World Cup'!$T$81&lt;&gt;""),'World Cup'!$R$81+IF(AND('World Cup'!$R$83&lt;&gt;"",'World Cup'!$T$83&lt;&gt;"",'World Cup'!$R$81='World Cup'!$T$81),'World Cup'!$R$83,0),"")</f>
        <v/>
      </c>
      <c r="G122" s="190" t="str">
        <f>IF(AND('World Cup'!$R$81&lt;&gt;"",'World Cup'!$T$81&lt;&gt;""),'World Cup'!$T$81+IF(AND('World Cup'!$R$83&lt;&gt;"",'World Cup'!$T$83&lt;&gt;"",'World Cup'!$R$81='World Cup'!$T$81),'World Cup'!$T$83,0),"")</f>
        <v/>
      </c>
      <c r="I122" s="221"/>
      <c r="J122" s="187" t="str">
        <f>IF(I122="","",VLOOKUP(I122,Language!$D$5:$E$100,2,0))</f>
        <v/>
      </c>
      <c r="K122" s="222"/>
      <c r="L122" s="187" t="str">
        <f>IF(K122="","",VLOOKUP(K122,Language!$D$5:$E$100,2,0))</f>
        <v/>
      </c>
      <c r="M122" s="259"/>
      <c r="N122" s="260"/>
      <c r="O122" s="244"/>
      <c r="P122" s="244"/>
      <c r="Q122" s="245">
        <f>COUNTIF(I$121:I$122,I122)+COUNTIF(K$121:K$122,I122)</f>
        <v>0</v>
      </c>
      <c r="R122" s="245">
        <f>COUNTIF(I$121:I$122,K122)+COUNTIF(K$121:K$122,K122)</f>
        <v>0</v>
      </c>
      <c r="S122" s="245"/>
      <c r="T122" s="209" t="str">
        <f>IF(OR(I122&lt;&gt;"",K122&lt;&gt;""),IF(Q122&lt;&gt;1,0,COUNTIF($B$121:$B$122,I122)+COUNTIF($D$121:$D$122,I122))+IF(R122&lt;&gt;1,0,COUNTIF($B$121:$B$122,K122)+COUNTIF($D$121:$D$122,K122)),"")</f>
        <v/>
      </c>
      <c r="V122" s="221"/>
      <c r="W122" s="187" t="str">
        <f>IF(V122="","",VLOOKUP(V122,Language!$D$5:$E$100,2,0))</f>
        <v/>
      </c>
      <c r="X122" s="222"/>
      <c r="Y122" s="187" t="str">
        <f>IF(X122="","",VLOOKUP(X122,Language!$D$5:$E$100,2,0))</f>
        <v/>
      </c>
      <c r="Z122" s="259"/>
      <c r="AA122" s="260"/>
      <c r="AB122" s="244"/>
      <c r="AC122" s="244"/>
      <c r="AD122" s="245">
        <f>COUNTIF(V$121:V$122,V122)+COUNTIF(X$121:X$122,V122)</f>
        <v>0</v>
      </c>
      <c r="AE122" s="245">
        <f>COUNTIF(V$121:V$122,X122)+COUNTIF(X$121:X$122,X122)</f>
        <v>0</v>
      </c>
      <c r="AF122" s="245"/>
      <c r="AG122" s="209" t="str">
        <f>IF(OR(V122&lt;&gt;"",X122&lt;&gt;""),IF(AD122&lt;&gt;1,0,COUNTIF($B$121:$B$122,V122)+COUNTIF($D$121:$D$122,V122))+IF(AE122&lt;&gt;1,0,COUNTIF($B$121:$B$122,X122)+COUNTIF($D$121:$D$122,X122)),"")</f>
        <v/>
      </c>
      <c r="AI122" s="221"/>
      <c r="AJ122" s="187" t="str">
        <f>IF(AI122="","",VLOOKUP(AI122,Language!$D$5:$E$100,2,0))</f>
        <v/>
      </c>
      <c r="AK122" s="222"/>
      <c r="AL122" s="187" t="str">
        <f>IF(AK122="","",VLOOKUP(AK122,Language!$D$5:$E$100,2,0))</f>
        <v/>
      </c>
      <c r="AM122" s="259"/>
      <c r="AN122" s="260"/>
      <c r="AO122" s="244"/>
      <c r="AP122" s="244"/>
      <c r="AQ122" s="245">
        <f>COUNTIF(AI$121:AI$122,AI122)+COUNTIF(AK$121:AK$122,AI122)</f>
        <v>0</v>
      </c>
      <c r="AR122" s="245">
        <f>COUNTIF(AI$121:AI$122,AK122)+COUNTIF(AK$121:AK$122,AK122)</f>
        <v>0</v>
      </c>
      <c r="AS122" s="245"/>
      <c r="AT122" s="209" t="str">
        <f>IF(OR(AI122&lt;&gt;"",AK122&lt;&gt;""),IF(AQ122&lt;&gt;1,0,COUNTIF($B$121:$B$122,AI122)+COUNTIF($D$121:$D$122,AI122))+IF(AR122&lt;&gt;1,0,COUNTIF($B$121:$B$122,AK122)+COUNTIF($D$121:$D$122,AK122)),"")</f>
        <v/>
      </c>
      <c r="AV122" s="221"/>
      <c r="AW122" s="187" t="str">
        <f>IF(AV122="","",VLOOKUP(AV122,Language!$D$5:$E$100,2,0))</f>
        <v/>
      </c>
      <c r="AX122" s="222"/>
      <c r="AY122" s="187" t="str">
        <f>IF(AX122="","",VLOOKUP(AX122,Language!$D$5:$E$100,2,0))</f>
        <v/>
      </c>
      <c r="AZ122" s="259"/>
      <c r="BA122" s="260"/>
      <c r="BB122" s="244"/>
      <c r="BC122" s="244"/>
      <c r="BD122" s="245">
        <f>COUNTIF(AV$121:AV$122,AV122)+COUNTIF(AX$121:AX$122,AV122)</f>
        <v>0</v>
      </c>
      <c r="BE122" s="245">
        <f>COUNTIF(AV$121:AV$122,AX122)+COUNTIF(AX$121:AX$122,AX122)</f>
        <v>0</v>
      </c>
      <c r="BF122" s="245"/>
      <c r="BG122" s="209" t="str">
        <f>IF(OR(AV122&lt;&gt;"",AX122&lt;&gt;""),IF(BD122&lt;&gt;1,0,COUNTIF($B$121:$B$122,AV122)+COUNTIF($D$121:$D$122,AV122))+IF(BE122&lt;&gt;1,0,COUNTIF($B$121:$B$122,AX122)+COUNTIF($D$121:$D$122,AX122)),"")</f>
        <v/>
      </c>
      <c r="BI122" s="221"/>
      <c r="BJ122" s="187" t="str">
        <f>IF(BI122="","",VLOOKUP(BI122,Language!$D$5:$E$100,2,0))</f>
        <v/>
      </c>
      <c r="BK122" s="222"/>
      <c r="BL122" s="187" t="str">
        <f>IF(BK122="","",VLOOKUP(BK122,Language!$D$5:$E$100,2,0))</f>
        <v/>
      </c>
      <c r="BM122" s="259"/>
      <c r="BN122" s="260"/>
      <c r="BO122" s="244"/>
      <c r="BP122" s="244"/>
      <c r="BQ122" s="245">
        <f>COUNTIF(BI$121:BI$122,BI122)+COUNTIF(BK$121:BK$122,BI122)</f>
        <v>0</v>
      </c>
      <c r="BR122" s="245">
        <f>COUNTIF(BI$121:BI$122,BK122)+COUNTIF(BK$121:BK$122,BK122)</f>
        <v>0</v>
      </c>
      <c r="BS122" s="245"/>
      <c r="BT122" s="209" t="str">
        <f>IF(OR(BI122&lt;&gt;"",BK122&lt;&gt;""),IF(BQ122&lt;&gt;1,0,COUNTIF($B$121:$B$122,BI122)+COUNTIF($D$121:$D$122,BI122))+IF(BR122&lt;&gt;1,0,COUNTIF($B$121:$B$122,BK122)+COUNTIF($D$121:$D$122,BK122)),"")</f>
        <v/>
      </c>
      <c r="BV122" s="221"/>
      <c r="BW122" s="187" t="str">
        <f>IF(BV122="","",VLOOKUP(BV122,Language!$D$5:$E$100,2,0))</f>
        <v/>
      </c>
      <c r="BX122" s="222"/>
      <c r="BY122" s="187" t="str">
        <f>IF(BX122="","",VLOOKUP(BX122,Language!$D$5:$E$100,2,0))</f>
        <v/>
      </c>
      <c r="BZ122" s="259"/>
      <c r="CA122" s="260"/>
      <c r="CB122" s="244"/>
      <c r="CC122" s="244"/>
      <c r="CD122" s="245">
        <f>COUNTIF(BV$121:BV$122,BV122)+COUNTIF(BX$121:BX$122,BV122)</f>
        <v>0</v>
      </c>
      <c r="CE122" s="245">
        <f>COUNTIF(BV$121:BV$122,BX122)+COUNTIF(BX$121:BX$122,BX122)</f>
        <v>0</v>
      </c>
      <c r="CF122" s="245"/>
      <c r="CG122" s="209" t="str">
        <f>IF(OR(BV122&lt;&gt;"",BX122&lt;&gt;""),IF(CD122&lt;&gt;1,0,COUNTIF($B$121:$B$122,BV122)+COUNTIF($D$121:$D$122,BV122))+IF(CE122&lt;&gt;1,0,COUNTIF($B$121:$B$122,BX122)+COUNTIF($D$121:$D$122,BX122)),"")</f>
        <v/>
      </c>
      <c r="CI122" s="221"/>
      <c r="CJ122" s="187" t="str">
        <f>IF(CI122="","",VLOOKUP(CI122,Language!$D$5:$E$100,2,0))</f>
        <v/>
      </c>
      <c r="CK122" s="222"/>
      <c r="CL122" s="187" t="str">
        <f>IF(CK122="","",VLOOKUP(CK122,Language!$D$5:$E$100,2,0))</f>
        <v/>
      </c>
      <c r="CM122" s="259"/>
      <c r="CN122" s="260"/>
      <c r="CO122" s="244"/>
      <c r="CP122" s="244"/>
      <c r="CQ122" s="245">
        <f>COUNTIF(CI$121:CI$122,CI122)+COUNTIF(CK$121:CK$122,CI122)</f>
        <v>0</v>
      </c>
      <c r="CR122" s="245">
        <f>COUNTIF(CI$121:CI$122,CK122)+COUNTIF(CK$121:CK$122,CK122)</f>
        <v>0</v>
      </c>
      <c r="CS122" s="245"/>
      <c r="CT122" s="209" t="str">
        <f>IF(OR(CI122&lt;&gt;"",CK122&lt;&gt;""),IF(CQ122&lt;&gt;1,0,COUNTIF($B$121:$B$122,CI122)+COUNTIF($D$121:$D$122,CI122))+IF(CR122&lt;&gt;1,0,COUNTIF($B$121:$B$122,CK122)+COUNTIF($D$121:$D$122,CK122)),"")</f>
        <v/>
      </c>
      <c r="CV122" s="221"/>
      <c r="CW122" s="187" t="str">
        <f>IF(CV122="","",VLOOKUP(CV122,Language!$D$5:$E$100,2,0))</f>
        <v/>
      </c>
      <c r="CX122" s="222"/>
      <c r="CY122" s="187" t="str">
        <f>IF(CX122="","",VLOOKUP(CX122,Language!$D$5:$E$100,2,0))</f>
        <v/>
      </c>
      <c r="CZ122" s="259"/>
      <c r="DA122" s="260"/>
      <c r="DB122" s="244"/>
      <c r="DC122" s="244"/>
      <c r="DD122" s="245">
        <f>COUNTIF(CV$121:CV$122,CV122)+COUNTIF(CX$121:CX$122,CV122)</f>
        <v>0</v>
      </c>
      <c r="DE122" s="245">
        <f>COUNTIF(CV$121:CV$122,CX122)+COUNTIF(CX$121:CX$122,CX122)</f>
        <v>0</v>
      </c>
      <c r="DF122" s="245"/>
      <c r="DG122" s="209" t="str">
        <f>IF(OR(CV122&lt;&gt;"",CX122&lt;&gt;""),IF(DD122&lt;&gt;1,0,COUNTIF($B$121:$B$122,CV122)+COUNTIF($D$121:$D$122,CV122))+IF(DE122&lt;&gt;1,0,COUNTIF($B$121:$B$122,CX122)+COUNTIF($D$121:$D$122,CX122)),"")</f>
        <v/>
      </c>
      <c r="DI122" s="221"/>
      <c r="DJ122" s="187" t="str">
        <f>IF(DI122="","",VLOOKUP(DI122,Language!$D$5:$E$100,2,0))</f>
        <v/>
      </c>
      <c r="DK122" s="222"/>
      <c r="DL122" s="187" t="str">
        <f>IF(DK122="","",VLOOKUP(DK122,Language!$D$5:$E$100,2,0))</f>
        <v/>
      </c>
      <c r="DM122" s="259"/>
      <c r="DN122" s="260"/>
      <c r="DO122" s="244"/>
      <c r="DP122" s="244"/>
      <c r="DQ122" s="245">
        <f>COUNTIF(DI$121:DI$122,DI122)+COUNTIF(DK$121:DK$122,DI122)</f>
        <v>0</v>
      </c>
      <c r="DR122" s="245">
        <f>COUNTIF(DI$121:DI$122,DK122)+COUNTIF(DK$121:DK$122,DK122)</f>
        <v>0</v>
      </c>
      <c r="DS122" s="245"/>
      <c r="DT122" s="209" t="str">
        <f>IF(OR(DI122&lt;&gt;"",DK122&lt;&gt;""),IF(DQ122&lt;&gt;1,0,COUNTIF($B$121:$B$122,DI122)+COUNTIF($D$121:$D$122,DI122))+IF(DR122&lt;&gt;1,0,COUNTIF($B$121:$B$122,DK122)+COUNTIF($D$121:$D$122,DK122)),"")</f>
        <v/>
      </c>
      <c r="DV122" s="221"/>
      <c r="DW122" s="187" t="str">
        <f>IF(DV122="","",VLOOKUP(DV122,Language!$D$5:$E$100,2,0))</f>
        <v/>
      </c>
      <c r="DX122" s="222"/>
      <c r="DY122" s="187" t="str">
        <f>IF(DX122="","",VLOOKUP(DX122,Language!$D$5:$E$100,2,0))</f>
        <v/>
      </c>
      <c r="DZ122" s="259"/>
      <c r="EA122" s="260"/>
      <c r="EB122" s="244"/>
      <c r="EC122" s="244"/>
      <c r="ED122" s="245">
        <f>COUNTIF(DV$121:DV$122,DV122)+COUNTIF(DX$121:DX$122,DV122)</f>
        <v>0</v>
      </c>
      <c r="EE122" s="245">
        <f>COUNTIF(DV$121:DV$122,DX122)+COUNTIF(DX$121:DX$122,DX122)</f>
        <v>0</v>
      </c>
      <c r="EF122" s="245"/>
      <c r="EG122" s="209" t="str">
        <f>IF(OR(DV122&lt;&gt;"",DX122&lt;&gt;""),IF(ED122&lt;&gt;1,0,COUNTIF($B$121:$B$122,DV122)+COUNTIF($D$121:$D$122,DV122))+IF(EE122&lt;&gt;1,0,COUNTIF($B$121:$B$122,DX122)+COUNTIF($D$121:$D$122,DX122)),"")</f>
        <v/>
      </c>
      <c r="EI122" s="221"/>
      <c r="EJ122" s="187" t="str">
        <f>IF(EI122="","",VLOOKUP(EI122,Language!$D$5:$E$100,2,0))</f>
        <v/>
      </c>
      <c r="EK122" s="222"/>
      <c r="EL122" s="187" t="str">
        <f>IF(EK122="","",VLOOKUP(EK122,Language!$D$5:$E$100,2,0))</f>
        <v/>
      </c>
      <c r="EM122" s="259"/>
      <c r="EN122" s="260"/>
      <c r="EO122" s="244"/>
      <c r="EP122" s="244"/>
      <c r="EQ122" s="245">
        <f>COUNTIF(EI$121:EI$122,EI122)+COUNTIF(EK$121:EK$122,EI122)</f>
        <v>0</v>
      </c>
      <c r="ER122" s="245">
        <f>COUNTIF(EI$121:EI$122,EK122)+COUNTIF(EK$121:EK$122,EK122)</f>
        <v>0</v>
      </c>
      <c r="ES122" s="245"/>
      <c r="ET122" s="209" t="str">
        <f>IF(OR(EI122&lt;&gt;"",EK122&lt;&gt;""),IF(EQ122&lt;&gt;1,0,COUNTIF($B$121:$B$122,EI122)+COUNTIF($D$121:$D$122,EI122))+IF(ER122&lt;&gt;1,0,COUNTIF($B$121:$B$122,EK122)+COUNTIF($D$121:$D$122,EK122)),"")</f>
        <v/>
      </c>
      <c r="EV122" s="221"/>
      <c r="EW122" s="187" t="str">
        <f>IF(EV122="","",VLOOKUP(EV122,Language!$D$5:$E$100,2,0))</f>
        <v/>
      </c>
      <c r="EX122" s="222"/>
      <c r="EY122" s="187" t="str">
        <f>IF(EX122="","",VLOOKUP(EX122,Language!$D$5:$E$100,2,0))</f>
        <v/>
      </c>
      <c r="EZ122" s="259"/>
      <c r="FA122" s="260"/>
      <c r="FB122" s="244"/>
      <c r="FC122" s="244"/>
      <c r="FD122" s="245">
        <f>COUNTIF(EV$121:EV$122,EV122)+COUNTIF(EX$121:EX$122,EV122)</f>
        <v>0</v>
      </c>
      <c r="FE122" s="245">
        <f>COUNTIF(EV$121:EV$122,EX122)+COUNTIF(EX$121:EX$122,EX122)</f>
        <v>0</v>
      </c>
      <c r="FF122" s="245"/>
      <c r="FG122" s="209" t="str">
        <f>IF(OR(EV122&lt;&gt;"",EX122&lt;&gt;""),IF(FD122&lt;&gt;1,0,COUNTIF($B$121:$B$122,EV122)+COUNTIF($D$121:$D$122,EV122))+IF(FE122&lt;&gt;1,0,COUNTIF($B$121:$B$122,EX122)+COUNTIF($D$121:$D$122,EX122)),"")</f>
        <v/>
      </c>
      <c r="FI122" s="221"/>
      <c r="FJ122" s="187" t="str">
        <f>IF(FI122="","",VLOOKUP(FI122,Language!$D$5:$E$100,2,0))</f>
        <v/>
      </c>
      <c r="FK122" s="222"/>
      <c r="FL122" s="187" t="str">
        <f>IF(FK122="","",VLOOKUP(FK122,Language!$D$5:$E$100,2,0))</f>
        <v/>
      </c>
      <c r="FM122" s="259"/>
      <c r="FN122" s="260"/>
      <c r="FO122" s="244"/>
      <c r="FP122" s="244"/>
      <c r="FQ122" s="245">
        <f>COUNTIF(FI$121:FI$122,FI122)+COUNTIF(FK$121:FK$122,FI122)</f>
        <v>0</v>
      </c>
      <c r="FR122" s="245">
        <f>COUNTIF(FI$121:FI$122,FK122)+COUNTIF(FK$121:FK$122,FK122)</f>
        <v>0</v>
      </c>
      <c r="FS122" s="245"/>
      <c r="FT122" s="209" t="str">
        <f>IF(OR(FI122&lt;&gt;"",FK122&lt;&gt;""),IF(FQ122&lt;&gt;1,0,COUNTIF($B$121:$B$122,FI122)+COUNTIF($D$121:$D$122,FI122))+IF(FR122&lt;&gt;1,0,COUNTIF($B$121:$B$122,FK122)+COUNTIF($D$121:$D$122,FK122)),"")</f>
        <v/>
      </c>
      <c r="FV122" s="221"/>
      <c r="FW122" s="187" t="str">
        <f>IF(FV122="","",VLOOKUP(FV122,Language!$D$5:$E$100,2,0))</f>
        <v/>
      </c>
      <c r="FX122" s="222"/>
      <c r="FY122" s="187" t="str">
        <f>IF(FX122="","",VLOOKUP(FX122,Language!$D$5:$E$100,2,0))</f>
        <v/>
      </c>
      <c r="FZ122" s="259"/>
      <c r="GA122" s="260"/>
      <c r="GB122" s="244"/>
      <c r="GC122" s="244"/>
      <c r="GD122" s="245">
        <f>COUNTIF(FV$121:FV$122,FV122)+COUNTIF(FX$121:FX$122,FV122)</f>
        <v>0</v>
      </c>
      <c r="GE122" s="245">
        <f>COUNTIF(FV$121:FV$122,FX122)+COUNTIF(FX$121:FX$122,FX122)</f>
        <v>0</v>
      </c>
      <c r="GF122" s="245"/>
      <c r="GG122" s="209" t="str">
        <f>IF(OR(FV122&lt;&gt;"",FX122&lt;&gt;""),IF(GD122&lt;&gt;1,0,COUNTIF($B$121:$B$122,FV122)+COUNTIF($D$121:$D$122,FV122))+IF(GE122&lt;&gt;1,0,COUNTIF($B$121:$B$122,FX122)+COUNTIF($D$121:$D$122,FX122)),"")</f>
        <v/>
      </c>
      <c r="GI122" s="221"/>
      <c r="GJ122" s="187" t="str">
        <f>IF(GI122="","",VLOOKUP(GI122,Language!$D$5:$E$100,2,0))</f>
        <v/>
      </c>
      <c r="GK122" s="222"/>
      <c r="GL122" s="187" t="str">
        <f>IF(GK122="","",VLOOKUP(GK122,Language!$D$5:$E$100,2,0))</f>
        <v/>
      </c>
      <c r="GM122" s="259"/>
      <c r="GN122" s="260"/>
      <c r="GO122" s="244"/>
      <c r="GP122" s="244"/>
      <c r="GQ122" s="245">
        <f>COUNTIF(GI$121:GI$122,GI122)+COUNTIF(GK$121:GK$122,GI122)</f>
        <v>0</v>
      </c>
      <c r="GR122" s="245">
        <f>COUNTIF(GI$121:GI$122,GK122)+COUNTIF(GK$121:GK$122,GK122)</f>
        <v>0</v>
      </c>
      <c r="GS122" s="245"/>
      <c r="GT122" s="209" t="str">
        <f>IF(OR(GI122&lt;&gt;"",GK122&lt;&gt;""),IF(GQ122&lt;&gt;1,0,COUNTIF($B$121:$B$122,GI122)+COUNTIF($D$121:$D$122,GI122))+IF(GR122&lt;&gt;1,0,COUNTIF($B$121:$B$122,GK122)+COUNTIF($D$121:$D$122,GK122)),"")</f>
        <v/>
      </c>
      <c r="GV122" s="221"/>
      <c r="GW122" s="187" t="str">
        <f>IF(GV122="","",VLOOKUP(GV122,Language!$D$5:$E$100,2,0))</f>
        <v/>
      </c>
      <c r="GX122" s="222"/>
      <c r="GY122" s="187" t="str">
        <f>IF(GX122="","",VLOOKUP(GX122,Language!$D$5:$E$100,2,0))</f>
        <v/>
      </c>
      <c r="GZ122" s="259"/>
      <c r="HA122" s="260"/>
      <c r="HB122" s="244"/>
      <c r="HC122" s="244"/>
      <c r="HD122" s="245">
        <f>COUNTIF(GV$121:GV$122,GV122)+COUNTIF(GX$121:GX$122,GV122)</f>
        <v>0</v>
      </c>
      <c r="HE122" s="245">
        <f>COUNTIF(GV$121:GV$122,GX122)+COUNTIF(GX$121:GX$122,GX122)</f>
        <v>0</v>
      </c>
      <c r="HF122" s="245"/>
      <c r="HG122" s="209" t="str">
        <f>IF(OR(GV122&lt;&gt;"",GX122&lt;&gt;""),IF(HD122&lt;&gt;1,0,COUNTIF($B$121:$B$122,GV122)+COUNTIF($D$121:$D$122,GV122))+IF(HE122&lt;&gt;1,0,COUNTIF($B$121:$B$122,GX122)+COUNTIF($D$121:$D$122,GX122)),"")</f>
        <v/>
      </c>
      <c r="HI122" s="221"/>
      <c r="HJ122" s="187" t="str">
        <f>IF(HI122="","",VLOOKUP(HI122,Language!$D$5:$E$100,2,0))</f>
        <v/>
      </c>
      <c r="HK122" s="222"/>
      <c r="HL122" s="187" t="str">
        <f>IF(HK122="","",VLOOKUP(HK122,Language!$D$5:$E$100,2,0))</f>
        <v/>
      </c>
      <c r="HM122" s="259"/>
      <c r="HN122" s="260"/>
      <c r="HO122" s="244"/>
      <c r="HP122" s="244"/>
      <c r="HQ122" s="245">
        <f>COUNTIF(HI$121:HI$122,HI122)+COUNTIF(HK$121:HK$122,HI122)</f>
        <v>0</v>
      </c>
      <c r="HR122" s="245">
        <f>COUNTIF(HI$121:HI$122,HK122)+COUNTIF(HK$121:HK$122,HK122)</f>
        <v>0</v>
      </c>
      <c r="HS122" s="245"/>
      <c r="HT122" s="209" t="str">
        <f>IF(OR(HI122&lt;&gt;"",HK122&lt;&gt;""),IF(HQ122&lt;&gt;1,0,COUNTIF($B$121:$B$122,HI122)+COUNTIF($D$121:$D$122,HI122))+IF(HR122&lt;&gt;1,0,COUNTIF($B$121:$B$122,HK122)+COUNTIF($D$121:$D$122,HK122)),"")</f>
        <v/>
      </c>
      <c r="HV122" s="221"/>
      <c r="HW122" s="187" t="str">
        <f>IF(HV122="","",VLOOKUP(HV122,Language!$D$5:$E$100,2,0))</f>
        <v/>
      </c>
      <c r="HX122" s="222"/>
      <c r="HY122" s="187" t="str">
        <f>IF(HX122="","",VLOOKUP(HX122,Language!$D$5:$E$100,2,0))</f>
        <v/>
      </c>
      <c r="HZ122" s="259"/>
      <c r="IA122" s="260"/>
      <c r="IB122" s="244"/>
      <c r="IC122" s="244"/>
      <c r="ID122" s="245">
        <f>COUNTIF(HV$121:HV$122,HV122)+COUNTIF(HX$121:HX$122,HV122)</f>
        <v>0</v>
      </c>
      <c r="IE122" s="245">
        <f>COUNTIF(HV$121:HV$122,HX122)+COUNTIF(HX$121:HX$122,HX122)</f>
        <v>0</v>
      </c>
      <c r="IF122" s="245"/>
      <c r="IG122" s="209" t="str">
        <f>IF(OR(HV122&lt;&gt;"",HX122&lt;&gt;""),IF(ID122&lt;&gt;1,0,COUNTIF($B$121:$B$122,HV122)+COUNTIF($D$121:$D$122,HV122))+IF(IE122&lt;&gt;1,0,COUNTIF($B$121:$B$122,HX122)+COUNTIF($D$121:$D$122,HX122)),"")</f>
        <v/>
      </c>
      <c r="II122" s="221"/>
      <c r="IJ122" s="187" t="str">
        <f>IF(II122="","",VLOOKUP(II122,Language!$D$5:$E$100,2,0))</f>
        <v/>
      </c>
      <c r="IK122" s="222"/>
      <c r="IL122" s="187" t="str">
        <f>IF(IK122="","",VLOOKUP(IK122,Language!$D$5:$E$100,2,0))</f>
        <v/>
      </c>
      <c r="IM122" s="259"/>
      <c r="IN122" s="260"/>
      <c r="IO122" s="244"/>
      <c r="IP122" s="244"/>
      <c r="IQ122" s="245">
        <f>COUNTIF(II$121:II$122,II122)+COUNTIF(IK$121:IK$122,II122)</f>
        <v>0</v>
      </c>
      <c r="IR122" s="245">
        <f>COUNTIF(II$121:II$122,IK122)+COUNTIF(IK$121:IK$122,IK122)</f>
        <v>0</v>
      </c>
      <c r="IS122" s="245"/>
      <c r="IT122" s="209" t="str">
        <f>IF(OR(II122&lt;&gt;"",IK122&lt;&gt;""),IF(IQ122&lt;&gt;1,0,COUNTIF($B$121:$B$122,II122)+COUNTIF($D$121:$D$122,II122))+IF(IR122&lt;&gt;1,0,COUNTIF($B$121:$B$122,IK122)+COUNTIF($D$121:$D$122,IK122)),"")</f>
        <v/>
      </c>
      <c r="IV122" s="221"/>
      <c r="IW122" s="187" t="str">
        <f>IF(IV122="","",VLOOKUP(IV122,Language!$D$5:$E$100,2,0))</f>
        <v/>
      </c>
      <c r="IX122" s="222"/>
      <c r="IY122" s="187" t="str">
        <f>IF(IX122="","",VLOOKUP(IX122,Language!$D$5:$E$100,2,0))</f>
        <v/>
      </c>
      <c r="IZ122" s="259"/>
      <c r="JA122" s="260"/>
      <c r="JB122" s="244"/>
      <c r="JC122" s="244"/>
      <c r="JD122" s="245">
        <f>COUNTIF(IV$121:IV$122,IV122)+COUNTIF(IX$121:IX$122,IV122)</f>
        <v>0</v>
      </c>
      <c r="JE122" s="245">
        <f>COUNTIF(IV$121:IV$122,IX122)+COUNTIF(IX$121:IX$122,IX122)</f>
        <v>0</v>
      </c>
      <c r="JF122" s="245"/>
      <c r="JG122" s="209" t="str">
        <f>IF(OR(IV122&lt;&gt;"",IX122&lt;&gt;""),IF(JD122&lt;&gt;1,0,COUNTIF($B$121:$B$122,IV122)+COUNTIF($D$121:$D$122,IV122))+IF(JE122&lt;&gt;1,0,COUNTIF($B$121:$B$122,IX122)+COUNTIF($D$121:$D$122,IX122)),"")</f>
        <v/>
      </c>
      <c r="JI122" s="221"/>
      <c r="JJ122" s="187" t="str">
        <f>IF(JI122="","",VLOOKUP(JI122,Language!$D$5:$E$100,2,0))</f>
        <v/>
      </c>
      <c r="JK122" s="222"/>
      <c r="JL122" s="187" t="str">
        <f>IF(JK122="","",VLOOKUP(JK122,Language!$D$5:$E$100,2,0))</f>
        <v/>
      </c>
      <c r="JM122" s="259"/>
      <c r="JN122" s="260"/>
      <c r="JO122" s="244"/>
      <c r="JP122" s="244"/>
      <c r="JQ122" s="245">
        <f>COUNTIF(JI$121:JI$122,JI122)+COUNTIF(JK$121:JK$122,JI122)</f>
        <v>0</v>
      </c>
      <c r="JR122" s="245">
        <f>COUNTIF(JI$121:JI$122,JK122)+COUNTIF(JK$121:JK$122,JK122)</f>
        <v>0</v>
      </c>
      <c r="JS122" s="245"/>
      <c r="JT122" s="209" t="str">
        <f>IF(OR(JI122&lt;&gt;"",JK122&lt;&gt;""),IF(JQ122&lt;&gt;1,0,COUNTIF($B$121:$B$122,JI122)+COUNTIF($D$121:$D$122,JI122))+IF(JR122&lt;&gt;1,0,COUNTIF($B$121:$B$122,JK122)+COUNTIF($D$121:$D$122,JK122)),"")</f>
        <v/>
      </c>
      <c r="JV122" s="221"/>
      <c r="JW122" s="187" t="str">
        <f>IF(JV122="","",VLOOKUP(JV122,Language!$D$5:$E$100,2,0))</f>
        <v/>
      </c>
      <c r="JX122" s="222"/>
      <c r="JY122" s="187" t="str">
        <f>IF(JX122="","",VLOOKUP(JX122,Language!$D$5:$E$100,2,0))</f>
        <v/>
      </c>
      <c r="JZ122" s="259"/>
      <c r="KA122" s="260"/>
      <c r="KB122" s="244"/>
      <c r="KC122" s="244"/>
      <c r="KD122" s="245">
        <f>COUNTIF(JV$121:JV$122,JV122)+COUNTIF(JX$121:JX$122,JV122)</f>
        <v>0</v>
      </c>
      <c r="KE122" s="245">
        <f>COUNTIF(JV$121:JV$122,JX122)+COUNTIF(JX$121:JX$122,JX122)</f>
        <v>0</v>
      </c>
      <c r="KF122" s="245"/>
      <c r="KG122" s="209" t="str">
        <f>IF(OR(JV122&lt;&gt;"",JX122&lt;&gt;""),IF(KD122&lt;&gt;1,0,COUNTIF($B$121:$B$122,JV122)+COUNTIF($D$121:$D$122,JV122))+IF(KE122&lt;&gt;1,0,COUNTIF($B$121:$B$122,JX122)+COUNTIF($D$121:$D$122,JX122)),"")</f>
        <v/>
      </c>
      <c r="KI122" s="221"/>
      <c r="KJ122" s="187" t="str">
        <f>IF(KI122="","",VLOOKUP(KI122,Language!$D$5:$E$100,2,0))</f>
        <v/>
      </c>
      <c r="KK122" s="222"/>
      <c r="KL122" s="187" t="str">
        <f>IF(KK122="","",VLOOKUP(KK122,Language!$D$5:$E$100,2,0))</f>
        <v/>
      </c>
      <c r="KM122" s="259"/>
      <c r="KN122" s="260"/>
      <c r="KO122" s="244"/>
      <c r="KP122" s="244"/>
      <c r="KQ122" s="245">
        <f>COUNTIF(KI$121:KI$122,KI122)+COUNTIF(KK$121:KK$122,KI122)</f>
        <v>0</v>
      </c>
      <c r="KR122" s="245">
        <f>COUNTIF(KI$121:KI$122,KK122)+COUNTIF(KK$121:KK$122,KK122)</f>
        <v>0</v>
      </c>
      <c r="KS122" s="245"/>
      <c r="KT122" s="209" t="str">
        <f>IF(OR(KI122&lt;&gt;"",KK122&lt;&gt;""),IF(KQ122&lt;&gt;1,0,COUNTIF($B$121:$B$122,KI122)+COUNTIF($D$121:$D$122,KI122))+IF(KR122&lt;&gt;1,0,COUNTIF($B$121:$B$122,KK122)+COUNTIF($D$121:$D$122,KK122)),"")</f>
        <v/>
      </c>
      <c r="KV122" s="221"/>
      <c r="KW122" s="187" t="str">
        <f>IF(KV122="","",VLOOKUP(KV122,Language!$D$5:$E$100,2,0))</f>
        <v/>
      </c>
      <c r="KX122" s="222"/>
      <c r="KY122" s="187" t="str">
        <f>IF(KX122="","",VLOOKUP(KX122,Language!$D$5:$E$100,2,0))</f>
        <v/>
      </c>
      <c r="KZ122" s="259"/>
      <c r="LA122" s="260"/>
      <c r="LB122" s="244"/>
      <c r="LC122" s="244"/>
      <c r="LD122" s="245">
        <f>COUNTIF(KV$121:KV$122,KV122)+COUNTIF(KX$121:KX$122,KV122)</f>
        <v>0</v>
      </c>
      <c r="LE122" s="245">
        <f>COUNTIF(KV$121:KV$122,KX122)+COUNTIF(KX$121:KX$122,KX122)</f>
        <v>0</v>
      </c>
      <c r="LF122" s="245"/>
      <c r="LG122" s="209" t="str">
        <f>IF(OR(KV122&lt;&gt;"",KX122&lt;&gt;""),IF(LD122&lt;&gt;1,0,COUNTIF($B$121:$B$122,KV122)+COUNTIF($D$121:$D$122,KV122))+IF(LE122&lt;&gt;1,0,COUNTIF($B$121:$B$122,KX122)+COUNTIF($D$121:$D$122,KX122)),"")</f>
        <v/>
      </c>
      <c r="LI122" s="221"/>
      <c r="LJ122" s="187" t="str">
        <f>IF(LI122="","",VLOOKUP(LI122,Language!$D$5:$E$100,2,0))</f>
        <v/>
      </c>
      <c r="LK122" s="222"/>
      <c r="LL122" s="187" t="str">
        <f>IF(LK122="","",VLOOKUP(LK122,Language!$D$5:$E$100,2,0))</f>
        <v/>
      </c>
      <c r="LM122" s="259"/>
      <c r="LN122" s="260"/>
      <c r="LO122" s="244"/>
      <c r="LP122" s="244"/>
      <c r="LQ122" s="245">
        <f>COUNTIF(LI$121:LI$122,LI122)+COUNTIF(LK$121:LK$122,LI122)</f>
        <v>0</v>
      </c>
      <c r="LR122" s="245">
        <f>COUNTIF(LI$121:LI$122,LK122)+COUNTIF(LK$121:LK$122,LK122)</f>
        <v>0</v>
      </c>
      <c r="LS122" s="245"/>
      <c r="LT122" s="209" t="str">
        <f>IF(OR(LI122&lt;&gt;"",LK122&lt;&gt;""),IF(LQ122&lt;&gt;1,0,COUNTIF($B$121:$B$122,LI122)+COUNTIF($D$121:$D$122,LI122))+IF(LR122&lt;&gt;1,0,COUNTIF($B$121:$B$122,LK122)+COUNTIF($D$121:$D$122,LK122)),"")</f>
        <v/>
      </c>
      <c r="LV122" s="221"/>
      <c r="LW122" s="187" t="str">
        <f>IF(LV122="","",VLOOKUP(LV122,Language!$D$5:$E$100,2,0))</f>
        <v/>
      </c>
      <c r="LX122" s="222"/>
      <c r="LY122" s="187" t="str">
        <f>IF(LX122="","",VLOOKUP(LX122,Language!$D$5:$E$100,2,0))</f>
        <v/>
      </c>
      <c r="LZ122" s="259"/>
      <c r="MA122" s="260"/>
      <c r="MB122" s="244"/>
      <c r="MC122" s="244"/>
      <c r="MD122" s="245">
        <f>COUNTIF(LV$121:LV$122,LV122)+COUNTIF(LX$121:LX$122,LV122)</f>
        <v>0</v>
      </c>
      <c r="ME122" s="245">
        <f>COUNTIF(LV$121:LV$122,LX122)+COUNTIF(LX$121:LX$122,LX122)</f>
        <v>0</v>
      </c>
      <c r="MF122" s="245"/>
      <c r="MG122" s="209" t="str">
        <f>IF(OR(LV122&lt;&gt;"",LX122&lt;&gt;""),IF(MD122&lt;&gt;1,0,COUNTIF($B$121:$B$122,LV122)+COUNTIF($D$121:$D$122,LV122))+IF(ME122&lt;&gt;1,0,COUNTIF($B$121:$B$122,LX122)+COUNTIF($D$121:$D$122,LX122)),"")</f>
        <v/>
      </c>
    </row>
    <row r="123" spans="1:345" ht="24" customHeight="1">
      <c r="B123" s="195" t="str">
        <f>Language!$E$218</f>
        <v>Third place</v>
      </c>
      <c r="C123" s="196"/>
      <c r="D123" s="201"/>
      <c r="E123" s="198"/>
      <c r="F123" s="202"/>
      <c r="G123" s="203"/>
      <c r="I123" s="195" t="str">
        <f>$B125</f>
        <v>Final</v>
      </c>
      <c r="J123" s="197"/>
      <c r="K123" s="197"/>
      <c r="L123" s="198"/>
      <c r="M123" s="226"/>
      <c r="N123" s="227"/>
      <c r="O123" s="199"/>
      <c r="P123" s="210"/>
      <c r="Q123" s="198"/>
      <c r="R123" s="198"/>
      <c r="S123" s="198"/>
      <c r="T123" s="211"/>
      <c r="V123" s="195" t="str">
        <f>$B125</f>
        <v>Final</v>
      </c>
      <c r="W123" s="197"/>
      <c r="X123" s="197"/>
      <c r="Y123" s="198"/>
      <c r="Z123" s="226"/>
      <c r="AA123" s="227"/>
      <c r="AB123" s="199"/>
      <c r="AC123" s="210"/>
      <c r="AD123" s="198"/>
      <c r="AE123" s="198"/>
      <c r="AF123" s="198"/>
      <c r="AG123" s="211"/>
      <c r="AI123" s="195" t="str">
        <f>$B125</f>
        <v>Final</v>
      </c>
      <c r="AJ123" s="197"/>
      <c r="AK123" s="197"/>
      <c r="AL123" s="198"/>
      <c r="AM123" s="226"/>
      <c r="AN123" s="227"/>
      <c r="AO123" s="199"/>
      <c r="AP123" s="210"/>
      <c r="AQ123" s="198"/>
      <c r="AR123" s="198"/>
      <c r="AS123" s="198"/>
      <c r="AT123" s="211"/>
      <c r="AV123" s="195" t="str">
        <f>$B125</f>
        <v>Final</v>
      </c>
      <c r="AW123" s="197"/>
      <c r="AX123" s="197"/>
      <c r="AY123" s="198"/>
      <c r="AZ123" s="226"/>
      <c r="BA123" s="227"/>
      <c r="BB123" s="199"/>
      <c r="BC123" s="210"/>
      <c r="BD123" s="198"/>
      <c r="BE123" s="198"/>
      <c r="BF123" s="198"/>
      <c r="BG123" s="211"/>
      <c r="BI123" s="195" t="str">
        <f>$B125</f>
        <v>Final</v>
      </c>
      <c r="BJ123" s="197"/>
      <c r="BK123" s="197"/>
      <c r="BL123" s="198"/>
      <c r="BM123" s="226"/>
      <c r="BN123" s="227"/>
      <c r="BO123" s="199"/>
      <c r="BP123" s="210"/>
      <c r="BQ123" s="198"/>
      <c r="BR123" s="198"/>
      <c r="BS123" s="198"/>
      <c r="BT123" s="211"/>
      <c r="BV123" s="195" t="str">
        <f>$B125</f>
        <v>Final</v>
      </c>
      <c r="BW123" s="197"/>
      <c r="BX123" s="197"/>
      <c r="BY123" s="198"/>
      <c r="BZ123" s="226"/>
      <c r="CA123" s="227"/>
      <c r="CB123" s="199"/>
      <c r="CC123" s="210"/>
      <c r="CD123" s="198"/>
      <c r="CE123" s="198"/>
      <c r="CF123" s="198"/>
      <c r="CG123" s="211"/>
      <c r="CI123" s="195" t="str">
        <f>$B125</f>
        <v>Final</v>
      </c>
      <c r="CJ123" s="197"/>
      <c r="CK123" s="197"/>
      <c r="CL123" s="198"/>
      <c r="CM123" s="226"/>
      <c r="CN123" s="227"/>
      <c r="CO123" s="199"/>
      <c r="CP123" s="210"/>
      <c r="CQ123" s="198"/>
      <c r="CR123" s="198"/>
      <c r="CS123" s="198"/>
      <c r="CT123" s="211"/>
      <c r="CV123" s="195" t="str">
        <f>$B125</f>
        <v>Final</v>
      </c>
      <c r="CW123" s="197"/>
      <c r="CX123" s="197"/>
      <c r="CY123" s="198"/>
      <c r="CZ123" s="226"/>
      <c r="DA123" s="227"/>
      <c r="DB123" s="199"/>
      <c r="DC123" s="210"/>
      <c r="DD123" s="198"/>
      <c r="DE123" s="198"/>
      <c r="DF123" s="198"/>
      <c r="DG123" s="211"/>
      <c r="DI123" s="195" t="str">
        <f>$B125</f>
        <v>Final</v>
      </c>
      <c r="DJ123" s="197"/>
      <c r="DK123" s="197"/>
      <c r="DL123" s="198"/>
      <c r="DM123" s="226"/>
      <c r="DN123" s="227"/>
      <c r="DO123" s="199"/>
      <c r="DP123" s="210"/>
      <c r="DQ123" s="198"/>
      <c r="DR123" s="198"/>
      <c r="DS123" s="198"/>
      <c r="DT123" s="211"/>
      <c r="DV123" s="195" t="str">
        <f>$B125</f>
        <v>Final</v>
      </c>
      <c r="DW123" s="197"/>
      <c r="DX123" s="197"/>
      <c r="DY123" s="198"/>
      <c r="DZ123" s="226"/>
      <c r="EA123" s="227"/>
      <c r="EB123" s="199"/>
      <c r="EC123" s="210"/>
      <c r="ED123" s="198"/>
      <c r="EE123" s="198"/>
      <c r="EF123" s="198"/>
      <c r="EG123" s="211"/>
      <c r="EI123" s="195" t="str">
        <f>$B125</f>
        <v>Final</v>
      </c>
      <c r="EJ123" s="197"/>
      <c r="EK123" s="197"/>
      <c r="EL123" s="198"/>
      <c r="EM123" s="226"/>
      <c r="EN123" s="227"/>
      <c r="EO123" s="199"/>
      <c r="EP123" s="210"/>
      <c r="EQ123" s="198"/>
      <c r="ER123" s="198"/>
      <c r="ES123" s="198"/>
      <c r="ET123" s="211"/>
      <c r="EV123" s="195" t="str">
        <f>$B125</f>
        <v>Final</v>
      </c>
      <c r="EW123" s="197"/>
      <c r="EX123" s="197"/>
      <c r="EY123" s="198"/>
      <c r="EZ123" s="226"/>
      <c r="FA123" s="227"/>
      <c r="FB123" s="199"/>
      <c r="FC123" s="210"/>
      <c r="FD123" s="198"/>
      <c r="FE123" s="198"/>
      <c r="FF123" s="198"/>
      <c r="FG123" s="211"/>
      <c r="FI123" s="195" t="str">
        <f>$B125</f>
        <v>Final</v>
      </c>
      <c r="FJ123" s="197"/>
      <c r="FK123" s="197"/>
      <c r="FL123" s="198"/>
      <c r="FM123" s="226"/>
      <c r="FN123" s="227"/>
      <c r="FO123" s="199"/>
      <c r="FP123" s="210"/>
      <c r="FQ123" s="198"/>
      <c r="FR123" s="198"/>
      <c r="FS123" s="198"/>
      <c r="FT123" s="211"/>
      <c r="FV123" s="195" t="str">
        <f>$B125</f>
        <v>Final</v>
      </c>
      <c r="FW123" s="197"/>
      <c r="FX123" s="197"/>
      <c r="FY123" s="198"/>
      <c r="FZ123" s="226"/>
      <c r="GA123" s="227"/>
      <c r="GB123" s="199"/>
      <c r="GC123" s="210"/>
      <c r="GD123" s="198"/>
      <c r="GE123" s="198"/>
      <c r="GF123" s="198"/>
      <c r="GG123" s="211"/>
      <c r="GI123" s="195" t="str">
        <f>$B125</f>
        <v>Final</v>
      </c>
      <c r="GJ123" s="197"/>
      <c r="GK123" s="197"/>
      <c r="GL123" s="198"/>
      <c r="GM123" s="226"/>
      <c r="GN123" s="227"/>
      <c r="GO123" s="199"/>
      <c r="GP123" s="210"/>
      <c r="GQ123" s="198"/>
      <c r="GR123" s="198"/>
      <c r="GS123" s="198"/>
      <c r="GT123" s="211"/>
      <c r="GV123" s="195" t="str">
        <f>$B125</f>
        <v>Final</v>
      </c>
      <c r="GW123" s="197"/>
      <c r="GX123" s="197"/>
      <c r="GY123" s="198"/>
      <c r="GZ123" s="226"/>
      <c r="HA123" s="227"/>
      <c r="HB123" s="199"/>
      <c r="HC123" s="210"/>
      <c r="HD123" s="198"/>
      <c r="HE123" s="198"/>
      <c r="HF123" s="198"/>
      <c r="HG123" s="211"/>
      <c r="HI123" s="195" t="str">
        <f>$B125</f>
        <v>Final</v>
      </c>
      <c r="HJ123" s="197"/>
      <c r="HK123" s="197"/>
      <c r="HL123" s="198"/>
      <c r="HM123" s="226"/>
      <c r="HN123" s="227"/>
      <c r="HO123" s="199"/>
      <c r="HP123" s="210"/>
      <c r="HQ123" s="198"/>
      <c r="HR123" s="198"/>
      <c r="HS123" s="198"/>
      <c r="HT123" s="211"/>
      <c r="HV123" s="195" t="str">
        <f>$B125</f>
        <v>Final</v>
      </c>
      <c r="HW123" s="197"/>
      <c r="HX123" s="197"/>
      <c r="HY123" s="198"/>
      <c r="HZ123" s="226"/>
      <c r="IA123" s="227"/>
      <c r="IB123" s="199"/>
      <c r="IC123" s="210"/>
      <c r="ID123" s="198"/>
      <c r="IE123" s="198"/>
      <c r="IF123" s="198"/>
      <c r="IG123" s="211"/>
      <c r="II123" s="195" t="str">
        <f>$B125</f>
        <v>Final</v>
      </c>
      <c r="IJ123" s="197"/>
      <c r="IK123" s="197"/>
      <c r="IL123" s="198"/>
      <c r="IM123" s="226"/>
      <c r="IN123" s="227"/>
      <c r="IO123" s="199"/>
      <c r="IP123" s="210"/>
      <c r="IQ123" s="198"/>
      <c r="IR123" s="198"/>
      <c r="IS123" s="198"/>
      <c r="IT123" s="211"/>
      <c r="IV123" s="195" t="str">
        <f>$B125</f>
        <v>Final</v>
      </c>
      <c r="IW123" s="197"/>
      <c r="IX123" s="197"/>
      <c r="IY123" s="198"/>
      <c r="IZ123" s="226"/>
      <c r="JA123" s="227"/>
      <c r="JB123" s="199"/>
      <c r="JC123" s="210"/>
      <c r="JD123" s="198"/>
      <c r="JE123" s="198"/>
      <c r="JF123" s="198"/>
      <c r="JG123" s="211"/>
      <c r="JI123" s="195" t="str">
        <f>$B125</f>
        <v>Final</v>
      </c>
      <c r="JJ123" s="197"/>
      <c r="JK123" s="197"/>
      <c r="JL123" s="198"/>
      <c r="JM123" s="226"/>
      <c r="JN123" s="227"/>
      <c r="JO123" s="199"/>
      <c r="JP123" s="210"/>
      <c r="JQ123" s="198"/>
      <c r="JR123" s="198"/>
      <c r="JS123" s="198"/>
      <c r="JT123" s="211"/>
      <c r="JV123" s="195" t="str">
        <f>$B125</f>
        <v>Final</v>
      </c>
      <c r="JW123" s="197"/>
      <c r="JX123" s="197"/>
      <c r="JY123" s="198"/>
      <c r="JZ123" s="226"/>
      <c r="KA123" s="227"/>
      <c r="KB123" s="199"/>
      <c r="KC123" s="210"/>
      <c r="KD123" s="198"/>
      <c r="KE123" s="198"/>
      <c r="KF123" s="198"/>
      <c r="KG123" s="211"/>
      <c r="KI123" s="195" t="str">
        <f>$B125</f>
        <v>Final</v>
      </c>
      <c r="KJ123" s="197"/>
      <c r="KK123" s="197"/>
      <c r="KL123" s="198"/>
      <c r="KM123" s="226"/>
      <c r="KN123" s="227"/>
      <c r="KO123" s="199"/>
      <c r="KP123" s="210"/>
      <c r="KQ123" s="198"/>
      <c r="KR123" s="198"/>
      <c r="KS123" s="198"/>
      <c r="KT123" s="211"/>
      <c r="KV123" s="195" t="str">
        <f>$B125</f>
        <v>Final</v>
      </c>
      <c r="KW123" s="197"/>
      <c r="KX123" s="197"/>
      <c r="KY123" s="198"/>
      <c r="KZ123" s="226"/>
      <c r="LA123" s="227"/>
      <c r="LB123" s="199"/>
      <c r="LC123" s="210"/>
      <c r="LD123" s="198"/>
      <c r="LE123" s="198"/>
      <c r="LF123" s="198"/>
      <c r="LG123" s="211"/>
      <c r="LI123" s="195" t="str">
        <f>$B125</f>
        <v>Final</v>
      </c>
      <c r="LJ123" s="197"/>
      <c r="LK123" s="197"/>
      <c r="LL123" s="198"/>
      <c r="LM123" s="226"/>
      <c r="LN123" s="227"/>
      <c r="LO123" s="199"/>
      <c r="LP123" s="210"/>
      <c r="LQ123" s="198"/>
      <c r="LR123" s="198"/>
      <c r="LS123" s="198"/>
      <c r="LT123" s="211"/>
      <c r="LV123" s="195" t="str">
        <f>$B125</f>
        <v>Final</v>
      </c>
      <c r="LW123" s="197"/>
      <c r="LX123" s="197"/>
      <c r="LY123" s="198"/>
      <c r="LZ123" s="226"/>
      <c r="MA123" s="227"/>
      <c r="MB123" s="199"/>
      <c r="MC123" s="210"/>
      <c r="MD123" s="198"/>
      <c r="ME123" s="198"/>
      <c r="MF123" s="198"/>
      <c r="MG123" s="211"/>
    </row>
    <row r="124" spans="1:345">
      <c r="B124" s="186" t="str">
        <f>IF(C124="","",INDEX(Groups!$C$7:$C$65,MATCH(C124,Groups!$D$7:$D$65,0)))</f>
        <v/>
      </c>
      <c r="C124" s="187" t="str">
        <f>'World Cup'!$L$88</f>
        <v/>
      </c>
      <c r="D124" s="188" t="str">
        <f>IF(E124="","",INDEX(Groups!$C$7:$C$65,MATCH(E124,Groups!$D$7:$D$65,0)))</f>
        <v/>
      </c>
      <c r="E124" s="187" t="str">
        <f>'World Cup'!$N$88</f>
        <v/>
      </c>
      <c r="F124" s="189" t="str">
        <f>IF(AND('World Cup'!$L$89&lt;&gt;"",'World Cup'!$N$89&lt;&gt;""),'World Cup'!$L$89+IF(AND('World Cup'!$L$91&lt;&gt;"",'World Cup'!$N$91&lt;&gt;"",'World Cup'!$L$89='World Cup'!$N$89),'World Cup'!$L$91,0),"")</f>
        <v/>
      </c>
      <c r="G124" s="190" t="str">
        <f>IF(AND('World Cup'!$L$89&lt;&gt;"",'World Cup'!$N$89&lt;&gt;""),'World Cup'!$N$89+IF(AND('World Cup'!$L$91&lt;&gt;"",'World Cup'!$N$91&lt;&gt;"",'World Cup'!$L$89='World Cup'!$N$89),'World Cup'!$N$91,0),"")</f>
        <v/>
      </c>
      <c r="I124" s="221"/>
      <c r="J124" s="187" t="str">
        <f>IF(I124="","",VLOOKUP(I124,Language!$D$5:$E$100,2,0))</f>
        <v/>
      </c>
      <c r="K124" s="223"/>
      <c r="L124" s="187" t="str">
        <f>IF(K124="","",VLOOKUP(K124,Language!$D$5:$E$100,2,0))</f>
        <v/>
      </c>
      <c r="M124" s="246"/>
      <c r="N124" s="245"/>
      <c r="O124" s="240"/>
      <c r="P124" s="240"/>
      <c r="Q124" s="245">
        <f>COUNTIF(I$124:I$124,I124)+COUNTIF(K$124:K$124,I124)</f>
        <v>0</v>
      </c>
      <c r="R124" s="245">
        <f>COUNTIF(I$124:I$124,K124)+COUNTIF(K$124:K$124,K124)</f>
        <v>0</v>
      </c>
      <c r="S124" s="245"/>
      <c r="T124" s="209" t="str">
        <f>IF(OR(I124&lt;&gt;"",K124&lt;&gt;""),IF(Q124&lt;&gt;1,0,COUNTIF($B$126:$B$126,I124)+COUNTIF($D$126:$D$126,I124))+IF(R124&lt;&gt;1,0,COUNTIF($B$126:$B$126,K124)+COUNTIF($D$126:$D$126,K124)),"")</f>
        <v/>
      </c>
      <c r="V124" s="221"/>
      <c r="W124" s="187" t="str">
        <f>IF(V124="","",VLOOKUP(V124,Language!$D$5:$E$100,2,0))</f>
        <v/>
      </c>
      <c r="X124" s="223"/>
      <c r="Y124" s="187" t="str">
        <f>IF(X124="","",VLOOKUP(X124,Language!$D$5:$E$100,2,0))</f>
        <v/>
      </c>
      <c r="Z124" s="246"/>
      <c r="AA124" s="245"/>
      <c r="AB124" s="240"/>
      <c r="AC124" s="240"/>
      <c r="AD124" s="245">
        <f>COUNTIF(V$124:V$124,V124)+COUNTIF(X$124:X$124,V124)</f>
        <v>0</v>
      </c>
      <c r="AE124" s="245">
        <f>COUNTIF(V$124:V$124,X124)+COUNTIF(X$124:X$124,X124)</f>
        <v>0</v>
      </c>
      <c r="AF124" s="245"/>
      <c r="AG124" s="209" t="str">
        <f>IF(OR(V124&lt;&gt;"",X124&lt;&gt;""),IF(AD124&lt;&gt;1,0,COUNTIF($B$126:$B$126,V124)+COUNTIF($D$126:$D$126,V124))+IF(AE124&lt;&gt;1,0,COUNTIF($B$126:$B$126,X124)+COUNTIF($D$126:$D$126,X124)),"")</f>
        <v/>
      </c>
      <c r="AI124" s="221"/>
      <c r="AJ124" s="187" t="str">
        <f>IF(AI124="","",VLOOKUP(AI124,Language!$D$5:$E$100,2,0))</f>
        <v/>
      </c>
      <c r="AK124" s="223"/>
      <c r="AL124" s="187" t="str">
        <f>IF(AK124="","",VLOOKUP(AK124,Language!$D$5:$E$100,2,0))</f>
        <v/>
      </c>
      <c r="AM124" s="246"/>
      <c r="AN124" s="245"/>
      <c r="AO124" s="240"/>
      <c r="AP124" s="240"/>
      <c r="AQ124" s="245">
        <f>COUNTIF(AI$124:AI$124,AI124)+COUNTIF(AK$124:AK$124,AI124)</f>
        <v>0</v>
      </c>
      <c r="AR124" s="245">
        <f>COUNTIF(AI$124:AI$124,AK124)+COUNTIF(AK$124:AK$124,AK124)</f>
        <v>0</v>
      </c>
      <c r="AS124" s="245"/>
      <c r="AT124" s="209" t="str">
        <f>IF(OR(AI124&lt;&gt;"",AK124&lt;&gt;""),IF(AQ124&lt;&gt;1,0,COUNTIF($B$126:$B$126,AI124)+COUNTIF($D$126:$D$126,AI124))+IF(AR124&lt;&gt;1,0,COUNTIF($B$126:$B$126,AK124)+COUNTIF($D$126:$D$126,AK124)),"")</f>
        <v/>
      </c>
      <c r="AV124" s="221"/>
      <c r="AW124" s="187" t="str">
        <f>IF(AV124="","",VLOOKUP(AV124,Language!$D$5:$E$100,2,0))</f>
        <v/>
      </c>
      <c r="AX124" s="223"/>
      <c r="AY124" s="187" t="str">
        <f>IF(AX124="","",VLOOKUP(AX124,Language!$D$5:$E$100,2,0))</f>
        <v/>
      </c>
      <c r="AZ124" s="246"/>
      <c r="BA124" s="245"/>
      <c r="BB124" s="240"/>
      <c r="BC124" s="240"/>
      <c r="BD124" s="245">
        <f>COUNTIF(AV$124:AV$124,AV124)+COUNTIF(AX$124:AX$124,AV124)</f>
        <v>0</v>
      </c>
      <c r="BE124" s="245">
        <f>COUNTIF(AV$124:AV$124,AX124)+COUNTIF(AX$124:AX$124,AX124)</f>
        <v>0</v>
      </c>
      <c r="BF124" s="245"/>
      <c r="BG124" s="209" t="str">
        <f>IF(OR(AV124&lt;&gt;"",AX124&lt;&gt;""),IF(BD124&lt;&gt;1,0,COUNTIF($B$126:$B$126,AV124)+COUNTIF($D$126:$D$126,AV124))+IF(BE124&lt;&gt;1,0,COUNTIF($B$126:$B$126,AX124)+COUNTIF($D$126:$D$126,AX124)),"")</f>
        <v/>
      </c>
      <c r="BI124" s="221"/>
      <c r="BJ124" s="187" t="str">
        <f>IF(BI124="","",VLOOKUP(BI124,Language!$D$5:$E$100,2,0))</f>
        <v/>
      </c>
      <c r="BK124" s="223"/>
      <c r="BL124" s="187" t="str">
        <f>IF(BK124="","",VLOOKUP(BK124,Language!$D$5:$E$100,2,0))</f>
        <v/>
      </c>
      <c r="BM124" s="246"/>
      <c r="BN124" s="245"/>
      <c r="BO124" s="240"/>
      <c r="BP124" s="240"/>
      <c r="BQ124" s="245">
        <f>COUNTIF(BI$124:BI$124,BI124)+COUNTIF(BK$124:BK$124,BI124)</f>
        <v>0</v>
      </c>
      <c r="BR124" s="245">
        <f>COUNTIF(BI$124:BI$124,BK124)+COUNTIF(BK$124:BK$124,BK124)</f>
        <v>0</v>
      </c>
      <c r="BS124" s="245"/>
      <c r="BT124" s="209" t="str">
        <f>IF(OR(BI124&lt;&gt;"",BK124&lt;&gt;""),IF(BQ124&lt;&gt;1,0,COUNTIF($B$126:$B$126,BI124)+COUNTIF($D$126:$D$126,BI124))+IF(BR124&lt;&gt;1,0,COUNTIF($B$126:$B$126,BK124)+COUNTIF($D$126:$D$126,BK124)),"")</f>
        <v/>
      </c>
      <c r="BV124" s="221"/>
      <c r="BW124" s="187" t="str">
        <f>IF(BV124="","",VLOOKUP(BV124,Language!$D$5:$E$100,2,0))</f>
        <v/>
      </c>
      <c r="BX124" s="223"/>
      <c r="BY124" s="187" t="str">
        <f>IF(BX124="","",VLOOKUP(BX124,Language!$D$5:$E$100,2,0))</f>
        <v/>
      </c>
      <c r="BZ124" s="246"/>
      <c r="CA124" s="245"/>
      <c r="CB124" s="240"/>
      <c r="CC124" s="240"/>
      <c r="CD124" s="245">
        <f>COUNTIF(BV$124:BV$124,BV124)+COUNTIF(BX$124:BX$124,BV124)</f>
        <v>0</v>
      </c>
      <c r="CE124" s="245">
        <f>COUNTIF(BV$124:BV$124,BX124)+COUNTIF(BX$124:BX$124,BX124)</f>
        <v>0</v>
      </c>
      <c r="CF124" s="245"/>
      <c r="CG124" s="209" t="str">
        <f>IF(OR(BV124&lt;&gt;"",BX124&lt;&gt;""),IF(CD124&lt;&gt;1,0,COUNTIF($B$126:$B$126,BV124)+COUNTIF($D$126:$D$126,BV124))+IF(CE124&lt;&gt;1,0,COUNTIF($B$126:$B$126,BX124)+COUNTIF($D$126:$D$126,BX124)),"")</f>
        <v/>
      </c>
      <c r="CI124" s="221"/>
      <c r="CJ124" s="187" t="str">
        <f>IF(CI124="","",VLOOKUP(CI124,Language!$D$5:$E$100,2,0))</f>
        <v/>
      </c>
      <c r="CK124" s="223"/>
      <c r="CL124" s="187" t="str">
        <f>IF(CK124="","",VLOOKUP(CK124,Language!$D$5:$E$100,2,0))</f>
        <v/>
      </c>
      <c r="CM124" s="246"/>
      <c r="CN124" s="245"/>
      <c r="CO124" s="240"/>
      <c r="CP124" s="240"/>
      <c r="CQ124" s="245">
        <f>COUNTIF(CI$124:CI$124,CI124)+COUNTIF(CK$124:CK$124,CI124)</f>
        <v>0</v>
      </c>
      <c r="CR124" s="245">
        <f>COUNTIF(CI$124:CI$124,CK124)+COUNTIF(CK$124:CK$124,CK124)</f>
        <v>0</v>
      </c>
      <c r="CS124" s="245"/>
      <c r="CT124" s="209" t="str">
        <f>IF(OR(CI124&lt;&gt;"",CK124&lt;&gt;""),IF(CQ124&lt;&gt;1,0,COUNTIF($B$126:$B$126,CI124)+COUNTIF($D$126:$D$126,CI124))+IF(CR124&lt;&gt;1,0,COUNTIF($B$126:$B$126,CK124)+COUNTIF($D$126:$D$126,CK124)),"")</f>
        <v/>
      </c>
      <c r="CV124" s="221"/>
      <c r="CW124" s="187" t="str">
        <f>IF(CV124="","",VLOOKUP(CV124,Language!$D$5:$E$100,2,0))</f>
        <v/>
      </c>
      <c r="CX124" s="223"/>
      <c r="CY124" s="187" t="str">
        <f>IF(CX124="","",VLOOKUP(CX124,Language!$D$5:$E$100,2,0))</f>
        <v/>
      </c>
      <c r="CZ124" s="246"/>
      <c r="DA124" s="245"/>
      <c r="DB124" s="240"/>
      <c r="DC124" s="240"/>
      <c r="DD124" s="245">
        <f>COUNTIF(CV$124:CV$124,CV124)+COUNTIF(CX$124:CX$124,CV124)</f>
        <v>0</v>
      </c>
      <c r="DE124" s="245">
        <f>COUNTIF(CV$124:CV$124,CX124)+COUNTIF(CX$124:CX$124,CX124)</f>
        <v>0</v>
      </c>
      <c r="DF124" s="245"/>
      <c r="DG124" s="209" t="str">
        <f>IF(OR(CV124&lt;&gt;"",CX124&lt;&gt;""),IF(DD124&lt;&gt;1,0,COUNTIF($B$126:$B$126,CV124)+COUNTIF($D$126:$D$126,CV124))+IF(DE124&lt;&gt;1,0,COUNTIF($B$126:$B$126,CX124)+COUNTIF($D$126:$D$126,CX124)),"")</f>
        <v/>
      </c>
      <c r="DI124" s="221"/>
      <c r="DJ124" s="187" t="str">
        <f>IF(DI124="","",VLOOKUP(DI124,Language!$D$5:$E$100,2,0))</f>
        <v/>
      </c>
      <c r="DK124" s="223"/>
      <c r="DL124" s="187" t="str">
        <f>IF(DK124="","",VLOOKUP(DK124,Language!$D$5:$E$100,2,0))</f>
        <v/>
      </c>
      <c r="DM124" s="246"/>
      <c r="DN124" s="245"/>
      <c r="DO124" s="240"/>
      <c r="DP124" s="240"/>
      <c r="DQ124" s="245">
        <f>COUNTIF(DI$124:DI$124,DI124)+COUNTIF(DK$124:DK$124,DI124)</f>
        <v>0</v>
      </c>
      <c r="DR124" s="245">
        <f>COUNTIF(DI$124:DI$124,DK124)+COUNTIF(DK$124:DK$124,DK124)</f>
        <v>0</v>
      </c>
      <c r="DS124" s="245"/>
      <c r="DT124" s="209" t="str">
        <f>IF(OR(DI124&lt;&gt;"",DK124&lt;&gt;""),IF(DQ124&lt;&gt;1,0,COUNTIF($B$126:$B$126,DI124)+COUNTIF($D$126:$D$126,DI124))+IF(DR124&lt;&gt;1,0,COUNTIF($B$126:$B$126,DK124)+COUNTIF($D$126:$D$126,DK124)),"")</f>
        <v/>
      </c>
      <c r="DV124" s="221"/>
      <c r="DW124" s="187" t="str">
        <f>IF(DV124="","",VLOOKUP(DV124,Language!$D$5:$E$100,2,0))</f>
        <v/>
      </c>
      <c r="DX124" s="223"/>
      <c r="DY124" s="187" t="str">
        <f>IF(DX124="","",VLOOKUP(DX124,Language!$D$5:$E$100,2,0))</f>
        <v/>
      </c>
      <c r="DZ124" s="246"/>
      <c r="EA124" s="245"/>
      <c r="EB124" s="240"/>
      <c r="EC124" s="240"/>
      <c r="ED124" s="245">
        <f>COUNTIF(DV$124:DV$124,DV124)+COUNTIF(DX$124:DX$124,DV124)</f>
        <v>0</v>
      </c>
      <c r="EE124" s="245">
        <f>COUNTIF(DV$124:DV$124,DX124)+COUNTIF(DX$124:DX$124,DX124)</f>
        <v>0</v>
      </c>
      <c r="EF124" s="245"/>
      <c r="EG124" s="209" t="str">
        <f>IF(OR(DV124&lt;&gt;"",DX124&lt;&gt;""),IF(ED124&lt;&gt;1,0,COUNTIF($B$126:$B$126,DV124)+COUNTIF($D$126:$D$126,DV124))+IF(EE124&lt;&gt;1,0,COUNTIF($B$126:$B$126,DX124)+COUNTIF($D$126:$D$126,DX124)),"")</f>
        <v/>
      </c>
      <c r="EI124" s="221"/>
      <c r="EJ124" s="187" t="str">
        <f>IF(EI124="","",VLOOKUP(EI124,Language!$D$5:$E$100,2,0))</f>
        <v/>
      </c>
      <c r="EK124" s="223"/>
      <c r="EL124" s="187" t="str">
        <f>IF(EK124="","",VLOOKUP(EK124,Language!$D$5:$E$100,2,0))</f>
        <v/>
      </c>
      <c r="EM124" s="246"/>
      <c r="EN124" s="245"/>
      <c r="EO124" s="240"/>
      <c r="EP124" s="240"/>
      <c r="EQ124" s="245">
        <f>COUNTIF(EI$124:EI$124,EI124)+COUNTIF(EK$124:EK$124,EI124)</f>
        <v>0</v>
      </c>
      <c r="ER124" s="245">
        <f>COUNTIF(EI$124:EI$124,EK124)+COUNTIF(EK$124:EK$124,EK124)</f>
        <v>0</v>
      </c>
      <c r="ES124" s="245"/>
      <c r="ET124" s="209" t="str">
        <f>IF(OR(EI124&lt;&gt;"",EK124&lt;&gt;""),IF(EQ124&lt;&gt;1,0,COUNTIF($B$126:$B$126,EI124)+COUNTIF($D$126:$D$126,EI124))+IF(ER124&lt;&gt;1,0,COUNTIF($B$126:$B$126,EK124)+COUNTIF($D$126:$D$126,EK124)),"")</f>
        <v/>
      </c>
      <c r="EV124" s="221"/>
      <c r="EW124" s="187" t="str">
        <f>IF(EV124="","",VLOOKUP(EV124,Language!$D$5:$E$100,2,0))</f>
        <v/>
      </c>
      <c r="EX124" s="223"/>
      <c r="EY124" s="187" t="str">
        <f>IF(EX124="","",VLOOKUP(EX124,Language!$D$5:$E$100,2,0))</f>
        <v/>
      </c>
      <c r="EZ124" s="246"/>
      <c r="FA124" s="245"/>
      <c r="FB124" s="240"/>
      <c r="FC124" s="240"/>
      <c r="FD124" s="245">
        <f>COUNTIF(EV$124:EV$124,EV124)+COUNTIF(EX$124:EX$124,EV124)</f>
        <v>0</v>
      </c>
      <c r="FE124" s="245">
        <f>COUNTIF(EV$124:EV$124,EX124)+COUNTIF(EX$124:EX$124,EX124)</f>
        <v>0</v>
      </c>
      <c r="FF124" s="245"/>
      <c r="FG124" s="209" t="str">
        <f>IF(OR(EV124&lt;&gt;"",EX124&lt;&gt;""),IF(FD124&lt;&gt;1,0,COUNTIF($B$126:$B$126,EV124)+COUNTIF($D$126:$D$126,EV124))+IF(FE124&lt;&gt;1,0,COUNTIF($B$126:$B$126,EX124)+COUNTIF($D$126:$D$126,EX124)),"")</f>
        <v/>
      </c>
      <c r="FI124" s="221"/>
      <c r="FJ124" s="187" t="str">
        <f>IF(FI124="","",VLOOKUP(FI124,Language!$D$5:$E$100,2,0))</f>
        <v/>
      </c>
      <c r="FK124" s="223"/>
      <c r="FL124" s="187" t="str">
        <f>IF(FK124="","",VLOOKUP(FK124,Language!$D$5:$E$100,2,0))</f>
        <v/>
      </c>
      <c r="FM124" s="246"/>
      <c r="FN124" s="245"/>
      <c r="FO124" s="240"/>
      <c r="FP124" s="240"/>
      <c r="FQ124" s="245">
        <f>COUNTIF(FI$124:FI$124,FI124)+COUNTIF(FK$124:FK$124,FI124)</f>
        <v>0</v>
      </c>
      <c r="FR124" s="245">
        <f>COUNTIF(FI$124:FI$124,FK124)+COUNTIF(FK$124:FK$124,FK124)</f>
        <v>0</v>
      </c>
      <c r="FS124" s="245"/>
      <c r="FT124" s="209" t="str">
        <f>IF(OR(FI124&lt;&gt;"",FK124&lt;&gt;""),IF(FQ124&lt;&gt;1,0,COUNTIF($B$126:$B$126,FI124)+COUNTIF($D$126:$D$126,FI124))+IF(FR124&lt;&gt;1,0,COUNTIF($B$126:$B$126,FK124)+COUNTIF($D$126:$D$126,FK124)),"")</f>
        <v/>
      </c>
      <c r="FV124" s="221"/>
      <c r="FW124" s="187" t="str">
        <f>IF(FV124="","",VLOOKUP(FV124,Language!$D$5:$E$100,2,0))</f>
        <v/>
      </c>
      <c r="FX124" s="223"/>
      <c r="FY124" s="187" t="str">
        <f>IF(FX124="","",VLOOKUP(FX124,Language!$D$5:$E$100,2,0))</f>
        <v/>
      </c>
      <c r="FZ124" s="246"/>
      <c r="GA124" s="245"/>
      <c r="GB124" s="240"/>
      <c r="GC124" s="240"/>
      <c r="GD124" s="245">
        <f>COUNTIF(FV$124:FV$124,FV124)+COUNTIF(FX$124:FX$124,FV124)</f>
        <v>0</v>
      </c>
      <c r="GE124" s="245">
        <f>COUNTIF(FV$124:FV$124,FX124)+COUNTIF(FX$124:FX$124,FX124)</f>
        <v>0</v>
      </c>
      <c r="GF124" s="245"/>
      <c r="GG124" s="209" t="str">
        <f>IF(OR(FV124&lt;&gt;"",FX124&lt;&gt;""),IF(GD124&lt;&gt;1,0,COUNTIF($B$126:$B$126,FV124)+COUNTIF($D$126:$D$126,FV124))+IF(GE124&lt;&gt;1,0,COUNTIF($B$126:$B$126,FX124)+COUNTIF($D$126:$D$126,FX124)),"")</f>
        <v/>
      </c>
      <c r="GI124" s="221"/>
      <c r="GJ124" s="187" t="str">
        <f>IF(GI124="","",VLOOKUP(GI124,Language!$D$5:$E$100,2,0))</f>
        <v/>
      </c>
      <c r="GK124" s="223"/>
      <c r="GL124" s="187" t="str">
        <f>IF(GK124="","",VLOOKUP(GK124,Language!$D$5:$E$100,2,0))</f>
        <v/>
      </c>
      <c r="GM124" s="246"/>
      <c r="GN124" s="245"/>
      <c r="GO124" s="240"/>
      <c r="GP124" s="240"/>
      <c r="GQ124" s="245">
        <f>COUNTIF(GI$124:GI$124,GI124)+COUNTIF(GK$124:GK$124,GI124)</f>
        <v>0</v>
      </c>
      <c r="GR124" s="245">
        <f>COUNTIF(GI$124:GI$124,GK124)+COUNTIF(GK$124:GK$124,GK124)</f>
        <v>0</v>
      </c>
      <c r="GS124" s="245"/>
      <c r="GT124" s="209" t="str">
        <f>IF(OR(GI124&lt;&gt;"",GK124&lt;&gt;""),IF(GQ124&lt;&gt;1,0,COUNTIF($B$126:$B$126,GI124)+COUNTIF($D$126:$D$126,GI124))+IF(GR124&lt;&gt;1,0,COUNTIF($B$126:$B$126,GK124)+COUNTIF($D$126:$D$126,GK124)),"")</f>
        <v/>
      </c>
      <c r="GV124" s="221"/>
      <c r="GW124" s="187" t="str">
        <f>IF(GV124="","",VLOOKUP(GV124,Language!$D$5:$E$100,2,0))</f>
        <v/>
      </c>
      <c r="GX124" s="223"/>
      <c r="GY124" s="187" t="str">
        <f>IF(GX124="","",VLOOKUP(GX124,Language!$D$5:$E$100,2,0))</f>
        <v/>
      </c>
      <c r="GZ124" s="246"/>
      <c r="HA124" s="245"/>
      <c r="HB124" s="240"/>
      <c r="HC124" s="240"/>
      <c r="HD124" s="245">
        <f>COUNTIF(GV$124:GV$124,GV124)+COUNTIF(GX$124:GX$124,GV124)</f>
        <v>0</v>
      </c>
      <c r="HE124" s="245">
        <f>COUNTIF(GV$124:GV$124,GX124)+COUNTIF(GX$124:GX$124,GX124)</f>
        <v>0</v>
      </c>
      <c r="HF124" s="245"/>
      <c r="HG124" s="209" t="str">
        <f>IF(OR(GV124&lt;&gt;"",GX124&lt;&gt;""),IF(HD124&lt;&gt;1,0,COUNTIF($B$126:$B$126,GV124)+COUNTIF($D$126:$D$126,GV124))+IF(HE124&lt;&gt;1,0,COUNTIF($B$126:$B$126,GX124)+COUNTIF($D$126:$D$126,GX124)),"")</f>
        <v/>
      </c>
      <c r="HI124" s="221"/>
      <c r="HJ124" s="187" t="str">
        <f>IF(HI124="","",VLOOKUP(HI124,Language!$D$5:$E$100,2,0))</f>
        <v/>
      </c>
      <c r="HK124" s="223"/>
      <c r="HL124" s="187" t="str">
        <f>IF(HK124="","",VLOOKUP(HK124,Language!$D$5:$E$100,2,0))</f>
        <v/>
      </c>
      <c r="HM124" s="246"/>
      <c r="HN124" s="245"/>
      <c r="HO124" s="240"/>
      <c r="HP124" s="240"/>
      <c r="HQ124" s="245">
        <f>COUNTIF(HI$124:HI$124,HI124)+COUNTIF(HK$124:HK$124,HI124)</f>
        <v>0</v>
      </c>
      <c r="HR124" s="245">
        <f>COUNTIF(HI$124:HI$124,HK124)+COUNTIF(HK$124:HK$124,HK124)</f>
        <v>0</v>
      </c>
      <c r="HS124" s="245"/>
      <c r="HT124" s="209" t="str">
        <f>IF(OR(HI124&lt;&gt;"",HK124&lt;&gt;""),IF(HQ124&lt;&gt;1,0,COUNTIF($B$126:$B$126,HI124)+COUNTIF($D$126:$D$126,HI124))+IF(HR124&lt;&gt;1,0,COUNTIF($B$126:$B$126,HK124)+COUNTIF($D$126:$D$126,HK124)),"")</f>
        <v/>
      </c>
      <c r="HV124" s="221"/>
      <c r="HW124" s="187" t="str">
        <f>IF(HV124="","",VLOOKUP(HV124,Language!$D$5:$E$100,2,0))</f>
        <v/>
      </c>
      <c r="HX124" s="223"/>
      <c r="HY124" s="187" t="str">
        <f>IF(HX124="","",VLOOKUP(HX124,Language!$D$5:$E$100,2,0))</f>
        <v/>
      </c>
      <c r="HZ124" s="246"/>
      <c r="IA124" s="245"/>
      <c r="IB124" s="240"/>
      <c r="IC124" s="240"/>
      <c r="ID124" s="245">
        <f>COUNTIF(HV$124:HV$124,HV124)+COUNTIF(HX$124:HX$124,HV124)</f>
        <v>0</v>
      </c>
      <c r="IE124" s="245">
        <f>COUNTIF(HV$124:HV$124,HX124)+COUNTIF(HX$124:HX$124,HX124)</f>
        <v>0</v>
      </c>
      <c r="IF124" s="245"/>
      <c r="IG124" s="209" t="str">
        <f>IF(OR(HV124&lt;&gt;"",HX124&lt;&gt;""),IF(ID124&lt;&gt;1,0,COUNTIF($B$126:$B$126,HV124)+COUNTIF($D$126:$D$126,HV124))+IF(IE124&lt;&gt;1,0,COUNTIF($B$126:$B$126,HX124)+COUNTIF($D$126:$D$126,HX124)),"")</f>
        <v/>
      </c>
      <c r="II124" s="221"/>
      <c r="IJ124" s="187" t="str">
        <f>IF(II124="","",VLOOKUP(II124,Language!$D$5:$E$100,2,0))</f>
        <v/>
      </c>
      <c r="IK124" s="223"/>
      <c r="IL124" s="187" t="str">
        <f>IF(IK124="","",VLOOKUP(IK124,Language!$D$5:$E$100,2,0))</f>
        <v/>
      </c>
      <c r="IM124" s="246"/>
      <c r="IN124" s="245"/>
      <c r="IO124" s="240"/>
      <c r="IP124" s="240"/>
      <c r="IQ124" s="245">
        <f>COUNTIF(II$124:II$124,II124)+COUNTIF(IK$124:IK$124,II124)</f>
        <v>0</v>
      </c>
      <c r="IR124" s="245">
        <f>COUNTIF(II$124:II$124,IK124)+COUNTIF(IK$124:IK$124,IK124)</f>
        <v>0</v>
      </c>
      <c r="IS124" s="245"/>
      <c r="IT124" s="209" t="str">
        <f>IF(OR(II124&lt;&gt;"",IK124&lt;&gt;""),IF(IQ124&lt;&gt;1,0,COUNTIF($B$126:$B$126,II124)+COUNTIF($D$126:$D$126,II124))+IF(IR124&lt;&gt;1,0,COUNTIF($B$126:$B$126,IK124)+COUNTIF($D$126:$D$126,IK124)),"")</f>
        <v/>
      </c>
      <c r="IV124" s="221"/>
      <c r="IW124" s="187" t="str">
        <f>IF(IV124="","",VLOOKUP(IV124,Language!$D$5:$E$100,2,0))</f>
        <v/>
      </c>
      <c r="IX124" s="223"/>
      <c r="IY124" s="187" t="str">
        <f>IF(IX124="","",VLOOKUP(IX124,Language!$D$5:$E$100,2,0))</f>
        <v/>
      </c>
      <c r="IZ124" s="246"/>
      <c r="JA124" s="245"/>
      <c r="JB124" s="240"/>
      <c r="JC124" s="240"/>
      <c r="JD124" s="245">
        <f>COUNTIF(IV$124:IV$124,IV124)+COUNTIF(IX$124:IX$124,IV124)</f>
        <v>0</v>
      </c>
      <c r="JE124" s="245">
        <f>COUNTIF(IV$124:IV$124,IX124)+COUNTIF(IX$124:IX$124,IX124)</f>
        <v>0</v>
      </c>
      <c r="JF124" s="245"/>
      <c r="JG124" s="209" t="str">
        <f>IF(OR(IV124&lt;&gt;"",IX124&lt;&gt;""),IF(JD124&lt;&gt;1,0,COUNTIF($B$126:$B$126,IV124)+COUNTIF($D$126:$D$126,IV124))+IF(JE124&lt;&gt;1,0,COUNTIF($B$126:$B$126,IX124)+COUNTIF($D$126:$D$126,IX124)),"")</f>
        <v/>
      </c>
      <c r="JI124" s="221"/>
      <c r="JJ124" s="187" t="str">
        <f>IF(JI124="","",VLOOKUP(JI124,Language!$D$5:$E$100,2,0))</f>
        <v/>
      </c>
      <c r="JK124" s="223"/>
      <c r="JL124" s="187" t="str">
        <f>IF(JK124="","",VLOOKUP(JK124,Language!$D$5:$E$100,2,0))</f>
        <v/>
      </c>
      <c r="JM124" s="246"/>
      <c r="JN124" s="245"/>
      <c r="JO124" s="240"/>
      <c r="JP124" s="240"/>
      <c r="JQ124" s="245">
        <f>COUNTIF(JI$124:JI$124,JI124)+COUNTIF(JK$124:JK$124,JI124)</f>
        <v>0</v>
      </c>
      <c r="JR124" s="245">
        <f>COUNTIF(JI$124:JI$124,JK124)+COUNTIF(JK$124:JK$124,JK124)</f>
        <v>0</v>
      </c>
      <c r="JS124" s="245"/>
      <c r="JT124" s="209" t="str">
        <f>IF(OR(JI124&lt;&gt;"",JK124&lt;&gt;""),IF(JQ124&lt;&gt;1,0,COUNTIF($B$126:$B$126,JI124)+COUNTIF($D$126:$D$126,JI124))+IF(JR124&lt;&gt;1,0,COUNTIF($B$126:$B$126,JK124)+COUNTIF($D$126:$D$126,JK124)),"")</f>
        <v/>
      </c>
      <c r="JV124" s="221"/>
      <c r="JW124" s="187" t="str">
        <f>IF(JV124="","",VLOOKUP(JV124,Language!$D$5:$E$100,2,0))</f>
        <v/>
      </c>
      <c r="JX124" s="223"/>
      <c r="JY124" s="187" t="str">
        <f>IF(JX124="","",VLOOKUP(JX124,Language!$D$5:$E$100,2,0))</f>
        <v/>
      </c>
      <c r="JZ124" s="246"/>
      <c r="KA124" s="245"/>
      <c r="KB124" s="240"/>
      <c r="KC124" s="240"/>
      <c r="KD124" s="245">
        <f>COUNTIF(JV$124:JV$124,JV124)+COUNTIF(JX$124:JX$124,JV124)</f>
        <v>0</v>
      </c>
      <c r="KE124" s="245">
        <f>COUNTIF(JV$124:JV$124,JX124)+COUNTIF(JX$124:JX$124,JX124)</f>
        <v>0</v>
      </c>
      <c r="KF124" s="245"/>
      <c r="KG124" s="209" t="str">
        <f>IF(OR(JV124&lt;&gt;"",JX124&lt;&gt;""),IF(KD124&lt;&gt;1,0,COUNTIF($B$126:$B$126,JV124)+COUNTIF($D$126:$D$126,JV124))+IF(KE124&lt;&gt;1,0,COUNTIF($B$126:$B$126,JX124)+COUNTIF($D$126:$D$126,JX124)),"")</f>
        <v/>
      </c>
      <c r="KI124" s="221"/>
      <c r="KJ124" s="187" t="str">
        <f>IF(KI124="","",VLOOKUP(KI124,Language!$D$5:$E$100,2,0))</f>
        <v/>
      </c>
      <c r="KK124" s="223"/>
      <c r="KL124" s="187" t="str">
        <f>IF(KK124="","",VLOOKUP(KK124,Language!$D$5:$E$100,2,0))</f>
        <v/>
      </c>
      <c r="KM124" s="246"/>
      <c r="KN124" s="245"/>
      <c r="KO124" s="240"/>
      <c r="KP124" s="240"/>
      <c r="KQ124" s="245">
        <f>COUNTIF(KI$124:KI$124,KI124)+COUNTIF(KK$124:KK$124,KI124)</f>
        <v>0</v>
      </c>
      <c r="KR124" s="245">
        <f>COUNTIF(KI$124:KI$124,KK124)+COUNTIF(KK$124:KK$124,KK124)</f>
        <v>0</v>
      </c>
      <c r="KS124" s="245"/>
      <c r="KT124" s="209" t="str">
        <f>IF(OR(KI124&lt;&gt;"",KK124&lt;&gt;""),IF(KQ124&lt;&gt;1,0,COUNTIF($B$126:$B$126,KI124)+COUNTIF($D$126:$D$126,KI124))+IF(KR124&lt;&gt;1,0,COUNTIF($B$126:$B$126,KK124)+COUNTIF($D$126:$D$126,KK124)),"")</f>
        <v/>
      </c>
      <c r="KV124" s="221"/>
      <c r="KW124" s="187" t="str">
        <f>IF(KV124="","",VLOOKUP(KV124,Language!$D$5:$E$100,2,0))</f>
        <v/>
      </c>
      <c r="KX124" s="223"/>
      <c r="KY124" s="187" t="str">
        <f>IF(KX124="","",VLOOKUP(KX124,Language!$D$5:$E$100,2,0))</f>
        <v/>
      </c>
      <c r="KZ124" s="246"/>
      <c r="LA124" s="245"/>
      <c r="LB124" s="240"/>
      <c r="LC124" s="240"/>
      <c r="LD124" s="245">
        <f>COUNTIF(KV$124:KV$124,KV124)+COUNTIF(KX$124:KX$124,KV124)</f>
        <v>0</v>
      </c>
      <c r="LE124" s="245">
        <f>COUNTIF(KV$124:KV$124,KX124)+COUNTIF(KX$124:KX$124,KX124)</f>
        <v>0</v>
      </c>
      <c r="LF124" s="245"/>
      <c r="LG124" s="209" t="str">
        <f>IF(OR(KV124&lt;&gt;"",KX124&lt;&gt;""),IF(LD124&lt;&gt;1,0,COUNTIF($B$126:$B$126,KV124)+COUNTIF($D$126:$D$126,KV124))+IF(LE124&lt;&gt;1,0,COUNTIF($B$126:$B$126,KX124)+COUNTIF($D$126:$D$126,KX124)),"")</f>
        <v/>
      </c>
      <c r="LI124" s="221"/>
      <c r="LJ124" s="187" t="str">
        <f>IF(LI124="","",VLOOKUP(LI124,Language!$D$5:$E$100,2,0))</f>
        <v/>
      </c>
      <c r="LK124" s="223"/>
      <c r="LL124" s="187" t="str">
        <f>IF(LK124="","",VLOOKUP(LK124,Language!$D$5:$E$100,2,0))</f>
        <v/>
      </c>
      <c r="LM124" s="246"/>
      <c r="LN124" s="245"/>
      <c r="LO124" s="240"/>
      <c r="LP124" s="240"/>
      <c r="LQ124" s="245">
        <f>COUNTIF(LI$124:LI$124,LI124)+COUNTIF(LK$124:LK$124,LI124)</f>
        <v>0</v>
      </c>
      <c r="LR124" s="245">
        <f>COUNTIF(LI$124:LI$124,LK124)+COUNTIF(LK$124:LK$124,LK124)</f>
        <v>0</v>
      </c>
      <c r="LS124" s="245"/>
      <c r="LT124" s="209" t="str">
        <f>IF(OR(LI124&lt;&gt;"",LK124&lt;&gt;""),IF(LQ124&lt;&gt;1,0,COUNTIF($B$126:$B$126,LI124)+COUNTIF($D$126:$D$126,LI124))+IF(LR124&lt;&gt;1,0,COUNTIF($B$126:$B$126,LK124)+COUNTIF($D$126:$D$126,LK124)),"")</f>
        <v/>
      </c>
      <c r="LV124" s="221"/>
      <c r="LW124" s="187" t="str">
        <f>IF(LV124="","",VLOOKUP(LV124,Language!$D$5:$E$100,2,0))</f>
        <v/>
      </c>
      <c r="LX124" s="223"/>
      <c r="LY124" s="187" t="str">
        <f>IF(LX124="","",VLOOKUP(LX124,Language!$D$5:$E$100,2,0))</f>
        <v/>
      </c>
      <c r="LZ124" s="246"/>
      <c r="MA124" s="245"/>
      <c r="MB124" s="240"/>
      <c r="MC124" s="240"/>
      <c r="MD124" s="245">
        <f>COUNTIF(LV$124:LV$124,LV124)+COUNTIF(LX$124:LX$124,LV124)</f>
        <v>0</v>
      </c>
      <c r="ME124" s="245">
        <f>COUNTIF(LV$124:LV$124,LX124)+COUNTIF(LX$124:LX$124,LX124)</f>
        <v>0</v>
      </c>
      <c r="MF124" s="245"/>
      <c r="MG124" s="209" t="str">
        <f>IF(OR(LV124&lt;&gt;"",LX124&lt;&gt;""),IF(MD124&lt;&gt;1,0,COUNTIF($B$126:$B$126,LV124)+COUNTIF($D$126:$D$126,LV124))+IF(ME124&lt;&gt;1,0,COUNTIF($B$126:$B$126,LX124)+COUNTIF($D$126:$D$126,LX124)),"")</f>
        <v/>
      </c>
    </row>
    <row r="125" spans="1:345" ht="24" customHeight="1">
      <c r="B125" s="195" t="str">
        <f>Language!$E$219</f>
        <v>Final</v>
      </c>
      <c r="C125" s="196"/>
      <c r="D125" s="201"/>
      <c r="E125" s="198"/>
      <c r="F125" s="202"/>
      <c r="G125" s="203"/>
      <c r="I125" s="195" t="str">
        <f>$B123</f>
        <v>Third place</v>
      </c>
      <c r="J125" s="197"/>
      <c r="K125" s="197"/>
      <c r="L125" s="198"/>
      <c r="M125" s="226"/>
      <c r="N125" s="227"/>
      <c r="O125" s="199"/>
      <c r="P125" s="210"/>
      <c r="Q125" s="198"/>
      <c r="R125" s="198"/>
      <c r="S125" s="198"/>
      <c r="T125" s="211"/>
      <c r="V125" s="195" t="str">
        <f>$B123</f>
        <v>Third place</v>
      </c>
      <c r="W125" s="197"/>
      <c r="X125" s="197"/>
      <c r="Y125" s="198"/>
      <c r="Z125" s="226"/>
      <c r="AA125" s="227"/>
      <c r="AB125" s="199"/>
      <c r="AC125" s="210"/>
      <c r="AD125" s="198"/>
      <c r="AE125" s="198"/>
      <c r="AF125" s="198"/>
      <c r="AG125" s="211"/>
      <c r="AI125" s="195" t="str">
        <f>$B123</f>
        <v>Third place</v>
      </c>
      <c r="AJ125" s="197"/>
      <c r="AK125" s="197"/>
      <c r="AL125" s="198"/>
      <c r="AM125" s="226"/>
      <c r="AN125" s="227"/>
      <c r="AO125" s="199"/>
      <c r="AP125" s="210"/>
      <c r="AQ125" s="198"/>
      <c r="AR125" s="198"/>
      <c r="AS125" s="198"/>
      <c r="AT125" s="211"/>
      <c r="AV125" s="195" t="str">
        <f>$B123</f>
        <v>Third place</v>
      </c>
      <c r="AW125" s="197"/>
      <c r="AX125" s="197"/>
      <c r="AY125" s="198"/>
      <c r="AZ125" s="226"/>
      <c r="BA125" s="227"/>
      <c r="BB125" s="199"/>
      <c r="BC125" s="210"/>
      <c r="BD125" s="198"/>
      <c r="BE125" s="198"/>
      <c r="BF125" s="198"/>
      <c r="BG125" s="211"/>
      <c r="BI125" s="195" t="str">
        <f>$B123</f>
        <v>Third place</v>
      </c>
      <c r="BJ125" s="197"/>
      <c r="BK125" s="197"/>
      <c r="BL125" s="198"/>
      <c r="BM125" s="226"/>
      <c r="BN125" s="227"/>
      <c r="BO125" s="199"/>
      <c r="BP125" s="210"/>
      <c r="BQ125" s="198"/>
      <c r="BR125" s="198"/>
      <c r="BS125" s="198"/>
      <c r="BT125" s="211"/>
      <c r="BV125" s="195" t="str">
        <f>$B123</f>
        <v>Third place</v>
      </c>
      <c r="BW125" s="197"/>
      <c r="BX125" s="197"/>
      <c r="BY125" s="198"/>
      <c r="BZ125" s="226"/>
      <c r="CA125" s="227"/>
      <c r="CB125" s="199"/>
      <c r="CC125" s="210"/>
      <c r="CD125" s="198"/>
      <c r="CE125" s="198"/>
      <c r="CF125" s="198"/>
      <c r="CG125" s="211"/>
      <c r="CI125" s="195" t="str">
        <f>$B123</f>
        <v>Third place</v>
      </c>
      <c r="CJ125" s="197"/>
      <c r="CK125" s="197"/>
      <c r="CL125" s="198"/>
      <c r="CM125" s="226"/>
      <c r="CN125" s="227"/>
      <c r="CO125" s="199"/>
      <c r="CP125" s="210"/>
      <c r="CQ125" s="198"/>
      <c r="CR125" s="198"/>
      <c r="CS125" s="198"/>
      <c r="CT125" s="211"/>
      <c r="CV125" s="195" t="str">
        <f>$B123</f>
        <v>Third place</v>
      </c>
      <c r="CW125" s="197"/>
      <c r="CX125" s="197"/>
      <c r="CY125" s="198"/>
      <c r="CZ125" s="226"/>
      <c r="DA125" s="227"/>
      <c r="DB125" s="199"/>
      <c r="DC125" s="210"/>
      <c r="DD125" s="198"/>
      <c r="DE125" s="198"/>
      <c r="DF125" s="198"/>
      <c r="DG125" s="211"/>
      <c r="DI125" s="195" t="str">
        <f>$B123</f>
        <v>Third place</v>
      </c>
      <c r="DJ125" s="197"/>
      <c r="DK125" s="197"/>
      <c r="DL125" s="198"/>
      <c r="DM125" s="226"/>
      <c r="DN125" s="227"/>
      <c r="DO125" s="199"/>
      <c r="DP125" s="210"/>
      <c r="DQ125" s="198"/>
      <c r="DR125" s="198"/>
      <c r="DS125" s="198"/>
      <c r="DT125" s="211"/>
      <c r="DV125" s="195" t="str">
        <f>$B123</f>
        <v>Third place</v>
      </c>
      <c r="DW125" s="197"/>
      <c r="DX125" s="197"/>
      <c r="DY125" s="198"/>
      <c r="DZ125" s="226"/>
      <c r="EA125" s="227"/>
      <c r="EB125" s="199"/>
      <c r="EC125" s="210"/>
      <c r="ED125" s="198"/>
      <c r="EE125" s="198"/>
      <c r="EF125" s="198"/>
      <c r="EG125" s="211"/>
      <c r="EI125" s="195" t="str">
        <f>$B123</f>
        <v>Third place</v>
      </c>
      <c r="EJ125" s="197"/>
      <c r="EK125" s="197"/>
      <c r="EL125" s="198"/>
      <c r="EM125" s="226"/>
      <c r="EN125" s="227"/>
      <c r="EO125" s="199"/>
      <c r="EP125" s="210"/>
      <c r="EQ125" s="198"/>
      <c r="ER125" s="198"/>
      <c r="ES125" s="198"/>
      <c r="ET125" s="211"/>
      <c r="EV125" s="195" t="str">
        <f>$B123</f>
        <v>Third place</v>
      </c>
      <c r="EW125" s="197"/>
      <c r="EX125" s="197"/>
      <c r="EY125" s="198"/>
      <c r="EZ125" s="226"/>
      <c r="FA125" s="227"/>
      <c r="FB125" s="199"/>
      <c r="FC125" s="210"/>
      <c r="FD125" s="198"/>
      <c r="FE125" s="198"/>
      <c r="FF125" s="198"/>
      <c r="FG125" s="211"/>
      <c r="FI125" s="195" t="str">
        <f>$B123</f>
        <v>Third place</v>
      </c>
      <c r="FJ125" s="197"/>
      <c r="FK125" s="197"/>
      <c r="FL125" s="198"/>
      <c r="FM125" s="226"/>
      <c r="FN125" s="227"/>
      <c r="FO125" s="199"/>
      <c r="FP125" s="210"/>
      <c r="FQ125" s="198"/>
      <c r="FR125" s="198"/>
      <c r="FS125" s="198"/>
      <c r="FT125" s="211"/>
      <c r="FV125" s="195" t="str">
        <f>$B123</f>
        <v>Third place</v>
      </c>
      <c r="FW125" s="197"/>
      <c r="FX125" s="197"/>
      <c r="FY125" s="198"/>
      <c r="FZ125" s="226"/>
      <c r="GA125" s="227"/>
      <c r="GB125" s="199"/>
      <c r="GC125" s="210"/>
      <c r="GD125" s="198"/>
      <c r="GE125" s="198"/>
      <c r="GF125" s="198"/>
      <c r="GG125" s="211"/>
      <c r="GI125" s="195" t="str">
        <f>$B123</f>
        <v>Third place</v>
      </c>
      <c r="GJ125" s="197"/>
      <c r="GK125" s="197"/>
      <c r="GL125" s="198"/>
      <c r="GM125" s="226"/>
      <c r="GN125" s="227"/>
      <c r="GO125" s="199"/>
      <c r="GP125" s="210"/>
      <c r="GQ125" s="198"/>
      <c r="GR125" s="198"/>
      <c r="GS125" s="198"/>
      <c r="GT125" s="211"/>
      <c r="GV125" s="195" t="str">
        <f>$B123</f>
        <v>Third place</v>
      </c>
      <c r="GW125" s="197"/>
      <c r="GX125" s="197"/>
      <c r="GY125" s="198"/>
      <c r="GZ125" s="226"/>
      <c r="HA125" s="227"/>
      <c r="HB125" s="199"/>
      <c r="HC125" s="210"/>
      <c r="HD125" s="198"/>
      <c r="HE125" s="198"/>
      <c r="HF125" s="198"/>
      <c r="HG125" s="211"/>
      <c r="HI125" s="195" t="str">
        <f>$B123</f>
        <v>Third place</v>
      </c>
      <c r="HJ125" s="197"/>
      <c r="HK125" s="197"/>
      <c r="HL125" s="198"/>
      <c r="HM125" s="226"/>
      <c r="HN125" s="227"/>
      <c r="HO125" s="199"/>
      <c r="HP125" s="210"/>
      <c r="HQ125" s="198"/>
      <c r="HR125" s="198"/>
      <c r="HS125" s="198"/>
      <c r="HT125" s="211"/>
      <c r="HV125" s="195" t="str">
        <f>$B123</f>
        <v>Third place</v>
      </c>
      <c r="HW125" s="197"/>
      <c r="HX125" s="197"/>
      <c r="HY125" s="198"/>
      <c r="HZ125" s="226"/>
      <c r="IA125" s="227"/>
      <c r="IB125" s="199"/>
      <c r="IC125" s="210"/>
      <c r="ID125" s="198"/>
      <c r="IE125" s="198"/>
      <c r="IF125" s="198"/>
      <c r="IG125" s="211"/>
      <c r="II125" s="195" t="str">
        <f>$B123</f>
        <v>Third place</v>
      </c>
      <c r="IJ125" s="197"/>
      <c r="IK125" s="197"/>
      <c r="IL125" s="198"/>
      <c r="IM125" s="226"/>
      <c r="IN125" s="227"/>
      <c r="IO125" s="199"/>
      <c r="IP125" s="210"/>
      <c r="IQ125" s="198"/>
      <c r="IR125" s="198"/>
      <c r="IS125" s="198"/>
      <c r="IT125" s="211"/>
      <c r="IV125" s="195" t="str">
        <f>$B123</f>
        <v>Third place</v>
      </c>
      <c r="IW125" s="197"/>
      <c r="IX125" s="197"/>
      <c r="IY125" s="198"/>
      <c r="IZ125" s="226"/>
      <c r="JA125" s="227"/>
      <c r="JB125" s="199"/>
      <c r="JC125" s="210"/>
      <c r="JD125" s="198"/>
      <c r="JE125" s="198"/>
      <c r="JF125" s="198"/>
      <c r="JG125" s="211"/>
      <c r="JI125" s="195" t="str">
        <f>$B123</f>
        <v>Third place</v>
      </c>
      <c r="JJ125" s="197"/>
      <c r="JK125" s="197"/>
      <c r="JL125" s="198"/>
      <c r="JM125" s="226"/>
      <c r="JN125" s="227"/>
      <c r="JO125" s="199"/>
      <c r="JP125" s="210"/>
      <c r="JQ125" s="198"/>
      <c r="JR125" s="198"/>
      <c r="JS125" s="198"/>
      <c r="JT125" s="211"/>
      <c r="JV125" s="195" t="str">
        <f>$B123</f>
        <v>Third place</v>
      </c>
      <c r="JW125" s="197"/>
      <c r="JX125" s="197"/>
      <c r="JY125" s="198"/>
      <c r="JZ125" s="226"/>
      <c r="KA125" s="227"/>
      <c r="KB125" s="199"/>
      <c r="KC125" s="210"/>
      <c r="KD125" s="198"/>
      <c r="KE125" s="198"/>
      <c r="KF125" s="198"/>
      <c r="KG125" s="211"/>
      <c r="KI125" s="195" t="str">
        <f>$B123</f>
        <v>Third place</v>
      </c>
      <c r="KJ125" s="197"/>
      <c r="KK125" s="197"/>
      <c r="KL125" s="198"/>
      <c r="KM125" s="226"/>
      <c r="KN125" s="227"/>
      <c r="KO125" s="199"/>
      <c r="KP125" s="210"/>
      <c r="KQ125" s="198"/>
      <c r="KR125" s="198"/>
      <c r="KS125" s="198"/>
      <c r="KT125" s="211"/>
      <c r="KV125" s="195" t="str">
        <f>$B123</f>
        <v>Third place</v>
      </c>
      <c r="KW125" s="197"/>
      <c r="KX125" s="197"/>
      <c r="KY125" s="198"/>
      <c r="KZ125" s="226"/>
      <c r="LA125" s="227"/>
      <c r="LB125" s="199"/>
      <c r="LC125" s="210"/>
      <c r="LD125" s="198"/>
      <c r="LE125" s="198"/>
      <c r="LF125" s="198"/>
      <c r="LG125" s="211"/>
      <c r="LI125" s="195" t="str">
        <f>$B123</f>
        <v>Third place</v>
      </c>
      <c r="LJ125" s="197"/>
      <c r="LK125" s="197"/>
      <c r="LL125" s="198"/>
      <c r="LM125" s="226"/>
      <c r="LN125" s="227"/>
      <c r="LO125" s="199"/>
      <c r="LP125" s="210"/>
      <c r="LQ125" s="198"/>
      <c r="LR125" s="198"/>
      <c r="LS125" s="198"/>
      <c r="LT125" s="211"/>
      <c r="LV125" s="195" t="str">
        <f>$B123</f>
        <v>Third place</v>
      </c>
      <c r="LW125" s="197"/>
      <c r="LX125" s="197"/>
      <c r="LY125" s="198"/>
      <c r="LZ125" s="226"/>
      <c r="MA125" s="227"/>
      <c r="MB125" s="199"/>
      <c r="MC125" s="210"/>
      <c r="MD125" s="198"/>
      <c r="ME125" s="198"/>
      <c r="MF125" s="198"/>
      <c r="MG125" s="211"/>
    </row>
    <row r="126" spans="1:345" ht="16.5" thickBot="1">
      <c r="B126" s="191" t="str">
        <f>IF(C126="","",INDEX(Groups!$C$7:$C$65,MATCH(C126,Groups!$D$7:$D$65,0)))</f>
        <v/>
      </c>
      <c r="C126" s="192" t="str">
        <f>'World Cup'!$L$98</f>
        <v/>
      </c>
      <c r="D126" s="193" t="str">
        <f>IF(E126="","",INDEX(Groups!$C$7:$C$65,MATCH(E126,Groups!$D$7:$D$65,0)))</f>
        <v/>
      </c>
      <c r="E126" s="194" t="str">
        <f>'World Cup'!$N$98</f>
        <v/>
      </c>
      <c r="F126" s="296" t="str">
        <f>IF(AND('World Cup'!$L$99&lt;&gt;"",'World Cup'!$N$99&lt;&gt;""),'World Cup'!$L$99+IF(AND('World Cup'!$L$101&lt;&gt;"",'World Cup'!$N$101&lt;&gt;"",'World Cup'!$L$99='World Cup'!$N$99),'World Cup'!$L$101,0),"")</f>
        <v/>
      </c>
      <c r="G126" s="297" t="str">
        <f>IF(AND('World Cup'!$L$99&lt;&gt;"",'World Cup'!$N$99&lt;&gt;""),'World Cup'!$N$99+IF(AND('World Cup'!$L$101&lt;&gt;"",'World Cup'!$N$101&lt;&gt;"",'World Cup'!$L$99='World Cup'!$N$99),'World Cup'!$N$101,0),"")</f>
        <v/>
      </c>
      <c r="I126" s="221"/>
      <c r="J126" s="187" t="str">
        <f>IF(I126="","",VLOOKUP(I126,Language!$D$5:$E$100,2,0))</f>
        <v/>
      </c>
      <c r="K126" s="246"/>
      <c r="L126" s="247"/>
      <c r="M126" s="340"/>
      <c r="N126" s="245"/>
      <c r="O126" s="188" t="str">
        <f>IF(($F124&lt;&gt;"")*($G124&lt;&gt;"")*(I126&lt;&gt;""),($F124&gt;$G124)*($B124=I126)+($F124&lt;$G124)*($D124=I126),"")</f>
        <v/>
      </c>
      <c r="P126" s="246"/>
      <c r="Q126" s="247">
        <f>COUNTIF(I$99:I$101,I126)+COUNTIF(K$99:K$101,I126)</f>
        <v>0</v>
      </c>
      <c r="R126" s="247">
        <f>COUNTIF(I$99:I$101,K126)+COUNTIF(K$99:K$101,K126)</f>
        <v>0</v>
      </c>
      <c r="S126" s="245"/>
      <c r="T126" s="261"/>
      <c r="V126" s="221"/>
      <c r="W126" s="187" t="str">
        <f>IF(V126="","",VLOOKUP(V126,Language!$D$5:$E$100,2,0))</f>
        <v/>
      </c>
      <c r="X126" s="246"/>
      <c r="Y126" s="247"/>
      <c r="Z126" s="340"/>
      <c r="AA126" s="245"/>
      <c r="AB126" s="188" t="str">
        <f>IF(($F124&lt;&gt;"")*($G124&lt;&gt;"")*(V126&lt;&gt;""),($F124&gt;$G124)*($B124=V126)+($F124&lt;$G124)*($D124=V126),"")</f>
        <v/>
      </c>
      <c r="AC126" s="246"/>
      <c r="AD126" s="247">
        <f>COUNTIF(V$99:V$101,V126)+COUNTIF(X$99:X$101,V126)</f>
        <v>0</v>
      </c>
      <c r="AE126" s="247">
        <f>COUNTIF(V$99:V$101,X126)+COUNTIF(X$99:X$101,X126)</f>
        <v>0</v>
      </c>
      <c r="AF126" s="245"/>
      <c r="AG126" s="261"/>
      <c r="AI126" s="221"/>
      <c r="AJ126" s="187" t="str">
        <f>IF(AI126="","",VLOOKUP(AI126,Language!$D$5:$E$100,2,0))</f>
        <v/>
      </c>
      <c r="AK126" s="246"/>
      <c r="AL126" s="247"/>
      <c r="AM126" s="340"/>
      <c r="AN126" s="245"/>
      <c r="AO126" s="188" t="str">
        <f>IF(($F124&lt;&gt;"")*($G124&lt;&gt;"")*(AI126&lt;&gt;""),($F124&gt;$G124)*($B124=AI126)+($F124&lt;$G124)*($D124=AI126),"")</f>
        <v/>
      </c>
      <c r="AP126" s="246"/>
      <c r="AQ126" s="247">
        <f>COUNTIF(AI$99:AI$101,AI126)+COUNTIF(AK$99:AK$101,AI126)</f>
        <v>0</v>
      </c>
      <c r="AR126" s="247">
        <f>COUNTIF(AI$99:AI$101,AK126)+COUNTIF(AK$99:AK$101,AK126)</f>
        <v>0</v>
      </c>
      <c r="AS126" s="245"/>
      <c r="AT126" s="261"/>
      <c r="AV126" s="221"/>
      <c r="AW126" s="187" t="str">
        <f>IF(AV126="","",VLOOKUP(AV126,Language!$D$5:$E$100,2,0))</f>
        <v/>
      </c>
      <c r="AX126" s="246"/>
      <c r="AY126" s="247"/>
      <c r="AZ126" s="340"/>
      <c r="BA126" s="245"/>
      <c r="BB126" s="188" t="str">
        <f>IF(($F124&lt;&gt;"")*($G124&lt;&gt;"")*(AV126&lt;&gt;""),($F124&gt;$G124)*($B124=AV126)+($F124&lt;$G124)*($D124=AV126),"")</f>
        <v/>
      </c>
      <c r="BC126" s="246"/>
      <c r="BD126" s="247">
        <f>COUNTIF(AV$99:AV$101,AV126)+COUNTIF(AX$99:AX$101,AV126)</f>
        <v>0</v>
      </c>
      <c r="BE126" s="247">
        <f>COUNTIF(AV$99:AV$101,AX126)+COUNTIF(AX$99:AX$101,AX126)</f>
        <v>0</v>
      </c>
      <c r="BF126" s="245"/>
      <c r="BG126" s="261"/>
      <c r="BI126" s="221"/>
      <c r="BJ126" s="187" t="str">
        <f>IF(BI126="","",VLOOKUP(BI126,Language!$D$5:$E$100,2,0))</f>
        <v/>
      </c>
      <c r="BK126" s="246"/>
      <c r="BL126" s="247"/>
      <c r="BM126" s="340"/>
      <c r="BN126" s="245"/>
      <c r="BO126" s="188" t="str">
        <f>IF(($F124&lt;&gt;"")*($G124&lt;&gt;"")*(BI126&lt;&gt;""),($F124&gt;$G124)*($B124=BI126)+($F124&lt;$G124)*($D124=BI126),"")</f>
        <v/>
      </c>
      <c r="BP126" s="246"/>
      <c r="BQ126" s="247">
        <f>COUNTIF(BI$99:BI$101,BI126)+COUNTIF(BK$99:BK$101,BI126)</f>
        <v>0</v>
      </c>
      <c r="BR126" s="247">
        <f>COUNTIF(BI$99:BI$101,BK126)+COUNTIF(BK$99:BK$101,BK126)</f>
        <v>0</v>
      </c>
      <c r="BS126" s="245"/>
      <c r="BT126" s="261"/>
      <c r="BV126" s="221"/>
      <c r="BW126" s="187" t="str">
        <f>IF(BV126="","",VLOOKUP(BV126,Language!$D$5:$E$100,2,0))</f>
        <v/>
      </c>
      <c r="BX126" s="246"/>
      <c r="BY126" s="247"/>
      <c r="BZ126" s="340"/>
      <c r="CA126" s="245"/>
      <c r="CB126" s="188" t="str">
        <f>IF(($F124&lt;&gt;"")*($G124&lt;&gt;"")*(BV126&lt;&gt;""),($F124&gt;$G124)*($B124=BV126)+($F124&lt;$G124)*($D124=BV126),"")</f>
        <v/>
      </c>
      <c r="CC126" s="246"/>
      <c r="CD126" s="247">
        <f>COUNTIF(BV$99:BV$101,BV126)+COUNTIF(BX$99:BX$101,BV126)</f>
        <v>0</v>
      </c>
      <c r="CE126" s="247">
        <f>COUNTIF(BV$99:BV$101,BX126)+COUNTIF(BX$99:BX$101,BX126)</f>
        <v>0</v>
      </c>
      <c r="CF126" s="245"/>
      <c r="CG126" s="261"/>
      <c r="CI126" s="221"/>
      <c r="CJ126" s="187" t="str">
        <f>IF(CI126="","",VLOOKUP(CI126,Language!$D$5:$E$100,2,0))</f>
        <v/>
      </c>
      <c r="CK126" s="246"/>
      <c r="CL126" s="247"/>
      <c r="CM126" s="340"/>
      <c r="CN126" s="245"/>
      <c r="CO126" s="188" t="str">
        <f>IF(($F124&lt;&gt;"")*($G124&lt;&gt;"")*(CI126&lt;&gt;""),($F124&gt;$G124)*($B124=CI126)+($F124&lt;$G124)*($D124=CI126),"")</f>
        <v/>
      </c>
      <c r="CP126" s="246"/>
      <c r="CQ126" s="247">
        <f>COUNTIF(CI$99:CI$101,CI126)+COUNTIF(CK$99:CK$101,CI126)</f>
        <v>0</v>
      </c>
      <c r="CR126" s="247">
        <f>COUNTIF(CI$99:CI$101,CK126)+COUNTIF(CK$99:CK$101,CK126)</f>
        <v>0</v>
      </c>
      <c r="CS126" s="245"/>
      <c r="CT126" s="261"/>
      <c r="CV126" s="221"/>
      <c r="CW126" s="187" t="str">
        <f>IF(CV126="","",VLOOKUP(CV126,Language!$D$5:$E$100,2,0))</f>
        <v/>
      </c>
      <c r="CX126" s="246"/>
      <c r="CY126" s="247"/>
      <c r="CZ126" s="340"/>
      <c r="DA126" s="245"/>
      <c r="DB126" s="188" t="str">
        <f>IF(($F124&lt;&gt;"")*($G124&lt;&gt;"")*(CV126&lt;&gt;""),($F124&gt;$G124)*($B124=CV126)+($F124&lt;$G124)*($D124=CV126),"")</f>
        <v/>
      </c>
      <c r="DC126" s="246"/>
      <c r="DD126" s="247">
        <f>COUNTIF(CV$99:CV$101,CV126)+COUNTIF(CX$99:CX$101,CV126)</f>
        <v>0</v>
      </c>
      <c r="DE126" s="247">
        <f>COUNTIF(CV$99:CV$101,CX126)+COUNTIF(CX$99:CX$101,CX126)</f>
        <v>0</v>
      </c>
      <c r="DF126" s="245"/>
      <c r="DG126" s="261"/>
      <c r="DI126" s="221"/>
      <c r="DJ126" s="187" t="str">
        <f>IF(DI126="","",VLOOKUP(DI126,Language!$D$5:$E$100,2,0))</f>
        <v/>
      </c>
      <c r="DK126" s="246"/>
      <c r="DL126" s="247"/>
      <c r="DM126" s="340"/>
      <c r="DN126" s="245"/>
      <c r="DO126" s="188" t="str">
        <f>IF(($F124&lt;&gt;"")*($G124&lt;&gt;"")*(DI126&lt;&gt;""),($F124&gt;$G124)*($B124=DI126)+($F124&lt;$G124)*($D124=DI126),"")</f>
        <v/>
      </c>
      <c r="DP126" s="246"/>
      <c r="DQ126" s="247">
        <f>COUNTIF(DI$99:DI$101,DI126)+COUNTIF(DK$99:DK$101,DI126)</f>
        <v>0</v>
      </c>
      <c r="DR126" s="247">
        <f>COUNTIF(DI$99:DI$101,DK126)+COUNTIF(DK$99:DK$101,DK126)</f>
        <v>0</v>
      </c>
      <c r="DS126" s="245"/>
      <c r="DT126" s="261"/>
      <c r="DV126" s="221"/>
      <c r="DW126" s="187" t="str">
        <f>IF(DV126="","",VLOOKUP(DV126,Language!$D$5:$E$100,2,0))</f>
        <v/>
      </c>
      <c r="DX126" s="246"/>
      <c r="DY126" s="247"/>
      <c r="DZ126" s="340"/>
      <c r="EA126" s="245"/>
      <c r="EB126" s="188" t="str">
        <f>IF(($F124&lt;&gt;"")*($G124&lt;&gt;"")*(DV126&lt;&gt;""),($F124&gt;$G124)*($B124=DV126)+($F124&lt;$G124)*($D124=DV126),"")</f>
        <v/>
      </c>
      <c r="EC126" s="246"/>
      <c r="ED126" s="247">
        <f>COUNTIF(DV$99:DV$101,DV126)+COUNTIF(DX$99:DX$101,DV126)</f>
        <v>0</v>
      </c>
      <c r="EE126" s="247">
        <f>COUNTIF(DV$99:DV$101,DX126)+COUNTIF(DX$99:DX$101,DX126)</f>
        <v>0</v>
      </c>
      <c r="EF126" s="245"/>
      <c r="EG126" s="261"/>
      <c r="EI126" s="221"/>
      <c r="EJ126" s="187" t="str">
        <f>IF(EI126="","",VLOOKUP(EI126,Language!$D$5:$E$100,2,0))</f>
        <v/>
      </c>
      <c r="EK126" s="246"/>
      <c r="EL126" s="247"/>
      <c r="EM126" s="340"/>
      <c r="EN126" s="245"/>
      <c r="EO126" s="188" t="str">
        <f>IF(($F124&lt;&gt;"")*($G124&lt;&gt;"")*(EI126&lt;&gt;""),($F124&gt;$G124)*($B124=EI126)+($F124&lt;$G124)*($D124=EI126),"")</f>
        <v/>
      </c>
      <c r="EP126" s="246"/>
      <c r="EQ126" s="247">
        <f>COUNTIF(EI$99:EI$101,EI126)+COUNTIF(EK$99:EK$101,EI126)</f>
        <v>0</v>
      </c>
      <c r="ER126" s="247">
        <f>COUNTIF(EI$99:EI$101,EK126)+COUNTIF(EK$99:EK$101,EK126)</f>
        <v>0</v>
      </c>
      <c r="ES126" s="245"/>
      <c r="ET126" s="261"/>
      <c r="EV126" s="221"/>
      <c r="EW126" s="187" t="str">
        <f>IF(EV126="","",VLOOKUP(EV126,Language!$D$5:$E$100,2,0))</f>
        <v/>
      </c>
      <c r="EX126" s="246"/>
      <c r="EY126" s="247"/>
      <c r="EZ126" s="340"/>
      <c r="FA126" s="245"/>
      <c r="FB126" s="188" t="str">
        <f>IF(($F124&lt;&gt;"")*($G124&lt;&gt;"")*(EV126&lt;&gt;""),($F124&gt;$G124)*($B124=EV126)+($F124&lt;$G124)*($D124=EV126),"")</f>
        <v/>
      </c>
      <c r="FC126" s="246"/>
      <c r="FD126" s="247">
        <f>COUNTIF(EV$99:EV$101,EV126)+COUNTIF(EX$99:EX$101,EV126)</f>
        <v>0</v>
      </c>
      <c r="FE126" s="247">
        <f>COUNTIF(EV$99:EV$101,EX126)+COUNTIF(EX$99:EX$101,EX126)</f>
        <v>0</v>
      </c>
      <c r="FF126" s="245"/>
      <c r="FG126" s="261"/>
      <c r="FI126" s="221"/>
      <c r="FJ126" s="187" t="str">
        <f>IF(FI126="","",VLOOKUP(FI126,Language!$D$5:$E$100,2,0))</f>
        <v/>
      </c>
      <c r="FK126" s="246"/>
      <c r="FL126" s="247"/>
      <c r="FM126" s="340"/>
      <c r="FN126" s="245"/>
      <c r="FO126" s="188" t="str">
        <f>IF(($F124&lt;&gt;"")*($G124&lt;&gt;"")*(FI126&lt;&gt;""),($F124&gt;$G124)*($B124=FI126)+($F124&lt;$G124)*($D124=FI126),"")</f>
        <v/>
      </c>
      <c r="FP126" s="246"/>
      <c r="FQ126" s="247">
        <f>COUNTIF(FI$99:FI$101,FI126)+COUNTIF(FK$99:FK$101,FI126)</f>
        <v>0</v>
      </c>
      <c r="FR126" s="247">
        <f>COUNTIF(FI$99:FI$101,FK126)+COUNTIF(FK$99:FK$101,FK126)</f>
        <v>0</v>
      </c>
      <c r="FS126" s="245"/>
      <c r="FT126" s="261"/>
      <c r="FV126" s="221"/>
      <c r="FW126" s="187" t="str">
        <f>IF(FV126="","",VLOOKUP(FV126,Language!$D$5:$E$100,2,0))</f>
        <v/>
      </c>
      <c r="FX126" s="246"/>
      <c r="FY126" s="247"/>
      <c r="FZ126" s="340"/>
      <c r="GA126" s="245"/>
      <c r="GB126" s="188" t="str">
        <f>IF(($F124&lt;&gt;"")*($G124&lt;&gt;"")*(FV126&lt;&gt;""),($F124&gt;$G124)*($B124=FV126)+($F124&lt;$G124)*($D124=FV126),"")</f>
        <v/>
      </c>
      <c r="GC126" s="246"/>
      <c r="GD126" s="247">
        <f>COUNTIF(FV$99:FV$101,FV126)+COUNTIF(FX$99:FX$101,FV126)</f>
        <v>0</v>
      </c>
      <c r="GE126" s="247">
        <f>COUNTIF(FV$99:FV$101,FX126)+COUNTIF(FX$99:FX$101,FX126)</f>
        <v>0</v>
      </c>
      <c r="GF126" s="245"/>
      <c r="GG126" s="261"/>
      <c r="GI126" s="221"/>
      <c r="GJ126" s="187" t="str">
        <f>IF(GI126="","",VLOOKUP(GI126,Language!$D$5:$E$100,2,0))</f>
        <v/>
      </c>
      <c r="GK126" s="246"/>
      <c r="GL126" s="247"/>
      <c r="GM126" s="340"/>
      <c r="GN126" s="245"/>
      <c r="GO126" s="188" t="str">
        <f>IF(($F124&lt;&gt;"")*($G124&lt;&gt;"")*(GI126&lt;&gt;""),($F124&gt;$G124)*($B124=GI126)+($F124&lt;$G124)*($D124=GI126),"")</f>
        <v/>
      </c>
      <c r="GP126" s="246"/>
      <c r="GQ126" s="247">
        <f>COUNTIF(GI$99:GI$101,GI126)+COUNTIF(GK$99:GK$101,GI126)</f>
        <v>0</v>
      </c>
      <c r="GR126" s="247">
        <f>COUNTIF(GI$99:GI$101,GK126)+COUNTIF(GK$99:GK$101,GK126)</f>
        <v>0</v>
      </c>
      <c r="GS126" s="245"/>
      <c r="GT126" s="261"/>
      <c r="GV126" s="221"/>
      <c r="GW126" s="187" t="str">
        <f>IF(GV126="","",VLOOKUP(GV126,Language!$D$5:$E$100,2,0))</f>
        <v/>
      </c>
      <c r="GX126" s="246"/>
      <c r="GY126" s="247"/>
      <c r="GZ126" s="340"/>
      <c r="HA126" s="245"/>
      <c r="HB126" s="188" t="str">
        <f>IF(($F124&lt;&gt;"")*($G124&lt;&gt;"")*(GV126&lt;&gt;""),($F124&gt;$G124)*($B124=GV126)+($F124&lt;$G124)*($D124=GV126),"")</f>
        <v/>
      </c>
      <c r="HC126" s="246"/>
      <c r="HD126" s="247">
        <f>COUNTIF(GV$99:GV$101,GV126)+COUNTIF(GX$99:GX$101,GV126)</f>
        <v>0</v>
      </c>
      <c r="HE126" s="247">
        <f>COUNTIF(GV$99:GV$101,GX126)+COUNTIF(GX$99:GX$101,GX126)</f>
        <v>0</v>
      </c>
      <c r="HF126" s="245"/>
      <c r="HG126" s="261"/>
      <c r="HI126" s="221"/>
      <c r="HJ126" s="187" t="str">
        <f>IF(HI126="","",VLOOKUP(HI126,Language!$D$5:$E$100,2,0))</f>
        <v/>
      </c>
      <c r="HK126" s="246"/>
      <c r="HL126" s="247"/>
      <c r="HM126" s="340"/>
      <c r="HN126" s="245"/>
      <c r="HO126" s="188" t="str">
        <f>IF(($F124&lt;&gt;"")*($G124&lt;&gt;"")*(HI126&lt;&gt;""),($F124&gt;$G124)*($B124=HI126)+($F124&lt;$G124)*($D124=HI126),"")</f>
        <v/>
      </c>
      <c r="HP126" s="246"/>
      <c r="HQ126" s="247">
        <f>COUNTIF(HI$99:HI$101,HI126)+COUNTIF(HK$99:HK$101,HI126)</f>
        <v>0</v>
      </c>
      <c r="HR126" s="247">
        <f>COUNTIF(HI$99:HI$101,HK126)+COUNTIF(HK$99:HK$101,HK126)</f>
        <v>0</v>
      </c>
      <c r="HS126" s="245"/>
      <c r="HT126" s="261"/>
      <c r="HV126" s="221"/>
      <c r="HW126" s="187" t="str">
        <f>IF(HV126="","",VLOOKUP(HV126,Language!$D$5:$E$100,2,0))</f>
        <v/>
      </c>
      <c r="HX126" s="246"/>
      <c r="HY126" s="247"/>
      <c r="HZ126" s="340"/>
      <c r="IA126" s="245"/>
      <c r="IB126" s="188" t="str">
        <f>IF(($F124&lt;&gt;"")*($G124&lt;&gt;"")*(HV126&lt;&gt;""),($F124&gt;$G124)*($B124=HV126)+($F124&lt;$G124)*($D124=HV126),"")</f>
        <v/>
      </c>
      <c r="IC126" s="246"/>
      <c r="ID126" s="247">
        <f>COUNTIF(HV$99:HV$101,HV126)+COUNTIF(HX$99:HX$101,HV126)</f>
        <v>0</v>
      </c>
      <c r="IE126" s="247">
        <f>COUNTIF(HV$99:HV$101,HX126)+COUNTIF(HX$99:HX$101,HX126)</f>
        <v>0</v>
      </c>
      <c r="IF126" s="245"/>
      <c r="IG126" s="261"/>
      <c r="II126" s="221"/>
      <c r="IJ126" s="187" t="str">
        <f>IF(II126="","",VLOOKUP(II126,Language!$D$5:$E$100,2,0))</f>
        <v/>
      </c>
      <c r="IK126" s="246"/>
      <c r="IL126" s="247"/>
      <c r="IM126" s="340"/>
      <c r="IN126" s="245"/>
      <c r="IO126" s="188" t="str">
        <f>IF(($F124&lt;&gt;"")*($G124&lt;&gt;"")*(II126&lt;&gt;""),($F124&gt;$G124)*($B124=II126)+($F124&lt;$G124)*($D124=II126),"")</f>
        <v/>
      </c>
      <c r="IP126" s="246"/>
      <c r="IQ126" s="247">
        <f>COUNTIF(II$99:II$101,II126)+COUNTIF(IK$99:IK$101,II126)</f>
        <v>0</v>
      </c>
      <c r="IR126" s="247">
        <f>COUNTIF(II$99:II$101,IK126)+COUNTIF(IK$99:IK$101,IK126)</f>
        <v>0</v>
      </c>
      <c r="IS126" s="245"/>
      <c r="IT126" s="261"/>
      <c r="IV126" s="221"/>
      <c r="IW126" s="187" t="str">
        <f>IF(IV126="","",VLOOKUP(IV126,Language!$D$5:$E$100,2,0))</f>
        <v/>
      </c>
      <c r="IX126" s="246"/>
      <c r="IY126" s="247"/>
      <c r="IZ126" s="340"/>
      <c r="JA126" s="245"/>
      <c r="JB126" s="188" t="str">
        <f>IF(($F124&lt;&gt;"")*($G124&lt;&gt;"")*(IV126&lt;&gt;""),($F124&gt;$G124)*($B124=IV126)+($F124&lt;$G124)*($D124=IV126),"")</f>
        <v/>
      </c>
      <c r="JC126" s="246"/>
      <c r="JD126" s="247">
        <f>COUNTIF(IV$99:IV$101,IV126)+COUNTIF(IX$99:IX$101,IV126)</f>
        <v>0</v>
      </c>
      <c r="JE126" s="247">
        <f>COUNTIF(IV$99:IV$101,IX126)+COUNTIF(IX$99:IX$101,IX126)</f>
        <v>0</v>
      </c>
      <c r="JF126" s="245"/>
      <c r="JG126" s="261"/>
      <c r="JI126" s="221"/>
      <c r="JJ126" s="187" t="str">
        <f>IF(JI126="","",VLOOKUP(JI126,Language!$D$5:$E$100,2,0))</f>
        <v/>
      </c>
      <c r="JK126" s="246"/>
      <c r="JL126" s="247"/>
      <c r="JM126" s="340"/>
      <c r="JN126" s="245"/>
      <c r="JO126" s="188" t="str">
        <f>IF(($F124&lt;&gt;"")*($G124&lt;&gt;"")*(JI126&lt;&gt;""),($F124&gt;$G124)*($B124=JI126)+($F124&lt;$G124)*($D124=JI126),"")</f>
        <v/>
      </c>
      <c r="JP126" s="246"/>
      <c r="JQ126" s="247">
        <f>COUNTIF(JI$99:JI$101,JI126)+COUNTIF(JK$99:JK$101,JI126)</f>
        <v>0</v>
      </c>
      <c r="JR126" s="247">
        <f>COUNTIF(JI$99:JI$101,JK126)+COUNTIF(JK$99:JK$101,JK126)</f>
        <v>0</v>
      </c>
      <c r="JS126" s="245"/>
      <c r="JT126" s="261"/>
      <c r="JV126" s="221"/>
      <c r="JW126" s="187" t="str">
        <f>IF(JV126="","",VLOOKUP(JV126,Language!$D$5:$E$100,2,0))</f>
        <v/>
      </c>
      <c r="JX126" s="246"/>
      <c r="JY126" s="247"/>
      <c r="JZ126" s="340"/>
      <c r="KA126" s="245"/>
      <c r="KB126" s="188" t="str">
        <f>IF(($F124&lt;&gt;"")*($G124&lt;&gt;"")*(JV126&lt;&gt;""),($F124&gt;$G124)*($B124=JV126)+($F124&lt;$G124)*($D124=JV126),"")</f>
        <v/>
      </c>
      <c r="KC126" s="246"/>
      <c r="KD126" s="247">
        <f>COUNTIF(JV$99:JV$101,JV126)+COUNTIF(JX$99:JX$101,JV126)</f>
        <v>0</v>
      </c>
      <c r="KE126" s="247">
        <f>COUNTIF(JV$99:JV$101,JX126)+COUNTIF(JX$99:JX$101,JX126)</f>
        <v>0</v>
      </c>
      <c r="KF126" s="245"/>
      <c r="KG126" s="261"/>
      <c r="KI126" s="221"/>
      <c r="KJ126" s="187" t="str">
        <f>IF(KI126="","",VLOOKUP(KI126,Language!$D$5:$E$100,2,0))</f>
        <v/>
      </c>
      <c r="KK126" s="246"/>
      <c r="KL126" s="247"/>
      <c r="KM126" s="340"/>
      <c r="KN126" s="245"/>
      <c r="KO126" s="188" t="str">
        <f>IF(($F124&lt;&gt;"")*($G124&lt;&gt;"")*(KI126&lt;&gt;""),($F124&gt;$G124)*($B124=KI126)+($F124&lt;$G124)*($D124=KI126),"")</f>
        <v/>
      </c>
      <c r="KP126" s="246"/>
      <c r="KQ126" s="247">
        <f>COUNTIF(KI$99:KI$101,KI126)+COUNTIF(KK$99:KK$101,KI126)</f>
        <v>0</v>
      </c>
      <c r="KR126" s="247">
        <f>COUNTIF(KI$99:KI$101,KK126)+COUNTIF(KK$99:KK$101,KK126)</f>
        <v>0</v>
      </c>
      <c r="KS126" s="245"/>
      <c r="KT126" s="261"/>
      <c r="KV126" s="221"/>
      <c r="KW126" s="187" t="str">
        <f>IF(KV126="","",VLOOKUP(KV126,Language!$D$5:$E$100,2,0))</f>
        <v/>
      </c>
      <c r="KX126" s="246"/>
      <c r="KY126" s="247"/>
      <c r="KZ126" s="340"/>
      <c r="LA126" s="245"/>
      <c r="LB126" s="188" t="str">
        <f>IF(($F124&lt;&gt;"")*($G124&lt;&gt;"")*(KV126&lt;&gt;""),($F124&gt;$G124)*($B124=KV126)+($F124&lt;$G124)*($D124=KV126),"")</f>
        <v/>
      </c>
      <c r="LC126" s="246"/>
      <c r="LD126" s="247">
        <f>COUNTIF(KV$99:KV$101,KV126)+COUNTIF(KX$99:KX$101,KV126)</f>
        <v>0</v>
      </c>
      <c r="LE126" s="247">
        <f>COUNTIF(KV$99:KV$101,KX126)+COUNTIF(KX$99:KX$101,KX126)</f>
        <v>0</v>
      </c>
      <c r="LF126" s="245"/>
      <c r="LG126" s="261"/>
      <c r="LI126" s="221"/>
      <c r="LJ126" s="187" t="str">
        <f>IF(LI126="","",VLOOKUP(LI126,Language!$D$5:$E$100,2,0))</f>
        <v/>
      </c>
      <c r="LK126" s="246"/>
      <c r="LL126" s="247"/>
      <c r="LM126" s="340"/>
      <c r="LN126" s="245"/>
      <c r="LO126" s="188" t="str">
        <f>IF(($F124&lt;&gt;"")*($G124&lt;&gt;"")*(LI126&lt;&gt;""),($F124&gt;$G124)*($B124=LI126)+($F124&lt;$G124)*($D124=LI126),"")</f>
        <v/>
      </c>
      <c r="LP126" s="246"/>
      <c r="LQ126" s="247">
        <f>COUNTIF(LI$99:LI$101,LI126)+COUNTIF(LK$99:LK$101,LI126)</f>
        <v>0</v>
      </c>
      <c r="LR126" s="247">
        <f>COUNTIF(LI$99:LI$101,LK126)+COUNTIF(LK$99:LK$101,LK126)</f>
        <v>0</v>
      </c>
      <c r="LS126" s="245"/>
      <c r="LT126" s="261"/>
      <c r="LV126" s="221"/>
      <c r="LW126" s="187" t="str">
        <f>IF(LV126="","",VLOOKUP(LV126,Language!$D$5:$E$100,2,0))</f>
        <v/>
      </c>
      <c r="LX126" s="246"/>
      <c r="LY126" s="247"/>
      <c r="LZ126" s="340"/>
      <c r="MA126" s="245"/>
      <c r="MB126" s="188" t="str">
        <f>IF(($F124&lt;&gt;"")*($G124&lt;&gt;"")*(LV126&lt;&gt;""),($F124&gt;$G124)*($B124=LV126)+($F124&lt;$G124)*($D124=LV126),"")</f>
        <v/>
      </c>
      <c r="MC126" s="246"/>
      <c r="MD126" s="247">
        <f>COUNTIF(LV$99:LV$101,LV126)+COUNTIF(LX$99:LX$101,LV126)</f>
        <v>0</v>
      </c>
      <c r="ME126" s="247">
        <f>COUNTIF(LV$99:LV$101,LX126)+COUNTIF(LX$99:LX$101,LX126)</f>
        <v>0</v>
      </c>
      <c r="MF126" s="245"/>
      <c r="MG126" s="261"/>
    </row>
    <row r="127" spans="1:345" ht="19.5" thickTop="1">
      <c r="B127" s="347" t="str">
        <f>Language!$E$220</f>
        <v>World Champion</v>
      </c>
      <c r="C127" s="38"/>
      <c r="D127" s="22"/>
      <c r="E127" s="35"/>
      <c r="F127" s="338"/>
      <c r="G127" s="338"/>
      <c r="I127" s="195" t="str">
        <f>$B127</f>
        <v>World Champion</v>
      </c>
      <c r="J127" s="197"/>
      <c r="K127" s="197"/>
      <c r="L127" s="198"/>
      <c r="M127" s="226"/>
      <c r="N127" s="227"/>
      <c r="O127" s="199"/>
      <c r="P127" s="210"/>
      <c r="Q127" s="198"/>
      <c r="R127" s="198"/>
      <c r="S127" s="198"/>
      <c r="T127" s="211"/>
      <c r="V127" s="195" t="str">
        <f>$B127</f>
        <v>World Champion</v>
      </c>
      <c r="W127" s="197"/>
      <c r="X127" s="197"/>
      <c r="Y127" s="198"/>
      <c r="Z127" s="226"/>
      <c r="AA127" s="227"/>
      <c r="AB127" s="199"/>
      <c r="AC127" s="210"/>
      <c r="AD127" s="198"/>
      <c r="AE127" s="198"/>
      <c r="AF127" s="198"/>
      <c r="AG127" s="211"/>
      <c r="AI127" s="195" t="str">
        <f>$B127</f>
        <v>World Champion</v>
      </c>
      <c r="AJ127" s="197"/>
      <c r="AK127" s="197"/>
      <c r="AL127" s="198"/>
      <c r="AM127" s="226"/>
      <c r="AN127" s="227"/>
      <c r="AO127" s="199"/>
      <c r="AP127" s="210"/>
      <c r="AQ127" s="198"/>
      <c r="AR127" s="198"/>
      <c r="AS127" s="198"/>
      <c r="AT127" s="211"/>
      <c r="AV127" s="195" t="str">
        <f>$B127</f>
        <v>World Champion</v>
      </c>
      <c r="AW127" s="197"/>
      <c r="AX127" s="197"/>
      <c r="AY127" s="198"/>
      <c r="AZ127" s="226"/>
      <c r="BA127" s="227"/>
      <c r="BB127" s="199"/>
      <c r="BC127" s="210"/>
      <c r="BD127" s="198"/>
      <c r="BE127" s="198"/>
      <c r="BF127" s="198"/>
      <c r="BG127" s="211"/>
      <c r="BI127" s="195" t="str">
        <f>$B127</f>
        <v>World Champion</v>
      </c>
      <c r="BJ127" s="197"/>
      <c r="BK127" s="197"/>
      <c r="BL127" s="198"/>
      <c r="BM127" s="226"/>
      <c r="BN127" s="227"/>
      <c r="BO127" s="199"/>
      <c r="BP127" s="210"/>
      <c r="BQ127" s="198"/>
      <c r="BR127" s="198"/>
      <c r="BS127" s="198"/>
      <c r="BT127" s="211"/>
      <c r="BV127" s="195" t="str">
        <f>$B127</f>
        <v>World Champion</v>
      </c>
      <c r="BW127" s="197"/>
      <c r="BX127" s="197"/>
      <c r="BY127" s="198"/>
      <c r="BZ127" s="226"/>
      <c r="CA127" s="227"/>
      <c r="CB127" s="199"/>
      <c r="CC127" s="210"/>
      <c r="CD127" s="198"/>
      <c r="CE127" s="198"/>
      <c r="CF127" s="198"/>
      <c r="CG127" s="211"/>
      <c r="CI127" s="195" t="str">
        <f>$B127</f>
        <v>World Champion</v>
      </c>
      <c r="CJ127" s="197"/>
      <c r="CK127" s="197"/>
      <c r="CL127" s="198"/>
      <c r="CM127" s="226"/>
      <c r="CN127" s="227"/>
      <c r="CO127" s="199"/>
      <c r="CP127" s="210"/>
      <c r="CQ127" s="198"/>
      <c r="CR127" s="198"/>
      <c r="CS127" s="198"/>
      <c r="CT127" s="211"/>
      <c r="CV127" s="195" t="str">
        <f>$B127</f>
        <v>World Champion</v>
      </c>
      <c r="CW127" s="197"/>
      <c r="CX127" s="197"/>
      <c r="CY127" s="198"/>
      <c r="CZ127" s="226"/>
      <c r="DA127" s="227"/>
      <c r="DB127" s="199"/>
      <c r="DC127" s="210"/>
      <c r="DD127" s="198"/>
      <c r="DE127" s="198"/>
      <c r="DF127" s="198"/>
      <c r="DG127" s="211"/>
      <c r="DI127" s="195" t="str">
        <f>$B127</f>
        <v>World Champion</v>
      </c>
      <c r="DJ127" s="197"/>
      <c r="DK127" s="197"/>
      <c r="DL127" s="198"/>
      <c r="DM127" s="226"/>
      <c r="DN127" s="227"/>
      <c r="DO127" s="199"/>
      <c r="DP127" s="210"/>
      <c r="DQ127" s="198"/>
      <c r="DR127" s="198"/>
      <c r="DS127" s="198"/>
      <c r="DT127" s="211"/>
      <c r="DV127" s="195" t="str">
        <f>$B127</f>
        <v>World Champion</v>
      </c>
      <c r="DW127" s="197"/>
      <c r="DX127" s="197"/>
      <c r="DY127" s="198"/>
      <c r="DZ127" s="226"/>
      <c r="EA127" s="227"/>
      <c r="EB127" s="199"/>
      <c r="EC127" s="210"/>
      <c r="ED127" s="198"/>
      <c r="EE127" s="198"/>
      <c r="EF127" s="198"/>
      <c r="EG127" s="211"/>
      <c r="EI127" s="195" t="str">
        <f>$B127</f>
        <v>World Champion</v>
      </c>
      <c r="EJ127" s="197"/>
      <c r="EK127" s="197"/>
      <c r="EL127" s="198"/>
      <c r="EM127" s="226"/>
      <c r="EN127" s="227"/>
      <c r="EO127" s="199"/>
      <c r="EP127" s="210"/>
      <c r="EQ127" s="198"/>
      <c r="ER127" s="198"/>
      <c r="ES127" s="198"/>
      <c r="ET127" s="211"/>
      <c r="EV127" s="195" t="str">
        <f>$B127</f>
        <v>World Champion</v>
      </c>
      <c r="EW127" s="197"/>
      <c r="EX127" s="197"/>
      <c r="EY127" s="198"/>
      <c r="EZ127" s="226"/>
      <c r="FA127" s="227"/>
      <c r="FB127" s="199"/>
      <c r="FC127" s="210"/>
      <c r="FD127" s="198"/>
      <c r="FE127" s="198"/>
      <c r="FF127" s="198"/>
      <c r="FG127" s="211"/>
      <c r="FI127" s="195" t="str">
        <f>$B127</f>
        <v>World Champion</v>
      </c>
      <c r="FJ127" s="197"/>
      <c r="FK127" s="197"/>
      <c r="FL127" s="198"/>
      <c r="FM127" s="226"/>
      <c r="FN127" s="227"/>
      <c r="FO127" s="199"/>
      <c r="FP127" s="210"/>
      <c r="FQ127" s="198"/>
      <c r="FR127" s="198"/>
      <c r="FS127" s="198"/>
      <c r="FT127" s="211"/>
      <c r="FV127" s="195" t="str">
        <f>$B127</f>
        <v>World Champion</v>
      </c>
      <c r="FW127" s="197"/>
      <c r="FX127" s="197"/>
      <c r="FY127" s="198"/>
      <c r="FZ127" s="226"/>
      <c r="GA127" s="227"/>
      <c r="GB127" s="199"/>
      <c r="GC127" s="210"/>
      <c r="GD127" s="198"/>
      <c r="GE127" s="198"/>
      <c r="GF127" s="198"/>
      <c r="GG127" s="211"/>
      <c r="GI127" s="195" t="str">
        <f>$B127</f>
        <v>World Champion</v>
      </c>
      <c r="GJ127" s="197"/>
      <c r="GK127" s="197"/>
      <c r="GL127" s="198"/>
      <c r="GM127" s="226"/>
      <c r="GN127" s="227"/>
      <c r="GO127" s="199"/>
      <c r="GP127" s="210"/>
      <c r="GQ127" s="198"/>
      <c r="GR127" s="198"/>
      <c r="GS127" s="198"/>
      <c r="GT127" s="211"/>
      <c r="GV127" s="195" t="str">
        <f>$B127</f>
        <v>World Champion</v>
      </c>
      <c r="GW127" s="197"/>
      <c r="GX127" s="197"/>
      <c r="GY127" s="198"/>
      <c r="GZ127" s="226"/>
      <c r="HA127" s="227"/>
      <c r="HB127" s="199"/>
      <c r="HC127" s="210"/>
      <c r="HD127" s="198"/>
      <c r="HE127" s="198"/>
      <c r="HF127" s="198"/>
      <c r="HG127" s="211"/>
      <c r="HI127" s="195" t="str">
        <f>$B127</f>
        <v>World Champion</v>
      </c>
      <c r="HJ127" s="197"/>
      <c r="HK127" s="197"/>
      <c r="HL127" s="198"/>
      <c r="HM127" s="226"/>
      <c r="HN127" s="227"/>
      <c r="HO127" s="199"/>
      <c r="HP127" s="210"/>
      <c r="HQ127" s="198"/>
      <c r="HR127" s="198"/>
      <c r="HS127" s="198"/>
      <c r="HT127" s="211"/>
      <c r="HV127" s="195" t="str">
        <f>$B127</f>
        <v>World Champion</v>
      </c>
      <c r="HW127" s="197"/>
      <c r="HX127" s="197"/>
      <c r="HY127" s="198"/>
      <c r="HZ127" s="226"/>
      <c r="IA127" s="227"/>
      <c r="IB127" s="199"/>
      <c r="IC127" s="210"/>
      <c r="ID127" s="198"/>
      <c r="IE127" s="198"/>
      <c r="IF127" s="198"/>
      <c r="IG127" s="211"/>
      <c r="II127" s="195" t="str">
        <f>$B127</f>
        <v>World Champion</v>
      </c>
      <c r="IJ127" s="197"/>
      <c r="IK127" s="197"/>
      <c r="IL127" s="198"/>
      <c r="IM127" s="226"/>
      <c r="IN127" s="227"/>
      <c r="IO127" s="199"/>
      <c r="IP127" s="210"/>
      <c r="IQ127" s="198"/>
      <c r="IR127" s="198"/>
      <c r="IS127" s="198"/>
      <c r="IT127" s="211"/>
      <c r="IV127" s="195" t="str">
        <f>$B127</f>
        <v>World Champion</v>
      </c>
      <c r="IW127" s="197"/>
      <c r="IX127" s="197"/>
      <c r="IY127" s="198"/>
      <c r="IZ127" s="226"/>
      <c r="JA127" s="227"/>
      <c r="JB127" s="199"/>
      <c r="JC127" s="210"/>
      <c r="JD127" s="198"/>
      <c r="JE127" s="198"/>
      <c r="JF127" s="198"/>
      <c r="JG127" s="211"/>
      <c r="JI127" s="195" t="str">
        <f>$B127</f>
        <v>World Champion</v>
      </c>
      <c r="JJ127" s="197"/>
      <c r="JK127" s="197"/>
      <c r="JL127" s="198"/>
      <c r="JM127" s="226"/>
      <c r="JN127" s="227"/>
      <c r="JO127" s="199"/>
      <c r="JP127" s="210"/>
      <c r="JQ127" s="198"/>
      <c r="JR127" s="198"/>
      <c r="JS127" s="198"/>
      <c r="JT127" s="211"/>
      <c r="JV127" s="195" t="str">
        <f>$B127</f>
        <v>World Champion</v>
      </c>
      <c r="JW127" s="197"/>
      <c r="JX127" s="197"/>
      <c r="JY127" s="198"/>
      <c r="JZ127" s="226"/>
      <c r="KA127" s="227"/>
      <c r="KB127" s="199"/>
      <c r="KC127" s="210"/>
      <c r="KD127" s="198"/>
      <c r="KE127" s="198"/>
      <c r="KF127" s="198"/>
      <c r="KG127" s="211"/>
      <c r="KI127" s="195" t="str">
        <f>$B127</f>
        <v>World Champion</v>
      </c>
      <c r="KJ127" s="197"/>
      <c r="KK127" s="197"/>
      <c r="KL127" s="198"/>
      <c r="KM127" s="226"/>
      <c r="KN127" s="227"/>
      <c r="KO127" s="199"/>
      <c r="KP127" s="210"/>
      <c r="KQ127" s="198"/>
      <c r="KR127" s="198"/>
      <c r="KS127" s="198"/>
      <c r="KT127" s="211"/>
      <c r="KV127" s="195" t="str">
        <f>$B127</f>
        <v>World Champion</v>
      </c>
      <c r="KW127" s="197"/>
      <c r="KX127" s="197"/>
      <c r="KY127" s="198"/>
      <c r="KZ127" s="226"/>
      <c r="LA127" s="227"/>
      <c r="LB127" s="199"/>
      <c r="LC127" s="210"/>
      <c r="LD127" s="198"/>
      <c r="LE127" s="198"/>
      <c r="LF127" s="198"/>
      <c r="LG127" s="211"/>
      <c r="LI127" s="195" t="str">
        <f>$B127</f>
        <v>World Champion</v>
      </c>
      <c r="LJ127" s="197"/>
      <c r="LK127" s="197"/>
      <c r="LL127" s="198"/>
      <c r="LM127" s="226"/>
      <c r="LN127" s="227"/>
      <c r="LO127" s="199"/>
      <c r="LP127" s="210"/>
      <c r="LQ127" s="198"/>
      <c r="LR127" s="198"/>
      <c r="LS127" s="198"/>
      <c r="LT127" s="211"/>
      <c r="LV127" s="195" t="str">
        <f>$B127</f>
        <v>World Champion</v>
      </c>
      <c r="LW127" s="197"/>
      <c r="LX127" s="197"/>
      <c r="LY127" s="198"/>
      <c r="LZ127" s="226"/>
      <c r="MA127" s="227"/>
      <c r="MB127" s="199"/>
      <c r="MC127" s="210"/>
      <c r="MD127" s="198"/>
      <c r="ME127" s="198"/>
      <c r="MF127" s="198"/>
      <c r="MG127" s="211"/>
    </row>
    <row r="128" spans="1:345" ht="16.5" thickBot="1">
      <c r="B128" s="22"/>
      <c r="C128" s="38"/>
      <c r="D128" s="22"/>
      <c r="E128" s="35"/>
      <c r="F128" s="338"/>
      <c r="G128" s="338"/>
      <c r="I128" s="224"/>
      <c r="J128" s="192" t="str">
        <f>IF(I128="","",VLOOKUP(I128,Language!$D$5:$E$100,2,0))</f>
        <v/>
      </c>
      <c r="K128" s="341"/>
      <c r="L128" s="342"/>
      <c r="M128" s="343"/>
      <c r="N128" s="344"/>
      <c r="O128" s="345" t="str">
        <f>IF(($F126&lt;&gt;"")*($G126&lt;&gt;"")*(I128&lt;&gt;""),($F126&gt;$G126)*($B126=I128)+($F126&lt;$G126)*($D126=I128),"")</f>
        <v/>
      </c>
      <c r="P128" s="339"/>
      <c r="Q128" s="245"/>
      <c r="R128" s="243"/>
      <c r="S128" s="245"/>
      <c r="T128" s="346"/>
      <c r="V128" s="224"/>
      <c r="W128" s="192" t="str">
        <f>IF(V128="","",VLOOKUP(V128,Language!$D$5:$E$100,2,0))</f>
        <v/>
      </c>
      <c r="X128" s="341"/>
      <c r="Y128" s="342"/>
      <c r="Z128" s="343"/>
      <c r="AA128" s="344"/>
      <c r="AB128" s="345" t="str">
        <f>IF(($F126&lt;&gt;"")*($G126&lt;&gt;"")*(V128&lt;&gt;""),($F126&gt;$G126)*($B126=V128)+($F126&lt;$G126)*($D126=V128),"")</f>
        <v/>
      </c>
      <c r="AC128" s="339"/>
      <c r="AD128" s="245"/>
      <c r="AE128" s="243"/>
      <c r="AF128" s="245"/>
      <c r="AG128" s="346"/>
      <c r="AI128" s="224"/>
      <c r="AJ128" s="192" t="str">
        <f>IF(AI128="","",VLOOKUP(AI128,Language!$D$5:$E$100,2,0))</f>
        <v/>
      </c>
      <c r="AK128" s="341"/>
      <c r="AL128" s="342"/>
      <c r="AM128" s="343"/>
      <c r="AN128" s="344"/>
      <c r="AO128" s="345" t="str">
        <f>IF(($F126&lt;&gt;"")*($G126&lt;&gt;"")*(AI128&lt;&gt;""),($F126&gt;$G126)*($B126=AI128)+($F126&lt;$G126)*($D126=AI128),"")</f>
        <v/>
      </c>
      <c r="AP128" s="339"/>
      <c r="AQ128" s="245"/>
      <c r="AR128" s="243"/>
      <c r="AS128" s="245"/>
      <c r="AT128" s="346"/>
      <c r="AV128" s="224"/>
      <c r="AW128" s="192" t="str">
        <f>IF(AV128="","",VLOOKUP(AV128,Language!$D$5:$E$100,2,0))</f>
        <v/>
      </c>
      <c r="AX128" s="341"/>
      <c r="AY128" s="342"/>
      <c r="AZ128" s="343"/>
      <c r="BA128" s="344"/>
      <c r="BB128" s="345" t="str">
        <f>IF(($F126&lt;&gt;"")*($G126&lt;&gt;"")*(AV128&lt;&gt;""),($F126&gt;$G126)*($B126=AV128)+($F126&lt;$G126)*($D126=AV128),"")</f>
        <v/>
      </c>
      <c r="BC128" s="339"/>
      <c r="BD128" s="245"/>
      <c r="BE128" s="243"/>
      <c r="BF128" s="245"/>
      <c r="BG128" s="346"/>
      <c r="BI128" s="224"/>
      <c r="BJ128" s="192" t="str">
        <f>IF(BI128="","",VLOOKUP(BI128,Language!$D$5:$E$100,2,0))</f>
        <v/>
      </c>
      <c r="BK128" s="341"/>
      <c r="BL128" s="342"/>
      <c r="BM128" s="343"/>
      <c r="BN128" s="344"/>
      <c r="BO128" s="345" t="str">
        <f>IF(($F126&lt;&gt;"")*($G126&lt;&gt;"")*(BI128&lt;&gt;""),($F126&gt;$G126)*($B126=BI128)+($F126&lt;$G126)*($D126=BI128),"")</f>
        <v/>
      </c>
      <c r="BP128" s="339"/>
      <c r="BQ128" s="245"/>
      <c r="BR128" s="243"/>
      <c r="BS128" s="245"/>
      <c r="BT128" s="346"/>
      <c r="BV128" s="224"/>
      <c r="BW128" s="192" t="str">
        <f>IF(BV128="","",VLOOKUP(BV128,Language!$D$5:$E$100,2,0))</f>
        <v/>
      </c>
      <c r="BX128" s="341"/>
      <c r="BY128" s="342"/>
      <c r="BZ128" s="343"/>
      <c r="CA128" s="344"/>
      <c r="CB128" s="345" t="str">
        <f>IF(($F126&lt;&gt;"")*($G126&lt;&gt;"")*(BV128&lt;&gt;""),($F126&gt;$G126)*($B126=BV128)+($F126&lt;$G126)*($D126=BV128),"")</f>
        <v/>
      </c>
      <c r="CC128" s="339"/>
      <c r="CD128" s="245"/>
      <c r="CE128" s="243"/>
      <c r="CF128" s="245"/>
      <c r="CG128" s="346"/>
      <c r="CI128" s="224"/>
      <c r="CJ128" s="192" t="str">
        <f>IF(CI128="","",VLOOKUP(CI128,Language!$D$5:$E$100,2,0))</f>
        <v/>
      </c>
      <c r="CK128" s="341"/>
      <c r="CL128" s="342"/>
      <c r="CM128" s="343"/>
      <c r="CN128" s="344"/>
      <c r="CO128" s="345" t="str">
        <f>IF(($F126&lt;&gt;"")*($G126&lt;&gt;"")*(CI128&lt;&gt;""),($F126&gt;$G126)*($B126=CI128)+($F126&lt;$G126)*($D126=CI128),"")</f>
        <v/>
      </c>
      <c r="CP128" s="339"/>
      <c r="CQ128" s="245"/>
      <c r="CR128" s="243"/>
      <c r="CS128" s="245"/>
      <c r="CT128" s="346"/>
      <c r="CV128" s="224"/>
      <c r="CW128" s="192" t="str">
        <f>IF(CV128="","",VLOOKUP(CV128,Language!$D$5:$E$100,2,0))</f>
        <v/>
      </c>
      <c r="CX128" s="341"/>
      <c r="CY128" s="342"/>
      <c r="CZ128" s="343"/>
      <c r="DA128" s="344"/>
      <c r="DB128" s="345" t="str">
        <f>IF(($F126&lt;&gt;"")*($G126&lt;&gt;"")*(CV128&lt;&gt;""),($F126&gt;$G126)*($B126=CV128)+($F126&lt;$G126)*($D126=CV128),"")</f>
        <v/>
      </c>
      <c r="DC128" s="339"/>
      <c r="DD128" s="245"/>
      <c r="DE128" s="243"/>
      <c r="DF128" s="245"/>
      <c r="DG128" s="346"/>
      <c r="DI128" s="224"/>
      <c r="DJ128" s="192" t="str">
        <f>IF(DI128="","",VLOOKUP(DI128,Language!$D$5:$E$100,2,0))</f>
        <v/>
      </c>
      <c r="DK128" s="341"/>
      <c r="DL128" s="342"/>
      <c r="DM128" s="343"/>
      <c r="DN128" s="344"/>
      <c r="DO128" s="345" t="str">
        <f>IF(($F126&lt;&gt;"")*($G126&lt;&gt;"")*(DI128&lt;&gt;""),($F126&gt;$G126)*($B126=DI128)+($F126&lt;$G126)*($D126=DI128),"")</f>
        <v/>
      </c>
      <c r="DP128" s="339"/>
      <c r="DQ128" s="245"/>
      <c r="DR128" s="243"/>
      <c r="DS128" s="245"/>
      <c r="DT128" s="346"/>
      <c r="DV128" s="224"/>
      <c r="DW128" s="192" t="str">
        <f>IF(DV128="","",VLOOKUP(DV128,Language!$D$5:$E$100,2,0))</f>
        <v/>
      </c>
      <c r="DX128" s="341"/>
      <c r="DY128" s="342"/>
      <c r="DZ128" s="343"/>
      <c r="EA128" s="344"/>
      <c r="EB128" s="345" t="str">
        <f>IF(($F126&lt;&gt;"")*($G126&lt;&gt;"")*(DV128&lt;&gt;""),($F126&gt;$G126)*($B126=DV128)+($F126&lt;$G126)*($D126=DV128),"")</f>
        <v/>
      </c>
      <c r="EC128" s="339"/>
      <c r="ED128" s="245"/>
      <c r="EE128" s="243"/>
      <c r="EF128" s="245"/>
      <c r="EG128" s="346"/>
      <c r="EI128" s="224"/>
      <c r="EJ128" s="192" t="str">
        <f>IF(EI128="","",VLOOKUP(EI128,Language!$D$5:$E$100,2,0))</f>
        <v/>
      </c>
      <c r="EK128" s="341"/>
      <c r="EL128" s="342"/>
      <c r="EM128" s="343"/>
      <c r="EN128" s="344"/>
      <c r="EO128" s="345" t="str">
        <f>IF(($F126&lt;&gt;"")*($G126&lt;&gt;"")*(EI128&lt;&gt;""),($F126&gt;$G126)*($B126=EI128)+($F126&lt;$G126)*($D126=EI128),"")</f>
        <v/>
      </c>
      <c r="EP128" s="339"/>
      <c r="EQ128" s="245"/>
      <c r="ER128" s="243"/>
      <c r="ES128" s="245"/>
      <c r="ET128" s="346"/>
      <c r="EV128" s="224"/>
      <c r="EW128" s="192" t="str">
        <f>IF(EV128="","",VLOOKUP(EV128,Language!$D$5:$E$100,2,0))</f>
        <v/>
      </c>
      <c r="EX128" s="341"/>
      <c r="EY128" s="342"/>
      <c r="EZ128" s="343"/>
      <c r="FA128" s="344"/>
      <c r="FB128" s="345" t="str">
        <f>IF(($F126&lt;&gt;"")*($G126&lt;&gt;"")*(EV128&lt;&gt;""),($F126&gt;$G126)*($B126=EV128)+($F126&lt;$G126)*($D126=EV128),"")</f>
        <v/>
      </c>
      <c r="FC128" s="339"/>
      <c r="FD128" s="245"/>
      <c r="FE128" s="243"/>
      <c r="FF128" s="245"/>
      <c r="FG128" s="346"/>
      <c r="FI128" s="224"/>
      <c r="FJ128" s="192" t="str">
        <f>IF(FI128="","",VLOOKUP(FI128,Language!$D$5:$E$100,2,0))</f>
        <v/>
      </c>
      <c r="FK128" s="341"/>
      <c r="FL128" s="342"/>
      <c r="FM128" s="343"/>
      <c r="FN128" s="344"/>
      <c r="FO128" s="345" t="str">
        <f>IF(($F126&lt;&gt;"")*($G126&lt;&gt;"")*(FI128&lt;&gt;""),($F126&gt;$G126)*($B126=FI128)+($F126&lt;$G126)*($D126=FI128),"")</f>
        <v/>
      </c>
      <c r="FP128" s="339"/>
      <c r="FQ128" s="245"/>
      <c r="FR128" s="243"/>
      <c r="FS128" s="245"/>
      <c r="FT128" s="346"/>
      <c r="FV128" s="224"/>
      <c r="FW128" s="192" t="str">
        <f>IF(FV128="","",VLOOKUP(FV128,Language!$D$5:$E$100,2,0))</f>
        <v/>
      </c>
      <c r="FX128" s="341"/>
      <c r="FY128" s="342"/>
      <c r="FZ128" s="343"/>
      <c r="GA128" s="344"/>
      <c r="GB128" s="345" t="str">
        <f>IF(($F126&lt;&gt;"")*($G126&lt;&gt;"")*(FV128&lt;&gt;""),($F126&gt;$G126)*($B126=FV128)+($F126&lt;$G126)*($D126=FV128),"")</f>
        <v/>
      </c>
      <c r="GC128" s="339"/>
      <c r="GD128" s="245"/>
      <c r="GE128" s="243"/>
      <c r="GF128" s="245"/>
      <c r="GG128" s="346"/>
      <c r="GI128" s="224"/>
      <c r="GJ128" s="192" t="str">
        <f>IF(GI128="","",VLOOKUP(GI128,Language!$D$5:$E$100,2,0))</f>
        <v/>
      </c>
      <c r="GK128" s="341"/>
      <c r="GL128" s="342"/>
      <c r="GM128" s="343"/>
      <c r="GN128" s="344"/>
      <c r="GO128" s="345" t="str">
        <f>IF(($F126&lt;&gt;"")*($G126&lt;&gt;"")*(GI128&lt;&gt;""),($F126&gt;$G126)*($B126=GI128)+($F126&lt;$G126)*($D126=GI128),"")</f>
        <v/>
      </c>
      <c r="GP128" s="339"/>
      <c r="GQ128" s="245"/>
      <c r="GR128" s="243"/>
      <c r="GS128" s="245"/>
      <c r="GT128" s="346"/>
      <c r="GV128" s="224"/>
      <c r="GW128" s="192" t="str">
        <f>IF(GV128="","",VLOOKUP(GV128,Language!$D$5:$E$100,2,0))</f>
        <v/>
      </c>
      <c r="GX128" s="341"/>
      <c r="GY128" s="342"/>
      <c r="GZ128" s="343"/>
      <c r="HA128" s="344"/>
      <c r="HB128" s="345" t="str">
        <f>IF(($F126&lt;&gt;"")*($G126&lt;&gt;"")*(GV128&lt;&gt;""),($F126&gt;$G126)*($B126=GV128)+($F126&lt;$G126)*($D126=GV128),"")</f>
        <v/>
      </c>
      <c r="HC128" s="339"/>
      <c r="HD128" s="245"/>
      <c r="HE128" s="243"/>
      <c r="HF128" s="245"/>
      <c r="HG128" s="346"/>
      <c r="HI128" s="224"/>
      <c r="HJ128" s="192" t="str">
        <f>IF(HI128="","",VLOOKUP(HI128,Language!$D$5:$E$100,2,0))</f>
        <v/>
      </c>
      <c r="HK128" s="341"/>
      <c r="HL128" s="342"/>
      <c r="HM128" s="343"/>
      <c r="HN128" s="344"/>
      <c r="HO128" s="345" t="str">
        <f>IF(($F126&lt;&gt;"")*($G126&lt;&gt;"")*(HI128&lt;&gt;""),($F126&gt;$G126)*($B126=HI128)+($F126&lt;$G126)*($D126=HI128),"")</f>
        <v/>
      </c>
      <c r="HP128" s="339"/>
      <c r="HQ128" s="245"/>
      <c r="HR128" s="243"/>
      <c r="HS128" s="245"/>
      <c r="HT128" s="346"/>
      <c r="HV128" s="224"/>
      <c r="HW128" s="192" t="str">
        <f>IF(HV128="","",VLOOKUP(HV128,Language!$D$5:$E$100,2,0))</f>
        <v/>
      </c>
      <c r="HX128" s="341"/>
      <c r="HY128" s="342"/>
      <c r="HZ128" s="343"/>
      <c r="IA128" s="344"/>
      <c r="IB128" s="345" t="str">
        <f>IF(($F126&lt;&gt;"")*($G126&lt;&gt;"")*(HV128&lt;&gt;""),($F126&gt;$G126)*($B126=HV128)+($F126&lt;$G126)*($D126=HV128),"")</f>
        <v/>
      </c>
      <c r="IC128" s="339"/>
      <c r="ID128" s="245"/>
      <c r="IE128" s="243"/>
      <c r="IF128" s="245"/>
      <c r="IG128" s="346"/>
      <c r="II128" s="224"/>
      <c r="IJ128" s="192" t="str">
        <f>IF(II128="","",VLOOKUP(II128,Language!$D$5:$E$100,2,0))</f>
        <v/>
      </c>
      <c r="IK128" s="341"/>
      <c r="IL128" s="342"/>
      <c r="IM128" s="343"/>
      <c r="IN128" s="344"/>
      <c r="IO128" s="345" t="str">
        <f>IF(($F126&lt;&gt;"")*($G126&lt;&gt;"")*(II128&lt;&gt;""),($F126&gt;$G126)*($B126=II128)+($F126&lt;$G126)*($D126=II128),"")</f>
        <v/>
      </c>
      <c r="IP128" s="339"/>
      <c r="IQ128" s="245"/>
      <c r="IR128" s="243"/>
      <c r="IS128" s="245"/>
      <c r="IT128" s="346"/>
      <c r="IV128" s="224"/>
      <c r="IW128" s="192" t="str">
        <f>IF(IV128="","",VLOOKUP(IV128,Language!$D$5:$E$100,2,0))</f>
        <v/>
      </c>
      <c r="IX128" s="341"/>
      <c r="IY128" s="342"/>
      <c r="IZ128" s="343"/>
      <c r="JA128" s="344"/>
      <c r="JB128" s="345" t="str">
        <f>IF(($F126&lt;&gt;"")*($G126&lt;&gt;"")*(IV128&lt;&gt;""),($F126&gt;$G126)*($B126=IV128)+($F126&lt;$G126)*($D126=IV128),"")</f>
        <v/>
      </c>
      <c r="JC128" s="339"/>
      <c r="JD128" s="245"/>
      <c r="JE128" s="243"/>
      <c r="JF128" s="245"/>
      <c r="JG128" s="346"/>
      <c r="JI128" s="224"/>
      <c r="JJ128" s="192" t="str">
        <f>IF(JI128="","",VLOOKUP(JI128,Language!$D$5:$E$100,2,0))</f>
        <v/>
      </c>
      <c r="JK128" s="341"/>
      <c r="JL128" s="342"/>
      <c r="JM128" s="343"/>
      <c r="JN128" s="344"/>
      <c r="JO128" s="345" t="str">
        <f>IF(($F126&lt;&gt;"")*($G126&lt;&gt;"")*(JI128&lt;&gt;""),($F126&gt;$G126)*($B126=JI128)+($F126&lt;$G126)*($D126=JI128),"")</f>
        <v/>
      </c>
      <c r="JP128" s="339"/>
      <c r="JQ128" s="245"/>
      <c r="JR128" s="243"/>
      <c r="JS128" s="245"/>
      <c r="JT128" s="346"/>
      <c r="JV128" s="224"/>
      <c r="JW128" s="192" t="str">
        <f>IF(JV128="","",VLOOKUP(JV128,Language!$D$5:$E$100,2,0))</f>
        <v/>
      </c>
      <c r="JX128" s="341"/>
      <c r="JY128" s="342"/>
      <c r="JZ128" s="343"/>
      <c r="KA128" s="344"/>
      <c r="KB128" s="345" t="str">
        <f>IF(($F126&lt;&gt;"")*($G126&lt;&gt;"")*(JV128&lt;&gt;""),($F126&gt;$G126)*($B126=JV128)+($F126&lt;$G126)*($D126=JV128),"")</f>
        <v/>
      </c>
      <c r="KC128" s="339"/>
      <c r="KD128" s="245"/>
      <c r="KE128" s="243"/>
      <c r="KF128" s="245"/>
      <c r="KG128" s="346"/>
      <c r="KI128" s="224"/>
      <c r="KJ128" s="192" t="str">
        <f>IF(KI128="","",VLOOKUP(KI128,Language!$D$5:$E$100,2,0))</f>
        <v/>
      </c>
      <c r="KK128" s="341"/>
      <c r="KL128" s="342"/>
      <c r="KM128" s="343"/>
      <c r="KN128" s="344"/>
      <c r="KO128" s="345" t="str">
        <f>IF(($F126&lt;&gt;"")*($G126&lt;&gt;"")*(KI128&lt;&gt;""),($F126&gt;$G126)*($B126=KI128)+($F126&lt;$G126)*($D126=KI128),"")</f>
        <v/>
      </c>
      <c r="KP128" s="339"/>
      <c r="KQ128" s="245"/>
      <c r="KR128" s="243"/>
      <c r="KS128" s="245"/>
      <c r="KT128" s="346"/>
      <c r="KV128" s="224"/>
      <c r="KW128" s="192" t="str">
        <f>IF(KV128="","",VLOOKUP(KV128,Language!$D$5:$E$100,2,0))</f>
        <v/>
      </c>
      <c r="KX128" s="341"/>
      <c r="KY128" s="342"/>
      <c r="KZ128" s="343"/>
      <c r="LA128" s="344"/>
      <c r="LB128" s="345" t="str">
        <f>IF(($F126&lt;&gt;"")*($G126&lt;&gt;"")*(KV128&lt;&gt;""),($F126&gt;$G126)*($B126=KV128)+($F126&lt;$G126)*($D126=KV128),"")</f>
        <v/>
      </c>
      <c r="LC128" s="339"/>
      <c r="LD128" s="245"/>
      <c r="LE128" s="243"/>
      <c r="LF128" s="245"/>
      <c r="LG128" s="346"/>
      <c r="LI128" s="224"/>
      <c r="LJ128" s="192" t="str">
        <f>IF(LI128="","",VLOOKUP(LI128,Language!$D$5:$E$100,2,0))</f>
        <v/>
      </c>
      <c r="LK128" s="341"/>
      <c r="LL128" s="342"/>
      <c r="LM128" s="343"/>
      <c r="LN128" s="344"/>
      <c r="LO128" s="345" t="str">
        <f>IF(($F126&lt;&gt;"")*($G126&lt;&gt;"")*(LI128&lt;&gt;""),($F126&gt;$G126)*($B126=LI128)+($F126&lt;$G126)*($D126=LI128),"")</f>
        <v/>
      </c>
      <c r="LP128" s="339"/>
      <c r="LQ128" s="245"/>
      <c r="LR128" s="243"/>
      <c r="LS128" s="245"/>
      <c r="LT128" s="346"/>
      <c r="LV128" s="224"/>
      <c r="LW128" s="192" t="str">
        <f>IF(LV128="","",VLOOKUP(LV128,Language!$D$5:$E$100,2,0))</f>
        <v/>
      </c>
      <c r="LX128" s="341"/>
      <c r="LY128" s="342"/>
      <c r="LZ128" s="343"/>
      <c r="MA128" s="344"/>
      <c r="MB128" s="345" t="str">
        <f>IF(($F126&lt;&gt;"")*($G126&lt;&gt;"")*(LV128&lt;&gt;""),($F126&gt;$G126)*($B126=LV128)+($F126&lt;$G126)*($D126=LV128),"")</f>
        <v/>
      </c>
      <c r="MC128" s="339"/>
      <c r="MD128" s="245"/>
      <c r="ME128" s="243"/>
      <c r="MF128" s="245"/>
      <c r="MG128" s="346"/>
    </row>
    <row r="129" spans="2:345" ht="40.5" customHeight="1" thickTop="1">
      <c r="L129" s="253"/>
      <c r="M129" s="254"/>
      <c r="N129" s="254"/>
      <c r="O129" s="207" t="str">
        <f>Language!$E$219</f>
        <v>Final</v>
      </c>
      <c r="P129" s="207" t="str">
        <f>Language!$E$210</f>
        <v>W/D/L</v>
      </c>
      <c r="Q129" s="207" t="str">
        <f>Language!$E$211</f>
        <v>GD</v>
      </c>
      <c r="R129" s="207" t="str">
        <f>Language!$E$212</f>
        <v>exact</v>
      </c>
      <c r="S129" s="207" t="str">
        <f>Language!$E$224</f>
        <v>many g.</v>
      </c>
      <c r="T129" s="208" t="str">
        <f>Language!$E$213</f>
        <v>teams</v>
      </c>
      <c r="Y129" s="253"/>
      <c r="Z129" s="254"/>
      <c r="AA129" s="254"/>
      <c r="AB129" s="207" t="str">
        <f>Language!$E$219</f>
        <v>Final</v>
      </c>
      <c r="AC129" s="207" t="str">
        <f>Language!$E$210</f>
        <v>W/D/L</v>
      </c>
      <c r="AD129" s="207" t="str">
        <f>Language!$E$211</f>
        <v>GD</v>
      </c>
      <c r="AE129" s="207" t="str">
        <f>Language!$E$212</f>
        <v>exact</v>
      </c>
      <c r="AF129" s="207" t="str">
        <f>Language!$E$224</f>
        <v>many g.</v>
      </c>
      <c r="AG129" s="208" t="str">
        <f>Language!$E$213</f>
        <v>teams</v>
      </c>
      <c r="AL129" s="253"/>
      <c r="AM129" s="254"/>
      <c r="AN129" s="254"/>
      <c r="AO129" s="207" t="str">
        <f>Language!$E$219</f>
        <v>Final</v>
      </c>
      <c r="AP129" s="207" t="str">
        <f>Language!$E$210</f>
        <v>W/D/L</v>
      </c>
      <c r="AQ129" s="207" t="str">
        <f>Language!$E$211</f>
        <v>GD</v>
      </c>
      <c r="AR129" s="207" t="str">
        <f>Language!$E$212</f>
        <v>exact</v>
      </c>
      <c r="AS129" s="207" t="str">
        <f>Language!$E$224</f>
        <v>many g.</v>
      </c>
      <c r="AT129" s="208" t="str">
        <f>Language!$E$213</f>
        <v>teams</v>
      </c>
      <c r="AY129" s="253"/>
      <c r="AZ129" s="254"/>
      <c r="BA129" s="254"/>
      <c r="BB129" s="207" t="str">
        <f>Language!$E$219</f>
        <v>Final</v>
      </c>
      <c r="BC129" s="207" t="str">
        <f>Language!$E$210</f>
        <v>W/D/L</v>
      </c>
      <c r="BD129" s="207" t="str">
        <f>Language!$E$211</f>
        <v>GD</v>
      </c>
      <c r="BE129" s="207" t="str">
        <f>Language!$E$212</f>
        <v>exact</v>
      </c>
      <c r="BF129" s="207" t="str">
        <f>Language!$E$224</f>
        <v>many g.</v>
      </c>
      <c r="BG129" s="208" t="str">
        <f>Language!$E$213</f>
        <v>teams</v>
      </c>
      <c r="BL129" s="253"/>
      <c r="BM129" s="254"/>
      <c r="BN129" s="254"/>
      <c r="BO129" s="207" t="str">
        <f>Language!$E$219</f>
        <v>Final</v>
      </c>
      <c r="BP129" s="207" t="str">
        <f>Language!$E$210</f>
        <v>W/D/L</v>
      </c>
      <c r="BQ129" s="207" t="str">
        <f>Language!$E$211</f>
        <v>GD</v>
      </c>
      <c r="BR129" s="207" t="str">
        <f>Language!$E$212</f>
        <v>exact</v>
      </c>
      <c r="BS129" s="207" t="str">
        <f>Language!$E$224</f>
        <v>many g.</v>
      </c>
      <c r="BT129" s="208" t="str">
        <f>Language!$E$213</f>
        <v>teams</v>
      </c>
      <c r="BY129" s="253"/>
      <c r="BZ129" s="254"/>
      <c r="CA129" s="254"/>
      <c r="CB129" s="207" t="str">
        <f>Language!$E$219</f>
        <v>Final</v>
      </c>
      <c r="CC129" s="207" t="str">
        <f>Language!$E$210</f>
        <v>W/D/L</v>
      </c>
      <c r="CD129" s="207" t="str">
        <f>Language!$E$211</f>
        <v>GD</v>
      </c>
      <c r="CE129" s="207" t="str">
        <f>Language!$E$212</f>
        <v>exact</v>
      </c>
      <c r="CF129" s="207" t="str">
        <f>Language!$E$224</f>
        <v>many g.</v>
      </c>
      <c r="CG129" s="208" t="str">
        <f>Language!$E$213</f>
        <v>teams</v>
      </c>
      <c r="CL129" s="253"/>
      <c r="CM129" s="254"/>
      <c r="CN129" s="254"/>
      <c r="CO129" s="207" t="str">
        <f>Language!$E$219</f>
        <v>Final</v>
      </c>
      <c r="CP129" s="207" t="str">
        <f>Language!$E$210</f>
        <v>W/D/L</v>
      </c>
      <c r="CQ129" s="207" t="str">
        <f>Language!$E$211</f>
        <v>GD</v>
      </c>
      <c r="CR129" s="207" t="str">
        <f>Language!$E$212</f>
        <v>exact</v>
      </c>
      <c r="CS129" s="207" t="str">
        <f>Language!$E$224</f>
        <v>many g.</v>
      </c>
      <c r="CT129" s="208" t="str">
        <f>Language!$E$213</f>
        <v>teams</v>
      </c>
      <c r="CY129" s="253"/>
      <c r="CZ129" s="254"/>
      <c r="DA129" s="254"/>
      <c r="DB129" s="207" t="str">
        <f>Language!$E$219</f>
        <v>Final</v>
      </c>
      <c r="DC129" s="207" t="str">
        <f>Language!$E$210</f>
        <v>W/D/L</v>
      </c>
      <c r="DD129" s="207" t="str">
        <f>Language!$E$211</f>
        <v>GD</v>
      </c>
      <c r="DE129" s="207" t="str">
        <f>Language!$E$212</f>
        <v>exact</v>
      </c>
      <c r="DF129" s="207" t="str">
        <f>Language!$E$224</f>
        <v>many g.</v>
      </c>
      <c r="DG129" s="208" t="str">
        <f>Language!$E$213</f>
        <v>teams</v>
      </c>
      <c r="DL129" s="253"/>
      <c r="DM129" s="254"/>
      <c r="DN129" s="254"/>
      <c r="DO129" s="207" t="str">
        <f>Language!$E$219</f>
        <v>Final</v>
      </c>
      <c r="DP129" s="207" t="str">
        <f>Language!$E$210</f>
        <v>W/D/L</v>
      </c>
      <c r="DQ129" s="207" t="str">
        <f>Language!$E$211</f>
        <v>GD</v>
      </c>
      <c r="DR129" s="207" t="str">
        <f>Language!$E$212</f>
        <v>exact</v>
      </c>
      <c r="DS129" s="207" t="str">
        <f>Language!$E$224</f>
        <v>many g.</v>
      </c>
      <c r="DT129" s="208" t="str">
        <f>Language!$E$213</f>
        <v>teams</v>
      </c>
      <c r="DY129" s="253"/>
      <c r="DZ129" s="254"/>
      <c r="EA129" s="254"/>
      <c r="EB129" s="207" t="str">
        <f>Language!$E$219</f>
        <v>Final</v>
      </c>
      <c r="EC129" s="207" t="str">
        <f>Language!$E$210</f>
        <v>W/D/L</v>
      </c>
      <c r="ED129" s="207" t="str">
        <f>Language!$E$211</f>
        <v>GD</v>
      </c>
      <c r="EE129" s="207" t="str">
        <f>Language!$E$212</f>
        <v>exact</v>
      </c>
      <c r="EF129" s="207" t="str">
        <f>Language!$E$224</f>
        <v>many g.</v>
      </c>
      <c r="EG129" s="208" t="str">
        <f>Language!$E$213</f>
        <v>teams</v>
      </c>
      <c r="EL129" s="253"/>
      <c r="EM129" s="254"/>
      <c r="EN129" s="254"/>
      <c r="EO129" s="207" t="str">
        <f>Language!$E$219</f>
        <v>Final</v>
      </c>
      <c r="EP129" s="207" t="str">
        <f>Language!$E$210</f>
        <v>W/D/L</v>
      </c>
      <c r="EQ129" s="207" t="str">
        <f>Language!$E$211</f>
        <v>GD</v>
      </c>
      <c r="ER129" s="207" t="str">
        <f>Language!$E$212</f>
        <v>exact</v>
      </c>
      <c r="ES129" s="207" t="str">
        <f>Language!$E$224</f>
        <v>many g.</v>
      </c>
      <c r="ET129" s="208" t="str">
        <f>Language!$E$213</f>
        <v>teams</v>
      </c>
      <c r="EY129" s="253"/>
      <c r="EZ129" s="254"/>
      <c r="FA129" s="254"/>
      <c r="FB129" s="207" t="str">
        <f>Language!$E$219</f>
        <v>Final</v>
      </c>
      <c r="FC129" s="207" t="str">
        <f>Language!$E$210</f>
        <v>W/D/L</v>
      </c>
      <c r="FD129" s="207" t="str">
        <f>Language!$E$211</f>
        <v>GD</v>
      </c>
      <c r="FE129" s="207" t="str">
        <f>Language!$E$212</f>
        <v>exact</v>
      </c>
      <c r="FF129" s="207" t="str">
        <f>Language!$E$224</f>
        <v>many g.</v>
      </c>
      <c r="FG129" s="208" t="str">
        <f>Language!$E$213</f>
        <v>teams</v>
      </c>
      <c r="FL129" s="253"/>
      <c r="FM129" s="254"/>
      <c r="FN129" s="254"/>
      <c r="FO129" s="207" t="str">
        <f>Language!$E$219</f>
        <v>Final</v>
      </c>
      <c r="FP129" s="207" t="str">
        <f>Language!$E$210</f>
        <v>W/D/L</v>
      </c>
      <c r="FQ129" s="207" t="str">
        <f>Language!$E$211</f>
        <v>GD</v>
      </c>
      <c r="FR129" s="207" t="str">
        <f>Language!$E$212</f>
        <v>exact</v>
      </c>
      <c r="FS129" s="207" t="str">
        <f>Language!$E$224</f>
        <v>many g.</v>
      </c>
      <c r="FT129" s="208" t="str">
        <f>Language!$E$213</f>
        <v>teams</v>
      </c>
      <c r="FY129" s="253"/>
      <c r="FZ129" s="254"/>
      <c r="GA129" s="254"/>
      <c r="GB129" s="207" t="str">
        <f>Language!$E$219</f>
        <v>Final</v>
      </c>
      <c r="GC129" s="207" t="str">
        <f>Language!$E$210</f>
        <v>W/D/L</v>
      </c>
      <c r="GD129" s="207" t="str">
        <f>Language!$E$211</f>
        <v>GD</v>
      </c>
      <c r="GE129" s="207" t="str">
        <f>Language!$E$212</f>
        <v>exact</v>
      </c>
      <c r="GF129" s="207" t="str">
        <f>Language!$E$224</f>
        <v>many g.</v>
      </c>
      <c r="GG129" s="208" t="str">
        <f>Language!$E$213</f>
        <v>teams</v>
      </c>
      <c r="GL129" s="253"/>
      <c r="GM129" s="254"/>
      <c r="GN129" s="254"/>
      <c r="GO129" s="207" t="str">
        <f>Language!$E$219</f>
        <v>Final</v>
      </c>
      <c r="GP129" s="207" t="str">
        <f>Language!$E$210</f>
        <v>W/D/L</v>
      </c>
      <c r="GQ129" s="207" t="str">
        <f>Language!$E$211</f>
        <v>GD</v>
      </c>
      <c r="GR129" s="207" t="str">
        <f>Language!$E$212</f>
        <v>exact</v>
      </c>
      <c r="GS129" s="207" t="str">
        <f>Language!$E$224</f>
        <v>many g.</v>
      </c>
      <c r="GT129" s="208" t="str">
        <f>Language!$E$213</f>
        <v>teams</v>
      </c>
      <c r="GY129" s="253"/>
      <c r="GZ129" s="254"/>
      <c r="HA129" s="254"/>
      <c r="HB129" s="207" t="str">
        <f>Language!$E$219</f>
        <v>Final</v>
      </c>
      <c r="HC129" s="207" t="str">
        <f>Language!$E$210</f>
        <v>W/D/L</v>
      </c>
      <c r="HD129" s="207" t="str">
        <f>Language!$E$211</f>
        <v>GD</v>
      </c>
      <c r="HE129" s="207" t="str">
        <f>Language!$E$212</f>
        <v>exact</v>
      </c>
      <c r="HF129" s="207" t="str">
        <f>Language!$E$224</f>
        <v>many g.</v>
      </c>
      <c r="HG129" s="208" t="str">
        <f>Language!$E$213</f>
        <v>teams</v>
      </c>
      <c r="HL129" s="253"/>
      <c r="HM129" s="254"/>
      <c r="HN129" s="254"/>
      <c r="HO129" s="207" t="str">
        <f>Language!$E$219</f>
        <v>Final</v>
      </c>
      <c r="HP129" s="207" t="str">
        <f>Language!$E$210</f>
        <v>W/D/L</v>
      </c>
      <c r="HQ129" s="207" t="str">
        <f>Language!$E$211</f>
        <v>GD</v>
      </c>
      <c r="HR129" s="207" t="str">
        <f>Language!$E$212</f>
        <v>exact</v>
      </c>
      <c r="HS129" s="207" t="str">
        <f>Language!$E$224</f>
        <v>many g.</v>
      </c>
      <c r="HT129" s="208" t="str">
        <f>Language!$E$213</f>
        <v>teams</v>
      </c>
      <c r="HY129" s="253"/>
      <c r="HZ129" s="254"/>
      <c r="IA129" s="254"/>
      <c r="IB129" s="207" t="str">
        <f>Language!$E$219</f>
        <v>Final</v>
      </c>
      <c r="IC129" s="207" t="str">
        <f>Language!$E$210</f>
        <v>W/D/L</v>
      </c>
      <c r="ID129" s="207" t="str">
        <f>Language!$E$211</f>
        <v>GD</v>
      </c>
      <c r="IE129" s="207" t="str">
        <f>Language!$E$212</f>
        <v>exact</v>
      </c>
      <c r="IF129" s="207" t="str">
        <f>Language!$E$224</f>
        <v>many g.</v>
      </c>
      <c r="IG129" s="208" t="str">
        <f>Language!$E$213</f>
        <v>teams</v>
      </c>
      <c r="IL129" s="253"/>
      <c r="IM129" s="254"/>
      <c r="IN129" s="254"/>
      <c r="IO129" s="207" t="str">
        <f>Language!$E$219</f>
        <v>Final</v>
      </c>
      <c r="IP129" s="207" t="str">
        <f>Language!$E$210</f>
        <v>W/D/L</v>
      </c>
      <c r="IQ129" s="207" t="str">
        <f>Language!$E$211</f>
        <v>GD</v>
      </c>
      <c r="IR129" s="207" t="str">
        <f>Language!$E$212</f>
        <v>exact</v>
      </c>
      <c r="IS129" s="207" t="str">
        <f>Language!$E$224</f>
        <v>many g.</v>
      </c>
      <c r="IT129" s="208" t="str">
        <f>Language!$E$213</f>
        <v>teams</v>
      </c>
      <c r="IY129" s="253"/>
      <c r="IZ129" s="254"/>
      <c r="JA129" s="254"/>
      <c r="JB129" s="207" t="str">
        <f>Language!$E$219</f>
        <v>Final</v>
      </c>
      <c r="JC129" s="207" t="str">
        <f>Language!$E$210</f>
        <v>W/D/L</v>
      </c>
      <c r="JD129" s="207" t="str">
        <f>Language!$E$211</f>
        <v>GD</v>
      </c>
      <c r="JE129" s="207" t="str">
        <f>Language!$E$212</f>
        <v>exact</v>
      </c>
      <c r="JF129" s="207" t="str">
        <f>Language!$E$224</f>
        <v>many g.</v>
      </c>
      <c r="JG129" s="208" t="str">
        <f>Language!$E$213</f>
        <v>teams</v>
      </c>
      <c r="JL129" s="253"/>
      <c r="JM129" s="254"/>
      <c r="JN129" s="254"/>
      <c r="JO129" s="207" t="str">
        <f>Language!$E$219</f>
        <v>Final</v>
      </c>
      <c r="JP129" s="207" t="str">
        <f>Language!$E$210</f>
        <v>W/D/L</v>
      </c>
      <c r="JQ129" s="207" t="str">
        <f>Language!$E$211</f>
        <v>GD</v>
      </c>
      <c r="JR129" s="207" t="str">
        <f>Language!$E$212</f>
        <v>exact</v>
      </c>
      <c r="JS129" s="207" t="str">
        <f>Language!$E$224</f>
        <v>many g.</v>
      </c>
      <c r="JT129" s="208" t="str">
        <f>Language!$E$213</f>
        <v>teams</v>
      </c>
      <c r="JY129" s="253"/>
      <c r="JZ129" s="254"/>
      <c r="KA129" s="254"/>
      <c r="KB129" s="207" t="str">
        <f>Language!$E$219</f>
        <v>Final</v>
      </c>
      <c r="KC129" s="207" t="str">
        <f>Language!$E$210</f>
        <v>W/D/L</v>
      </c>
      <c r="KD129" s="207" t="str">
        <f>Language!$E$211</f>
        <v>GD</v>
      </c>
      <c r="KE129" s="207" t="str">
        <f>Language!$E$212</f>
        <v>exact</v>
      </c>
      <c r="KF129" s="207" t="str">
        <f>Language!$E$224</f>
        <v>many g.</v>
      </c>
      <c r="KG129" s="208" t="str">
        <f>Language!$E$213</f>
        <v>teams</v>
      </c>
      <c r="KL129" s="253"/>
      <c r="KM129" s="254"/>
      <c r="KN129" s="254"/>
      <c r="KO129" s="207" t="str">
        <f>Language!$E$219</f>
        <v>Final</v>
      </c>
      <c r="KP129" s="207" t="str">
        <f>Language!$E$210</f>
        <v>W/D/L</v>
      </c>
      <c r="KQ129" s="207" t="str">
        <f>Language!$E$211</f>
        <v>GD</v>
      </c>
      <c r="KR129" s="207" t="str">
        <f>Language!$E$212</f>
        <v>exact</v>
      </c>
      <c r="KS129" s="207" t="str">
        <f>Language!$E$224</f>
        <v>many g.</v>
      </c>
      <c r="KT129" s="208" t="str">
        <f>Language!$E$213</f>
        <v>teams</v>
      </c>
      <c r="KY129" s="253"/>
      <c r="KZ129" s="254"/>
      <c r="LA129" s="254"/>
      <c r="LB129" s="207" t="str">
        <f>Language!$E$219</f>
        <v>Final</v>
      </c>
      <c r="LC129" s="207" t="str">
        <f>Language!$E$210</f>
        <v>W/D/L</v>
      </c>
      <c r="LD129" s="207" t="str">
        <f>Language!$E$211</f>
        <v>GD</v>
      </c>
      <c r="LE129" s="207" t="str">
        <f>Language!$E$212</f>
        <v>exact</v>
      </c>
      <c r="LF129" s="207" t="str">
        <f>Language!$E$224</f>
        <v>many g.</v>
      </c>
      <c r="LG129" s="208" t="str">
        <f>Language!$E$213</f>
        <v>teams</v>
      </c>
      <c r="LL129" s="253"/>
      <c r="LM129" s="254"/>
      <c r="LN129" s="254"/>
      <c r="LO129" s="207" t="str">
        <f>Language!$E$219</f>
        <v>Final</v>
      </c>
      <c r="LP129" s="207" t="str">
        <f>Language!$E$210</f>
        <v>W/D/L</v>
      </c>
      <c r="LQ129" s="207" t="str">
        <f>Language!$E$211</f>
        <v>GD</v>
      </c>
      <c r="LR129" s="207" t="str">
        <f>Language!$E$212</f>
        <v>exact</v>
      </c>
      <c r="LS129" s="207" t="str">
        <f>Language!$E$224</f>
        <v>many g.</v>
      </c>
      <c r="LT129" s="208" t="str">
        <f>Language!$E$213</f>
        <v>teams</v>
      </c>
      <c r="LY129" s="253"/>
      <c r="LZ129" s="254"/>
      <c r="MA129" s="254"/>
      <c r="MB129" s="207" t="str">
        <f>Language!$E$219</f>
        <v>Final</v>
      </c>
      <c r="MC129" s="207" t="str">
        <f>Language!$E$210</f>
        <v>W/D/L</v>
      </c>
      <c r="MD129" s="207" t="str">
        <f>Language!$E$211</f>
        <v>GD</v>
      </c>
      <c r="ME129" s="207" t="str">
        <f>Language!$E$212</f>
        <v>exact</v>
      </c>
      <c r="MF129" s="207" t="str">
        <f>Language!$E$224</f>
        <v>many g.</v>
      </c>
      <c r="MG129" s="208" t="str">
        <f>Language!$E$213</f>
        <v>teams</v>
      </c>
    </row>
    <row r="130" spans="2:345">
      <c r="L130" s="890" t="str">
        <f>Language!$E$245</f>
        <v>Number:</v>
      </c>
      <c r="M130" s="891"/>
      <c r="N130" s="892"/>
      <c r="O130" s="188">
        <f>SUM(O126:O128)</f>
        <v>0</v>
      </c>
      <c r="P130" s="188">
        <f>SUM(P6:P88)</f>
        <v>0</v>
      </c>
      <c r="Q130" s="188">
        <f>SUM(Q6:Q88)</f>
        <v>0</v>
      </c>
      <c r="R130" s="188">
        <f>SUM(R6:R88)</f>
        <v>0</v>
      </c>
      <c r="S130" s="188">
        <f>SUM(S6:S88)</f>
        <v>0</v>
      </c>
      <c r="T130" s="209">
        <f>SUM(T90:T124)</f>
        <v>0</v>
      </c>
      <c r="Y130" s="890" t="str">
        <f>Language!$E$245</f>
        <v>Number:</v>
      </c>
      <c r="Z130" s="891"/>
      <c r="AA130" s="892"/>
      <c r="AB130" s="188">
        <f>SUM(AB126:AB128)</f>
        <v>0</v>
      </c>
      <c r="AC130" s="188">
        <f>SUM(AC6:AC88)</f>
        <v>0</v>
      </c>
      <c r="AD130" s="188">
        <f>SUM(AD6:AD88)</f>
        <v>0</v>
      </c>
      <c r="AE130" s="188">
        <f>SUM(AE6:AE88)</f>
        <v>0</v>
      </c>
      <c r="AF130" s="188">
        <f>SUM(AF6:AF88)</f>
        <v>0</v>
      </c>
      <c r="AG130" s="209">
        <f>SUM(AG90:AG124)</f>
        <v>0</v>
      </c>
      <c r="AL130" s="890" t="str">
        <f>Language!$E$245</f>
        <v>Number:</v>
      </c>
      <c r="AM130" s="891"/>
      <c r="AN130" s="892"/>
      <c r="AO130" s="188">
        <f>SUM(AO126:AO128)</f>
        <v>0</v>
      </c>
      <c r="AP130" s="188">
        <f>SUM(AP6:AP88)</f>
        <v>0</v>
      </c>
      <c r="AQ130" s="188">
        <f>SUM(AQ6:AQ88)</f>
        <v>0</v>
      </c>
      <c r="AR130" s="188">
        <f>SUM(AR6:AR88)</f>
        <v>0</v>
      </c>
      <c r="AS130" s="188">
        <f>SUM(AS6:AS88)</f>
        <v>0</v>
      </c>
      <c r="AT130" s="209">
        <f>SUM(AT90:AT124)</f>
        <v>0</v>
      </c>
      <c r="AY130" s="890" t="str">
        <f>Language!$E$245</f>
        <v>Number:</v>
      </c>
      <c r="AZ130" s="891"/>
      <c r="BA130" s="892"/>
      <c r="BB130" s="188">
        <f>SUM(BB126:BB128)</f>
        <v>0</v>
      </c>
      <c r="BC130" s="188">
        <f>SUM(BC6:BC88)</f>
        <v>0</v>
      </c>
      <c r="BD130" s="188">
        <f>SUM(BD6:BD88)</f>
        <v>0</v>
      </c>
      <c r="BE130" s="188">
        <f>SUM(BE6:BE88)</f>
        <v>0</v>
      </c>
      <c r="BF130" s="188">
        <f>SUM(BF6:BF88)</f>
        <v>0</v>
      </c>
      <c r="BG130" s="209">
        <f>SUM(BG90:BG124)</f>
        <v>0</v>
      </c>
      <c r="BL130" s="890" t="str">
        <f>Language!$E$245</f>
        <v>Number:</v>
      </c>
      <c r="BM130" s="891"/>
      <c r="BN130" s="892"/>
      <c r="BO130" s="188">
        <f>SUM(BO126:BO128)</f>
        <v>0</v>
      </c>
      <c r="BP130" s="188">
        <f>SUM(BP6:BP88)</f>
        <v>0</v>
      </c>
      <c r="BQ130" s="188">
        <f>SUM(BQ6:BQ88)</f>
        <v>0</v>
      </c>
      <c r="BR130" s="188">
        <f>SUM(BR6:BR88)</f>
        <v>0</v>
      </c>
      <c r="BS130" s="188">
        <f>SUM(BS6:BS88)</f>
        <v>0</v>
      </c>
      <c r="BT130" s="209">
        <f>SUM(BT90:BT124)</f>
        <v>0</v>
      </c>
      <c r="BY130" s="890" t="str">
        <f>Language!$E$245</f>
        <v>Number:</v>
      </c>
      <c r="BZ130" s="891"/>
      <c r="CA130" s="892"/>
      <c r="CB130" s="188">
        <f>SUM(CB126:CB128)</f>
        <v>0</v>
      </c>
      <c r="CC130" s="188">
        <f>SUM(CC6:CC88)</f>
        <v>0</v>
      </c>
      <c r="CD130" s="188">
        <f>SUM(CD6:CD88)</f>
        <v>0</v>
      </c>
      <c r="CE130" s="188">
        <f>SUM(CE6:CE88)</f>
        <v>0</v>
      </c>
      <c r="CF130" s="188">
        <f>SUM(CF6:CF88)</f>
        <v>0</v>
      </c>
      <c r="CG130" s="209">
        <f>SUM(CG90:CG124)</f>
        <v>0</v>
      </c>
      <c r="CL130" s="890" t="str">
        <f>Language!$E$245</f>
        <v>Number:</v>
      </c>
      <c r="CM130" s="891"/>
      <c r="CN130" s="892"/>
      <c r="CO130" s="188">
        <f>SUM(CO126:CO128)</f>
        <v>0</v>
      </c>
      <c r="CP130" s="188">
        <f>SUM(CP6:CP88)</f>
        <v>0</v>
      </c>
      <c r="CQ130" s="188">
        <f>SUM(CQ6:CQ88)</f>
        <v>0</v>
      </c>
      <c r="CR130" s="188">
        <f>SUM(CR6:CR88)</f>
        <v>0</v>
      </c>
      <c r="CS130" s="188">
        <f>SUM(CS6:CS88)</f>
        <v>0</v>
      </c>
      <c r="CT130" s="209">
        <f>SUM(CT90:CT124)</f>
        <v>0</v>
      </c>
      <c r="CY130" s="890" t="str">
        <f>Language!$E$245</f>
        <v>Number:</v>
      </c>
      <c r="CZ130" s="891"/>
      <c r="DA130" s="892"/>
      <c r="DB130" s="188">
        <f>SUM(DB126:DB128)</f>
        <v>0</v>
      </c>
      <c r="DC130" s="188">
        <f>SUM(DC6:DC88)</f>
        <v>0</v>
      </c>
      <c r="DD130" s="188">
        <f>SUM(DD6:DD88)</f>
        <v>0</v>
      </c>
      <c r="DE130" s="188">
        <f>SUM(DE6:DE88)</f>
        <v>0</v>
      </c>
      <c r="DF130" s="188">
        <f>SUM(DF6:DF88)</f>
        <v>0</v>
      </c>
      <c r="DG130" s="209">
        <f>SUM(DG90:DG124)</f>
        <v>0</v>
      </c>
      <c r="DL130" s="890" t="str">
        <f>Language!$E$245</f>
        <v>Number:</v>
      </c>
      <c r="DM130" s="891"/>
      <c r="DN130" s="892"/>
      <c r="DO130" s="188">
        <f>SUM(DO126:DO128)</f>
        <v>0</v>
      </c>
      <c r="DP130" s="188">
        <f>SUM(DP6:DP88)</f>
        <v>0</v>
      </c>
      <c r="DQ130" s="188">
        <f>SUM(DQ6:DQ88)</f>
        <v>0</v>
      </c>
      <c r="DR130" s="188">
        <f>SUM(DR6:DR88)</f>
        <v>0</v>
      </c>
      <c r="DS130" s="188">
        <f>SUM(DS6:DS88)</f>
        <v>0</v>
      </c>
      <c r="DT130" s="209">
        <f>SUM(DT90:DT124)</f>
        <v>0</v>
      </c>
      <c r="DY130" s="890" t="str">
        <f>Language!$E$245</f>
        <v>Number:</v>
      </c>
      <c r="DZ130" s="891"/>
      <c r="EA130" s="892"/>
      <c r="EB130" s="188">
        <f>SUM(EB126:EB128)</f>
        <v>0</v>
      </c>
      <c r="EC130" s="188">
        <f>SUM(EC6:EC88)</f>
        <v>0</v>
      </c>
      <c r="ED130" s="188">
        <f>SUM(ED6:ED88)</f>
        <v>0</v>
      </c>
      <c r="EE130" s="188">
        <f>SUM(EE6:EE88)</f>
        <v>0</v>
      </c>
      <c r="EF130" s="188">
        <f>SUM(EF6:EF88)</f>
        <v>0</v>
      </c>
      <c r="EG130" s="209">
        <f>SUM(EG90:EG124)</f>
        <v>0</v>
      </c>
      <c r="EL130" s="890" t="str">
        <f>Language!$E$245</f>
        <v>Number:</v>
      </c>
      <c r="EM130" s="891"/>
      <c r="EN130" s="892"/>
      <c r="EO130" s="188">
        <f>SUM(EO126:EO128)</f>
        <v>0</v>
      </c>
      <c r="EP130" s="188">
        <f>SUM(EP6:EP88)</f>
        <v>0</v>
      </c>
      <c r="EQ130" s="188">
        <f>SUM(EQ6:EQ88)</f>
        <v>0</v>
      </c>
      <c r="ER130" s="188">
        <f>SUM(ER6:ER88)</f>
        <v>0</v>
      </c>
      <c r="ES130" s="188">
        <f>SUM(ES6:ES88)</f>
        <v>0</v>
      </c>
      <c r="ET130" s="209">
        <f>SUM(ET90:ET124)</f>
        <v>0</v>
      </c>
      <c r="EY130" s="890" t="str">
        <f>Language!$E$245</f>
        <v>Number:</v>
      </c>
      <c r="EZ130" s="891"/>
      <c r="FA130" s="892"/>
      <c r="FB130" s="188">
        <f>SUM(FB126:FB128)</f>
        <v>0</v>
      </c>
      <c r="FC130" s="188">
        <f>SUM(FC6:FC88)</f>
        <v>0</v>
      </c>
      <c r="FD130" s="188">
        <f>SUM(FD6:FD88)</f>
        <v>0</v>
      </c>
      <c r="FE130" s="188">
        <f>SUM(FE6:FE88)</f>
        <v>0</v>
      </c>
      <c r="FF130" s="188">
        <f>SUM(FF6:FF88)</f>
        <v>0</v>
      </c>
      <c r="FG130" s="209">
        <f>SUM(FG90:FG124)</f>
        <v>0</v>
      </c>
      <c r="FL130" s="890" t="str">
        <f>Language!$E$245</f>
        <v>Number:</v>
      </c>
      <c r="FM130" s="891"/>
      <c r="FN130" s="892"/>
      <c r="FO130" s="188">
        <f>SUM(FO126:FO128)</f>
        <v>0</v>
      </c>
      <c r="FP130" s="188">
        <f>SUM(FP6:FP88)</f>
        <v>0</v>
      </c>
      <c r="FQ130" s="188">
        <f>SUM(FQ6:FQ88)</f>
        <v>0</v>
      </c>
      <c r="FR130" s="188">
        <f>SUM(FR6:FR88)</f>
        <v>0</v>
      </c>
      <c r="FS130" s="188">
        <f>SUM(FS6:FS88)</f>
        <v>0</v>
      </c>
      <c r="FT130" s="209">
        <f>SUM(FT90:FT124)</f>
        <v>0</v>
      </c>
      <c r="FY130" s="890" t="str">
        <f>Language!$E$245</f>
        <v>Number:</v>
      </c>
      <c r="FZ130" s="891"/>
      <c r="GA130" s="892"/>
      <c r="GB130" s="188">
        <f>SUM(GB126:GB128)</f>
        <v>0</v>
      </c>
      <c r="GC130" s="188">
        <f>SUM(GC6:GC88)</f>
        <v>0</v>
      </c>
      <c r="GD130" s="188">
        <f>SUM(GD6:GD88)</f>
        <v>0</v>
      </c>
      <c r="GE130" s="188">
        <f>SUM(GE6:GE88)</f>
        <v>0</v>
      </c>
      <c r="GF130" s="188">
        <f>SUM(GF6:GF88)</f>
        <v>0</v>
      </c>
      <c r="GG130" s="209">
        <f>SUM(GG90:GG124)</f>
        <v>0</v>
      </c>
      <c r="GL130" s="890" t="str">
        <f>Language!$E$245</f>
        <v>Number:</v>
      </c>
      <c r="GM130" s="891"/>
      <c r="GN130" s="892"/>
      <c r="GO130" s="188">
        <f>SUM(GO126:GO128)</f>
        <v>0</v>
      </c>
      <c r="GP130" s="188">
        <f>SUM(GP6:GP88)</f>
        <v>0</v>
      </c>
      <c r="GQ130" s="188">
        <f>SUM(GQ6:GQ88)</f>
        <v>0</v>
      </c>
      <c r="GR130" s="188">
        <f>SUM(GR6:GR88)</f>
        <v>0</v>
      </c>
      <c r="GS130" s="188">
        <f>SUM(GS6:GS88)</f>
        <v>0</v>
      </c>
      <c r="GT130" s="209">
        <f>SUM(GT90:GT124)</f>
        <v>0</v>
      </c>
      <c r="GY130" s="890" t="str">
        <f>Language!$E$245</f>
        <v>Number:</v>
      </c>
      <c r="GZ130" s="891"/>
      <c r="HA130" s="892"/>
      <c r="HB130" s="188">
        <f>SUM(HB126:HB128)</f>
        <v>0</v>
      </c>
      <c r="HC130" s="188">
        <f>SUM(HC6:HC88)</f>
        <v>0</v>
      </c>
      <c r="HD130" s="188">
        <f>SUM(HD6:HD88)</f>
        <v>0</v>
      </c>
      <c r="HE130" s="188">
        <f>SUM(HE6:HE88)</f>
        <v>0</v>
      </c>
      <c r="HF130" s="188">
        <f>SUM(HF6:HF88)</f>
        <v>0</v>
      </c>
      <c r="HG130" s="209">
        <f>SUM(HG90:HG124)</f>
        <v>0</v>
      </c>
      <c r="HL130" s="890" t="str">
        <f>Language!$E$245</f>
        <v>Number:</v>
      </c>
      <c r="HM130" s="891"/>
      <c r="HN130" s="892"/>
      <c r="HO130" s="188">
        <f>SUM(HO126:HO128)</f>
        <v>0</v>
      </c>
      <c r="HP130" s="188">
        <f>SUM(HP6:HP88)</f>
        <v>0</v>
      </c>
      <c r="HQ130" s="188">
        <f>SUM(HQ6:HQ88)</f>
        <v>0</v>
      </c>
      <c r="HR130" s="188">
        <f>SUM(HR6:HR88)</f>
        <v>0</v>
      </c>
      <c r="HS130" s="188">
        <f>SUM(HS6:HS88)</f>
        <v>0</v>
      </c>
      <c r="HT130" s="209">
        <f>SUM(HT90:HT124)</f>
        <v>0</v>
      </c>
      <c r="HY130" s="890" t="str">
        <f>Language!$E$245</f>
        <v>Number:</v>
      </c>
      <c r="HZ130" s="891"/>
      <c r="IA130" s="892"/>
      <c r="IB130" s="188">
        <f>SUM(IB126:IB128)</f>
        <v>0</v>
      </c>
      <c r="IC130" s="188">
        <f>SUM(IC6:IC88)</f>
        <v>0</v>
      </c>
      <c r="ID130" s="188">
        <f>SUM(ID6:ID88)</f>
        <v>0</v>
      </c>
      <c r="IE130" s="188">
        <f>SUM(IE6:IE88)</f>
        <v>0</v>
      </c>
      <c r="IF130" s="188">
        <f>SUM(IF6:IF88)</f>
        <v>0</v>
      </c>
      <c r="IG130" s="209">
        <f>SUM(IG90:IG124)</f>
        <v>0</v>
      </c>
      <c r="IL130" s="890" t="str">
        <f>Language!$E$245</f>
        <v>Number:</v>
      </c>
      <c r="IM130" s="891"/>
      <c r="IN130" s="892"/>
      <c r="IO130" s="188">
        <f>SUM(IO126:IO128)</f>
        <v>0</v>
      </c>
      <c r="IP130" s="188">
        <f>SUM(IP6:IP88)</f>
        <v>0</v>
      </c>
      <c r="IQ130" s="188">
        <f>SUM(IQ6:IQ88)</f>
        <v>0</v>
      </c>
      <c r="IR130" s="188">
        <f>SUM(IR6:IR88)</f>
        <v>0</v>
      </c>
      <c r="IS130" s="188">
        <f>SUM(IS6:IS88)</f>
        <v>0</v>
      </c>
      <c r="IT130" s="209">
        <f>SUM(IT90:IT124)</f>
        <v>0</v>
      </c>
      <c r="IY130" s="890" t="str">
        <f>Language!$E$245</f>
        <v>Number:</v>
      </c>
      <c r="IZ130" s="891"/>
      <c r="JA130" s="892"/>
      <c r="JB130" s="188">
        <f>SUM(JB126:JB128)</f>
        <v>0</v>
      </c>
      <c r="JC130" s="188">
        <f>SUM(JC6:JC88)</f>
        <v>0</v>
      </c>
      <c r="JD130" s="188">
        <f>SUM(JD6:JD88)</f>
        <v>0</v>
      </c>
      <c r="JE130" s="188">
        <f>SUM(JE6:JE88)</f>
        <v>0</v>
      </c>
      <c r="JF130" s="188">
        <f>SUM(JF6:JF88)</f>
        <v>0</v>
      </c>
      <c r="JG130" s="209">
        <f>SUM(JG90:JG124)</f>
        <v>0</v>
      </c>
      <c r="JL130" s="890" t="str">
        <f>Language!$E$245</f>
        <v>Number:</v>
      </c>
      <c r="JM130" s="891"/>
      <c r="JN130" s="892"/>
      <c r="JO130" s="188">
        <f>SUM(JO126:JO128)</f>
        <v>0</v>
      </c>
      <c r="JP130" s="188">
        <f>SUM(JP6:JP88)</f>
        <v>0</v>
      </c>
      <c r="JQ130" s="188">
        <f>SUM(JQ6:JQ88)</f>
        <v>0</v>
      </c>
      <c r="JR130" s="188">
        <f>SUM(JR6:JR88)</f>
        <v>0</v>
      </c>
      <c r="JS130" s="188">
        <f>SUM(JS6:JS88)</f>
        <v>0</v>
      </c>
      <c r="JT130" s="209">
        <f>SUM(JT90:JT124)</f>
        <v>0</v>
      </c>
      <c r="JY130" s="890" t="str">
        <f>Language!$E$245</f>
        <v>Number:</v>
      </c>
      <c r="JZ130" s="891"/>
      <c r="KA130" s="892"/>
      <c r="KB130" s="188">
        <f>SUM(KB126:KB128)</f>
        <v>0</v>
      </c>
      <c r="KC130" s="188">
        <f>SUM(KC6:KC88)</f>
        <v>0</v>
      </c>
      <c r="KD130" s="188">
        <f>SUM(KD6:KD88)</f>
        <v>0</v>
      </c>
      <c r="KE130" s="188">
        <f>SUM(KE6:KE88)</f>
        <v>0</v>
      </c>
      <c r="KF130" s="188">
        <f>SUM(KF6:KF88)</f>
        <v>0</v>
      </c>
      <c r="KG130" s="209">
        <f>SUM(KG90:KG124)</f>
        <v>0</v>
      </c>
      <c r="KL130" s="890" t="str">
        <f>Language!$E$245</f>
        <v>Number:</v>
      </c>
      <c r="KM130" s="891"/>
      <c r="KN130" s="892"/>
      <c r="KO130" s="188">
        <f>SUM(KO126:KO128)</f>
        <v>0</v>
      </c>
      <c r="KP130" s="188">
        <f>SUM(KP6:KP88)</f>
        <v>0</v>
      </c>
      <c r="KQ130" s="188">
        <f>SUM(KQ6:KQ88)</f>
        <v>0</v>
      </c>
      <c r="KR130" s="188">
        <f>SUM(KR6:KR88)</f>
        <v>0</v>
      </c>
      <c r="KS130" s="188">
        <f>SUM(KS6:KS88)</f>
        <v>0</v>
      </c>
      <c r="KT130" s="209">
        <f>SUM(KT90:KT124)</f>
        <v>0</v>
      </c>
      <c r="KY130" s="890" t="str">
        <f>Language!$E$245</f>
        <v>Number:</v>
      </c>
      <c r="KZ130" s="891"/>
      <c r="LA130" s="892"/>
      <c r="LB130" s="188">
        <f>SUM(LB126:LB128)</f>
        <v>0</v>
      </c>
      <c r="LC130" s="188">
        <f>SUM(LC6:LC88)</f>
        <v>0</v>
      </c>
      <c r="LD130" s="188">
        <f>SUM(LD6:LD88)</f>
        <v>0</v>
      </c>
      <c r="LE130" s="188">
        <f>SUM(LE6:LE88)</f>
        <v>0</v>
      </c>
      <c r="LF130" s="188">
        <f>SUM(LF6:LF88)</f>
        <v>0</v>
      </c>
      <c r="LG130" s="209">
        <f>SUM(LG90:LG124)</f>
        <v>0</v>
      </c>
      <c r="LL130" s="890" t="str">
        <f>Language!$E$245</f>
        <v>Number:</v>
      </c>
      <c r="LM130" s="891"/>
      <c r="LN130" s="892"/>
      <c r="LO130" s="188">
        <f>SUM(LO126:LO128)</f>
        <v>0</v>
      </c>
      <c r="LP130" s="188">
        <f>SUM(LP6:LP88)</f>
        <v>0</v>
      </c>
      <c r="LQ130" s="188">
        <f>SUM(LQ6:LQ88)</f>
        <v>0</v>
      </c>
      <c r="LR130" s="188">
        <f>SUM(LR6:LR88)</f>
        <v>0</v>
      </c>
      <c r="LS130" s="188">
        <f>SUM(LS6:LS88)</f>
        <v>0</v>
      </c>
      <c r="LT130" s="209">
        <f>SUM(LT90:LT124)</f>
        <v>0</v>
      </c>
      <c r="LY130" s="890" t="str">
        <f>Language!$E$245</f>
        <v>Number:</v>
      </c>
      <c r="LZ130" s="891"/>
      <c r="MA130" s="892"/>
      <c r="MB130" s="188">
        <f>SUM(MB126:MB128)</f>
        <v>0</v>
      </c>
      <c r="MC130" s="188">
        <f>SUM(MC6:MC88)</f>
        <v>0</v>
      </c>
      <c r="MD130" s="188">
        <f>SUM(MD6:MD88)</f>
        <v>0</v>
      </c>
      <c r="ME130" s="188">
        <f>SUM(ME6:ME88)</f>
        <v>0</v>
      </c>
      <c r="MF130" s="188">
        <f>SUM(MF6:MF88)</f>
        <v>0</v>
      </c>
      <c r="MG130" s="209">
        <f>SUM(MG90:MG124)</f>
        <v>0</v>
      </c>
    </row>
    <row r="131" spans="2:345" ht="16.5" thickBot="1">
      <c r="L131" s="884" t="str">
        <f>Language!$E$207</f>
        <v>Points:</v>
      </c>
      <c r="M131" s="885"/>
      <c r="N131" s="886"/>
      <c r="O131" s="215">
        <f>O130*PrSettings!$F$9</f>
        <v>0</v>
      </c>
      <c r="P131" s="215">
        <f>P130*PrSettings!$F$4</f>
        <v>0</v>
      </c>
      <c r="Q131" s="215">
        <f>Q130*PrSettings!$F$5</f>
        <v>0</v>
      </c>
      <c r="R131" s="215">
        <f>R130*PrSettings!$F$6</f>
        <v>0</v>
      </c>
      <c r="S131" s="215">
        <f>S130*PrSettings!$F$7</f>
        <v>0</v>
      </c>
      <c r="T131" s="216">
        <f>T130*PrSettings!$F$8</f>
        <v>0</v>
      </c>
      <c r="Y131" s="884" t="str">
        <f>Language!$E$207</f>
        <v>Points:</v>
      </c>
      <c r="Z131" s="885"/>
      <c r="AA131" s="886"/>
      <c r="AB131" s="215">
        <f>AB130*PrSettings!$F$9</f>
        <v>0</v>
      </c>
      <c r="AC131" s="215">
        <f>AC130*PrSettings!$F$4</f>
        <v>0</v>
      </c>
      <c r="AD131" s="215">
        <f>AD130*PrSettings!$F$5</f>
        <v>0</v>
      </c>
      <c r="AE131" s="215">
        <f>AE130*PrSettings!$F$6</f>
        <v>0</v>
      </c>
      <c r="AF131" s="215">
        <f>AF130*PrSettings!$F$7</f>
        <v>0</v>
      </c>
      <c r="AG131" s="216">
        <f>AG130*PrSettings!$F$8</f>
        <v>0</v>
      </c>
      <c r="AL131" s="884" t="str">
        <f>Language!$E$207</f>
        <v>Points:</v>
      </c>
      <c r="AM131" s="885"/>
      <c r="AN131" s="886"/>
      <c r="AO131" s="215">
        <f>AO130*PrSettings!$F$9</f>
        <v>0</v>
      </c>
      <c r="AP131" s="215">
        <f>AP130*PrSettings!$F$4</f>
        <v>0</v>
      </c>
      <c r="AQ131" s="215">
        <f>AQ130*PrSettings!$F$5</f>
        <v>0</v>
      </c>
      <c r="AR131" s="215">
        <f>AR130*PrSettings!$F$6</f>
        <v>0</v>
      </c>
      <c r="AS131" s="215">
        <f>AS130*PrSettings!$F$7</f>
        <v>0</v>
      </c>
      <c r="AT131" s="216">
        <f>AT130*PrSettings!$F$8</f>
        <v>0</v>
      </c>
      <c r="AY131" s="884" t="str">
        <f>Language!$E$207</f>
        <v>Points:</v>
      </c>
      <c r="AZ131" s="885"/>
      <c r="BA131" s="886"/>
      <c r="BB131" s="215">
        <f>BB130*PrSettings!$F$9</f>
        <v>0</v>
      </c>
      <c r="BC131" s="215">
        <f>BC130*PrSettings!$F$4</f>
        <v>0</v>
      </c>
      <c r="BD131" s="215">
        <f>BD130*PrSettings!$F$5</f>
        <v>0</v>
      </c>
      <c r="BE131" s="215">
        <f>BE130*PrSettings!$F$6</f>
        <v>0</v>
      </c>
      <c r="BF131" s="215">
        <f>BF130*PrSettings!$F$7</f>
        <v>0</v>
      </c>
      <c r="BG131" s="216">
        <f>BG130*PrSettings!$F$8</f>
        <v>0</v>
      </c>
      <c r="BL131" s="884" t="str">
        <f>Language!$E$207</f>
        <v>Points:</v>
      </c>
      <c r="BM131" s="885"/>
      <c r="BN131" s="886"/>
      <c r="BO131" s="215">
        <f>BO130*PrSettings!$F$9</f>
        <v>0</v>
      </c>
      <c r="BP131" s="215">
        <f>BP130*PrSettings!$F$4</f>
        <v>0</v>
      </c>
      <c r="BQ131" s="215">
        <f>BQ130*PrSettings!$F$5</f>
        <v>0</v>
      </c>
      <c r="BR131" s="215">
        <f>BR130*PrSettings!$F$6</f>
        <v>0</v>
      </c>
      <c r="BS131" s="215">
        <f>BS130*PrSettings!$F$7</f>
        <v>0</v>
      </c>
      <c r="BT131" s="216">
        <f>BT130*PrSettings!$F$8</f>
        <v>0</v>
      </c>
      <c r="BY131" s="884" t="str">
        <f>Language!$E$207</f>
        <v>Points:</v>
      </c>
      <c r="BZ131" s="885"/>
      <c r="CA131" s="886"/>
      <c r="CB131" s="215">
        <f>CB130*PrSettings!$F$9</f>
        <v>0</v>
      </c>
      <c r="CC131" s="215">
        <f>CC130*PrSettings!$F$4</f>
        <v>0</v>
      </c>
      <c r="CD131" s="215">
        <f>CD130*PrSettings!$F$5</f>
        <v>0</v>
      </c>
      <c r="CE131" s="215">
        <f>CE130*PrSettings!$F$6</f>
        <v>0</v>
      </c>
      <c r="CF131" s="215">
        <f>CF130*PrSettings!$F$7</f>
        <v>0</v>
      </c>
      <c r="CG131" s="216">
        <f>CG130*PrSettings!$F$8</f>
        <v>0</v>
      </c>
      <c r="CL131" s="884" t="str">
        <f>Language!$E$207</f>
        <v>Points:</v>
      </c>
      <c r="CM131" s="885"/>
      <c r="CN131" s="886"/>
      <c r="CO131" s="215">
        <f>CO130*PrSettings!$F$9</f>
        <v>0</v>
      </c>
      <c r="CP131" s="215">
        <f>CP130*PrSettings!$F$4</f>
        <v>0</v>
      </c>
      <c r="CQ131" s="215">
        <f>CQ130*PrSettings!$F$5</f>
        <v>0</v>
      </c>
      <c r="CR131" s="215">
        <f>CR130*PrSettings!$F$6</f>
        <v>0</v>
      </c>
      <c r="CS131" s="215">
        <f>CS130*PrSettings!$F$7</f>
        <v>0</v>
      </c>
      <c r="CT131" s="216">
        <f>CT130*PrSettings!$F$8</f>
        <v>0</v>
      </c>
      <c r="CY131" s="884" t="str">
        <f>Language!$E$207</f>
        <v>Points:</v>
      </c>
      <c r="CZ131" s="885"/>
      <c r="DA131" s="886"/>
      <c r="DB131" s="215">
        <f>DB130*PrSettings!$F$9</f>
        <v>0</v>
      </c>
      <c r="DC131" s="215">
        <f>DC130*PrSettings!$F$4</f>
        <v>0</v>
      </c>
      <c r="DD131" s="215">
        <f>DD130*PrSettings!$F$5</f>
        <v>0</v>
      </c>
      <c r="DE131" s="215">
        <f>DE130*PrSettings!$F$6</f>
        <v>0</v>
      </c>
      <c r="DF131" s="215">
        <f>DF130*PrSettings!$F$7</f>
        <v>0</v>
      </c>
      <c r="DG131" s="216">
        <f>DG130*PrSettings!$F$8</f>
        <v>0</v>
      </c>
      <c r="DL131" s="884" t="str">
        <f>Language!$E$207</f>
        <v>Points:</v>
      </c>
      <c r="DM131" s="885"/>
      <c r="DN131" s="886"/>
      <c r="DO131" s="215">
        <f>DO130*PrSettings!$F$9</f>
        <v>0</v>
      </c>
      <c r="DP131" s="215">
        <f>DP130*PrSettings!$F$4</f>
        <v>0</v>
      </c>
      <c r="DQ131" s="215">
        <f>DQ130*PrSettings!$F$5</f>
        <v>0</v>
      </c>
      <c r="DR131" s="215">
        <f>DR130*PrSettings!$F$6</f>
        <v>0</v>
      </c>
      <c r="DS131" s="215">
        <f>DS130*PrSettings!$F$7</f>
        <v>0</v>
      </c>
      <c r="DT131" s="216">
        <f>DT130*PrSettings!$F$8</f>
        <v>0</v>
      </c>
      <c r="DY131" s="884" t="str">
        <f>Language!$E$207</f>
        <v>Points:</v>
      </c>
      <c r="DZ131" s="885"/>
      <c r="EA131" s="886"/>
      <c r="EB131" s="215">
        <f>EB130*PrSettings!$F$9</f>
        <v>0</v>
      </c>
      <c r="EC131" s="215">
        <f>EC130*PrSettings!$F$4</f>
        <v>0</v>
      </c>
      <c r="ED131" s="215">
        <f>ED130*PrSettings!$F$5</f>
        <v>0</v>
      </c>
      <c r="EE131" s="215">
        <f>EE130*PrSettings!$F$6</f>
        <v>0</v>
      </c>
      <c r="EF131" s="215">
        <f>EF130*PrSettings!$F$7</f>
        <v>0</v>
      </c>
      <c r="EG131" s="216">
        <f>EG130*PrSettings!$F$8</f>
        <v>0</v>
      </c>
      <c r="EL131" s="884" t="str">
        <f>Language!$E$207</f>
        <v>Points:</v>
      </c>
      <c r="EM131" s="885"/>
      <c r="EN131" s="886"/>
      <c r="EO131" s="215">
        <f>EO130*PrSettings!$F$9</f>
        <v>0</v>
      </c>
      <c r="EP131" s="215">
        <f>EP130*PrSettings!$F$4</f>
        <v>0</v>
      </c>
      <c r="EQ131" s="215">
        <f>EQ130*PrSettings!$F$5</f>
        <v>0</v>
      </c>
      <c r="ER131" s="215">
        <f>ER130*PrSettings!$F$6</f>
        <v>0</v>
      </c>
      <c r="ES131" s="215">
        <f>ES130*PrSettings!$F$7</f>
        <v>0</v>
      </c>
      <c r="ET131" s="216">
        <f>ET130*PrSettings!$F$8</f>
        <v>0</v>
      </c>
      <c r="EY131" s="884" t="str">
        <f>Language!$E$207</f>
        <v>Points:</v>
      </c>
      <c r="EZ131" s="885"/>
      <c r="FA131" s="886"/>
      <c r="FB131" s="215">
        <f>FB130*PrSettings!$F$9</f>
        <v>0</v>
      </c>
      <c r="FC131" s="215">
        <f>FC130*PrSettings!$F$4</f>
        <v>0</v>
      </c>
      <c r="FD131" s="215">
        <f>FD130*PrSettings!$F$5</f>
        <v>0</v>
      </c>
      <c r="FE131" s="215">
        <f>FE130*PrSettings!$F$6</f>
        <v>0</v>
      </c>
      <c r="FF131" s="215">
        <f>FF130*PrSettings!$F$7</f>
        <v>0</v>
      </c>
      <c r="FG131" s="216">
        <f>FG130*PrSettings!$F$8</f>
        <v>0</v>
      </c>
      <c r="FL131" s="884" t="str">
        <f>Language!$E$207</f>
        <v>Points:</v>
      </c>
      <c r="FM131" s="885"/>
      <c r="FN131" s="886"/>
      <c r="FO131" s="215">
        <f>FO130*PrSettings!$F$9</f>
        <v>0</v>
      </c>
      <c r="FP131" s="215">
        <f>FP130*PrSettings!$F$4</f>
        <v>0</v>
      </c>
      <c r="FQ131" s="215">
        <f>FQ130*PrSettings!$F$5</f>
        <v>0</v>
      </c>
      <c r="FR131" s="215">
        <f>FR130*PrSettings!$F$6</f>
        <v>0</v>
      </c>
      <c r="FS131" s="215">
        <f>FS130*PrSettings!$F$7</f>
        <v>0</v>
      </c>
      <c r="FT131" s="216">
        <f>FT130*PrSettings!$F$8</f>
        <v>0</v>
      </c>
      <c r="FY131" s="884" t="str">
        <f>Language!$E$207</f>
        <v>Points:</v>
      </c>
      <c r="FZ131" s="885"/>
      <c r="GA131" s="886"/>
      <c r="GB131" s="215">
        <f>GB130*PrSettings!$F$9</f>
        <v>0</v>
      </c>
      <c r="GC131" s="215">
        <f>GC130*PrSettings!$F$4</f>
        <v>0</v>
      </c>
      <c r="GD131" s="215">
        <f>GD130*PrSettings!$F$5</f>
        <v>0</v>
      </c>
      <c r="GE131" s="215">
        <f>GE130*PrSettings!$F$6</f>
        <v>0</v>
      </c>
      <c r="GF131" s="215">
        <f>GF130*PrSettings!$F$7</f>
        <v>0</v>
      </c>
      <c r="GG131" s="216">
        <f>GG130*PrSettings!$F$8</f>
        <v>0</v>
      </c>
      <c r="GL131" s="884" t="str">
        <f>Language!$E$207</f>
        <v>Points:</v>
      </c>
      <c r="GM131" s="885"/>
      <c r="GN131" s="886"/>
      <c r="GO131" s="215">
        <f>GO130*PrSettings!$F$9</f>
        <v>0</v>
      </c>
      <c r="GP131" s="215">
        <f>GP130*PrSettings!$F$4</f>
        <v>0</v>
      </c>
      <c r="GQ131" s="215">
        <f>GQ130*PrSettings!$F$5</f>
        <v>0</v>
      </c>
      <c r="GR131" s="215">
        <f>GR130*PrSettings!$F$6</f>
        <v>0</v>
      </c>
      <c r="GS131" s="215">
        <f>GS130*PrSettings!$F$7</f>
        <v>0</v>
      </c>
      <c r="GT131" s="216">
        <f>GT130*PrSettings!$F$8</f>
        <v>0</v>
      </c>
      <c r="GY131" s="884" t="str">
        <f>Language!$E$207</f>
        <v>Points:</v>
      </c>
      <c r="GZ131" s="885"/>
      <c r="HA131" s="886"/>
      <c r="HB131" s="215">
        <f>HB130*PrSettings!$F$9</f>
        <v>0</v>
      </c>
      <c r="HC131" s="215">
        <f>HC130*PrSettings!$F$4</f>
        <v>0</v>
      </c>
      <c r="HD131" s="215">
        <f>HD130*PrSettings!$F$5</f>
        <v>0</v>
      </c>
      <c r="HE131" s="215">
        <f>HE130*PrSettings!$F$6</f>
        <v>0</v>
      </c>
      <c r="HF131" s="215">
        <f>HF130*PrSettings!$F$7</f>
        <v>0</v>
      </c>
      <c r="HG131" s="216">
        <f>HG130*PrSettings!$F$8</f>
        <v>0</v>
      </c>
      <c r="HL131" s="884" t="str">
        <f>Language!$E$207</f>
        <v>Points:</v>
      </c>
      <c r="HM131" s="885"/>
      <c r="HN131" s="886"/>
      <c r="HO131" s="215">
        <f>HO130*PrSettings!$F$9</f>
        <v>0</v>
      </c>
      <c r="HP131" s="215">
        <f>HP130*PrSettings!$F$4</f>
        <v>0</v>
      </c>
      <c r="HQ131" s="215">
        <f>HQ130*PrSettings!$F$5</f>
        <v>0</v>
      </c>
      <c r="HR131" s="215">
        <f>HR130*PrSettings!$F$6</f>
        <v>0</v>
      </c>
      <c r="HS131" s="215">
        <f>HS130*PrSettings!$F$7</f>
        <v>0</v>
      </c>
      <c r="HT131" s="216">
        <f>HT130*PrSettings!$F$8</f>
        <v>0</v>
      </c>
      <c r="HY131" s="884" t="str">
        <f>Language!$E$207</f>
        <v>Points:</v>
      </c>
      <c r="HZ131" s="885"/>
      <c r="IA131" s="886"/>
      <c r="IB131" s="215">
        <f>IB130*PrSettings!$F$9</f>
        <v>0</v>
      </c>
      <c r="IC131" s="215">
        <f>IC130*PrSettings!$F$4</f>
        <v>0</v>
      </c>
      <c r="ID131" s="215">
        <f>ID130*PrSettings!$F$5</f>
        <v>0</v>
      </c>
      <c r="IE131" s="215">
        <f>IE130*PrSettings!$F$6</f>
        <v>0</v>
      </c>
      <c r="IF131" s="215">
        <f>IF130*PrSettings!$F$7</f>
        <v>0</v>
      </c>
      <c r="IG131" s="216">
        <f>IG130*PrSettings!$F$8</f>
        <v>0</v>
      </c>
      <c r="IL131" s="884" t="str">
        <f>Language!$E$207</f>
        <v>Points:</v>
      </c>
      <c r="IM131" s="885"/>
      <c r="IN131" s="886"/>
      <c r="IO131" s="215">
        <f>IO130*PrSettings!$F$9</f>
        <v>0</v>
      </c>
      <c r="IP131" s="215">
        <f>IP130*PrSettings!$F$4</f>
        <v>0</v>
      </c>
      <c r="IQ131" s="215">
        <f>IQ130*PrSettings!$F$5</f>
        <v>0</v>
      </c>
      <c r="IR131" s="215">
        <f>IR130*PrSettings!$F$6</f>
        <v>0</v>
      </c>
      <c r="IS131" s="215">
        <f>IS130*PrSettings!$F$7</f>
        <v>0</v>
      </c>
      <c r="IT131" s="216">
        <f>IT130*PrSettings!$F$8</f>
        <v>0</v>
      </c>
      <c r="IY131" s="884" t="str">
        <f>Language!$E$207</f>
        <v>Points:</v>
      </c>
      <c r="IZ131" s="885"/>
      <c r="JA131" s="886"/>
      <c r="JB131" s="215">
        <f>JB130*PrSettings!$F$9</f>
        <v>0</v>
      </c>
      <c r="JC131" s="215">
        <f>JC130*PrSettings!$F$4</f>
        <v>0</v>
      </c>
      <c r="JD131" s="215">
        <f>JD130*PrSettings!$F$5</f>
        <v>0</v>
      </c>
      <c r="JE131" s="215">
        <f>JE130*PrSettings!$F$6</f>
        <v>0</v>
      </c>
      <c r="JF131" s="215">
        <f>JF130*PrSettings!$F$7</f>
        <v>0</v>
      </c>
      <c r="JG131" s="216">
        <f>JG130*PrSettings!$F$8</f>
        <v>0</v>
      </c>
      <c r="JL131" s="884" t="str">
        <f>Language!$E$207</f>
        <v>Points:</v>
      </c>
      <c r="JM131" s="885"/>
      <c r="JN131" s="886"/>
      <c r="JO131" s="215">
        <f>JO130*PrSettings!$F$9</f>
        <v>0</v>
      </c>
      <c r="JP131" s="215">
        <f>JP130*PrSettings!$F$4</f>
        <v>0</v>
      </c>
      <c r="JQ131" s="215">
        <f>JQ130*PrSettings!$F$5</f>
        <v>0</v>
      </c>
      <c r="JR131" s="215">
        <f>JR130*PrSettings!$F$6</f>
        <v>0</v>
      </c>
      <c r="JS131" s="215">
        <f>JS130*PrSettings!$F$7</f>
        <v>0</v>
      </c>
      <c r="JT131" s="216">
        <f>JT130*PrSettings!$F$8</f>
        <v>0</v>
      </c>
      <c r="JY131" s="884" t="str">
        <f>Language!$E$207</f>
        <v>Points:</v>
      </c>
      <c r="JZ131" s="885"/>
      <c r="KA131" s="886"/>
      <c r="KB131" s="215">
        <f>KB130*PrSettings!$F$9</f>
        <v>0</v>
      </c>
      <c r="KC131" s="215">
        <f>KC130*PrSettings!$F$4</f>
        <v>0</v>
      </c>
      <c r="KD131" s="215">
        <f>KD130*PrSettings!$F$5</f>
        <v>0</v>
      </c>
      <c r="KE131" s="215">
        <f>KE130*PrSettings!$F$6</f>
        <v>0</v>
      </c>
      <c r="KF131" s="215">
        <f>KF130*PrSettings!$F$7</f>
        <v>0</v>
      </c>
      <c r="KG131" s="216">
        <f>KG130*PrSettings!$F$8</f>
        <v>0</v>
      </c>
      <c r="KL131" s="884" t="str">
        <f>Language!$E$207</f>
        <v>Points:</v>
      </c>
      <c r="KM131" s="885"/>
      <c r="KN131" s="886"/>
      <c r="KO131" s="215">
        <f>KO130*PrSettings!$F$9</f>
        <v>0</v>
      </c>
      <c r="KP131" s="215">
        <f>KP130*PrSettings!$F$4</f>
        <v>0</v>
      </c>
      <c r="KQ131" s="215">
        <f>KQ130*PrSettings!$F$5</f>
        <v>0</v>
      </c>
      <c r="KR131" s="215">
        <f>KR130*PrSettings!$F$6</f>
        <v>0</v>
      </c>
      <c r="KS131" s="215">
        <f>KS130*PrSettings!$F$7</f>
        <v>0</v>
      </c>
      <c r="KT131" s="216">
        <f>KT130*PrSettings!$F$8</f>
        <v>0</v>
      </c>
      <c r="KY131" s="884" t="str">
        <f>Language!$E$207</f>
        <v>Points:</v>
      </c>
      <c r="KZ131" s="885"/>
      <c r="LA131" s="886"/>
      <c r="LB131" s="215">
        <f>LB130*PrSettings!$F$9</f>
        <v>0</v>
      </c>
      <c r="LC131" s="215">
        <f>LC130*PrSettings!$F$4</f>
        <v>0</v>
      </c>
      <c r="LD131" s="215">
        <f>LD130*PrSettings!$F$5</f>
        <v>0</v>
      </c>
      <c r="LE131" s="215">
        <f>LE130*PrSettings!$F$6</f>
        <v>0</v>
      </c>
      <c r="LF131" s="215">
        <f>LF130*PrSettings!$F$7</f>
        <v>0</v>
      </c>
      <c r="LG131" s="216">
        <f>LG130*PrSettings!$F$8</f>
        <v>0</v>
      </c>
      <c r="LL131" s="884" t="str">
        <f>Language!$E$207</f>
        <v>Points:</v>
      </c>
      <c r="LM131" s="885"/>
      <c r="LN131" s="886"/>
      <c r="LO131" s="215">
        <f>LO130*PrSettings!$F$9</f>
        <v>0</v>
      </c>
      <c r="LP131" s="215">
        <f>LP130*PrSettings!$F$4</f>
        <v>0</v>
      </c>
      <c r="LQ131" s="215">
        <f>LQ130*PrSettings!$F$5</f>
        <v>0</v>
      </c>
      <c r="LR131" s="215">
        <f>LR130*PrSettings!$F$6</f>
        <v>0</v>
      </c>
      <c r="LS131" s="215">
        <f>LS130*PrSettings!$F$7</f>
        <v>0</v>
      </c>
      <c r="LT131" s="216">
        <f>LT130*PrSettings!$F$8</f>
        <v>0</v>
      </c>
      <c r="LY131" s="884" t="str">
        <f>Language!$E$207</f>
        <v>Points:</v>
      </c>
      <c r="LZ131" s="885"/>
      <c r="MA131" s="886"/>
      <c r="MB131" s="215">
        <f>MB130*PrSettings!$F$9</f>
        <v>0</v>
      </c>
      <c r="MC131" s="215">
        <f>MC130*PrSettings!$F$4</f>
        <v>0</v>
      </c>
      <c r="MD131" s="215">
        <f>MD130*PrSettings!$F$5</f>
        <v>0</v>
      </c>
      <c r="ME131" s="215">
        <f>ME130*PrSettings!$F$6</f>
        <v>0</v>
      </c>
      <c r="MF131" s="215">
        <f>MF130*PrSettings!$F$7</f>
        <v>0</v>
      </c>
      <c r="MG131" s="216">
        <f>MG130*PrSettings!$F$8</f>
        <v>0</v>
      </c>
    </row>
    <row r="132" spans="2:345" ht="22.5" customHeight="1" thickTop="1" thickBot="1">
      <c r="L132" s="887" t="str">
        <f>Language!$E$208</f>
        <v>Sum:</v>
      </c>
      <c r="M132" s="888"/>
      <c r="N132" s="889"/>
      <c r="O132" s="881">
        <f>SUM(O131:T131)</f>
        <v>0</v>
      </c>
      <c r="P132" s="882"/>
      <c r="Q132" s="882"/>
      <c r="R132" s="882"/>
      <c r="S132" s="882"/>
      <c r="T132" s="883"/>
      <c r="Y132" s="887" t="str">
        <f>Language!$E$208</f>
        <v>Sum:</v>
      </c>
      <c r="Z132" s="888"/>
      <c r="AA132" s="889"/>
      <c r="AB132" s="881">
        <f>SUM(AB131:AG131)</f>
        <v>0</v>
      </c>
      <c r="AC132" s="882"/>
      <c r="AD132" s="882"/>
      <c r="AE132" s="882"/>
      <c r="AF132" s="882"/>
      <c r="AG132" s="883"/>
      <c r="AL132" s="887" t="str">
        <f>Language!$E$208</f>
        <v>Sum:</v>
      </c>
      <c r="AM132" s="888"/>
      <c r="AN132" s="889"/>
      <c r="AO132" s="881">
        <f>SUM(AO131:AT131)</f>
        <v>0</v>
      </c>
      <c r="AP132" s="882"/>
      <c r="AQ132" s="882"/>
      <c r="AR132" s="882"/>
      <c r="AS132" s="882"/>
      <c r="AT132" s="883"/>
      <c r="AY132" s="887" t="str">
        <f>Language!$E$208</f>
        <v>Sum:</v>
      </c>
      <c r="AZ132" s="888"/>
      <c r="BA132" s="889"/>
      <c r="BB132" s="881">
        <f>SUM(BB131:BG131)</f>
        <v>0</v>
      </c>
      <c r="BC132" s="882"/>
      <c r="BD132" s="882"/>
      <c r="BE132" s="882"/>
      <c r="BF132" s="882"/>
      <c r="BG132" s="883"/>
      <c r="BL132" s="887" t="str">
        <f>Language!$E$208</f>
        <v>Sum:</v>
      </c>
      <c r="BM132" s="888"/>
      <c r="BN132" s="889"/>
      <c r="BO132" s="881">
        <f>SUM(BO131:BT131)</f>
        <v>0</v>
      </c>
      <c r="BP132" s="882"/>
      <c r="BQ132" s="882"/>
      <c r="BR132" s="882"/>
      <c r="BS132" s="882"/>
      <c r="BT132" s="883"/>
      <c r="BY132" s="887" t="str">
        <f>Language!$E$208</f>
        <v>Sum:</v>
      </c>
      <c r="BZ132" s="888"/>
      <c r="CA132" s="889"/>
      <c r="CB132" s="881">
        <f>SUM(CB131:CG131)</f>
        <v>0</v>
      </c>
      <c r="CC132" s="882"/>
      <c r="CD132" s="882"/>
      <c r="CE132" s="882"/>
      <c r="CF132" s="882"/>
      <c r="CG132" s="883"/>
      <c r="CL132" s="887" t="str">
        <f>Language!$E$208</f>
        <v>Sum:</v>
      </c>
      <c r="CM132" s="888"/>
      <c r="CN132" s="889"/>
      <c r="CO132" s="881">
        <f>SUM(CO131:CT131)</f>
        <v>0</v>
      </c>
      <c r="CP132" s="882"/>
      <c r="CQ132" s="882"/>
      <c r="CR132" s="882"/>
      <c r="CS132" s="882"/>
      <c r="CT132" s="883"/>
      <c r="CY132" s="887" t="str">
        <f>Language!$E$208</f>
        <v>Sum:</v>
      </c>
      <c r="CZ132" s="888"/>
      <c r="DA132" s="889"/>
      <c r="DB132" s="881">
        <f>SUM(DB131:DG131)</f>
        <v>0</v>
      </c>
      <c r="DC132" s="882"/>
      <c r="DD132" s="882"/>
      <c r="DE132" s="882"/>
      <c r="DF132" s="882"/>
      <c r="DG132" s="883"/>
      <c r="DL132" s="887" t="str">
        <f>Language!$E$208</f>
        <v>Sum:</v>
      </c>
      <c r="DM132" s="888"/>
      <c r="DN132" s="889"/>
      <c r="DO132" s="881">
        <f>SUM(DO131:DT131)</f>
        <v>0</v>
      </c>
      <c r="DP132" s="882"/>
      <c r="DQ132" s="882"/>
      <c r="DR132" s="882"/>
      <c r="DS132" s="882"/>
      <c r="DT132" s="883"/>
      <c r="DY132" s="887" t="str">
        <f>Language!$E$208</f>
        <v>Sum:</v>
      </c>
      <c r="DZ132" s="888"/>
      <c r="EA132" s="889"/>
      <c r="EB132" s="881">
        <f>SUM(EB131:EG131)</f>
        <v>0</v>
      </c>
      <c r="EC132" s="882"/>
      <c r="ED132" s="882"/>
      <c r="EE132" s="882"/>
      <c r="EF132" s="882"/>
      <c r="EG132" s="883"/>
      <c r="EL132" s="887" t="str">
        <f>Language!$E$208</f>
        <v>Sum:</v>
      </c>
      <c r="EM132" s="888"/>
      <c r="EN132" s="889"/>
      <c r="EO132" s="881">
        <f>SUM(EO131:ET131)</f>
        <v>0</v>
      </c>
      <c r="EP132" s="882"/>
      <c r="EQ132" s="882"/>
      <c r="ER132" s="882"/>
      <c r="ES132" s="882"/>
      <c r="ET132" s="883"/>
      <c r="EY132" s="887" t="str">
        <f>Language!$E$208</f>
        <v>Sum:</v>
      </c>
      <c r="EZ132" s="888"/>
      <c r="FA132" s="889"/>
      <c r="FB132" s="881">
        <f>SUM(FB131:FG131)</f>
        <v>0</v>
      </c>
      <c r="FC132" s="882"/>
      <c r="FD132" s="882"/>
      <c r="FE132" s="882"/>
      <c r="FF132" s="882"/>
      <c r="FG132" s="883"/>
      <c r="FL132" s="887" t="str">
        <f>Language!$E$208</f>
        <v>Sum:</v>
      </c>
      <c r="FM132" s="888"/>
      <c r="FN132" s="889"/>
      <c r="FO132" s="881">
        <f>SUM(FO131:FT131)</f>
        <v>0</v>
      </c>
      <c r="FP132" s="882"/>
      <c r="FQ132" s="882"/>
      <c r="FR132" s="882"/>
      <c r="FS132" s="882"/>
      <c r="FT132" s="883"/>
      <c r="FY132" s="887" t="str">
        <f>Language!$E$208</f>
        <v>Sum:</v>
      </c>
      <c r="FZ132" s="888"/>
      <c r="GA132" s="889"/>
      <c r="GB132" s="881">
        <f>SUM(GB131:GG131)</f>
        <v>0</v>
      </c>
      <c r="GC132" s="882"/>
      <c r="GD132" s="882"/>
      <c r="GE132" s="882"/>
      <c r="GF132" s="882"/>
      <c r="GG132" s="883"/>
      <c r="GL132" s="887" t="str">
        <f>Language!$E$208</f>
        <v>Sum:</v>
      </c>
      <c r="GM132" s="888"/>
      <c r="GN132" s="889"/>
      <c r="GO132" s="881">
        <f>SUM(GO131:GT131)</f>
        <v>0</v>
      </c>
      <c r="GP132" s="882"/>
      <c r="GQ132" s="882"/>
      <c r="GR132" s="882"/>
      <c r="GS132" s="882"/>
      <c r="GT132" s="883"/>
      <c r="GY132" s="887" t="str">
        <f>Language!$E$208</f>
        <v>Sum:</v>
      </c>
      <c r="GZ132" s="888"/>
      <c r="HA132" s="889"/>
      <c r="HB132" s="881">
        <f>SUM(HB131:HG131)</f>
        <v>0</v>
      </c>
      <c r="HC132" s="882"/>
      <c r="HD132" s="882"/>
      <c r="HE132" s="882"/>
      <c r="HF132" s="882"/>
      <c r="HG132" s="883"/>
      <c r="HL132" s="887" t="str">
        <f>Language!$E$208</f>
        <v>Sum:</v>
      </c>
      <c r="HM132" s="888"/>
      <c r="HN132" s="889"/>
      <c r="HO132" s="881">
        <f>SUM(HO131:HT131)</f>
        <v>0</v>
      </c>
      <c r="HP132" s="882"/>
      <c r="HQ132" s="882"/>
      <c r="HR132" s="882"/>
      <c r="HS132" s="882"/>
      <c r="HT132" s="883"/>
      <c r="HY132" s="887" t="str">
        <f>Language!$E$208</f>
        <v>Sum:</v>
      </c>
      <c r="HZ132" s="888"/>
      <c r="IA132" s="889"/>
      <c r="IB132" s="881">
        <f>SUM(IB131:IG131)</f>
        <v>0</v>
      </c>
      <c r="IC132" s="882"/>
      <c r="ID132" s="882"/>
      <c r="IE132" s="882"/>
      <c r="IF132" s="882"/>
      <c r="IG132" s="883"/>
      <c r="IL132" s="887" t="str">
        <f>Language!$E$208</f>
        <v>Sum:</v>
      </c>
      <c r="IM132" s="888"/>
      <c r="IN132" s="889"/>
      <c r="IO132" s="881">
        <f>SUM(IO131:IT131)</f>
        <v>0</v>
      </c>
      <c r="IP132" s="882"/>
      <c r="IQ132" s="882"/>
      <c r="IR132" s="882"/>
      <c r="IS132" s="882"/>
      <c r="IT132" s="883"/>
      <c r="IY132" s="887" t="str">
        <f>Language!$E$208</f>
        <v>Sum:</v>
      </c>
      <c r="IZ132" s="888"/>
      <c r="JA132" s="889"/>
      <c r="JB132" s="881">
        <f>SUM(JB131:JG131)</f>
        <v>0</v>
      </c>
      <c r="JC132" s="882"/>
      <c r="JD132" s="882"/>
      <c r="JE132" s="882"/>
      <c r="JF132" s="882"/>
      <c r="JG132" s="883"/>
      <c r="JL132" s="887" t="str">
        <f>Language!$E$208</f>
        <v>Sum:</v>
      </c>
      <c r="JM132" s="888"/>
      <c r="JN132" s="889"/>
      <c r="JO132" s="881">
        <f>SUM(JO131:JT131)</f>
        <v>0</v>
      </c>
      <c r="JP132" s="882"/>
      <c r="JQ132" s="882"/>
      <c r="JR132" s="882"/>
      <c r="JS132" s="882"/>
      <c r="JT132" s="883"/>
      <c r="JY132" s="887" t="str">
        <f>Language!$E$208</f>
        <v>Sum:</v>
      </c>
      <c r="JZ132" s="888"/>
      <c r="KA132" s="889"/>
      <c r="KB132" s="881">
        <f>SUM(KB131:KG131)</f>
        <v>0</v>
      </c>
      <c r="KC132" s="882"/>
      <c r="KD132" s="882"/>
      <c r="KE132" s="882"/>
      <c r="KF132" s="882"/>
      <c r="KG132" s="883"/>
      <c r="KL132" s="887" t="str">
        <f>Language!$E$208</f>
        <v>Sum:</v>
      </c>
      <c r="KM132" s="888"/>
      <c r="KN132" s="889"/>
      <c r="KO132" s="881">
        <f>SUM(KO131:KT131)</f>
        <v>0</v>
      </c>
      <c r="KP132" s="882"/>
      <c r="KQ132" s="882"/>
      <c r="KR132" s="882"/>
      <c r="KS132" s="882"/>
      <c r="KT132" s="883"/>
      <c r="KY132" s="887" t="str">
        <f>Language!$E$208</f>
        <v>Sum:</v>
      </c>
      <c r="KZ132" s="888"/>
      <c r="LA132" s="889"/>
      <c r="LB132" s="881">
        <f>SUM(LB131:LG131)</f>
        <v>0</v>
      </c>
      <c r="LC132" s="882"/>
      <c r="LD132" s="882"/>
      <c r="LE132" s="882"/>
      <c r="LF132" s="882"/>
      <c r="LG132" s="883"/>
      <c r="LL132" s="887" t="str">
        <f>Language!$E$208</f>
        <v>Sum:</v>
      </c>
      <c r="LM132" s="888"/>
      <c r="LN132" s="889"/>
      <c r="LO132" s="881">
        <f>SUM(LO131:LT131)</f>
        <v>0</v>
      </c>
      <c r="LP132" s="882"/>
      <c r="LQ132" s="882"/>
      <c r="LR132" s="882"/>
      <c r="LS132" s="882"/>
      <c r="LT132" s="883"/>
      <c r="LY132" s="887" t="str">
        <f>Language!$E$208</f>
        <v>Sum:</v>
      </c>
      <c r="LZ132" s="888"/>
      <c r="MA132" s="889"/>
      <c r="MB132" s="881">
        <f>SUM(MB131:MG131)</f>
        <v>0</v>
      </c>
      <c r="MC132" s="882"/>
      <c r="MD132" s="882"/>
      <c r="ME132" s="882"/>
      <c r="MF132" s="882"/>
      <c r="MG132" s="883"/>
    </row>
    <row r="133" spans="2:345" ht="30.75" customHeight="1" thickTop="1"/>
    <row r="134" spans="2:345" ht="16.5" thickBot="1">
      <c r="B134" s="876" t="str">
        <f>Language!$E$221</f>
        <v>Hint</v>
      </c>
      <c r="C134" s="876"/>
      <c r="D134" s="876"/>
      <c r="E134" s="876"/>
      <c r="F134" s="876"/>
      <c r="G134" s="876"/>
      <c r="H134" s="876"/>
      <c r="I134" s="287"/>
      <c r="J134" s="287"/>
      <c r="K134" s="287"/>
      <c r="L134" s="287"/>
      <c r="M134"/>
      <c r="N134"/>
      <c r="O134"/>
      <c r="P134"/>
      <c r="Q134"/>
      <c r="R134"/>
      <c r="S134"/>
      <c r="V134" s="287"/>
      <c r="W134" s="287"/>
      <c r="X134" s="287"/>
      <c r="Y134" s="287"/>
      <c r="Z134"/>
      <c r="AA134"/>
      <c r="AB134"/>
      <c r="AC134"/>
      <c r="AD134"/>
      <c r="AE134"/>
      <c r="AF134"/>
      <c r="AI134" s="287"/>
      <c r="AJ134" s="287"/>
      <c r="AK134" s="287"/>
      <c r="AL134" s="287"/>
      <c r="AM134"/>
      <c r="AN134"/>
      <c r="AO134"/>
      <c r="AP134"/>
      <c r="AQ134"/>
      <c r="AR134"/>
      <c r="AS134"/>
      <c r="AV134" s="287"/>
      <c r="AW134" s="287"/>
      <c r="AX134" s="287"/>
      <c r="AY134" s="287"/>
      <c r="AZ134"/>
      <c r="BA134"/>
      <c r="BB134"/>
      <c r="BC134"/>
      <c r="BD134"/>
      <c r="BE134"/>
      <c r="BF134"/>
      <c r="BI134" s="287"/>
      <c r="BJ134" s="287"/>
      <c r="BK134" s="287"/>
      <c r="BL134" s="287"/>
      <c r="BM134"/>
      <c r="BN134"/>
      <c r="BO134"/>
      <c r="BP134"/>
      <c r="BQ134"/>
      <c r="BR134"/>
      <c r="BS134"/>
      <c r="BV134" s="287"/>
      <c r="BW134" s="287"/>
      <c r="BX134" s="287"/>
      <c r="BY134" s="287"/>
      <c r="BZ134"/>
      <c r="CA134"/>
      <c r="CB134"/>
      <c r="CC134"/>
      <c r="CD134"/>
      <c r="CE134"/>
      <c r="CF134"/>
      <c r="CI134" s="287"/>
      <c r="CJ134" s="287"/>
      <c r="CK134" s="287"/>
      <c r="CL134" s="287"/>
      <c r="CM134"/>
      <c r="CN134"/>
      <c r="CO134"/>
      <c r="CP134"/>
      <c r="CQ134"/>
      <c r="CR134"/>
      <c r="CS134"/>
      <c r="CV134" s="287"/>
      <c r="CW134" s="287"/>
      <c r="CX134" s="287"/>
      <c r="CY134" s="287"/>
      <c r="CZ134"/>
      <c r="DA134"/>
      <c r="DB134"/>
      <c r="DC134"/>
      <c r="DD134"/>
      <c r="DE134"/>
      <c r="DF134"/>
      <c r="DI134" s="287"/>
      <c r="DJ134" s="287"/>
      <c r="DK134" s="287"/>
      <c r="DL134" s="287"/>
      <c r="DM134"/>
      <c r="DN134"/>
      <c r="DO134"/>
      <c r="DP134"/>
      <c r="DQ134"/>
      <c r="DR134"/>
      <c r="DS134"/>
      <c r="DV134" s="287"/>
      <c r="DW134" s="287"/>
      <c r="DX134" s="287"/>
      <c r="DY134" s="287"/>
      <c r="DZ134"/>
      <c r="EA134"/>
      <c r="EB134"/>
      <c r="EC134"/>
      <c r="ED134"/>
      <c r="EE134"/>
      <c r="EF134"/>
      <c r="EI134" s="287"/>
      <c r="EJ134" s="287"/>
      <c r="EK134" s="287"/>
      <c r="EL134" s="287"/>
      <c r="EM134"/>
      <c r="EN134"/>
      <c r="EO134"/>
      <c r="EP134"/>
      <c r="EQ134"/>
      <c r="ER134"/>
      <c r="ES134"/>
      <c r="EV134" s="287"/>
      <c r="EW134" s="287"/>
      <c r="EX134" s="287"/>
      <c r="EY134" s="287"/>
      <c r="EZ134"/>
      <c r="FA134"/>
      <c r="FB134"/>
      <c r="FC134"/>
      <c r="FD134"/>
      <c r="FE134"/>
      <c r="FF134"/>
      <c r="FI134" s="287"/>
      <c r="FJ134" s="287"/>
      <c r="FK134" s="287"/>
      <c r="FL134" s="287"/>
      <c r="FM134"/>
      <c r="FN134"/>
      <c r="FO134"/>
      <c r="FP134"/>
      <c r="FQ134"/>
      <c r="FR134"/>
      <c r="FS134"/>
      <c r="FV134" s="287"/>
      <c r="FW134" s="287"/>
      <c r="FX134" s="287"/>
      <c r="FY134" s="287"/>
      <c r="FZ134"/>
      <c r="GA134"/>
      <c r="GB134"/>
      <c r="GC134"/>
      <c r="GD134"/>
      <c r="GE134"/>
      <c r="GF134"/>
      <c r="GI134" s="287"/>
      <c r="GJ134" s="287"/>
      <c r="GK134" s="287"/>
      <c r="GL134" s="287"/>
      <c r="GM134"/>
      <c r="GN134"/>
      <c r="GO134"/>
      <c r="GP134"/>
      <c r="GQ134"/>
      <c r="GR134"/>
      <c r="GS134"/>
      <c r="GV134" s="287"/>
      <c r="GW134" s="287"/>
      <c r="GX134" s="287"/>
      <c r="GY134" s="287"/>
      <c r="GZ134"/>
      <c r="HA134"/>
      <c r="HB134"/>
      <c r="HC134"/>
      <c r="HD134"/>
      <c r="HE134"/>
      <c r="HF134"/>
      <c r="HI134" s="287"/>
      <c r="HJ134" s="287"/>
      <c r="HK134" s="287"/>
      <c r="HL134" s="287"/>
      <c r="HM134"/>
      <c r="HN134"/>
      <c r="HO134"/>
      <c r="HP134"/>
      <c r="HQ134"/>
      <c r="HR134"/>
      <c r="HS134"/>
      <c r="HV134" s="287"/>
      <c r="HW134" s="287"/>
      <c r="HX134" s="287"/>
      <c r="HY134" s="287"/>
      <c r="HZ134"/>
      <c r="IA134"/>
      <c r="IB134"/>
      <c r="IC134"/>
      <c r="ID134"/>
      <c r="IE134"/>
      <c r="IF134"/>
      <c r="II134" s="287"/>
      <c r="IJ134" s="287"/>
      <c r="IK134" s="287"/>
      <c r="IL134" s="287"/>
      <c r="IM134"/>
      <c r="IN134"/>
      <c r="IO134"/>
      <c r="IP134"/>
      <c r="IQ134"/>
      <c r="IR134"/>
      <c r="IS134"/>
      <c r="IV134" s="287"/>
      <c r="IW134" s="287"/>
      <c r="IX134" s="287"/>
      <c r="IY134" s="287"/>
      <c r="IZ134"/>
      <c r="JA134"/>
      <c r="JB134"/>
      <c r="JC134"/>
      <c r="JD134"/>
      <c r="JE134"/>
      <c r="JF134"/>
      <c r="JI134" s="287"/>
      <c r="JJ134" s="287"/>
      <c r="JK134" s="287"/>
      <c r="JL134" s="287"/>
      <c r="JM134"/>
      <c r="JN134"/>
      <c r="JO134"/>
      <c r="JP134"/>
      <c r="JQ134"/>
      <c r="JR134"/>
      <c r="JS134"/>
      <c r="JV134" s="287"/>
      <c r="JW134" s="287"/>
      <c r="JX134" s="287"/>
      <c r="JY134" s="287"/>
      <c r="JZ134"/>
      <c r="KA134"/>
      <c r="KB134"/>
      <c r="KC134"/>
      <c r="KD134"/>
      <c r="KE134"/>
      <c r="KF134"/>
      <c r="KI134" s="287"/>
      <c r="KJ134" s="287"/>
      <c r="KK134" s="287"/>
      <c r="KL134" s="287"/>
      <c r="KM134"/>
      <c r="KN134"/>
      <c r="KO134"/>
      <c r="KP134"/>
      <c r="KQ134"/>
      <c r="KR134"/>
      <c r="KS134"/>
      <c r="KV134" s="287"/>
      <c r="KW134" s="287"/>
      <c r="KX134" s="287"/>
      <c r="KY134" s="287"/>
      <c r="KZ134"/>
      <c r="LA134"/>
      <c r="LB134"/>
      <c r="LC134"/>
      <c r="LD134"/>
      <c r="LE134"/>
      <c r="LF134"/>
      <c r="LI134" s="287"/>
      <c r="LJ134" s="287"/>
      <c r="LK134" s="287"/>
      <c r="LL134" s="287"/>
      <c r="LM134"/>
      <c r="LN134"/>
      <c r="LO134"/>
      <c r="LP134"/>
      <c r="LQ134"/>
      <c r="LR134"/>
      <c r="LS134"/>
      <c r="LV134" s="287"/>
      <c r="LW134" s="287"/>
      <c r="LX134" s="287"/>
      <c r="LY134" s="287"/>
      <c r="LZ134"/>
      <c r="MA134"/>
      <c r="MB134"/>
      <c r="MC134"/>
      <c r="MD134"/>
      <c r="ME134"/>
      <c r="MF134"/>
    </row>
    <row r="135" spans="2:345" ht="16.5" customHeight="1" thickTop="1">
      <c r="B135" s="860" t="str">
        <f>Language!$E$230</f>
        <v>For example, to add ten more people, select columns HI through MG and copy them to the right. Finished.
(Remove sheet protection!)</v>
      </c>
      <c r="C135" s="861"/>
      <c r="D135" s="861"/>
      <c r="E135" s="861"/>
      <c r="F135" s="861"/>
      <c r="G135" s="861"/>
      <c r="H135" s="862"/>
      <c r="I135" s="286"/>
      <c r="J135" s="139"/>
      <c r="K135" s="139"/>
      <c r="L135" s="139"/>
      <c r="M135"/>
      <c r="N135"/>
      <c r="O135"/>
      <c r="P135"/>
      <c r="Q135"/>
      <c r="R135"/>
      <c r="S135"/>
      <c r="V135" s="139"/>
      <c r="W135" s="139"/>
      <c r="X135" s="139"/>
      <c r="Y135" s="139"/>
      <c r="Z135"/>
      <c r="AA135"/>
      <c r="AB135"/>
      <c r="AC135"/>
      <c r="AD135"/>
      <c r="AE135"/>
      <c r="AF135"/>
      <c r="AI135" s="139"/>
      <c r="AJ135" s="139"/>
      <c r="AK135" s="139"/>
      <c r="AL135" s="139"/>
      <c r="AM135"/>
      <c r="AN135"/>
      <c r="AO135"/>
      <c r="AP135"/>
      <c r="AQ135"/>
      <c r="AR135"/>
      <c r="AS135"/>
      <c r="AV135" s="139"/>
      <c r="AW135" s="139"/>
      <c r="AX135" s="139"/>
      <c r="AY135" s="139"/>
      <c r="AZ135"/>
      <c r="BA135"/>
      <c r="BB135"/>
      <c r="BC135"/>
      <c r="BD135"/>
      <c r="BE135"/>
      <c r="BF135"/>
      <c r="BI135" s="139"/>
      <c r="BJ135" s="139"/>
      <c r="BK135" s="139"/>
      <c r="BL135" s="139"/>
      <c r="BM135"/>
      <c r="BN135"/>
      <c r="BO135"/>
      <c r="BP135"/>
      <c r="BQ135"/>
      <c r="BR135"/>
      <c r="BS135"/>
      <c r="BV135" s="139"/>
      <c r="BW135" s="139"/>
      <c r="BX135" s="139"/>
      <c r="BY135" s="139"/>
      <c r="BZ135"/>
      <c r="CA135"/>
      <c r="CB135"/>
      <c r="CC135"/>
      <c r="CD135"/>
      <c r="CE135"/>
      <c r="CF135"/>
      <c r="CI135" s="139"/>
      <c r="CJ135" s="139"/>
      <c r="CK135" s="139"/>
      <c r="CL135" s="139"/>
      <c r="CM135"/>
      <c r="CN135"/>
      <c r="CO135"/>
      <c r="CP135"/>
      <c r="CQ135"/>
      <c r="CR135"/>
      <c r="CS135"/>
      <c r="CV135" s="139"/>
      <c r="CW135" s="139"/>
      <c r="CX135" s="139"/>
      <c r="CY135" s="139"/>
      <c r="CZ135"/>
      <c r="DA135"/>
      <c r="DB135"/>
      <c r="DC135"/>
      <c r="DD135"/>
      <c r="DE135"/>
      <c r="DF135"/>
      <c r="DI135" s="139"/>
      <c r="DJ135" s="139"/>
      <c r="DK135" s="139"/>
      <c r="DL135" s="139"/>
      <c r="DM135"/>
      <c r="DN135"/>
      <c r="DO135"/>
      <c r="DP135"/>
      <c r="DQ135"/>
      <c r="DR135"/>
      <c r="DS135"/>
      <c r="DV135" s="139"/>
      <c r="DW135" s="139"/>
      <c r="DX135" s="139"/>
      <c r="DY135" s="139"/>
      <c r="DZ135"/>
      <c r="EA135"/>
      <c r="EB135"/>
      <c r="EC135"/>
      <c r="ED135"/>
      <c r="EE135"/>
      <c r="EF135"/>
      <c r="EI135" s="139"/>
      <c r="EJ135" s="139"/>
      <c r="EK135" s="139"/>
      <c r="EL135" s="139"/>
      <c r="EM135"/>
      <c r="EN135"/>
      <c r="EO135"/>
      <c r="EP135"/>
      <c r="EQ135"/>
      <c r="ER135"/>
      <c r="ES135"/>
      <c r="EV135" s="139"/>
      <c r="EW135" s="139"/>
      <c r="EX135" s="139"/>
      <c r="EY135" s="139"/>
      <c r="EZ135"/>
      <c r="FA135"/>
      <c r="FB135"/>
      <c r="FC135"/>
      <c r="FD135"/>
      <c r="FE135"/>
      <c r="FF135"/>
      <c r="FI135" s="139"/>
      <c r="FJ135" s="139"/>
      <c r="FK135" s="139"/>
      <c r="FL135" s="139"/>
      <c r="FM135"/>
      <c r="FN135"/>
      <c r="FO135"/>
      <c r="FP135"/>
      <c r="FQ135"/>
      <c r="FR135"/>
      <c r="FS135"/>
      <c r="FV135" s="139"/>
      <c r="FW135" s="139"/>
      <c r="FX135" s="139"/>
      <c r="FY135" s="139"/>
      <c r="FZ135"/>
      <c r="GA135"/>
      <c r="GB135"/>
      <c r="GC135"/>
      <c r="GD135"/>
      <c r="GE135"/>
      <c r="GF135"/>
      <c r="GI135" s="139"/>
      <c r="GJ135" s="139"/>
      <c r="GK135" s="139"/>
      <c r="GL135" s="139"/>
      <c r="GM135"/>
      <c r="GN135"/>
      <c r="GO135"/>
      <c r="GP135"/>
      <c r="GQ135"/>
      <c r="GR135"/>
      <c r="GS135"/>
      <c r="GV135" s="139"/>
      <c r="GW135" s="139"/>
      <c r="GX135" s="139"/>
      <c r="GY135" s="139"/>
      <c r="GZ135"/>
      <c r="HA135"/>
      <c r="HB135"/>
      <c r="HC135"/>
      <c r="HD135"/>
      <c r="HE135"/>
      <c r="HF135"/>
      <c r="HI135" s="139"/>
      <c r="HJ135" s="139"/>
      <c r="HK135" s="139"/>
      <c r="HL135" s="139"/>
      <c r="HM135"/>
      <c r="HN135"/>
      <c r="HO135"/>
      <c r="HP135"/>
      <c r="HQ135"/>
      <c r="HR135"/>
      <c r="HS135"/>
      <c r="HV135" s="139"/>
      <c r="HW135" s="139"/>
      <c r="HX135" s="139"/>
      <c r="HY135" s="139"/>
      <c r="HZ135"/>
      <c r="IA135"/>
      <c r="IB135"/>
      <c r="IC135"/>
      <c r="ID135"/>
      <c r="IE135"/>
      <c r="IF135"/>
      <c r="II135" s="139"/>
      <c r="IJ135" s="139"/>
      <c r="IK135" s="139"/>
      <c r="IL135" s="139"/>
      <c r="IM135"/>
      <c r="IN135"/>
      <c r="IO135"/>
      <c r="IP135"/>
      <c r="IQ135"/>
      <c r="IR135"/>
      <c r="IS135"/>
      <c r="IV135" s="139"/>
      <c r="IW135" s="139"/>
      <c r="IX135" s="139"/>
      <c r="IY135" s="139"/>
      <c r="IZ135"/>
      <c r="JA135"/>
      <c r="JB135"/>
      <c r="JC135"/>
      <c r="JD135"/>
      <c r="JE135"/>
      <c r="JF135"/>
      <c r="JI135" s="139"/>
      <c r="JJ135" s="139"/>
      <c r="JK135" s="139"/>
      <c r="JL135" s="139"/>
      <c r="JM135"/>
      <c r="JN135"/>
      <c r="JO135"/>
      <c r="JP135"/>
      <c r="JQ135"/>
      <c r="JR135"/>
      <c r="JS135"/>
      <c r="JV135" s="139"/>
      <c r="JW135" s="139"/>
      <c r="JX135" s="139"/>
      <c r="JY135" s="139"/>
      <c r="JZ135"/>
      <c r="KA135"/>
      <c r="KB135"/>
      <c r="KC135"/>
      <c r="KD135"/>
      <c r="KE135"/>
      <c r="KF135"/>
      <c r="KI135" s="139"/>
      <c r="KJ135" s="139"/>
      <c r="KK135" s="139"/>
      <c r="KL135" s="139"/>
      <c r="KM135"/>
      <c r="KN135"/>
      <c r="KO135"/>
      <c r="KP135"/>
      <c r="KQ135"/>
      <c r="KR135"/>
      <c r="KS135"/>
      <c r="KV135" s="139"/>
      <c r="KW135" s="139"/>
      <c r="KX135" s="139"/>
      <c r="KY135" s="139"/>
      <c r="KZ135"/>
      <c r="LA135"/>
      <c r="LB135"/>
      <c r="LC135"/>
      <c r="LD135"/>
      <c r="LE135"/>
      <c r="LF135"/>
      <c r="LI135" s="139"/>
      <c r="LJ135" s="139"/>
      <c r="LK135" s="139"/>
      <c r="LL135" s="139"/>
      <c r="LM135"/>
      <c r="LN135"/>
      <c r="LO135"/>
      <c r="LP135"/>
      <c r="LQ135"/>
      <c r="LR135"/>
      <c r="LS135"/>
      <c r="LV135" s="139"/>
      <c r="LW135" s="139"/>
      <c r="LX135" s="139"/>
      <c r="LY135" s="139"/>
      <c r="LZ135"/>
      <c r="MA135"/>
      <c r="MB135"/>
      <c r="MC135"/>
      <c r="MD135"/>
      <c r="ME135"/>
      <c r="MF135"/>
    </row>
    <row r="136" spans="2:345">
      <c r="B136" s="863"/>
      <c r="C136" s="864"/>
      <c r="D136" s="864"/>
      <c r="E136" s="864"/>
      <c r="F136" s="864"/>
      <c r="G136" s="864"/>
      <c r="H136" s="865"/>
      <c r="I136" s="286"/>
      <c r="J136" s="139"/>
      <c r="K136" s="139"/>
      <c r="L136" s="139"/>
      <c r="M136"/>
      <c r="N136"/>
      <c r="O136"/>
      <c r="P136"/>
      <c r="Q136"/>
      <c r="R136"/>
      <c r="S136"/>
      <c r="V136" s="139"/>
      <c r="W136" s="139"/>
      <c r="X136" s="139"/>
      <c r="Y136" s="139"/>
      <c r="Z136"/>
      <c r="AA136"/>
      <c r="AB136"/>
      <c r="AC136"/>
      <c r="AD136"/>
      <c r="AE136"/>
      <c r="AF136"/>
      <c r="AI136" s="139"/>
      <c r="AJ136" s="139"/>
      <c r="AK136" s="139"/>
      <c r="AL136" s="139"/>
      <c r="AM136"/>
      <c r="AN136"/>
      <c r="AO136"/>
      <c r="AP136"/>
      <c r="AQ136"/>
      <c r="AR136"/>
      <c r="AS136"/>
      <c r="AV136" s="139"/>
      <c r="AW136" s="139"/>
      <c r="AX136" s="139"/>
      <c r="AY136" s="139"/>
      <c r="AZ136"/>
      <c r="BA136"/>
      <c r="BB136"/>
      <c r="BC136"/>
      <c r="BD136"/>
      <c r="BE136"/>
      <c r="BF136"/>
      <c r="BI136" s="139"/>
      <c r="BJ136" s="139"/>
      <c r="BK136" s="139"/>
      <c r="BL136" s="139"/>
      <c r="BM136"/>
      <c r="BN136"/>
      <c r="BO136"/>
      <c r="BP136"/>
      <c r="BQ136"/>
      <c r="BR136"/>
      <c r="BS136"/>
      <c r="BV136" s="139"/>
      <c r="BW136" s="139"/>
      <c r="BX136" s="139"/>
      <c r="BY136" s="139"/>
      <c r="BZ136"/>
      <c r="CA136"/>
      <c r="CB136"/>
      <c r="CC136"/>
      <c r="CD136"/>
      <c r="CE136"/>
      <c r="CF136"/>
      <c r="CI136" s="139"/>
      <c r="CJ136" s="139"/>
      <c r="CK136" s="139"/>
      <c r="CL136" s="139"/>
      <c r="CM136"/>
      <c r="CN136"/>
      <c r="CO136"/>
      <c r="CP136"/>
      <c r="CQ136"/>
      <c r="CR136"/>
      <c r="CS136"/>
      <c r="CV136" s="139"/>
      <c r="CW136" s="139"/>
      <c r="CX136" s="139"/>
      <c r="CY136" s="139"/>
      <c r="CZ136"/>
      <c r="DA136"/>
      <c r="DB136"/>
      <c r="DC136"/>
      <c r="DD136"/>
      <c r="DE136"/>
      <c r="DF136"/>
      <c r="DI136" s="139"/>
      <c r="DJ136" s="139"/>
      <c r="DK136" s="139"/>
      <c r="DL136" s="139"/>
      <c r="DM136"/>
      <c r="DN136"/>
      <c r="DO136"/>
      <c r="DP136"/>
      <c r="DQ136"/>
      <c r="DR136"/>
      <c r="DS136"/>
      <c r="DV136" s="139"/>
      <c r="DW136" s="139"/>
      <c r="DX136" s="139"/>
      <c r="DY136" s="139"/>
      <c r="DZ136"/>
      <c r="EA136"/>
      <c r="EB136"/>
      <c r="EC136"/>
      <c r="ED136"/>
      <c r="EE136"/>
      <c r="EF136"/>
      <c r="EI136" s="139"/>
      <c r="EJ136" s="139"/>
      <c r="EK136" s="139"/>
      <c r="EL136" s="139"/>
      <c r="EM136"/>
      <c r="EN136"/>
      <c r="EO136"/>
      <c r="EP136"/>
      <c r="EQ136"/>
      <c r="ER136"/>
      <c r="ES136"/>
      <c r="EV136" s="139"/>
      <c r="EW136" s="139"/>
      <c r="EX136" s="139"/>
      <c r="EY136" s="139"/>
      <c r="EZ136"/>
      <c r="FA136"/>
      <c r="FB136"/>
      <c r="FC136"/>
      <c r="FD136"/>
      <c r="FE136"/>
      <c r="FF136"/>
      <c r="FI136" s="139"/>
      <c r="FJ136" s="139"/>
      <c r="FK136" s="139"/>
      <c r="FL136" s="139"/>
      <c r="FM136"/>
      <c r="FN136"/>
      <c r="FO136"/>
      <c r="FP136"/>
      <c r="FQ136"/>
      <c r="FR136"/>
      <c r="FS136"/>
      <c r="FV136" s="139"/>
      <c r="FW136" s="139"/>
      <c r="FX136" s="139"/>
      <c r="FY136" s="139"/>
      <c r="FZ136"/>
      <c r="GA136"/>
      <c r="GB136"/>
      <c r="GC136"/>
      <c r="GD136"/>
      <c r="GE136"/>
      <c r="GF136"/>
      <c r="GI136" s="139"/>
      <c r="GJ136" s="139"/>
      <c r="GK136" s="139"/>
      <c r="GL136" s="139"/>
      <c r="GM136"/>
      <c r="GN136"/>
      <c r="GO136"/>
      <c r="GP136"/>
      <c r="GQ136"/>
      <c r="GR136"/>
      <c r="GS136"/>
      <c r="GV136" s="139"/>
      <c r="GW136" s="139"/>
      <c r="GX136" s="139"/>
      <c r="GY136" s="139"/>
      <c r="GZ136"/>
      <c r="HA136"/>
      <c r="HB136"/>
      <c r="HC136"/>
      <c r="HD136"/>
      <c r="HE136"/>
      <c r="HF136"/>
      <c r="HI136" s="139"/>
      <c r="HJ136" s="139"/>
      <c r="HK136" s="139"/>
      <c r="HL136" s="139"/>
      <c r="HM136"/>
      <c r="HN136"/>
      <c r="HO136"/>
      <c r="HP136"/>
      <c r="HQ136"/>
      <c r="HR136"/>
      <c r="HS136"/>
      <c r="HV136" s="139"/>
      <c r="HW136" s="139"/>
      <c r="HX136" s="139"/>
      <c r="HY136" s="139"/>
      <c r="HZ136"/>
      <c r="IA136"/>
      <c r="IB136"/>
      <c r="IC136"/>
      <c r="ID136"/>
      <c r="IE136"/>
      <c r="IF136"/>
      <c r="II136" s="139"/>
      <c r="IJ136" s="139"/>
      <c r="IK136" s="139"/>
      <c r="IL136" s="139"/>
      <c r="IM136"/>
      <c r="IN136"/>
      <c r="IO136"/>
      <c r="IP136"/>
      <c r="IQ136"/>
      <c r="IR136"/>
      <c r="IS136"/>
      <c r="IV136" s="139"/>
      <c r="IW136" s="139"/>
      <c r="IX136" s="139"/>
      <c r="IY136" s="139"/>
      <c r="IZ136"/>
      <c r="JA136"/>
      <c r="JB136"/>
      <c r="JC136"/>
      <c r="JD136"/>
      <c r="JE136"/>
      <c r="JF136"/>
      <c r="JI136" s="139"/>
      <c r="JJ136" s="139"/>
      <c r="JK136" s="139"/>
      <c r="JL136" s="139"/>
      <c r="JM136"/>
      <c r="JN136"/>
      <c r="JO136"/>
      <c r="JP136"/>
      <c r="JQ136"/>
      <c r="JR136"/>
      <c r="JS136"/>
      <c r="JV136" s="139"/>
      <c r="JW136" s="139"/>
      <c r="JX136" s="139"/>
      <c r="JY136" s="139"/>
      <c r="JZ136"/>
      <c r="KA136"/>
      <c r="KB136"/>
      <c r="KC136"/>
      <c r="KD136"/>
      <c r="KE136"/>
      <c r="KF136"/>
      <c r="KI136" s="139"/>
      <c r="KJ136" s="139"/>
      <c r="KK136" s="139"/>
      <c r="KL136" s="139"/>
      <c r="KM136"/>
      <c r="KN136"/>
      <c r="KO136"/>
      <c r="KP136"/>
      <c r="KQ136"/>
      <c r="KR136"/>
      <c r="KS136"/>
      <c r="KV136" s="139"/>
      <c r="KW136" s="139"/>
      <c r="KX136" s="139"/>
      <c r="KY136" s="139"/>
      <c r="KZ136"/>
      <c r="LA136"/>
      <c r="LB136"/>
      <c r="LC136"/>
      <c r="LD136"/>
      <c r="LE136"/>
      <c r="LF136"/>
      <c r="LI136" s="139"/>
      <c r="LJ136" s="139"/>
      <c r="LK136" s="139"/>
      <c r="LL136" s="139"/>
      <c r="LM136"/>
      <c r="LN136"/>
      <c r="LO136"/>
      <c r="LP136"/>
      <c r="LQ136"/>
      <c r="LR136"/>
      <c r="LS136"/>
      <c r="LV136" s="139"/>
      <c r="LW136" s="139"/>
      <c r="LX136" s="139"/>
      <c r="LY136" s="139"/>
      <c r="LZ136"/>
      <c r="MA136"/>
      <c r="MB136"/>
      <c r="MC136"/>
      <c r="MD136"/>
      <c r="ME136"/>
      <c r="MF136"/>
    </row>
    <row r="137" spans="2:345">
      <c r="B137" s="863"/>
      <c r="C137" s="864"/>
      <c r="D137" s="864"/>
      <c r="E137" s="864"/>
      <c r="F137" s="864"/>
      <c r="G137" s="864"/>
      <c r="H137" s="865"/>
      <c r="I137" s="286"/>
      <c r="J137" s="139"/>
      <c r="K137" s="139"/>
      <c r="L137" s="139"/>
      <c r="M137"/>
      <c r="N137"/>
      <c r="O137"/>
      <c r="P137"/>
      <c r="Q137"/>
      <c r="R137"/>
      <c r="S137"/>
      <c r="V137" s="139"/>
      <c r="W137" s="139"/>
      <c r="X137" s="139"/>
      <c r="Y137" s="139"/>
      <c r="Z137"/>
      <c r="AA137"/>
      <c r="AB137"/>
      <c r="AC137"/>
      <c r="AD137"/>
      <c r="AE137"/>
      <c r="AF137"/>
      <c r="AI137" s="139"/>
      <c r="AJ137" s="139"/>
      <c r="AK137" s="139"/>
      <c r="AL137" s="139"/>
      <c r="AM137"/>
      <c r="AN137"/>
      <c r="AO137"/>
      <c r="AP137"/>
      <c r="AQ137"/>
      <c r="AR137"/>
      <c r="AS137"/>
      <c r="AV137" s="139"/>
      <c r="AW137" s="139"/>
      <c r="AX137" s="139"/>
      <c r="AY137" s="139"/>
      <c r="AZ137"/>
      <c r="BA137"/>
      <c r="BB137"/>
      <c r="BC137"/>
      <c r="BD137"/>
      <c r="BE137"/>
      <c r="BF137"/>
      <c r="BI137" s="139"/>
      <c r="BJ137" s="139"/>
      <c r="BK137" s="139"/>
      <c r="BL137" s="139"/>
      <c r="BM137"/>
      <c r="BN137"/>
      <c r="BO137"/>
      <c r="BP137"/>
      <c r="BQ137"/>
      <c r="BR137"/>
      <c r="BS137"/>
      <c r="BV137" s="139"/>
      <c r="BW137" s="139"/>
      <c r="BX137" s="139"/>
      <c r="BY137" s="139"/>
      <c r="BZ137"/>
      <c r="CA137"/>
      <c r="CB137"/>
      <c r="CC137"/>
      <c r="CD137"/>
      <c r="CE137"/>
      <c r="CF137"/>
      <c r="CI137" s="139"/>
      <c r="CJ137" s="139"/>
      <c r="CK137" s="139"/>
      <c r="CL137" s="139"/>
      <c r="CM137"/>
      <c r="CN137"/>
      <c r="CO137"/>
      <c r="CP137"/>
      <c r="CQ137"/>
      <c r="CR137"/>
      <c r="CS137"/>
      <c r="CV137" s="139"/>
      <c r="CW137" s="139"/>
      <c r="CX137" s="139"/>
      <c r="CY137" s="139"/>
      <c r="CZ137"/>
      <c r="DA137"/>
      <c r="DB137"/>
      <c r="DC137"/>
      <c r="DD137"/>
      <c r="DE137"/>
      <c r="DF137"/>
      <c r="DI137" s="139"/>
      <c r="DJ137" s="139"/>
      <c r="DK137" s="139"/>
      <c r="DL137" s="139"/>
      <c r="DM137"/>
      <c r="DN137"/>
      <c r="DO137"/>
      <c r="DP137"/>
      <c r="DQ137"/>
      <c r="DR137"/>
      <c r="DS137"/>
      <c r="DV137" s="139"/>
      <c r="DW137" s="139"/>
      <c r="DX137" s="139"/>
      <c r="DY137" s="139"/>
      <c r="DZ137"/>
      <c r="EA137"/>
      <c r="EB137"/>
      <c r="EC137"/>
      <c r="ED137"/>
      <c r="EE137"/>
      <c r="EF137"/>
      <c r="EI137" s="139"/>
      <c r="EJ137" s="139"/>
      <c r="EK137" s="139"/>
      <c r="EL137" s="139"/>
      <c r="EM137"/>
      <c r="EN137"/>
      <c r="EO137"/>
      <c r="EP137"/>
      <c r="EQ137"/>
      <c r="ER137"/>
      <c r="ES137"/>
      <c r="EV137" s="139"/>
      <c r="EW137" s="139"/>
      <c r="EX137" s="139"/>
      <c r="EY137" s="139"/>
      <c r="EZ137"/>
      <c r="FA137"/>
      <c r="FB137"/>
      <c r="FC137"/>
      <c r="FD137"/>
      <c r="FE137"/>
      <c r="FF137"/>
      <c r="FI137" s="139"/>
      <c r="FJ137" s="139"/>
      <c r="FK137" s="139"/>
      <c r="FL137" s="139"/>
      <c r="FM137"/>
      <c r="FN137"/>
      <c r="FO137"/>
      <c r="FP137"/>
      <c r="FQ137"/>
      <c r="FR137"/>
      <c r="FS137"/>
      <c r="FV137" s="139"/>
      <c r="FW137" s="139"/>
      <c r="FX137" s="139"/>
      <c r="FY137" s="139"/>
      <c r="FZ137"/>
      <c r="GA137"/>
      <c r="GB137"/>
      <c r="GC137"/>
      <c r="GD137"/>
      <c r="GE137"/>
      <c r="GF137"/>
      <c r="GI137" s="139"/>
      <c r="GJ137" s="139"/>
      <c r="GK137" s="139"/>
      <c r="GL137" s="139"/>
      <c r="GM137"/>
      <c r="GN137"/>
      <c r="GO137"/>
      <c r="GP137"/>
      <c r="GQ137"/>
      <c r="GR137"/>
      <c r="GS137"/>
      <c r="GV137" s="139"/>
      <c r="GW137" s="139"/>
      <c r="GX137" s="139"/>
      <c r="GY137" s="139"/>
      <c r="GZ137"/>
      <c r="HA137"/>
      <c r="HB137"/>
      <c r="HC137"/>
      <c r="HD137"/>
      <c r="HE137"/>
      <c r="HF137"/>
      <c r="HI137" s="139"/>
      <c r="HJ137" s="139"/>
      <c r="HK137" s="139"/>
      <c r="HL137" s="139"/>
      <c r="HM137"/>
      <c r="HN137"/>
      <c r="HO137"/>
      <c r="HP137"/>
      <c r="HQ137"/>
      <c r="HR137"/>
      <c r="HS137"/>
      <c r="HV137" s="139"/>
      <c r="HW137" s="139"/>
      <c r="HX137" s="139"/>
      <c r="HY137" s="139"/>
      <c r="HZ137"/>
      <c r="IA137"/>
      <c r="IB137"/>
      <c r="IC137"/>
      <c r="ID137"/>
      <c r="IE137"/>
      <c r="IF137"/>
      <c r="II137" s="139"/>
      <c r="IJ137" s="139"/>
      <c r="IK137" s="139"/>
      <c r="IL137" s="139"/>
      <c r="IM137"/>
      <c r="IN137"/>
      <c r="IO137"/>
      <c r="IP137"/>
      <c r="IQ137"/>
      <c r="IR137"/>
      <c r="IS137"/>
      <c r="IV137" s="139"/>
      <c r="IW137" s="139"/>
      <c r="IX137" s="139"/>
      <c r="IY137" s="139"/>
      <c r="IZ137"/>
      <c r="JA137"/>
      <c r="JB137"/>
      <c r="JC137"/>
      <c r="JD137"/>
      <c r="JE137"/>
      <c r="JF137"/>
      <c r="JI137" s="139"/>
      <c r="JJ137" s="139"/>
      <c r="JK137" s="139"/>
      <c r="JL137" s="139"/>
      <c r="JM137"/>
      <c r="JN137"/>
      <c r="JO137"/>
      <c r="JP137"/>
      <c r="JQ137"/>
      <c r="JR137"/>
      <c r="JS137"/>
      <c r="JV137" s="139"/>
      <c r="JW137" s="139"/>
      <c r="JX137" s="139"/>
      <c r="JY137" s="139"/>
      <c r="JZ137"/>
      <c r="KA137"/>
      <c r="KB137"/>
      <c r="KC137"/>
      <c r="KD137"/>
      <c r="KE137"/>
      <c r="KF137"/>
      <c r="KI137" s="139"/>
      <c r="KJ137" s="139"/>
      <c r="KK137" s="139"/>
      <c r="KL137" s="139"/>
      <c r="KM137"/>
      <c r="KN137"/>
      <c r="KO137"/>
      <c r="KP137"/>
      <c r="KQ137"/>
      <c r="KR137"/>
      <c r="KS137"/>
      <c r="KV137" s="139"/>
      <c r="KW137" s="139"/>
      <c r="KX137" s="139"/>
      <c r="KY137" s="139"/>
      <c r="KZ137"/>
      <c r="LA137"/>
      <c r="LB137"/>
      <c r="LC137"/>
      <c r="LD137"/>
      <c r="LE137"/>
      <c r="LF137"/>
      <c r="LI137" s="139"/>
      <c r="LJ137" s="139"/>
      <c r="LK137" s="139"/>
      <c r="LL137" s="139"/>
      <c r="LM137"/>
      <c r="LN137"/>
      <c r="LO137"/>
      <c r="LP137"/>
      <c r="LQ137"/>
      <c r="LR137"/>
      <c r="LS137"/>
      <c r="LV137" s="139"/>
      <c r="LW137" s="139"/>
      <c r="LX137" s="139"/>
      <c r="LY137" s="139"/>
      <c r="LZ137"/>
      <c r="MA137"/>
      <c r="MB137"/>
      <c r="MC137"/>
      <c r="MD137"/>
      <c r="ME137"/>
      <c r="MF137"/>
    </row>
    <row r="138" spans="2:345" ht="15.75" customHeight="1">
      <c r="B138" s="863" t="str">
        <f>Language!$E$231</f>
        <v>To predict the teams in the KO round, enter the team numbers in the yellow fields.</v>
      </c>
      <c r="C138" s="864"/>
      <c r="D138" s="864"/>
      <c r="E138" s="864"/>
      <c r="F138" s="864"/>
      <c r="G138" s="864"/>
      <c r="H138" s="865"/>
      <c r="I138" s="286"/>
      <c r="J138" s="139"/>
      <c r="K138" s="139"/>
      <c r="L138" s="139"/>
      <c r="M138"/>
      <c r="N138"/>
      <c r="O138"/>
      <c r="P138"/>
      <c r="Q138"/>
      <c r="R138"/>
      <c r="S138"/>
      <c r="V138" s="139"/>
      <c r="W138" s="139"/>
      <c r="X138" s="139"/>
      <c r="Y138" s="139"/>
      <c r="Z138"/>
      <c r="AA138"/>
      <c r="AB138"/>
      <c r="AC138"/>
      <c r="AD138"/>
      <c r="AE138"/>
      <c r="AF138"/>
      <c r="AI138" s="139"/>
      <c r="AJ138" s="139"/>
      <c r="AK138" s="139"/>
      <c r="AL138" s="139"/>
      <c r="AM138"/>
      <c r="AN138"/>
      <c r="AO138"/>
      <c r="AP138"/>
      <c r="AQ138"/>
      <c r="AR138"/>
      <c r="AS138"/>
      <c r="AV138" s="139"/>
      <c r="AW138" s="139"/>
      <c r="AX138" s="139"/>
      <c r="AY138" s="139"/>
      <c r="AZ138"/>
      <c r="BA138"/>
      <c r="BB138"/>
      <c r="BC138"/>
      <c r="BD138"/>
      <c r="BE138"/>
      <c r="BF138"/>
      <c r="BI138" s="139"/>
      <c r="BJ138" s="139"/>
      <c r="BK138" s="139"/>
      <c r="BL138" s="139"/>
      <c r="BM138"/>
      <c r="BN138"/>
      <c r="BO138"/>
      <c r="BP138"/>
      <c r="BQ138"/>
      <c r="BR138"/>
      <c r="BS138"/>
      <c r="BV138" s="139"/>
      <c r="BW138" s="139"/>
      <c r="BX138" s="139"/>
      <c r="BY138" s="139"/>
      <c r="BZ138"/>
      <c r="CA138"/>
      <c r="CB138"/>
      <c r="CC138"/>
      <c r="CD138"/>
      <c r="CE138"/>
      <c r="CF138"/>
      <c r="CI138" s="139"/>
      <c r="CJ138" s="139"/>
      <c r="CK138" s="139"/>
      <c r="CL138" s="139"/>
      <c r="CM138"/>
      <c r="CN138"/>
      <c r="CO138"/>
      <c r="CP138"/>
      <c r="CQ138"/>
      <c r="CR138"/>
      <c r="CS138"/>
      <c r="CV138" s="139"/>
      <c r="CW138" s="139"/>
      <c r="CX138" s="139"/>
      <c r="CY138" s="139"/>
      <c r="CZ138"/>
      <c r="DA138"/>
      <c r="DB138"/>
      <c r="DC138"/>
      <c r="DD138"/>
      <c r="DE138"/>
      <c r="DF138"/>
      <c r="DI138" s="139"/>
      <c r="DJ138" s="139"/>
      <c r="DK138" s="139"/>
      <c r="DL138" s="139"/>
      <c r="DM138"/>
      <c r="DN138"/>
      <c r="DO138"/>
      <c r="DP138"/>
      <c r="DQ138"/>
      <c r="DR138"/>
      <c r="DS138"/>
      <c r="DV138" s="139"/>
      <c r="DW138" s="139"/>
      <c r="DX138" s="139"/>
      <c r="DY138" s="139"/>
      <c r="DZ138"/>
      <c r="EA138"/>
      <c r="EB138"/>
      <c r="EC138"/>
      <c r="ED138"/>
      <c r="EE138"/>
      <c r="EF138"/>
      <c r="EI138" s="139"/>
      <c r="EJ138" s="139"/>
      <c r="EK138" s="139"/>
      <c r="EL138" s="139"/>
      <c r="EM138"/>
      <c r="EN138"/>
      <c r="EO138"/>
      <c r="EP138"/>
      <c r="EQ138"/>
      <c r="ER138"/>
      <c r="ES138"/>
      <c r="EV138" s="139"/>
      <c r="EW138" s="139"/>
      <c r="EX138" s="139"/>
      <c r="EY138" s="139"/>
      <c r="EZ138"/>
      <c r="FA138"/>
      <c r="FB138"/>
      <c r="FC138"/>
      <c r="FD138"/>
      <c r="FE138"/>
      <c r="FF138"/>
      <c r="FI138" s="139"/>
      <c r="FJ138" s="139"/>
      <c r="FK138" s="139"/>
      <c r="FL138" s="139"/>
      <c r="FM138"/>
      <c r="FN138"/>
      <c r="FO138"/>
      <c r="FP138"/>
      <c r="FQ138"/>
      <c r="FR138"/>
      <c r="FS138"/>
      <c r="FV138" s="139"/>
      <c r="FW138" s="139"/>
      <c r="FX138" s="139"/>
      <c r="FY138" s="139"/>
      <c r="FZ138"/>
      <c r="GA138"/>
      <c r="GB138"/>
      <c r="GC138"/>
      <c r="GD138"/>
      <c r="GE138"/>
      <c r="GF138"/>
      <c r="GI138" s="139"/>
      <c r="GJ138" s="139"/>
      <c r="GK138" s="139"/>
      <c r="GL138" s="139"/>
      <c r="GM138"/>
      <c r="GN138"/>
      <c r="GO138"/>
      <c r="GP138"/>
      <c r="GQ138"/>
      <c r="GR138"/>
      <c r="GS138"/>
      <c r="GV138" s="139"/>
      <c r="GW138" s="139"/>
      <c r="GX138" s="139"/>
      <c r="GY138" s="139"/>
      <c r="GZ138"/>
      <c r="HA138"/>
      <c r="HB138"/>
      <c r="HC138"/>
      <c r="HD138"/>
      <c r="HE138"/>
      <c r="HF138"/>
      <c r="HI138" s="139"/>
      <c r="HJ138" s="139"/>
      <c r="HK138" s="139"/>
      <c r="HL138" s="139"/>
      <c r="HM138"/>
      <c r="HN138"/>
      <c r="HO138"/>
      <c r="HP138"/>
      <c r="HQ138"/>
      <c r="HR138"/>
      <c r="HS138"/>
      <c r="HV138" s="139"/>
      <c r="HW138" s="139"/>
      <c r="HX138" s="139"/>
      <c r="HY138" s="139"/>
      <c r="HZ138"/>
      <c r="IA138"/>
      <c r="IB138"/>
      <c r="IC138"/>
      <c r="ID138"/>
      <c r="IE138"/>
      <c r="IF138"/>
      <c r="II138" s="139"/>
      <c r="IJ138" s="139"/>
      <c r="IK138" s="139"/>
      <c r="IL138" s="139"/>
      <c r="IM138"/>
      <c r="IN138"/>
      <c r="IO138"/>
      <c r="IP138"/>
      <c r="IQ138"/>
      <c r="IR138"/>
      <c r="IS138"/>
      <c r="IV138" s="139"/>
      <c r="IW138" s="139"/>
      <c r="IX138" s="139"/>
      <c r="IY138" s="139"/>
      <c r="IZ138"/>
      <c r="JA138"/>
      <c r="JB138"/>
      <c r="JC138"/>
      <c r="JD138"/>
      <c r="JE138"/>
      <c r="JF138"/>
      <c r="JI138" s="139"/>
      <c r="JJ138" s="139"/>
      <c r="JK138" s="139"/>
      <c r="JL138" s="139"/>
      <c r="JM138"/>
      <c r="JN138"/>
      <c r="JO138"/>
      <c r="JP138"/>
      <c r="JQ138"/>
      <c r="JR138"/>
      <c r="JS138"/>
      <c r="JV138" s="139"/>
      <c r="JW138" s="139"/>
      <c r="JX138" s="139"/>
      <c r="JY138" s="139"/>
      <c r="JZ138"/>
      <c r="KA138"/>
      <c r="KB138"/>
      <c r="KC138"/>
      <c r="KD138"/>
      <c r="KE138"/>
      <c r="KF138"/>
      <c r="KI138" s="139"/>
      <c r="KJ138" s="139"/>
      <c r="KK138" s="139"/>
      <c r="KL138" s="139"/>
      <c r="KM138"/>
      <c r="KN138"/>
      <c r="KO138"/>
      <c r="KP138"/>
      <c r="KQ138"/>
      <c r="KR138"/>
      <c r="KS138"/>
      <c r="KV138" s="139"/>
      <c r="KW138" s="139"/>
      <c r="KX138" s="139"/>
      <c r="KY138" s="139"/>
      <c r="KZ138"/>
      <c r="LA138"/>
      <c r="LB138"/>
      <c r="LC138"/>
      <c r="LD138"/>
      <c r="LE138"/>
      <c r="LF138"/>
      <c r="LI138" s="139"/>
      <c r="LJ138" s="139"/>
      <c r="LK138" s="139"/>
      <c r="LL138" s="139"/>
      <c r="LM138"/>
      <c r="LN138"/>
      <c r="LO138"/>
      <c r="LP138"/>
      <c r="LQ138"/>
      <c r="LR138"/>
      <c r="LS138"/>
      <c r="LV138" s="139"/>
      <c r="LW138" s="139"/>
      <c r="LX138" s="139"/>
      <c r="LY138" s="139"/>
      <c r="LZ138"/>
      <c r="MA138"/>
      <c r="MB138"/>
      <c r="MC138"/>
      <c r="MD138"/>
      <c r="ME138"/>
      <c r="MF138"/>
    </row>
    <row r="139" spans="2:345">
      <c r="B139" s="863"/>
      <c r="C139" s="864"/>
      <c r="D139" s="864"/>
      <c r="E139" s="864"/>
      <c r="F139" s="864"/>
      <c r="G139" s="864"/>
      <c r="H139" s="865"/>
      <c r="I139" s="286"/>
      <c r="J139" s="139"/>
      <c r="K139" s="139"/>
      <c r="L139" s="139"/>
      <c r="M139"/>
      <c r="N139"/>
      <c r="O139"/>
      <c r="P139"/>
      <c r="Q139"/>
      <c r="R139"/>
      <c r="S139"/>
      <c r="V139" s="139"/>
      <c r="W139" s="139"/>
      <c r="X139" s="139"/>
      <c r="Y139" s="139"/>
      <c r="Z139"/>
      <c r="AA139"/>
      <c r="AB139"/>
      <c r="AC139"/>
      <c r="AD139"/>
      <c r="AE139"/>
      <c r="AF139"/>
      <c r="AI139" s="139"/>
      <c r="AJ139" s="139"/>
      <c r="AK139" s="139"/>
      <c r="AL139" s="139"/>
      <c r="AM139"/>
      <c r="AN139"/>
      <c r="AO139"/>
      <c r="AP139"/>
      <c r="AQ139"/>
      <c r="AR139"/>
      <c r="AS139"/>
      <c r="AV139" s="139"/>
      <c r="AW139" s="139"/>
      <c r="AX139" s="139"/>
      <c r="AY139" s="139"/>
      <c r="AZ139"/>
      <c r="BA139"/>
      <c r="BB139"/>
      <c r="BC139"/>
      <c r="BD139"/>
      <c r="BE139"/>
      <c r="BF139"/>
      <c r="BI139" s="139"/>
      <c r="BJ139" s="139"/>
      <c r="BK139" s="139"/>
      <c r="BL139" s="139"/>
      <c r="BM139"/>
      <c r="BN139"/>
      <c r="BO139"/>
      <c r="BP139"/>
      <c r="BQ139"/>
      <c r="BR139"/>
      <c r="BS139"/>
      <c r="BV139" s="139"/>
      <c r="BW139" s="139"/>
      <c r="BX139" s="139"/>
      <c r="BY139" s="139"/>
      <c r="BZ139"/>
      <c r="CA139"/>
      <c r="CB139"/>
      <c r="CC139"/>
      <c r="CD139"/>
      <c r="CE139"/>
      <c r="CF139"/>
      <c r="CI139" s="139"/>
      <c r="CJ139" s="139"/>
      <c r="CK139" s="139"/>
      <c r="CL139" s="139"/>
      <c r="CM139"/>
      <c r="CN139"/>
      <c r="CO139"/>
      <c r="CP139"/>
      <c r="CQ139"/>
      <c r="CR139"/>
      <c r="CS139"/>
      <c r="CV139" s="139"/>
      <c r="CW139" s="139"/>
      <c r="CX139" s="139"/>
      <c r="CY139" s="139"/>
      <c r="CZ139"/>
      <c r="DA139"/>
      <c r="DB139"/>
      <c r="DC139"/>
      <c r="DD139"/>
      <c r="DE139"/>
      <c r="DF139"/>
      <c r="DI139" s="139"/>
      <c r="DJ139" s="139"/>
      <c r="DK139" s="139"/>
      <c r="DL139" s="139"/>
      <c r="DM139"/>
      <c r="DN139"/>
      <c r="DO139"/>
      <c r="DP139"/>
      <c r="DQ139"/>
      <c r="DR139"/>
      <c r="DS139"/>
      <c r="DV139" s="139"/>
      <c r="DW139" s="139"/>
      <c r="DX139" s="139"/>
      <c r="DY139" s="139"/>
      <c r="DZ139"/>
      <c r="EA139"/>
      <c r="EB139"/>
      <c r="EC139"/>
      <c r="ED139"/>
      <c r="EE139"/>
      <c r="EF139"/>
      <c r="EI139" s="139"/>
      <c r="EJ139" s="139"/>
      <c r="EK139" s="139"/>
      <c r="EL139" s="139"/>
      <c r="EM139"/>
      <c r="EN139"/>
      <c r="EO139"/>
      <c r="EP139"/>
      <c r="EQ139"/>
      <c r="ER139"/>
      <c r="ES139"/>
      <c r="EV139" s="139"/>
      <c r="EW139" s="139"/>
      <c r="EX139" s="139"/>
      <c r="EY139" s="139"/>
      <c r="EZ139"/>
      <c r="FA139"/>
      <c r="FB139"/>
      <c r="FC139"/>
      <c r="FD139"/>
      <c r="FE139"/>
      <c r="FF139"/>
      <c r="FI139" s="139"/>
      <c r="FJ139" s="139"/>
      <c r="FK139" s="139"/>
      <c r="FL139" s="139"/>
      <c r="FM139"/>
      <c r="FN139"/>
      <c r="FO139"/>
      <c r="FP139"/>
      <c r="FQ139"/>
      <c r="FR139"/>
      <c r="FS139"/>
      <c r="FV139" s="139"/>
      <c r="FW139" s="139"/>
      <c r="FX139" s="139"/>
      <c r="FY139" s="139"/>
      <c r="FZ139"/>
      <c r="GA139"/>
      <c r="GB139"/>
      <c r="GC139"/>
      <c r="GD139"/>
      <c r="GE139"/>
      <c r="GF139"/>
      <c r="GI139" s="139"/>
      <c r="GJ139" s="139"/>
      <c r="GK139" s="139"/>
      <c r="GL139" s="139"/>
      <c r="GM139"/>
      <c r="GN139"/>
      <c r="GO139"/>
      <c r="GP139"/>
      <c r="GQ139"/>
      <c r="GR139"/>
      <c r="GS139"/>
      <c r="GV139" s="139"/>
      <c r="GW139" s="139"/>
      <c r="GX139" s="139"/>
      <c r="GY139" s="139"/>
      <c r="GZ139"/>
      <c r="HA139"/>
      <c r="HB139"/>
      <c r="HC139"/>
      <c r="HD139"/>
      <c r="HE139"/>
      <c r="HF139"/>
      <c r="HI139" s="139"/>
      <c r="HJ139" s="139"/>
      <c r="HK139" s="139"/>
      <c r="HL139" s="139"/>
      <c r="HM139"/>
      <c r="HN139"/>
      <c r="HO139"/>
      <c r="HP139"/>
      <c r="HQ139"/>
      <c r="HR139"/>
      <c r="HS139"/>
      <c r="HV139" s="139"/>
      <c r="HW139" s="139"/>
      <c r="HX139" s="139"/>
      <c r="HY139" s="139"/>
      <c r="HZ139"/>
      <c r="IA139"/>
      <c r="IB139"/>
      <c r="IC139"/>
      <c r="ID139"/>
      <c r="IE139"/>
      <c r="IF139"/>
      <c r="II139" s="139"/>
      <c r="IJ139" s="139"/>
      <c r="IK139" s="139"/>
      <c r="IL139" s="139"/>
      <c r="IM139"/>
      <c r="IN139"/>
      <c r="IO139"/>
      <c r="IP139"/>
      <c r="IQ139"/>
      <c r="IR139"/>
      <c r="IS139"/>
      <c r="IV139" s="139"/>
      <c r="IW139" s="139"/>
      <c r="IX139" s="139"/>
      <c r="IY139" s="139"/>
      <c r="IZ139"/>
      <c r="JA139"/>
      <c r="JB139"/>
      <c r="JC139"/>
      <c r="JD139"/>
      <c r="JE139"/>
      <c r="JF139"/>
      <c r="JI139" s="139"/>
      <c r="JJ139" s="139"/>
      <c r="JK139" s="139"/>
      <c r="JL139" s="139"/>
      <c r="JM139"/>
      <c r="JN139"/>
      <c r="JO139"/>
      <c r="JP139"/>
      <c r="JQ139"/>
      <c r="JR139"/>
      <c r="JS139"/>
      <c r="JV139" s="139"/>
      <c r="JW139" s="139"/>
      <c r="JX139" s="139"/>
      <c r="JY139" s="139"/>
      <c r="JZ139"/>
      <c r="KA139"/>
      <c r="KB139"/>
      <c r="KC139"/>
      <c r="KD139"/>
      <c r="KE139"/>
      <c r="KF139"/>
      <c r="KI139" s="139"/>
      <c r="KJ139" s="139"/>
      <c r="KK139" s="139"/>
      <c r="KL139" s="139"/>
      <c r="KM139"/>
      <c r="KN139"/>
      <c r="KO139"/>
      <c r="KP139"/>
      <c r="KQ139"/>
      <c r="KR139"/>
      <c r="KS139"/>
      <c r="KV139" s="139"/>
      <c r="KW139" s="139"/>
      <c r="KX139" s="139"/>
      <c r="KY139" s="139"/>
      <c r="KZ139"/>
      <c r="LA139"/>
      <c r="LB139"/>
      <c r="LC139"/>
      <c r="LD139"/>
      <c r="LE139"/>
      <c r="LF139"/>
      <c r="LI139" s="139"/>
      <c r="LJ139" s="139"/>
      <c r="LK139" s="139"/>
      <c r="LL139" s="139"/>
      <c r="LM139"/>
      <c r="LN139"/>
      <c r="LO139"/>
      <c r="LP139"/>
      <c r="LQ139"/>
      <c r="LR139"/>
      <c r="LS139"/>
      <c r="LV139" s="139"/>
      <c r="LW139" s="139"/>
      <c r="LX139" s="139"/>
      <c r="LY139" s="139"/>
      <c r="LZ139"/>
      <c r="MA139"/>
      <c r="MB139"/>
      <c r="MC139"/>
      <c r="MD139"/>
      <c r="ME139"/>
      <c r="MF139"/>
    </row>
    <row r="140" spans="2:345">
      <c r="B140" s="863"/>
      <c r="C140" s="864"/>
      <c r="D140" s="864"/>
      <c r="E140" s="864"/>
      <c r="F140" s="864"/>
      <c r="G140" s="864"/>
      <c r="H140" s="865"/>
      <c r="I140" s="286"/>
      <c r="J140" s="139"/>
      <c r="K140" s="139"/>
      <c r="L140" s="139"/>
      <c r="M140"/>
      <c r="N140"/>
      <c r="O140"/>
      <c r="P140"/>
      <c r="Q140"/>
      <c r="R140"/>
      <c r="S140"/>
      <c r="V140" s="139"/>
      <c r="W140" s="139"/>
      <c r="X140" s="139"/>
      <c r="Y140" s="139"/>
      <c r="Z140"/>
      <c r="AA140"/>
      <c r="AB140"/>
      <c r="AC140"/>
      <c r="AD140"/>
      <c r="AE140"/>
      <c r="AF140"/>
      <c r="AI140" s="139"/>
      <c r="AJ140" s="139"/>
      <c r="AK140" s="139"/>
      <c r="AL140" s="139"/>
      <c r="AM140"/>
      <c r="AN140"/>
      <c r="AO140"/>
      <c r="AP140"/>
      <c r="AQ140"/>
      <c r="AR140"/>
      <c r="AS140"/>
      <c r="AV140" s="139"/>
      <c r="AW140" s="139"/>
      <c r="AX140" s="139"/>
      <c r="AY140" s="139"/>
      <c r="AZ140"/>
      <c r="BA140"/>
      <c r="BB140"/>
      <c r="BC140"/>
      <c r="BD140"/>
      <c r="BE140"/>
      <c r="BF140"/>
      <c r="BI140" s="139"/>
      <c r="BJ140" s="139"/>
      <c r="BK140" s="139"/>
      <c r="BL140" s="139"/>
      <c r="BM140"/>
      <c r="BN140"/>
      <c r="BO140"/>
      <c r="BP140"/>
      <c r="BQ140"/>
      <c r="BR140"/>
      <c r="BS140"/>
      <c r="BV140" s="139"/>
      <c r="BW140" s="139"/>
      <c r="BX140" s="139"/>
      <c r="BY140" s="139"/>
      <c r="BZ140"/>
      <c r="CA140"/>
      <c r="CB140"/>
      <c r="CC140"/>
      <c r="CD140"/>
      <c r="CE140"/>
      <c r="CF140"/>
      <c r="CI140" s="139"/>
      <c r="CJ140" s="139"/>
      <c r="CK140" s="139"/>
      <c r="CL140" s="139"/>
      <c r="CM140"/>
      <c r="CN140"/>
      <c r="CO140"/>
      <c r="CP140"/>
      <c r="CQ140"/>
      <c r="CR140"/>
      <c r="CS140"/>
      <c r="CV140" s="139"/>
      <c r="CW140" s="139"/>
      <c r="CX140" s="139"/>
      <c r="CY140" s="139"/>
      <c r="CZ140"/>
      <c r="DA140"/>
      <c r="DB140"/>
      <c r="DC140"/>
      <c r="DD140"/>
      <c r="DE140"/>
      <c r="DF140"/>
      <c r="DI140" s="139"/>
      <c r="DJ140" s="139"/>
      <c r="DK140" s="139"/>
      <c r="DL140" s="139"/>
      <c r="DM140"/>
      <c r="DN140"/>
      <c r="DO140"/>
      <c r="DP140"/>
      <c r="DQ140"/>
      <c r="DR140"/>
      <c r="DS140"/>
      <c r="DV140" s="139"/>
      <c r="DW140" s="139"/>
      <c r="DX140" s="139"/>
      <c r="DY140" s="139"/>
      <c r="DZ140"/>
      <c r="EA140"/>
      <c r="EB140"/>
      <c r="EC140"/>
      <c r="ED140"/>
      <c r="EE140"/>
      <c r="EF140"/>
      <c r="EI140" s="139"/>
      <c r="EJ140" s="139"/>
      <c r="EK140" s="139"/>
      <c r="EL140" s="139"/>
      <c r="EM140"/>
      <c r="EN140"/>
      <c r="EO140"/>
      <c r="EP140"/>
      <c r="EQ140"/>
      <c r="ER140"/>
      <c r="ES140"/>
      <c r="EV140" s="139"/>
      <c r="EW140" s="139"/>
      <c r="EX140" s="139"/>
      <c r="EY140" s="139"/>
      <c r="EZ140"/>
      <c r="FA140"/>
      <c r="FB140"/>
      <c r="FC140"/>
      <c r="FD140"/>
      <c r="FE140"/>
      <c r="FF140"/>
      <c r="FI140" s="139"/>
      <c r="FJ140" s="139"/>
      <c r="FK140" s="139"/>
      <c r="FL140" s="139"/>
      <c r="FM140"/>
      <c r="FN140"/>
      <c r="FO140"/>
      <c r="FP140"/>
      <c r="FQ140"/>
      <c r="FR140"/>
      <c r="FS140"/>
      <c r="FV140" s="139"/>
      <c r="FW140" s="139"/>
      <c r="FX140" s="139"/>
      <c r="FY140" s="139"/>
      <c r="FZ140"/>
      <c r="GA140"/>
      <c r="GB140"/>
      <c r="GC140"/>
      <c r="GD140"/>
      <c r="GE140"/>
      <c r="GF140"/>
      <c r="GI140" s="139"/>
      <c r="GJ140" s="139"/>
      <c r="GK140" s="139"/>
      <c r="GL140" s="139"/>
      <c r="GM140"/>
      <c r="GN140"/>
      <c r="GO140"/>
      <c r="GP140"/>
      <c r="GQ140"/>
      <c r="GR140"/>
      <c r="GS140"/>
      <c r="GV140" s="139"/>
      <c r="GW140" s="139"/>
      <c r="GX140" s="139"/>
      <c r="GY140" s="139"/>
      <c r="GZ140"/>
      <c r="HA140"/>
      <c r="HB140"/>
      <c r="HC140"/>
      <c r="HD140"/>
      <c r="HE140"/>
      <c r="HF140"/>
      <c r="HI140" s="139"/>
      <c r="HJ140" s="139"/>
      <c r="HK140" s="139"/>
      <c r="HL140" s="139"/>
      <c r="HM140"/>
      <c r="HN140"/>
      <c r="HO140"/>
      <c r="HP140"/>
      <c r="HQ140"/>
      <c r="HR140"/>
      <c r="HS140"/>
      <c r="HV140" s="139"/>
      <c r="HW140" s="139"/>
      <c r="HX140" s="139"/>
      <c r="HY140" s="139"/>
      <c r="HZ140"/>
      <c r="IA140"/>
      <c r="IB140"/>
      <c r="IC140"/>
      <c r="ID140"/>
      <c r="IE140"/>
      <c r="IF140"/>
      <c r="II140" s="139"/>
      <c r="IJ140" s="139"/>
      <c r="IK140" s="139"/>
      <c r="IL140" s="139"/>
      <c r="IM140"/>
      <c r="IN140"/>
      <c r="IO140"/>
      <c r="IP140"/>
      <c r="IQ140"/>
      <c r="IR140"/>
      <c r="IS140"/>
      <c r="IV140" s="139"/>
      <c r="IW140" s="139"/>
      <c r="IX140" s="139"/>
      <c r="IY140" s="139"/>
      <c r="IZ140"/>
      <c r="JA140"/>
      <c r="JB140"/>
      <c r="JC140"/>
      <c r="JD140"/>
      <c r="JE140"/>
      <c r="JF140"/>
      <c r="JI140" s="139"/>
      <c r="JJ140" s="139"/>
      <c r="JK140" s="139"/>
      <c r="JL140" s="139"/>
      <c r="JM140"/>
      <c r="JN140"/>
      <c r="JO140"/>
      <c r="JP140"/>
      <c r="JQ140"/>
      <c r="JR140"/>
      <c r="JS140"/>
      <c r="JV140" s="139"/>
      <c r="JW140" s="139"/>
      <c r="JX140" s="139"/>
      <c r="JY140" s="139"/>
      <c r="JZ140"/>
      <c r="KA140"/>
      <c r="KB140"/>
      <c r="KC140"/>
      <c r="KD140"/>
      <c r="KE140"/>
      <c r="KF140"/>
      <c r="KI140" s="139"/>
      <c r="KJ140" s="139"/>
      <c r="KK140" s="139"/>
      <c r="KL140" s="139"/>
      <c r="KM140"/>
      <c r="KN140"/>
      <c r="KO140"/>
      <c r="KP140"/>
      <c r="KQ140"/>
      <c r="KR140"/>
      <c r="KS140"/>
      <c r="KV140" s="139"/>
      <c r="KW140" s="139"/>
      <c r="KX140" s="139"/>
      <c r="KY140" s="139"/>
      <c r="KZ140"/>
      <c r="LA140"/>
      <c r="LB140"/>
      <c r="LC140"/>
      <c r="LD140"/>
      <c r="LE140"/>
      <c r="LF140"/>
      <c r="LI140" s="139"/>
      <c r="LJ140" s="139"/>
      <c r="LK140" s="139"/>
      <c r="LL140" s="139"/>
      <c r="LM140"/>
      <c r="LN140"/>
      <c r="LO140"/>
      <c r="LP140"/>
      <c r="LQ140"/>
      <c r="LR140"/>
      <c r="LS140"/>
      <c r="LV140" s="139"/>
      <c r="LW140" s="139"/>
      <c r="LX140" s="139"/>
      <c r="LY140" s="139"/>
      <c r="LZ140"/>
      <c r="MA140"/>
      <c r="MB140"/>
      <c r="MC140"/>
      <c r="MD140"/>
      <c r="ME140"/>
      <c r="MF140"/>
    </row>
    <row r="141" spans="2:345">
      <c r="B141" s="863" t="str">
        <f>Language!$E$232</f>
        <v>The factors for the individual categories and other presettings can be selected on the 'PrSettings' worksheet.</v>
      </c>
      <c r="C141" s="864"/>
      <c r="D141" s="864"/>
      <c r="E141" s="864"/>
      <c r="F141" s="864"/>
      <c r="G141" s="864"/>
      <c r="H141" s="865"/>
    </row>
    <row r="142" spans="2:345">
      <c r="B142" s="863"/>
      <c r="C142" s="864"/>
      <c r="D142" s="864"/>
      <c r="E142" s="864"/>
      <c r="F142" s="864"/>
      <c r="G142" s="864"/>
      <c r="H142" s="865"/>
    </row>
    <row r="143" spans="2:345" ht="16.5" thickBot="1">
      <c r="B143" s="866"/>
      <c r="C143" s="867"/>
      <c r="D143" s="867"/>
      <c r="E143" s="867"/>
      <c r="F143" s="867"/>
      <c r="G143" s="867"/>
      <c r="H143" s="868"/>
    </row>
    <row r="144" spans="2:345" ht="16.5" thickTop="1">
      <c r="I144"/>
      <c r="J144"/>
      <c r="K144"/>
      <c r="L144"/>
      <c r="M144"/>
      <c r="N144"/>
      <c r="O144"/>
      <c r="P144"/>
      <c r="Q144"/>
      <c r="R144"/>
      <c r="S144"/>
      <c r="V144"/>
      <c r="W144"/>
      <c r="X144"/>
      <c r="Y144"/>
      <c r="Z144"/>
      <c r="AA144"/>
      <c r="AB144"/>
      <c r="AC144"/>
      <c r="AD144"/>
      <c r="AE144"/>
      <c r="AF144"/>
      <c r="AI144"/>
      <c r="AJ144"/>
      <c r="AK144"/>
      <c r="AL144"/>
      <c r="AM144"/>
      <c r="AN144"/>
      <c r="AO144"/>
      <c r="AP144"/>
      <c r="AQ144"/>
      <c r="AR144"/>
      <c r="AS144"/>
      <c r="AV144"/>
      <c r="AW144"/>
      <c r="AX144"/>
      <c r="AY144"/>
      <c r="AZ144"/>
      <c r="BA144"/>
      <c r="BB144"/>
      <c r="BC144"/>
      <c r="BD144"/>
      <c r="BE144"/>
      <c r="BF144"/>
      <c r="BI144"/>
      <c r="BJ144"/>
      <c r="BK144"/>
      <c r="BL144"/>
      <c r="BM144"/>
      <c r="BN144"/>
      <c r="BO144"/>
      <c r="BP144"/>
      <c r="BQ144"/>
      <c r="BR144"/>
      <c r="BS144"/>
      <c r="BV144"/>
      <c r="BW144"/>
      <c r="BX144"/>
      <c r="BY144"/>
      <c r="BZ144"/>
      <c r="CA144"/>
      <c r="CB144"/>
      <c r="CC144"/>
      <c r="CD144"/>
      <c r="CE144"/>
      <c r="CF144"/>
      <c r="CI144"/>
      <c r="CJ144"/>
      <c r="CK144"/>
      <c r="CL144"/>
      <c r="CM144"/>
      <c r="CN144"/>
      <c r="CO144"/>
      <c r="CP144"/>
      <c r="CQ144"/>
      <c r="CR144"/>
      <c r="CS144"/>
      <c r="CV144"/>
      <c r="CW144"/>
      <c r="CX144"/>
      <c r="CY144"/>
      <c r="CZ144"/>
      <c r="DA144"/>
      <c r="DB144"/>
      <c r="DC144"/>
      <c r="DD144"/>
      <c r="DE144"/>
      <c r="DF144"/>
      <c r="DI144"/>
      <c r="DJ144"/>
      <c r="DK144"/>
      <c r="DL144"/>
      <c r="DM144"/>
      <c r="DN144"/>
      <c r="DO144"/>
      <c r="DP144"/>
      <c r="DQ144"/>
      <c r="DR144"/>
      <c r="DS144"/>
      <c r="DV144"/>
      <c r="DW144"/>
      <c r="DX144"/>
      <c r="DY144"/>
      <c r="DZ144"/>
      <c r="EA144"/>
      <c r="EB144"/>
      <c r="EC144"/>
      <c r="ED144"/>
      <c r="EE144"/>
      <c r="EF144"/>
      <c r="EI144"/>
      <c r="EJ144"/>
      <c r="EK144"/>
      <c r="EL144"/>
      <c r="EM144"/>
      <c r="EN144"/>
      <c r="EO144"/>
      <c r="EP144"/>
      <c r="EQ144"/>
      <c r="ER144"/>
      <c r="ES144"/>
      <c r="EV144"/>
      <c r="EW144"/>
      <c r="EX144"/>
      <c r="EY144"/>
      <c r="EZ144"/>
      <c r="FA144"/>
      <c r="FB144"/>
      <c r="FC144"/>
      <c r="FD144"/>
      <c r="FE144"/>
      <c r="FF144"/>
      <c r="FI144"/>
      <c r="FJ144"/>
      <c r="FK144"/>
      <c r="FL144"/>
      <c r="FM144"/>
      <c r="FN144"/>
      <c r="FO144"/>
      <c r="FP144"/>
      <c r="FQ144"/>
      <c r="FR144"/>
      <c r="FS144"/>
      <c r="FV144"/>
      <c r="FW144"/>
      <c r="FX144"/>
      <c r="FY144"/>
      <c r="FZ144"/>
      <c r="GA144"/>
      <c r="GB144"/>
      <c r="GC144"/>
      <c r="GD144"/>
      <c r="GE144"/>
      <c r="GF144"/>
      <c r="GI144"/>
      <c r="GJ144"/>
      <c r="GK144"/>
      <c r="GL144"/>
      <c r="GM144"/>
      <c r="GN144"/>
      <c r="GO144"/>
      <c r="GP144"/>
      <c r="GQ144"/>
      <c r="GR144"/>
      <c r="GS144"/>
      <c r="GV144"/>
      <c r="GW144"/>
      <c r="GX144"/>
      <c r="GY144"/>
      <c r="GZ144"/>
      <c r="HA144"/>
      <c r="HB144"/>
      <c r="HC144"/>
      <c r="HD144"/>
      <c r="HE144"/>
      <c r="HF144"/>
      <c r="HI144"/>
      <c r="HJ144"/>
      <c r="HK144"/>
      <c r="HL144"/>
      <c r="HM144"/>
      <c r="HN144"/>
      <c r="HO144"/>
      <c r="HP144"/>
      <c r="HQ144"/>
      <c r="HR144"/>
      <c r="HS144"/>
      <c r="HV144"/>
      <c r="HW144"/>
      <c r="HX144"/>
      <c r="HY144"/>
      <c r="HZ144"/>
      <c r="IA144"/>
      <c r="IB144"/>
      <c r="IC144"/>
      <c r="ID144"/>
      <c r="IE144"/>
      <c r="IF144"/>
      <c r="II144"/>
      <c r="IJ144"/>
      <c r="IK144"/>
      <c r="IL144"/>
      <c r="IM144"/>
      <c r="IN144"/>
      <c r="IO144"/>
      <c r="IP144"/>
      <c r="IQ144"/>
      <c r="IR144"/>
      <c r="IS144"/>
      <c r="IV144"/>
      <c r="IW144"/>
      <c r="IX144"/>
      <c r="IY144"/>
      <c r="IZ144"/>
      <c r="JA144"/>
      <c r="JB144"/>
      <c r="JC144"/>
      <c r="JD144"/>
      <c r="JE144"/>
      <c r="JF144"/>
      <c r="JI144"/>
      <c r="JJ144"/>
      <c r="JK144"/>
      <c r="JL144"/>
      <c r="JM144"/>
      <c r="JN144"/>
      <c r="JO144"/>
      <c r="JP144"/>
      <c r="JQ144"/>
      <c r="JR144"/>
      <c r="JS144"/>
      <c r="JV144"/>
      <c r="JW144"/>
      <c r="JX144"/>
      <c r="JY144"/>
      <c r="JZ144"/>
      <c r="KA144"/>
      <c r="KB144"/>
      <c r="KC144"/>
      <c r="KD144"/>
      <c r="KE144"/>
      <c r="KF144"/>
      <c r="KI144"/>
      <c r="KJ144"/>
      <c r="KK144"/>
      <c r="KL144"/>
      <c r="KM144"/>
      <c r="KN144"/>
      <c r="KO144"/>
      <c r="KP144"/>
      <c r="KQ144"/>
      <c r="KR144"/>
      <c r="KS144"/>
      <c r="KV144"/>
      <c r="KW144"/>
      <c r="KX144"/>
      <c r="KY144"/>
      <c r="KZ144"/>
      <c r="LA144"/>
      <c r="LB144"/>
      <c r="LC144"/>
      <c r="LD144"/>
      <c r="LE144"/>
      <c r="LF144"/>
      <c r="LI144"/>
      <c r="LJ144"/>
      <c r="LK144"/>
      <c r="LL144"/>
      <c r="LM144"/>
      <c r="LN144"/>
      <c r="LO144"/>
      <c r="LP144"/>
      <c r="LQ144"/>
      <c r="LR144"/>
      <c r="LS144"/>
      <c r="LV144"/>
      <c r="LW144"/>
      <c r="LX144"/>
      <c r="LY144"/>
      <c r="LZ144"/>
      <c r="MA144"/>
      <c r="MB144"/>
      <c r="MC144"/>
      <c r="MD144"/>
      <c r="ME144"/>
      <c r="MF144"/>
    </row>
    <row r="145" spans="9:344" hidden="1">
      <c r="I145"/>
      <c r="J145"/>
      <c r="K145"/>
      <c r="L145"/>
      <c r="M145"/>
      <c r="N145"/>
      <c r="O145"/>
      <c r="P145"/>
      <c r="Q145"/>
      <c r="R145"/>
      <c r="S145"/>
      <c r="V145"/>
      <c r="W145"/>
      <c r="X145"/>
      <c r="Y145"/>
      <c r="Z145"/>
      <c r="AA145"/>
      <c r="AB145"/>
      <c r="AC145"/>
      <c r="AD145"/>
      <c r="AE145"/>
      <c r="AF145"/>
      <c r="AI145"/>
      <c r="AJ145"/>
      <c r="AK145"/>
      <c r="AL145"/>
      <c r="AM145"/>
      <c r="AN145"/>
      <c r="AO145"/>
      <c r="AP145"/>
      <c r="AQ145"/>
      <c r="AR145"/>
      <c r="AS145"/>
      <c r="AV145"/>
      <c r="AW145"/>
      <c r="AX145"/>
      <c r="AY145"/>
      <c r="AZ145"/>
      <c r="BA145"/>
      <c r="BB145"/>
      <c r="BC145"/>
      <c r="BD145"/>
      <c r="BE145"/>
      <c r="BF145"/>
      <c r="BI145"/>
      <c r="BJ145"/>
      <c r="BK145"/>
      <c r="BL145"/>
      <c r="BM145"/>
      <c r="BN145"/>
      <c r="BO145"/>
      <c r="BP145"/>
      <c r="BQ145"/>
      <c r="BR145"/>
      <c r="BS145"/>
      <c r="BV145"/>
      <c r="BW145"/>
      <c r="BX145"/>
      <c r="BY145"/>
      <c r="BZ145"/>
      <c r="CA145"/>
      <c r="CB145"/>
      <c r="CC145"/>
      <c r="CD145"/>
      <c r="CE145"/>
      <c r="CF145"/>
      <c r="CI145"/>
      <c r="CJ145"/>
      <c r="CK145"/>
      <c r="CL145"/>
      <c r="CM145"/>
      <c r="CN145"/>
      <c r="CO145"/>
      <c r="CP145"/>
      <c r="CQ145"/>
      <c r="CR145"/>
      <c r="CS145"/>
      <c r="CV145"/>
      <c r="CW145"/>
      <c r="CX145"/>
      <c r="CY145"/>
      <c r="CZ145"/>
      <c r="DA145"/>
      <c r="DB145"/>
      <c r="DC145"/>
      <c r="DD145"/>
      <c r="DE145"/>
      <c r="DF145"/>
      <c r="DI145"/>
      <c r="DJ145"/>
      <c r="DK145"/>
      <c r="DL145"/>
      <c r="DM145"/>
      <c r="DN145"/>
      <c r="DO145"/>
      <c r="DP145"/>
      <c r="DQ145"/>
      <c r="DR145"/>
      <c r="DS145"/>
      <c r="DV145"/>
      <c r="DW145"/>
      <c r="DX145"/>
      <c r="DY145"/>
      <c r="DZ145"/>
      <c r="EA145"/>
      <c r="EB145"/>
      <c r="EC145"/>
      <c r="ED145"/>
      <c r="EE145"/>
      <c r="EF145"/>
      <c r="EI145"/>
      <c r="EJ145"/>
      <c r="EK145"/>
      <c r="EL145"/>
      <c r="EM145"/>
      <c r="EN145"/>
      <c r="EO145"/>
      <c r="EP145"/>
      <c r="EQ145"/>
      <c r="ER145"/>
      <c r="ES145"/>
      <c r="EV145"/>
      <c r="EW145"/>
      <c r="EX145"/>
      <c r="EY145"/>
      <c r="EZ145"/>
      <c r="FA145"/>
      <c r="FB145"/>
      <c r="FC145"/>
      <c r="FD145"/>
      <c r="FE145"/>
      <c r="FF145"/>
      <c r="FI145"/>
      <c r="FJ145"/>
      <c r="FK145"/>
      <c r="FL145"/>
      <c r="FM145"/>
      <c r="FN145"/>
      <c r="FO145"/>
      <c r="FP145"/>
      <c r="FQ145"/>
      <c r="FR145"/>
      <c r="FS145"/>
      <c r="FV145"/>
      <c r="FW145"/>
      <c r="FX145"/>
      <c r="FY145"/>
      <c r="FZ145"/>
      <c r="GA145"/>
      <c r="GB145"/>
      <c r="GC145"/>
      <c r="GD145"/>
      <c r="GE145"/>
      <c r="GF145"/>
      <c r="GI145"/>
      <c r="GJ145"/>
      <c r="GK145"/>
      <c r="GL145"/>
      <c r="GM145"/>
      <c r="GN145"/>
      <c r="GO145"/>
      <c r="GP145"/>
      <c r="GQ145"/>
      <c r="GR145"/>
      <c r="GS145"/>
      <c r="GV145"/>
      <c r="GW145"/>
      <c r="GX145"/>
      <c r="GY145"/>
      <c r="GZ145"/>
      <c r="HA145"/>
      <c r="HB145"/>
      <c r="HC145"/>
      <c r="HD145"/>
      <c r="HE145"/>
      <c r="HF145"/>
      <c r="HI145"/>
      <c r="HJ145"/>
      <c r="HK145"/>
      <c r="HL145"/>
      <c r="HM145"/>
      <c r="HN145"/>
      <c r="HO145"/>
      <c r="HP145"/>
      <c r="HQ145"/>
      <c r="HR145"/>
      <c r="HS145"/>
      <c r="HV145"/>
      <c r="HW145"/>
      <c r="HX145"/>
      <c r="HY145"/>
      <c r="HZ145"/>
      <c r="IA145"/>
      <c r="IB145"/>
      <c r="IC145"/>
      <c r="ID145"/>
      <c r="IE145"/>
      <c r="IF145"/>
      <c r="II145"/>
      <c r="IJ145"/>
      <c r="IK145"/>
      <c r="IL145"/>
      <c r="IM145"/>
      <c r="IN145"/>
      <c r="IO145"/>
      <c r="IP145"/>
      <c r="IQ145"/>
      <c r="IR145"/>
      <c r="IS145"/>
      <c r="IV145"/>
      <c r="IW145"/>
      <c r="IX145"/>
      <c r="IY145"/>
      <c r="IZ145"/>
      <c r="JA145"/>
      <c r="JB145"/>
      <c r="JC145"/>
      <c r="JD145"/>
      <c r="JE145"/>
      <c r="JF145"/>
      <c r="JI145"/>
      <c r="JJ145"/>
      <c r="JK145"/>
      <c r="JL145"/>
      <c r="JM145"/>
      <c r="JN145"/>
      <c r="JO145"/>
      <c r="JP145"/>
      <c r="JQ145"/>
      <c r="JR145"/>
      <c r="JS145"/>
      <c r="JV145"/>
      <c r="JW145"/>
      <c r="JX145"/>
      <c r="JY145"/>
      <c r="JZ145"/>
      <c r="KA145"/>
      <c r="KB145"/>
      <c r="KC145"/>
      <c r="KD145"/>
      <c r="KE145"/>
      <c r="KF145"/>
      <c r="KI145"/>
      <c r="KJ145"/>
      <c r="KK145"/>
      <c r="KL145"/>
      <c r="KM145"/>
      <c r="KN145"/>
      <c r="KO145"/>
      <c r="KP145"/>
      <c r="KQ145"/>
      <c r="KR145"/>
      <c r="KS145"/>
      <c r="KV145"/>
      <c r="KW145"/>
      <c r="KX145"/>
      <c r="KY145"/>
      <c r="KZ145"/>
      <c r="LA145"/>
      <c r="LB145"/>
      <c r="LC145"/>
      <c r="LD145"/>
      <c r="LE145"/>
      <c r="LF145"/>
      <c r="LI145"/>
      <c r="LJ145"/>
      <c r="LK145"/>
      <c r="LL145"/>
      <c r="LM145"/>
      <c r="LN145"/>
      <c r="LO145"/>
      <c r="LP145"/>
      <c r="LQ145"/>
      <c r="LR145"/>
      <c r="LS145"/>
      <c r="LV145"/>
      <c r="LW145"/>
      <c r="LX145"/>
      <c r="LY145"/>
      <c r="LZ145"/>
      <c r="MA145"/>
      <c r="MB145"/>
      <c r="MC145"/>
      <c r="MD145"/>
      <c r="ME145"/>
      <c r="MF145"/>
    </row>
    <row r="146" spans="9:344" hidden="1">
      <c r="I146"/>
      <c r="J146"/>
      <c r="K146"/>
      <c r="L146"/>
      <c r="M146"/>
      <c r="N146"/>
      <c r="O146"/>
      <c r="P146"/>
      <c r="Q146"/>
      <c r="R146"/>
      <c r="S146"/>
      <c r="V146"/>
      <c r="W146"/>
      <c r="X146"/>
      <c r="Y146"/>
      <c r="Z146"/>
      <c r="AA146"/>
      <c r="AB146"/>
      <c r="AC146"/>
      <c r="AD146"/>
      <c r="AE146"/>
      <c r="AF146"/>
      <c r="AI146"/>
      <c r="AJ146"/>
      <c r="AK146"/>
      <c r="AL146"/>
      <c r="AM146"/>
      <c r="AN146"/>
      <c r="AO146"/>
      <c r="AP146"/>
      <c r="AQ146"/>
      <c r="AR146"/>
      <c r="AS146"/>
      <c r="AV146"/>
      <c r="AW146"/>
      <c r="AX146"/>
      <c r="AY146"/>
      <c r="AZ146"/>
      <c r="BA146"/>
      <c r="BB146"/>
      <c r="BC146"/>
      <c r="BD146"/>
      <c r="BE146"/>
      <c r="BF146"/>
      <c r="BI146"/>
      <c r="BJ146"/>
      <c r="BK146"/>
      <c r="BL146"/>
      <c r="BM146"/>
      <c r="BN146"/>
      <c r="BO146"/>
      <c r="BP146"/>
      <c r="BQ146"/>
      <c r="BR146"/>
      <c r="BS146"/>
      <c r="BV146"/>
      <c r="BW146"/>
      <c r="BX146"/>
      <c r="BY146"/>
      <c r="BZ146"/>
      <c r="CA146"/>
      <c r="CB146"/>
      <c r="CC146"/>
      <c r="CD146"/>
      <c r="CE146"/>
      <c r="CF146"/>
      <c r="CI146"/>
      <c r="CJ146"/>
      <c r="CK146"/>
      <c r="CL146"/>
      <c r="CM146"/>
      <c r="CN146"/>
      <c r="CO146"/>
      <c r="CP146"/>
      <c r="CQ146"/>
      <c r="CR146"/>
      <c r="CS146"/>
      <c r="CV146"/>
      <c r="CW146"/>
      <c r="CX146"/>
      <c r="CY146"/>
      <c r="CZ146"/>
      <c r="DA146"/>
      <c r="DB146"/>
      <c r="DC146"/>
      <c r="DD146"/>
      <c r="DE146"/>
      <c r="DF146"/>
      <c r="DI146"/>
      <c r="DJ146"/>
      <c r="DK146"/>
      <c r="DL146"/>
      <c r="DM146"/>
      <c r="DN146"/>
      <c r="DO146"/>
      <c r="DP146"/>
      <c r="DQ146"/>
      <c r="DR146"/>
      <c r="DS146"/>
      <c r="DV146"/>
      <c r="DW146"/>
      <c r="DX146"/>
      <c r="DY146"/>
      <c r="DZ146"/>
      <c r="EA146"/>
      <c r="EB146"/>
      <c r="EC146"/>
      <c r="ED146"/>
      <c r="EE146"/>
      <c r="EF146"/>
      <c r="EI146"/>
      <c r="EJ146"/>
      <c r="EK146"/>
      <c r="EL146"/>
      <c r="EM146"/>
      <c r="EN146"/>
      <c r="EO146"/>
      <c r="EP146"/>
      <c r="EQ146"/>
      <c r="ER146"/>
      <c r="ES146"/>
      <c r="EV146"/>
      <c r="EW146"/>
      <c r="EX146"/>
      <c r="EY146"/>
      <c r="EZ146"/>
      <c r="FA146"/>
      <c r="FB146"/>
      <c r="FC146"/>
      <c r="FD146"/>
      <c r="FE146"/>
      <c r="FF146"/>
      <c r="FI146"/>
      <c r="FJ146"/>
      <c r="FK146"/>
      <c r="FL146"/>
      <c r="FM146"/>
      <c r="FN146"/>
      <c r="FO146"/>
      <c r="FP146"/>
      <c r="FQ146"/>
      <c r="FR146"/>
      <c r="FS146"/>
      <c r="FV146"/>
      <c r="FW146"/>
      <c r="FX146"/>
      <c r="FY146"/>
      <c r="FZ146"/>
      <c r="GA146"/>
      <c r="GB146"/>
      <c r="GC146"/>
      <c r="GD146"/>
      <c r="GE146"/>
      <c r="GF146"/>
      <c r="GI146"/>
      <c r="GJ146"/>
      <c r="GK146"/>
      <c r="GL146"/>
      <c r="GM146"/>
      <c r="GN146"/>
      <c r="GO146"/>
      <c r="GP146"/>
      <c r="GQ146"/>
      <c r="GR146"/>
      <c r="GS146"/>
      <c r="GV146"/>
      <c r="GW146"/>
      <c r="GX146"/>
      <c r="GY146"/>
      <c r="GZ146"/>
      <c r="HA146"/>
      <c r="HB146"/>
      <c r="HC146"/>
      <c r="HD146"/>
      <c r="HE146"/>
      <c r="HF146"/>
      <c r="HI146"/>
      <c r="HJ146"/>
      <c r="HK146"/>
      <c r="HL146"/>
      <c r="HM146"/>
      <c r="HN146"/>
      <c r="HO146"/>
      <c r="HP146"/>
      <c r="HQ146"/>
      <c r="HR146"/>
      <c r="HS146"/>
      <c r="HV146"/>
      <c r="HW146"/>
      <c r="HX146"/>
      <c r="HY146"/>
      <c r="HZ146"/>
      <c r="IA146"/>
      <c r="IB146"/>
      <c r="IC146"/>
      <c r="ID146"/>
      <c r="IE146"/>
      <c r="IF146"/>
      <c r="II146"/>
      <c r="IJ146"/>
      <c r="IK146"/>
      <c r="IL146"/>
      <c r="IM146"/>
      <c r="IN146"/>
      <c r="IO146"/>
      <c r="IP146"/>
      <c r="IQ146"/>
      <c r="IR146"/>
      <c r="IS146"/>
      <c r="IV146"/>
      <c r="IW146"/>
      <c r="IX146"/>
      <c r="IY146"/>
      <c r="IZ146"/>
      <c r="JA146"/>
      <c r="JB146"/>
      <c r="JC146"/>
      <c r="JD146"/>
      <c r="JE146"/>
      <c r="JF146"/>
      <c r="JI146"/>
      <c r="JJ146"/>
      <c r="JK146"/>
      <c r="JL146"/>
      <c r="JM146"/>
      <c r="JN146"/>
      <c r="JO146"/>
      <c r="JP146"/>
      <c r="JQ146"/>
      <c r="JR146"/>
      <c r="JS146"/>
      <c r="JV146"/>
      <c r="JW146"/>
      <c r="JX146"/>
      <c r="JY146"/>
      <c r="JZ146"/>
      <c r="KA146"/>
      <c r="KB146"/>
      <c r="KC146"/>
      <c r="KD146"/>
      <c r="KE146"/>
      <c r="KF146"/>
      <c r="KI146"/>
      <c r="KJ146"/>
      <c r="KK146"/>
      <c r="KL146"/>
      <c r="KM146"/>
      <c r="KN146"/>
      <c r="KO146"/>
      <c r="KP146"/>
      <c r="KQ146"/>
      <c r="KR146"/>
      <c r="KS146"/>
      <c r="KV146"/>
      <c r="KW146"/>
      <c r="KX146"/>
      <c r="KY146"/>
      <c r="KZ146"/>
      <c r="LA146"/>
      <c r="LB146"/>
      <c r="LC146"/>
      <c r="LD146"/>
      <c r="LE146"/>
      <c r="LF146"/>
      <c r="LI146"/>
      <c r="LJ146"/>
      <c r="LK146"/>
      <c r="LL146"/>
      <c r="LM146"/>
      <c r="LN146"/>
      <c r="LO146"/>
      <c r="LP146"/>
      <c r="LQ146"/>
      <c r="LR146"/>
      <c r="LS146"/>
      <c r="LV146"/>
      <c r="LW146"/>
      <c r="LX146"/>
      <c r="LY146"/>
      <c r="LZ146"/>
      <c r="MA146"/>
      <c r="MB146"/>
      <c r="MC146"/>
      <c r="MD146"/>
      <c r="ME146"/>
      <c r="MF146"/>
    </row>
    <row r="147" spans="9:344" ht="15.75" hidden="1" customHeight="1">
      <c r="I147"/>
      <c r="J147"/>
      <c r="K147"/>
      <c r="L147"/>
      <c r="M147"/>
      <c r="N147"/>
      <c r="O147"/>
      <c r="P147"/>
      <c r="Q147"/>
      <c r="R147"/>
      <c r="S147"/>
      <c r="V147"/>
      <c r="W147"/>
      <c r="X147"/>
      <c r="Y147"/>
      <c r="Z147"/>
      <c r="AA147"/>
      <c r="AB147"/>
      <c r="AC147"/>
      <c r="AD147"/>
      <c r="AE147"/>
      <c r="AF147"/>
      <c r="AI147"/>
      <c r="AJ147"/>
      <c r="AK147"/>
      <c r="AL147"/>
      <c r="AM147"/>
      <c r="AN147"/>
      <c r="AO147"/>
      <c r="AP147"/>
      <c r="AQ147"/>
      <c r="AR147"/>
      <c r="AS147"/>
      <c r="AV147"/>
      <c r="AW147"/>
      <c r="AX147"/>
      <c r="AY147"/>
      <c r="AZ147"/>
      <c r="BA147"/>
      <c r="BB147"/>
      <c r="BC147"/>
      <c r="BD147"/>
      <c r="BE147"/>
      <c r="BF147"/>
      <c r="BI147"/>
      <c r="BJ147"/>
      <c r="BK147"/>
      <c r="BL147"/>
      <c r="BM147"/>
      <c r="BN147"/>
      <c r="BO147"/>
      <c r="BP147"/>
      <c r="BQ147"/>
      <c r="BR147"/>
      <c r="BS147"/>
      <c r="BV147"/>
      <c r="BW147"/>
      <c r="BX147"/>
      <c r="BY147"/>
      <c r="BZ147"/>
      <c r="CA147"/>
      <c r="CB147"/>
      <c r="CC147"/>
      <c r="CD147"/>
      <c r="CE147"/>
      <c r="CF147"/>
      <c r="CI147"/>
      <c r="CJ147"/>
      <c r="CK147"/>
      <c r="CL147"/>
      <c r="CM147"/>
      <c r="CN147"/>
      <c r="CO147"/>
      <c r="CP147"/>
      <c r="CQ147"/>
      <c r="CR147"/>
      <c r="CS147"/>
      <c r="CV147"/>
      <c r="CW147"/>
      <c r="CX147"/>
      <c r="CY147"/>
      <c r="CZ147"/>
      <c r="DA147"/>
      <c r="DB147"/>
      <c r="DC147"/>
      <c r="DD147"/>
      <c r="DE147"/>
      <c r="DF147"/>
      <c r="DI147"/>
      <c r="DJ147"/>
      <c r="DK147"/>
      <c r="DL147"/>
      <c r="DM147"/>
      <c r="DN147"/>
      <c r="DO147"/>
      <c r="DP147"/>
      <c r="DQ147"/>
      <c r="DR147"/>
      <c r="DS147"/>
      <c r="DV147"/>
      <c r="DW147"/>
      <c r="DX147"/>
      <c r="DY147"/>
      <c r="DZ147"/>
      <c r="EA147"/>
      <c r="EB147"/>
      <c r="EC147"/>
      <c r="ED147"/>
      <c r="EE147"/>
      <c r="EF147"/>
      <c r="EI147"/>
      <c r="EJ147"/>
      <c r="EK147"/>
      <c r="EL147"/>
      <c r="EM147"/>
      <c r="EN147"/>
      <c r="EO147"/>
      <c r="EP147"/>
      <c r="EQ147"/>
      <c r="ER147"/>
      <c r="ES147"/>
      <c r="EV147"/>
      <c r="EW147"/>
      <c r="EX147"/>
      <c r="EY147"/>
      <c r="EZ147"/>
      <c r="FA147"/>
      <c r="FB147"/>
      <c r="FC147"/>
      <c r="FD147"/>
      <c r="FE147"/>
      <c r="FF147"/>
      <c r="FI147"/>
      <c r="FJ147"/>
      <c r="FK147"/>
      <c r="FL147"/>
      <c r="FM147"/>
      <c r="FN147"/>
      <c r="FO147"/>
      <c r="FP147"/>
      <c r="FQ147"/>
      <c r="FR147"/>
      <c r="FS147"/>
      <c r="FV147"/>
      <c r="FW147"/>
      <c r="FX147"/>
      <c r="FY147"/>
      <c r="FZ147"/>
      <c r="GA147"/>
      <c r="GB147"/>
      <c r="GC147"/>
      <c r="GD147"/>
      <c r="GE147"/>
      <c r="GF147"/>
      <c r="GI147"/>
      <c r="GJ147"/>
      <c r="GK147"/>
      <c r="GL147"/>
      <c r="GM147"/>
      <c r="GN147"/>
      <c r="GO147"/>
      <c r="GP147"/>
      <c r="GQ147"/>
      <c r="GR147"/>
      <c r="GS147"/>
      <c r="GV147"/>
      <c r="GW147"/>
      <c r="GX147"/>
      <c r="GY147"/>
      <c r="GZ147"/>
      <c r="HA147"/>
      <c r="HB147"/>
      <c r="HC147"/>
      <c r="HD147"/>
      <c r="HE147"/>
      <c r="HF147"/>
      <c r="HI147"/>
      <c r="HJ147"/>
      <c r="HK147"/>
      <c r="HL147"/>
      <c r="HM147"/>
      <c r="HN147"/>
      <c r="HO147"/>
      <c r="HP147"/>
      <c r="HQ147"/>
      <c r="HR147"/>
      <c r="HS147"/>
      <c r="HV147"/>
      <c r="HW147"/>
      <c r="HX147"/>
      <c r="HY147"/>
      <c r="HZ147"/>
      <c r="IA147"/>
      <c r="IB147"/>
      <c r="IC147"/>
      <c r="ID147"/>
      <c r="IE147"/>
      <c r="IF147"/>
      <c r="II147"/>
      <c r="IJ147"/>
      <c r="IK147"/>
      <c r="IL147"/>
      <c r="IM147"/>
      <c r="IN147"/>
      <c r="IO147"/>
      <c r="IP147"/>
      <c r="IQ147"/>
      <c r="IR147"/>
      <c r="IS147"/>
      <c r="IV147"/>
      <c r="IW147"/>
      <c r="IX147"/>
      <c r="IY147"/>
      <c r="IZ147"/>
      <c r="JA147"/>
      <c r="JB147"/>
      <c r="JC147"/>
      <c r="JD147"/>
      <c r="JE147"/>
      <c r="JF147"/>
      <c r="JI147"/>
      <c r="JJ147"/>
      <c r="JK147"/>
      <c r="JL147"/>
      <c r="JM147"/>
      <c r="JN147"/>
      <c r="JO147"/>
      <c r="JP147"/>
      <c r="JQ147"/>
      <c r="JR147"/>
      <c r="JS147"/>
      <c r="JV147"/>
      <c r="JW147"/>
      <c r="JX147"/>
      <c r="JY147"/>
      <c r="JZ147"/>
      <c r="KA147"/>
      <c r="KB147"/>
      <c r="KC147"/>
      <c r="KD147"/>
      <c r="KE147"/>
      <c r="KF147"/>
      <c r="KI147"/>
      <c r="KJ147"/>
      <c r="KK147"/>
      <c r="KL147"/>
      <c r="KM147"/>
      <c r="KN147"/>
      <c r="KO147"/>
      <c r="KP147"/>
      <c r="KQ147"/>
      <c r="KR147"/>
      <c r="KS147"/>
      <c r="KV147"/>
      <c r="KW147"/>
      <c r="KX147"/>
      <c r="KY147"/>
      <c r="KZ147"/>
      <c r="LA147"/>
      <c r="LB147"/>
      <c r="LC147"/>
      <c r="LD147"/>
      <c r="LE147"/>
      <c r="LF147"/>
      <c r="LI147"/>
      <c r="LJ147"/>
      <c r="LK147"/>
      <c r="LL147"/>
      <c r="LM147"/>
      <c r="LN147"/>
      <c r="LO147"/>
      <c r="LP147"/>
      <c r="LQ147"/>
      <c r="LR147"/>
      <c r="LS147"/>
      <c r="LV147"/>
      <c r="LW147"/>
      <c r="LX147"/>
      <c r="LY147"/>
      <c r="LZ147"/>
      <c r="MA147"/>
      <c r="MB147"/>
      <c r="MC147"/>
      <c r="MD147"/>
      <c r="ME147"/>
      <c r="MF147"/>
    </row>
    <row r="148" spans="9:344" ht="15.75" hidden="1" customHeight="1">
      <c r="I148"/>
      <c r="J148"/>
      <c r="K148"/>
      <c r="L148"/>
      <c r="M148"/>
      <c r="N148"/>
      <c r="O148"/>
      <c r="P148"/>
      <c r="Q148"/>
      <c r="R148"/>
      <c r="S148"/>
      <c r="V148"/>
      <c r="W148"/>
      <c r="X148"/>
      <c r="Y148"/>
      <c r="Z148"/>
      <c r="AA148"/>
      <c r="AB148"/>
      <c r="AC148"/>
      <c r="AD148"/>
      <c r="AE148"/>
      <c r="AF148"/>
      <c r="AI148"/>
      <c r="AJ148"/>
      <c r="AK148"/>
      <c r="AL148"/>
      <c r="AM148"/>
      <c r="AN148"/>
      <c r="AO148"/>
      <c r="AP148"/>
      <c r="AQ148"/>
      <c r="AR148"/>
      <c r="AS148"/>
      <c r="AV148"/>
      <c r="AW148"/>
      <c r="AX148"/>
      <c r="AY148"/>
      <c r="AZ148"/>
      <c r="BA148"/>
      <c r="BB148"/>
      <c r="BC148"/>
      <c r="BD148"/>
      <c r="BE148"/>
      <c r="BF148"/>
      <c r="BI148"/>
      <c r="BJ148"/>
      <c r="BK148"/>
      <c r="BL148"/>
      <c r="BM148"/>
      <c r="BN148"/>
      <c r="BO148"/>
      <c r="BP148"/>
      <c r="BQ148"/>
      <c r="BR148"/>
      <c r="BS148"/>
      <c r="BV148"/>
      <c r="BW148"/>
      <c r="BX148"/>
      <c r="BY148"/>
      <c r="BZ148"/>
      <c r="CA148"/>
      <c r="CB148"/>
      <c r="CC148"/>
      <c r="CD148"/>
      <c r="CE148"/>
      <c r="CF148"/>
      <c r="CI148"/>
      <c r="CJ148"/>
      <c r="CK148"/>
      <c r="CL148"/>
      <c r="CM148"/>
      <c r="CN148"/>
      <c r="CO148"/>
      <c r="CP148"/>
      <c r="CQ148"/>
      <c r="CR148"/>
      <c r="CS148"/>
      <c r="CV148"/>
      <c r="CW148"/>
      <c r="CX148"/>
      <c r="CY148"/>
      <c r="CZ148"/>
      <c r="DA148"/>
      <c r="DB148"/>
      <c r="DC148"/>
      <c r="DD148"/>
      <c r="DE148"/>
      <c r="DF148"/>
      <c r="DI148"/>
      <c r="DJ148"/>
      <c r="DK148"/>
      <c r="DL148"/>
      <c r="DM148"/>
      <c r="DN148"/>
      <c r="DO148"/>
      <c r="DP148"/>
      <c r="DQ148"/>
      <c r="DR148"/>
      <c r="DS148"/>
      <c r="DV148"/>
      <c r="DW148"/>
      <c r="DX148"/>
      <c r="DY148"/>
      <c r="DZ148"/>
      <c r="EA148"/>
      <c r="EB148"/>
      <c r="EC148"/>
      <c r="ED148"/>
      <c r="EE148"/>
      <c r="EF148"/>
      <c r="EI148"/>
      <c r="EJ148"/>
      <c r="EK148"/>
      <c r="EL148"/>
      <c r="EM148"/>
      <c r="EN148"/>
      <c r="EO148"/>
      <c r="EP148"/>
      <c r="EQ148"/>
      <c r="ER148"/>
      <c r="ES148"/>
      <c r="EV148"/>
      <c r="EW148"/>
      <c r="EX148"/>
      <c r="EY148"/>
      <c r="EZ148"/>
      <c r="FA148"/>
      <c r="FB148"/>
      <c r="FC148"/>
      <c r="FD148"/>
      <c r="FE148"/>
      <c r="FF148"/>
      <c r="FI148"/>
      <c r="FJ148"/>
      <c r="FK148"/>
      <c r="FL148"/>
      <c r="FM148"/>
      <c r="FN148"/>
      <c r="FO148"/>
      <c r="FP148"/>
      <c r="FQ148"/>
      <c r="FR148"/>
      <c r="FS148"/>
      <c r="FV148"/>
      <c r="FW148"/>
      <c r="FX148"/>
      <c r="FY148"/>
      <c r="FZ148"/>
      <c r="GA148"/>
      <c r="GB148"/>
      <c r="GC148"/>
      <c r="GD148"/>
      <c r="GE148"/>
      <c r="GF148"/>
      <c r="GI148"/>
      <c r="GJ148"/>
      <c r="GK148"/>
      <c r="GL148"/>
      <c r="GM148"/>
      <c r="GN148"/>
      <c r="GO148"/>
      <c r="GP148"/>
      <c r="GQ148"/>
      <c r="GR148"/>
      <c r="GS148"/>
      <c r="GV148"/>
      <c r="GW148"/>
      <c r="GX148"/>
      <c r="GY148"/>
      <c r="GZ148"/>
      <c r="HA148"/>
      <c r="HB148"/>
      <c r="HC148"/>
      <c r="HD148"/>
      <c r="HE148"/>
      <c r="HF148"/>
      <c r="HI148"/>
      <c r="HJ148"/>
      <c r="HK148"/>
      <c r="HL148"/>
      <c r="HM148"/>
      <c r="HN148"/>
      <c r="HO148"/>
      <c r="HP148"/>
      <c r="HQ148"/>
      <c r="HR148"/>
      <c r="HS148"/>
      <c r="HV148"/>
      <c r="HW148"/>
      <c r="HX148"/>
      <c r="HY148"/>
      <c r="HZ148"/>
      <c r="IA148"/>
      <c r="IB148"/>
      <c r="IC148"/>
      <c r="ID148"/>
      <c r="IE148"/>
      <c r="IF148"/>
      <c r="II148"/>
      <c r="IJ148"/>
      <c r="IK148"/>
      <c r="IL148"/>
      <c r="IM148"/>
      <c r="IN148"/>
      <c r="IO148"/>
      <c r="IP148"/>
      <c r="IQ148"/>
      <c r="IR148"/>
      <c r="IS148"/>
      <c r="IV148"/>
      <c r="IW148"/>
      <c r="IX148"/>
      <c r="IY148"/>
      <c r="IZ148"/>
      <c r="JA148"/>
      <c r="JB148"/>
      <c r="JC148"/>
      <c r="JD148"/>
      <c r="JE148"/>
      <c r="JF148"/>
      <c r="JI148"/>
      <c r="JJ148"/>
      <c r="JK148"/>
      <c r="JL148"/>
      <c r="JM148"/>
      <c r="JN148"/>
      <c r="JO148"/>
      <c r="JP148"/>
      <c r="JQ148"/>
      <c r="JR148"/>
      <c r="JS148"/>
      <c r="JV148"/>
      <c r="JW148"/>
      <c r="JX148"/>
      <c r="JY148"/>
      <c r="JZ148"/>
      <c r="KA148"/>
      <c r="KB148"/>
      <c r="KC148"/>
      <c r="KD148"/>
      <c r="KE148"/>
      <c r="KF148"/>
      <c r="KI148"/>
      <c r="KJ148"/>
      <c r="KK148"/>
      <c r="KL148"/>
      <c r="KM148"/>
      <c r="KN148"/>
      <c r="KO148"/>
      <c r="KP148"/>
      <c r="KQ148"/>
      <c r="KR148"/>
      <c r="KS148"/>
      <c r="KV148"/>
      <c r="KW148"/>
      <c r="KX148"/>
      <c r="KY148"/>
      <c r="KZ148"/>
      <c r="LA148"/>
      <c r="LB148"/>
      <c r="LC148"/>
      <c r="LD148"/>
      <c r="LE148"/>
      <c r="LF148"/>
      <c r="LI148"/>
      <c r="LJ148"/>
      <c r="LK148"/>
      <c r="LL148"/>
      <c r="LM148"/>
      <c r="LN148"/>
      <c r="LO148"/>
      <c r="LP148"/>
      <c r="LQ148"/>
      <c r="LR148"/>
      <c r="LS148"/>
      <c r="LV148"/>
      <c r="LW148"/>
      <c r="LX148"/>
      <c r="LY148"/>
      <c r="LZ148"/>
      <c r="MA148"/>
      <c r="MB148"/>
      <c r="MC148"/>
      <c r="MD148"/>
      <c r="ME148"/>
      <c r="MF148"/>
    </row>
    <row r="149" spans="9:344" ht="15.75" hidden="1" customHeight="1">
      <c r="I149"/>
      <c r="J149"/>
      <c r="K149"/>
      <c r="L149"/>
      <c r="M149"/>
      <c r="N149"/>
      <c r="O149"/>
      <c r="P149"/>
      <c r="Q149"/>
      <c r="R149"/>
      <c r="S149"/>
      <c r="V149"/>
      <c r="W149"/>
      <c r="X149"/>
      <c r="Y149"/>
      <c r="Z149"/>
      <c r="AA149"/>
      <c r="AB149"/>
      <c r="AC149"/>
      <c r="AD149"/>
      <c r="AE149"/>
      <c r="AF149"/>
      <c r="AI149"/>
      <c r="AJ149"/>
      <c r="AK149"/>
      <c r="AL149"/>
      <c r="AM149"/>
      <c r="AN149"/>
      <c r="AO149"/>
      <c r="AP149"/>
      <c r="AQ149"/>
      <c r="AR149"/>
      <c r="AS149"/>
      <c r="AV149"/>
      <c r="AW149"/>
      <c r="AX149"/>
      <c r="AY149"/>
      <c r="AZ149"/>
      <c r="BA149"/>
      <c r="BB149"/>
      <c r="BC149"/>
      <c r="BD149"/>
      <c r="BE149"/>
      <c r="BF149"/>
      <c r="BI149"/>
      <c r="BJ149"/>
      <c r="BK149"/>
      <c r="BL149"/>
      <c r="BM149"/>
      <c r="BN149"/>
      <c r="BO149"/>
      <c r="BP149"/>
      <c r="BQ149"/>
      <c r="BR149"/>
      <c r="BS149"/>
      <c r="BV149"/>
      <c r="BW149"/>
      <c r="BX149"/>
      <c r="BY149"/>
      <c r="BZ149"/>
      <c r="CA149"/>
      <c r="CB149"/>
      <c r="CC149"/>
      <c r="CD149"/>
      <c r="CE149"/>
      <c r="CF149"/>
      <c r="CI149"/>
      <c r="CJ149"/>
      <c r="CK149"/>
      <c r="CL149"/>
      <c r="CM149"/>
      <c r="CN149"/>
      <c r="CO149"/>
      <c r="CP149"/>
      <c r="CQ149"/>
      <c r="CR149"/>
      <c r="CS149"/>
      <c r="CV149"/>
      <c r="CW149"/>
      <c r="CX149"/>
      <c r="CY149"/>
      <c r="CZ149"/>
      <c r="DA149"/>
      <c r="DB149"/>
      <c r="DC149"/>
      <c r="DD149"/>
      <c r="DE149"/>
      <c r="DF149"/>
      <c r="DI149"/>
      <c r="DJ149"/>
      <c r="DK149"/>
      <c r="DL149"/>
      <c r="DM149"/>
      <c r="DN149"/>
      <c r="DO149"/>
      <c r="DP149"/>
      <c r="DQ149"/>
      <c r="DR149"/>
      <c r="DS149"/>
      <c r="DV149"/>
      <c r="DW149"/>
      <c r="DX149"/>
      <c r="DY149"/>
      <c r="DZ149"/>
      <c r="EA149"/>
      <c r="EB149"/>
      <c r="EC149"/>
      <c r="ED149"/>
      <c r="EE149"/>
      <c r="EF149"/>
      <c r="EI149"/>
      <c r="EJ149"/>
      <c r="EK149"/>
      <c r="EL149"/>
      <c r="EM149"/>
      <c r="EN149"/>
      <c r="EO149"/>
      <c r="EP149"/>
      <c r="EQ149"/>
      <c r="ER149"/>
      <c r="ES149"/>
      <c r="EV149"/>
      <c r="EW149"/>
      <c r="EX149"/>
      <c r="EY149"/>
      <c r="EZ149"/>
      <c r="FA149"/>
      <c r="FB149"/>
      <c r="FC149"/>
      <c r="FD149"/>
      <c r="FE149"/>
      <c r="FF149"/>
      <c r="FI149"/>
      <c r="FJ149"/>
      <c r="FK149"/>
      <c r="FL149"/>
      <c r="FM149"/>
      <c r="FN149"/>
      <c r="FO149"/>
      <c r="FP149"/>
      <c r="FQ149"/>
      <c r="FR149"/>
      <c r="FS149"/>
      <c r="FV149"/>
      <c r="FW149"/>
      <c r="FX149"/>
      <c r="FY149"/>
      <c r="FZ149"/>
      <c r="GA149"/>
      <c r="GB149"/>
      <c r="GC149"/>
      <c r="GD149"/>
      <c r="GE149"/>
      <c r="GF149"/>
      <c r="GI149"/>
      <c r="GJ149"/>
      <c r="GK149"/>
      <c r="GL149"/>
      <c r="GM149"/>
      <c r="GN149"/>
      <c r="GO149"/>
      <c r="GP149"/>
      <c r="GQ149"/>
      <c r="GR149"/>
      <c r="GS149"/>
      <c r="GV149"/>
      <c r="GW149"/>
      <c r="GX149"/>
      <c r="GY149"/>
      <c r="GZ149"/>
      <c r="HA149"/>
      <c r="HB149"/>
      <c r="HC149"/>
      <c r="HD149"/>
      <c r="HE149"/>
      <c r="HF149"/>
      <c r="HI149"/>
      <c r="HJ149"/>
      <c r="HK149"/>
      <c r="HL149"/>
      <c r="HM149"/>
      <c r="HN149"/>
      <c r="HO149"/>
      <c r="HP149"/>
      <c r="HQ149"/>
      <c r="HR149"/>
      <c r="HS149"/>
      <c r="HV149"/>
      <c r="HW149"/>
      <c r="HX149"/>
      <c r="HY149"/>
      <c r="HZ149"/>
      <c r="IA149"/>
      <c r="IB149"/>
      <c r="IC149"/>
      <c r="ID149"/>
      <c r="IE149"/>
      <c r="IF149"/>
      <c r="II149"/>
      <c r="IJ149"/>
      <c r="IK149"/>
      <c r="IL149"/>
      <c r="IM149"/>
      <c r="IN149"/>
      <c r="IO149"/>
      <c r="IP149"/>
      <c r="IQ149"/>
      <c r="IR149"/>
      <c r="IS149"/>
      <c r="IV149"/>
      <c r="IW149"/>
      <c r="IX149"/>
      <c r="IY149"/>
      <c r="IZ149"/>
      <c r="JA149"/>
      <c r="JB149"/>
      <c r="JC149"/>
      <c r="JD149"/>
      <c r="JE149"/>
      <c r="JF149"/>
      <c r="JI149"/>
      <c r="JJ149"/>
      <c r="JK149"/>
      <c r="JL149"/>
      <c r="JM149"/>
      <c r="JN149"/>
      <c r="JO149"/>
      <c r="JP149"/>
      <c r="JQ149"/>
      <c r="JR149"/>
      <c r="JS149"/>
      <c r="JV149"/>
      <c r="JW149"/>
      <c r="JX149"/>
      <c r="JY149"/>
      <c r="JZ149"/>
      <c r="KA149"/>
      <c r="KB149"/>
      <c r="KC149"/>
      <c r="KD149"/>
      <c r="KE149"/>
      <c r="KF149"/>
      <c r="KI149"/>
      <c r="KJ149"/>
      <c r="KK149"/>
      <c r="KL149"/>
      <c r="KM149"/>
      <c r="KN149"/>
      <c r="KO149"/>
      <c r="KP149"/>
      <c r="KQ149"/>
      <c r="KR149"/>
      <c r="KS149"/>
      <c r="KV149"/>
      <c r="KW149"/>
      <c r="KX149"/>
      <c r="KY149"/>
      <c r="KZ149"/>
      <c r="LA149"/>
      <c r="LB149"/>
      <c r="LC149"/>
      <c r="LD149"/>
      <c r="LE149"/>
      <c r="LF149"/>
      <c r="LI149"/>
      <c r="LJ149"/>
      <c r="LK149"/>
      <c r="LL149"/>
      <c r="LM149"/>
      <c r="LN149"/>
      <c r="LO149"/>
      <c r="LP149"/>
      <c r="LQ149"/>
      <c r="LR149"/>
      <c r="LS149"/>
      <c r="LV149"/>
      <c r="LW149"/>
      <c r="LX149"/>
      <c r="LY149"/>
      <c r="LZ149"/>
      <c r="MA149"/>
      <c r="MB149"/>
      <c r="MC149"/>
      <c r="MD149"/>
      <c r="ME149"/>
      <c r="MF149"/>
    </row>
    <row r="150" spans="9:344" ht="15.75" hidden="1" customHeight="1">
      <c r="I150"/>
      <c r="J150"/>
      <c r="K150"/>
      <c r="L150"/>
      <c r="M150"/>
      <c r="N150"/>
      <c r="O150"/>
      <c r="P150"/>
      <c r="Q150"/>
      <c r="R150"/>
      <c r="S150"/>
      <c r="V150"/>
      <c r="W150"/>
      <c r="X150"/>
      <c r="Y150"/>
      <c r="Z150"/>
      <c r="AA150"/>
      <c r="AB150"/>
      <c r="AC150"/>
      <c r="AD150"/>
      <c r="AE150"/>
      <c r="AF150"/>
      <c r="AI150"/>
      <c r="AJ150"/>
      <c r="AK150"/>
      <c r="AL150"/>
      <c r="AM150"/>
      <c r="AN150"/>
      <c r="AO150"/>
      <c r="AP150"/>
      <c r="AQ150"/>
      <c r="AR150"/>
      <c r="AS150"/>
      <c r="AV150"/>
      <c r="AW150"/>
      <c r="AX150"/>
      <c r="AY150"/>
      <c r="AZ150"/>
      <c r="BA150"/>
      <c r="BB150"/>
      <c r="BC150"/>
      <c r="BD150"/>
      <c r="BE150"/>
      <c r="BF150"/>
      <c r="BI150"/>
      <c r="BJ150"/>
      <c r="BK150"/>
      <c r="BL150"/>
      <c r="BM150"/>
      <c r="BN150"/>
      <c r="BO150"/>
      <c r="BP150"/>
      <c r="BQ150"/>
      <c r="BR150"/>
      <c r="BS150"/>
      <c r="BV150"/>
      <c r="BW150"/>
      <c r="BX150"/>
      <c r="BY150"/>
      <c r="BZ150"/>
      <c r="CA150"/>
      <c r="CB150"/>
      <c r="CC150"/>
      <c r="CD150"/>
      <c r="CE150"/>
      <c r="CF150"/>
      <c r="CI150"/>
      <c r="CJ150"/>
      <c r="CK150"/>
      <c r="CL150"/>
      <c r="CM150"/>
      <c r="CN150"/>
      <c r="CO150"/>
      <c r="CP150"/>
      <c r="CQ150"/>
      <c r="CR150"/>
      <c r="CS150"/>
      <c r="CV150"/>
      <c r="CW150"/>
      <c r="CX150"/>
      <c r="CY150"/>
      <c r="CZ150"/>
      <c r="DA150"/>
      <c r="DB150"/>
      <c r="DC150"/>
      <c r="DD150"/>
      <c r="DE150"/>
      <c r="DF150"/>
      <c r="DI150"/>
      <c r="DJ150"/>
      <c r="DK150"/>
      <c r="DL150"/>
      <c r="DM150"/>
      <c r="DN150"/>
      <c r="DO150"/>
      <c r="DP150"/>
      <c r="DQ150"/>
      <c r="DR150"/>
      <c r="DS150"/>
      <c r="DV150"/>
      <c r="DW150"/>
      <c r="DX150"/>
      <c r="DY150"/>
      <c r="DZ150"/>
      <c r="EA150"/>
      <c r="EB150"/>
      <c r="EC150"/>
      <c r="ED150"/>
      <c r="EE150"/>
      <c r="EF150"/>
      <c r="EI150"/>
      <c r="EJ150"/>
      <c r="EK150"/>
      <c r="EL150"/>
      <c r="EM150"/>
      <c r="EN150"/>
      <c r="EO150"/>
      <c r="EP150"/>
      <c r="EQ150"/>
      <c r="ER150"/>
      <c r="ES150"/>
      <c r="EV150"/>
      <c r="EW150"/>
      <c r="EX150"/>
      <c r="EY150"/>
      <c r="EZ150"/>
      <c r="FA150"/>
      <c r="FB150"/>
      <c r="FC150"/>
      <c r="FD150"/>
      <c r="FE150"/>
      <c r="FF150"/>
      <c r="FI150"/>
      <c r="FJ150"/>
      <c r="FK150"/>
      <c r="FL150"/>
      <c r="FM150"/>
      <c r="FN150"/>
      <c r="FO150"/>
      <c r="FP150"/>
      <c r="FQ150"/>
      <c r="FR150"/>
      <c r="FS150"/>
      <c r="FV150"/>
      <c r="FW150"/>
      <c r="FX150"/>
      <c r="FY150"/>
      <c r="FZ150"/>
      <c r="GA150"/>
      <c r="GB150"/>
      <c r="GC150"/>
      <c r="GD150"/>
      <c r="GE150"/>
      <c r="GF150"/>
      <c r="GI150"/>
      <c r="GJ150"/>
      <c r="GK150"/>
      <c r="GL150"/>
      <c r="GM150"/>
      <c r="GN150"/>
      <c r="GO150"/>
      <c r="GP150"/>
      <c r="GQ150"/>
      <c r="GR150"/>
      <c r="GS150"/>
      <c r="GV150"/>
      <c r="GW150"/>
      <c r="GX150"/>
      <c r="GY150"/>
      <c r="GZ150"/>
      <c r="HA150"/>
      <c r="HB150"/>
      <c r="HC150"/>
      <c r="HD150"/>
      <c r="HE150"/>
      <c r="HF150"/>
      <c r="HI150"/>
      <c r="HJ150"/>
      <c r="HK150"/>
      <c r="HL150"/>
      <c r="HM150"/>
      <c r="HN150"/>
      <c r="HO150"/>
      <c r="HP150"/>
      <c r="HQ150"/>
      <c r="HR150"/>
      <c r="HS150"/>
      <c r="HV150"/>
      <c r="HW150"/>
      <c r="HX150"/>
      <c r="HY150"/>
      <c r="HZ150"/>
      <c r="IA150"/>
      <c r="IB150"/>
      <c r="IC150"/>
      <c r="ID150"/>
      <c r="IE150"/>
      <c r="IF150"/>
      <c r="II150"/>
      <c r="IJ150"/>
      <c r="IK150"/>
      <c r="IL150"/>
      <c r="IM150"/>
      <c r="IN150"/>
      <c r="IO150"/>
      <c r="IP150"/>
      <c r="IQ150"/>
      <c r="IR150"/>
      <c r="IS150"/>
      <c r="IV150"/>
      <c r="IW150"/>
      <c r="IX150"/>
      <c r="IY150"/>
      <c r="IZ150"/>
      <c r="JA150"/>
      <c r="JB150"/>
      <c r="JC150"/>
      <c r="JD150"/>
      <c r="JE150"/>
      <c r="JF150"/>
      <c r="JI150"/>
      <c r="JJ150"/>
      <c r="JK150"/>
      <c r="JL150"/>
      <c r="JM150"/>
      <c r="JN150"/>
      <c r="JO150"/>
      <c r="JP150"/>
      <c r="JQ150"/>
      <c r="JR150"/>
      <c r="JS150"/>
      <c r="JV150"/>
      <c r="JW150"/>
      <c r="JX150"/>
      <c r="JY150"/>
      <c r="JZ150"/>
      <c r="KA150"/>
      <c r="KB150"/>
      <c r="KC150"/>
      <c r="KD150"/>
      <c r="KE150"/>
      <c r="KF150"/>
      <c r="KI150"/>
      <c r="KJ150"/>
      <c r="KK150"/>
      <c r="KL150"/>
      <c r="KM150"/>
      <c r="KN150"/>
      <c r="KO150"/>
      <c r="KP150"/>
      <c r="KQ150"/>
      <c r="KR150"/>
      <c r="KS150"/>
      <c r="KV150"/>
      <c r="KW150"/>
      <c r="KX150"/>
      <c r="KY150"/>
      <c r="KZ150"/>
      <c r="LA150"/>
      <c r="LB150"/>
      <c r="LC150"/>
      <c r="LD150"/>
      <c r="LE150"/>
      <c r="LF150"/>
      <c r="LI150"/>
      <c r="LJ150"/>
      <c r="LK150"/>
      <c r="LL150"/>
      <c r="LM150"/>
      <c r="LN150"/>
      <c r="LO150"/>
      <c r="LP150"/>
      <c r="LQ150"/>
      <c r="LR150"/>
      <c r="LS150"/>
      <c r="LV150"/>
      <c r="LW150"/>
      <c r="LX150"/>
      <c r="LY150"/>
      <c r="LZ150"/>
      <c r="MA150"/>
      <c r="MB150"/>
      <c r="MC150"/>
      <c r="MD150"/>
      <c r="ME150"/>
      <c r="MF150"/>
    </row>
  </sheetData>
  <sheetProtection sheet="1" selectLockedCells="1"/>
  <mergeCells count="189">
    <mergeCell ref="GL130:GN130"/>
    <mergeCell ref="GY130:HA130"/>
    <mergeCell ref="HL130:HN130"/>
    <mergeCell ref="HY130:IA130"/>
    <mergeCell ref="IL130:IN130"/>
    <mergeCell ref="IY130:JA130"/>
    <mergeCell ref="JL130:JN130"/>
    <mergeCell ref="JY130:KA130"/>
    <mergeCell ref="KL130:KN130"/>
    <mergeCell ref="BY130:CA130"/>
    <mergeCell ref="CL130:CN130"/>
    <mergeCell ref="CY130:DA130"/>
    <mergeCell ref="DL130:DN130"/>
    <mergeCell ref="DY130:EA130"/>
    <mergeCell ref="EL130:EN130"/>
    <mergeCell ref="EY130:FA130"/>
    <mergeCell ref="FL130:FN130"/>
    <mergeCell ref="FY130:GA130"/>
    <mergeCell ref="LY131:MA131"/>
    <mergeCell ref="LV3:MG3"/>
    <mergeCell ref="KY132:LA132"/>
    <mergeCell ref="LB132:LG132"/>
    <mergeCell ref="LL132:LN132"/>
    <mergeCell ref="LO132:LT132"/>
    <mergeCell ref="LV2:MG2"/>
    <mergeCell ref="LZ4:MA4"/>
    <mergeCell ref="LY132:MA132"/>
    <mergeCell ref="MB132:MG132"/>
    <mergeCell ref="KZ4:LA4"/>
    <mergeCell ref="LM4:LN4"/>
    <mergeCell ref="KV2:LG2"/>
    <mergeCell ref="LI2:LT2"/>
    <mergeCell ref="KY130:LA130"/>
    <mergeCell ref="LL130:LN130"/>
    <mergeCell ref="LY130:MA130"/>
    <mergeCell ref="JO132:JT132"/>
    <mergeCell ref="JY132:KA132"/>
    <mergeCell ref="KB132:KG132"/>
    <mergeCell ref="KL132:KN132"/>
    <mergeCell ref="KO132:KT132"/>
    <mergeCell ref="IL132:IN132"/>
    <mergeCell ref="IO132:IT132"/>
    <mergeCell ref="IY132:JA132"/>
    <mergeCell ref="JB132:JG132"/>
    <mergeCell ref="JL132:JN132"/>
    <mergeCell ref="IL131:IN131"/>
    <mergeCell ref="IY131:JA131"/>
    <mergeCell ref="JL131:JN131"/>
    <mergeCell ref="JY131:KA131"/>
    <mergeCell ref="KL131:KN131"/>
    <mergeCell ref="KY131:LA131"/>
    <mergeCell ref="LL131:LN131"/>
    <mergeCell ref="IM4:IN4"/>
    <mergeCell ref="IZ4:JA4"/>
    <mergeCell ref="JM4:JN4"/>
    <mergeCell ref="JZ4:KA4"/>
    <mergeCell ref="KM4:KN4"/>
    <mergeCell ref="II3:IT3"/>
    <mergeCell ref="IV3:JG3"/>
    <mergeCell ref="JI3:JT3"/>
    <mergeCell ref="JV3:KG3"/>
    <mergeCell ref="KI3:KT3"/>
    <mergeCell ref="KV3:LG3"/>
    <mergeCell ref="LI3:LT3"/>
    <mergeCell ref="II2:IT2"/>
    <mergeCell ref="IV2:JG2"/>
    <mergeCell ref="JI2:JT2"/>
    <mergeCell ref="JV2:KG2"/>
    <mergeCell ref="KI2:KT2"/>
    <mergeCell ref="GY132:HA132"/>
    <mergeCell ref="HB132:HG132"/>
    <mergeCell ref="HL132:HN132"/>
    <mergeCell ref="HO132:HT132"/>
    <mergeCell ref="HV2:IG2"/>
    <mergeCell ref="HZ4:IA4"/>
    <mergeCell ref="HY132:IA132"/>
    <mergeCell ref="IB132:IG132"/>
    <mergeCell ref="FO132:FT132"/>
    <mergeCell ref="FY132:GA132"/>
    <mergeCell ref="GB132:GG132"/>
    <mergeCell ref="GL132:GN132"/>
    <mergeCell ref="GO132:GT132"/>
    <mergeCell ref="FZ4:GA4"/>
    <mergeCell ref="GM4:GN4"/>
    <mergeCell ref="GZ4:HA4"/>
    <mergeCell ref="HM4:HN4"/>
    <mergeCell ref="HV3:IG3"/>
    <mergeCell ref="HY131:IA131"/>
    <mergeCell ref="FY131:GA131"/>
    <mergeCell ref="GL131:GN131"/>
    <mergeCell ref="GY131:HA131"/>
    <mergeCell ref="HL131:HN131"/>
    <mergeCell ref="FV2:GG2"/>
    <mergeCell ref="GI2:GT2"/>
    <mergeCell ref="GV2:HG2"/>
    <mergeCell ref="HI2:HT2"/>
    <mergeCell ref="DV3:EG3"/>
    <mergeCell ref="EI3:ET3"/>
    <mergeCell ref="EV3:FG3"/>
    <mergeCell ref="FI3:FT3"/>
    <mergeCell ref="FV3:GG3"/>
    <mergeCell ref="GI3:GT3"/>
    <mergeCell ref="GV3:HG3"/>
    <mergeCell ref="HI3:HT3"/>
    <mergeCell ref="DO132:DT132"/>
    <mergeCell ref="DV2:EG2"/>
    <mergeCell ref="EI2:ET2"/>
    <mergeCell ref="EV2:FG2"/>
    <mergeCell ref="FI2:FT2"/>
    <mergeCell ref="DZ4:EA4"/>
    <mergeCell ref="EM4:EN4"/>
    <mergeCell ref="EZ4:FA4"/>
    <mergeCell ref="FM4:FN4"/>
    <mergeCell ref="DY132:EA132"/>
    <mergeCell ref="EB132:EG132"/>
    <mergeCell ref="EL132:EN132"/>
    <mergeCell ref="EO132:ET132"/>
    <mergeCell ref="EY132:FA132"/>
    <mergeCell ref="FB132:FG132"/>
    <mergeCell ref="FL132:FN132"/>
    <mergeCell ref="DY131:EA131"/>
    <mergeCell ref="EL131:EN131"/>
    <mergeCell ref="EY131:FA131"/>
    <mergeCell ref="FL131:FN131"/>
    <mergeCell ref="DL131:DN131"/>
    <mergeCell ref="BY132:CA132"/>
    <mergeCell ref="CB132:CG132"/>
    <mergeCell ref="CL132:CN132"/>
    <mergeCell ref="CO132:CT132"/>
    <mergeCell ref="CY132:DA132"/>
    <mergeCell ref="DB132:DG132"/>
    <mergeCell ref="DL132:DN132"/>
    <mergeCell ref="BO132:BT132"/>
    <mergeCell ref="BY131:CA131"/>
    <mergeCell ref="CL131:CN131"/>
    <mergeCell ref="CY131:DA131"/>
    <mergeCell ref="BV2:CG2"/>
    <mergeCell ref="CI2:CT2"/>
    <mergeCell ref="CV2:DG2"/>
    <mergeCell ref="DI2:DT2"/>
    <mergeCell ref="BV3:CG3"/>
    <mergeCell ref="CI3:CT3"/>
    <mergeCell ref="CV3:DG3"/>
    <mergeCell ref="DI3:DT3"/>
    <mergeCell ref="BZ4:CA4"/>
    <mergeCell ref="CM4:CN4"/>
    <mergeCell ref="CZ4:DA4"/>
    <mergeCell ref="DM4:DN4"/>
    <mergeCell ref="AY131:BA131"/>
    <mergeCell ref="BL131:BN131"/>
    <mergeCell ref="AY132:BA132"/>
    <mergeCell ref="BB132:BG132"/>
    <mergeCell ref="BL132:BN132"/>
    <mergeCell ref="AV2:BG2"/>
    <mergeCell ref="BI2:BT2"/>
    <mergeCell ref="AV3:BG3"/>
    <mergeCell ref="BI3:BT3"/>
    <mergeCell ref="AZ4:BA4"/>
    <mergeCell ref="BM4:BN4"/>
    <mergeCell ref="AY130:BA130"/>
    <mergeCell ref="BL130:BN130"/>
    <mergeCell ref="AI2:AT2"/>
    <mergeCell ref="AI3:AT3"/>
    <mergeCell ref="AM4:AN4"/>
    <mergeCell ref="AL131:AN131"/>
    <mergeCell ref="AL132:AN132"/>
    <mergeCell ref="AO132:AT132"/>
    <mergeCell ref="V2:AG2"/>
    <mergeCell ref="V3:AG3"/>
    <mergeCell ref="Z4:AA4"/>
    <mergeCell ref="Y131:AA131"/>
    <mergeCell ref="Y132:AA132"/>
    <mergeCell ref="AB132:AG132"/>
    <mergeCell ref="Y130:AA130"/>
    <mergeCell ref="AL130:AN130"/>
    <mergeCell ref="B135:H137"/>
    <mergeCell ref="B138:H140"/>
    <mergeCell ref="B141:H143"/>
    <mergeCell ref="B1:G1"/>
    <mergeCell ref="M4:N4"/>
    <mergeCell ref="B3:G3"/>
    <mergeCell ref="F4:G4"/>
    <mergeCell ref="B134:H134"/>
    <mergeCell ref="I2:T2"/>
    <mergeCell ref="I3:T3"/>
    <mergeCell ref="O132:T132"/>
    <mergeCell ref="L131:N131"/>
    <mergeCell ref="L132:N132"/>
    <mergeCell ref="L130:N130"/>
  </mergeCells>
  <conditionalFormatting sqref="J90:J105">
    <cfRule type="expression" dxfId="947" priority="1121">
      <formula>Q90&gt;1</formula>
    </cfRule>
  </conditionalFormatting>
  <conditionalFormatting sqref="J107:J114 J116:J119 J121:J122">
    <cfRule type="expression" dxfId="946" priority="1863">
      <formula>Q107&gt;1</formula>
    </cfRule>
  </conditionalFormatting>
  <conditionalFormatting sqref="J124">
    <cfRule type="expression" dxfId="945" priority="840">
      <formula>Q124&gt;1</formula>
    </cfRule>
  </conditionalFormatting>
  <conditionalFormatting sqref="J126">
    <cfRule type="expression" dxfId="944" priority="839">
      <formula>Q126&gt;1</formula>
    </cfRule>
  </conditionalFormatting>
  <conditionalFormatting sqref="J128">
    <cfRule type="expression" dxfId="943" priority="837">
      <formula>Q128&gt;1</formula>
    </cfRule>
  </conditionalFormatting>
  <conditionalFormatting sqref="L90:L105">
    <cfRule type="expression" dxfId="942" priority="1122">
      <formula>R90&gt;1</formula>
    </cfRule>
  </conditionalFormatting>
  <conditionalFormatting sqref="L107:L114 L116:L119 L121:L122">
    <cfRule type="expression" dxfId="941" priority="1934">
      <formula>R107&gt;1</formula>
    </cfRule>
  </conditionalFormatting>
  <conditionalFormatting sqref="L124">
    <cfRule type="expression" dxfId="940" priority="838">
      <formula>R124&gt;1</formula>
    </cfRule>
  </conditionalFormatting>
  <conditionalFormatting sqref="W90:W105">
    <cfRule type="expression" dxfId="938" priority="222">
      <formula>AD90&gt;1</formula>
    </cfRule>
  </conditionalFormatting>
  <conditionalFormatting sqref="W107:W114 W116:W119 W121:W122">
    <cfRule type="expression" dxfId="937" priority="224">
      <formula>AD107&gt;1</formula>
    </cfRule>
  </conditionalFormatting>
  <conditionalFormatting sqref="W124">
    <cfRule type="expression" dxfId="936" priority="221">
      <formula>AD124&gt;1</formula>
    </cfRule>
  </conditionalFormatting>
  <conditionalFormatting sqref="W126">
    <cfRule type="expression" dxfId="935" priority="220">
      <formula>AD126&gt;1</formula>
    </cfRule>
  </conditionalFormatting>
  <conditionalFormatting sqref="W128">
    <cfRule type="expression" dxfId="934" priority="218">
      <formula>AD128&gt;1</formula>
    </cfRule>
  </conditionalFormatting>
  <conditionalFormatting sqref="Y90:Y105">
    <cfRule type="expression" dxfId="933" priority="223">
      <formula>AE90&gt;1</formula>
    </cfRule>
  </conditionalFormatting>
  <conditionalFormatting sqref="Y107:Y114 Y116:Y119 Y121:Y122">
    <cfRule type="expression" dxfId="932" priority="225">
      <formula>AE107&gt;1</formula>
    </cfRule>
  </conditionalFormatting>
  <conditionalFormatting sqref="Y124">
    <cfRule type="expression" dxfId="931" priority="219">
      <formula>AE124&gt;1</formula>
    </cfRule>
  </conditionalFormatting>
  <conditionalFormatting sqref="AJ90:AJ105">
    <cfRule type="expression" dxfId="929" priority="213">
      <formula>AQ90&gt;1</formula>
    </cfRule>
  </conditionalFormatting>
  <conditionalFormatting sqref="AJ107:AJ114 AJ116:AJ119 AJ121:AJ122">
    <cfRule type="expression" dxfId="928" priority="215">
      <formula>AQ107&gt;1</formula>
    </cfRule>
  </conditionalFormatting>
  <conditionalFormatting sqref="AJ124">
    <cfRule type="expression" dxfId="927" priority="212">
      <formula>AQ124&gt;1</formula>
    </cfRule>
  </conditionalFormatting>
  <conditionalFormatting sqref="AJ126">
    <cfRule type="expression" dxfId="926" priority="211">
      <formula>AQ126&gt;1</formula>
    </cfRule>
  </conditionalFormatting>
  <conditionalFormatting sqref="AJ128">
    <cfRule type="expression" dxfId="925" priority="209">
      <formula>AQ128&gt;1</formula>
    </cfRule>
  </conditionalFormatting>
  <conditionalFormatting sqref="AL90:AL105">
    <cfRule type="expression" dxfId="924" priority="214">
      <formula>AR90&gt;1</formula>
    </cfRule>
  </conditionalFormatting>
  <conditionalFormatting sqref="AL107:AL114 AL116:AL119 AL121:AL122">
    <cfRule type="expression" dxfId="923" priority="216">
      <formula>AR107&gt;1</formula>
    </cfRule>
  </conditionalFormatting>
  <conditionalFormatting sqref="AL124">
    <cfRule type="expression" dxfId="922" priority="210">
      <formula>AR124&gt;1</formula>
    </cfRule>
  </conditionalFormatting>
  <conditionalFormatting sqref="AW90:AW105">
    <cfRule type="expression" dxfId="920" priority="204">
      <formula>BD90&gt;1</formula>
    </cfRule>
  </conditionalFormatting>
  <conditionalFormatting sqref="AW107:AW114 AW116:AW119 AW121:AW122">
    <cfRule type="expression" dxfId="919" priority="206">
      <formula>BD107&gt;1</formula>
    </cfRule>
  </conditionalFormatting>
  <conditionalFormatting sqref="AW124">
    <cfRule type="expression" dxfId="918" priority="203">
      <formula>BD124&gt;1</formula>
    </cfRule>
  </conditionalFormatting>
  <conditionalFormatting sqref="AW126">
    <cfRule type="expression" dxfId="917" priority="202">
      <formula>BD126&gt;1</formula>
    </cfRule>
  </conditionalFormatting>
  <conditionalFormatting sqref="AW128">
    <cfRule type="expression" dxfId="916" priority="200">
      <formula>BD128&gt;1</formula>
    </cfRule>
  </conditionalFormatting>
  <conditionalFormatting sqref="AY90:AY105">
    <cfRule type="expression" dxfId="915" priority="205">
      <formula>BE90&gt;1</formula>
    </cfRule>
  </conditionalFormatting>
  <conditionalFormatting sqref="AY107:AY114 AY116:AY119 AY121:AY122">
    <cfRule type="expression" dxfId="914" priority="207">
      <formula>BE107&gt;1</formula>
    </cfRule>
  </conditionalFormatting>
  <conditionalFormatting sqref="AY124">
    <cfRule type="expression" dxfId="913" priority="201">
      <formula>BE124&gt;1</formula>
    </cfRule>
  </conditionalFormatting>
  <conditionalFormatting sqref="BJ90:BJ105">
    <cfRule type="expression" dxfId="911" priority="195">
      <formula>BQ90&gt;1</formula>
    </cfRule>
  </conditionalFormatting>
  <conditionalFormatting sqref="BJ107:BJ114 BJ116:BJ119 BJ121:BJ122">
    <cfRule type="expression" dxfId="910" priority="197">
      <formula>BQ107&gt;1</formula>
    </cfRule>
  </conditionalFormatting>
  <conditionalFormatting sqref="BJ124">
    <cfRule type="expression" dxfId="909" priority="194">
      <formula>BQ124&gt;1</formula>
    </cfRule>
  </conditionalFormatting>
  <conditionalFormatting sqref="BJ126">
    <cfRule type="expression" dxfId="908" priority="193">
      <formula>BQ126&gt;1</formula>
    </cfRule>
  </conditionalFormatting>
  <conditionalFormatting sqref="BJ128">
    <cfRule type="expression" dxfId="907" priority="191">
      <formula>BQ128&gt;1</formula>
    </cfRule>
  </conditionalFormatting>
  <conditionalFormatting sqref="BL90:BL105">
    <cfRule type="expression" dxfId="906" priority="196">
      <formula>BR90&gt;1</formula>
    </cfRule>
  </conditionalFormatting>
  <conditionalFormatting sqref="BL107:BL114 BL116:BL119 BL121:BL122">
    <cfRule type="expression" dxfId="905" priority="198">
      <formula>BR107&gt;1</formula>
    </cfRule>
  </conditionalFormatting>
  <conditionalFormatting sqref="BL124">
    <cfRule type="expression" dxfId="904" priority="192">
      <formula>BR124&gt;1</formula>
    </cfRule>
  </conditionalFormatting>
  <conditionalFormatting sqref="BW90:BW105">
    <cfRule type="expression" dxfId="902" priority="186">
      <formula>CD90&gt;1</formula>
    </cfRule>
  </conditionalFormatting>
  <conditionalFormatting sqref="BW107:BW114 BW116:BW119 BW121:BW122">
    <cfRule type="expression" dxfId="901" priority="188">
      <formula>CD107&gt;1</formula>
    </cfRule>
  </conditionalFormatting>
  <conditionalFormatting sqref="BW124">
    <cfRule type="expression" dxfId="900" priority="185">
      <formula>CD124&gt;1</formula>
    </cfRule>
  </conditionalFormatting>
  <conditionalFormatting sqref="BW126">
    <cfRule type="expression" dxfId="899" priority="184">
      <formula>CD126&gt;1</formula>
    </cfRule>
  </conditionalFormatting>
  <conditionalFormatting sqref="BW128">
    <cfRule type="expression" dxfId="898" priority="182">
      <formula>CD128&gt;1</formula>
    </cfRule>
  </conditionalFormatting>
  <conditionalFormatting sqref="BY90:BY105">
    <cfRule type="expression" dxfId="897" priority="187">
      <formula>CE90&gt;1</formula>
    </cfRule>
  </conditionalFormatting>
  <conditionalFormatting sqref="BY107:BY114 BY116:BY119 BY121:BY122">
    <cfRule type="expression" dxfId="896" priority="189">
      <formula>CE107&gt;1</formula>
    </cfRule>
  </conditionalFormatting>
  <conditionalFormatting sqref="BY124">
    <cfRule type="expression" dxfId="895" priority="183">
      <formula>CE124&gt;1</formula>
    </cfRule>
  </conditionalFormatting>
  <conditionalFormatting sqref="CJ90:CJ105">
    <cfRule type="expression" dxfId="893" priority="177">
      <formula>CQ90&gt;1</formula>
    </cfRule>
  </conditionalFormatting>
  <conditionalFormatting sqref="CJ107:CJ114 CJ116:CJ119 CJ121:CJ122">
    <cfRule type="expression" dxfId="892" priority="179">
      <formula>CQ107&gt;1</formula>
    </cfRule>
  </conditionalFormatting>
  <conditionalFormatting sqref="CJ124">
    <cfRule type="expression" dxfId="891" priority="176">
      <formula>CQ124&gt;1</formula>
    </cfRule>
  </conditionalFormatting>
  <conditionalFormatting sqref="CJ126">
    <cfRule type="expression" dxfId="890" priority="175">
      <formula>CQ126&gt;1</formula>
    </cfRule>
  </conditionalFormatting>
  <conditionalFormatting sqref="CJ128">
    <cfRule type="expression" dxfId="889" priority="173">
      <formula>CQ128&gt;1</formula>
    </cfRule>
  </conditionalFormatting>
  <conditionalFormatting sqref="CL90:CL105">
    <cfRule type="expression" dxfId="888" priority="178">
      <formula>CR90&gt;1</formula>
    </cfRule>
  </conditionalFormatting>
  <conditionalFormatting sqref="CL107:CL114 CL116:CL119 CL121:CL122">
    <cfRule type="expression" dxfId="887" priority="180">
      <formula>CR107&gt;1</formula>
    </cfRule>
  </conditionalFormatting>
  <conditionalFormatting sqref="CL124">
    <cfRule type="expression" dxfId="886" priority="174">
      <formula>CR124&gt;1</formula>
    </cfRule>
  </conditionalFormatting>
  <conditionalFormatting sqref="CW90:CW105">
    <cfRule type="expression" dxfId="884" priority="168">
      <formula>DD90&gt;1</formula>
    </cfRule>
  </conditionalFormatting>
  <conditionalFormatting sqref="CW107:CW114 CW116:CW119 CW121:CW122">
    <cfRule type="expression" dxfId="883" priority="170">
      <formula>DD107&gt;1</formula>
    </cfRule>
  </conditionalFormatting>
  <conditionalFormatting sqref="CW124">
    <cfRule type="expression" dxfId="882" priority="167">
      <formula>DD124&gt;1</formula>
    </cfRule>
  </conditionalFormatting>
  <conditionalFormatting sqref="CW126">
    <cfRule type="expression" dxfId="881" priority="166">
      <formula>DD126&gt;1</formula>
    </cfRule>
  </conditionalFormatting>
  <conditionalFormatting sqref="CW128">
    <cfRule type="expression" dxfId="880" priority="164">
      <formula>DD128&gt;1</formula>
    </cfRule>
  </conditionalFormatting>
  <conditionalFormatting sqref="CY90:CY105">
    <cfRule type="expression" dxfId="879" priority="169">
      <formula>DE90&gt;1</formula>
    </cfRule>
  </conditionalFormatting>
  <conditionalFormatting sqref="CY107:CY114 CY116:CY119 CY121:CY122">
    <cfRule type="expression" dxfId="878" priority="171">
      <formula>DE107&gt;1</formula>
    </cfRule>
  </conditionalFormatting>
  <conditionalFormatting sqref="CY124">
    <cfRule type="expression" dxfId="877" priority="165">
      <formula>DE124&gt;1</formula>
    </cfRule>
  </conditionalFormatting>
  <conditionalFormatting sqref="DJ90:DJ105">
    <cfRule type="expression" dxfId="875" priority="159">
      <formula>DQ90&gt;1</formula>
    </cfRule>
  </conditionalFormatting>
  <conditionalFormatting sqref="DJ107:DJ114 DJ116:DJ119 DJ121:DJ122">
    <cfRule type="expression" dxfId="874" priority="161">
      <formula>DQ107&gt;1</formula>
    </cfRule>
  </conditionalFormatting>
  <conditionalFormatting sqref="DJ124">
    <cfRule type="expression" dxfId="873" priority="158">
      <formula>DQ124&gt;1</formula>
    </cfRule>
  </conditionalFormatting>
  <conditionalFormatting sqref="DJ126">
    <cfRule type="expression" dxfId="872" priority="157">
      <formula>DQ126&gt;1</formula>
    </cfRule>
  </conditionalFormatting>
  <conditionalFormatting sqref="DJ128">
    <cfRule type="expression" dxfId="871" priority="155">
      <formula>DQ128&gt;1</formula>
    </cfRule>
  </conditionalFormatting>
  <conditionalFormatting sqref="DL90:DL105">
    <cfRule type="expression" dxfId="870" priority="160">
      <formula>DR90&gt;1</formula>
    </cfRule>
  </conditionalFormatting>
  <conditionalFormatting sqref="DL107:DL114 DL116:DL119 DL121:DL122">
    <cfRule type="expression" dxfId="869" priority="162">
      <formula>DR107&gt;1</formula>
    </cfRule>
  </conditionalFormatting>
  <conditionalFormatting sqref="DL124">
    <cfRule type="expression" dxfId="868" priority="156">
      <formula>DR124&gt;1</formula>
    </cfRule>
  </conditionalFormatting>
  <conditionalFormatting sqref="DW90:DW105">
    <cfRule type="expression" dxfId="866" priority="150">
      <formula>ED90&gt;1</formula>
    </cfRule>
  </conditionalFormatting>
  <conditionalFormatting sqref="DW107:DW114 DW116:DW119 DW121:DW122">
    <cfRule type="expression" dxfId="865" priority="152">
      <formula>ED107&gt;1</formula>
    </cfRule>
  </conditionalFormatting>
  <conditionalFormatting sqref="DW124">
    <cfRule type="expression" dxfId="864" priority="149">
      <formula>ED124&gt;1</formula>
    </cfRule>
  </conditionalFormatting>
  <conditionalFormatting sqref="DW126">
    <cfRule type="expression" dxfId="863" priority="148">
      <formula>ED126&gt;1</formula>
    </cfRule>
  </conditionalFormatting>
  <conditionalFormatting sqref="DW128">
    <cfRule type="expression" dxfId="862" priority="146">
      <formula>ED128&gt;1</formula>
    </cfRule>
  </conditionalFormatting>
  <conditionalFormatting sqref="DY90:DY105">
    <cfRule type="expression" dxfId="861" priority="151">
      <formula>EE90&gt;1</formula>
    </cfRule>
  </conditionalFormatting>
  <conditionalFormatting sqref="DY107:DY114 DY116:DY119 DY121:DY122">
    <cfRule type="expression" dxfId="860" priority="153">
      <formula>EE107&gt;1</formula>
    </cfRule>
  </conditionalFormatting>
  <conditionalFormatting sqref="DY124">
    <cfRule type="expression" dxfId="859" priority="147">
      <formula>EE124&gt;1</formula>
    </cfRule>
  </conditionalFormatting>
  <conditionalFormatting sqref="EJ90:EJ105">
    <cfRule type="expression" dxfId="857" priority="141">
      <formula>EQ90&gt;1</formula>
    </cfRule>
  </conditionalFormatting>
  <conditionalFormatting sqref="EJ107:EJ114 EJ116:EJ119 EJ121:EJ122">
    <cfRule type="expression" dxfId="856" priority="143">
      <formula>EQ107&gt;1</formula>
    </cfRule>
  </conditionalFormatting>
  <conditionalFormatting sqref="EJ124">
    <cfRule type="expression" dxfId="855" priority="140">
      <formula>EQ124&gt;1</formula>
    </cfRule>
  </conditionalFormatting>
  <conditionalFormatting sqref="EJ126">
    <cfRule type="expression" dxfId="854" priority="139">
      <formula>EQ126&gt;1</formula>
    </cfRule>
  </conditionalFormatting>
  <conditionalFormatting sqref="EJ128">
    <cfRule type="expression" dxfId="853" priority="137">
      <formula>EQ128&gt;1</formula>
    </cfRule>
  </conditionalFormatting>
  <conditionalFormatting sqref="EL90:EL105">
    <cfRule type="expression" dxfId="852" priority="142">
      <formula>ER90&gt;1</formula>
    </cfRule>
  </conditionalFormatting>
  <conditionalFormatting sqref="EL107:EL114 EL116:EL119 EL121:EL122">
    <cfRule type="expression" dxfId="851" priority="144">
      <formula>ER107&gt;1</formula>
    </cfRule>
  </conditionalFormatting>
  <conditionalFormatting sqref="EL124">
    <cfRule type="expression" dxfId="850" priority="138">
      <formula>ER124&gt;1</formula>
    </cfRule>
  </conditionalFormatting>
  <conditionalFormatting sqref="EW90:EW105">
    <cfRule type="expression" dxfId="848" priority="132">
      <formula>FD90&gt;1</formula>
    </cfRule>
  </conditionalFormatting>
  <conditionalFormatting sqref="EW107:EW114 EW116:EW119 EW121:EW122">
    <cfRule type="expression" dxfId="847" priority="134">
      <formula>FD107&gt;1</formula>
    </cfRule>
  </conditionalFormatting>
  <conditionalFormatting sqref="EW124">
    <cfRule type="expression" dxfId="846" priority="131">
      <formula>FD124&gt;1</formula>
    </cfRule>
  </conditionalFormatting>
  <conditionalFormatting sqref="EW126">
    <cfRule type="expression" dxfId="845" priority="130">
      <formula>FD126&gt;1</formula>
    </cfRule>
  </conditionalFormatting>
  <conditionalFormatting sqref="EW128">
    <cfRule type="expression" dxfId="844" priority="128">
      <formula>FD128&gt;1</formula>
    </cfRule>
  </conditionalFormatting>
  <conditionalFormatting sqref="EY90:EY105">
    <cfRule type="expression" dxfId="843" priority="133">
      <formula>FE90&gt;1</formula>
    </cfRule>
  </conditionalFormatting>
  <conditionalFormatting sqref="EY107:EY114 EY116:EY119 EY121:EY122">
    <cfRule type="expression" dxfId="842" priority="135">
      <formula>FE107&gt;1</formula>
    </cfRule>
  </conditionalFormatting>
  <conditionalFormatting sqref="EY124">
    <cfRule type="expression" dxfId="841" priority="129">
      <formula>FE124&gt;1</formula>
    </cfRule>
  </conditionalFormatting>
  <conditionalFormatting sqref="FJ90:FJ105">
    <cfRule type="expression" dxfId="839" priority="123">
      <formula>FQ90&gt;1</formula>
    </cfRule>
  </conditionalFormatting>
  <conditionalFormatting sqref="FJ107:FJ114 FJ116:FJ119 FJ121:FJ122">
    <cfRule type="expression" dxfId="838" priority="125">
      <formula>FQ107&gt;1</formula>
    </cfRule>
  </conditionalFormatting>
  <conditionalFormatting sqref="FJ124">
    <cfRule type="expression" dxfId="837" priority="122">
      <formula>FQ124&gt;1</formula>
    </cfRule>
  </conditionalFormatting>
  <conditionalFormatting sqref="FJ126">
    <cfRule type="expression" dxfId="836" priority="121">
      <formula>FQ126&gt;1</formula>
    </cfRule>
  </conditionalFormatting>
  <conditionalFormatting sqref="FJ128">
    <cfRule type="expression" dxfId="835" priority="119">
      <formula>FQ128&gt;1</formula>
    </cfRule>
  </conditionalFormatting>
  <conditionalFormatting sqref="FL90:FL105">
    <cfRule type="expression" dxfId="834" priority="124">
      <formula>FR90&gt;1</formula>
    </cfRule>
  </conditionalFormatting>
  <conditionalFormatting sqref="FL107:FL114 FL116:FL119 FL121:FL122">
    <cfRule type="expression" dxfId="833" priority="126">
      <formula>FR107&gt;1</formula>
    </cfRule>
  </conditionalFormatting>
  <conditionalFormatting sqref="FL124">
    <cfRule type="expression" dxfId="832" priority="120">
      <formula>FR124&gt;1</formula>
    </cfRule>
  </conditionalFormatting>
  <conditionalFormatting sqref="FW90:FW105">
    <cfRule type="expression" dxfId="830" priority="114">
      <formula>GD90&gt;1</formula>
    </cfRule>
  </conditionalFormatting>
  <conditionalFormatting sqref="FW107:FW114 FW116:FW119 FW121:FW122">
    <cfRule type="expression" dxfId="829" priority="116">
      <formula>GD107&gt;1</formula>
    </cfRule>
  </conditionalFormatting>
  <conditionalFormatting sqref="FW124">
    <cfRule type="expression" dxfId="828" priority="113">
      <formula>GD124&gt;1</formula>
    </cfRule>
  </conditionalFormatting>
  <conditionalFormatting sqref="FW126">
    <cfRule type="expression" dxfId="827" priority="112">
      <formula>GD126&gt;1</formula>
    </cfRule>
  </conditionalFormatting>
  <conditionalFormatting sqref="FW128">
    <cfRule type="expression" dxfId="826" priority="110">
      <formula>GD128&gt;1</formula>
    </cfRule>
  </conditionalFormatting>
  <conditionalFormatting sqref="FY90:FY105">
    <cfRule type="expression" dxfId="825" priority="115">
      <formula>GE90&gt;1</formula>
    </cfRule>
  </conditionalFormatting>
  <conditionalFormatting sqref="FY107:FY114 FY116:FY119 FY121:FY122">
    <cfRule type="expression" dxfId="824" priority="117">
      <formula>GE107&gt;1</formula>
    </cfRule>
  </conditionalFormatting>
  <conditionalFormatting sqref="FY124">
    <cfRule type="expression" dxfId="823" priority="111">
      <formula>GE124&gt;1</formula>
    </cfRule>
  </conditionalFormatting>
  <conditionalFormatting sqref="GJ90:GJ105">
    <cfRule type="expression" dxfId="821" priority="105">
      <formula>GQ90&gt;1</formula>
    </cfRule>
  </conditionalFormatting>
  <conditionalFormatting sqref="GJ107:GJ114 GJ116:GJ119 GJ121:GJ122">
    <cfRule type="expression" dxfId="820" priority="107">
      <formula>GQ107&gt;1</formula>
    </cfRule>
  </conditionalFormatting>
  <conditionalFormatting sqref="GJ124">
    <cfRule type="expression" dxfId="819" priority="104">
      <formula>GQ124&gt;1</formula>
    </cfRule>
  </conditionalFormatting>
  <conditionalFormatting sqref="GJ126">
    <cfRule type="expression" dxfId="818" priority="103">
      <formula>GQ126&gt;1</formula>
    </cfRule>
  </conditionalFormatting>
  <conditionalFormatting sqref="GJ128">
    <cfRule type="expression" dxfId="817" priority="101">
      <formula>GQ128&gt;1</formula>
    </cfRule>
  </conditionalFormatting>
  <conditionalFormatting sqref="GL90:GL105">
    <cfRule type="expression" dxfId="816" priority="106">
      <formula>GR90&gt;1</formula>
    </cfRule>
  </conditionalFormatting>
  <conditionalFormatting sqref="GL107:GL114 GL116:GL119 GL121:GL122">
    <cfRule type="expression" dxfId="815" priority="108">
      <formula>GR107&gt;1</formula>
    </cfRule>
  </conditionalFormatting>
  <conditionalFormatting sqref="GL124">
    <cfRule type="expression" dxfId="814" priority="102">
      <formula>GR124&gt;1</formula>
    </cfRule>
  </conditionalFormatting>
  <conditionalFormatting sqref="GW90:GW105">
    <cfRule type="expression" dxfId="812" priority="96">
      <formula>HD90&gt;1</formula>
    </cfRule>
  </conditionalFormatting>
  <conditionalFormatting sqref="GW107:GW114 GW116:GW119 GW121:GW122">
    <cfRule type="expression" dxfId="811" priority="98">
      <formula>HD107&gt;1</formula>
    </cfRule>
  </conditionalFormatting>
  <conditionalFormatting sqref="GW124">
    <cfRule type="expression" dxfId="810" priority="95">
      <formula>HD124&gt;1</formula>
    </cfRule>
  </conditionalFormatting>
  <conditionalFormatting sqref="GW126">
    <cfRule type="expression" dxfId="809" priority="94">
      <formula>HD126&gt;1</formula>
    </cfRule>
  </conditionalFormatting>
  <conditionalFormatting sqref="GW128">
    <cfRule type="expression" dxfId="808" priority="92">
      <formula>HD128&gt;1</formula>
    </cfRule>
  </conditionalFormatting>
  <conditionalFormatting sqref="GY90:GY105">
    <cfRule type="expression" dxfId="807" priority="97">
      <formula>HE90&gt;1</formula>
    </cfRule>
  </conditionalFormatting>
  <conditionalFormatting sqref="GY107:GY114 GY116:GY119 GY121:GY122">
    <cfRule type="expression" dxfId="806" priority="99">
      <formula>HE107&gt;1</formula>
    </cfRule>
  </conditionalFormatting>
  <conditionalFormatting sqref="GY124">
    <cfRule type="expression" dxfId="805" priority="93">
      <formula>HE124&gt;1</formula>
    </cfRule>
  </conditionalFormatting>
  <conditionalFormatting sqref="HJ90:HJ105">
    <cfRule type="expression" dxfId="803" priority="87">
      <formula>HQ90&gt;1</formula>
    </cfRule>
  </conditionalFormatting>
  <conditionalFormatting sqref="HJ107:HJ114 HJ116:HJ119 HJ121:HJ122">
    <cfRule type="expression" dxfId="802" priority="89">
      <formula>HQ107&gt;1</formula>
    </cfRule>
  </conditionalFormatting>
  <conditionalFormatting sqref="HJ124">
    <cfRule type="expression" dxfId="801" priority="86">
      <formula>HQ124&gt;1</formula>
    </cfRule>
  </conditionalFormatting>
  <conditionalFormatting sqref="HJ126">
    <cfRule type="expression" dxfId="800" priority="85">
      <formula>HQ126&gt;1</formula>
    </cfRule>
  </conditionalFormatting>
  <conditionalFormatting sqref="HJ128">
    <cfRule type="expression" dxfId="799" priority="83">
      <formula>HQ128&gt;1</formula>
    </cfRule>
  </conditionalFormatting>
  <conditionalFormatting sqref="HL90:HL105">
    <cfRule type="expression" dxfId="798" priority="88">
      <formula>HR90&gt;1</formula>
    </cfRule>
  </conditionalFormatting>
  <conditionalFormatting sqref="HL107:HL114 HL116:HL119 HL121:HL122">
    <cfRule type="expression" dxfId="797" priority="90">
      <formula>HR107&gt;1</formula>
    </cfRule>
  </conditionalFormatting>
  <conditionalFormatting sqref="HL124">
    <cfRule type="expression" dxfId="796" priority="84">
      <formula>HR124&gt;1</formula>
    </cfRule>
  </conditionalFormatting>
  <conditionalFormatting sqref="HW90:HW105">
    <cfRule type="expression" dxfId="794" priority="78">
      <formula>ID90&gt;1</formula>
    </cfRule>
  </conditionalFormatting>
  <conditionalFormatting sqref="HW107:HW114 HW116:HW119 HW121:HW122">
    <cfRule type="expression" dxfId="793" priority="80">
      <formula>ID107&gt;1</formula>
    </cfRule>
  </conditionalFormatting>
  <conditionalFormatting sqref="HW124">
    <cfRule type="expression" dxfId="792" priority="77">
      <formula>ID124&gt;1</formula>
    </cfRule>
  </conditionalFormatting>
  <conditionalFormatting sqref="HW126">
    <cfRule type="expression" dxfId="791" priority="76">
      <formula>ID126&gt;1</formula>
    </cfRule>
  </conditionalFormatting>
  <conditionalFormatting sqref="HW128">
    <cfRule type="expression" dxfId="790" priority="74">
      <formula>ID128&gt;1</formula>
    </cfRule>
  </conditionalFormatting>
  <conditionalFormatting sqref="HY90:HY105">
    <cfRule type="expression" dxfId="789" priority="79">
      <formula>IE90&gt;1</formula>
    </cfRule>
  </conditionalFormatting>
  <conditionalFormatting sqref="HY107:HY114 HY116:HY119 HY121:HY122">
    <cfRule type="expression" dxfId="788" priority="81">
      <formula>IE107&gt;1</formula>
    </cfRule>
  </conditionalFormatting>
  <conditionalFormatting sqref="HY124">
    <cfRule type="expression" dxfId="787" priority="75">
      <formula>IE124&gt;1</formula>
    </cfRule>
  </conditionalFormatting>
  <conditionalFormatting sqref="IJ90:IJ105">
    <cfRule type="expression" dxfId="785" priority="69">
      <formula>IQ90&gt;1</formula>
    </cfRule>
  </conditionalFormatting>
  <conditionalFormatting sqref="IJ107:IJ114 IJ116:IJ119 IJ121:IJ122">
    <cfRule type="expression" dxfId="784" priority="71">
      <formula>IQ107&gt;1</formula>
    </cfRule>
  </conditionalFormatting>
  <conditionalFormatting sqref="IJ124">
    <cfRule type="expression" dxfId="783" priority="68">
      <formula>IQ124&gt;1</formula>
    </cfRule>
  </conditionalFormatting>
  <conditionalFormatting sqref="IJ126">
    <cfRule type="expression" dxfId="782" priority="67">
      <formula>IQ126&gt;1</formula>
    </cfRule>
  </conditionalFormatting>
  <conditionalFormatting sqref="IJ128">
    <cfRule type="expression" dxfId="781" priority="65">
      <formula>IQ128&gt;1</formula>
    </cfRule>
  </conditionalFormatting>
  <conditionalFormatting sqref="IL90:IL105">
    <cfRule type="expression" dxfId="780" priority="70">
      <formula>IR90&gt;1</formula>
    </cfRule>
  </conditionalFormatting>
  <conditionalFormatting sqref="IL107:IL114 IL116:IL119 IL121:IL122">
    <cfRule type="expression" dxfId="779" priority="72">
      <formula>IR107&gt;1</formula>
    </cfRule>
  </conditionalFormatting>
  <conditionalFormatting sqref="IL124">
    <cfRule type="expression" dxfId="778" priority="66">
      <formula>IR124&gt;1</formula>
    </cfRule>
  </conditionalFormatting>
  <conditionalFormatting sqref="IW90:IW105">
    <cfRule type="expression" dxfId="776" priority="60">
      <formula>JD90&gt;1</formula>
    </cfRule>
  </conditionalFormatting>
  <conditionalFormatting sqref="IW107:IW114 IW116:IW119 IW121:IW122">
    <cfRule type="expression" dxfId="775" priority="62">
      <formula>JD107&gt;1</formula>
    </cfRule>
  </conditionalFormatting>
  <conditionalFormatting sqref="IW124">
    <cfRule type="expression" dxfId="774" priority="59">
      <formula>JD124&gt;1</formula>
    </cfRule>
  </conditionalFormatting>
  <conditionalFormatting sqref="IW126">
    <cfRule type="expression" dxfId="773" priority="58">
      <formula>JD126&gt;1</formula>
    </cfRule>
  </conditionalFormatting>
  <conditionalFormatting sqref="IW128">
    <cfRule type="expression" dxfId="772" priority="56">
      <formula>JD128&gt;1</formula>
    </cfRule>
  </conditionalFormatting>
  <conditionalFormatting sqref="IY90:IY105">
    <cfRule type="expression" dxfId="771" priority="61">
      <formula>JE90&gt;1</formula>
    </cfRule>
  </conditionalFormatting>
  <conditionalFormatting sqref="IY107:IY114 IY116:IY119 IY121:IY122">
    <cfRule type="expression" dxfId="770" priority="63">
      <formula>JE107&gt;1</formula>
    </cfRule>
  </conditionalFormatting>
  <conditionalFormatting sqref="IY124">
    <cfRule type="expression" dxfId="769" priority="57">
      <formula>JE124&gt;1</formula>
    </cfRule>
  </conditionalFormatting>
  <conditionalFormatting sqref="JJ90:JJ105">
    <cfRule type="expression" dxfId="767" priority="51">
      <formula>JQ90&gt;1</formula>
    </cfRule>
  </conditionalFormatting>
  <conditionalFormatting sqref="JJ107:JJ114 JJ116:JJ119 JJ121:JJ122">
    <cfRule type="expression" dxfId="766" priority="53">
      <formula>JQ107&gt;1</formula>
    </cfRule>
  </conditionalFormatting>
  <conditionalFormatting sqref="JJ124">
    <cfRule type="expression" dxfId="765" priority="50">
      <formula>JQ124&gt;1</formula>
    </cfRule>
  </conditionalFormatting>
  <conditionalFormatting sqref="JJ126">
    <cfRule type="expression" dxfId="764" priority="49">
      <formula>JQ126&gt;1</formula>
    </cfRule>
  </conditionalFormatting>
  <conditionalFormatting sqref="JJ128">
    <cfRule type="expression" dxfId="763" priority="47">
      <formula>JQ128&gt;1</formula>
    </cfRule>
  </conditionalFormatting>
  <conditionalFormatting sqref="JL90:JL105">
    <cfRule type="expression" dxfId="762" priority="52">
      <formula>JR90&gt;1</formula>
    </cfRule>
  </conditionalFormatting>
  <conditionalFormatting sqref="JL107:JL114 JL116:JL119 JL121:JL122">
    <cfRule type="expression" dxfId="761" priority="54">
      <formula>JR107&gt;1</formula>
    </cfRule>
  </conditionalFormatting>
  <conditionalFormatting sqref="JL124">
    <cfRule type="expression" dxfId="760" priority="48">
      <formula>JR124&gt;1</formula>
    </cfRule>
  </conditionalFormatting>
  <conditionalFormatting sqref="JW90:JW105">
    <cfRule type="expression" dxfId="758" priority="42">
      <formula>KD90&gt;1</formula>
    </cfRule>
  </conditionalFormatting>
  <conditionalFormatting sqref="JW107:JW114 JW116:JW119 JW121:JW122">
    <cfRule type="expression" dxfId="757" priority="44">
      <formula>KD107&gt;1</formula>
    </cfRule>
  </conditionalFormatting>
  <conditionalFormatting sqref="JW124">
    <cfRule type="expression" dxfId="756" priority="41">
      <formula>KD124&gt;1</formula>
    </cfRule>
  </conditionalFormatting>
  <conditionalFormatting sqref="JW126">
    <cfRule type="expression" dxfId="755" priority="40">
      <formula>KD126&gt;1</formula>
    </cfRule>
  </conditionalFormatting>
  <conditionalFormatting sqref="JW128">
    <cfRule type="expression" dxfId="754" priority="38">
      <formula>KD128&gt;1</formula>
    </cfRule>
  </conditionalFormatting>
  <conditionalFormatting sqref="JY90:JY105">
    <cfRule type="expression" dxfId="753" priority="43">
      <formula>KE90&gt;1</formula>
    </cfRule>
  </conditionalFormatting>
  <conditionalFormatting sqref="JY107:JY114 JY116:JY119 JY121:JY122">
    <cfRule type="expression" dxfId="752" priority="45">
      <formula>KE107&gt;1</formula>
    </cfRule>
  </conditionalFormatting>
  <conditionalFormatting sqref="JY124">
    <cfRule type="expression" dxfId="751" priority="39">
      <formula>KE124&gt;1</formula>
    </cfRule>
  </conditionalFormatting>
  <conditionalFormatting sqref="KJ90:KJ105">
    <cfRule type="expression" dxfId="749" priority="33">
      <formula>KQ90&gt;1</formula>
    </cfRule>
  </conditionalFormatting>
  <conditionalFormatting sqref="KJ107:KJ114 KJ116:KJ119 KJ121:KJ122">
    <cfRule type="expression" dxfId="748" priority="35">
      <formula>KQ107&gt;1</formula>
    </cfRule>
  </conditionalFormatting>
  <conditionalFormatting sqref="KJ124">
    <cfRule type="expression" dxfId="747" priority="32">
      <formula>KQ124&gt;1</formula>
    </cfRule>
  </conditionalFormatting>
  <conditionalFormatting sqref="KJ126">
    <cfRule type="expression" dxfId="746" priority="31">
      <formula>KQ126&gt;1</formula>
    </cfRule>
  </conditionalFormatting>
  <conditionalFormatting sqref="KJ128">
    <cfRule type="expression" dxfId="745" priority="29">
      <formula>KQ128&gt;1</formula>
    </cfRule>
  </conditionalFormatting>
  <conditionalFormatting sqref="KL90:KL105">
    <cfRule type="expression" dxfId="744" priority="34">
      <formula>KR90&gt;1</formula>
    </cfRule>
  </conditionalFormatting>
  <conditionalFormatting sqref="KL107:KL114 KL116:KL119 KL121:KL122">
    <cfRule type="expression" dxfId="743" priority="36">
      <formula>KR107&gt;1</formula>
    </cfRule>
  </conditionalFormatting>
  <conditionalFormatting sqref="KL124">
    <cfRule type="expression" dxfId="742" priority="30">
      <formula>KR124&gt;1</formula>
    </cfRule>
  </conditionalFormatting>
  <conditionalFormatting sqref="KW90:KW105">
    <cfRule type="expression" dxfId="740" priority="24">
      <formula>LD90&gt;1</formula>
    </cfRule>
  </conditionalFormatting>
  <conditionalFormatting sqref="KW107:KW114 KW116:KW119 KW121:KW122">
    <cfRule type="expression" dxfId="739" priority="26">
      <formula>LD107&gt;1</formula>
    </cfRule>
  </conditionalFormatting>
  <conditionalFormatting sqref="KW124">
    <cfRule type="expression" dxfId="738" priority="23">
      <formula>LD124&gt;1</formula>
    </cfRule>
  </conditionalFormatting>
  <conditionalFormatting sqref="KW126">
    <cfRule type="expression" dxfId="737" priority="22">
      <formula>LD126&gt;1</formula>
    </cfRule>
  </conditionalFormatting>
  <conditionalFormatting sqref="KW128">
    <cfRule type="expression" dxfId="736" priority="20">
      <formula>LD128&gt;1</formula>
    </cfRule>
  </conditionalFormatting>
  <conditionalFormatting sqref="KY90:KY105">
    <cfRule type="expression" dxfId="735" priority="25">
      <formula>LE90&gt;1</formula>
    </cfRule>
  </conditionalFormatting>
  <conditionalFormatting sqref="KY107:KY114 KY116:KY119 KY121:KY122">
    <cfRule type="expression" dxfId="734" priority="27">
      <formula>LE107&gt;1</formula>
    </cfRule>
  </conditionalFormatting>
  <conditionalFormatting sqref="KY124">
    <cfRule type="expression" dxfId="733" priority="21">
      <formula>LE124&gt;1</formula>
    </cfRule>
  </conditionalFormatting>
  <conditionalFormatting sqref="LJ90:LJ105">
    <cfRule type="expression" dxfId="731" priority="15">
      <formula>LQ90&gt;1</formula>
    </cfRule>
  </conditionalFormatting>
  <conditionalFormatting sqref="LJ107:LJ114 LJ116:LJ119 LJ121:LJ122">
    <cfRule type="expression" dxfId="730" priority="17">
      <formula>LQ107&gt;1</formula>
    </cfRule>
  </conditionalFormatting>
  <conditionalFormatting sqref="LJ124">
    <cfRule type="expression" dxfId="729" priority="14">
      <formula>LQ124&gt;1</formula>
    </cfRule>
  </conditionalFormatting>
  <conditionalFormatting sqref="LJ126">
    <cfRule type="expression" dxfId="728" priority="13">
      <formula>LQ126&gt;1</formula>
    </cfRule>
  </conditionalFormatting>
  <conditionalFormatting sqref="LJ128">
    <cfRule type="expression" dxfId="727" priority="11">
      <formula>LQ128&gt;1</formula>
    </cfRule>
  </conditionalFormatting>
  <conditionalFormatting sqref="LL90:LL105">
    <cfRule type="expression" dxfId="726" priority="16">
      <formula>LR90&gt;1</formula>
    </cfRule>
  </conditionalFormatting>
  <conditionalFormatting sqref="LL107:LL114 LL116:LL119 LL121:LL122">
    <cfRule type="expression" dxfId="725" priority="18">
      <formula>LR107&gt;1</formula>
    </cfRule>
  </conditionalFormatting>
  <conditionalFormatting sqref="LL124">
    <cfRule type="expression" dxfId="724" priority="12">
      <formula>LR124&gt;1</formula>
    </cfRule>
  </conditionalFormatting>
  <conditionalFormatting sqref="LW90:LW105">
    <cfRule type="expression" dxfId="722" priority="6">
      <formula>MD90&gt;1</formula>
    </cfRule>
  </conditionalFormatting>
  <conditionalFormatting sqref="LW107:LW114 LW116:LW119 LW121:LW122">
    <cfRule type="expression" dxfId="721" priority="8">
      <formula>MD107&gt;1</formula>
    </cfRule>
  </conditionalFormatting>
  <conditionalFormatting sqref="LW124">
    <cfRule type="expression" dxfId="720" priority="5">
      <formula>MD124&gt;1</formula>
    </cfRule>
  </conditionalFormatting>
  <conditionalFormatting sqref="LW126">
    <cfRule type="expression" dxfId="719" priority="4">
      <formula>MD126&gt;1</formula>
    </cfRule>
  </conditionalFormatting>
  <conditionalFormatting sqref="LW128">
    <cfRule type="expression" dxfId="718" priority="2">
      <formula>MD128&gt;1</formula>
    </cfRule>
  </conditionalFormatting>
  <conditionalFormatting sqref="LY90:LY105">
    <cfRule type="expression" dxfId="717" priority="7">
      <formula>ME90&gt;1</formula>
    </cfRule>
  </conditionalFormatting>
  <conditionalFormatting sqref="LY107:LY114 LY116:LY119 LY121:LY122">
    <cfRule type="expression" dxfId="716" priority="9">
      <formula>ME107&gt;1</formula>
    </cfRule>
  </conditionalFormatting>
  <conditionalFormatting sqref="LY124">
    <cfRule type="expression" dxfId="715" priority="3">
      <formula>ME124&gt;1</formula>
    </cfRule>
  </conditionalFormatting>
  <pageMargins left="0.7" right="0.7" top="0.78740157499999996" bottom="0.78740157499999996" header="0.3" footer="0.3"/>
  <pageSetup paperSize="9" orientation="portrait" horizontalDpi="0" verticalDpi="0" r:id="rId1"/>
  <extLst>
    <ext xmlns:x14="http://schemas.microsoft.com/office/spreadsheetml/2009/9/main" uri="{78C0D931-6437-407d-A8EE-F0AAD7539E65}">
      <x14:conditionalFormattings>
        <x14:conditionalFormatting xmlns:xm="http://schemas.microsoft.com/office/excel/2006/main">
          <x14:cfRule type="expression" priority="514" id="{2D59572A-9EF3-49FB-8A4D-E0588B4F19BB}">
            <xm:f>AND(PrSettings!$M$4&lt;&gt;"●",$F6=$G6)</xm:f>
            <x14:dxf>
              <font>
                <color theme="2" tint="-9.9948118533890809E-2"/>
              </font>
            </x14:dxf>
          </x14:cfRule>
          <xm:sqref>Q6:Q88</xm:sqref>
        </x14:conditionalFormatting>
        <x14:conditionalFormatting xmlns:xm="http://schemas.microsoft.com/office/excel/2006/main">
          <x14:cfRule type="expression" priority="217" id="{3E2FC557-752F-4257-B666-A1070D5AD481}">
            <xm:f>AND(PrSettings!$M$4&lt;&gt;"●",$F6=$G6)</xm:f>
            <x14:dxf>
              <font>
                <color theme="2" tint="-9.9948118533890809E-2"/>
              </font>
            </x14:dxf>
          </x14:cfRule>
          <xm:sqref>AD6:AD88</xm:sqref>
        </x14:conditionalFormatting>
        <x14:conditionalFormatting xmlns:xm="http://schemas.microsoft.com/office/excel/2006/main">
          <x14:cfRule type="expression" priority="208" id="{CE315360-8F19-472D-BF5A-1AC08DE02BCE}">
            <xm:f>AND(PrSettings!$M$4&lt;&gt;"●",$F6=$G6)</xm:f>
            <x14:dxf>
              <font>
                <color theme="2" tint="-9.9948118533890809E-2"/>
              </font>
            </x14:dxf>
          </x14:cfRule>
          <xm:sqref>AQ6:AQ88</xm:sqref>
        </x14:conditionalFormatting>
        <x14:conditionalFormatting xmlns:xm="http://schemas.microsoft.com/office/excel/2006/main">
          <x14:cfRule type="expression" priority="199" id="{6ECCEE13-B646-4680-B2A6-A3F290C1110A}">
            <xm:f>AND(PrSettings!$M$4&lt;&gt;"●",$F6=$G6)</xm:f>
            <x14:dxf>
              <font>
                <color theme="2" tint="-9.9948118533890809E-2"/>
              </font>
            </x14:dxf>
          </x14:cfRule>
          <xm:sqref>BD6:BD88</xm:sqref>
        </x14:conditionalFormatting>
        <x14:conditionalFormatting xmlns:xm="http://schemas.microsoft.com/office/excel/2006/main">
          <x14:cfRule type="expression" priority="190" id="{795CD883-71A3-4066-912A-047E2F34DB89}">
            <xm:f>AND(PrSettings!$M$4&lt;&gt;"●",$F6=$G6)</xm:f>
            <x14:dxf>
              <font>
                <color theme="2" tint="-9.9948118533890809E-2"/>
              </font>
            </x14:dxf>
          </x14:cfRule>
          <xm:sqref>BQ6:BQ88</xm:sqref>
        </x14:conditionalFormatting>
        <x14:conditionalFormatting xmlns:xm="http://schemas.microsoft.com/office/excel/2006/main">
          <x14:cfRule type="expression" priority="181" id="{D7F703A3-4D3D-4A37-9C9A-AEE8EF74913C}">
            <xm:f>AND(PrSettings!$M$4&lt;&gt;"●",$F6=$G6)</xm:f>
            <x14:dxf>
              <font>
                <color theme="2" tint="-9.9948118533890809E-2"/>
              </font>
            </x14:dxf>
          </x14:cfRule>
          <xm:sqref>CD6:CD88</xm:sqref>
        </x14:conditionalFormatting>
        <x14:conditionalFormatting xmlns:xm="http://schemas.microsoft.com/office/excel/2006/main">
          <x14:cfRule type="expression" priority="172" id="{3A5E7DD5-45F8-4016-85F3-5B0219FADC17}">
            <xm:f>AND(PrSettings!$M$4&lt;&gt;"●",$F6=$G6)</xm:f>
            <x14:dxf>
              <font>
                <color theme="2" tint="-9.9948118533890809E-2"/>
              </font>
            </x14:dxf>
          </x14:cfRule>
          <xm:sqref>CQ6:CQ88</xm:sqref>
        </x14:conditionalFormatting>
        <x14:conditionalFormatting xmlns:xm="http://schemas.microsoft.com/office/excel/2006/main">
          <x14:cfRule type="expression" priority="163" id="{A1CCAA24-1B91-498D-BFB6-0151BBBC9C6A}">
            <xm:f>AND(PrSettings!$M$4&lt;&gt;"●",$F6=$G6)</xm:f>
            <x14:dxf>
              <font>
                <color theme="2" tint="-9.9948118533890809E-2"/>
              </font>
            </x14:dxf>
          </x14:cfRule>
          <xm:sqref>DD6:DD88</xm:sqref>
        </x14:conditionalFormatting>
        <x14:conditionalFormatting xmlns:xm="http://schemas.microsoft.com/office/excel/2006/main">
          <x14:cfRule type="expression" priority="154" id="{2C648084-E01C-4677-B7E3-2805E07702DB}">
            <xm:f>AND(PrSettings!$M$4&lt;&gt;"●",$F6=$G6)</xm:f>
            <x14:dxf>
              <font>
                <color theme="2" tint="-9.9948118533890809E-2"/>
              </font>
            </x14:dxf>
          </x14:cfRule>
          <xm:sqref>DQ6:DQ88</xm:sqref>
        </x14:conditionalFormatting>
        <x14:conditionalFormatting xmlns:xm="http://schemas.microsoft.com/office/excel/2006/main">
          <x14:cfRule type="expression" priority="145" id="{3653C4D7-F6FE-470A-9DFF-4C544F692EFE}">
            <xm:f>AND(PrSettings!$M$4&lt;&gt;"●",$F6=$G6)</xm:f>
            <x14:dxf>
              <font>
                <color theme="2" tint="-9.9948118533890809E-2"/>
              </font>
            </x14:dxf>
          </x14:cfRule>
          <xm:sqref>ED6:ED88</xm:sqref>
        </x14:conditionalFormatting>
        <x14:conditionalFormatting xmlns:xm="http://schemas.microsoft.com/office/excel/2006/main">
          <x14:cfRule type="expression" priority="136" id="{4F3E5D01-00CA-496A-B6FC-CA10A2DC5D30}">
            <xm:f>AND(PrSettings!$M$4&lt;&gt;"●",$F6=$G6)</xm:f>
            <x14:dxf>
              <font>
                <color theme="2" tint="-9.9948118533890809E-2"/>
              </font>
            </x14:dxf>
          </x14:cfRule>
          <xm:sqref>EQ6:EQ88</xm:sqref>
        </x14:conditionalFormatting>
        <x14:conditionalFormatting xmlns:xm="http://schemas.microsoft.com/office/excel/2006/main">
          <x14:cfRule type="expression" priority="127" id="{AEDEAA0A-D252-44D9-BA85-41FA4DBBF38D}">
            <xm:f>AND(PrSettings!$M$4&lt;&gt;"●",$F6=$G6)</xm:f>
            <x14:dxf>
              <font>
                <color theme="2" tint="-9.9948118533890809E-2"/>
              </font>
            </x14:dxf>
          </x14:cfRule>
          <xm:sqref>FD6:FD88</xm:sqref>
        </x14:conditionalFormatting>
        <x14:conditionalFormatting xmlns:xm="http://schemas.microsoft.com/office/excel/2006/main">
          <x14:cfRule type="expression" priority="118" id="{DF44B561-E0C5-4A80-A488-C345E98DB33D}">
            <xm:f>AND(PrSettings!$M$4&lt;&gt;"●",$F6=$G6)</xm:f>
            <x14:dxf>
              <font>
                <color theme="2" tint="-9.9948118533890809E-2"/>
              </font>
            </x14:dxf>
          </x14:cfRule>
          <xm:sqref>FQ6:FQ88</xm:sqref>
        </x14:conditionalFormatting>
        <x14:conditionalFormatting xmlns:xm="http://schemas.microsoft.com/office/excel/2006/main">
          <x14:cfRule type="expression" priority="109" id="{EC6052E6-E962-447D-A81C-8F3A44C37A2A}">
            <xm:f>AND(PrSettings!$M$4&lt;&gt;"●",$F6=$G6)</xm:f>
            <x14:dxf>
              <font>
                <color theme="2" tint="-9.9948118533890809E-2"/>
              </font>
            </x14:dxf>
          </x14:cfRule>
          <xm:sqref>GD6:GD88</xm:sqref>
        </x14:conditionalFormatting>
        <x14:conditionalFormatting xmlns:xm="http://schemas.microsoft.com/office/excel/2006/main">
          <x14:cfRule type="expression" priority="100" id="{290173DC-D886-4CB8-B55E-D23C4697899E}">
            <xm:f>AND(PrSettings!$M$4&lt;&gt;"●",$F6=$G6)</xm:f>
            <x14:dxf>
              <font>
                <color theme="2" tint="-9.9948118533890809E-2"/>
              </font>
            </x14:dxf>
          </x14:cfRule>
          <xm:sqref>GQ6:GQ88</xm:sqref>
        </x14:conditionalFormatting>
        <x14:conditionalFormatting xmlns:xm="http://schemas.microsoft.com/office/excel/2006/main">
          <x14:cfRule type="expression" priority="91" id="{43039A22-2D2A-48AD-93C6-CD657ACC04B9}">
            <xm:f>AND(PrSettings!$M$4&lt;&gt;"●",$F6=$G6)</xm:f>
            <x14:dxf>
              <font>
                <color theme="2" tint="-9.9948118533890809E-2"/>
              </font>
            </x14:dxf>
          </x14:cfRule>
          <xm:sqref>HD6:HD88</xm:sqref>
        </x14:conditionalFormatting>
        <x14:conditionalFormatting xmlns:xm="http://schemas.microsoft.com/office/excel/2006/main">
          <x14:cfRule type="expression" priority="82" id="{CB08F39E-C899-440C-BA68-CDB1AA033AA7}">
            <xm:f>AND(PrSettings!$M$4&lt;&gt;"●",$F6=$G6)</xm:f>
            <x14:dxf>
              <font>
                <color theme="2" tint="-9.9948118533890809E-2"/>
              </font>
            </x14:dxf>
          </x14:cfRule>
          <xm:sqref>HQ6:HQ88</xm:sqref>
        </x14:conditionalFormatting>
        <x14:conditionalFormatting xmlns:xm="http://schemas.microsoft.com/office/excel/2006/main">
          <x14:cfRule type="expression" priority="73" id="{99C69513-DA17-448E-AA3C-2E6E64853A16}">
            <xm:f>AND(PrSettings!$M$4&lt;&gt;"●",$F6=$G6)</xm:f>
            <x14:dxf>
              <font>
                <color theme="2" tint="-9.9948118533890809E-2"/>
              </font>
            </x14:dxf>
          </x14:cfRule>
          <xm:sqref>ID6:ID88</xm:sqref>
        </x14:conditionalFormatting>
        <x14:conditionalFormatting xmlns:xm="http://schemas.microsoft.com/office/excel/2006/main">
          <x14:cfRule type="expression" priority="64" id="{11C0A59B-8A82-4A73-92C3-E9BB1ABD83C0}">
            <xm:f>AND(PrSettings!$M$4&lt;&gt;"●",$F6=$G6)</xm:f>
            <x14:dxf>
              <font>
                <color theme="2" tint="-9.9948118533890809E-2"/>
              </font>
            </x14:dxf>
          </x14:cfRule>
          <xm:sqref>IQ6:IQ88</xm:sqref>
        </x14:conditionalFormatting>
        <x14:conditionalFormatting xmlns:xm="http://schemas.microsoft.com/office/excel/2006/main">
          <x14:cfRule type="expression" priority="55" id="{16BA4387-30B5-4E53-8CFF-B5E7173C6239}">
            <xm:f>AND(PrSettings!$M$4&lt;&gt;"●",$F6=$G6)</xm:f>
            <x14:dxf>
              <font>
                <color theme="2" tint="-9.9948118533890809E-2"/>
              </font>
            </x14:dxf>
          </x14:cfRule>
          <xm:sqref>JD6:JD88</xm:sqref>
        </x14:conditionalFormatting>
        <x14:conditionalFormatting xmlns:xm="http://schemas.microsoft.com/office/excel/2006/main">
          <x14:cfRule type="expression" priority="46" id="{28396AC0-5812-444B-BCB6-81453543E59D}">
            <xm:f>AND(PrSettings!$M$4&lt;&gt;"●",$F6=$G6)</xm:f>
            <x14:dxf>
              <font>
                <color theme="2" tint="-9.9948118533890809E-2"/>
              </font>
            </x14:dxf>
          </x14:cfRule>
          <xm:sqref>JQ6:JQ88</xm:sqref>
        </x14:conditionalFormatting>
        <x14:conditionalFormatting xmlns:xm="http://schemas.microsoft.com/office/excel/2006/main">
          <x14:cfRule type="expression" priority="37" id="{077720C7-7BA7-4944-BF69-430400DD9D9B}">
            <xm:f>AND(PrSettings!$M$4&lt;&gt;"●",$F6=$G6)</xm:f>
            <x14:dxf>
              <font>
                <color theme="2" tint="-9.9948118533890809E-2"/>
              </font>
            </x14:dxf>
          </x14:cfRule>
          <xm:sqref>KD6:KD88</xm:sqref>
        </x14:conditionalFormatting>
        <x14:conditionalFormatting xmlns:xm="http://schemas.microsoft.com/office/excel/2006/main">
          <x14:cfRule type="expression" priority="28" id="{9896F78B-A158-46D1-871C-44FD97F8DAFD}">
            <xm:f>AND(PrSettings!$M$4&lt;&gt;"●",$F6=$G6)</xm:f>
            <x14:dxf>
              <font>
                <color theme="2" tint="-9.9948118533890809E-2"/>
              </font>
            </x14:dxf>
          </x14:cfRule>
          <xm:sqref>KQ6:KQ88</xm:sqref>
        </x14:conditionalFormatting>
        <x14:conditionalFormatting xmlns:xm="http://schemas.microsoft.com/office/excel/2006/main">
          <x14:cfRule type="expression" priority="19" id="{D5541076-1BE5-427D-85CC-04E6B22EB6F5}">
            <xm:f>AND(PrSettings!$M$4&lt;&gt;"●",$F6=$G6)</xm:f>
            <x14:dxf>
              <font>
                <color theme="2" tint="-9.9948118533890809E-2"/>
              </font>
            </x14:dxf>
          </x14:cfRule>
          <xm:sqref>LD6:LD88</xm:sqref>
        </x14:conditionalFormatting>
        <x14:conditionalFormatting xmlns:xm="http://schemas.microsoft.com/office/excel/2006/main">
          <x14:cfRule type="expression" priority="10" id="{A32F630F-81BE-4934-9E33-61AB4F2AFEE1}">
            <xm:f>AND(PrSettings!$M$4&lt;&gt;"●",$F6=$G6)</xm:f>
            <x14:dxf>
              <font>
                <color theme="2" tint="-9.9948118533890809E-2"/>
              </font>
            </x14:dxf>
          </x14:cfRule>
          <xm:sqref>LQ6:LQ88</xm:sqref>
        </x14:conditionalFormatting>
        <x14:conditionalFormatting xmlns:xm="http://schemas.microsoft.com/office/excel/2006/main">
          <x14:cfRule type="expression" priority="1" id="{6E3FB58F-3A82-409C-83E1-5D18F0832088}">
            <xm:f>AND(PrSettings!$M$4&lt;&gt;"●",$F6=$G6)</xm:f>
            <x14:dxf>
              <font>
                <color theme="2" tint="-9.9948118533890809E-2"/>
              </font>
            </x14:dxf>
          </x14:cfRule>
          <xm:sqref>MD6:MD88</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C0B9F0-DD2E-455B-BD5A-34A5FE7044E0}">
  <sheetPr codeName="Tabelle9"/>
  <dimension ref="A1:M105"/>
  <sheetViews>
    <sheetView showGridLines="0" showRowColHeaders="0" workbookViewId="0">
      <selection activeCell="F1" sqref="F1:XFD1048576"/>
    </sheetView>
  </sheetViews>
  <sheetFormatPr defaultColWidth="0" defaultRowHeight="15" zeroHeight="1"/>
  <cols>
    <col min="1" max="1" width="11.42578125" customWidth="1"/>
    <col min="2" max="2" width="6.28515625" style="25" customWidth="1"/>
    <col min="3" max="3" width="21" style="38" customWidth="1"/>
    <col min="4" max="5" width="11.42578125" customWidth="1"/>
    <col min="6" max="6" width="3.28515625" hidden="1" customWidth="1"/>
    <col min="7" max="7" width="11.42578125" hidden="1" customWidth="1"/>
    <col min="8" max="8" width="21" hidden="1" customWidth="1"/>
    <col min="9" max="10" width="11.42578125" hidden="1" customWidth="1"/>
    <col min="11" max="11" width="8" hidden="1" customWidth="1"/>
    <col min="12" max="12" width="18.140625" hidden="1" customWidth="1"/>
    <col min="13" max="13" width="5.5703125" hidden="1" customWidth="1"/>
    <col min="14" max="16384" width="11.42578125" hidden="1"/>
  </cols>
  <sheetData>
    <row r="1" spans="2:13" ht="23.25">
      <c r="B1" s="893" t="str">
        <f>Language!$E$127</f>
        <v>Predictions Ranking</v>
      </c>
      <c r="C1" s="893"/>
      <c r="D1" s="893"/>
    </row>
    <row r="2" spans="2:13" ht="15.75" thickBot="1"/>
    <row r="3" spans="2:13" ht="16.5" thickTop="1" thickBot="1">
      <c r="B3" s="262"/>
      <c r="C3" s="263" t="str">
        <f>Language!$E$176</f>
        <v>Name</v>
      </c>
      <c r="D3" s="264" t="str">
        <f>Language!$E$135</f>
        <v>Total</v>
      </c>
      <c r="E3" s="265"/>
      <c r="F3" s="265"/>
      <c r="G3" s="266" t="s">
        <v>633</v>
      </c>
      <c r="H3" s="267" t="s">
        <v>399</v>
      </c>
      <c r="I3" s="264" t="s">
        <v>192</v>
      </c>
      <c r="J3" s="268" t="s">
        <v>633</v>
      </c>
      <c r="L3" s="19" t="s">
        <v>692</v>
      </c>
      <c r="M3">
        <v>9</v>
      </c>
    </row>
    <row r="4" spans="2:13">
      <c r="B4" s="269">
        <v>1</v>
      </c>
      <c r="C4" s="270" t="str">
        <f>IFERROR(VLOOKUP(B4,$G$4:$H$103,2,0),"")</f>
        <v>Anna</v>
      </c>
      <c r="D4" s="271">
        <f>IFERROR(VLOOKUP(B4,$G$4:$I$103,3,0),"")</f>
        <v>0</v>
      </c>
      <c r="E4" s="25"/>
      <c r="F4" s="25"/>
      <c r="G4" s="272">
        <f t="shared" ref="G4:G35" si="0">IF(J4="","",RANK(J4,$J$4:$J$103,1))</f>
        <v>1</v>
      </c>
      <c r="H4" s="298" t="str">
        <f>IF(INDEX(Predictions_1!$A$2:$AWV$3,2,$M$3+(ROW(A1)-1)*$M$4)="","",INDEX(Predictions_1!$A$2:$AWV$3,2,$M$3+(ROW(A1)-1)*$M$4))</f>
        <v>Anna</v>
      </c>
      <c r="I4" s="299">
        <f>IF(INDEX(Predictions_1!$A$2:$AWV$3,2,$M$3+(ROW(A1)-1)*$M$4)="","",INDEX(Predictions_1!$A$2:$AWV$3,1,$M$3+(ROW(A1)-1)*$M$4))</f>
        <v>0</v>
      </c>
      <c r="J4" s="272">
        <f t="shared" ref="J4:J35" si="1">IF(I4="","",RANK(I4,$I$4:$I$103,0)+ROW()*0.001)</f>
        <v>1.004</v>
      </c>
      <c r="L4" t="s">
        <v>693</v>
      </c>
      <c r="M4">
        <v>13</v>
      </c>
    </row>
    <row r="5" spans="2:13">
      <c r="B5" s="273">
        <v>2</v>
      </c>
      <c r="C5" s="270" t="str">
        <f t="shared" ref="C5:C68" si="2">IFERROR(VLOOKUP(B5,$G$4:$H$103,2,0),"")</f>
        <v>Peter</v>
      </c>
      <c r="D5" s="271">
        <f t="shared" ref="D5:D68" si="3">IFERROR(VLOOKUP(B5,$G$4:$I$103,3,0),"")</f>
        <v>0</v>
      </c>
      <c r="E5" s="25"/>
      <c r="F5" s="25"/>
      <c r="G5" s="274">
        <f t="shared" si="0"/>
        <v>2</v>
      </c>
      <c r="H5" s="275" t="str">
        <f>IF(INDEX(Predictions_1!$A$2:$AWV$3,2,$M$3+(ROW(A2)-1)*$M$4)="","",INDEX(Predictions_1!$A$2:$AWV$3,2,$M$3+(ROW(A2)-1)*$M$4))</f>
        <v>Peter</v>
      </c>
      <c r="I5" s="276">
        <f>IF(INDEX(Predictions_1!$A$2:$AWV$3,2,$M$3+(ROW(A2)-1)*$M$4)="","",INDEX(Predictions_1!$A$2:$AWV$3,1,$M$3+(ROW(A2)-1)*$M$4))</f>
        <v>0</v>
      </c>
      <c r="J5" s="274">
        <f t="shared" si="1"/>
        <v>1.0049999999999999</v>
      </c>
    </row>
    <row r="6" spans="2:13">
      <c r="B6" s="269">
        <v>3</v>
      </c>
      <c r="C6" s="270" t="str">
        <f t="shared" si="2"/>
        <v/>
      </c>
      <c r="D6" s="271" t="str">
        <f t="shared" si="3"/>
        <v/>
      </c>
      <c r="E6" s="25"/>
      <c r="F6" s="25"/>
      <c r="G6" s="274" t="str">
        <f t="shared" si="0"/>
        <v/>
      </c>
      <c r="H6" s="275" t="str">
        <f>IF(INDEX(Predictions_1!$A$2:$AWV$3,2,$M$3+(ROW(A3)-1)*$M$4)="","",INDEX(Predictions_1!$A$2:$AWV$3,2,$M$3+(ROW(A3)-1)*$M$4))</f>
        <v/>
      </c>
      <c r="I6" s="276" t="str">
        <f>IF(INDEX(Predictions_1!$A$2:$AWV$3,2,$M$3+(ROW(A3)-1)*$M$4)="","",INDEX(Predictions_1!$A$2:$AWV$3,1,$M$3+(ROW(A3)-1)*$M$4))</f>
        <v/>
      </c>
      <c r="J6" s="274" t="str">
        <f t="shared" si="1"/>
        <v/>
      </c>
    </row>
    <row r="7" spans="2:13">
      <c r="B7" s="273">
        <v>4</v>
      </c>
      <c r="C7" s="270" t="str">
        <f t="shared" si="2"/>
        <v/>
      </c>
      <c r="D7" s="271" t="str">
        <f t="shared" si="3"/>
        <v/>
      </c>
      <c r="E7" s="25"/>
      <c r="F7" s="25"/>
      <c r="G7" s="274" t="str">
        <f t="shared" si="0"/>
        <v/>
      </c>
      <c r="H7" s="275" t="str">
        <f>IF(INDEX(Predictions_1!$A$2:$AWV$3,2,$M$3+(ROW(A4)-1)*$M$4)="","",INDEX(Predictions_1!$A$2:$AWV$3,2,$M$3+(ROW(A4)-1)*$M$4))</f>
        <v/>
      </c>
      <c r="I7" s="276" t="str">
        <f>IF(INDEX(Predictions_1!$A$2:$AWV$3,2,$M$3+(ROW(A4)-1)*$M$4)="","",INDEX(Predictions_1!$A$2:$AWV$3,1,$M$3+(ROW(A4)-1)*$M$4))</f>
        <v/>
      </c>
      <c r="J7" s="274" t="str">
        <f t="shared" si="1"/>
        <v/>
      </c>
    </row>
    <row r="8" spans="2:13">
      <c r="B8" s="269">
        <v>5</v>
      </c>
      <c r="C8" s="270" t="str">
        <f t="shared" si="2"/>
        <v/>
      </c>
      <c r="D8" s="271" t="str">
        <f t="shared" si="3"/>
        <v/>
      </c>
      <c r="E8" s="25"/>
      <c r="F8" s="25"/>
      <c r="G8" s="274" t="str">
        <f t="shared" si="0"/>
        <v/>
      </c>
      <c r="H8" s="275" t="str">
        <f>IF(INDEX(Predictions_1!$A$2:$AWV$3,2,$M$3+(ROW(A5)-1)*$M$4)="","",INDEX(Predictions_1!$A$2:$AWV$3,2,$M$3+(ROW(A5)-1)*$M$4))</f>
        <v/>
      </c>
      <c r="I8" s="276" t="str">
        <f>IF(INDEX(Predictions_1!$A$2:$AWV$3,2,$M$3+(ROW(A5)-1)*$M$4)="","",INDEX(Predictions_1!$A$2:$AWV$3,1,$M$3+(ROW(A5)-1)*$M$4))</f>
        <v/>
      </c>
      <c r="J8" s="274" t="str">
        <f t="shared" si="1"/>
        <v/>
      </c>
    </row>
    <row r="9" spans="2:13">
      <c r="B9" s="273">
        <v>6</v>
      </c>
      <c r="C9" s="270" t="str">
        <f t="shared" si="2"/>
        <v/>
      </c>
      <c r="D9" s="271" t="str">
        <f t="shared" si="3"/>
        <v/>
      </c>
      <c r="E9" s="25"/>
      <c r="F9" s="25"/>
      <c r="G9" s="274" t="str">
        <f t="shared" si="0"/>
        <v/>
      </c>
      <c r="H9" s="275" t="str">
        <f>IF(INDEX(Predictions_1!$A$2:$AWV$3,2,$M$3+(ROW(A6)-1)*$M$4)="","",INDEX(Predictions_1!$A$2:$AWV$3,2,$M$3+(ROW(A6)-1)*$M$4))</f>
        <v/>
      </c>
      <c r="I9" s="276" t="str">
        <f>IF(INDEX(Predictions_1!$A$2:$AWV$3,2,$M$3+(ROW(A6)-1)*$M$4)="","",INDEX(Predictions_1!$A$2:$AWV$3,1,$M$3+(ROW(A6)-1)*$M$4))</f>
        <v/>
      </c>
      <c r="J9" s="274" t="str">
        <f t="shared" si="1"/>
        <v/>
      </c>
    </row>
    <row r="10" spans="2:13">
      <c r="B10" s="269">
        <v>7</v>
      </c>
      <c r="C10" s="270" t="str">
        <f t="shared" si="2"/>
        <v/>
      </c>
      <c r="D10" s="271" t="str">
        <f t="shared" si="3"/>
        <v/>
      </c>
      <c r="E10" s="25"/>
      <c r="F10" s="25"/>
      <c r="G10" s="274" t="str">
        <f t="shared" si="0"/>
        <v/>
      </c>
      <c r="H10" s="275" t="str">
        <f>IF(INDEX(Predictions_1!$A$2:$AWV$3,2,$M$3+(ROW(A7)-1)*$M$4)="","",INDEX(Predictions_1!$A$2:$AWV$3,2,$M$3+(ROW(A7)-1)*$M$4))</f>
        <v/>
      </c>
      <c r="I10" s="276" t="str">
        <f>IF(INDEX(Predictions_1!$A$2:$AWV$3,2,$M$3+(ROW(A7)-1)*$M$4)="","",INDEX(Predictions_1!$A$2:$AWV$3,1,$M$3+(ROW(A7)-1)*$M$4))</f>
        <v/>
      </c>
      <c r="J10" s="274" t="str">
        <f t="shared" si="1"/>
        <v/>
      </c>
    </row>
    <row r="11" spans="2:13">
      <c r="B11" s="273">
        <v>8</v>
      </c>
      <c r="C11" s="270" t="str">
        <f t="shared" si="2"/>
        <v/>
      </c>
      <c r="D11" s="271" t="str">
        <f t="shared" si="3"/>
        <v/>
      </c>
      <c r="E11" s="25"/>
      <c r="F11" s="25"/>
      <c r="G11" s="274" t="str">
        <f t="shared" si="0"/>
        <v/>
      </c>
      <c r="H11" s="275" t="str">
        <f>IF(INDEX(Predictions_1!$A$2:$AWV$3,2,$M$3+(ROW(A8)-1)*$M$4)="","",INDEX(Predictions_1!$A$2:$AWV$3,2,$M$3+(ROW(A8)-1)*$M$4))</f>
        <v/>
      </c>
      <c r="I11" s="276" t="str">
        <f>IF(INDEX(Predictions_1!$A$2:$AWV$3,2,$M$3+(ROW(A8)-1)*$M$4)="","",INDEX(Predictions_1!$A$2:$AWV$3,1,$M$3+(ROW(A8)-1)*$M$4))</f>
        <v/>
      </c>
      <c r="J11" s="274" t="str">
        <f t="shared" si="1"/>
        <v/>
      </c>
    </row>
    <row r="12" spans="2:13">
      <c r="B12" s="269">
        <v>9</v>
      </c>
      <c r="C12" s="270" t="str">
        <f t="shared" si="2"/>
        <v/>
      </c>
      <c r="D12" s="271" t="str">
        <f t="shared" si="3"/>
        <v/>
      </c>
      <c r="E12" s="25"/>
      <c r="F12" s="25"/>
      <c r="G12" s="274" t="str">
        <f t="shared" si="0"/>
        <v/>
      </c>
      <c r="H12" s="275" t="str">
        <f>IF(INDEX(Predictions_1!$A$2:$AWV$3,2,$M$3+(ROW(A9)-1)*$M$4)="","",INDEX(Predictions_1!$A$2:$AWV$3,2,$M$3+(ROW(A9)-1)*$M$4))</f>
        <v/>
      </c>
      <c r="I12" s="276" t="str">
        <f>IF(INDEX(Predictions_1!$A$2:$AWV$3,2,$M$3+(ROW(A9)-1)*$M$4)="","",INDEX(Predictions_1!$A$2:$AWV$3,1,$M$3+(ROW(A9)-1)*$M$4))</f>
        <v/>
      </c>
      <c r="J12" s="274" t="str">
        <f t="shared" si="1"/>
        <v/>
      </c>
    </row>
    <row r="13" spans="2:13">
      <c r="B13" s="273">
        <v>10</v>
      </c>
      <c r="C13" s="270" t="str">
        <f t="shared" si="2"/>
        <v/>
      </c>
      <c r="D13" s="271" t="str">
        <f t="shared" si="3"/>
        <v/>
      </c>
      <c r="E13" s="25"/>
      <c r="F13" s="25"/>
      <c r="G13" s="274" t="str">
        <f t="shared" si="0"/>
        <v/>
      </c>
      <c r="H13" s="275" t="str">
        <f>IF(INDEX(Predictions_1!$A$2:$AWV$3,2,$M$3+(ROW(A10)-1)*$M$4)="","",INDEX(Predictions_1!$A$2:$AWV$3,2,$M$3+(ROW(A10)-1)*$M$4))</f>
        <v/>
      </c>
      <c r="I13" s="276" t="str">
        <f>IF(INDEX(Predictions_1!$A$2:$AWV$3,2,$M$3+(ROW(A10)-1)*$M$4)="","",INDEX(Predictions_1!$A$2:$AWV$3,1,$M$3+(ROW(A10)-1)*$M$4))</f>
        <v/>
      </c>
      <c r="J13" s="274" t="str">
        <f t="shared" si="1"/>
        <v/>
      </c>
    </row>
    <row r="14" spans="2:13">
      <c r="B14" s="269">
        <v>11</v>
      </c>
      <c r="C14" s="270" t="str">
        <f t="shared" si="2"/>
        <v/>
      </c>
      <c r="D14" s="271" t="str">
        <f t="shared" si="3"/>
        <v/>
      </c>
      <c r="E14" s="25"/>
      <c r="F14" s="25"/>
      <c r="G14" s="274" t="str">
        <f t="shared" si="0"/>
        <v/>
      </c>
      <c r="H14" s="275" t="str">
        <f>IF(INDEX(Predictions_1!$A$2:$AWV$3,2,$M$3+(ROW(A11)-1)*$M$4)="","",INDEX(Predictions_1!$A$2:$AWV$3,2,$M$3+(ROW(A11)-1)*$M$4))</f>
        <v/>
      </c>
      <c r="I14" s="276" t="str">
        <f>IF(INDEX(Predictions_1!$A$2:$AWV$3,2,$M$3+(ROW(A11)-1)*$M$4)="","",INDEX(Predictions_1!$A$2:$AWV$3,1,$M$3+(ROW(A11)-1)*$M$4))</f>
        <v/>
      </c>
      <c r="J14" s="274" t="str">
        <f t="shared" si="1"/>
        <v/>
      </c>
    </row>
    <row r="15" spans="2:13">
      <c r="B15" s="273">
        <v>12</v>
      </c>
      <c r="C15" s="270" t="str">
        <f t="shared" si="2"/>
        <v/>
      </c>
      <c r="D15" s="271" t="str">
        <f t="shared" si="3"/>
        <v/>
      </c>
      <c r="E15" s="25"/>
      <c r="F15" s="25"/>
      <c r="G15" s="274" t="str">
        <f t="shared" si="0"/>
        <v/>
      </c>
      <c r="H15" s="275" t="str">
        <f>IF(INDEX(Predictions_1!$A$2:$AWV$3,2,$M$3+(ROW(A12)-1)*$M$4)="","",INDEX(Predictions_1!$A$2:$AWV$3,2,$M$3+(ROW(A12)-1)*$M$4))</f>
        <v/>
      </c>
      <c r="I15" s="276" t="str">
        <f>IF(INDEX(Predictions_1!$A$2:$AWV$3,2,$M$3+(ROW(A12)-1)*$M$4)="","",INDEX(Predictions_1!$A$2:$AWV$3,1,$M$3+(ROW(A12)-1)*$M$4))</f>
        <v/>
      </c>
      <c r="J15" s="274" t="str">
        <f t="shared" si="1"/>
        <v/>
      </c>
    </row>
    <row r="16" spans="2:13">
      <c r="B16" s="269">
        <v>13</v>
      </c>
      <c r="C16" s="270" t="str">
        <f t="shared" si="2"/>
        <v/>
      </c>
      <c r="D16" s="271" t="str">
        <f t="shared" si="3"/>
        <v/>
      </c>
      <c r="E16" s="25"/>
      <c r="F16" s="25"/>
      <c r="G16" s="274" t="str">
        <f t="shared" si="0"/>
        <v/>
      </c>
      <c r="H16" s="275" t="str">
        <f>IF(INDEX(Predictions_1!$A$2:$AWV$3,2,$M$3+(ROW(A13)-1)*$M$4)="","",INDEX(Predictions_1!$A$2:$AWV$3,2,$M$3+(ROW(A13)-1)*$M$4))</f>
        <v/>
      </c>
      <c r="I16" s="276" t="str">
        <f>IF(INDEX(Predictions_1!$A$2:$AWV$3,2,$M$3+(ROW(A13)-1)*$M$4)="","",INDEX(Predictions_1!$A$2:$AWV$3,1,$M$3+(ROW(A13)-1)*$M$4))</f>
        <v/>
      </c>
      <c r="J16" s="274" t="str">
        <f t="shared" si="1"/>
        <v/>
      </c>
    </row>
    <row r="17" spans="2:10">
      <c r="B17" s="273">
        <v>14</v>
      </c>
      <c r="C17" s="270" t="str">
        <f t="shared" si="2"/>
        <v/>
      </c>
      <c r="D17" s="271" t="str">
        <f t="shared" si="3"/>
        <v/>
      </c>
      <c r="E17" s="25"/>
      <c r="F17" s="25"/>
      <c r="G17" s="274" t="str">
        <f t="shared" si="0"/>
        <v/>
      </c>
      <c r="H17" s="275" t="str">
        <f>IF(INDEX(Predictions_1!$A$2:$AWV$3,2,$M$3+(ROW(A14)-1)*$M$4)="","",INDEX(Predictions_1!$A$2:$AWV$3,2,$M$3+(ROW(A14)-1)*$M$4))</f>
        <v/>
      </c>
      <c r="I17" s="276" t="str">
        <f>IF(INDEX(Predictions_1!$A$2:$AWV$3,2,$M$3+(ROW(A14)-1)*$M$4)="","",INDEX(Predictions_1!$A$2:$AWV$3,1,$M$3+(ROW(A14)-1)*$M$4))</f>
        <v/>
      </c>
      <c r="J17" s="274" t="str">
        <f t="shared" si="1"/>
        <v/>
      </c>
    </row>
    <row r="18" spans="2:10">
      <c r="B18" s="269">
        <v>15</v>
      </c>
      <c r="C18" s="270" t="str">
        <f t="shared" si="2"/>
        <v/>
      </c>
      <c r="D18" s="271" t="str">
        <f t="shared" si="3"/>
        <v/>
      </c>
      <c r="E18" s="25"/>
      <c r="F18" s="25"/>
      <c r="G18" s="274" t="str">
        <f t="shared" si="0"/>
        <v/>
      </c>
      <c r="H18" s="275" t="str">
        <f>IF(INDEX(Predictions_1!$A$2:$AWV$3,2,$M$3+(ROW(A15)-1)*$M$4)="","",INDEX(Predictions_1!$A$2:$AWV$3,2,$M$3+(ROW(A15)-1)*$M$4))</f>
        <v/>
      </c>
      <c r="I18" s="276" t="str">
        <f>IF(INDEX(Predictions_1!$A$2:$AWV$3,2,$M$3+(ROW(A15)-1)*$M$4)="","",INDEX(Predictions_1!$A$2:$AWV$3,1,$M$3+(ROW(A15)-1)*$M$4))</f>
        <v/>
      </c>
      <c r="J18" s="274" t="str">
        <f t="shared" si="1"/>
        <v/>
      </c>
    </row>
    <row r="19" spans="2:10">
      <c r="B19" s="273">
        <v>16</v>
      </c>
      <c r="C19" s="270" t="str">
        <f t="shared" si="2"/>
        <v/>
      </c>
      <c r="D19" s="271" t="str">
        <f t="shared" si="3"/>
        <v/>
      </c>
      <c r="E19" s="25"/>
      <c r="F19" s="25"/>
      <c r="G19" s="274" t="str">
        <f t="shared" si="0"/>
        <v/>
      </c>
      <c r="H19" s="275" t="str">
        <f>IF(INDEX(Predictions_1!$A$2:$AWV$3,2,$M$3+(ROW(A16)-1)*$M$4)="","",INDEX(Predictions_1!$A$2:$AWV$3,2,$M$3+(ROW(A16)-1)*$M$4))</f>
        <v/>
      </c>
      <c r="I19" s="276" t="str">
        <f>IF(INDEX(Predictions_1!$A$2:$AWV$3,2,$M$3+(ROW(A16)-1)*$M$4)="","",INDEX(Predictions_1!$A$2:$AWV$3,1,$M$3+(ROW(A16)-1)*$M$4))</f>
        <v/>
      </c>
      <c r="J19" s="274" t="str">
        <f t="shared" si="1"/>
        <v/>
      </c>
    </row>
    <row r="20" spans="2:10">
      <c r="B20" s="269">
        <v>17</v>
      </c>
      <c r="C20" s="270" t="str">
        <f t="shared" si="2"/>
        <v/>
      </c>
      <c r="D20" s="271" t="str">
        <f t="shared" si="3"/>
        <v/>
      </c>
      <c r="E20" s="25"/>
      <c r="F20" s="25"/>
      <c r="G20" s="274" t="str">
        <f t="shared" si="0"/>
        <v/>
      </c>
      <c r="H20" s="275" t="str">
        <f>IF(INDEX(Predictions_1!$A$2:$AWV$3,2,$M$3+(ROW(A17)-1)*$M$4)="","",INDEX(Predictions_1!$A$2:$AWV$3,2,$M$3+(ROW(A17)-1)*$M$4))</f>
        <v/>
      </c>
      <c r="I20" s="276" t="str">
        <f>IF(INDEX(Predictions_1!$A$2:$AWV$3,2,$M$3+(ROW(A17)-1)*$M$4)="","",INDEX(Predictions_1!$A$2:$AWV$3,1,$M$3+(ROW(A17)-1)*$M$4))</f>
        <v/>
      </c>
      <c r="J20" s="274" t="str">
        <f t="shared" si="1"/>
        <v/>
      </c>
    </row>
    <row r="21" spans="2:10">
      <c r="B21" s="273">
        <v>18</v>
      </c>
      <c r="C21" s="270" t="str">
        <f t="shared" si="2"/>
        <v/>
      </c>
      <c r="D21" s="271" t="str">
        <f t="shared" si="3"/>
        <v/>
      </c>
      <c r="E21" s="25"/>
      <c r="F21" s="25"/>
      <c r="G21" s="274" t="str">
        <f t="shared" si="0"/>
        <v/>
      </c>
      <c r="H21" s="275" t="str">
        <f>IF(INDEX(Predictions_1!$A$2:$AWV$3,2,$M$3+(ROW(A18)-1)*$M$4)="","",INDEX(Predictions_1!$A$2:$AWV$3,2,$M$3+(ROW(A18)-1)*$M$4))</f>
        <v/>
      </c>
      <c r="I21" s="276" t="str">
        <f>IF(INDEX(Predictions_1!$A$2:$AWV$3,2,$M$3+(ROW(A18)-1)*$M$4)="","",INDEX(Predictions_1!$A$2:$AWV$3,1,$M$3+(ROW(A18)-1)*$M$4))</f>
        <v/>
      </c>
      <c r="J21" s="274" t="str">
        <f t="shared" si="1"/>
        <v/>
      </c>
    </row>
    <row r="22" spans="2:10">
      <c r="B22" s="269">
        <v>19</v>
      </c>
      <c r="C22" s="270" t="str">
        <f t="shared" si="2"/>
        <v/>
      </c>
      <c r="D22" s="271" t="str">
        <f t="shared" si="3"/>
        <v/>
      </c>
      <c r="E22" s="25"/>
      <c r="F22" s="25"/>
      <c r="G22" s="274" t="str">
        <f t="shared" si="0"/>
        <v/>
      </c>
      <c r="H22" s="275" t="str">
        <f>IF(INDEX(Predictions_1!$A$2:$AWV$3,2,$M$3+(ROW(A19)-1)*$M$4)="","",INDEX(Predictions_1!$A$2:$AWV$3,2,$M$3+(ROW(A19)-1)*$M$4))</f>
        <v/>
      </c>
      <c r="I22" s="276" t="str">
        <f>IF(INDEX(Predictions_1!$A$2:$AWV$3,2,$M$3+(ROW(A19)-1)*$M$4)="","",INDEX(Predictions_1!$A$2:$AWV$3,1,$M$3+(ROW(A19)-1)*$M$4))</f>
        <v/>
      </c>
      <c r="J22" s="274" t="str">
        <f t="shared" si="1"/>
        <v/>
      </c>
    </row>
    <row r="23" spans="2:10">
      <c r="B23" s="273">
        <v>20</v>
      </c>
      <c r="C23" s="270" t="str">
        <f t="shared" si="2"/>
        <v/>
      </c>
      <c r="D23" s="271" t="str">
        <f t="shared" si="3"/>
        <v/>
      </c>
      <c r="E23" s="25"/>
      <c r="F23" s="25"/>
      <c r="G23" s="274" t="str">
        <f t="shared" si="0"/>
        <v/>
      </c>
      <c r="H23" s="275" t="str">
        <f>IF(INDEX(Predictions_1!$A$2:$AWV$3,2,$M$3+(ROW(A20)-1)*$M$4)="","",INDEX(Predictions_1!$A$2:$AWV$3,2,$M$3+(ROW(A20)-1)*$M$4))</f>
        <v/>
      </c>
      <c r="I23" s="276" t="str">
        <f>IF(INDEX(Predictions_1!$A$2:$AWV$3,2,$M$3+(ROW(A20)-1)*$M$4)="","",INDEX(Predictions_1!$A$2:$AWV$3,1,$M$3+(ROW(A20)-1)*$M$4))</f>
        <v/>
      </c>
      <c r="J23" s="274" t="str">
        <f t="shared" si="1"/>
        <v/>
      </c>
    </row>
    <row r="24" spans="2:10">
      <c r="B24" s="269">
        <v>21</v>
      </c>
      <c r="C24" s="270" t="str">
        <f t="shared" si="2"/>
        <v/>
      </c>
      <c r="D24" s="271" t="str">
        <f t="shared" si="3"/>
        <v/>
      </c>
      <c r="E24" s="25"/>
      <c r="F24" s="25"/>
      <c r="G24" s="274" t="str">
        <f t="shared" si="0"/>
        <v/>
      </c>
      <c r="H24" s="275" t="str">
        <f>IF(INDEX(Predictions_1!$A$2:$AWV$3,2,$M$3+(ROW(A21)-1)*$M$4)="","",INDEX(Predictions_1!$A$2:$AWV$3,2,$M$3+(ROW(A21)-1)*$M$4))</f>
        <v/>
      </c>
      <c r="I24" s="276" t="str">
        <f>IF(INDEX(Predictions_1!$A$2:$AWV$3,2,$M$3+(ROW(A21)-1)*$M$4)="","",INDEX(Predictions_1!$A$2:$AWV$3,1,$M$3+(ROW(A21)-1)*$M$4))</f>
        <v/>
      </c>
      <c r="J24" s="274" t="str">
        <f t="shared" si="1"/>
        <v/>
      </c>
    </row>
    <row r="25" spans="2:10">
      <c r="B25" s="273">
        <v>22</v>
      </c>
      <c r="C25" s="270" t="str">
        <f t="shared" si="2"/>
        <v/>
      </c>
      <c r="D25" s="271" t="str">
        <f t="shared" si="3"/>
        <v/>
      </c>
      <c r="E25" s="25"/>
      <c r="F25" s="25"/>
      <c r="G25" s="274" t="str">
        <f t="shared" si="0"/>
        <v/>
      </c>
      <c r="H25" s="275" t="str">
        <f>IF(INDEX(Predictions_1!$A$2:$AWV$3,2,$M$3+(ROW(A22)-1)*$M$4)="","",INDEX(Predictions_1!$A$2:$AWV$3,2,$M$3+(ROW(A22)-1)*$M$4))</f>
        <v/>
      </c>
      <c r="I25" s="276" t="str">
        <f>IF(INDEX(Predictions_1!$A$2:$AWV$3,2,$M$3+(ROW(A22)-1)*$M$4)="","",INDEX(Predictions_1!$A$2:$AWV$3,1,$M$3+(ROW(A22)-1)*$M$4))</f>
        <v/>
      </c>
      <c r="J25" s="274" t="str">
        <f t="shared" si="1"/>
        <v/>
      </c>
    </row>
    <row r="26" spans="2:10">
      <c r="B26" s="269">
        <v>23</v>
      </c>
      <c r="C26" s="270" t="str">
        <f t="shared" si="2"/>
        <v/>
      </c>
      <c r="D26" s="271" t="str">
        <f t="shared" si="3"/>
        <v/>
      </c>
      <c r="E26" s="25"/>
      <c r="F26" s="25"/>
      <c r="G26" s="274" t="str">
        <f t="shared" si="0"/>
        <v/>
      </c>
      <c r="H26" s="275" t="str">
        <f>IF(INDEX(Predictions_1!$A$2:$AWV$3,2,$M$3+(ROW(A23)-1)*$M$4)="","",INDEX(Predictions_1!$A$2:$AWV$3,2,$M$3+(ROW(A23)-1)*$M$4))</f>
        <v/>
      </c>
      <c r="I26" s="276" t="str">
        <f>IF(INDEX(Predictions_1!$A$2:$AWV$3,2,$M$3+(ROW(A23)-1)*$M$4)="","",INDEX(Predictions_1!$A$2:$AWV$3,1,$M$3+(ROW(A23)-1)*$M$4))</f>
        <v/>
      </c>
      <c r="J26" s="274" t="str">
        <f t="shared" si="1"/>
        <v/>
      </c>
    </row>
    <row r="27" spans="2:10">
      <c r="B27" s="273">
        <v>24</v>
      </c>
      <c r="C27" s="270" t="str">
        <f t="shared" si="2"/>
        <v/>
      </c>
      <c r="D27" s="271" t="str">
        <f t="shared" si="3"/>
        <v/>
      </c>
      <c r="E27" s="25"/>
      <c r="F27" s="25"/>
      <c r="G27" s="274" t="str">
        <f t="shared" si="0"/>
        <v/>
      </c>
      <c r="H27" s="275" t="str">
        <f>IF(INDEX(Predictions_1!$A$2:$AWV$3,2,$M$3+(ROW(A24)-1)*$M$4)="","",INDEX(Predictions_1!$A$2:$AWV$3,2,$M$3+(ROW(A24)-1)*$M$4))</f>
        <v/>
      </c>
      <c r="I27" s="276" t="str">
        <f>IF(INDEX(Predictions_1!$A$2:$AWV$3,2,$M$3+(ROW(A24)-1)*$M$4)="","",INDEX(Predictions_1!$A$2:$AWV$3,1,$M$3+(ROW(A24)-1)*$M$4))</f>
        <v/>
      </c>
      <c r="J27" s="274" t="str">
        <f t="shared" si="1"/>
        <v/>
      </c>
    </row>
    <row r="28" spans="2:10">
      <c r="B28" s="269">
        <v>25</v>
      </c>
      <c r="C28" s="270" t="str">
        <f t="shared" si="2"/>
        <v/>
      </c>
      <c r="D28" s="271" t="str">
        <f t="shared" si="3"/>
        <v/>
      </c>
      <c r="E28" s="25"/>
      <c r="F28" s="25"/>
      <c r="G28" s="274" t="str">
        <f t="shared" si="0"/>
        <v/>
      </c>
      <c r="H28" s="275" t="str">
        <f>IF(INDEX(Predictions_1!$A$2:$AWV$3,2,$M$3+(ROW(A25)-1)*$M$4)="","",INDEX(Predictions_1!$A$2:$AWV$3,2,$M$3+(ROW(A25)-1)*$M$4))</f>
        <v/>
      </c>
      <c r="I28" s="276" t="str">
        <f>IF(INDEX(Predictions_1!$A$2:$AWV$3,2,$M$3+(ROW(A25)-1)*$M$4)="","",INDEX(Predictions_1!$A$2:$AWV$3,1,$M$3+(ROW(A25)-1)*$M$4))</f>
        <v/>
      </c>
      <c r="J28" s="274" t="str">
        <f t="shared" si="1"/>
        <v/>
      </c>
    </row>
    <row r="29" spans="2:10">
      <c r="B29" s="273">
        <v>26</v>
      </c>
      <c r="C29" s="270" t="str">
        <f t="shared" si="2"/>
        <v/>
      </c>
      <c r="D29" s="271" t="str">
        <f t="shared" si="3"/>
        <v/>
      </c>
      <c r="E29" s="25"/>
      <c r="F29" s="25"/>
      <c r="G29" s="274" t="str">
        <f t="shared" si="0"/>
        <v/>
      </c>
      <c r="H29" s="275" t="str">
        <f>IF(INDEX(Predictions_1!$A$2:$AWV$3,2,$M$3+(ROW(A26)-1)*$M$4)="","",INDEX(Predictions_1!$A$2:$AWV$3,2,$M$3+(ROW(A26)-1)*$M$4))</f>
        <v/>
      </c>
      <c r="I29" s="276" t="str">
        <f>IF(INDEX(Predictions_1!$A$2:$AWV$3,2,$M$3+(ROW(A26)-1)*$M$4)="","",INDEX(Predictions_1!$A$2:$AWV$3,1,$M$3+(ROW(A26)-1)*$M$4))</f>
        <v/>
      </c>
      <c r="J29" s="274" t="str">
        <f t="shared" si="1"/>
        <v/>
      </c>
    </row>
    <row r="30" spans="2:10">
      <c r="B30" s="269">
        <v>27</v>
      </c>
      <c r="C30" s="270" t="str">
        <f t="shared" si="2"/>
        <v/>
      </c>
      <c r="D30" s="271" t="str">
        <f t="shared" si="3"/>
        <v/>
      </c>
      <c r="E30" s="25"/>
      <c r="F30" s="25"/>
      <c r="G30" s="274" t="str">
        <f t="shared" si="0"/>
        <v/>
      </c>
      <c r="H30" s="275" t="str">
        <f>IF(INDEX(Predictions_1!$A$2:$AWV$3,2,$M$3+(ROW(A27)-1)*$M$4)="","",INDEX(Predictions_1!$A$2:$AWV$3,2,$M$3+(ROW(A27)-1)*$M$4))</f>
        <v/>
      </c>
      <c r="I30" s="276" t="str">
        <f>IF(INDEX(Predictions_1!$A$2:$AWV$3,2,$M$3+(ROW(A27)-1)*$M$4)="","",INDEX(Predictions_1!$A$2:$AWV$3,1,$M$3+(ROW(A27)-1)*$M$4))</f>
        <v/>
      </c>
      <c r="J30" s="274" t="str">
        <f t="shared" si="1"/>
        <v/>
      </c>
    </row>
    <row r="31" spans="2:10">
      <c r="B31" s="273">
        <v>28</v>
      </c>
      <c r="C31" s="270" t="str">
        <f t="shared" si="2"/>
        <v/>
      </c>
      <c r="D31" s="271" t="str">
        <f t="shared" si="3"/>
        <v/>
      </c>
      <c r="E31" s="25"/>
      <c r="F31" s="25"/>
      <c r="G31" s="274" t="str">
        <f t="shared" si="0"/>
        <v/>
      </c>
      <c r="H31" s="275" t="str">
        <f>IF(INDEX(Predictions_1!$A$2:$AWV$3,2,$M$3+(ROW(A28)-1)*$M$4)="","",INDEX(Predictions_1!$A$2:$AWV$3,2,$M$3+(ROW(A28)-1)*$M$4))</f>
        <v/>
      </c>
      <c r="I31" s="276" t="str">
        <f>IF(INDEX(Predictions_1!$A$2:$AWV$3,2,$M$3+(ROW(A28)-1)*$M$4)="","",INDEX(Predictions_1!$A$2:$AWV$3,1,$M$3+(ROW(A28)-1)*$M$4))</f>
        <v/>
      </c>
      <c r="J31" s="274" t="str">
        <f t="shared" si="1"/>
        <v/>
      </c>
    </row>
    <row r="32" spans="2:10">
      <c r="B32" s="269">
        <v>29</v>
      </c>
      <c r="C32" s="270" t="str">
        <f t="shared" si="2"/>
        <v/>
      </c>
      <c r="D32" s="271" t="str">
        <f t="shared" si="3"/>
        <v/>
      </c>
      <c r="E32" s="25"/>
      <c r="F32" s="25"/>
      <c r="G32" s="274" t="str">
        <f t="shared" si="0"/>
        <v/>
      </c>
      <c r="H32" s="275" t="str">
        <f>IF(INDEX(Predictions_1!$A$2:$AWV$3,2,$M$3+(ROW(A29)-1)*$M$4)="","",INDEX(Predictions_1!$A$2:$AWV$3,2,$M$3+(ROW(A29)-1)*$M$4))</f>
        <v/>
      </c>
      <c r="I32" s="276" t="str">
        <f>IF(INDEX(Predictions_1!$A$2:$AWV$3,2,$M$3+(ROW(A29)-1)*$M$4)="","",INDEX(Predictions_1!$A$2:$AWV$3,1,$M$3+(ROW(A29)-1)*$M$4))</f>
        <v/>
      </c>
      <c r="J32" s="274" t="str">
        <f t="shared" si="1"/>
        <v/>
      </c>
    </row>
    <row r="33" spans="2:10">
      <c r="B33" s="269">
        <v>30</v>
      </c>
      <c r="C33" s="270" t="str">
        <f t="shared" si="2"/>
        <v/>
      </c>
      <c r="D33" s="271" t="str">
        <f t="shared" si="3"/>
        <v/>
      </c>
      <c r="E33" s="25"/>
      <c r="F33" s="25"/>
      <c r="G33" s="274" t="str">
        <f t="shared" si="0"/>
        <v/>
      </c>
      <c r="H33" s="275" t="str">
        <f>IF(INDEX(Predictions_1!$A$2:$AWV$3,2,$M$3+(ROW(A30)-1)*$M$4)="","",INDEX(Predictions_1!$A$2:$AWV$3,2,$M$3+(ROW(A30)-1)*$M$4))</f>
        <v/>
      </c>
      <c r="I33" s="276" t="str">
        <f>IF(INDEX(Predictions_1!$A$2:$AWV$3,2,$M$3+(ROW(A30)-1)*$M$4)="","",INDEX(Predictions_1!$A$2:$AWV$3,1,$M$3+(ROW(A30)-1)*$M$4))</f>
        <v/>
      </c>
      <c r="J33" s="274" t="str">
        <f t="shared" si="1"/>
        <v/>
      </c>
    </row>
    <row r="34" spans="2:10">
      <c r="B34" s="269">
        <v>31</v>
      </c>
      <c r="C34" s="270" t="str">
        <f t="shared" si="2"/>
        <v/>
      </c>
      <c r="D34" s="271" t="str">
        <f t="shared" si="3"/>
        <v/>
      </c>
      <c r="E34" s="25"/>
      <c r="F34" s="25"/>
      <c r="G34" s="274" t="str">
        <f t="shared" si="0"/>
        <v/>
      </c>
      <c r="H34" s="275" t="str">
        <f>IF(INDEX(Predictions_1!$A$2:$AWV$3,2,$M$3+(ROW(A31)-1)*$M$4)="","",INDEX(Predictions_1!$A$2:$AWV$3,2,$M$3+(ROW(A31)-1)*$M$4))</f>
        <v/>
      </c>
      <c r="I34" s="276" t="str">
        <f>IF(INDEX(Predictions_1!$A$2:$AWV$3,2,$M$3+(ROW(A31)-1)*$M$4)="","",INDEX(Predictions_1!$A$2:$AWV$3,1,$M$3+(ROW(A31)-1)*$M$4))</f>
        <v/>
      </c>
      <c r="J34" s="274" t="str">
        <f t="shared" si="1"/>
        <v/>
      </c>
    </row>
    <row r="35" spans="2:10">
      <c r="B35" s="269">
        <v>32</v>
      </c>
      <c r="C35" s="270" t="str">
        <f t="shared" si="2"/>
        <v/>
      </c>
      <c r="D35" s="271" t="str">
        <f t="shared" si="3"/>
        <v/>
      </c>
      <c r="E35" s="25"/>
      <c r="F35" s="25"/>
      <c r="G35" s="274" t="str">
        <f t="shared" si="0"/>
        <v/>
      </c>
      <c r="H35" s="275" t="str">
        <f>IF(INDEX(Predictions_1!$A$2:$AWV$3,2,$M$3+(ROW(A32)-1)*$M$4)="","",INDEX(Predictions_1!$A$2:$AWV$3,2,$M$3+(ROW(A32)-1)*$M$4))</f>
        <v/>
      </c>
      <c r="I35" s="276" t="str">
        <f>IF(INDEX(Predictions_1!$A$2:$AWV$3,2,$M$3+(ROW(A32)-1)*$M$4)="","",INDEX(Predictions_1!$A$2:$AWV$3,1,$M$3+(ROW(A32)-1)*$M$4))</f>
        <v/>
      </c>
      <c r="J35" s="274" t="str">
        <f t="shared" si="1"/>
        <v/>
      </c>
    </row>
    <row r="36" spans="2:10">
      <c r="B36" s="269">
        <v>33</v>
      </c>
      <c r="C36" s="270" t="str">
        <f t="shared" si="2"/>
        <v/>
      </c>
      <c r="D36" s="271" t="str">
        <f t="shared" si="3"/>
        <v/>
      </c>
      <c r="E36" s="25"/>
      <c r="F36" s="25"/>
      <c r="G36" s="274" t="str">
        <f t="shared" ref="G36:G67" si="4">IF(J36="","",RANK(J36,$J$4:$J$103,1))</f>
        <v/>
      </c>
      <c r="H36" s="275" t="str">
        <f>IF(INDEX(Predictions_1!$A$2:$AWV$3,2,$M$3+(ROW(A33)-1)*$M$4)="","",INDEX(Predictions_1!$A$2:$AWV$3,2,$M$3+(ROW(A33)-1)*$M$4))</f>
        <v/>
      </c>
      <c r="I36" s="276" t="str">
        <f>IF(INDEX(Predictions_1!$A$2:$AWV$3,2,$M$3+(ROW(A33)-1)*$M$4)="","",INDEX(Predictions_1!$A$2:$AWV$3,1,$M$3+(ROW(A33)-1)*$M$4))</f>
        <v/>
      </c>
      <c r="J36" s="274" t="str">
        <f t="shared" ref="J36:J67" si="5">IF(I36="","",RANK(I36,$I$4:$I$103,0)+ROW()*0.001)</f>
        <v/>
      </c>
    </row>
    <row r="37" spans="2:10">
      <c r="B37" s="269">
        <v>34</v>
      </c>
      <c r="C37" s="270" t="str">
        <f t="shared" si="2"/>
        <v/>
      </c>
      <c r="D37" s="271" t="str">
        <f t="shared" si="3"/>
        <v/>
      </c>
      <c r="E37" s="25"/>
      <c r="F37" s="25"/>
      <c r="G37" s="274" t="str">
        <f t="shared" si="4"/>
        <v/>
      </c>
      <c r="H37" s="275" t="str">
        <f>IF(INDEX(Predictions_1!$A$2:$AWV$3,2,$M$3+(ROW(A34)-1)*$M$4)="","",INDEX(Predictions_1!$A$2:$AWV$3,2,$M$3+(ROW(A34)-1)*$M$4))</f>
        <v/>
      </c>
      <c r="I37" s="276" t="str">
        <f>IF(INDEX(Predictions_1!$A$2:$AWV$3,2,$M$3+(ROW(A34)-1)*$M$4)="","",INDEX(Predictions_1!$A$2:$AWV$3,1,$M$3+(ROW(A34)-1)*$M$4))</f>
        <v/>
      </c>
      <c r="J37" s="274" t="str">
        <f t="shared" si="5"/>
        <v/>
      </c>
    </row>
    <row r="38" spans="2:10">
      <c r="B38" s="269">
        <v>35</v>
      </c>
      <c r="C38" s="270" t="str">
        <f t="shared" si="2"/>
        <v/>
      </c>
      <c r="D38" s="271" t="str">
        <f t="shared" si="3"/>
        <v/>
      </c>
      <c r="E38" s="25"/>
      <c r="F38" s="25"/>
      <c r="G38" s="274" t="str">
        <f t="shared" si="4"/>
        <v/>
      </c>
      <c r="H38" s="275" t="str">
        <f>IF(INDEX(Predictions_1!$A$2:$AWV$3,2,$M$3+(ROW(A35)-1)*$M$4)="","",INDEX(Predictions_1!$A$2:$AWV$3,2,$M$3+(ROW(A35)-1)*$M$4))</f>
        <v/>
      </c>
      <c r="I38" s="276" t="str">
        <f>IF(INDEX(Predictions_1!$A$2:$AWV$3,2,$M$3+(ROW(A35)-1)*$M$4)="","",INDEX(Predictions_1!$A$2:$AWV$3,1,$M$3+(ROW(A35)-1)*$M$4))</f>
        <v/>
      </c>
      <c r="J38" s="274" t="str">
        <f t="shared" si="5"/>
        <v/>
      </c>
    </row>
    <row r="39" spans="2:10">
      <c r="B39" s="269">
        <v>36</v>
      </c>
      <c r="C39" s="270" t="str">
        <f t="shared" si="2"/>
        <v/>
      </c>
      <c r="D39" s="271" t="str">
        <f t="shared" si="3"/>
        <v/>
      </c>
      <c r="E39" s="25"/>
      <c r="F39" s="25"/>
      <c r="G39" s="274" t="str">
        <f t="shared" si="4"/>
        <v/>
      </c>
      <c r="H39" s="275" t="str">
        <f>IF(INDEX(Predictions_1!$A$2:$AWV$3,2,$M$3+(ROW(A36)-1)*$M$4)="","",INDEX(Predictions_1!$A$2:$AWV$3,2,$M$3+(ROW(A36)-1)*$M$4))</f>
        <v/>
      </c>
      <c r="I39" s="276" t="str">
        <f>IF(INDEX(Predictions_1!$A$2:$AWV$3,2,$M$3+(ROW(A36)-1)*$M$4)="","",INDEX(Predictions_1!$A$2:$AWV$3,1,$M$3+(ROW(A36)-1)*$M$4))</f>
        <v/>
      </c>
      <c r="J39" s="274" t="str">
        <f t="shared" si="5"/>
        <v/>
      </c>
    </row>
    <row r="40" spans="2:10">
      <c r="B40" s="269">
        <v>37</v>
      </c>
      <c r="C40" s="270" t="str">
        <f t="shared" si="2"/>
        <v/>
      </c>
      <c r="D40" s="271" t="str">
        <f t="shared" si="3"/>
        <v/>
      </c>
      <c r="E40" s="25"/>
      <c r="F40" s="25"/>
      <c r="G40" s="274" t="str">
        <f t="shared" si="4"/>
        <v/>
      </c>
      <c r="H40" s="275" t="str">
        <f>IF(INDEX(Predictions_1!$A$2:$AWV$3,2,$M$3+(ROW(A37)-1)*$M$4)="","",INDEX(Predictions_1!$A$2:$AWV$3,2,$M$3+(ROW(A37)-1)*$M$4))</f>
        <v/>
      </c>
      <c r="I40" s="276" t="str">
        <f>IF(INDEX(Predictions_1!$A$2:$AWV$3,2,$M$3+(ROW(A37)-1)*$M$4)="","",INDEX(Predictions_1!$A$2:$AWV$3,1,$M$3+(ROW(A37)-1)*$M$4))</f>
        <v/>
      </c>
      <c r="J40" s="274" t="str">
        <f t="shared" si="5"/>
        <v/>
      </c>
    </row>
    <row r="41" spans="2:10">
      <c r="B41" s="269">
        <v>38</v>
      </c>
      <c r="C41" s="270" t="str">
        <f t="shared" si="2"/>
        <v/>
      </c>
      <c r="D41" s="271" t="str">
        <f t="shared" si="3"/>
        <v/>
      </c>
      <c r="E41" s="25"/>
      <c r="F41" s="25"/>
      <c r="G41" s="274" t="str">
        <f t="shared" si="4"/>
        <v/>
      </c>
      <c r="H41" s="275" t="str">
        <f>IF(INDEX(Predictions_1!$A$2:$AWV$3,2,$M$3+(ROW(A38)-1)*$M$4)="","",INDEX(Predictions_1!$A$2:$AWV$3,2,$M$3+(ROW(A38)-1)*$M$4))</f>
        <v/>
      </c>
      <c r="I41" s="276" t="str">
        <f>IF(INDEX(Predictions_1!$A$2:$AWV$3,2,$M$3+(ROW(A38)-1)*$M$4)="","",INDEX(Predictions_1!$A$2:$AWV$3,1,$M$3+(ROW(A38)-1)*$M$4))</f>
        <v/>
      </c>
      <c r="J41" s="274" t="str">
        <f t="shared" si="5"/>
        <v/>
      </c>
    </row>
    <row r="42" spans="2:10">
      <c r="B42" s="269">
        <v>39</v>
      </c>
      <c r="C42" s="270" t="str">
        <f t="shared" si="2"/>
        <v/>
      </c>
      <c r="D42" s="271" t="str">
        <f t="shared" si="3"/>
        <v/>
      </c>
      <c r="E42" s="25"/>
      <c r="F42" s="25"/>
      <c r="G42" s="274" t="str">
        <f t="shared" si="4"/>
        <v/>
      </c>
      <c r="H42" s="275" t="str">
        <f>IF(INDEX(Predictions_1!$A$2:$AWV$3,2,$M$3+(ROW(A39)-1)*$M$4)="","",INDEX(Predictions_1!$A$2:$AWV$3,2,$M$3+(ROW(A39)-1)*$M$4))</f>
        <v/>
      </c>
      <c r="I42" s="276" t="str">
        <f>IF(INDEX(Predictions_1!$A$2:$AWV$3,2,$M$3+(ROW(A39)-1)*$M$4)="","",INDEX(Predictions_1!$A$2:$AWV$3,1,$M$3+(ROW(A39)-1)*$M$4))</f>
        <v/>
      </c>
      <c r="J42" s="274" t="str">
        <f t="shared" si="5"/>
        <v/>
      </c>
    </row>
    <row r="43" spans="2:10">
      <c r="B43" s="269">
        <v>40</v>
      </c>
      <c r="C43" s="270" t="str">
        <f t="shared" si="2"/>
        <v/>
      </c>
      <c r="D43" s="271" t="str">
        <f t="shared" si="3"/>
        <v/>
      </c>
      <c r="E43" s="25"/>
      <c r="F43" s="25"/>
      <c r="G43" s="274" t="str">
        <f t="shared" si="4"/>
        <v/>
      </c>
      <c r="H43" s="275" t="str">
        <f>IF(INDEX(Predictions_1!$A$2:$AWV$3,2,$M$3+(ROW(A40)-1)*$M$4)="","",INDEX(Predictions_1!$A$2:$AWV$3,2,$M$3+(ROW(A40)-1)*$M$4))</f>
        <v/>
      </c>
      <c r="I43" s="276" t="str">
        <f>IF(INDEX(Predictions_1!$A$2:$AWV$3,2,$M$3+(ROW(A40)-1)*$M$4)="","",INDEX(Predictions_1!$A$2:$AWV$3,1,$M$3+(ROW(A40)-1)*$M$4))</f>
        <v/>
      </c>
      <c r="J43" s="274" t="str">
        <f t="shared" si="5"/>
        <v/>
      </c>
    </row>
    <row r="44" spans="2:10">
      <c r="B44" s="269">
        <v>41</v>
      </c>
      <c r="C44" s="270" t="str">
        <f t="shared" si="2"/>
        <v/>
      </c>
      <c r="D44" s="271" t="str">
        <f t="shared" si="3"/>
        <v/>
      </c>
      <c r="E44" s="25"/>
      <c r="F44" s="25"/>
      <c r="G44" s="274" t="str">
        <f t="shared" si="4"/>
        <v/>
      </c>
      <c r="H44" s="275" t="str">
        <f>IF(INDEX(Predictions_1!$A$2:$AWV$3,2,$M$3+(ROW(A41)-1)*$M$4)="","",INDEX(Predictions_1!$A$2:$AWV$3,2,$M$3+(ROW(A41)-1)*$M$4))</f>
        <v/>
      </c>
      <c r="I44" s="276" t="str">
        <f>IF(INDEX(Predictions_1!$A$2:$AWV$3,2,$M$3+(ROW(A41)-1)*$M$4)="","",INDEX(Predictions_1!$A$2:$AWV$3,1,$M$3+(ROW(A41)-1)*$M$4))</f>
        <v/>
      </c>
      <c r="J44" s="274" t="str">
        <f t="shared" si="5"/>
        <v/>
      </c>
    </row>
    <row r="45" spans="2:10">
      <c r="B45" s="269">
        <v>42</v>
      </c>
      <c r="C45" s="270" t="str">
        <f t="shared" si="2"/>
        <v/>
      </c>
      <c r="D45" s="271" t="str">
        <f t="shared" si="3"/>
        <v/>
      </c>
      <c r="E45" s="25"/>
      <c r="F45" s="25"/>
      <c r="G45" s="274" t="str">
        <f t="shared" si="4"/>
        <v/>
      </c>
      <c r="H45" s="275" t="str">
        <f>IF(INDEX(Predictions_1!$A$2:$AWV$3,2,$M$3+(ROW(A42)-1)*$M$4)="","",INDEX(Predictions_1!$A$2:$AWV$3,2,$M$3+(ROW(A42)-1)*$M$4))</f>
        <v/>
      </c>
      <c r="I45" s="276" t="str">
        <f>IF(INDEX(Predictions_1!$A$2:$AWV$3,2,$M$3+(ROW(A42)-1)*$M$4)="","",INDEX(Predictions_1!$A$2:$AWV$3,1,$M$3+(ROW(A42)-1)*$M$4))</f>
        <v/>
      </c>
      <c r="J45" s="274" t="str">
        <f t="shared" si="5"/>
        <v/>
      </c>
    </row>
    <row r="46" spans="2:10">
      <c r="B46" s="269">
        <v>43</v>
      </c>
      <c r="C46" s="270" t="str">
        <f t="shared" si="2"/>
        <v/>
      </c>
      <c r="D46" s="271" t="str">
        <f t="shared" si="3"/>
        <v/>
      </c>
      <c r="E46" s="25"/>
      <c r="F46" s="25"/>
      <c r="G46" s="274" t="str">
        <f t="shared" si="4"/>
        <v/>
      </c>
      <c r="H46" s="275" t="str">
        <f>IF(INDEX(Predictions_1!$A$2:$AWV$3,2,$M$3+(ROW(A43)-1)*$M$4)="","",INDEX(Predictions_1!$A$2:$AWV$3,2,$M$3+(ROW(A43)-1)*$M$4))</f>
        <v/>
      </c>
      <c r="I46" s="276" t="str">
        <f>IF(INDEX(Predictions_1!$A$2:$AWV$3,2,$M$3+(ROW(A43)-1)*$M$4)="","",INDEX(Predictions_1!$A$2:$AWV$3,1,$M$3+(ROW(A43)-1)*$M$4))</f>
        <v/>
      </c>
      <c r="J46" s="274" t="str">
        <f t="shared" si="5"/>
        <v/>
      </c>
    </row>
    <row r="47" spans="2:10">
      <c r="B47" s="269">
        <v>44</v>
      </c>
      <c r="C47" s="270" t="str">
        <f t="shared" si="2"/>
        <v/>
      </c>
      <c r="D47" s="271" t="str">
        <f t="shared" si="3"/>
        <v/>
      </c>
      <c r="E47" s="25"/>
      <c r="F47" s="25"/>
      <c r="G47" s="274" t="str">
        <f t="shared" si="4"/>
        <v/>
      </c>
      <c r="H47" s="275" t="str">
        <f>IF(INDEX(Predictions_1!$A$2:$AWV$3,2,$M$3+(ROW(A44)-1)*$M$4)="","",INDEX(Predictions_1!$A$2:$AWV$3,2,$M$3+(ROW(A44)-1)*$M$4))</f>
        <v/>
      </c>
      <c r="I47" s="276" t="str">
        <f>IF(INDEX(Predictions_1!$A$2:$AWV$3,2,$M$3+(ROW(A44)-1)*$M$4)="","",INDEX(Predictions_1!$A$2:$AWV$3,1,$M$3+(ROW(A44)-1)*$M$4))</f>
        <v/>
      </c>
      <c r="J47" s="274" t="str">
        <f t="shared" si="5"/>
        <v/>
      </c>
    </row>
    <row r="48" spans="2:10">
      <c r="B48" s="269">
        <v>45</v>
      </c>
      <c r="C48" s="270" t="str">
        <f t="shared" si="2"/>
        <v/>
      </c>
      <c r="D48" s="271" t="str">
        <f t="shared" si="3"/>
        <v/>
      </c>
      <c r="E48" s="25"/>
      <c r="F48" s="25"/>
      <c r="G48" s="274" t="str">
        <f t="shared" si="4"/>
        <v/>
      </c>
      <c r="H48" s="275" t="str">
        <f>IF(INDEX(Predictions_1!$A$2:$AWV$3,2,$M$3+(ROW(A45)-1)*$M$4)="","",INDEX(Predictions_1!$A$2:$AWV$3,2,$M$3+(ROW(A45)-1)*$M$4))</f>
        <v/>
      </c>
      <c r="I48" s="276" t="str">
        <f>IF(INDEX(Predictions_1!$A$2:$AWV$3,2,$M$3+(ROW(A45)-1)*$M$4)="","",INDEX(Predictions_1!$A$2:$AWV$3,1,$M$3+(ROW(A45)-1)*$M$4))</f>
        <v/>
      </c>
      <c r="J48" s="274" t="str">
        <f t="shared" si="5"/>
        <v/>
      </c>
    </row>
    <row r="49" spans="2:10">
      <c r="B49" s="269">
        <v>46</v>
      </c>
      <c r="C49" s="270" t="str">
        <f t="shared" si="2"/>
        <v/>
      </c>
      <c r="D49" s="271" t="str">
        <f t="shared" si="3"/>
        <v/>
      </c>
      <c r="E49" s="25"/>
      <c r="F49" s="25"/>
      <c r="G49" s="274" t="str">
        <f t="shared" si="4"/>
        <v/>
      </c>
      <c r="H49" s="275" t="str">
        <f>IF(INDEX(Predictions_1!$A$2:$AWV$3,2,$M$3+(ROW(A46)-1)*$M$4)="","",INDEX(Predictions_1!$A$2:$AWV$3,2,$M$3+(ROW(A46)-1)*$M$4))</f>
        <v/>
      </c>
      <c r="I49" s="276" t="str">
        <f>IF(INDEX(Predictions_1!$A$2:$AWV$3,2,$M$3+(ROW(A46)-1)*$M$4)="","",INDEX(Predictions_1!$A$2:$AWV$3,1,$M$3+(ROW(A46)-1)*$M$4))</f>
        <v/>
      </c>
      <c r="J49" s="274" t="str">
        <f t="shared" si="5"/>
        <v/>
      </c>
    </row>
    <row r="50" spans="2:10">
      <c r="B50" s="269">
        <v>47</v>
      </c>
      <c r="C50" s="270" t="str">
        <f t="shared" si="2"/>
        <v/>
      </c>
      <c r="D50" s="271" t="str">
        <f t="shared" si="3"/>
        <v/>
      </c>
      <c r="E50" s="25"/>
      <c r="F50" s="25"/>
      <c r="G50" s="274" t="str">
        <f t="shared" si="4"/>
        <v/>
      </c>
      <c r="H50" s="275" t="str">
        <f>IF(INDEX(Predictions_1!$A$2:$AWV$3,2,$M$3+(ROW(A47)-1)*$M$4)="","",INDEX(Predictions_1!$A$2:$AWV$3,2,$M$3+(ROW(A47)-1)*$M$4))</f>
        <v/>
      </c>
      <c r="I50" s="276" t="str">
        <f>IF(INDEX(Predictions_1!$A$2:$AWV$3,2,$M$3+(ROW(A47)-1)*$M$4)="","",INDEX(Predictions_1!$A$2:$AWV$3,1,$M$3+(ROW(A47)-1)*$M$4))</f>
        <v/>
      </c>
      <c r="J50" s="274" t="str">
        <f t="shared" si="5"/>
        <v/>
      </c>
    </row>
    <row r="51" spans="2:10">
      <c r="B51" s="269">
        <v>48</v>
      </c>
      <c r="C51" s="270" t="str">
        <f t="shared" si="2"/>
        <v/>
      </c>
      <c r="D51" s="271" t="str">
        <f t="shared" si="3"/>
        <v/>
      </c>
      <c r="E51" s="25"/>
      <c r="F51" s="25"/>
      <c r="G51" s="274" t="str">
        <f t="shared" si="4"/>
        <v/>
      </c>
      <c r="H51" s="275" t="str">
        <f>IF(INDEX(Predictions_1!$A$2:$AWV$3,2,$M$3+(ROW(A48)-1)*$M$4)="","",INDEX(Predictions_1!$A$2:$AWV$3,2,$M$3+(ROW(A48)-1)*$M$4))</f>
        <v/>
      </c>
      <c r="I51" s="276" t="str">
        <f>IF(INDEX(Predictions_1!$A$2:$AWV$3,2,$M$3+(ROW(A48)-1)*$M$4)="","",INDEX(Predictions_1!$A$2:$AWV$3,1,$M$3+(ROW(A48)-1)*$M$4))</f>
        <v/>
      </c>
      <c r="J51" s="274" t="str">
        <f t="shared" si="5"/>
        <v/>
      </c>
    </row>
    <row r="52" spans="2:10">
      <c r="B52" s="269">
        <v>49</v>
      </c>
      <c r="C52" s="270" t="str">
        <f t="shared" si="2"/>
        <v/>
      </c>
      <c r="D52" s="271" t="str">
        <f t="shared" si="3"/>
        <v/>
      </c>
      <c r="E52" s="25"/>
      <c r="F52" s="25"/>
      <c r="G52" s="274" t="str">
        <f t="shared" si="4"/>
        <v/>
      </c>
      <c r="H52" s="275" t="str">
        <f>IF(INDEX(Predictions_1!$A$2:$AWV$3,2,$M$3+(ROW(A49)-1)*$M$4)="","",INDEX(Predictions_1!$A$2:$AWV$3,2,$M$3+(ROW(A49)-1)*$M$4))</f>
        <v/>
      </c>
      <c r="I52" s="276" t="str">
        <f>IF(INDEX(Predictions_1!$A$2:$AWV$3,2,$M$3+(ROW(A49)-1)*$M$4)="","",INDEX(Predictions_1!$A$2:$AWV$3,1,$M$3+(ROW(A49)-1)*$M$4))</f>
        <v/>
      </c>
      <c r="J52" s="274" t="str">
        <f t="shared" si="5"/>
        <v/>
      </c>
    </row>
    <row r="53" spans="2:10">
      <c r="B53" s="269">
        <v>50</v>
      </c>
      <c r="C53" s="270" t="str">
        <f t="shared" si="2"/>
        <v/>
      </c>
      <c r="D53" s="271" t="str">
        <f t="shared" si="3"/>
        <v/>
      </c>
      <c r="E53" s="25"/>
      <c r="F53" s="25"/>
      <c r="G53" s="274" t="str">
        <f t="shared" si="4"/>
        <v/>
      </c>
      <c r="H53" s="275" t="str">
        <f>IF(INDEX(Predictions_1!$A$2:$AWV$3,2,$M$3+(ROW(A50)-1)*$M$4)="","",INDEX(Predictions_1!$A$2:$AWV$3,2,$M$3+(ROW(A50)-1)*$M$4))</f>
        <v/>
      </c>
      <c r="I53" s="276" t="str">
        <f>IF(INDEX(Predictions_1!$A$2:$AWV$3,2,$M$3+(ROW(A50)-1)*$M$4)="","",INDEX(Predictions_1!$A$2:$AWV$3,1,$M$3+(ROW(A50)-1)*$M$4))</f>
        <v/>
      </c>
      <c r="J53" s="274" t="str">
        <f t="shared" si="5"/>
        <v/>
      </c>
    </row>
    <row r="54" spans="2:10">
      <c r="B54" s="269">
        <v>51</v>
      </c>
      <c r="C54" s="270" t="str">
        <f t="shared" si="2"/>
        <v/>
      </c>
      <c r="D54" s="271" t="str">
        <f t="shared" si="3"/>
        <v/>
      </c>
      <c r="E54" s="25"/>
      <c r="F54" s="25"/>
      <c r="G54" s="274" t="str">
        <f t="shared" si="4"/>
        <v/>
      </c>
      <c r="H54" s="275" t="str">
        <f>IF(INDEX(Predictions_1!$A$2:$AWV$3,2,$M$3+(ROW(A51)-1)*$M$4)="","",INDEX(Predictions_1!$A$2:$AWV$3,2,$M$3+(ROW(A51)-1)*$M$4))</f>
        <v/>
      </c>
      <c r="I54" s="276" t="str">
        <f>IF(INDEX(Predictions_1!$A$2:$AWV$3,2,$M$3+(ROW(A51)-1)*$M$4)="","",INDEX(Predictions_1!$A$2:$AWV$3,1,$M$3+(ROW(A51)-1)*$M$4))</f>
        <v/>
      </c>
      <c r="J54" s="274" t="str">
        <f t="shared" si="5"/>
        <v/>
      </c>
    </row>
    <row r="55" spans="2:10">
      <c r="B55" s="269">
        <v>52</v>
      </c>
      <c r="C55" s="270" t="str">
        <f t="shared" si="2"/>
        <v/>
      </c>
      <c r="D55" s="271" t="str">
        <f t="shared" si="3"/>
        <v/>
      </c>
      <c r="E55" s="25"/>
      <c r="F55" s="25"/>
      <c r="G55" s="274" t="str">
        <f t="shared" si="4"/>
        <v/>
      </c>
      <c r="H55" s="275" t="str">
        <f>IF(INDEX(Predictions_1!$A$2:$AWV$3,2,$M$3+(ROW(A52)-1)*$M$4)="","",INDEX(Predictions_1!$A$2:$AWV$3,2,$M$3+(ROW(A52)-1)*$M$4))</f>
        <v/>
      </c>
      <c r="I55" s="276" t="str">
        <f>IF(INDEX(Predictions_1!$A$2:$AWV$3,2,$M$3+(ROW(A52)-1)*$M$4)="","",INDEX(Predictions_1!$A$2:$AWV$3,1,$M$3+(ROW(A52)-1)*$M$4))</f>
        <v/>
      </c>
      <c r="J55" s="274" t="str">
        <f t="shared" si="5"/>
        <v/>
      </c>
    </row>
    <row r="56" spans="2:10">
      <c r="B56" s="269">
        <v>53</v>
      </c>
      <c r="C56" s="270" t="str">
        <f t="shared" si="2"/>
        <v/>
      </c>
      <c r="D56" s="271" t="str">
        <f t="shared" si="3"/>
        <v/>
      </c>
      <c r="E56" s="25"/>
      <c r="F56" s="25"/>
      <c r="G56" s="274" t="str">
        <f t="shared" si="4"/>
        <v/>
      </c>
      <c r="H56" s="275" t="str">
        <f>IF(INDEX(Predictions_1!$A$2:$AWV$3,2,$M$3+(ROW(A53)-1)*$M$4)="","",INDEX(Predictions_1!$A$2:$AWV$3,2,$M$3+(ROW(A53)-1)*$M$4))</f>
        <v/>
      </c>
      <c r="I56" s="276" t="str">
        <f>IF(INDEX(Predictions_1!$A$2:$AWV$3,2,$M$3+(ROW(A53)-1)*$M$4)="","",INDEX(Predictions_1!$A$2:$AWV$3,1,$M$3+(ROW(A53)-1)*$M$4))</f>
        <v/>
      </c>
      <c r="J56" s="274" t="str">
        <f t="shared" si="5"/>
        <v/>
      </c>
    </row>
    <row r="57" spans="2:10">
      <c r="B57" s="269">
        <v>54</v>
      </c>
      <c r="C57" s="270" t="str">
        <f t="shared" si="2"/>
        <v/>
      </c>
      <c r="D57" s="271" t="str">
        <f t="shared" si="3"/>
        <v/>
      </c>
      <c r="E57" s="25"/>
      <c r="F57" s="25"/>
      <c r="G57" s="274" t="str">
        <f t="shared" si="4"/>
        <v/>
      </c>
      <c r="H57" s="275" t="str">
        <f>IF(INDEX(Predictions_1!$A$2:$AWV$3,2,$M$3+(ROW(A54)-1)*$M$4)="","",INDEX(Predictions_1!$A$2:$AWV$3,2,$M$3+(ROW(A54)-1)*$M$4))</f>
        <v/>
      </c>
      <c r="I57" s="276" t="str">
        <f>IF(INDEX(Predictions_1!$A$2:$AWV$3,2,$M$3+(ROW(A54)-1)*$M$4)="","",INDEX(Predictions_1!$A$2:$AWV$3,1,$M$3+(ROW(A54)-1)*$M$4))</f>
        <v/>
      </c>
      <c r="J57" s="274" t="str">
        <f t="shared" si="5"/>
        <v/>
      </c>
    </row>
    <row r="58" spans="2:10">
      <c r="B58" s="269">
        <v>55</v>
      </c>
      <c r="C58" s="270" t="str">
        <f t="shared" si="2"/>
        <v/>
      </c>
      <c r="D58" s="271" t="str">
        <f t="shared" si="3"/>
        <v/>
      </c>
      <c r="E58" s="25"/>
      <c r="F58" s="25"/>
      <c r="G58" s="274" t="str">
        <f t="shared" si="4"/>
        <v/>
      </c>
      <c r="H58" s="275" t="str">
        <f>IF(INDEX(Predictions_1!$A$2:$AWV$3,2,$M$3+(ROW(A55)-1)*$M$4)="","",INDEX(Predictions_1!$A$2:$AWV$3,2,$M$3+(ROW(A55)-1)*$M$4))</f>
        <v/>
      </c>
      <c r="I58" s="276" t="str">
        <f>IF(INDEX(Predictions_1!$A$2:$AWV$3,2,$M$3+(ROW(A55)-1)*$M$4)="","",INDEX(Predictions_1!$A$2:$AWV$3,1,$M$3+(ROW(A55)-1)*$M$4))</f>
        <v/>
      </c>
      <c r="J58" s="274" t="str">
        <f t="shared" si="5"/>
        <v/>
      </c>
    </row>
    <row r="59" spans="2:10">
      <c r="B59" s="269">
        <v>56</v>
      </c>
      <c r="C59" s="270" t="str">
        <f t="shared" si="2"/>
        <v/>
      </c>
      <c r="D59" s="271" t="str">
        <f t="shared" si="3"/>
        <v/>
      </c>
      <c r="E59" s="25"/>
      <c r="F59" s="25"/>
      <c r="G59" s="274" t="str">
        <f t="shared" si="4"/>
        <v/>
      </c>
      <c r="H59" s="275" t="str">
        <f>IF(INDEX(Predictions_1!$A$2:$AWV$3,2,$M$3+(ROW(A56)-1)*$M$4)="","",INDEX(Predictions_1!$A$2:$AWV$3,2,$M$3+(ROW(A56)-1)*$M$4))</f>
        <v/>
      </c>
      <c r="I59" s="276" t="str">
        <f>IF(INDEX(Predictions_1!$A$2:$AWV$3,2,$M$3+(ROW(A56)-1)*$M$4)="","",INDEX(Predictions_1!$A$2:$AWV$3,1,$M$3+(ROW(A56)-1)*$M$4))</f>
        <v/>
      </c>
      <c r="J59" s="274" t="str">
        <f t="shared" si="5"/>
        <v/>
      </c>
    </row>
    <row r="60" spans="2:10">
      <c r="B60" s="269">
        <v>57</v>
      </c>
      <c r="C60" s="270" t="str">
        <f t="shared" si="2"/>
        <v/>
      </c>
      <c r="D60" s="271" t="str">
        <f t="shared" si="3"/>
        <v/>
      </c>
      <c r="E60" s="25"/>
      <c r="F60" s="25"/>
      <c r="G60" s="274" t="str">
        <f t="shared" si="4"/>
        <v/>
      </c>
      <c r="H60" s="275" t="str">
        <f>IF(INDEX(Predictions_1!$A$2:$AWV$3,2,$M$3+(ROW(A57)-1)*$M$4)="","",INDEX(Predictions_1!$A$2:$AWV$3,2,$M$3+(ROW(A57)-1)*$M$4))</f>
        <v/>
      </c>
      <c r="I60" s="276" t="str">
        <f>IF(INDEX(Predictions_1!$A$2:$AWV$3,2,$M$3+(ROW(A57)-1)*$M$4)="","",INDEX(Predictions_1!$A$2:$AWV$3,1,$M$3+(ROW(A57)-1)*$M$4))</f>
        <v/>
      </c>
      <c r="J60" s="274" t="str">
        <f t="shared" si="5"/>
        <v/>
      </c>
    </row>
    <row r="61" spans="2:10">
      <c r="B61" s="269">
        <v>58</v>
      </c>
      <c r="C61" s="270" t="str">
        <f t="shared" si="2"/>
        <v/>
      </c>
      <c r="D61" s="271" t="str">
        <f t="shared" si="3"/>
        <v/>
      </c>
      <c r="E61" s="25"/>
      <c r="F61" s="25"/>
      <c r="G61" s="274" t="str">
        <f t="shared" si="4"/>
        <v/>
      </c>
      <c r="H61" s="275" t="str">
        <f>IF(INDEX(Predictions_1!$A$2:$AWV$3,2,$M$3+(ROW(A58)-1)*$M$4)="","",INDEX(Predictions_1!$A$2:$AWV$3,2,$M$3+(ROW(A58)-1)*$M$4))</f>
        <v/>
      </c>
      <c r="I61" s="276" t="str">
        <f>IF(INDEX(Predictions_1!$A$2:$AWV$3,2,$M$3+(ROW(A58)-1)*$M$4)="","",INDEX(Predictions_1!$A$2:$AWV$3,1,$M$3+(ROW(A58)-1)*$M$4))</f>
        <v/>
      </c>
      <c r="J61" s="274" t="str">
        <f t="shared" si="5"/>
        <v/>
      </c>
    </row>
    <row r="62" spans="2:10">
      <c r="B62" s="269">
        <v>59</v>
      </c>
      <c r="C62" s="270" t="str">
        <f t="shared" si="2"/>
        <v/>
      </c>
      <c r="D62" s="271" t="str">
        <f t="shared" si="3"/>
        <v/>
      </c>
      <c r="E62" s="25"/>
      <c r="F62" s="25"/>
      <c r="G62" s="274" t="str">
        <f t="shared" si="4"/>
        <v/>
      </c>
      <c r="H62" s="275" t="str">
        <f>IF(INDEX(Predictions_1!$A$2:$AWV$3,2,$M$3+(ROW(A59)-1)*$M$4)="","",INDEX(Predictions_1!$A$2:$AWV$3,2,$M$3+(ROW(A59)-1)*$M$4))</f>
        <v/>
      </c>
      <c r="I62" s="276" t="str">
        <f>IF(INDEX(Predictions_1!$A$2:$AWV$3,2,$M$3+(ROW(A59)-1)*$M$4)="","",INDEX(Predictions_1!$A$2:$AWV$3,1,$M$3+(ROW(A59)-1)*$M$4))</f>
        <v/>
      </c>
      <c r="J62" s="274" t="str">
        <f t="shared" si="5"/>
        <v/>
      </c>
    </row>
    <row r="63" spans="2:10">
      <c r="B63" s="269">
        <v>60</v>
      </c>
      <c r="C63" s="270" t="str">
        <f t="shared" si="2"/>
        <v/>
      </c>
      <c r="D63" s="271" t="str">
        <f t="shared" si="3"/>
        <v/>
      </c>
      <c r="E63" s="25"/>
      <c r="F63" s="25"/>
      <c r="G63" s="274" t="str">
        <f t="shared" si="4"/>
        <v/>
      </c>
      <c r="H63" s="275" t="str">
        <f>IF(INDEX(Predictions_1!$A$2:$AWV$3,2,$M$3+(ROW(A60)-1)*$M$4)="","",INDEX(Predictions_1!$A$2:$AWV$3,2,$M$3+(ROW(A60)-1)*$M$4))</f>
        <v/>
      </c>
      <c r="I63" s="276" t="str">
        <f>IF(INDEX(Predictions_1!$A$2:$AWV$3,2,$M$3+(ROW(A60)-1)*$M$4)="","",INDEX(Predictions_1!$A$2:$AWV$3,1,$M$3+(ROW(A60)-1)*$M$4))</f>
        <v/>
      </c>
      <c r="J63" s="274" t="str">
        <f t="shared" si="5"/>
        <v/>
      </c>
    </row>
    <row r="64" spans="2:10">
      <c r="B64" s="269">
        <v>61</v>
      </c>
      <c r="C64" s="270" t="str">
        <f t="shared" si="2"/>
        <v/>
      </c>
      <c r="D64" s="271" t="str">
        <f t="shared" si="3"/>
        <v/>
      </c>
      <c r="E64" s="25"/>
      <c r="F64" s="25"/>
      <c r="G64" s="274" t="str">
        <f t="shared" si="4"/>
        <v/>
      </c>
      <c r="H64" s="275" t="str">
        <f>IF(INDEX(Predictions_1!$A$2:$AWV$3,2,$M$3+(ROW(A61)-1)*$M$4)="","",INDEX(Predictions_1!$A$2:$AWV$3,2,$M$3+(ROW(A61)-1)*$M$4))</f>
        <v/>
      </c>
      <c r="I64" s="276" t="str">
        <f>IF(INDEX(Predictions_1!$A$2:$AWV$3,2,$M$3+(ROW(A61)-1)*$M$4)="","",INDEX(Predictions_1!$A$2:$AWV$3,1,$M$3+(ROW(A61)-1)*$M$4))</f>
        <v/>
      </c>
      <c r="J64" s="274" t="str">
        <f t="shared" si="5"/>
        <v/>
      </c>
    </row>
    <row r="65" spans="2:10">
      <c r="B65" s="269">
        <v>62</v>
      </c>
      <c r="C65" s="270" t="str">
        <f t="shared" si="2"/>
        <v/>
      </c>
      <c r="D65" s="271" t="str">
        <f t="shared" si="3"/>
        <v/>
      </c>
      <c r="E65" s="25"/>
      <c r="F65" s="25"/>
      <c r="G65" s="274" t="str">
        <f t="shared" si="4"/>
        <v/>
      </c>
      <c r="H65" s="275" t="str">
        <f>IF(INDEX(Predictions_1!$A$2:$AWV$3,2,$M$3+(ROW(A62)-1)*$M$4)="","",INDEX(Predictions_1!$A$2:$AWV$3,2,$M$3+(ROW(A62)-1)*$M$4))</f>
        <v/>
      </c>
      <c r="I65" s="276" t="str">
        <f>IF(INDEX(Predictions_1!$A$2:$AWV$3,2,$M$3+(ROW(A62)-1)*$M$4)="","",INDEX(Predictions_1!$A$2:$AWV$3,1,$M$3+(ROW(A62)-1)*$M$4))</f>
        <v/>
      </c>
      <c r="J65" s="274" t="str">
        <f t="shared" si="5"/>
        <v/>
      </c>
    </row>
    <row r="66" spans="2:10">
      <c r="B66" s="269">
        <v>63</v>
      </c>
      <c r="C66" s="270" t="str">
        <f t="shared" si="2"/>
        <v/>
      </c>
      <c r="D66" s="271" t="str">
        <f t="shared" si="3"/>
        <v/>
      </c>
      <c r="E66" s="25"/>
      <c r="F66" s="25"/>
      <c r="G66" s="274" t="str">
        <f t="shared" si="4"/>
        <v/>
      </c>
      <c r="H66" s="275" t="str">
        <f>IF(INDEX(Predictions_1!$A$2:$AWV$3,2,$M$3+(ROW(A63)-1)*$M$4)="","",INDEX(Predictions_1!$A$2:$AWV$3,2,$M$3+(ROW(A63)-1)*$M$4))</f>
        <v/>
      </c>
      <c r="I66" s="276" t="str">
        <f>IF(INDEX(Predictions_1!$A$2:$AWV$3,2,$M$3+(ROW(A63)-1)*$M$4)="","",INDEX(Predictions_1!$A$2:$AWV$3,1,$M$3+(ROW(A63)-1)*$M$4))</f>
        <v/>
      </c>
      <c r="J66" s="274" t="str">
        <f t="shared" si="5"/>
        <v/>
      </c>
    </row>
    <row r="67" spans="2:10">
      <c r="B67" s="269">
        <v>64</v>
      </c>
      <c r="C67" s="270" t="str">
        <f t="shared" si="2"/>
        <v/>
      </c>
      <c r="D67" s="271" t="str">
        <f t="shared" si="3"/>
        <v/>
      </c>
      <c r="E67" s="25"/>
      <c r="F67" s="25"/>
      <c r="G67" s="274" t="str">
        <f t="shared" si="4"/>
        <v/>
      </c>
      <c r="H67" s="275" t="str">
        <f>IF(INDEX(Predictions_1!$A$2:$AWV$3,2,$M$3+(ROW(A64)-1)*$M$4)="","",INDEX(Predictions_1!$A$2:$AWV$3,2,$M$3+(ROW(A64)-1)*$M$4))</f>
        <v/>
      </c>
      <c r="I67" s="276" t="str">
        <f>IF(INDEX(Predictions_1!$A$2:$AWV$3,2,$M$3+(ROW(A64)-1)*$M$4)="","",INDEX(Predictions_1!$A$2:$AWV$3,1,$M$3+(ROW(A64)-1)*$M$4))</f>
        <v/>
      </c>
      <c r="J67" s="274" t="str">
        <f t="shared" si="5"/>
        <v/>
      </c>
    </row>
    <row r="68" spans="2:10">
      <c r="B68" s="269">
        <v>65</v>
      </c>
      <c r="C68" s="270" t="str">
        <f t="shared" si="2"/>
        <v/>
      </c>
      <c r="D68" s="271" t="str">
        <f t="shared" si="3"/>
        <v/>
      </c>
      <c r="E68" s="25"/>
      <c r="F68" s="25"/>
      <c r="G68" s="274" t="str">
        <f t="shared" ref="G68:G103" si="6">IF(J68="","",RANK(J68,$J$4:$J$103,1))</f>
        <v/>
      </c>
      <c r="H68" s="275" t="str">
        <f>IF(INDEX(Predictions_1!$A$2:$AWV$3,2,$M$3+(ROW(A65)-1)*$M$4)="","",INDEX(Predictions_1!$A$2:$AWV$3,2,$M$3+(ROW(A65)-1)*$M$4))</f>
        <v/>
      </c>
      <c r="I68" s="276" t="str">
        <f>IF(INDEX(Predictions_1!$A$2:$AWV$3,2,$M$3+(ROW(A65)-1)*$M$4)="","",INDEX(Predictions_1!$A$2:$AWV$3,1,$M$3+(ROW(A65)-1)*$M$4))</f>
        <v/>
      </c>
      <c r="J68" s="274" t="str">
        <f t="shared" ref="J68:J99" si="7">IF(I68="","",RANK(I68,$I$4:$I$103,0)+ROW()*0.001)</f>
        <v/>
      </c>
    </row>
    <row r="69" spans="2:10">
      <c r="B69" s="269">
        <v>66</v>
      </c>
      <c r="C69" s="270" t="str">
        <f t="shared" ref="C69:C102" si="8">IFERROR(VLOOKUP(B69,$G$4:$H$103,2,0),"")</f>
        <v/>
      </c>
      <c r="D69" s="271" t="str">
        <f t="shared" ref="D69:D102" si="9">IFERROR(VLOOKUP(B69,$G$4:$I$103,3,0),"")</f>
        <v/>
      </c>
      <c r="E69" s="25"/>
      <c r="F69" s="25"/>
      <c r="G69" s="274" t="str">
        <f t="shared" si="6"/>
        <v/>
      </c>
      <c r="H69" s="275" t="str">
        <f>IF(INDEX(Predictions_1!$A$2:$AWV$3,2,$M$3+(ROW(A66)-1)*$M$4)="","",INDEX(Predictions_1!$A$2:$AWV$3,2,$M$3+(ROW(A66)-1)*$M$4))</f>
        <v/>
      </c>
      <c r="I69" s="276" t="str">
        <f>IF(INDEX(Predictions_1!$A$2:$AWV$3,2,$M$3+(ROW(A66)-1)*$M$4)="","",INDEX(Predictions_1!$A$2:$AWV$3,1,$M$3+(ROW(A66)-1)*$M$4))</f>
        <v/>
      </c>
      <c r="J69" s="274" t="str">
        <f t="shared" si="7"/>
        <v/>
      </c>
    </row>
    <row r="70" spans="2:10">
      <c r="B70" s="269">
        <v>67</v>
      </c>
      <c r="C70" s="270" t="str">
        <f t="shared" si="8"/>
        <v/>
      </c>
      <c r="D70" s="271" t="str">
        <f t="shared" si="9"/>
        <v/>
      </c>
      <c r="E70" s="25"/>
      <c r="F70" s="25"/>
      <c r="G70" s="274" t="str">
        <f t="shared" si="6"/>
        <v/>
      </c>
      <c r="H70" s="275" t="str">
        <f>IF(INDEX(Predictions_1!$A$2:$AWV$3,2,$M$3+(ROW(A67)-1)*$M$4)="","",INDEX(Predictions_1!$A$2:$AWV$3,2,$M$3+(ROW(A67)-1)*$M$4))</f>
        <v/>
      </c>
      <c r="I70" s="276" t="str">
        <f>IF(INDEX(Predictions_1!$A$2:$AWV$3,2,$M$3+(ROW(A67)-1)*$M$4)="","",INDEX(Predictions_1!$A$2:$AWV$3,1,$M$3+(ROW(A67)-1)*$M$4))</f>
        <v/>
      </c>
      <c r="J70" s="274" t="str">
        <f t="shared" si="7"/>
        <v/>
      </c>
    </row>
    <row r="71" spans="2:10">
      <c r="B71" s="269">
        <v>68</v>
      </c>
      <c r="C71" s="270" t="str">
        <f t="shared" si="8"/>
        <v/>
      </c>
      <c r="D71" s="271" t="str">
        <f t="shared" si="9"/>
        <v/>
      </c>
      <c r="E71" s="25"/>
      <c r="F71" s="25"/>
      <c r="G71" s="274" t="str">
        <f t="shared" si="6"/>
        <v/>
      </c>
      <c r="H71" s="275" t="str">
        <f>IF(INDEX(Predictions_1!$A$2:$AWV$3,2,$M$3+(ROW(A68)-1)*$M$4)="","",INDEX(Predictions_1!$A$2:$AWV$3,2,$M$3+(ROW(A68)-1)*$M$4))</f>
        <v/>
      </c>
      <c r="I71" s="276" t="str">
        <f>IF(INDEX(Predictions_1!$A$2:$AWV$3,2,$M$3+(ROW(A68)-1)*$M$4)="","",INDEX(Predictions_1!$A$2:$AWV$3,1,$M$3+(ROW(A68)-1)*$M$4))</f>
        <v/>
      </c>
      <c r="J71" s="274" t="str">
        <f t="shared" si="7"/>
        <v/>
      </c>
    </row>
    <row r="72" spans="2:10">
      <c r="B72" s="269">
        <v>69</v>
      </c>
      <c r="C72" s="270" t="str">
        <f t="shared" si="8"/>
        <v/>
      </c>
      <c r="D72" s="271" t="str">
        <f t="shared" si="9"/>
        <v/>
      </c>
      <c r="E72" s="25"/>
      <c r="F72" s="25"/>
      <c r="G72" s="274" t="str">
        <f t="shared" si="6"/>
        <v/>
      </c>
      <c r="H72" s="275" t="str">
        <f>IF(INDEX(Predictions_1!$A$2:$AWV$3,2,$M$3+(ROW(A69)-1)*$M$4)="","",INDEX(Predictions_1!$A$2:$AWV$3,2,$M$3+(ROW(A69)-1)*$M$4))</f>
        <v/>
      </c>
      <c r="I72" s="276" t="str">
        <f>IF(INDEX(Predictions_1!$A$2:$AWV$3,2,$M$3+(ROW(A69)-1)*$M$4)="","",INDEX(Predictions_1!$A$2:$AWV$3,1,$M$3+(ROW(A69)-1)*$M$4))</f>
        <v/>
      </c>
      <c r="J72" s="274" t="str">
        <f t="shared" si="7"/>
        <v/>
      </c>
    </row>
    <row r="73" spans="2:10">
      <c r="B73" s="269">
        <v>70</v>
      </c>
      <c r="C73" s="270" t="str">
        <f t="shared" si="8"/>
        <v/>
      </c>
      <c r="D73" s="271" t="str">
        <f t="shared" si="9"/>
        <v/>
      </c>
      <c r="E73" s="25"/>
      <c r="F73" s="25"/>
      <c r="G73" s="274" t="str">
        <f t="shared" si="6"/>
        <v/>
      </c>
      <c r="H73" s="275" t="str">
        <f>IF(INDEX(Predictions_1!$A$2:$AWV$3,2,$M$3+(ROW(A70)-1)*$M$4)="","",INDEX(Predictions_1!$A$2:$AWV$3,2,$M$3+(ROW(A70)-1)*$M$4))</f>
        <v/>
      </c>
      <c r="I73" s="276" t="str">
        <f>IF(INDEX(Predictions_1!$A$2:$AWV$3,2,$M$3+(ROW(A70)-1)*$M$4)="","",INDEX(Predictions_1!$A$2:$AWV$3,1,$M$3+(ROW(A70)-1)*$M$4))</f>
        <v/>
      </c>
      <c r="J73" s="274" t="str">
        <f t="shared" si="7"/>
        <v/>
      </c>
    </row>
    <row r="74" spans="2:10">
      <c r="B74" s="269">
        <v>71</v>
      </c>
      <c r="C74" s="270" t="str">
        <f t="shared" si="8"/>
        <v/>
      </c>
      <c r="D74" s="271" t="str">
        <f t="shared" si="9"/>
        <v/>
      </c>
      <c r="E74" s="25"/>
      <c r="F74" s="25"/>
      <c r="G74" s="274" t="str">
        <f t="shared" si="6"/>
        <v/>
      </c>
      <c r="H74" s="275" t="str">
        <f>IF(INDEX(Predictions_1!$A$2:$AWV$3,2,$M$3+(ROW(A71)-1)*$M$4)="","",INDEX(Predictions_1!$A$2:$AWV$3,2,$M$3+(ROW(A71)-1)*$M$4))</f>
        <v/>
      </c>
      <c r="I74" s="276" t="str">
        <f>IF(INDEX(Predictions_1!$A$2:$AWV$3,2,$M$3+(ROW(A71)-1)*$M$4)="","",INDEX(Predictions_1!$A$2:$AWV$3,1,$M$3+(ROW(A71)-1)*$M$4))</f>
        <v/>
      </c>
      <c r="J74" s="274" t="str">
        <f t="shared" si="7"/>
        <v/>
      </c>
    </row>
    <row r="75" spans="2:10">
      <c r="B75" s="269">
        <v>72</v>
      </c>
      <c r="C75" s="270" t="str">
        <f t="shared" si="8"/>
        <v/>
      </c>
      <c r="D75" s="271" t="str">
        <f t="shared" si="9"/>
        <v/>
      </c>
      <c r="E75" s="25"/>
      <c r="F75" s="25"/>
      <c r="G75" s="274" t="str">
        <f t="shared" si="6"/>
        <v/>
      </c>
      <c r="H75" s="275" t="str">
        <f>IF(INDEX(Predictions_1!$A$2:$AWV$3,2,$M$3+(ROW(A72)-1)*$M$4)="","",INDEX(Predictions_1!$A$2:$AWV$3,2,$M$3+(ROW(A72)-1)*$M$4))</f>
        <v/>
      </c>
      <c r="I75" s="276" t="str">
        <f>IF(INDEX(Predictions_1!$A$2:$AWV$3,2,$M$3+(ROW(A72)-1)*$M$4)="","",INDEX(Predictions_1!$A$2:$AWV$3,1,$M$3+(ROW(A72)-1)*$M$4))</f>
        <v/>
      </c>
      <c r="J75" s="274" t="str">
        <f t="shared" si="7"/>
        <v/>
      </c>
    </row>
    <row r="76" spans="2:10">
      <c r="B76" s="269">
        <v>73</v>
      </c>
      <c r="C76" s="270" t="str">
        <f t="shared" si="8"/>
        <v/>
      </c>
      <c r="D76" s="271" t="str">
        <f t="shared" si="9"/>
        <v/>
      </c>
      <c r="E76" s="25"/>
      <c r="F76" s="25"/>
      <c r="G76" s="274" t="str">
        <f t="shared" si="6"/>
        <v/>
      </c>
      <c r="H76" s="275" t="str">
        <f>IF(INDEX(Predictions_1!$A$2:$AWV$3,2,$M$3+(ROW(A73)-1)*$M$4)="","",INDEX(Predictions_1!$A$2:$AWV$3,2,$M$3+(ROW(A73)-1)*$M$4))</f>
        <v/>
      </c>
      <c r="I76" s="276" t="str">
        <f>IF(INDEX(Predictions_1!$A$2:$AWV$3,2,$M$3+(ROW(A73)-1)*$M$4)="","",INDEX(Predictions_1!$A$2:$AWV$3,1,$M$3+(ROW(A73)-1)*$M$4))</f>
        <v/>
      </c>
      <c r="J76" s="274" t="str">
        <f t="shared" si="7"/>
        <v/>
      </c>
    </row>
    <row r="77" spans="2:10">
      <c r="B77" s="269">
        <v>74</v>
      </c>
      <c r="C77" s="270" t="str">
        <f t="shared" si="8"/>
        <v/>
      </c>
      <c r="D77" s="271" t="str">
        <f t="shared" si="9"/>
        <v/>
      </c>
      <c r="E77" s="25"/>
      <c r="F77" s="25"/>
      <c r="G77" s="274" t="str">
        <f t="shared" si="6"/>
        <v/>
      </c>
      <c r="H77" s="275" t="str">
        <f>IF(INDEX(Predictions_1!$A$2:$AWV$3,2,$M$3+(ROW(A74)-1)*$M$4)="","",INDEX(Predictions_1!$A$2:$AWV$3,2,$M$3+(ROW(A74)-1)*$M$4))</f>
        <v/>
      </c>
      <c r="I77" s="276" t="str">
        <f>IF(INDEX(Predictions_1!$A$2:$AWV$3,2,$M$3+(ROW(A74)-1)*$M$4)="","",INDEX(Predictions_1!$A$2:$AWV$3,1,$M$3+(ROW(A74)-1)*$M$4))</f>
        <v/>
      </c>
      <c r="J77" s="274" t="str">
        <f t="shared" si="7"/>
        <v/>
      </c>
    </row>
    <row r="78" spans="2:10">
      <c r="B78" s="269">
        <v>75</v>
      </c>
      <c r="C78" s="270" t="str">
        <f t="shared" si="8"/>
        <v/>
      </c>
      <c r="D78" s="271" t="str">
        <f t="shared" si="9"/>
        <v/>
      </c>
      <c r="E78" s="25"/>
      <c r="F78" s="25"/>
      <c r="G78" s="274" t="str">
        <f t="shared" si="6"/>
        <v/>
      </c>
      <c r="H78" s="275" t="str">
        <f>IF(INDEX(Predictions_1!$A$2:$AWV$3,2,$M$3+(ROW(A75)-1)*$M$4)="","",INDEX(Predictions_1!$A$2:$AWV$3,2,$M$3+(ROW(A75)-1)*$M$4))</f>
        <v/>
      </c>
      <c r="I78" s="276" t="str">
        <f>IF(INDEX(Predictions_1!$A$2:$AWV$3,2,$M$3+(ROW(A75)-1)*$M$4)="","",INDEX(Predictions_1!$A$2:$AWV$3,1,$M$3+(ROW(A75)-1)*$M$4))</f>
        <v/>
      </c>
      <c r="J78" s="274" t="str">
        <f t="shared" si="7"/>
        <v/>
      </c>
    </row>
    <row r="79" spans="2:10">
      <c r="B79" s="269">
        <v>76</v>
      </c>
      <c r="C79" s="270" t="str">
        <f t="shared" si="8"/>
        <v/>
      </c>
      <c r="D79" s="271" t="str">
        <f t="shared" si="9"/>
        <v/>
      </c>
      <c r="E79" s="25"/>
      <c r="F79" s="25"/>
      <c r="G79" s="274" t="str">
        <f t="shared" si="6"/>
        <v/>
      </c>
      <c r="H79" s="275" t="str">
        <f>IF(INDEX(Predictions_1!$A$2:$AWV$3,2,$M$3+(ROW(A76)-1)*$M$4)="","",INDEX(Predictions_1!$A$2:$AWV$3,2,$M$3+(ROW(A76)-1)*$M$4))</f>
        <v/>
      </c>
      <c r="I79" s="276" t="str">
        <f>IF(INDEX(Predictions_1!$A$2:$AWV$3,2,$M$3+(ROW(A76)-1)*$M$4)="","",INDEX(Predictions_1!$A$2:$AWV$3,1,$M$3+(ROW(A76)-1)*$M$4))</f>
        <v/>
      </c>
      <c r="J79" s="274" t="str">
        <f t="shared" si="7"/>
        <v/>
      </c>
    </row>
    <row r="80" spans="2:10">
      <c r="B80" s="269">
        <v>77</v>
      </c>
      <c r="C80" s="270" t="str">
        <f t="shared" si="8"/>
        <v/>
      </c>
      <c r="D80" s="271" t="str">
        <f t="shared" si="9"/>
        <v/>
      </c>
      <c r="E80" s="25"/>
      <c r="F80" s="25"/>
      <c r="G80" s="274" t="str">
        <f t="shared" si="6"/>
        <v/>
      </c>
      <c r="H80" s="275" t="str">
        <f>IF(INDEX(Predictions_1!$A$2:$AWV$3,2,$M$3+(ROW(A77)-1)*$M$4)="","",INDEX(Predictions_1!$A$2:$AWV$3,2,$M$3+(ROW(A77)-1)*$M$4))</f>
        <v/>
      </c>
      <c r="I80" s="276" t="str">
        <f>IF(INDEX(Predictions_1!$A$2:$AWV$3,2,$M$3+(ROW(A77)-1)*$M$4)="","",INDEX(Predictions_1!$A$2:$AWV$3,1,$M$3+(ROW(A77)-1)*$M$4))</f>
        <v/>
      </c>
      <c r="J80" s="274" t="str">
        <f t="shared" si="7"/>
        <v/>
      </c>
    </row>
    <row r="81" spans="2:10">
      <c r="B81" s="269">
        <v>78</v>
      </c>
      <c r="C81" s="270" t="str">
        <f t="shared" si="8"/>
        <v/>
      </c>
      <c r="D81" s="271" t="str">
        <f t="shared" si="9"/>
        <v/>
      </c>
      <c r="E81" s="25"/>
      <c r="F81" s="25"/>
      <c r="G81" s="274" t="str">
        <f t="shared" si="6"/>
        <v/>
      </c>
      <c r="H81" s="275" t="str">
        <f>IF(INDEX(Predictions_1!$A$2:$AWV$3,2,$M$3+(ROW(A78)-1)*$M$4)="","",INDEX(Predictions_1!$A$2:$AWV$3,2,$M$3+(ROW(A78)-1)*$M$4))</f>
        <v/>
      </c>
      <c r="I81" s="276" t="str">
        <f>IF(INDEX(Predictions_1!$A$2:$AWV$3,2,$M$3+(ROW(A78)-1)*$M$4)="","",INDEX(Predictions_1!$A$2:$AWV$3,1,$M$3+(ROW(A78)-1)*$M$4))</f>
        <v/>
      </c>
      <c r="J81" s="274" t="str">
        <f t="shared" si="7"/>
        <v/>
      </c>
    </row>
    <row r="82" spans="2:10">
      <c r="B82" s="269">
        <v>79</v>
      </c>
      <c r="C82" s="270" t="str">
        <f t="shared" si="8"/>
        <v/>
      </c>
      <c r="D82" s="271" t="str">
        <f t="shared" si="9"/>
        <v/>
      </c>
      <c r="E82" s="25"/>
      <c r="F82" s="25"/>
      <c r="G82" s="274" t="str">
        <f t="shared" si="6"/>
        <v/>
      </c>
      <c r="H82" s="275" t="str">
        <f>IF(INDEX(Predictions_1!$A$2:$AWV$3,2,$M$3+(ROW(A79)-1)*$M$4)="","",INDEX(Predictions_1!$A$2:$AWV$3,2,$M$3+(ROW(A79)-1)*$M$4))</f>
        <v/>
      </c>
      <c r="I82" s="276" t="str">
        <f>IF(INDEX(Predictions_1!$A$2:$AWV$3,2,$M$3+(ROW(A79)-1)*$M$4)="","",INDEX(Predictions_1!$A$2:$AWV$3,1,$M$3+(ROW(A79)-1)*$M$4))</f>
        <v/>
      </c>
      <c r="J82" s="274" t="str">
        <f t="shared" si="7"/>
        <v/>
      </c>
    </row>
    <row r="83" spans="2:10">
      <c r="B83" s="269">
        <v>80</v>
      </c>
      <c r="C83" s="270" t="str">
        <f t="shared" si="8"/>
        <v/>
      </c>
      <c r="D83" s="271" t="str">
        <f t="shared" si="9"/>
        <v/>
      </c>
      <c r="E83" s="25"/>
      <c r="F83" s="25"/>
      <c r="G83" s="274" t="str">
        <f t="shared" si="6"/>
        <v/>
      </c>
      <c r="H83" s="275" t="str">
        <f>IF(INDEX(Predictions_1!$A$2:$AWV$3,2,$M$3+(ROW(A80)-1)*$M$4)="","",INDEX(Predictions_1!$A$2:$AWV$3,2,$M$3+(ROW(A80)-1)*$M$4))</f>
        <v/>
      </c>
      <c r="I83" s="276" t="str">
        <f>IF(INDEX(Predictions_1!$A$2:$AWV$3,2,$M$3+(ROW(A80)-1)*$M$4)="","",INDEX(Predictions_1!$A$2:$AWV$3,1,$M$3+(ROW(A80)-1)*$M$4))</f>
        <v/>
      </c>
      <c r="J83" s="274" t="str">
        <f t="shared" si="7"/>
        <v/>
      </c>
    </row>
    <row r="84" spans="2:10">
      <c r="B84" s="269">
        <v>81</v>
      </c>
      <c r="C84" s="270" t="str">
        <f t="shared" si="8"/>
        <v/>
      </c>
      <c r="D84" s="271" t="str">
        <f t="shared" si="9"/>
        <v/>
      </c>
      <c r="E84" s="25"/>
      <c r="F84" s="25"/>
      <c r="G84" s="274" t="str">
        <f t="shared" si="6"/>
        <v/>
      </c>
      <c r="H84" s="275" t="str">
        <f>IF(INDEX(Predictions_1!$A$2:$AWV$3,2,$M$3+(ROW(A81)-1)*$M$4)="","",INDEX(Predictions_1!$A$2:$AWV$3,2,$M$3+(ROW(A81)-1)*$M$4))</f>
        <v/>
      </c>
      <c r="I84" s="276" t="str">
        <f>IF(INDEX(Predictions_1!$A$2:$AWV$3,2,$M$3+(ROW(A81)-1)*$M$4)="","",INDEX(Predictions_1!$A$2:$AWV$3,1,$M$3+(ROW(A81)-1)*$M$4))</f>
        <v/>
      </c>
      <c r="J84" s="274" t="str">
        <f t="shared" si="7"/>
        <v/>
      </c>
    </row>
    <row r="85" spans="2:10">
      <c r="B85" s="269">
        <v>82</v>
      </c>
      <c r="C85" s="270" t="str">
        <f t="shared" si="8"/>
        <v/>
      </c>
      <c r="D85" s="271" t="str">
        <f t="shared" si="9"/>
        <v/>
      </c>
      <c r="E85" s="25"/>
      <c r="F85" s="25"/>
      <c r="G85" s="274" t="str">
        <f t="shared" si="6"/>
        <v/>
      </c>
      <c r="H85" s="275" t="str">
        <f>IF(INDEX(Predictions_1!$A$2:$AWV$3,2,$M$3+(ROW(A82)-1)*$M$4)="","",INDEX(Predictions_1!$A$2:$AWV$3,2,$M$3+(ROW(A82)-1)*$M$4))</f>
        <v/>
      </c>
      <c r="I85" s="276" t="str">
        <f>IF(INDEX(Predictions_1!$A$2:$AWV$3,2,$M$3+(ROW(A82)-1)*$M$4)="","",INDEX(Predictions_1!$A$2:$AWV$3,1,$M$3+(ROW(A82)-1)*$M$4))</f>
        <v/>
      </c>
      <c r="J85" s="274" t="str">
        <f t="shared" si="7"/>
        <v/>
      </c>
    </row>
    <row r="86" spans="2:10">
      <c r="B86" s="269">
        <v>83</v>
      </c>
      <c r="C86" s="270" t="str">
        <f t="shared" si="8"/>
        <v/>
      </c>
      <c r="D86" s="271" t="str">
        <f t="shared" si="9"/>
        <v/>
      </c>
      <c r="E86" s="25"/>
      <c r="F86" s="25"/>
      <c r="G86" s="274" t="str">
        <f t="shared" si="6"/>
        <v/>
      </c>
      <c r="H86" s="275" t="str">
        <f>IF(INDEX(Predictions_1!$A$2:$AWV$3,2,$M$3+(ROW(A83)-1)*$M$4)="","",INDEX(Predictions_1!$A$2:$AWV$3,2,$M$3+(ROW(A83)-1)*$M$4))</f>
        <v/>
      </c>
      <c r="I86" s="276" t="str">
        <f>IF(INDEX(Predictions_1!$A$2:$AWV$3,2,$M$3+(ROW(A83)-1)*$M$4)="","",INDEX(Predictions_1!$A$2:$AWV$3,1,$M$3+(ROW(A83)-1)*$M$4))</f>
        <v/>
      </c>
      <c r="J86" s="274" t="str">
        <f t="shared" si="7"/>
        <v/>
      </c>
    </row>
    <row r="87" spans="2:10">
      <c r="B87" s="269">
        <v>84</v>
      </c>
      <c r="C87" s="270" t="str">
        <f t="shared" si="8"/>
        <v/>
      </c>
      <c r="D87" s="271" t="str">
        <f t="shared" si="9"/>
        <v/>
      </c>
      <c r="E87" s="25"/>
      <c r="F87" s="25"/>
      <c r="G87" s="274" t="str">
        <f t="shared" si="6"/>
        <v/>
      </c>
      <c r="H87" s="275" t="str">
        <f>IF(INDEX(Predictions_1!$A$2:$AWV$3,2,$M$3+(ROW(A84)-1)*$M$4)="","",INDEX(Predictions_1!$A$2:$AWV$3,2,$M$3+(ROW(A84)-1)*$M$4))</f>
        <v/>
      </c>
      <c r="I87" s="276" t="str">
        <f>IF(INDEX(Predictions_1!$A$2:$AWV$3,2,$M$3+(ROW(A84)-1)*$M$4)="","",INDEX(Predictions_1!$A$2:$AWV$3,1,$M$3+(ROW(A84)-1)*$M$4))</f>
        <v/>
      </c>
      <c r="J87" s="274" t="str">
        <f t="shared" si="7"/>
        <v/>
      </c>
    </row>
    <row r="88" spans="2:10">
      <c r="B88" s="269">
        <v>85</v>
      </c>
      <c r="C88" s="270" t="str">
        <f t="shared" si="8"/>
        <v/>
      </c>
      <c r="D88" s="271" t="str">
        <f t="shared" si="9"/>
        <v/>
      </c>
      <c r="E88" s="25"/>
      <c r="F88" s="25"/>
      <c r="G88" s="274" t="str">
        <f t="shared" si="6"/>
        <v/>
      </c>
      <c r="H88" s="275" t="str">
        <f>IF(INDEX(Predictions_1!$A$2:$AWV$3,2,$M$3+(ROW(A85)-1)*$M$4)="","",INDEX(Predictions_1!$A$2:$AWV$3,2,$M$3+(ROW(A85)-1)*$M$4))</f>
        <v/>
      </c>
      <c r="I88" s="276" t="str">
        <f>IF(INDEX(Predictions_1!$A$2:$AWV$3,2,$M$3+(ROW(A85)-1)*$M$4)="","",INDEX(Predictions_1!$A$2:$AWV$3,1,$M$3+(ROW(A85)-1)*$M$4))</f>
        <v/>
      </c>
      <c r="J88" s="274" t="str">
        <f t="shared" si="7"/>
        <v/>
      </c>
    </row>
    <row r="89" spans="2:10">
      <c r="B89" s="269">
        <v>86</v>
      </c>
      <c r="C89" s="270" t="str">
        <f t="shared" si="8"/>
        <v/>
      </c>
      <c r="D89" s="271" t="str">
        <f t="shared" si="9"/>
        <v/>
      </c>
      <c r="E89" s="25"/>
      <c r="F89" s="25"/>
      <c r="G89" s="274" t="str">
        <f t="shared" si="6"/>
        <v/>
      </c>
      <c r="H89" s="275" t="str">
        <f>IF(INDEX(Predictions_1!$A$2:$AWV$3,2,$M$3+(ROW(A86)-1)*$M$4)="","",INDEX(Predictions_1!$A$2:$AWV$3,2,$M$3+(ROW(A86)-1)*$M$4))</f>
        <v/>
      </c>
      <c r="I89" s="276" t="str">
        <f>IF(INDEX(Predictions_1!$A$2:$AWV$3,2,$M$3+(ROW(A86)-1)*$M$4)="","",INDEX(Predictions_1!$A$2:$AWV$3,1,$M$3+(ROW(A86)-1)*$M$4))</f>
        <v/>
      </c>
      <c r="J89" s="274" t="str">
        <f t="shared" si="7"/>
        <v/>
      </c>
    </row>
    <row r="90" spans="2:10">
      <c r="B90" s="269">
        <v>87</v>
      </c>
      <c r="C90" s="270" t="str">
        <f t="shared" si="8"/>
        <v/>
      </c>
      <c r="D90" s="271" t="str">
        <f t="shared" si="9"/>
        <v/>
      </c>
      <c r="E90" s="25"/>
      <c r="F90" s="25"/>
      <c r="G90" s="274" t="str">
        <f t="shared" si="6"/>
        <v/>
      </c>
      <c r="H90" s="275" t="str">
        <f>IF(INDEX(Predictions_1!$A$2:$AWV$3,2,$M$3+(ROW(A87)-1)*$M$4)="","",INDEX(Predictions_1!$A$2:$AWV$3,2,$M$3+(ROW(A87)-1)*$M$4))</f>
        <v/>
      </c>
      <c r="I90" s="276" t="str">
        <f>IF(INDEX(Predictions_1!$A$2:$AWV$3,2,$M$3+(ROW(A87)-1)*$M$4)="","",INDEX(Predictions_1!$A$2:$AWV$3,1,$M$3+(ROW(A87)-1)*$M$4))</f>
        <v/>
      </c>
      <c r="J90" s="274" t="str">
        <f t="shared" si="7"/>
        <v/>
      </c>
    </row>
    <row r="91" spans="2:10">
      <c r="B91" s="269">
        <v>88</v>
      </c>
      <c r="C91" s="270" t="str">
        <f t="shared" si="8"/>
        <v/>
      </c>
      <c r="D91" s="271" t="str">
        <f t="shared" si="9"/>
        <v/>
      </c>
      <c r="E91" s="25"/>
      <c r="F91" s="25"/>
      <c r="G91" s="274" t="str">
        <f t="shared" si="6"/>
        <v/>
      </c>
      <c r="H91" s="275" t="str">
        <f>IF(INDEX(Predictions_1!$A$2:$AWV$3,2,$M$3+(ROW(A88)-1)*$M$4)="","",INDEX(Predictions_1!$A$2:$AWV$3,2,$M$3+(ROW(A88)-1)*$M$4))</f>
        <v/>
      </c>
      <c r="I91" s="276" t="str">
        <f>IF(INDEX(Predictions_1!$A$2:$AWV$3,2,$M$3+(ROW(A88)-1)*$M$4)="","",INDEX(Predictions_1!$A$2:$AWV$3,1,$M$3+(ROW(A88)-1)*$M$4))</f>
        <v/>
      </c>
      <c r="J91" s="274" t="str">
        <f t="shared" si="7"/>
        <v/>
      </c>
    </row>
    <row r="92" spans="2:10">
      <c r="B92" s="269">
        <v>89</v>
      </c>
      <c r="C92" s="270" t="str">
        <f t="shared" si="8"/>
        <v/>
      </c>
      <c r="D92" s="271" t="str">
        <f t="shared" si="9"/>
        <v/>
      </c>
      <c r="E92" s="25"/>
      <c r="F92" s="25"/>
      <c r="G92" s="274" t="str">
        <f t="shared" si="6"/>
        <v/>
      </c>
      <c r="H92" s="275" t="str">
        <f>IF(INDEX(Predictions_1!$A$2:$AWV$3,2,$M$3+(ROW(A89)-1)*$M$4)="","",INDEX(Predictions_1!$A$2:$AWV$3,2,$M$3+(ROW(A89)-1)*$M$4))</f>
        <v/>
      </c>
      <c r="I92" s="276" t="str">
        <f>IF(INDEX(Predictions_1!$A$2:$AWV$3,2,$M$3+(ROW(A89)-1)*$M$4)="","",INDEX(Predictions_1!$A$2:$AWV$3,1,$M$3+(ROW(A89)-1)*$M$4))</f>
        <v/>
      </c>
      <c r="J92" s="274" t="str">
        <f t="shared" si="7"/>
        <v/>
      </c>
    </row>
    <row r="93" spans="2:10">
      <c r="B93" s="269">
        <v>90</v>
      </c>
      <c r="C93" s="270" t="str">
        <f t="shared" si="8"/>
        <v/>
      </c>
      <c r="D93" s="271" t="str">
        <f t="shared" si="9"/>
        <v/>
      </c>
      <c r="E93" s="25"/>
      <c r="F93" s="25"/>
      <c r="G93" s="274" t="str">
        <f t="shared" si="6"/>
        <v/>
      </c>
      <c r="H93" s="275" t="str">
        <f>IF(INDEX(Predictions_1!$A$2:$AWV$3,2,$M$3+(ROW(A90)-1)*$M$4)="","",INDEX(Predictions_1!$A$2:$AWV$3,2,$M$3+(ROW(A90)-1)*$M$4))</f>
        <v/>
      </c>
      <c r="I93" s="276" t="str">
        <f>IF(INDEX(Predictions_1!$A$2:$AWV$3,2,$M$3+(ROW(A90)-1)*$M$4)="","",INDEX(Predictions_1!$A$2:$AWV$3,1,$M$3+(ROW(A90)-1)*$M$4))</f>
        <v/>
      </c>
      <c r="J93" s="274" t="str">
        <f t="shared" si="7"/>
        <v/>
      </c>
    </row>
    <row r="94" spans="2:10">
      <c r="B94" s="269">
        <v>91</v>
      </c>
      <c r="C94" s="270" t="str">
        <f t="shared" si="8"/>
        <v/>
      </c>
      <c r="D94" s="271" t="str">
        <f t="shared" si="9"/>
        <v/>
      </c>
      <c r="E94" s="25"/>
      <c r="F94" s="25"/>
      <c r="G94" s="274" t="str">
        <f t="shared" si="6"/>
        <v/>
      </c>
      <c r="H94" s="275" t="str">
        <f>IF(INDEX(Predictions_1!$A$2:$AWV$3,2,$M$3+(ROW(A91)-1)*$M$4)="","",INDEX(Predictions_1!$A$2:$AWV$3,2,$M$3+(ROW(A91)-1)*$M$4))</f>
        <v/>
      </c>
      <c r="I94" s="276" t="str">
        <f>IF(INDEX(Predictions_1!$A$2:$AWV$3,2,$M$3+(ROW(A91)-1)*$M$4)="","",INDEX(Predictions_1!$A$2:$AWV$3,1,$M$3+(ROW(A91)-1)*$M$4))</f>
        <v/>
      </c>
      <c r="J94" s="274" t="str">
        <f t="shared" si="7"/>
        <v/>
      </c>
    </row>
    <row r="95" spans="2:10">
      <c r="B95" s="269">
        <v>92</v>
      </c>
      <c r="C95" s="270" t="str">
        <f t="shared" si="8"/>
        <v/>
      </c>
      <c r="D95" s="271" t="str">
        <f t="shared" si="9"/>
        <v/>
      </c>
      <c r="E95" s="25"/>
      <c r="F95" s="25"/>
      <c r="G95" s="274" t="str">
        <f t="shared" si="6"/>
        <v/>
      </c>
      <c r="H95" s="275" t="str">
        <f>IF(INDEX(Predictions_1!$A$2:$AWV$3,2,$M$3+(ROW(A92)-1)*$M$4)="","",INDEX(Predictions_1!$A$2:$AWV$3,2,$M$3+(ROW(A92)-1)*$M$4))</f>
        <v/>
      </c>
      <c r="I95" s="276" t="str">
        <f>IF(INDEX(Predictions_1!$A$2:$AWV$3,2,$M$3+(ROW(A92)-1)*$M$4)="","",INDEX(Predictions_1!$A$2:$AWV$3,1,$M$3+(ROW(A92)-1)*$M$4))</f>
        <v/>
      </c>
      <c r="J95" s="274" t="str">
        <f t="shared" si="7"/>
        <v/>
      </c>
    </row>
    <row r="96" spans="2:10">
      <c r="B96" s="269">
        <v>93</v>
      </c>
      <c r="C96" s="270" t="str">
        <f t="shared" si="8"/>
        <v/>
      </c>
      <c r="D96" s="271" t="str">
        <f t="shared" si="9"/>
        <v/>
      </c>
      <c r="E96" s="25"/>
      <c r="F96" s="25"/>
      <c r="G96" s="274" t="str">
        <f t="shared" si="6"/>
        <v/>
      </c>
      <c r="H96" s="275" t="str">
        <f>IF(INDEX(Predictions_1!$A$2:$AWV$3,2,$M$3+(ROW(A93)-1)*$M$4)="","",INDEX(Predictions_1!$A$2:$AWV$3,2,$M$3+(ROW(A93)-1)*$M$4))</f>
        <v/>
      </c>
      <c r="I96" s="276" t="str">
        <f>IF(INDEX(Predictions_1!$A$2:$AWV$3,2,$M$3+(ROW(A93)-1)*$M$4)="","",INDEX(Predictions_1!$A$2:$AWV$3,1,$M$3+(ROW(A93)-1)*$M$4))</f>
        <v/>
      </c>
      <c r="J96" s="274" t="str">
        <f t="shared" si="7"/>
        <v/>
      </c>
    </row>
    <row r="97" spans="2:10">
      <c r="B97" s="269">
        <v>94</v>
      </c>
      <c r="C97" s="270" t="str">
        <f t="shared" si="8"/>
        <v/>
      </c>
      <c r="D97" s="271" t="str">
        <f t="shared" si="9"/>
        <v/>
      </c>
      <c r="E97" s="25"/>
      <c r="F97" s="25"/>
      <c r="G97" s="274" t="str">
        <f t="shared" si="6"/>
        <v/>
      </c>
      <c r="H97" s="275" t="str">
        <f>IF(INDEX(Predictions_1!$A$2:$AWV$3,2,$M$3+(ROW(A94)-1)*$M$4)="","",INDEX(Predictions_1!$A$2:$AWV$3,2,$M$3+(ROW(A94)-1)*$M$4))</f>
        <v/>
      </c>
      <c r="I97" s="276" t="str">
        <f>IF(INDEX(Predictions_1!$A$2:$AWV$3,2,$M$3+(ROW(A94)-1)*$M$4)="","",INDEX(Predictions_1!$A$2:$AWV$3,1,$M$3+(ROW(A94)-1)*$M$4))</f>
        <v/>
      </c>
      <c r="J97" s="274" t="str">
        <f t="shared" si="7"/>
        <v/>
      </c>
    </row>
    <row r="98" spans="2:10">
      <c r="B98" s="269">
        <v>95</v>
      </c>
      <c r="C98" s="270" t="str">
        <f t="shared" si="8"/>
        <v/>
      </c>
      <c r="D98" s="271" t="str">
        <f t="shared" si="9"/>
        <v/>
      </c>
      <c r="E98" s="25"/>
      <c r="F98" s="25"/>
      <c r="G98" s="274" t="str">
        <f t="shared" si="6"/>
        <v/>
      </c>
      <c r="H98" s="275" t="str">
        <f>IF(INDEX(Predictions_1!$A$2:$AWV$3,2,$M$3+(ROW(A95)-1)*$M$4)="","",INDEX(Predictions_1!$A$2:$AWV$3,2,$M$3+(ROW(A95)-1)*$M$4))</f>
        <v/>
      </c>
      <c r="I98" s="276" t="str">
        <f>IF(INDEX(Predictions_1!$A$2:$AWV$3,2,$M$3+(ROW(A95)-1)*$M$4)="","",INDEX(Predictions_1!$A$2:$AWV$3,1,$M$3+(ROW(A95)-1)*$M$4))</f>
        <v/>
      </c>
      <c r="J98" s="274" t="str">
        <f t="shared" si="7"/>
        <v/>
      </c>
    </row>
    <row r="99" spans="2:10">
      <c r="B99" s="269">
        <v>96</v>
      </c>
      <c r="C99" s="270" t="str">
        <f t="shared" si="8"/>
        <v/>
      </c>
      <c r="D99" s="271" t="str">
        <f t="shared" si="9"/>
        <v/>
      </c>
      <c r="E99" s="25"/>
      <c r="F99" s="25"/>
      <c r="G99" s="274" t="str">
        <f t="shared" si="6"/>
        <v/>
      </c>
      <c r="H99" s="275" t="str">
        <f>IF(INDEX(Predictions_1!$A$2:$AWV$3,2,$M$3+(ROW(A96)-1)*$M$4)="","",INDEX(Predictions_1!$A$2:$AWV$3,2,$M$3+(ROW(A96)-1)*$M$4))</f>
        <v/>
      </c>
      <c r="I99" s="276" t="str">
        <f>IF(INDEX(Predictions_1!$A$2:$AWV$3,2,$M$3+(ROW(A96)-1)*$M$4)="","",INDEX(Predictions_1!$A$2:$AWV$3,1,$M$3+(ROW(A96)-1)*$M$4))</f>
        <v/>
      </c>
      <c r="J99" s="274" t="str">
        <f t="shared" si="7"/>
        <v/>
      </c>
    </row>
    <row r="100" spans="2:10">
      <c r="B100" s="269">
        <v>97</v>
      </c>
      <c r="C100" s="270" t="str">
        <f t="shared" si="8"/>
        <v/>
      </c>
      <c r="D100" s="271" t="str">
        <f t="shared" si="9"/>
        <v/>
      </c>
      <c r="E100" s="25"/>
      <c r="F100" s="25"/>
      <c r="G100" s="274" t="str">
        <f t="shared" si="6"/>
        <v/>
      </c>
      <c r="H100" s="275" t="str">
        <f>IF(INDEX(Predictions_1!$A$2:$AWV$3,2,$M$3+(ROW(A97)-1)*$M$4)="","",INDEX(Predictions_1!$A$2:$AWV$3,2,$M$3+(ROW(A97)-1)*$M$4))</f>
        <v/>
      </c>
      <c r="I100" s="276" t="str">
        <f>IF(INDEX(Predictions_1!$A$2:$AWV$3,2,$M$3+(ROW(A97)-1)*$M$4)="","",INDEX(Predictions_1!$A$2:$AWV$3,1,$M$3+(ROW(A97)-1)*$M$4))</f>
        <v/>
      </c>
      <c r="J100" s="274" t="str">
        <f t="shared" ref="J100:J103" si="10">IF(I100="","",RANK(I100,$I$4:$I$103,0)+ROW()*0.001)</f>
        <v/>
      </c>
    </row>
    <row r="101" spans="2:10">
      <c r="B101" s="269">
        <v>98</v>
      </c>
      <c r="C101" s="270" t="str">
        <f t="shared" si="8"/>
        <v/>
      </c>
      <c r="D101" s="271" t="str">
        <f t="shared" si="9"/>
        <v/>
      </c>
      <c r="E101" s="25"/>
      <c r="F101" s="25"/>
      <c r="G101" s="274" t="str">
        <f t="shared" si="6"/>
        <v/>
      </c>
      <c r="H101" s="275" t="str">
        <f>IF(INDEX(Predictions_1!$A$2:$AWV$3,2,$M$3+(ROW(A98)-1)*$M$4)="","",INDEX(Predictions_1!$A$2:$AWV$3,2,$M$3+(ROW(A98)-1)*$M$4))</f>
        <v/>
      </c>
      <c r="I101" s="276" t="str">
        <f>IF(INDEX(Predictions_1!$A$2:$AWV$3,2,$M$3+(ROW(A98)-1)*$M$4)="","",INDEX(Predictions_1!$A$2:$AWV$3,1,$M$3+(ROW(A98)-1)*$M$4))</f>
        <v/>
      </c>
      <c r="J101" s="274" t="str">
        <f t="shared" si="10"/>
        <v/>
      </c>
    </row>
    <row r="102" spans="2:10">
      <c r="B102" s="269">
        <v>99</v>
      </c>
      <c r="C102" s="270" t="str">
        <f t="shared" si="8"/>
        <v/>
      </c>
      <c r="D102" s="271" t="str">
        <f t="shared" si="9"/>
        <v/>
      </c>
      <c r="E102" s="25"/>
      <c r="F102" s="25"/>
      <c r="G102" s="274" t="str">
        <f t="shared" si="6"/>
        <v/>
      </c>
      <c r="H102" s="275" t="str">
        <f>IF(INDEX(Predictions_1!$A$2:$AWV$3,2,$M$3+(ROW(A99)-1)*$M$4)="","",INDEX(Predictions_1!$A$2:$AWV$3,2,$M$3+(ROW(A99)-1)*$M$4))</f>
        <v/>
      </c>
      <c r="I102" s="276" t="str">
        <f>IF(INDEX(Predictions_1!$A$2:$AWV$3,2,$M$3+(ROW(A99)-1)*$M$4)="","",INDEX(Predictions_1!$A$2:$AWV$3,1,$M$3+(ROW(A99)-1)*$M$4))</f>
        <v/>
      </c>
      <c r="J102" s="274" t="str">
        <f t="shared" si="10"/>
        <v/>
      </c>
    </row>
    <row r="103" spans="2:10" ht="15.75" thickBot="1">
      <c r="B103" s="311">
        <v>100</v>
      </c>
      <c r="C103" s="312" t="str">
        <f>IFERROR(VLOOKUP(B103,$G$4:$H$103,2,0),"")</f>
        <v/>
      </c>
      <c r="D103" s="313" t="str">
        <f>IFERROR(VLOOKUP(B103,$G$4:$I$103,3,0),"")</f>
        <v/>
      </c>
      <c r="E103" s="314"/>
      <c r="F103" s="315"/>
      <c r="G103" s="278" t="str">
        <f t="shared" si="6"/>
        <v/>
      </c>
      <c r="H103" s="279" t="str">
        <f>IF(INDEX(Predictions_1!$A$2:$AWV$3,2,$M$3+(ROW(A100)-1)*$M$4)="","",INDEX(Predictions_1!$A$2:$AWV$3,2,$M$3+(ROW(A100)-1)*$M$4))</f>
        <v/>
      </c>
      <c r="I103" s="277" t="str">
        <f>IF(INDEX(Predictions_1!$A$2:$AWV$3,2,$M$3+(ROW(A100)-1)*$M$4)="","",INDEX(Predictions_1!$A$2:$AWV$3,1,$M$3+(ROW(A100)-1)*$M$4))</f>
        <v/>
      </c>
      <c r="J103" s="278" t="str">
        <f t="shared" si="10"/>
        <v/>
      </c>
    </row>
    <row r="104" spans="2:10" ht="15.75" thickTop="1"/>
    <row r="105" spans="2:10"/>
  </sheetData>
  <sheetProtection sheet="1" selectLockedCells="1"/>
  <mergeCells count="1">
    <mergeCell ref="B1:D1"/>
  </mergeCells>
  <pageMargins left="0.7" right="0.7" top="0.78740157499999996" bottom="0.78740157499999996"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D6AE7-4CC4-4149-B6B3-FC6317C42932}">
  <sheetPr codeName="Tabelle4"/>
  <dimension ref="A1:MG143"/>
  <sheetViews>
    <sheetView showGridLines="0" showRowColHeaders="0" zoomScaleNormal="100" workbookViewId="0">
      <selection activeCell="M6" sqref="M6"/>
    </sheetView>
  </sheetViews>
  <sheetFormatPr defaultColWidth="11.42578125" defaultRowHeight="15.75" zeroHeight="1"/>
  <cols>
    <col min="1" max="1" width="3.28515625" style="183" customWidth="1"/>
    <col min="2" max="2" width="4.7109375" style="183" customWidth="1"/>
    <col min="3" max="3" width="15.7109375" customWidth="1"/>
    <col min="4" max="4" width="4.7109375" customWidth="1"/>
    <col min="5" max="5" width="15.7109375" customWidth="1"/>
    <col min="6" max="7" width="4.7109375" style="19" customWidth="1"/>
    <col min="8" max="8" width="9.85546875" style="22" customWidth="1"/>
    <col min="9" max="9" width="4.7109375" style="22" customWidth="1"/>
    <col min="10" max="10" width="15.7109375" style="22" customWidth="1"/>
    <col min="11" max="11" width="4.7109375" style="22" customWidth="1"/>
    <col min="12" max="12" width="15.7109375" style="22" customWidth="1"/>
    <col min="13" max="14" width="4.7109375" style="22" customWidth="1"/>
    <col min="15" max="20" width="3.7109375" style="22" customWidth="1"/>
    <col min="22" max="22" width="4.7109375" style="22" customWidth="1"/>
    <col min="23" max="23" width="15.7109375" style="22" customWidth="1"/>
    <col min="24" max="24" width="4.7109375" style="22" customWidth="1"/>
    <col min="25" max="25" width="15.7109375" style="22" customWidth="1"/>
    <col min="26" max="27" width="4.7109375" style="22" customWidth="1"/>
    <col min="28" max="33" width="3.7109375" style="22" customWidth="1"/>
    <col min="35" max="35" width="4.7109375" style="22" customWidth="1"/>
    <col min="36" max="36" width="15.7109375" style="22" customWidth="1"/>
    <col min="37" max="37" width="4.7109375" style="22" customWidth="1"/>
    <col min="38" max="38" width="15.7109375" style="22" customWidth="1"/>
    <col min="39" max="40" width="4.7109375" style="22" customWidth="1"/>
    <col min="41" max="46" width="3.7109375" style="22" customWidth="1"/>
    <col min="48" max="48" width="4.7109375" style="22" customWidth="1"/>
    <col min="49" max="49" width="15.7109375" style="22" customWidth="1"/>
    <col min="50" max="50" width="4.7109375" style="22" customWidth="1"/>
    <col min="51" max="51" width="15.7109375" style="22" customWidth="1"/>
    <col min="52" max="53" width="4.7109375" style="22" customWidth="1"/>
    <col min="54" max="59" width="3.7109375" style="22" customWidth="1"/>
    <col min="61" max="61" width="4.7109375" style="22" customWidth="1"/>
    <col min="62" max="62" width="15.7109375" style="22" customWidth="1"/>
    <col min="63" max="63" width="4.7109375" style="22" customWidth="1"/>
    <col min="64" max="64" width="15.7109375" style="22" customWidth="1"/>
    <col min="65" max="66" width="4.7109375" style="22" customWidth="1"/>
    <col min="67" max="72" width="3.7109375" style="22" customWidth="1"/>
    <col min="74" max="74" width="4.7109375" style="22" customWidth="1"/>
    <col min="75" max="75" width="15.7109375" style="22" customWidth="1"/>
    <col min="76" max="76" width="4.7109375" style="22" customWidth="1"/>
    <col min="77" max="77" width="15.7109375" style="22" customWidth="1"/>
    <col min="78" max="79" width="4.7109375" style="22" customWidth="1"/>
    <col min="80" max="85" width="3.7109375" style="22" customWidth="1"/>
    <col min="87" max="87" width="4.7109375" style="22" customWidth="1"/>
    <col min="88" max="88" width="15.7109375" style="22" customWidth="1"/>
    <col min="89" max="89" width="4.7109375" style="22" customWidth="1"/>
    <col min="90" max="90" width="15.7109375" style="22" customWidth="1"/>
    <col min="91" max="92" width="4.7109375" style="22" customWidth="1"/>
    <col min="93" max="98" width="3.7109375" style="22" customWidth="1"/>
    <col min="100" max="100" width="4.7109375" style="22" customWidth="1"/>
    <col min="101" max="101" width="15.7109375" style="22" customWidth="1"/>
    <col min="102" max="102" width="4.7109375" style="22" customWidth="1"/>
    <col min="103" max="103" width="15.7109375" style="22" customWidth="1"/>
    <col min="104" max="105" width="4.7109375" style="22" customWidth="1"/>
    <col min="106" max="111" width="3.7109375" style="22" customWidth="1"/>
    <col min="113" max="113" width="4.7109375" style="22" customWidth="1"/>
    <col min="114" max="114" width="15.7109375" style="22" customWidth="1"/>
    <col min="115" max="115" width="4.7109375" style="22" customWidth="1"/>
    <col min="116" max="116" width="15.7109375" style="22" customWidth="1"/>
    <col min="117" max="118" width="4.7109375" style="22" customWidth="1"/>
    <col min="119" max="124" width="3.7109375" style="22" customWidth="1"/>
    <col min="126" max="126" width="4.7109375" style="22" customWidth="1"/>
    <col min="127" max="127" width="15.7109375" style="22" customWidth="1"/>
    <col min="128" max="128" width="4.7109375" style="22" customWidth="1"/>
    <col min="129" max="129" width="15.7109375" style="22" customWidth="1"/>
    <col min="130" max="131" width="4.7109375" style="22" customWidth="1"/>
    <col min="132" max="137" width="3.7109375" style="22" customWidth="1"/>
    <col min="139" max="139" width="4.7109375" style="22" customWidth="1"/>
    <col min="140" max="140" width="15.7109375" style="22" customWidth="1"/>
    <col min="141" max="141" width="4.7109375" style="22" customWidth="1"/>
    <col min="142" max="142" width="15.7109375" style="22" customWidth="1"/>
    <col min="143" max="144" width="4.7109375" style="22" customWidth="1"/>
    <col min="145" max="150" width="3.7109375" style="22" customWidth="1"/>
    <col min="152" max="152" width="4.7109375" style="22" customWidth="1"/>
    <col min="153" max="153" width="15.7109375" style="22" customWidth="1"/>
    <col min="154" max="154" width="4.7109375" style="22" customWidth="1"/>
    <col min="155" max="155" width="15.7109375" style="22" customWidth="1"/>
    <col min="156" max="157" width="4.7109375" style="22" customWidth="1"/>
    <col min="158" max="163" width="3.7109375" style="22" customWidth="1"/>
    <col min="165" max="165" width="4.7109375" style="22" customWidth="1"/>
    <col min="166" max="166" width="15.7109375" style="22" customWidth="1"/>
    <col min="167" max="167" width="4.7109375" style="22" customWidth="1"/>
    <col min="168" max="168" width="15.7109375" style="22" customWidth="1"/>
    <col min="169" max="170" width="4.7109375" style="22" customWidth="1"/>
    <col min="171" max="176" width="3.7109375" style="22" customWidth="1"/>
    <col min="178" max="178" width="4.7109375" style="22" customWidth="1"/>
    <col min="179" max="179" width="15.7109375" style="22" customWidth="1"/>
    <col min="180" max="180" width="4.7109375" style="22" customWidth="1"/>
    <col min="181" max="181" width="15.7109375" style="22" customWidth="1"/>
    <col min="182" max="183" width="4.7109375" style="22" customWidth="1"/>
    <col min="184" max="189" width="3.7109375" style="22" customWidth="1"/>
    <col min="191" max="191" width="4.7109375" style="22" customWidth="1"/>
    <col min="192" max="192" width="15.7109375" style="22" customWidth="1"/>
    <col min="193" max="193" width="4.7109375" style="22" customWidth="1"/>
    <col min="194" max="194" width="15.7109375" style="22" customWidth="1"/>
    <col min="195" max="196" width="4.7109375" style="22" customWidth="1"/>
    <col min="197" max="202" width="3.7109375" style="22" customWidth="1"/>
    <col min="204" max="204" width="4.7109375" style="22" customWidth="1"/>
    <col min="205" max="205" width="15.7109375" style="22" customWidth="1"/>
    <col min="206" max="206" width="4.7109375" style="22" customWidth="1"/>
    <col min="207" max="207" width="15.7109375" style="22" customWidth="1"/>
    <col min="208" max="209" width="4.7109375" style="22" customWidth="1"/>
    <col min="210" max="215" width="3.7109375" style="22" customWidth="1"/>
    <col min="217" max="217" width="4.7109375" style="22" customWidth="1"/>
    <col min="218" max="218" width="15.7109375" style="22" customWidth="1"/>
    <col min="219" max="219" width="4.7109375" style="22" customWidth="1"/>
    <col min="220" max="220" width="15.7109375" style="22" customWidth="1"/>
    <col min="221" max="222" width="4.7109375" style="22" customWidth="1"/>
    <col min="223" max="228" width="3.7109375" style="22" customWidth="1"/>
    <col min="230" max="230" width="4.7109375" style="22" customWidth="1"/>
    <col min="231" max="231" width="15.7109375" style="22" customWidth="1"/>
    <col min="232" max="232" width="4.7109375" style="22" customWidth="1"/>
    <col min="233" max="233" width="15.7109375" style="22" customWidth="1"/>
    <col min="234" max="235" width="4.7109375" style="22" customWidth="1"/>
    <col min="236" max="241" width="3.7109375" style="22" customWidth="1"/>
    <col min="243" max="243" width="4.7109375" style="22" customWidth="1"/>
    <col min="244" max="244" width="15.7109375" style="22" customWidth="1"/>
    <col min="245" max="245" width="4.7109375" style="22" customWidth="1"/>
    <col min="246" max="246" width="15.7109375" style="22" customWidth="1"/>
    <col min="247" max="248" width="4.7109375" style="22" customWidth="1"/>
    <col min="249" max="254" width="3.7109375" style="22" customWidth="1"/>
    <col min="256" max="256" width="4.7109375" style="22" customWidth="1"/>
    <col min="257" max="257" width="15.7109375" style="22" customWidth="1"/>
    <col min="258" max="258" width="4.7109375" style="22" customWidth="1"/>
    <col min="259" max="259" width="15.7109375" style="22" customWidth="1"/>
    <col min="260" max="261" width="4.7109375" style="22" customWidth="1"/>
    <col min="262" max="267" width="3.7109375" style="22" customWidth="1"/>
    <col min="269" max="269" width="4.7109375" style="22" customWidth="1"/>
    <col min="270" max="270" width="15.7109375" style="22" customWidth="1"/>
    <col min="271" max="271" width="4.7109375" style="22" customWidth="1"/>
    <col min="272" max="272" width="15.7109375" style="22" customWidth="1"/>
    <col min="273" max="274" width="4.7109375" style="22" customWidth="1"/>
    <col min="275" max="280" width="3.7109375" style="22" customWidth="1"/>
    <col min="282" max="282" width="4.7109375" style="22" customWidth="1"/>
    <col min="283" max="283" width="15.7109375" style="22" customWidth="1"/>
    <col min="284" max="284" width="4.7109375" style="22" customWidth="1"/>
    <col min="285" max="285" width="15.7109375" style="22" customWidth="1"/>
    <col min="286" max="287" width="4.7109375" style="22" customWidth="1"/>
    <col min="288" max="293" width="3.7109375" style="22" customWidth="1"/>
    <col min="295" max="295" width="4.7109375" style="22" customWidth="1"/>
    <col min="296" max="296" width="15.7109375" style="22" customWidth="1"/>
    <col min="297" max="297" width="4.7109375" style="22" customWidth="1"/>
    <col min="298" max="298" width="15.7109375" style="22" customWidth="1"/>
    <col min="299" max="300" width="4.7109375" style="22" customWidth="1"/>
    <col min="301" max="306" width="3.7109375" style="22" customWidth="1"/>
    <col min="308" max="308" width="4.7109375" style="22" customWidth="1"/>
    <col min="309" max="309" width="15.7109375" style="22" customWidth="1"/>
    <col min="310" max="310" width="4.7109375" style="22" customWidth="1"/>
    <col min="311" max="311" width="15.7109375" style="22" customWidth="1"/>
    <col min="312" max="313" width="4.7109375" style="22" customWidth="1"/>
    <col min="314" max="319" width="3.7109375" style="22" customWidth="1"/>
    <col min="321" max="321" width="4.7109375" style="22" customWidth="1"/>
    <col min="322" max="322" width="15.7109375" style="22" customWidth="1"/>
    <col min="323" max="323" width="4.7109375" style="22" customWidth="1"/>
    <col min="324" max="324" width="15.7109375" style="22" customWidth="1"/>
    <col min="325" max="326" width="4.7109375" style="22" customWidth="1"/>
    <col min="327" max="332" width="3.7109375" style="22" customWidth="1"/>
    <col min="334" max="334" width="4.7109375" style="22" customWidth="1"/>
    <col min="335" max="335" width="15.7109375" style="22" customWidth="1"/>
    <col min="336" max="336" width="4.7109375" style="22" customWidth="1"/>
    <col min="337" max="337" width="15.7109375" style="22" customWidth="1"/>
    <col min="338" max="339" width="4.7109375" style="22" customWidth="1"/>
    <col min="340" max="345" width="3.7109375" style="22" customWidth="1"/>
  </cols>
  <sheetData>
    <row r="1" spans="1:345" ht="28.5">
      <c r="B1" s="894" t="str">
        <f>Language!$E$204</f>
        <v>Predictions</v>
      </c>
      <c r="C1" s="894"/>
      <c r="D1" s="894"/>
      <c r="E1" s="894"/>
      <c r="F1" s="894"/>
      <c r="G1" s="894"/>
    </row>
    <row r="2" spans="1:345" ht="18.75" customHeight="1">
      <c r="A2" s="184"/>
      <c r="B2" s="184"/>
      <c r="C2" s="48"/>
      <c r="D2" s="48"/>
      <c r="E2" s="48"/>
      <c r="I2" s="895">
        <f>O130</f>
        <v>0</v>
      </c>
      <c r="J2" s="895"/>
      <c r="K2" s="895"/>
      <c r="L2" s="895"/>
      <c r="M2" s="895"/>
      <c r="N2" s="895"/>
      <c r="O2" s="895"/>
      <c r="P2" s="895"/>
      <c r="Q2" s="895"/>
      <c r="R2" s="895"/>
      <c r="S2" s="895"/>
      <c r="T2" s="895"/>
      <c r="V2" s="895">
        <f>AB130</f>
        <v>0</v>
      </c>
      <c r="W2" s="895"/>
      <c r="X2" s="895"/>
      <c r="Y2" s="895"/>
      <c r="Z2" s="895"/>
      <c r="AA2" s="895"/>
      <c r="AB2" s="895"/>
      <c r="AC2" s="895"/>
      <c r="AD2" s="895"/>
      <c r="AE2" s="895"/>
      <c r="AF2" s="895"/>
      <c r="AG2" s="895"/>
      <c r="AI2" s="895">
        <f>AO130</f>
        <v>0</v>
      </c>
      <c r="AJ2" s="895"/>
      <c r="AK2" s="895"/>
      <c r="AL2" s="895"/>
      <c r="AM2" s="895"/>
      <c r="AN2" s="895"/>
      <c r="AO2" s="895"/>
      <c r="AP2" s="895"/>
      <c r="AQ2" s="895"/>
      <c r="AR2" s="895"/>
      <c r="AS2" s="895"/>
      <c r="AT2" s="895"/>
      <c r="AV2" s="895">
        <f>BB130</f>
        <v>0</v>
      </c>
      <c r="AW2" s="895"/>
      <c r="AX2" s="895"/>
      <c r="AY2" s="895"/>
      <c r="AZ2" s="895"/>
      <c r="BA2" s="895"/>
      <c r="BB2" s="895"/>
      <c r="BC2" s="895"/>
      <c r="BD2" s="895"/>
      <c r="BE2" s="895"/>
      <c r="BF2" s="895"/>
      <c r="BG2" s="895"/>
      <c r="BI2" s="895">
        <f>BO130</f>
        <v>0</v>
      </c>
      <c r="BJ2" s="895"/>
      <c r="BK2" s="895"/>
      <c r="BL2" s="895"/>
      <c r="BM2" s="895"/>
      <c r="BN2" s="895"/>
      <c r="BO2" s="895"/>
      <c r="BP2" s="895"/>
      <c r="BQ2" s="895"/>
      <c r="BR2" s="895"/>
      <c r="BS2" s="895"/>
      <c r="BT2" s="895"/>
      <c r="BV2" s="895">
        <f>CB130</f>
        <v>0</v>
      </c>
      <c r="BW2" s="895"/>
      <c r="BX2" s="895"/>
      <c r="BY2" s="895"/>
      <c r="BZ2" s="895"/>
      <c r="CA2" s="895"/>
      <c r="CB2" s="895"/>
      <c r="CC2" s="895"/>
      <c r="CD2" s="895"/>
      <c r="CE2" s="895"/>
      <c r="CF2" s="895"/>
      <c r="CG2" s="895"/>
      <c r="CI2" s="895">
        <f>CO130</f>
        <v>0</v>
      </c>
      <c r="CJ2" s="895"/>
      <c r="CK2" s="895"/>
      <c r="CL2" s="895"/>
      <c r="CM2" s="895"/>
      <c r="CN2" s="895"/>
      <c r="CO2" s="895"/>
      <c r="CP2" s="895"/>
      <c r="CQ2" s="895"/>
      <c r="CR2" s="895"/>
      <c r="CS2" s="895"/>
      <c r="CT2" s="895"/>
      <c r="CV2" s="895">
        <f>DB130</f>
        <v>0</v>
      </c>
      <c r="CW2" s="895"/>
      <c r="CX2" s="895"/>
      <c r="CY2" s="895"/>
      <c r="CZ2" s="895"/>
      <c r="DA2" s="895"/>
      <c r="DB2" s="895"/>
      <c r="DC2" s="895"/>
      <c r="DD2" s="895"/>
      <c r="DE2" s="895"/>
      <c r="DF2" s="895"/>
      <c r="DG2" s="895"/>
      <c r="DI2" s="895">
        <f>DO130</f>
        <v>0</v>
      </c>
      <c r="DJ2" s="895"/>
      <c r="DK2" s="895"/>
      <c r="DL2" s="895"/>
      <c r="DM2" s="895"/>
      <c r="DN2" s="895"/>
      <c r="DO2" s="895"/>
      <c r="DP2" s="895"/>
      <c r="DQ2" s="895"/>
      <c r="DR2" s="895"/>
      <c r="DS2" s="895"/>
      <c r="DT2" s="895"/>
      <c r="DV2" s="895">
        <f>EB130</f>
        <v>0</v>
      </c>
      <c r="DW2" s="895"/>
      <c r="DX2" s="895"/>
      <c r="DY2" s="895"/>
      <c r="DZ2" s="895"/>
      <c r="EA2" s="895"/>
      <c r="EB2" s="895"/>
      <c r="EC2" s="895"/>
      <c r="ED2" s="895"/>
      <c r="EE2" s="895"/>
      <c r="EF2" s="895"/>
      <c r="EG2" s="895"/>
      <c r="EI2" s="895">
        <f>EO130</f>
        <v>0</v>
      </c>
      <c r="EJ2" s="895"/>
      <c r="EK2" s="895"/>
      <c r="EL2" s="895"/>
      <c r="EM2" s="895"/>
      <c r="EN2" s="895"/>
      <c r="EO2" s="895"/>
      <c r="EP2" s="895"/>
      <c r="EQ2" s="895"/>
      <c r="ER2" s="895"/>
      <c r="ES2" s="895"/>
      <c r="ET2" s="895"/>
      <c r="EV2" s="895">
        <f>FB130</f>
        <v>0</v>
      </c>
      <c r="EW2" s="895"/>
      <c r="EX2" s="895"/>
      <c r="EY2" s="895"/>
      <c r="EZ2" s="895"/>
      <c r="FA2" s="895"/>
      <c r="FB2" s="895"/>
      <c r="FC2" s="895"/>
      <c r="FD2" s="895"/>
      <c r="FE2" s="895"/>
      <c r="FF2" s="895"/>
      <c r="FG2" s="895"/>
      <c r="FI2" s="895">
        <f>FO130</f>
        <v>0</v>
      </c>
      <c r="FJ2" s="895"/>
      <c r="FK2" s="895"/>
      <c r="FL2" s="895"/>
      <c r="FM2" s="895"/>
      <c r="FN2" s="895"/>
      <c r="FO2" s="895"/>
      <c r="FP2" s="895"/>
      <c r="FQ2" s="895"/>
      <c r="FR2" s="895"/>
      <c r="FS2" s="895"/>
      <c r="FT2" s="895"/>
      <c r="FV2" s="895">
        <f>GB130</f>
        <v>0</v>
      </c>
      <c r="FW2" s="895"/>
      <c r="FX2" s="895"/>
      <c r="FY2" s="895"/>
      <c r="FZ2" s="895"/>
      <c r="GA2" s="895"/>
      <c r="GB2" s="895"/>
      <c r="GC2" s="895"/>
      <c r="GD2" s="895"/>
      <c r="GE2" s="895"/>
      <c r="GF2" s="895"/>
      <c r="GG2" s="895"/>
      <c r="GI2" s="895">
        <f>GO130</f>
        <v>0</v>
      </c>
      <c r="GJ2" s="895"/>
      <c r="GK2" s="895"/>
      <c r="GL2" s="895"/>
      <c r="GM2" s="895"/>
      <c r="GN2" s="895"/>
      <c r="GO2" s="895"/>
      <c r="GP2" s="895"/>
      <c r="GQ2" s="895"/>
      <c r="GR2" s="895"/>
      <c r="GS2" s="895"/>
      <c r="GT2" s="895"/>
      <c r="GV2" s="895">
        <f>HB130</f>
        <v>0</v>
      </c>
      <c r="GW2" s="895"/>
      <c r="GX2" s="895"/>
      <c r="GY2" s="895"/>
      <c r="GZ2" s="895"/>
      <c r="HA2" s="895"/>
      <c r="HB2" s="895"/>
      <c r="HC2" s="895"/>
      <c r="HD2" s="895"/>
      <c r="HE2" s="895"/>
      <c r="HF2" s="895"/>
      <c r="HG2" s="895"/>
      <c r="HI2" s="895">
        <f>HO130</f>
        <v>0</v>
      </c>
      <c r="HJ2" s="895"/>
      <c r="HK2" s="895"/>
      <c r="HL2" s="895"/>
      <c r="HM2" s="895"/>
      <c r="HN2" s="895"/>
      <c r="HO2" s="895"/>
      <c r="HP2" s="895"/>
      <c r="HQ2" s="895"/>
      <c r="HR2" s="895"/>
      <c r="HS2" s="895"/>
      <c r="HT2" s="895"/>
      <c r="HV2" s="895">
        <f>IB130</f>
        <v>0</v>
      </c>
      <c r="HW2" s="895"/>
      <c r="HX2" s="895"/>
      <c r="HY2" s="895"/>
      <c r="HZ2" s="895"/>
      <c r="IA2" s="895"/>
      <c r="IB2" s="895"/>
      <c r="IC2" s="895"/>
      <c r="ID2" s="895"/>
      <c r="IE2" s="895"/>
      <c r="IF2" s="895"/>
      <c r="IG2" s="895"/>
      <c r="II2" s="895">
        <f>IO130</f>
        <v>0</v>
      </c>
      <c r="IJ2" s="895"/>
      <c r="IK2" s="895"/>
      <c r="IL2" s="895"/>
      <c r="IM2" s="895"/>
      <c r="IN2" s="895"/>
      <c r="IO2" s="895"/>
      <c r="IP2" s="895"/>
      <c r="IQ2" s="895"/>
      <c r="IR2" s="895"/>
      <c r="IS2" s="895"/>
      <c r="IT2" s="895"/>
      <c r="IV2" s="895">
        <f>JB130</f>
        <v>0</v>
      </c>
      <c r="IW2" s="895"/>
      <c r="IX2" s="895"/>
      <c r="IY2" s="895"/>
      <c r="IZ2" s="895"/>
      <c r="JA2" s="895"/>
      <c r="JB2" s="895"/>
      <c r="JC2" s="895"/>
      <c r="JD2" s="895"/>
      <c r="JE2" s="895"/>
      <c r="JF2" s="895"/>
      <c r="JG2" s="895"/>
      <c r="JI2" s="895">
        <f>JO130</f>
        <v>0</v>
      </c>
      <c r="JJ2" s="895"/>
      <c r="JK2" s="895"/>
      <c r="JL2" s="895"/>
      <c r="JM2" s="895"/>
      <c r="JN2" s="895"/>
      <c r="JO2" s="895"/>
      <c r="JP2" s="895"/>
      <c r="JQ2" s="895"/>
      <c r="JR2" s="895"/>
      <c r="JS2" s="895"/>
      <c r="JT2" s="895"/>
      <c r="JV2" s="895">
        <f>KB130</f>
        <v>0</v>
      </c>
      <c r="JW2" s="895"/>
      <c r="JX2" s="895"/>
      <c r="JY2" s="895"/>
      <c r="JZ2" s="895"/>
      <c r="KA2" s="895"/>
      <c r="KB2" s="895"/>
      <c r="KC2" s="895"/>
      <c r="KD2" s="895"/>
      <c r="KE2" s="895"/>
      <c r="KF2" s="895"/>
      <c r="KG2" s="895"/>
      <c r="KI2" s="895">
        <f>KO130</f>
        <v>0</v>
      </c>
      <c r="KJ2" s="895"/>
      <c r="KK2" s="895"/>
      <c r="KL2" s="895"/>
      <c r="KM2" s="895"/>
      <c r="KN2" s="895"/>
      <c r="KO2" s="895"/>
      <c r="KP2" s="895"/>
      <c r="KQ2" s="895"/>
      <c r="KR2" s="895"/>
      <c r="KS2" s="895"/>
      <c r="KT2" s="895"/>
      <c r="KV2" s="895">
        <f>LB130</f>
        <v>0</v>
      </c>
      <c r="KW2" s="895"/>
      <c r="KX2" s="895"/>
      <c r="KY2" s="895"/>
      <c r="KZ2" s="895"/>
      <c r="LA2" s="895"/>
      <c r="LB2" s="895"/>
      <c r="LC2" s="895"/>
      <c r="LD2" s="895"/>
      <c r="LE2" s="895"/>
      <c r="LF2" s="895"/>
      <c r="LG2" s="895"/>
      <c r="LI2" s="895">
        <f>LO130</f>
        <v>0</v>
      </c>
      <c r="LJ2" s="895"/>
      <c r="LK2" s="895"/>
      <c r="LL2" s="895"/>
      <c r="LM2" s="895"/>
      <c r="LN2" s="895"/>
      <c r="LO2" s="895"/>
      <c r="LP2" s="895"/>
      <c r="LQ2" s="895"/>
      <c r="LR2" s="895"/>
      <c r="LS2" s="895"/>
      <c r="LT2" s="895"/>
      <c r="LV2" s="895">
        <f>MB130</f>
        <v>0</v>
      </c>
      <c r="LW2" s="895"/>
      <c r="LX2" s="895"/>
      <c r="LY2" s="895"/>
      <c r="LZ2" s="895"/>
      <c r="MA2" s="895"/>
      <c r="MB2" s="895"/>
      <c r="MC2" s="895"/>
      <c r="MD2" s="895"/>
      <c r="ME2" s="895"/>
      <c r="MF2" s="895"/>
      <c r="MG2" s="895"/>
    </row>
    <row r="3" spans="1:345" ht="24.75" customHeight="1" thickBot="1">
      <c r="A3" s="184"/>
      <c r="B3" s="871" t="str">
        <f>Language!$E$205</f>
        <v>Correct Results</v>
      </c>
      <c r="C3" s="872"/>
      <c r="D3" s="872"/>
      <c r="E3" s="872"/>
      <c r="F3" s="872"/>
      <c r="G3" s="873"/>
      <c r="I3" s="899" t="s">
        <v>555</v>
      </c>
      <c r="J3" s="900"/>
      <c r="K3" s="900"/>
      <c r="L3" s="900"/>
      <c r="M3" s="900"/>
      <c r="N3" s="900"/>
      <c r="O3" s="900"/>
      <c r="P3" s="900"/>
      <c r="Q3" s="900"/>
      <c r="R3" s="900"/>
      <c r="S3" s="900"/>
      <c r="T3" s="901"/>
      <c r="V3" s="899" t="s">
        <v>1637</v>
      </c>
      <c r="W3" s="900"/>
      <c r="X3" s="900"/>
      <c r="Y3" s="900"/>
      <c r="Z3" s="900"/>
      <c r="AA3" s="900"/>
      <c r="AB3" s="900"/>
      <c r="AC3" s="900"/>
      <c r="AD3" s="900"/>
      <c r="AE3" s="900"/>
      <c r="AF3" s="900"/>
      <c r="AG3" s="901"/>
      <c r="AI3" s="899"/>
      <c r="AJ3" s="900"/>
      <c r="AK3" s="900"/>
      <c r="AL3" s="900"/>
      <c r="AM3" s="900"/>
      <c r="AN3" s="900"/>
      <c r="AO3" s="900"/>
      <c r="AP3" s="900"/>
      <c r="AQ3" s="900"/>
      <c r="AR3" s="900"/>
      <c r="AS3" s="900"/>
      <c r="AT3" s="901"/>
      <c r="AV3" s="899"/>
      <c r="AW3" s="900"/>
      <c r="AX3" s="900"/>
      <c r="AY3" s="900"/>
      <c r="AZ3" s="900"/>
      <c r="BA3" s="900"/>
      <c r="BB3" s="900"/>
      <c r="BC3" s="900"/>
      <c r="BD3" s="900"/>
      <c r="BE3" s="900"/>
      <c r="BF3" s="900"/>
      <c r="BG3" s="901"/>
      <c r="BI3" s="899"/>
      <c r="BJ3" s="900"/>
      <c r="BK3" s="900"/>
      <c r="BL3" s="900"/>
      <c r="BM3" s="900"/>
      <c r="BN3" s="900"/>
      <c r="BO3" s="900"/>
      <c r="BP3" s="900"/>
      <c r="BQ3" s="900"/>
      <c r="BR3" s="900"/>
      <c r="BS3" s="900"/>
      <c r="BT3" s="901"/>
      <c r="BV3" s="899"/>
      <c r="BW3" s="900"/>
      <c r="BX3" s="900"/>
      <c r="BY3" s="900"/>
      <c r="BZ3" s="900"/>
      <c r="CA3" s="900"/>
      <c r="CB3" s="900"/>
      <c r="CC3" s="900"/>
      <c r="CD3" s="900"/>
      <c r="CE3" s="900"/>
      <c r="CF3" s="900"/>
      <c r="CG3" s="901"/>
      <c r="CI3" s="899"/>
      <c r="CJ3" s="900"/>
      <c r="CK3" s="900"/>
      <c r="CL3" s="900"/>
      <c r="CM3" s="900"/>
      <c r="CN3" s="900"/>
      <c r="CO3" s="900"/>
      <c r="CP3" s="900"/>
      <c r="CQ3" s="900"/>
      <c r="CR3" s="900"/>
      <c r="CS3" s="900"/>
      <c r="CT3" s="901"/>
      <c r="CV3" s="899"/>
      <c r="CW3" s="900"/>
      <c r="CX3" s="900"/>
      <c r="CY3" s="900"/>
      <c r="CZ3" s="900"/>
      <c r="DA3" s="900"/>
      <c r="DB3" s="900"/>
      <c r="DC3" s="900"/>
      <c r="DD3" s="900"/>
      <c r="DE3" s="900"/>
      <c r="DF3" s="900"/>
      <c r="DG3" s="901"/>
      <c r="DI3" s="899"/>
      <c r="DJ3" s="900"/>
      <c r="DK3" s="900"/>
      <c r="DL3" s="900"/>
      <c r="DM3" s="900"/>
      <c r="DN3" s="900"/>
      <c r="DO3" s="900"/>
      <c r="DP3" s="900"/>
      <c r="DQ3" s="900"/>
      <c r="DR3" s="900"/>
      <c r="DS3" s="900"/>
      <c r="DT3" s="901"/>
      <c r="DV3" s="899"/>
      <c r="DW3" s="900"/>
      <c r="DX3" s="900"/>
      <c r="DY3" s="900"/>
      <c r="DZ3" s="900"/>
      <c r="EA3" s="900"/>
      <c r="EB3" s="900"/>
      <c r="EC3" s="900"/>
      <c r="ED3" s="900"/>
      <c r="EE3" s="900"/>
      <c r="EF3" s="900"/>
      <c r="EG3" s="901"/>
      <c r="EI3" s="899"/>
      <c r="EJ3" s="900"/>
      <c r="EK3" s="900"/>
      <c r="EL3" s="900"/>
      <c r="EM3" s="900"/>
      <c r="EN3" s="900"/>
      <c r="EO3" s="900"/>
      <c r="EP3" s="900"/>
      <c r="EQ3" s="900"/>
      <c r="ER3" s="900"/>
      <c r="ES3" s="900"/>
      <c r="ET3" s="901"/>
      <c r="EV3" s="899"/>
      <c r="EW3" s="900"/>
      <c r="EX3" s="900"/>
      <c r="EY3" s="900"/>
      <c r="EZ3" s="900"/>
      <c r="FA3" s="900"/>
      <c r="FB3" s="900"/>
      <c r="FC3" s="900"/>
      <c r="FD3" s="900"/>
      <c r="FE3" s="900"/>
      <c r="FF3" s="900"/>
      <c r="FG3" s="901"/>
      <c r="FI3" s="899"/>
      <c r="FJ3" s="900"/>
      <c r="FK3" s="900"/>
      <c r="FL3" s="900"/>
      <c r="FM3" s="900"/>
      <c r="FN3" s="900"/>
      <c r="FO3" s="900"/>
      <c r="FP3" s="900"/>
      <c r="FQ3" s="900"/>
      <c r="FR3" s="900"/>
      <c r="FS3" s="900"/>
      <c r="FT3" s="901"/>
      <c r="FV3" s="899"/>
      <c r="FW3" s="900"/>
      <c r="FX3" s="900"/>
      <c r="FY3" s="900"/>
      <c r="FZ3" s="900"/>
      <c r="GA3" s="900"/>
      <c r="GB3" s="900"/>
      <c r="GC3" s="900"/>
      <c r="GD3" s="900"/>
      <c r="GE3" s="900"/>
      <c r="GF3" s="900"/>
      <c r="GG3" s="901"/>
      <c r="GI3" s="899"/>
      <c r="GJ3" s="900"/>
      <c r="GK3" s="900"/>
      <c r="GL3" s="900"/>
      <c r="GM3" s="900"/>
      <c r="GN3" s="900"/>
      <c r="GO3" s="900"/>
      <c r="GP3" s="900"/>
      <c r="GQ3" s="900"/>
      <c r="GR3" s="900"/>
      <c r="GS3" s="900"/>
      <c r="GT3" s="901"/>
      <c r="GV3" s="899"/>
      <c r="GW3" s="900"/>
      <c r="GX3" s="900"/>
      <c r="GY3" s="900"/>
      <c r="GZ3" s="900"/>
      <c r="HA3" s="900"/>
      <c r="HB3" s="900"/>
      <c r="HC3" s="900"/>
      <c r="HD3" s="900"/>
      <c r="HE3" s="900"/>
      <c r="HF3" s="900"/>
      <c r="HG3" s="901"/>
      <c r="HI3" s="899"/>
      <c r="HJ3" s="900"/>
      <c r="HK3" s="900"/>
      <c r="HL3" s="900"/>
      <c r="HM3" s="900"/>
      <c r="HN3" s="900"/>
      <c r="HO3" s="900"/>
      <c r="HP3" s="900"/>
      <c r="HQ3" s="900"/>
      <c r="HR3" s="900"/>
      <c r="HS3" s="900"/>
      <c r="HT3" s="901"/>
      <c r="HV3" s="899"/>
      <c r="HW3" s="900"/>
      <c r="HX3" s="900"/>
      <c r="HY3" s="900"/>
      <c r="HZ3" s="900"/>
      <c r="IA3" s="900"/>
      <c r="IB3" s="900"/>
      <c r="IC3" s="900"/>
      <c r="ID3" s="900"/>
      <c r="IE3" s="900"/>
      <c r="IF3" s="900"/>
      <c r="IG3" s="901"/>
      <c r="II3" s="899"/>
      <c r="IJ3" s="900"/>
      <c r="IK3" s="900"/>
      <c r="IL3" s="900"/>
      <c r="IM3" s="900"/>
      <c r="IN3" s="900"/>
      <c r="IO3" s="900"/>
      <c r="IP3" s="900"/>
      <c r="IQ3" s="900"/>
      <c r="IR3" s="900"/>
      <c r="IS3" s="900"/>
      <c r="IT3" s="901"/>
      <c r="IV3" s="899"/>
      <c r="IW3" s="900"/>
      <c r="IX3" s="900"/>
      <c r="IY3" s="900"/>
      <c r="IZ3" s="900"/>
      <c r="JA3" s="900"/>
      <c r="JB3" s="900"/>
      <c r="JC3" s="900"/>
      <c r="JD3" s="900"/>
      <c r="JE3" s="900"/>
      <c r="JF3" s="900"/>
      <c r="JG3" s="901"/>
      <c r="JI3" s="899"/>
      <c r="JJ3" s="900"/>
      <c r="JK3" s="900"/>
      <c r="JL3" s="900"/>
      <c r="JM3" s="900"/>
      <c r="JN3" s="900"/>
      <c r="JO3" s="900"/>
      <c r="JP3" s="900"/>
      <c r="JQ3" s="900"/>
      <c r="JR3" s="900"/>
      <c r="JS3" s="900"/>
      <c r="JT3" s="901"/>
      <c r="JV3" s="899"/>
      <c r="JW3" s="900"/>
      <c r="JX3" s="900"/>
      <c r="JY3" s="900"/>
      <c r="JZ3" s="900"/>
      <c r="KA3" s="900"/>
      <c r="KB3" s="900"/>
      <c r="KC3" s="900"/>
      <c r="KD3" s="900"/>
      <c r="KE3" s="900"/>
      <c r="KF3" s="900"/>
      <c r="KG3" s="901"/>
      <c r="KI3" s="899"/>
      <c r="KJ3" s="900"/>
      <c r="KK3" s="900"/>
      <c r="KL3" s="900"/>
      <c r="KM3" s="900"/>
      <c r="KN3" s="900"/>
      <c r="KO3" s="900"/>
      <c r="KP3" s="900"/>
      <c r="KQ3" s="900"/>
      <c r="KR3" s="900"/>
      <c r="KS3" s="900"/>
      <c r="KT3" s="901"/>
      <c r="KV3" s="899"/>
      <c r="KW3" s="900"/>
      <c r="KX3" s="900"/>
      <c r="KY3" s="900"/>
      <c r="KZ3" s="900"/>
      <c r="LA3" s="900"/>
      <c r="LB3" s="900"/>
      <c r="LC3" s="900"/>
      <c r="LD3" s="900"/>
      <c r="LE3" s="900"/>
      <c r="LF3" s="900"/>
      <c r="LG3" s="901"/>
      <c r="LI3" s="899"/>
      <c r="LJ3" s="900"/>
      <c r="LK3" s="900"/>
      <c r="LL3" s="900"/>
      <c r="LM3" s="900"/>
      <c r="LN3" s="900"/>
      <c r="LO3" s="900"/>
      <c r="LP3" s="900"/>
      <c r="LQ3" s="900"/>
      <c r="LR3" s="900"/>
      <c r="LS3" s="900"/>
      <c r="LT3" s="901"/>
      <c r="LV3" s="899"/>
      <c r="LW3" s="900"/>
      <c r="LX3" s="900"/>
      <c r="LY3" s="900"/>
      <c r="LZ3" s="900"/>
      <c r="MA3" s="900"/>
      <c r="MB3" s="900"/>
      <c r="MC3" s="900"/>
      <c r="MD3" s="900"/>
      <c r="ME3" s="900"/>
      <c r="MF3" s="900"/>
      <c r="MG3" s="901"/>
    </row>
    <row r="4" spans="1:345" ht="40.5" customHeight="1" thickTop="1">
      <c r="A4" s="184"/>
      <c r="B4" s="204"/>
      <c r="C4" s="205"/>
      <c r="D4" s="205"/>
      <c r="E4" s="206"/>
      <c r="F4" s="874" t="str">
        <f>Language!$E$209</f>
        <v>Result</v>
      </c>
      <c r="G4" s="875"/>
      <c r="I4" s="212"/>
      <c r="J4" s="205"/>
      <c r="K4" s="205"/>
      <c r="L4" s="206"/>
      <c r="M4" s="870" t="str">
        <f>Language!$E$209</f>
        <v>Result</v>
      </c>
      <c r="N4" s="870"/>
      <c r="O4" s="207" t="str">
        <f>Language!$E$219</f>
        <v>Final</v>
      </c>
      <c r="P4" s="207" t="str">
        <f>Language!$E$210</f>
        <v>W/D/L</v>
      </c>
      <c r="Q4" s="207" t="str">
        <f>Language!$E$211</f>
        <v>GD</v>
      </c>
      <c r="R4" s="207" t="str">
        <f>Language!$E$212</f>
        <v>exact</v>
      </c>
      <c r="S4" s="207" t="str">
        <f>Language!$E$224</f>
        <v>many g.</v>
      </c>
      <c r="T4" s="208" t="str">
        <f>Language!$E$213</f>
        <v>teams</v>
      </c>
      <c r="V4" s="212"/>
      <c r="W4" s="205"/>
      <c r="X4" s="205"/>
      <c r="Y4" s="206"/>
      <c r="Z4" s="870" t="str">
        <f>Language!$E$209</f>
        <v>Result</v>
      </c>
      <c r="AA4" s="870"/>
      <c r="AB4" s="207" t="str">
        <f>Language!$E$219</f>
        <v>Final</v>
      </c>
      <c r="AC4" s="207" t="str">
        <f>Language!$E$210</f>
        <v>W/D/L</v>
      </c>
      <c r="AD4" s="207" t="str">
        <f>Language!$E$211</f>
        <v>GD</v>
      </c>
      <c r="AE4" s="207" t="str">
        <f>Language!$E$212</f>
        <v>exact</v>
      </c>
      <c r="AF4" s="207" t="str">
        <f>Language!$E$224</f>
        <v>many g.</v>
      </c>
      <c r="AG4" s="208" t="str">
        <f>Language!$E$213</f>
        <v>teams</v>
      </c>
      <c r="AI4" s="212"/>
      <c r="AJ4" s="205"/>
      <c r="AK4" s="205"/>
      <c r="AL4" s="206"/>
      <c r="AM4" s="870" t="str">
        <f>Language!$E$209</f>
        <v>Result</v>
      </c>
      <c r="AN4" s="870"/>
      <c r="AO4" s="207" t="str">
        <f>Language!$E$219</f>
        <v>Final</v>
      </c>
      <c r="AP4" s="207" t="str">
        <f>Language!$E$210</f>
        <v>W/D/L</v>
      </c>
      <c r="AQ4" s="207" t="str">
        <f>Language!$E$211</f>
        <v>GD</v>
      </c>
      <c r="AR4" s="207" t="str">
        <f>Language!$E$212</f>
        <v>exact</v>
      </c>
      <c r="AS4" s="207" t="str">
        <f>Language!$E$224</f>
        <v>many g.</v>
      </c>
      <c r="AT4" s="208" t="str">
        <f>Language!$E$213</f>
        <v>teams</v>
      </c>
      <c r="AV4" s="212"/>
      <c r="AW4" s="205"/>
      <c r="AX4" s="205"/>
      <c r="AY4" s="206"/>
      <c r="AZ4" s="870" t="str">
        <f>Language!$E$209</f>
        <v>Result</v>
      </c>
      <c r="BA4" s="870"/>
      <c r="BB4" s="207" t="str">
        <f>Language!$E$219</f>
        <v>Final</v>
      </c>
      <c r="BC4" s="207" t="str">
        <f>Language!$E$210</f>
        <v>W/D/L</v>
      </c>
      <c r="BD4" s="207" t="str">
        <f>Language!$E$211</f>
        <v>GD</v>
      </c>
      <c r="BE4" s="207" t="str">
        <f>Language!$E$212</f>
        <v>exact</v>
      </c>
      <c r="BF4" s="207" t="str">
        <f>Language!$E$224</f>
        <v>many g.</v>
      </c>
      <c r="BG4" s="208" t="str">
        <f>Language!$E$213</f>
        <v>teams</v>
      </c>
      <c r="BI4" s="212"/>
      <c r="BJ4" s="205"/>
      <c r="BK4" s="205"/>
      <c r="BL4" s="206"/>
      <c r="BM4" s="870" t="str">
        <f>Language!$E$209</f>
        <v>Result</v>
      </c>
      <c r="BN4" s="870"/>
      <c r="BO4" s="207" t="str">
        <f>Language!$E$219</f>
        <v>Final</v>
      </c>
      <c r="BP4" s="207" t="str">
        <f>Language!$E$210</f>
        <v>W/D/L</v>
      </c>
      <c r="BQ4" s="207" t="str">
        <f>Language!$E$211</f>
        <v>GD</v>
      </c>
      <c r="BR4" s="207" t="str">
        <f>Language!$E$212</f>
        <v>exact</v>
      </c>
      <c r="BS4" s="207" t="str">
        <f>Language!$E$224</f>
        <v>many g.</v>
      </c>
      <c r="BT4" s="208" t="str">
        <f>Language!$E$213</f>
        <v>teams</v>
      </c>
      <c r="BV4" s="212"/>
      <c r="BW4" s="205"/>
      <c r="BX4" s="205"/>
      <c r="BY4" s="206"/>
      <c r="BZ4" s="870" t="str">
        <f>Language!$E$209</f>
        <v>Result</v>
      </c>
      <c r="CA4" s="870"/>
      <c r="CB4" s="207" t="str">
        <f>Language!$E$219</f>
        <v>Final</v>
      </c>
      <c r="CC4" s="207" t="str">
        <f>Language!$E$210</f>
        <v>W/D/L</v>
      </c>
      <c r="CD4" s="207" t="str">
        <f>Language!$E$211</f>
        <v>GD</v>
      </c>
      <c r="CE4" s="207" t="str">
        <f>Language!$E$212</f>
        <v>exact</v>
      </c>
      <c r="CF4" s="207" t="str">
        <f>Language!$E$224</f>
        <v>many g.</v>
      </c>
      <c r="CG4" s="208" t="str">
        <f>Language!$E$213</f>
        <v>teams</v>
      </c>
      <c r="CI4" s="212"/>
      <c r="CJ4" s="205"/>
      <c r="CK4" s="205"/>
      <c r="CL4" s="206"/>
      <c r="CM4" s="870" t="str">
        <f>Language!$E$209</f>
        <v>Result</v>
      </c>
      <c r="CN4" s="870"/>
      <c r="CO4" s="207" t="str">
        <f>Language!$E$219</f>
        <v>Final</v>
      </c>
      <c r="CP4" s="207" t="str">
        <f>Language!$E$210</f>
        <v>W/D/L</v>
      </c>
      <c r="CQ4" s="207" t="str">
        <f>Language!$E$211</f>
        <v>GD</v>
      </c>
      <c r="CR4" s="207" t="str">
        <f>Language!$E$212</f>
        <v>exact</v>
      </c>
      <c r="CS4" s="207" t="str">
        <f>Language!$E$224</f>
        <v>many g.</v>
      </c>
      <c r="CT4" s="208" t="str">
        <f>Language!$E$213</f>
        <v>teams</v>
      </c>
      <c r="CV4" s="212"/>
      <c r="CW4" s="205"/>
      <c r="CX4" s="205"/>
      <c r="CY4" s="206"/>
      <c r="CZ4" s="870" t="str">
        <f>Language!$E$209</f>
        <v>Result</v>
      </c>
      <c r="DA4" s="870"/>
      <c r="DB4" s="207" t="str">
        <f>Language!$E$219</f>
        <v>Final</v>
      </c>
      <c r="DC4" s="207" t="str">
        <f>Language!$E$210</f>
        <v>W/D/L</v>
      </c>
      <c r="DD4" s="207" t="str">
        <f>Language!$E$211</f>
        <v>GD</v>
      </c>
      <c r="DE4" s="207" t="str">
        <f>Language!$E$212</f>
        <v>exact</v>
      </c>
      <c r="DF4" s="207" t="str">
        <f>Language!$E$224</f>
        <v>many g.</v>
      </c>
      <c r="DG4" s="208" t="str">
        <f>Language!$E$213</f>
        <v>teams</v>
      </c>
      <c r="DI4" s="212"/>
      <c r="DJ4" s="205"/>
      <c r="DK4" s="205"/>
      <c r="DL4" s="206"/>
      <c r="DM4" s="870" t="str">
        <f>Language!$E$209</f>
        <v>Result</v>
      </c>
      <c r="DN4" s="870"/>
      <c r="DO4" s="207" t="str">
        <f>Language!$E$219</f>
        <v>Final</v>
      </c>
      <c r="DP4" s="207" t="str">
        <f>Language!$E$210</f>
        <v>W/D/L</v>
      </c>
      <c r="DQ4" s="207" t="str">
        <f>Language!$E$211</f>
        <v>GD</v>
      </c>
      <c r="DR4" s="207" t="str">
        <f>Language!$E$212</f>
        <v>exact</v>
      </c>
      <c r="DS4" s="207" t="str">
        <f>Language!$E$224</f>
        <v>many g.</v>
      </c>
      <c r="DT4" s="208" t="str">
        <f>Language!$E$213</f>
        <v>teams</v>
      </c>
      <c r="DV4" s="212"/>
      <c r="DW4" s="205"/>
      <c r="DX4" s="205"/>
      <c r="DY4" s="206"/>
      <c r="DZ4" s="870" t="str">
        <f>Language!$E$209</f>
        <v>Result</v>
      </c>
      <c r="EA4" s="870"/>
      <c r="EB4" s="207" t="str">
        <f>Language!$E$219</f>
        <v>Final</v>
      </c>
      <c r="EC4" s="207" t="str">
        <f>Language!$E$210</f>
        <v>W/D/L</v>
      </c>
      <c r="ED4" s="207" t="str">
        <f>Language!$E$211</f>
        <v>GD</v>
      </c>
      <c r="EE4" s="207" t="str">
        <f>Language!$E$212</f>
        <v>exact</v>
      </c>
      <c r="EF4" s="207" t="str">
        <f>Language!$E$224</f>
        <v>many g.</v>
      </c>
      <c r="EG4" s="208" t="str">
        <f>Language!$E$213</f>
        <v>teams</v>
      </c>
      <c r="EI4" s="212"/>
      <c r="EJ4" s="205"/>
      <c r="EK4" s="205"/>
      <c r="EL4" s="206"/>
      <c r="EM4" s="870" t="str">
        <f>Language!$E$209</f>
        <v>Result</v>
      </c>
      <c r="EN4" s="870"/>
      <c r="EO4" s="207" t="str">
        <f>Language!$E$219</f>
        <v>Final</v>
      </c>
      <c r="EP4" s="207" t="str">
        <f>Language!$E$210</f>
        <v>W/D/L</v>
      </c>
      <c r="EQ4" s="207" t="str">
        <f>Language!$E$211</f>
        <v>GD</v>
      </c>
      <c r="ER4" s="207" t="str">
        <f>Language!$E$212</f>
        <v>exact</v>
      </c>
      <c r="ES4" s="207" t="str">
        <f>Language!$E$224</f>
        <v>many g.</v>
      </c>
      <c r="ET4" s="208" t="str">
        <f>Language!$E$213</f>
        <v>teams</v>
      </c>
      <c r="EV4" s="212"/>
      <c r="EW4" s="205"/>
      <c r="EX4" s="205"/>
      <c r="EY4" s="206"/>
      <c r="EZ4" s="870" t="str">
        <f>Language!$E$209</f>
        <v>Result</v>
      </c>
      <c r="FA4" s="870"/>
      <c r="FB4" s="207" t="str">
        <f>Language!$E$219</f>
        <v>Final</v>
      </c>
      <c r="FC4" s="207" t="str">
        <f>Language!$E$210</f>
        <v>W/D/L</v>
      </c>
      <c r="FD4" s="207" t="str">
        <f>Language!$E$211</f>
        <v>GD</v>
      </c>
      <c r="FE4" s="207" t="str">
        <f>Language!$E$212</f>
        <v>exact</v>
      </c>
      <c r="FF4" s="207" t="str">
        <f>Language!$E$224</f>
        <v>many g.</v>
      </c>
      <c r="FG4" s="208" t="str">
        <f>Language!$E$213</f>
        <v>teams</v>
      </c>
      <c r="FI4" s="212"/>
      <c r="FJ4" s="205"/>
      <c r="FK4" s="205"/>
      <c r="FL4" s="206"/>
      <c r="FM4" s="870" t="str">
        <f>Language!$E$209</f>
        <v>Result</v>
      </c>
      <c r="FN4" s="870"/>
      <c r="FO4" s="207" t="str">
        <f>Language!$E$219</f>
        <v>Final</v>
      </c>
      <c r="FP4" s="207" t="str">
        <f>Language!$E$210</f>
        <v>W/D/L</v>
      </c>
      <c r="FQ4" s="207" t="str">
        <f>Language!$E$211</f>
        <v>GD</v>
      </c>
      <c r="FR4" s="207" t="str">
        <f>Language!$E$212</f>
        <v>exact</v>
      </c>
      <c r="FS4" s="207" t="str">
        <f>Language!$E$224</f>
        <v>many g.</v>
      </c>
      <c r="FT4" s="208" t="str">
        <f>Language!$E$213</f>
        <v>teams</v>
      </c>
      <c r="FV4" s="212"/>
      <c r="FW4" s="205"/>
      <c r="FX4" s="205"/>
      <c r="FY4" s="206"/>
      <c r="FZ4" s="870" t="str">
        <f>Language!$E$209</f>
        <v>Result</v>
      </c>
      <c r="GA4" s="870"/>
      <c r="GB4" s="207" t="str">
        <f>Language!$E$219</f>
        <v>Final</v>
      </c>
      <c r="GC4" s="207" t="str">
        <f>Language!$E$210</f>
        <v>W/D/L</v>
      </c>
      <c r="GD4" s="207" t="str">
        <f>Language!$E$211</f>
        <v>GD</v>
      </c>
      <c r="GE4" s="207" t="str">
        <f>Language!$E$212</f>
        <v>exact</v>
      </c>
      <c r="GF4" s="207" t="str">
        <f>Language!$E$224</f>
        <v>many g.</v>
      </c>
      <c r="GG4" s="208" t="str">
        <f>Language!$E$213</f>
        <v>teams</v>
      </c>
      <c r="GI4" s="212"/>
      <c r="GJ4" s="205"/>
      <c r="GK4" s="205"/>
      <c r="GL4" s="206"/>
      <c r="GM4" s="870" t="str">
        <f>Language!$E$209</f>
        <v>Result</v>
      </c>
      <c r="GN4" s="870"/>
      <c r="GO4" s="207" t="str">
        <f>Language!$E$219</f>
        <v>Final</v>
      </c>
      <c r="GP4" s="207" t="str">
        <f>Language!$E$210</f>
        <v>W/D/L</v>
      </c>
      <c r="GQ4" s="207" t="str">
        <f>Language!$E$211</f>
        <v>GD</v>
      </c>
      <c r="GR4" s="207" t="str">
        <f>Language!$E$212</f>
        <v>exact</v>
      </c>
      <c r="GS4" s="207" t="str">
        <f>Language!$E$224</f>
        <v>many g.</v>
      </c>
      <c r="GT4" s="208" t="str">
        <f>Language!$E$213</f>
        <v>teams</v>
      </c>
      <c r="GV4" s="212"/>
      <c r="GW4" s="205"/>
      <c r="GX4" s="205"/>
      <c r="GY4" s="206"/>
      <c r="GZ4" s="870" t="str">
        <f>Language!$E$209</f>
        <v>Result</v>
      </c>
      <c r="HA4" s="870"/>
      <c r="HB4" s="207" t="str">
        <f>Language!$E$219</f>
        <v>Final</v>
      </c>
      <c r="HC4" s="207" t="str">
        <f>Language!$E$210</f>
        <v>W/D/L</v>
      </c>
      <c r="HD4" s="207" t="str">
        <f>Language!$E$211</f>
        <v>GD</v>
      </c>
      <c r="HE4" s="207" t="str">
        <f>Language!$E$212</f>
        <v>exact</v>
      </c>
      <c r="HF4" s="207" t="str">
        <f>Language!$E$224</f>
        <v>many g.</v>
      </c>
      <c r="HG4" s="208" t="str">
        <f>Language!$E$213</f>
        <v>teams</v>
      </c>
      <c r="HI4" s="212"/>
      <c r="HJ4" s="205"/>
      <c r="HK4" s="205"/>
      <c r="HL4" s="206"/>
      <c r="HM4" s="870" t="str">
        <f>Language!$E$209</f>
        <v>Result</v>
      </c>
      <c r="HN4" s="870"/>
      <c r="HO4" s="207" t="str">
        <f>Language!$E$219</f>
        <v>Final</v>
      </c>
      <c r="HP4" s="207" t="str">
        <f>Language!$E$210</f>
        <v>W/D/L</v>
      </c>
      <c r="HQ4" s="207" t="str">
        <f>Language!$E$211</f>
        <v>GD</v>
      </c>
      <c r="HR4" s="207" t="str">
        <f>Language!$E$212</f>
        <v>exact</v>
      </c>
      <c r="HS4" s="207" t="str">
        <f>Language!$E$224</f>
        <v>many g.</v>
      </c>
      <c r="HT4" s="208" t="str">
        <f>Language!$E$213</f>
        <v>teams</v>
      </c>
      <c r="HV4" s="212"/>
      <c r="HW4" s="205"/>
      <c r="HX4" s="205"/>
      <c r="HY4" s="206"/>
      <c r="HZ4" s="870" t="str">
        <f>Language!$E$209</f>
        <v>Result</v>
      </c>
      <c r="IA4" s="870"/>
      <c r="IB4" s="207" t="str">
        <f>Language!$E$219</f>
        <v>Final</v>
      </c>
      <c r="IC4" s="207" t="str">
        <f>Language!$E$210</f>
        <v>W/D/L</v>
      </c>
      <c r="ID4" s="207" t="str">
        <f>Language!$E$211</f>
        <v>GD</v>
      </c>
      <c r="IE4" s="207" t="str">
        <f>Language!$E$212</f>
        <v>exact</v>
      </c>
      <c r="IF4" s="207" t="str">
        <f>Language!$E$224</f>
        <v>many g.</v>
      </c>
      <c r="IG4" s="208" t="str">
        <f>Language!$E$213</f>
        <v>teams</v>
      </c>
      <c r="II4" s="212"/>
      <c r="IJ4" s="205"/>
      <c r="IK4" s="205"/>
      <c r="IL4" s="206"/>
      <c r="IM4" s="870" t="str">
        <f>Language!$E$209</f>
        <v>Result</v>
      </c>
      <c r="IN4" s="870"/>
      <c r="IO4" s="207" t="str">
        <f>Language!$E$219</f>
        <v>Final</v>
      </c>
      <c r="IP4" s="207" t="str">
        <f>Language!$E$210</f>
        <v>W/D/L</v>
      </c>
      <c r="IQ4" s="207" t="str">
        <f>Language!$E$211</f>
        <v>GD</v>
      </c>
      <c r="IR4" s="207" t="str">
        <f>Language!$E$212</f>
        <v>exact</v>
      </c>
      <c r="IS4" s="207" t="str">
        <f>Language!$E$224</f>
        <v>many g.</v>
      </c>
      <c r="IT4" s="208" t="str">
        <f>Language!$E$213</f>
        <v>teams</v>
      </c>
      <c r="IV4" s="212"/>
      <c r="IW4" s="205"/>
      <c r="IX4" s="205"/>
      <c r="IY4" s="206"/>
      <c r="IZ4" s="870" t="str">
        <f>Language!$E$209</f>
        <v>Result</v>
      </c>
      <c r="JA4" s="870"/>
      <c r="JB4" s="207" t="str">
        <f>Language!$E$219</f>
        <v>Final</v>
      </c>
      <c r="JC4" s="207" t="str">
        <f>Language!$E$210</f>
        <v>W/D/L</v>
      </c>
      <c r="JD4" s="207" t="str">
        <f>Language!$E$211</f>
        <v>GD</v>
      </c>
      <c r="JE4" s="207" t="str">
        <f>Language!$E$212</f>
        <v>exact</v>
      </c>
      <c r="JF4" s="207" t="str">
        <f>Language!$E$224</f>
        <v>many g.</v>
      </c>
      <c r="JG4" s="208" t="str">
        <f>Language!$E$213</f>
        <v>teams</v>
      </c>
      <c r="JI4" s="212"/>
      <c r="JJ4" s="205"/>
      <c r="JK4" s="205"/>
      <c r="JL4" s="206"/>
      <c r="JM4" s="870" t="str">
        <f>Language!$E$209</f>
        <v>Result</v>
      </c>
      <c r="JN4" s="870"/>
      <c r="JO4" s="207" t="str">
        <f>Language!$E$219</f>
        <v>Final</v>
      </c>
      <c r="JP4" s="207" t="str">
        <f>Language!$E$210</f>
        <v>W/D/L</v>
      </c>
      <c r="JQ4" s="207" t="str">
        <f>Language!$E$211</f>
        <v>GD</v>
      </c>
      <c r="JR4" s="207" t="str">
        <f>Language!$E$212</f>
        <v>exact</v>
      </c>
      <c r="JS4" s="207" t="str">
        <f>Language!$E$224</f>
        <v>many g.</v>
      </c>
      <c r="JT4" s="208" t="str">
        <f>Language!$E$213</f>
        <v>teams</v>
      </c>
      <c r="JV4" s="212"/>
      <c r="JW4" s="205"/>
      <c r="JX4" s="205"/>
      <c r="JY4" s="206"/>
      <c r="JZ4" s="870" t="str">
        <f>Language!$E$209</f>
        <v>Result</v>
      </c>
      <c r="KA4" s="870"/>
      <c r="KB4" s="207" t="str">
        <f>Language!$E$219</f>
        <v>Final</v>
      </c>
      <c r="KC4" s="207" t="str">
        <f>Language!$E$210</f>
        <v>W/D/L</v>
      </c>
      <c r="KD4" s="207" t="str">
        <f>Language!$E$211</f>
        <v>GD</v>
      </c>
      <c r="KE4" s="207" t="str">
        <f>Language!$E$212</f>
        <v>exact</v>
      </c>
      <c r="KF4" s="207" t="str">
        <f>Language!$E$224</f>
        <v>many g.</v>
      </c>
      <c r="KG4" s="208" t="str">
        <f>Language!$E$213</f>
        <v>teams</v>
      </c>
      <c r="KI4" s="212"/>
      <c r="KJ4" s="205"/>
      <c r="KK4" s="205"/>
      <c r="KL4" s="206"/>
      <c r="KM4" s="870" t="str">
        <f>Language!$E$209</f>
        <v>Result</v>
      </c>
      <c r="KN4" s="870"/>
      <c r="KO4" s="207" t="str">
        <f>Language!$E$219</f>
        <v>Final</v>
      </c>
      <c r="KP4" s="207" t="str">
        <f>Language!$E$210</f>
        <v>W/D/L</v>
      </c>
      <c r="KQ4" s="207" t="str">
        <f>Language!$E$211</f>
        <v>GD</v>
      </c>
      <c r="KR4" s="207" t="str">
        <f>Language!$E$212</f>
        <v>exact</v>
      </c>
      <c r="KS4" s="207" t="str">
        <f>Language!$E$224</f>
        <v>many g.</v>
      </c>
      <c r="KT4" s="208" t="str">
        <f>Language!$E$213</f>
        <v>teams</v>
      </c>
      <c r="KV4" s="212"/>
      <c r="KW4" s="205"/>
      <c r="KX4" s="205"/>
      <c r="KY4" s="206"/>
      <c r="KZ4" s="870" t="str">
        <f>Language!$E$209</f>
        <v>Result</v>
      </c>
      <c r="LA4" s="870"/>
      <c r="LB4" s="207" t="str">
        <f>Language!$E$219</f>
        <v>Final</v>
      </c>
      <c r="LC4" s="207" t="str">
        <f>Language!$E$210</f>
        <v>W/D/L</v>
      </c>
      <c r="LD4" s="207" t="str">
        <f>Language!$E$211</f>
        <v>GD</v>
      </c>
      <c r="LE4" s="207" t="str">
        <f>Language!$E$212</f>
        <v>exact</v>
      </c>
      <c r="LF4" s="207" t="str">
        <f>Language!$E$224</f>
        <v>many g.</v>
      </c>
      <c r="LG4" s="208" t="str">
        <f>Language!$E$213</f>
        <v>teams</v>
      </c>
      <c r="LI4" s="212"/>
      <c r="LJ4" s="205"/>
      <c r="LK4" s="205"/>
      <c r="LL4" s="206"/>
      <c r="LM4" s="870" t="str">
        <f>Language!$E$209</f>
        <v>Result</v>
      </c>
      <c r="LN4" s="870"/>
      <c r="LO4" s="207" t="str">
        <f>Language!$E$219</f>
        <v>Final</v>
      </c>
      <c r="LP4" s="207" t="str">
        <f>Language!$E$210</f>
        <v>W/D/L</v>
      </c>
      <c r="LQ4" s="207" t="str">
        <f>Language!$E$211</f>
        <v>GD</v>
      </c>
      <c r="LR4" s="207" t="str">
        <f>Language!$E$212</f>
        <v>exact</v>
      </c>
      <c r="LS4" s="207" t="str">
        <f>Language!$E$224</f>
        <v>many g.</v>
      </c>
      <c r="LT4" s="208" t="str">
        <f>Language!$E$213</f>
        <v>teams</v>
      </c>
      <c r="LV4" s="212"/>
      <c r="LW4" s="205"/>
      <c r="LX4" s="205"/>
      <c r="LY4" s="206"/>
      <c r="LZ4" s="870" t="str">
        <f>Language!$E$209</f>
        <v>Result</v>
      </c>
      <c r="MA4" s="870"/>
      <c r="MB4" s="207" t="str">
        <f>Language!$E$219</f>
        <v>Final</v>
      </c>
      <c r="MC4" s="207" t="str">
        <f>Language!$E$210</f>
        <v>W/D/L</v>
      </c>
      <c r="MD4" s="207" t="str">
        <f>Language!$E$211</f>
        <v>GD</v>
      </c>
      <c r="ME4" s="207" t="str">
        <f>Language!$E$212</f>
        <v>exact</v>
      </c>
      <c r="MF4" s="207" t="str">
        <f>Language!$E$224</f>
        <v>many g.</v>
      </c>
      <c r="MG4" s="208" t="str">
        <f>Language!$E$213</f>
        <v>teams</v>
      </c>
    </row>
    <row r="5" spans="1:345" ht="24" customHeight="1">
      <c r="A5" s="185"/>
      <c r="B5" s="195" t="str">
        <f>Language!$E$130&amp;" A"</f>
        <v>Group A</v>
      </c>
      <c r="C5" s="196"/>
      <c r="D5" s="197"/>
      <c r="E5" s="198"/>
      <c r="F5" s="199"/>
      <c r="G5" s="200"/>
      <c r="I5" s="195" t="str">
        <f t="shared" ref="I5:I68" si="0">$B5</f>
        <v>Group A</v>
      </c>
      <c r="J5" s="197"/>
      <c r="K5" s="197"/>
      <c r="L5" s="198"/>
      <c r="M5" s="226"/>
      <c r="N5" s="227"/>
      <c r="O5" s="199"/>
      <c r="P5" s="210"/>
      <c r="Q5" s="210"/>
      <c r="R5" s="198"/>
      <c r="S5" s="198"/>
      <c r="T5" s="211"/>
      <c r="V5" s="195" t="str">
        <f t="shared" ref="V5:V68" si="1">$B5</f>
        <v>Group A</v>
      </c>
      <c r="W5" s="197"/>
      <c r="X5" s="197"/>
      <c r="Y5" s="198"/>
      <c r="Z5" s="226"/>
      <c r="AA5" s="227"/>
      <c r="AB5" s="199"/>
      <c r="AC5" s="210"/>
      <c r="AD5" s="210"/>
      <c r="AE5" s="198"/>
      <c r="AF5" s="198"/>
      <c r="AG5" s="211"/>
      <c r="AI5" s="195" t="str">
        <f t="shared" ref="AI5:AI68" si="2">$B5</f>
        <v>Group A</v>
      </c>
      <c r="AJ5" s="197"/>
      <c r="AK5" s="197"/>
      <c r="AL5" s="198"/>
      <c r="AM5" s="226"/>
      <c r="AN5" s="227"/>
      <c r="AO5" s="199"/>
      <c r="AP5" s="210"/>
      <c r="AQ5" s="210"/>
      <c r="AR5" s="198"/>
      <c r="AS5" s="198"/>
      <c r="AT5" s="211"/>
      <c r="AV5" s="195" t="str">
        <f t="shared" ref="AV5:AV68" si="3">$B5</f>
        <v>Group A</v>
      </c>
      <c r="AW5" s="197"/>
      <c r="AX5" s="197"/>
      <c r="AY5" s="198"/>
      <c r="AZ5" s="226"/>
      <c r="BA5" s="227"/>
      <c r="BB5" s="199"/>
      <c r="BC5" s="210"/>
      <c r="BD5" s="210"/>
      <c r="BE5" s="198"/>
      <c r="BF5" s="198"/>
      <c r="BG5" s="211"/>
      <c r="BI5" s="195" t="str">
        <f t="shared" ref="BI5:BI68" si="4">$B5</f>
        <v>Group A</v>
      </c>
      <c r="BJ5" s="197"/>
      <c r="BK5" s="197"/>
      <c r="BL5" s="198"/>
      <c r="BM5" s="226"/>
      <c r="BN5" s="227"/>
      <c r="BO5" s="199"/>
      <c r="BP5" s="210"/>
      <c r="BQ5" s="210"/>
      <c r="BR5" s="198"/>
      <c r="BS5" s="198"/>
      <c r="BT5" s="211"/>
      <c r="BV5" s="195" t="str">
        <f t="shared" ref="BV5:BV68" si="5">$B5</f>
        <v>Group A</v>
      </c>
      <c r="BW5" s="197"/>
      <c r="BX5" s="197"/>
      <c r="BY5" s="198"/>
      <c r="BZ5" s="226"/>
      <c r="CA5" s="227"/>
      <c r="CB5" s="199"/>
      <c r="CC5" s="210"/>
      <c r="CD5" s="210"/>
      <c r="CE5" s="198"/>
      <c r="CF5" s="198"/>
      <c r="CG5" s="211"/>
      <c r="CI5" s="195" t="str">
        <f t="shared" ref="CI5:CI68" si="6">$B5</f>
        <v>Group A</v>
      </c>
      <c r="CJ5" s="197"/>
      <c r="CK5" s="197"/>
      <c r="CL5" s="198"/>
      <c r="CM5" s="226"/>
      <c r="CN5" s="227"/>
      <c r="CO5" s="199"/>
      <c r="CP5" s="210"/>
      <c r="CQ5" s="210"/>
      <c r="CR5" s="198"/>
      <c r="CS5" s="198"/>
      <c r="CT5" s="211"/>
      <c r="CV5" s="195" t="str">
        <f t="shared" ref="CV5:CV68" si="7">$B5</f>
        <v>Group A</v>
      </c>
      <c r="CW5" s="197"/>
      <c r="CX5" s="197"/>
      <c r="CY5" s="198"/>
      <c r="CZ5" s="226"/>
      <c r="DA5" s="227"/>
      <c r="DB5" s="199"/>
      <c r="DC5" s="210"/>
      <c r="DD5" s="210"/>
      <c r="DE5" s="198"/>
      <c r="DF5" s="198"/>
      <c r="DG5" s="211"/>
      <c r="DI5" s="195" t="str">
        <f t="shared" ref="DI5:DI68" si="8">$B5</f>
        <v>Group A</v>
      </c>
      <c r="DJ5" s="197"/>
      <c r="DK5" s="197"/>
      <c r="DL5" s="198"/>
      <c r="DM5" s="226"/>
      <c r="DN5" s="227"/>
      <c r="DO5" s="199"/>
      <c r="DP5" s="210"/>
      <c r="DQ5" s="210"/>
      <c r="DR5" s="198"/>
      <c r="DS5" s="198"/>
      <c r="DT5" s="211"/>
      <c r="DV5" s="195" t="str">
        <f t="shared" ref="DV5:DV68" si="9">$B5</f>
        <v>Group A</v>
      </c>
      <c r="DW5" s="197"/>
      <c r="DX5" s="197"/>
      <c r="DY5" s="198"/>
      <c r="DZ5" s="226"/>
      <c r="EA5" s="227"/>
      <c r="EB5" s="199"/>
      <c r="EC5" s="210"/>
      <c r="ED5" s="210"/>
      <c r="EE5" s="198"/>
      <c r="EF5" s="198"/>
      <c r="EG5" s="211"/>
      <c r="EI5" s="195" t="str">
        <f t="shared" ref="EI5:EI68" si="10">$B5</f>
        <v>Group A</v>
      </c>
      <c r="EJ5" s="197"/>
      <c r="EK5" s="197"/>
      <c r="EL5" s="198"/>
      <c r="EM5" s="226"/>
      <c r="EN5" s="227"/>
      <c r="EO5" s="199"/>
      <c r="EP5" s="210"/>
      <c r="EQ5" s="210"/>
      <c r="ER5" s="198"/>
      <c r="ES5" s="198"/>
      <c r="ET5" s="211"/>
      <c r="EV5" s="195" t="str">
        <f t="shared" ref="EV5:EV68" si="11">$B5</f>
        <v>Group A</v>
      </c>
      <c r="EW5" s="197"/>
      <c r="EX5" s="197"/>
      <c r="EY5" s="198"/>
      <c r="EZ5" s="226"/>
      <c r="FA5" s="227"/>
      <c r="FB5" s="199"/>
      <c r="FC5" s="210"/>
      <c r="FD5" s="210"/>
      <c r="FE5" s="198"/>
      <c r="FF5" s="198"/>
      <c r="FG5" s="211"/>
      <c r="FI5" s="195" t="str">
        <f t="shared" ref="FI5:FI68" si="12">$B5</f>
        <v>Group A</v>
      </c>
      <c r="FJ5" s="197"/>
      <c r="FK5" s="197"/>
      <c r="FL5" s="198"/>
      <c r="FM5" s="226"/>
      <c r="FN5" s="227"/>
      <c r="FO5" s="199"/>
      <c r="FP5" s="210"/>
      <c r="FQ5" s="210"/>
      <c r="FR5" s="198"/>
      <c r="FS5" s="198"/>
      <c r="FT5" s="211"/>
      <c r="FV5" s="195" t="str">
        <f t="shared" ref="FV5:FV68" si="13">$B5</f>
        <v>Group A</v>
      </c>
      <c r="FW5" s="197"/>
      <c r="FX5" s="197"/>
      <c r="FY5" s="198"/>
      <c r="FZ5" s="226"/>
      <c r="GA5" s="227"/>
      <c r="GB5" s="199"/>
      <c r="GC5" s="210"/>
      <c r="GD5" s="210"/>
      <c r="GE5" s="198"/>
      <c r="GF5" s="198"/>
      <c r="GG5" s="211"/>
      <c r="GI5" s="195" t="str">
        <f t="shared" ref="GI5:GI68" si="14">$B5</f>
        <v>Group A</v>
      </c>
      <c r="GJ5" s="197"/>
      <c r="GK5" s="197"/>
      <c r="GL5" s="198"/>
      <c r="GM5" s="226"/>
      <c r="GN5" s="227"/>
      <c r="GO5" s="199"/>
      <c r="GP5" s="210"/>
      <c r="GQ5" s="210"/>
      <c r="GR5" s="198"/>
      <c r="GS5" s="198"/>
      <c r="GT5" s="211"/>
      <c r="GV5" s="195" t="str">
        <f t="shared" ref="GV5:GV68" si="15">$B5</f>
        <v>Group A</v>
      </c>
      <c r="GW5" s="197"/>
      <c r="GX5" s="197"/>
      <c r="GY5" s="198"/>
      <c r="GZ5" s="226"/>
      <c r="HA5" s="227"/>
      <c r="HB5" s="199"/>
      <c r="HC5" s="210"/>
      <c r="HD5" s="210"/>
      <c r="HE5" s="198"/>
      <c r="HF5" s="198"/>
      <c r="HG5" s="211"/>
      <c r="HI5" s="195" t="str">
        <f t="shared" ref="HI5:HI68" si="16">$B5</f>
        <v>Group A</v>
      </c>
      <c r="HJ5" s="197"/>
      <c r="HK5" s="197"/>
      <c r="HL5" s="198"/>
      <c r="HM5" s="226"/>
      <c r="HN5" s="227"/>
      <c r="HO5" s="199"/>
      <c r="HP5" s="210"/>
      <c r="HQ5" s="210"/>
      <c r="HR5" s="198"/>
      <c r="HS5" s="198"/>
      <c r="HT5" s="211"/>
      <c r="HV5" s="195" t="str">
        <f t="shared" ref="HV5:HV68" si="17">$B5</f>
        <v>Group A</v>
      </c>
      <c r="HW5" s="197"/>
      <c r="HX5" s="197"/>
      <c r="HY5" s="198"/>
      <c r="HZ5" s="226"/>
      <c r="IA5" s="227"/>
      <c r="IB5" s="199"/>
      <c r="IC5" s="210"/>
      <c r="ID5" s="210"/>
      <c r="IE5" s="198"/>
      <c r="IF5" s="198"/>
      <c r="IG5" s="211"/>
      <c r="II5" s="195" t="str">
        <f t="shared" ref="II5:II68" si="18">$B5</f>
        <v>Group A</v>
      </c>
      <c r="IJ5" s="197"/>
      <c r="IK5" s="197"/>
      <c r="IL5" s="198"/>
      <c r="IM5" s="226"/>
      <c r="IN5" s="227"/>
      <c r="IO5" s="199"/>
      <c r="IP5" s="210"/>
      <c r="IQ5" s="210"/>
      <c r="IR5" s="198"/>
      <c r="IS5" s="198"/>
      <c r="IT5" s="211"/>
      <c r="IV5" s="195" t="str">
        <f t="shared" ref="IV5:IV68" si="19">$B5</f>
        <v>Group A</v>
      </c>
      <c r="IW5" s="197"/>
      <c r="IX5" s="197"/>
      <c r="IY5" s="198"/>
      <c r="IZ5" s="226"/>
      <c r="JA5" s="227"/>
      <c r="JB5" s="199"/>
      <c r="JC5" s="210"/>
      <c r="JD5" s="210"/>
      <c r="JE5" s="198"/>
      <c r="JF5" s="198"/>
      <c r="JG5" s="211"/>
      <c r="JI5" s="195" t="str">
        <f t="shared" ref="JI5:JI68" si="20">$B5</f>
        <v>Group A</v>
      </c>
      <c r="JJ5" s="197"/>
      <c r="JK5" s="197"/>
      <c r="JL5" s="198"/>
      <c r="JM5" s="226"/>
      <c r="JN5" s="227"/>
      <c r="JO5" s="199"/>
      <c r="JP5" s="210"/>
      <c r="JQ5" s="210"/>
      <c r="JR5" s="198"/>
      <c r="JS5" s="198"/>
      <c r="JT5" s="211"/>
      <c r="JV5" s="195" t="str">
        <f t="shared" ref="JV5:JV68" si="21">$B5</f>
        <v>Group A</v>
      </c>
      <c r="JW5" s="197"/>
      <c r="JX5" s="197"/>
      <c r="JY5" s="198"/>
      <c r="JZ5" s="226"/>
      <c r="KA5" s="227"/>
      <c r="KB5" s="199"/>
      <c r="KC5" s="210"/>
      <c r="KD5" s="210"/>
      <c r="KE5" s="198"/>
      <c r="KF5" s="198"/>
      <c r="KG5" s="211"/>
      <c r="KI5" s="195" t="str">
        <f t="shared" ref="KI5:KI68" si="22">$B5</f>
        <v>Group A</v>
      </c>
      <c r="KJ5" s="197"/>
      <c r="KK5" s="197"/>
      <c r="KL5" s="198"/>
      <c r="KM5" s="226"/>
      <c r="KN5" s="227"/>
      <c r="KO5" s="199"/>
      <c r="KP5" s="210"/>
      <c r="KQ5" s="210"/>
      <c r="KR5" s="198"/>
      <c r="KS5" s="198"/>
      <c r="KT5" s="211"/>
      <c r="KV5" s="195" t="str">
        <f t="shared" ref="KV5:KV68" si="23">$B5</f>
        <v>Group A</v>
      </c>
      <c r="KW5" s="197"/>
      <c r="KX5" s="197"/>
      <c r="KY5" s="198"/>
      <c r="KZ5" s="226"/>
      <c r="LA5" s="227"/>
      <c r="LB5" s="199"/>
      <c r="LC5" s="210"/>
      <c r="LD5" s="210"/>
      <c r="LE5" s="198"/>
      <c r="LF5" s="198"/>
      <c r="LG5" s="211"/>
      <c r="LI5" s="195" t="str">
        <f t="shared" ref="LI5:LI68" si="24">$B5</f>
        <v>Group A</v>
      </c>
      <c r="LJ5" s="197"/>
      <c r="LK5" s="197"/>
      <c r="LL5" s="198"/>
      <c r="LM5" s="226"/>
      <c r="LN5" s="227"/>
      <c r="LO5" s="199"/>
      <c r="LP5" s="210"/>
      <c r="LQ5" s="210"/>
      <c r="LR5" s="198"/>
      <c r="LS5" s="198"/>
      <c r="LT5" s="211"/>
      <c r="LV5" s="195" t="str">
        <f t="shared" ref="LV5:LV68" si="25">$B5</f>
        <v>Group A</v>
      </c>
      <c r="LW5" s="197"/>
      <c r="LX5" s="197"/>
      <c r="LY5" s="198"/>
      <c r="LZ5" s="226"/>
      <c r="MA5" s="227"/>
      <c r="MB5" s="199"/>
      <c r="MC5" s="210"/>
      <c r="MD5" s="210"/>
      <c r="ME5" s="198"/>
      <c r="MF5" s="198"/>
      <c r="MG5" s="211"/>
    </row>
    <row r="6" spans="1:345">
      <c r="B6" s="186">
        <f>INDEX(Groups!$C$7:$C$65,MATCH(C6,Groups!$D$7:$D$65,0))</f>
        <v>15</v>
      </c>
      <c r="C6" s="187" t="str">
        <f>CalcA!$P$22</f>
        <v>Mexico</v>
      </c>
      <c r="D6" s="188">
        <f>INDEX(Groups!$C$7:$C$65,MATCH(E6,Groups!$D$7:$D$65,0))</f>
        <v>60</v>
      </c>
      <c r="E6" s="187" t="str">
        <f>CalcA!$Q$22</f>
        <v>South Africa</v>
      </c>
      <c r="F6" s="189" t="str">
        <f>CalcA!$R$22</f>
        <v/>
      </c>
      <c r="G6" s="190" t="str">
        <f>CalcA!$S$22</f>
        <v/>
      </c>
      <c r="I6" s="186">
        <f t="shared" si="0"/>
        <v>15</v>
      </c>
      <c r="J6" s="187" t="str">
        <f>$C6</f>
        <v>Mexico</v>
      </c>
      <c r="K6" s="188">
        <f t="shared" ref="K6:K69" si="26">$D6</f>
        <v>60</v>
      </c>
      <c r="L6" s="187" t="str">
        <f>$E6</f>
        <v>South Africa</v>
      </c>
      <c r="M6" s="222"/>
      <c r="N6" s="222"/>
      <c r="O6" s="217"/>
      <c r="P6" s="188" t="str">
        <f t="shared" ref="P6:P11" si="27">IF(($F6&lt;&gt;"")*($G6&lt;&gt;"")*(M6&lt;&gt;"")*(N6&lt;&gt;""),($F6&gt;$G6)*(M6&gt;N6)+($F6=$G6)*(M6=N6)+($F6&lt;$G6)*(M6&lt;N6),"")</f>
        <v/>
      </c>
      <c r="Q6" s="188" t="str">
        <f>IF((P6&lt;&gt;""),IF(OR($F6&lt;&gt;$G6,PrSettings!$M$4="●"),(($F6-$G6)=(M6-N6))*1,0),"")</f>
        <v/>
      </c>
      <c r="R6" s="188" t="str">
        <f t="shared" ref="R6:R11" si="28">IF((P6&lt;&gt;""),($F6=M6)*($G6=N6),"")</f>
        <v/>
      </c>
      <c r="S6" s="188" t="str">
        <f>IF(P6&lt;&gt;"",IF(ABS($F6-$G6)&gt;=PrSettings!$M$7,(ABS($F6-$G6-M6+N6)&lt;=1)*1,IF(AND(P6,$F6=$G6,$F6&gt;=PrSettings!$M$6),(ABS(M6-$F6)&lt;=1)*1,IF(AND(P6,$F6+$G6&gt;=PrSettings!$M$8),(ABS(M6-$F6)+ABS(N6-$G6)&lt;=1)*1,""))),"")</f>
        <v/>
      </c>
      <c r="T6" s="219"/>
      <c r="V6" s="186">
        <f t="shared" si="1"/>
        <v>15</v>
      </c>
      <c r="W6" s="187" t="str">
        <f>$C6</f>
        <v>Mexico</v>
      </c>
      <c r="X6" s="188">
        <f t="shared" ref="X6:X69" si="29">$D6</f>
        <v>60</v>
      </c>
      <c r="Y6" s="187" t="str">
        <f>$E6</f>
        <v>South Africa</v>
      </c>
      <c r="Z6" s="222"/>
      <c r="AA6" s="222"/>
      <c r="AB6" s="217"/>
      <c r="AC6" s="188" t="str">
        <f t="shared" ref="AC6:AC11" si="30">IF(($F6&lt;&gt;"")*($G6&lt;&gt;"")*(Z6&lt;&gt;"")*(AA6&lt;&gt;""),($F6&gt;$G6)*(Z6&gt;AA6)+($F6=$G6)*(Z6=AA6)+($F6&lt;$G6)*(Z6&lt;AA6),"")</f>
        <v/>
      </c>
      <c r="AD6" s="188" t="str">
        <f>IF((AC6&lt;&gt;""),IF(OR($F6&lt;&gt;$G6,PrSettings!$M$4="●"),(($F6-$G6)=(Z6-AA6))*1,0),"")</f>
        <v/>
      </c>
      <c r="AE6" s="188" t="str">
        <f t="shared" ref="AE6:AE11" si="31">IF((AC6&lt;&gt;""),($F6=Z6)*($G6=AA6),"")</f>
        <v/>
      </c>
      <c r="AF6" s="188" t="str">
        <f>IF(AC6&lt;&gt;"",IF(ABS($F6-$G6)&gt;=PrSettings!$M$7,(ABS($F6-$G6-Z6+AA6)&lt;=1)*1,IF(AND(AC6,$F6=$G6,$F6&gt;=PrSettings!$M$6),(ABS(Z6-$F6)&lt;=1)*1,IF(AND(AC6,$F6+$G6&gt;=PrSettings!$M$8),(ABS(Z6-$F6)+ABS(AA6-$G6)&lt;=1)*1,""))),"")</f>
        <v/>
      </c>
      <c r="AG6" s="219"/>
      <c r="AI6" s="186">
        <f t="shared" si="2"/>
        <v>15</v>
      </c>
      <c r="AJ6" s="187" t="str">
        <f>$C6</f>
        <v>Mexico</v>
      </c>
      <c r="AK6" s="188">
        <f t="shared" ref="AK6:AK69" si="32">$D6</f>
        <v>60</v>
      </c>
      <c r="AL6" s="187" t="str">
        <f>$E6</f>
        <v>South Africa</v>
      </c>
      <c r="AM6" s="222"/>
      <c r="AN6" s="222"/>
      <c r="AO6" s="217"/>
      <c r="AP6" s="188" t="str">
        <f t="shared" ref="AP6:AP11" si="33">IF(($F6&lt;&gt;"")*($G6&lt;&gt;"")*(AM6&lt;&gt;"")*(AN6&lt;&gt;""),($F6&gt;$G6)*(AM6&gt;AN6)+($F6=$G6)*(AM6=AN6)+($F6&lt;$G6)*(AM6&lt;AN6),"")</f>
        <v/>
      </c>
      <c r="AQ6" s="188" t="str">
        <f>IF((AP6&lt;&gt;""),IF(OR($F6&lt;&gt;$G6,PrSettings!$M$4="●"),(($F6-$G6)=(AM6-AN6))*1,0),"")</f>
        <v/>
      </c>
      <c r="AR6" s="188" t="str">
        <f t="shared" ref="AR6:AR11" si="34">IF((AP6&lt;&gt;""),($F6=AM6)*($G6=AN6),"")</f>
        <v/>
      </c>
      <c r="AS6" s="188" t="str">
        <f>IF(AP6&lt;&gt;"",IF(ABS($F6-$G6)&gt;=PrSettings!$M$7,(ABS($F6-$G6-AM6+AN6)&lt;=1)*1,IF(AND(AP6,$F6=$G6,$F6&gt;=PrSettings!$M$6),(ABS(AM6-$F6)&lt;=1)*1,IF(AND(AP6,$F6+$G6&gt;=PrSettings!$M$8),(ABS(AM6-$F6)+ABS(AN6-$G6)&lt;=1)*1,""))),"")</f>
        <v/>
      </c>
      <c r="AT6" s="219"/>
      <c r="AV6" s="186">
        <f t="shared" si="3"/>
        <v>15</v>
      </c>
      <c r="AW6" s="187" t="str">
        <f>$C6</f>
        <v>Mexico</v>
      </c>
      <c r="AX6" s="188">
        <f t="shared" ref="AX6:AX69" si="35">$D6</f>
        <v>60</v>
      </c>
      <c r="AY6" s="187" t="str">
        <f>$E6</f>
        <v>South Africa</v>
      </c>
      <c r="AZ6" s="222"/>
      <c r="BA6" s="222"/>
      <c r="BB6" s="217"/>
      <c r="BC6" s="188" t="str">
        <f t="shared" ref="BC6:BC11" si="36">IF(($F6&lt;&gt;"")*($G6&lt;&gt;"")*(AZ6&lt;&gt;"")*(BA6&lt;&gt;""),($F6&gt;$G6)*(AZ6&gt;BA6)+($F6=$G6)*(AZ6=BA6)+($F6&lt;$G6)*(AZ6&lt;BA6),"")</f>
        <v/>
      </c>
      <c r="BD6" s="188" t="str">
        <f>IF((BC6&lt;&gt;""),IF(OR($F6&lt;&gt;$G6,PrSettings!$M$4="●"),(($F6-$G6)=(AZ6-BA6))*1,0),"")</f>
        <v/>
      </c>
      <c r="BE6" s="188" t="str">
        <f t="shared" ref="BE6:BE11" si="37">IF((BC6&lt;&gt;""),($F6=AZ6)*($G6=BA6),"")</f>
        <v/>
      </c>
      <c r="BF6" s="188" t="str">
        <f>IF(BC6&lt;&gt;"",IF(ABS($F6-$G6)&gt;=PrSettings!$M$7,(ABS($F6-$G6-AZ6+BA6)&lt;=1)*1,IF(AND(BC6,$F6=$G6,$F6&gt;=PrSettings!$M$6),(ABS(AZ6-$F6)&lt;=1)*1,IF(AND(BC6,$F6+$G6&gt;=PrSettings!$M$8),(ABS(AZ6-$F6)+ABS(BA6-$G6)&lt;=1)*1,""))),"")</f>
        <v/>
      </c>
      <c r="BG6" s="219"/>
      <c r="BI6" s="186">
        <f t="shared" si="4"/>
        <v>15</v>
      </c>
      <c r="BJ6" s="187" t="str">
        <f>$C6</f>
        <v>Mexico</v>
      </c>
      <c r="BK6" s="188">
        <f t="shared" ref="BK6:BK69" si="38">$D6</f>
        <v>60</v>
      </c>
      <c r="BL6" s="187" t="str">
        <f>$E6</f>
        <v>South Africa</v>
      </c>
      <c r="BM6" s="222"/>
      <c r="BN6" s="222"/>
      <c r="BO6" s="217"/>
      <c r="BP6" s="188" t="str">
        <f t="shared" ref="BP6:BP11" si="39">IF(($F6&lt;&gt;"")*($G6&lt;&gt;"")*(BM6&lt;&gt;"")*(BN6&lt;&gt;""),($F6&gt;$G6)*(BM6&gt;BN6)+($F6=$G6)*(BM6=BN6)+($F6&lt;$G6)*(BM6&lt;BN6),"")</f>
        <v/>
      </c>
      <c r="BQ6" s="188" t="str">
        <f>IF((BP6&lt;&gt;""),IF(OR($F6&lt;&gt;$G6,PrSettings!$M$4="●"),(($F6-$G6)=(BM6-BN6))*1,0),"")</f>
        <v/>
      </c>
      <c r="BR6" s="188" t="str">
        <f t="shared" ref="BR6:BR11" si="40">IF((BP6&lt;&gt;""),($F6=BM6)*($G6=BN6),"")</f>
        <v/>
      </c>
      <c r="BS6" s="188" t="str">
        <f>IF(BP6&lt;&gt;"",IF(ABS($F6-$G6)&gt;=PrSettings!$M$7,(ABS($F6-$G6-BM6+BN6)&lt;=1)*1,IF(AND(BP6,$F6=$G6,$F6&gt;=PrSettings!$M$6),(ABS(BM6-$F6)&lt;=1)*1,IF(AND(BP6,$F6+$G6&gt;=PrSettings!$M$8),(ABS(BM6-$F6)+ABS(BN6-$G6)&lt;=1)*1,""))),"")</f>
        <v/>
      </c>
      <c r="BT6" s="219"/>
      <c r="BV6" s="186">
        <f t="shared" si="5"/>
        <v>15</v>
      </c>
      <c r="BW6" s="187" t="str">
        <f>$C6</f>
        <v>Mexico</v>
      </c>
      <c r="BX6" s="188">
        <f t="shared" ref="BX6:BX69" si="41">$D6</f>
        <v>60</v>
      </c>
      <c r="BY6" s="187" t="str">
        <f>$E6</f>
        <v>South Africa</v>
      </c>
      <c r="BZ6" s="222"/>
      <c r="CA6" s="222"/>
      <c r="CB6" s="217"/>
      <c r="CC6" s="188" t="str">
        <f t="shared" ref="CC6:CC11" si="42">IF(($F6&lt;&gt;"")*($G6&lt;&gt;"")*(BZ6&lt;&gt;"")*(CA6&lt;&gt;""),($F6&gt;$G6)*(BZ6&gt;CA6)+($F6=$G6)*(BZ6=CA6)+($F6&lt;$G6)*(BZ6&lt;CA6),"")</f>
        <v/>
      </c>
      <c r="CD6" s="188" t="str">
        <f>IF((CC6&lt;&gt;""),IF(OR($F6&lt;&gt;$G6,PrSettings!$M$4="●"),(($F6-$G6)=(BZ6-CA6))*1,0),"")</f>
        <v/>
      </c>
      <c r="CE6" s="188" t="str">
        <f t="shared" ref="CE6:CE11" si="43">IF((CC6&lt;&gt;""),($F6=BZ6)*($G6=CA6),"")</f>
        <v/>
      </c>
      <c r="CF6" s="188" t="str">
        <f>IF(CC6&lt;&gt;"",IF(ABS($F6-$G6)&gt;=PrSettings!$M$7,(ABS($F6-$G6-BZ6+CA6)&lt;=1)*1,IF(AND(CC6,$F6=$G6,$F6&gt;=PrSettings!$M$6),(ABS(BZ6-$F6)&lt;=1)*1,IF(AND(CC6,$F6+$G6&gt;=PrSettings!$M$8),(ABS(BZ6-$F6)+ABS(CA6-$G6)&lt;=1)*1,""))),"")</f>
        <v/>
      </c>
      <c r="CG6" s="219"/>
      <c r="CI6" s="186">
        <f t="shared" si="6"/>
        <v>15</v>
      </c>
      <c r="CJ6" s="187" t="str">
        <f>$C6</f>
        <v>Mexico</v>
      </c>
      <c r="CK6" s="188">
        <f t="shared" ref="CK6:CK69" si="44">$D6</f>
        <v>60</v>
      </c>
      <c r="CL6" s="187" t="str">
        <f>$E6</f>
        <v>South Africa</v>
      </c>
      <c r="CM6" s="222"/>
      <c r="CN6" s="222"/>
      <c r="CO6" s="217"/>
      <c r="CP6" s="188" t="str">
        <f t="shared" ref="CP6:CP11" si="45">IF(($F6&lt;&gt;"")*($G6&lt;&gt;"")*(CM6&lt;&gt;"")*(CN6&lt;&gt;""),($F6&gt;$G6)*(CM6&gt;CN6)+($F6=$G6)*(CM6=CN6)+($F6&lt;$G6)*(CM6&lt;CN6),"")</f>
        <v/>
      </c>
      <c r="CQ6" s="188" t="str">
        <f>IF((CP6&lt;&gt;""),IF(OR($F6&lt;&gt;$G6,PrSettings!$M$4="●"),(($F6-$G6)=(CM6-CN6))*1,0),"")</f>
        <v/>
      </c>
      <c r="CR6" s="188" t="str">
        <f t="shared" ref="CR6:CR11" si="46">IF((CP6&lt;&gt;""),($F6=CM6)*($G6=CN6),"")</f>
        <v/>
      </c>
      <c r="CS6" s="188" t="str">
        <f>IF(CP6&lt;&gt;"",IF(ABS($F6-$G6)&gt;=PrSettings!$M$7,(ABS($F6-$G6-CM6+CN6)&lt;=1)*1,IF(AND(CP6,$F6=$G6,$F6&gt;=PrSettings!$M$6),(ABS(CM6-$F6)&lt;=1)*1,IF(AND(CP6,$F6+$G6&gt;=PrSettings!$M$8),(ABS(CM6-$F6)+ABS(CN6-$G6)&lt;=1)*1,""))),"")</f>
        <v/>
      </c>
      <c r="CT6" s="219"/>
      <c r="CV6" s="186">
        <f t="shared" si="7"/>
        <v>15</v>
      </c>
      <c r="CW6" s="187" t="str">
        <f>$C6</f>
        <v>Mexico</v>
      </c>
      <c r="CX6" s="188">
        <f t="shared" ref="CX6:CX69" si="47">$D6</f>
        <v>60</v>
      </c>
      <c r="CY6" s="187" t="str">
        <f>$E6</f>
        <v>South Africa</v>
      </c>
      <c r="CZ6" s="222"/>
      <c r="DA6" s="222"/>
      <c r="DB6" s="217"/>
      <c r="DC6" s="188" t="str">
        <f t="shared" ref="DC6:DC11" si="48">IF(($F6&lt;&gt;"")*($G6&lt;&gt;"")*(CZ6&lt;&gt;"")*(DA6&lt;&gt;""),($F6&gt;$G6)*(CZ6&gt;DA6)+($F6=$G6)*(CZ6=DA6)+($F6&lt;$G6)*(CZ6&lt;DA6),"")</f>
        <v/>
      </c>
      <c r="DD6" s="188" t="str">
        <f>IF((DC6&lt;&gt;""),IF(OR($F6&lt;&gt;$G6,PrSettings!$M$4="●"),(($F6-$G6)=(CZ6-DA6))*1,0),"")</f>
        <v/>
      </c>
      <c r="DE6" s="188" t="str">
        <f t="shared" ref="DE6:DE11" si="49">IF((DC6&lt;&gt;""),($F6=CZ6)*($G6=DA6),"")</f>
        <v/>
      </c>
      <c r="DF6" s="188" t="str">
        <f>IF(DC6&lt;&gt;"",IF(ABS($F6-$G6)&gt;=PrSettings!$M$7,(ABS($F6-$G6-CZ6+DA6)&lt;=1)*1,IF(AND(DC6,$F6=$G6,$F6&gt;=PrSettings!$M$6),(ABS(CZ6-$F6)&lt;=1)*1,IF(AND(DC6,$F6+$G6&gt;=PrSettings!$M$8),(ABS(CZ6-$F6)+ABS(DA6-$G6)&lt;=1)*1,""))),"")</f>
        <v/>
      </c>
      <c r="DG6" s="219"/>
      <c r="DI6" s="186">
        <f t="shared" si="8"/>
        <v>15</v>
      </c>
      <c r="DJ6" s="187" t="str">
        <f>$C6</f>
        <v>Mexico</v>
      </c>
      <c r="DK6" s="188">
        <f t="shared" ref="DK6:DK69" si="50">$D6</f>
        <v>60</v>
      </c>
      <c r="DL6" s="187" t="str">
        <f>$E6</f>
        <v>South Africa</v>
      </c>
      <c r="DM6" s="222"/>
      <c r="DN6" s="222"/>
      <c r="DO6" s="217"/>
      <c r="DP6" s="188" t="str">
        <f t="shared" ref="DP6:DP11" si="51">IF(($F6&lt;&gt;"")*($G6&lt;&gt;"")*(DM6&lt;&gt;"")*(DN6&lt;&gt;""),($F6&gt;$G6)*(DM6&gt;DN6)+($F6=$G6)*(DM6=DN6)+($F6&lt;$G6)*(DM6&lt;DN6),"")</f>
        <v/>
      </c>
      <c r="DQ6" s="188" t="str">
        <f>IF((DP6&lt;&gt;""),IF(OR($F6&lt;&gt;$G6,PrSettings!$M$4="●"),(($F6-$G6)=(DM6-DN6))*1,0),"")</f>
        <v/>
      </c>
      <c r="DR6" s="188" t="str">
        <f t="shared" ref="DR6:DR11" si="52">IF((DP6&lt;&gt;""),($F6=DM6)*($G6=DN6),"")</f>
        <v/>
      </c>
      <c r="DS6" s="188" t="str">
        <f>IF(DP6&lt;&gt;"",IF(ABS($F6-$G6)&gt;=PrSettings!$M$7,(ABS($F6-$G6-DM6+DN6)&lt;=1)*1,IF(AND(DP6,$F6=$G6,$F6&gt;=PrSettings!$M$6),(ABS(DM6-$F6)&lt;=1)*1,IF(AND(DP6,$F6+$G6&gt;=PrSettings!$M$8),(ABS(DM6-$F6)+ABS(DN6-$G6)&lt;=1)*1,""))),"")</f>
        <v/>
      </c>
      <c r="DT6" s="219"/>
      <c r="DV6" s="186">
        <f t="shared" si="9"/>
        <v>15</v>
      </c>
      <c r="DW6" s="187" t="str">
        <f>$C6</f>
        <v>Mexico</v>
      </c>
      <c r="DX6" s="188">
        <f t="shared" ref="DX6:DX69" si="53">$D6</f>
        <v>60</v>
      </c>
      <c r="DY6" s="187" t="str">
        <f>$E6</f>
        <v>South Africa</v>
      </c>
      <c r="DZ6" s="222"/>
      <c r="EA6" s="222"/>
      <c r="EB6" s="217"/>
      <c r="EC6" s="188" t="str">
        <f t="shared" ref="EC6:EC11" si="54">IF(($F6&lt;&gt;"")*($G6&lt;&gt;"")*(DZ6&lt;&gt;"")*(EA6&lt;&gt;""),($F6&gt;$G6)*(DZ6&gt;EA6)+($F6=$G6)*(DZ6=EA6)+($F6&lt;$G6)*(DZ6&lt;EA6),"")</f>
        <v/>
      </c>
      <c r="ED6" s="188" t="str">
        <f>IF((EC6&lt;&gt;""),IF(OR($F6&lt;&gt;$G6,PrSettings!$M$4="●"),(($F6-$G6)=(DZ6-EA6))*1,0),"")</f>
        <v/>
      </c>
      <c r="EE6" s="188" t="str">
        <f t="shared" ref="EE6:EE11" si="55">IF((EC6&lt;&gt;""),($F6=DZ6)*($G6=EA6),"")</f>
        <v/>
      </c>
      <c r="EF6" s="188" t="str">
        <f>IF(EC6&lt;&gt;"",IF(ABS($F6-$G6)&gt;=PrSettings!$M$7,(ABS($F6-$G6-DZ6+EA6)&lt;=1)*1,IF(AND(EC6,$F6=$G6,$F6&gt;=PrSettings!$M$6),(ABS(DZ6-$F6)&lt;=1)*1,IF(AND(EC6,$F6+$G6&gt;=PrSettings!$M$8),(ABS(DZ6-$F6)+ABS(EA6-$G6)&lt;=1)*1,""))),"")</f>
        <v/>
      </c>
      <c r="EG6" s="219"/>
      <c r="EI6" s="186">
        <f t="shared" si="10"/>
        <v>15</v>
      </c>
      <c r="EJ6" s="187" t="str">
        <f>$C6</f>
        <v>Mexico</v>
      </c>
      <c r="EK6" s="188">
        <f t="shared" ref="EK6:EK69" si="56">$D6</f>
        <v>60</v>
      </c>
      <c r="EL6" s="187" t="str">
        <f>$E6</f>
        <v>South Africa</v>
      </c>
      <c r="EM6" s="222"/>
      <c r="EN6" s="222"/>
      <c r="EO6" s="217"/>
      <c r="EP6" s="188" t="str">
        <f t="shared" ref="EP6:EP11" si="57">IF(($F6&lt;&gt;"")*($G6&lt;&gt;"")*(EM6&lt;&gt;"")*(EN6&lt;&gt;""),($F6&gt;$G6)*(EM6&gt;EN6)+($F6=$G6)*(EM6=EN6)+($F6&lt;$G6)*(EM6&lt;EN6),"")</f>
        <v/>
      </c>
      <c r="EQ6" s="188" t="str">
        <f>IF((EP6&lt;&gt;""),IF(OR($F6&lt;&gt;$G6,PrSettings!$M$4="●"),(($F6-$G6)=(EM6-EN6))*1,0),"")</f>
        <v/>
      </c>
      <c r="ER6" s="188" t="str">
        <f t="shared" ref="ER6:ER11" si="58">IF((EP6&lt;&gt;""),($F6=EM6)*($G6=EN6),"")</f>
        <v/>
      </c>
      <c r="ES6" s="188" t="str">
        <f>IF(EP6&lt;&gt;"",IF(ABS($F6-$G6)&gt;=PrSettings!$M$7,(ABS($F6-$G6-EM6+EN6)&lt;=1)*1,IF(AND(EP6,$F6=$G6,$F6&gt;=PrSettings!$M$6),(ABS(EM6-$F6)&lt;=1)*1,IF(AND(EP6,$F6+$G6&gt;=PrSettings!$M$8),(ABS(EM6-$F6)+ABS(EN6-$G6)&lt;=1)*1,""))),"")</f>
        <v/>
      </c>
      <c r="ET6" s="219"/>
      <c r="EV6" s="186">
        <f t="shared" si="11"/>
        <v>15</v>
      </c>
      <c r="EW6" s="187" t="str">
        <f>$C6</f>
        <v>Mexico</v>
      </c>
      <c r="EX6" s="188">
        <f t="shared" ref="EX6:EX69" si="59">$D6</f>
        <v>60</v>
      </c>
      <c r="EY6" s="187" t="str">
        <f>$E6</f>
        <v>South Africa</v>
      </c>
      <c r="EZ6" s="222"/>
      <c r="FA6" s="222"/>
      <c r="FB6" s="217"/>
      <c r="FC6" s="188" t="str">
        <f t="shared" ref="FC6:FC11" si="60">IF(($F6&lt;&gt;"")*($G6&lt;&gt;"")*(EZ6&lt;&gt;"")*(FA6&lt;&gt;""),($F6&gt;$G6)*(EZ6&gt;FA6)+($F6=$G6)*(EZ6=FA6)+($F6&lt;$G6)*(EZ6&lt;FA6),"")</f>
        <v/>
      </c>
      <c r="FD6" s="188" t="str">
        <f>IF((FC6&lt;&gt;""),IF(OR($F6&lt;&gt;$G6,PrSettings!$M$4="●"),(($F6-$G6)=(EZ6-FA6))*1,0),"")</f>
        <v/>
      </c>
      <c r="FE6" s="188" t="str">
        <f t="shared" ref="FE6:FE11" si="61">IF((FC6&lt;&gt;""),($F6=EZ6)*($G6=FA6),"")</f>
        <v/>
      </c>
      <c r="FF6" s="188" t="str">
        <f>IF(FC6&lt;&gt;"",IF(ABS($F6-$G6)&gt;=PrSettings!$M$7,(ABS($F6-$G6-EZ6+FA6)&lt;=1)*1,IF(AND(FC6,$F6=$G6,$F6&gt;=PrSettings!$M$6),(ABS(EZ6-$F6)&lt;=1)*1,IF(AND(FC6,$F6+$G6&gt;=PrSettings!$M$8),(ABS(EZ6-$F6)+ABS(FA6-$G6)&lt;=1)*1,""))),"")</f>
        <v/>
      </c>
      <c r="FG6" s="219"/>
      <c r="FI6" s="186">
        <f t="shared" si="12"/>
        <v>15</v>
      </c>
      <c r="FJ6" s="187" t="str">
        <f>$C6</f>
        <v>Mexico</v>
      </c>
      <c r="FK6" s="188">
        <f t="shared" ref="FK6:FK69" si="62">$D6</f>
        <v>60</v>
      </c>
      <c r="FL6" s="187" t="str">
        <f>$E6</f>
        <v>South Africa</v>
      </c>
      <c r="FM6" s="222"/>
      <c r="FN6" s="222"/>
      <c r="FO6" s="217"/>
      <c r="FP6" s="188" t="str">
        <f t="shared" ref="FP6:FP11" si="63">IF(($F6&lt;&gt;"")*($G6&lt;&gt;"")*(FM6&lt;&gt;"")*(FN6&lt;&gt;""),($F6&gt;$G6)*(FM6&gt;FN6)+($F6=$G6)*(FM6=FN6)+($F6&lt;$G6)*(FM6&lt;FN6),"")</f>
        <v/>
      </c>
      <c r="FQ6" s="188" t="str">
        <f>IF((FP6&lt;&gt;""),IF(OR($F6&lt;&gt;$G6,PrSettings!$M$4="●"),(($F6-$G6)=(FM6-FN6))*1,0),"")</f>
        <v/>
      </c>
      <c r="FR6" s="188" t="str">
        <f t="shared" ref="FR6:FR11" si="64">IF((FP6&lt;&gt;""),($F6=FM6)*($G6=FN6),"")</f>
        <v/>
      </c>
      <c r="FS6" s="188" t="str">
        <f>IF(FP6&lt;&gt;"",IF(ABS($F6-$G6)&gt;=PrSettings!$M$7,(ABS($F6-$G6-FM6+FN6)&lt;=1)*1,IF(AND(FP6,$F6=$G6,$F6&gt;=PrSettings!$M$6),(ABS(FM6-$F6)&lt;=1)*1,IF(AND(FP6,$F6+$G6&gt;=PrSettings!$M$8),(ABS(FM6-$F6)+ABS(FN6-$G6)&lt;=1)*1,""))),"")</f>
        <v/>
      </c>
      <c r="FT6" s="219"/>
      <c r="FV6" s="186">
        <f t="shared" si="13"/>
        <v>15</v>
      </c>
      <c r="FW6" s="187" t="str">
        <f>$C6</f>
        <v>Mexico</v>
      </c>
      <c r="FX6" s="188">
        <f t="shared" ref="FX6:FX69" si="65">$D6</f>
        <v>60</v>
      </c>
      <c r="FY6" s="187" t="str">
        <f>$E6</f>
        <v>South Africa</v>
      </c>
      <c r="FZ6" s="222"/>
      <c r="GA6" s="222"/>
      <c r="GB6" s="217"/>
      <c r="GC6" s="188" t="str">
        <f t="shared" ref="GC6:GC11" si="66">IF(($F6&lt;&gt;"")*($G6&lt;&gt;"")*(FZ6&lt;&gt;"")*(GA6&lt;&gt;""),($F6&gt;$G6)*(FZ6&gt;GA6)+($F6=$G6)*(FZ6=GA6)+($F6&lt;$G6)*(FZ6&lt;GA6),"")</f>
        <v/>
      </c>
      <c r="GD6" s="188" t="str">
        <f>IF((GC6&lt;&gt;""),IF(OR($F6&lt;&gt;$G6,PrSettings!$M$4="●"),(($F6-$G6)=(FZ6-GA6))*1,0),"")</f>
        <v/>
      </c>
      <c r="GE6" s="188" t="str">
        <f t="shared" ref="GE6:GE11" si="67">IF((GC6&lt;&gt;""),($F6=FZ6)*($G6=GA6),"")</f>
        <v/>
      </c>
      <c r="GF6" s="188" t="str">
        <f>IF(GC6&lt;&gt;"",IF(ABS($F6-$G6)&gt;=PrSettings!$M$7,(ABS($F6-$G6-FZ6+GA6)&lt;=1)*1,IF(AND(GC6,$F6=$G6,$F6&gt;=PrSettings!$M$6),(ABS(FZ6-$F6)&lt;=1)*1,IF(AND(GC6,$F6+$G6&gt;=PrSettings!$M$8),(ABS(FZ6-$F6)+ABS(GA6-$G6)&lt;=1)*1,""))),"")</f>
        <v/>
      </c>
      <c r="GG6" s="219"/>
      <c r="GI6" s="186">
        <f t="shared" si="14"/>
        <v>15</v>
      </c>
      <c r="GJ6" s="187" t="str">
        <f>$C6</f>
        <v>Mexico</v>
      </c>
      <c r="GK6" s="188">
        <f t="shared" ref="GK6:GK69" si="68">$D6</f>
        <v>60</v>
      </c>
      <c r="GL6" s="187" t="str">
        <f>$E6</f>
        <v>South Africa</v>
      </c>
      <c r="GM6" s="222"/>
      <c r="GN6" s="222"/>
      <c r="GO6" s="217"/>
      <c r="GP6" s="188" t="str">
        <f t="shared" ref="GP6:GP11" si="69">IF(($F6&lt;&gt;"")*($G6&lt;&gt;"")*(GM6&lt;&gt;"")*(GN6&lt;&gt;""),($F6&gt;$G6)*(GM6&gt;GN6)+($F6=$G6)*(GM6=GN6)+($F6&lt;$G6)*(GM6&lt;GN6),"")</f>
        <v/>
      </c>
      <c r="GQ6" s="188" t="str">
        <f>IF((GP6&lt;&gt;""),IF(OR($F6&lt;&gt;$G6,PrSettings!$M$4="●"),(($F6-$G6)=(GM6-GN6))*1,0),"")</f>
        <v/>
      </c>
      <c r="GR6" s="188" t="str">
        <f t="shared" ref="GR6:GR11" si="70">IF((GP6&lt;&gt;""),($F6=GM6)*($G6=GN6),"")</f>
        <v/>
      </c>
      <c r="GS6" s="188" t="str">
        <f>IF(GP6&lt;&gt;"",IF(ABS($F6-$G6)&gt;=PrSettings!$M$7,(ABS($F6-$G6-GM6+GN6)&lt;=1)*1,IF(AND(GP6,$F6=$G6,$F6&gt;=PrSettings!$M$6),(ABS(GM6-$F6)&lt;=1)*1,IF(AND(GP6,$F6+$G6&gt;=PrSettings!$M$8),(ABS(GM6-$F6)+ABS(GN6-$G6)&lt;=1)*1,""))),"")</f>
        <v/>
      </c>
      <c r="GT6" s="219"/>
      <c r="GV6" s="186">
        <f t="shared" si="15"/>
        <v>15</v>
      </c>
      <c r="GW6" s="187" t="str">
        <f>$C6</f>
        <v>Mexico</v>
      </c>
      <c r="GX6" s="188">
        <f t="shared" ref="GX6:GX69" si="71">$D6</f>
        <v>60</v>
      </c>
      <c r="GY6" s="187" t="str">
        <f>$E6</f>
        <v>South Africa</v>
      </c>
      <c r="GZ6" s="222"/>
      <c r="HA6" s="222"/>
      <c r="HB6" s="217"/>
      <c r="HC6" s="188" t="str">
        <f t="shared" ref="HC6:HC11" si="72">IF(($F6&lt;&gt;"")*($G6&lt;&gt;"")*(GZ6&lt;&gt;"")*(HA6&lt;&gt;""),($F6&gt;$G6)*(GZ6&gt;HA6)+($F6=$G6)*(GZ6=HA6)+($F6&lt;$G6)*(GZ6&lt;HA6),"")</f>
        <v/>
      </c>
      <c r="HD6" s="188" t="str">
        <f>IF((HC6&lt;&gt;""),IF(OR($F6&lt;&gt;$G6,PrSettings!$M$4="●"),(($F6-$G6)=(GZ6-HA6))*1,0),"")</f>
        <v/>
      </c>
      <c r="HE6" s="188" t="str">
        <f t="shared" ref="HE6:HE11" si="73">IF((HC6&lt;&gt;""),($F6=GZ6)*($G6=HA6),"")</f>
        <v/>
      </c>
      <c r="HF6" s="188" t="str">
        <f>IF(HC6&lt;&gt;"",IF(ABS($F6-$G6)&gt;=PrSettings!$M$7,(ABS($F6-$G6-GZ6+HA6)&lt;=1)*1,IF(AND(HC6,$F6=$G6,$F6&gt;=PrSettings!$M$6),(ABS(GZ6-$F6)&lt;=1)*1,IF(AND(HC6,$F6+$G6&gt;=PrSettings!$M$8),(ABS(GZ6-$F6)+ABS(HA6-$G6)&lt;=1)*1,""))),"")</f>
        <v/>
      </c>
      <c r="HG6" s="219"/>
      <c r="HI6" s="186">
        <f t="shared" si="16"/>
        <v>15</v>
      </c>
      <c r="HJ6" s="187" t="str">
        <f>$C6</f>
        <v>Mexico</v>
      </c>
      <c r="HK6" s="188">
        <f t="shared" ref="HK6:HK69" si="74">$D6</f>
        <v>60</v>
      </c>
      <c r="HL6" s="187" t="str">
        <f>$E6</f>
        <v>South Africa</v>
      </c>
      <c r="HM6" s="222"/>
      <c r="HN6" s="222"/>
      <c r="HO6" s="217"/>
      <c r="HP6" s="188" t="str">
        <f t="shared" ref="HP6:HP11" si="75">IF(($F6&lt;&gt;"")*($G6&lt;&gt;"")*(HM6&lt;&gt;"")*(HN6&lt;&gt;""),($F6&gt;$G6)*(HM6&gt;HN6)+($F6=$G6)*(HM6=HN6)+($F6&lt;$G6)*(HM6&lt;HN6),"")</f>
        <v/>
      </c>
      <c r="HQ6" s="188" t="str">
        <f>IF((HP6&lt;&gt;""),IF(OR($F6&lt;&gt;$G6,PrSettings!$M$4="●"),(($F6-$G6)=(HM6-HN6))*1,0),"")</f>
        <v/>
      </c>
      <c r="HR6" s="188" t="str">
        <f t="shared" ref="HR6:HR11" si="76">IF((HP6&lt;&gt;""),($F6=HM6)*($G6=HN6),"")</f>
        <v/>
      </c>
      <c r="HS6" s="188" t="str">
        <f>IF(HP6&lt;&gt;"",IF(ABS($F6-$G6)&gt;=PrSettings!$M$7,(ABS($F6-$G6-HM6+HN6)&lt;=1)*1,IF(AND(HP6,$F6=$G6,$F6&gt;=PrSettings!$M$6),(ABS(HM6-$F6)&lt;=1)*1,IF(AND(HP6,$F6+$G6&gt;=PrSettings!$M$8),(ABS(HM6-$F6)+ABS(HN6-$G6)&lt;=1)*1,""))),"")</f>
        <v/>
      </c>
      <c r="HT6" s="219"/>
      <c r="HV6" s="186">
        <f t="shared" si="17"/>
        <v>15</v>
      </c>
      <c r="HW6" s="187" t="str">
        <f>$C6</f>
        <v>Mexico</v>
      </c>
      <c r="HX6" s="188">
        <f t="shared" ref="HX6:HX69" si="77">$D6</f>
        <v>60</v>
      </c>
      <c r="HY6" s="187" t="str">
        <f>$E6</f>
        <v>South Africa</v>
      </c>
      <c r="HZ6" s="222"/>
      <c r="IA6" s="222"/>
      <c r="IB6" s="217"/>
      <c r="IC6" s="188" t="str">
        <f t="shared" ref="IC6:IC11" si="78">IF(($F6&lt;&gt;"")*($G6&lt;&gt;"")*(HZ6&lt;&gt;"")*(IA6&lt;&gt;""),($F6&gt;$G6)*(HZ6&gt;IA6)+($F6=$G6)*(HZ6=IA6)+($F6&lt;$G6)*(HZ6&lt;IA6),"")</f>
        <v/>
      </c>
      <c r="ID6" s="188" t="str">
        <f>IF((IC6&lt;&gt;""),IF(OR($F6&lt;&gt;$G6,PrSettings!$M$4="●"),(($F6-$G6)=(HZ6-IA6))*1,0),"")</f>
        <v/>
      </c>
      <c r="IE6" s="188" t="str">
        <f t="shared" ref="IE6:IE11" si="79">IF((IC6&lt;&gt;""),($F6=HZ6)*($G6=IA6),"")</f>
        <v/>
      </c>
      <c r="IF6" s="188" t="str">
        <f>IF(IC6&lt;&gt;"",IF(ABS($F6-$G6)&gt;=PrSettings!$M$7,(ABS($F6-$G6-HZ6+IA6)&lt;=1)*1,IF(AND(IC6,$F6=$G6,$F6&gt;=PrSettings!$M$6),(ABS(HZ6-$F6)&lt;=1)*1,IF(AND(IC6,$F6+$G6&gt;=PrSettings!$M$8),(ABS(HZ6-$F6)+ABS(IA6-$G6)&lt;=1)*1,""))),"")</f>
        <v/>
      </c>
      <c r="IG6" s="219"/>
      <c r="II6" s="186">
        <f t="shared" si="18"/>
        <v>15</v>
      </c>
      <c r="IJ6" s="187" t="str">
        <f>$C6</f>
        <v>Mexico</v>
      </c>
      <c r="IK6" s="188">
        <f t="shared" ref="IK6:IK69" si="80">$D6</f>
        <v>60</v>
      </c>
      <c r="IL6" s="187" t="str">
        <f>$E6</f>
        <v>South Africa</v>
      </c>
      <c r="IM6" s="222"/>
      <c r="IN6" s="222"/>
      <c r="IO6" s="217"/>
      <c r="IP6" s="188" t="str">
        <f t="shared" ref="IP6:IP11" si="81">IF(($F6&lt;&gt;"")*($G6&lt;&gt;"")*(IM6&lt;&gt;"")*(IN6&lt;&gt;""),($F6&gt;$G6)*(IM6&gt;IN6)+($F6=$G6)*(IM6=IN6)+($F6&lt;$G6)*(IM6&lt;IN6),"")</f>
        <v/>
      </c>
      <c r="IQ6" s="188" t="str">
        <f>IF((IP6&lt;&gt;""),IF(OR($F6&lt;&gt;$G6,PrSettings!$M$4="●"),(($F6-$G6)=(IM6-IN6))*1,0),"")</f>
        <v/>
      </c>
      <c r="IR6" s="188" t="str">
        <f t="shared" ref="IR6:IR11" si="82">IF((IP6&lt;&gt;""),($F6=IM6)*($G6=IN6),"")</f>
        <v/>
      </c>
      <c r="IS6" s="188" t="str">
        <f>IF(IP6&lt;&gt;"",IF(ABS($F6-$G6)&gt;=PrSettings!$M$7,(ABS($F6-$G6-IM6+IN6)&lt;=1)*1,IF(AND(IP6,$F6=$G6,$F6&gt;=PrSettings!$M$6),(ABS(IM6-$F6)&lt;=1)*1,IF(AND(IP6,$F6+$G6&gt;=PrSettings!$M$8),(ABS(IM6-$F6)+ABS(IN6-$G6)&lt;=1)*1,""))),"")</f>
        <v/>
      </c>
      <c r="IT6" s="219"/>
      <c r="IV6" s="186">
        <f t="shared" si="19"/>
        <v>15</v>
      </c>
      <c r="IW6" s="187" t="str">
        <f>$C6</f>
        <v>Mexico</v>
      </c>
      <c r="IX6" s="188">
        <f t="shared" ref="IX6:IX69" si="83">$D6</f>
        <v>60</v>
      </c>
      <c r="IY6" s="187" t="str">
        <f>$E6</f>
        <v>South Africa</v>
      </c>
      <c r="IZ6" s="222"/>
      <c r="JA6" s="222"/>
      <c r="JB6" s="217"/>
      <c r="JC6" s="188" t="str">
        <f t="shared" ref="JC6:JC11" si="84">IF(($F6&lt;&gt;"")*($G6&lt;&gt;"")*(IZ6&lt;&gt;"")*(JA6&lt;&gt;""),($F6&gt;$G6)*(IZ6&gt;JA6)+($F6=$G6)*(IZ6=JA6)+($F6&lt;$G6)*(IZ6&lt;JA6),"")</f>
        <v/>
      </c>
      <c r="JD6" s="188" t="str">
        <f>IF((JC6&lt;&gt;""),IF(OR($F6&lt;&gt;$G6,PrSettings!$M$4="●"),(($F6-$G6)=(IZ6-JA6))*1,0),"")</f>
        <v/>
      </c>
      <c r="JE6" s="188" t="str">
        <f t="shared" ref="JE6:JE11" si="85">IF((JC6&lt;&gt;""),($F6=IZ6)*($G6=JA6),"")</f>
        <v/>
      </c>
      <c r="JF6" s="188" t="str">
        <f>IF(JC6&lt;&gt;"",IF(ABS($F6-$G6)&gt;=PrSettings!$M$7,(ABS($F6-$G6-IZ6+JA6)&lt;=1)*1,IF(AND(JC6,$F6=$G6,$F6&gt;=PrSettings!$M$6),(ABS(IZ6-$F6)&lt;=1)*1,IF(AND(JC6,$F6+$G6&gt;=PrSettings!$M$8),(ABS(IZ6-$F6)+ABS(JA6-$G6)&lt;=1)*1,""))),"")</f>
        <v/>
      </c>
      <c r="JG6" s="219"/>
      <c r="JI6" s="186">
        <f t="shared" si="20"/>
        <v>15</v>
      </c>
      <c r="JJ6" s="187" t="str">
        <f>$C6</f>
        <v>Mexico</v>
      </c>
      <c r="JK6" s="188">
        <f t="shared" ref="JK6:JK69" si="86">$D6</f>
        <v>60</v>
      </c>
      <c r="JL6" s="187" t="str">
        <f>$E6</f>
        <v>South Africa</v>
      </c>
      <c r="JM6" s="222"/>
      <c r="JN6" s="222"/>
      <c r="JO6" s="217"/>
      <c r="JP6" s="188" t="str">
        <f t="shared" ref="JP6:JP11" si="87">IF(($F6&lt;&gt;"")*($G6&lt;&gt;"")*(JM6&lt;&gt;"")*(JN6&lt;&gt;""),($F6&gt;$G6)*(JM6&gt;JN6)+($F6=$G6)*(JM6=JN6)+($F6&lt;$G6)*(JM6&lt;JN6),"")</f>
        <v/>
      </c>
      <c r="JQ6" s="188" t="str">
        <f>IF((JP6&lt;&gt;""),IF(OR($F6&lt;&gt;$G6,PrSettings!$M$4="●"),(($F6-$G6)=(JM6-JN6))*1,0),"")</f>
        <v/>
      </c>
      <c r="JR6" s="188" t="str">
        <f t="shared" ref="JR6:JR11" si="88">IF((JP6&lt;&gt;""),($F6=JM6)*($G6=JN6),"")</f>
        <v/>
      </c>
      <c r="JS6" s="188" t="str">
        <f>IF(JP6&lt;&gt;"",IF(ABS($F6-$G6)&gt;=PrSettings!$M$7,(ABS($F6-$G6-JM6+JN6)&lt;=1)*1,IF(AND(JP6,$F6=$G6,$F6&gt;=PrSettings!$M$6),(ABS(JM6-$F6)&lt;=1)*1,IF(AND(JP6,$F6+$G6&gt;=PrSettings!$M$8),(ABS(JM6-$F6)+ABS(JN6-$G6)&lt;=1)*1,""))),"")</f>
        <v/>
      </c>
      <c r="JT6" s="219"/>
      <c r="JV6" s="186">
        <f t="shared" si="21"/>
        <v>15</v>
      </c>
      <c r="JW6" s="187" t="str">
        <f>$C6</f>
        <v>Mexico</v>
      </c>
      <c r="JX6" s="188">
        <f t="shared" ref="JX6:JX69" si="89">$D6</f>
        <v>60</v>
      </c>
      <c r="JY6" s="187" t="str">
        <f>$E6</f>
        <v>South Africa</v>
      </c>
      <c r="JZ6" s="222"/>
      <c r="KA6" s="222"/>
      <c r="KB6" s="217"/>
      <c r="KC6" s="188" t="str">
        <f t="shared" ref="KC6:KC11" si="90">IF(($F6&lt;&gt;"")*($G6&lt;&gt;"")*(JZ6&lt;&gt;"")*(KA6&lt;&gt;""),($F6&gt;$G6)*(JZ6&gt;KA6)+($F6=$G6)*(JZ6=KA6)+($F6&lt;$G6)*(JZ6&lt;KA6),"")</f>
        <v/>
      </c>
      <c r="KD6" s="188" t="str">
        <f>IF((KC6&lt;&gt;""),IF(OR($F6&lt;&gt;$G6,PrSettings!$M$4="●"),(($F6-$G6)=(JZ6-KA6))*1,0),"")</f>
        <v/>
      </c>
      <c r="KE6" s="188" t="str">
        <f t="shared" ref="KE6:KE11" si="91">IF((KC6&lt;&gt;""),($F6=JZ6)*($G6=KA6),"")</f>
        <v/>
      </c>
      <c r="KF6" s="188" t="str">
        <f>IF(KC6&lt;&gt;"",IF(ABS($F6-$G6)&gt;=PrSettings!$M$7,(ABS($F6-$G6-JZ6+KA6)&lt;=1)*1,IF(AND(KC6,$F6=$G6,$F6&gt;=PrSettings!$M$6),(ABS(JZ6-$F6)&lt;=1)*1,IF(AND(KC6,$F6+$G6&gt;=PrSettings!$M$8),(ABS(JZ6-$F6)+ABS(KA6-$G6)&lt;=1)*1,""))),"")</f>
        <v/>
      </c>
      <c r="KG6" s="219"/>
      <c r="KI6" s="186">
        <f t="shared" si="22"/>
        <v>15</v>
      </c>
      <c r="KJ6" s="187" t="str">
        <f>$C6</f>
        <v>Mexico</v>
      </c>
      <c r="KK6" s="188">
        <f t="shared" ref="KK6:KK69" si="92">$D6</f>
        <v>60</v>
      </c>
      <c r="KL6" s="187" t="str">
        <f>$E6</f>
        <v>South Africa</v>
      </c>
      <c r="KM6" s="222"/>
      <c r="KN6" s="222"/>
      <c r="KO6" s="217"/>
      <c r="KP6" s="188" t="str">
        <f t="shared" ref="KP6:KP11" si="93">IF(($F6&lt;&gt;"")*($G6&lt;&gt;"")*(KM6&lt;&gt;"")*(KN6&lt;&gt;""),($F6&gt;$G6)*(KM6&gt;KN6)+($F6=$G6)*(KM6=KN6)+($F6&lt;$G6)*(KM6&lt;KN6),"")</f>
        <v/>
      </c>
      <c r="KQ6" s="188" t="str">
        <f>IF((KP6&lt;&gt;""),IF(OR($F6&lt;&gt;$G6,PrSettings!$M$4="●"),(($F6-$G6)=(KM6-KN6))*1,0),"")</f>
        <v/>
      </c>
      <c r="KR6" s="188" t="str">
        <f t="shared" ref="KR6:KR11" si="94">IF((KP6&lt;&gt;""),($F6=KM6)*($G6=KN6),"")</f>
        <v/>
      </c>
      <c r="KS6" s="188" t="str">
        <f>IF(KP6&lt;&gt;"",IF(ABS($F6-$G6)&gt;=PrSettings!$M$7,(ABS($F6-$G6-KM6+KN6)&lt;=1)*1,IF(AND(KP6,$F6=$G6,$F6&gt;=PrSettings!$M$6),(ABS(KM6-$F6)&lt;=1)*1,IF(AND(KP6,$F6+$G6&gt;=PrSettings!$M$8),(ABS(KM6-$F6)+ABS(KN6-$G6)&lt;=1)*1,""))),"")</f>
        <v/>
      </c>
      <c r="KT6" s="219"/>
      <c r="KV6" s="186">
        <f t="shared" si="23"/>
        <v>15</v>
      </c>
      <c r="KW6" s="187" t="str">
        <f>$C6</f>
        <v>Mexico</v>
      </c>
      <c r="KX6" s="188">
        <f t="shared" ref="KX6:KX69" si="95">$D6</f>
        <v>60</v>
      </c>
      <c r="KY6" s="187" t="str">
        <f>$E6</f>
        <v>South Africa</v>
      </c>
      <c r="KZ6" s="222"/>
      <c r="LA6" s="222"/>
      <c r="LB6" s="217"/>
      <c r="LC6" s="188" t="str">
        <f t="shared" ref="LC6:LC11" si="96">IF(($F6&lt;&gt;"")*($G6&lt;&gt;"")*(KZ6&lt;&gt;"")*(LA6&lt;&gt;""),($F6&gt;$G6)*(KZ6&gt;LA6)+($F6=$G6)*(KZ6=LA6)+($F6&lt;$G6)*(KZ6&lt;LA6),"")</f>
        <v/>
      </c>
      <c r="LD6" s="188" t="str">
        <f>IF((LC6&lt;&gt;""),IF(OR($F6&lt;&gt;$G6,PrSettings!$M$4="●"),(($F6-$G6)=(KZ6-LA6))*1,0),"")</f>
        <v/>
      </c>
      <c r="LE6" s="188" t="str">
        <f t="shared" ref="LE6:LE11" si="97">IF((LC6&lt;&gt;""),($F6=KZ6)*($G6=LA6),"")</f>
        <v/>
      </c>
      <c r="LF6" s="188" t="str">
        <f>IF(LC6&lt;&gt;"",IF(ABS($F6-$G6)&gt;=PrSettings!$M$7,(ABS($F6-$G6-KZ6+LA6)&lt;=1)*1,IF(AND(LC6,$F6=$G6,$F6&gt;=PrSettings!$M$6),(ABS(KZ6-$F6)&lt;=1)*1,IF(AND(LC6,$F6+$G6&gt;=PrSettings!$M$8),(ABS(KZ6-$F6)+ABS(LA6-$G6)&lt;=1)*1,""))),"")</f>
        <v/>
      </c>
      <c r="LG6" s="219"/>
      <c r="LI6" s="186">
        <f t="shared" si="24"/>
        <v>15</v>
      </c>
      <c r="LJ6" s="187" t="str">
        <f>$C6</f>
        <v>Mexico</v>
      </c>
      <c r="LK6" s="188">
        <f t="shared" ref="LK6:LK69" si="98">$D6</f>
        <v>60</v>
      </c>
      <c r="LL6" s="187" t="str">
        <f>$E6</f>
        <v>South Africa</v>
      </c>
      <c r="LM6" s="222"/>
      <c r="LN6" s="222"/>
      <c r="LO6" s="217"/>
      <c r="LP6" s="188" t="str">
        <f t="shared" ref="LP6:LP11" si="99">IF(($F6&lt;&gt;"")*($G6&lt;&gt;"")*(LM6&lt;&gt;"")*(LN6&lt;&gt;""),($F6&gt;$G6)*(LM6&gt;LN6)+($F6=$G6)*(LM6=LN6)+($F6&lt;$G6)*(LM6&lt;LN6),"")</f>
        <v/>
      </c>
      <c r="LQ6" s="188" t="str">
        <f>IF((LP6&lt;&gt;""),IF(OR($F6&lt;&gt;$G6,PrSettings!$M$4="●"),(($F6-$G6)=(LM6-LN6))*1,0),"")</f>
        <v/>
      </c>
      <c r="LR6" s="188" t="str">
        <f t="shared" ref="LR6:LR11" si="100">IF((LP6&lt;&gt;""),($F6=LM6)*($G6=LN6),"")</f>
        <v/>
      </c>
      <c r="LS6" s="188" t="str">
        <f>IF(LP6&lt;&gt;"",IF(ABS($F6-$G6)&gt;=PrSettings!$M$7,(ABS($F6-$G6-LM6+LN6)&lt;=1)*1,IF(AND(LP6,$F6=$G6,$F6&gt;=PrSettings!$M$6),(ABS(LM6-$F6)&lt;=1)*1,IF(AND(LP6,$F6+$G6&gt;=PrSettings!$M$8),(ABS(LM6-$F6)+ABS(LN6-$G6)&lt;=1)*1,""))),"")</f>
        <v/>
      </c>
      <c r="LT6" s="219"/>
      <c r="LV6" s="186">
        <f t="shared" si="25"/>
        <v>15</v>
      </c>
      <c r="LW6" s="187" t="str">
        <f>$C6</f>
        <v>Mexico</v>
      </c>
      <c r="LX6" s="188">
        <f t="shared" ref="LX6:LX69" si="101">$D6</f>
        <v>60</v>
      </c>
      <c r="LY6" s="187" t="str">
        <f>$E6</f>
        <v>South Africa</v>
      </c>
      <c r="LZ6" s="222"/>
      <c r="MA6" s="222"/>
      <c r="MB6" s="217"/>
      <c r="MC6" s="188" t="str">
        <f t="shared" ref="MC6:MC11" si="102">IF(($F6&lt;&gt;"")*($G6&lt;&gt;"")*(LZ6&lt;&gt;"")*(MA6&lt;&gt;""),($F6&gt;$G6)*(LZ6&gt;MA6)+($F6=$G6)*(LZ6=MA6)+($F6&lt;$G6)*(LZ6&lt;MA6),"")</f>
        <v/>
      </c>
      <c r="MD6" s="188" t="str">
        <f>IF((MC6&lt;&gt;""),IF(OR($F6&lt;&gt;$G6,PrSettings!$M$4="●"),(($F6-$G6)=(LZ6-MA6))*1,0),"")</f>
        <v/>
      </c>
      <c r="ME6" s="188" t="str">
        <f t="shared" ref="ME6:ME11" si="103">IF((MC6&lt;&gt;""),($F6=LZ6)*($G6=MA6),"")</f>
        <v/>
      </c>
      <c r="MF6" s="188" t="str">
        <f>IF(MC6&lt;&gt;"",IF(ABS($F6-$G6)&gt;=PrSettings!$M$7,(ABS($F6-$G6-LZ6+MA6)&lt;=1)*1,IF(AND(MC6,$F6=$G6,$F6&gt;=PrSettings!$M$6),(ABS(LZ6-$F6)&lt;=1)*1,IF(AND(MC6,$F6+$G6&gt;=PrSettings!$M$8),(ABS(LZ6-$F6)+ABS(MA6-$G6)&lt;=1)*1,""))),"")</f>
        <v/>
      </c>
      <c r="MG6" s="219"/>
    </row>
    <row r="7" spans="1:345">
      <c r="B7" s="186">
        <f>INDEX(Groups!$C$7:$C$65,MATCH(C7,Groups!$D$7:$D$65,0))</f>
        <v>25</v>
      </c>
      <c r="C7" s="187" t="str">
        <f>CalcA!$P$23</f>
        <v>Rep. of Korea</v>
      </c>
      <c r="D7" s="188">
        <f>INDEX(Groups!$C$7:$C$65,MATCH(E7,Groups!$D$7:$D$65,0))</f>
        <v>41</v>
      </c>
      <c r="E7" s="187" t="str">
        <f>CalcA!$Q$23</f>
        <v>Czech Rep.</v>
      </c>
      <c r="F7" s="717" t="str">
        <f>CalcA!$R$23</f>
        <v/>
      </c>
      <c r="G7" s="190" t="str">
        <f>CalcA!$S$23</f>
        <v/>
      </c>
      <c r="I7" s="186">
        <f t="shared" si="0"/>
        <v>25</v>
      </c>
      <c r="J7" s="187" t="str">
        <f t="shared" ref="J7:J11" si="104">$C7</f>
        <v>Rep. of Korea</v>
      </c>
      <c r="K7" s="188">
        <f t="shared" si="26"/>
        <v>41</v>
      </c>
      <c r="L7" s="187" t="str">
        <f t="shared" ref="L7:L11" si="105">$E7</f>
        <v>Czech Rep.</v>
      </c>
      <c r="M7" s="222"/>
      <c r="N7" s="222"/>
      <c r="O7" s="218"/>
      <c r="P7" s="188" t="str">
        <f t="shared" si="27"/>
        <v/>
      </c>
      <c r="Q7" s="188" t="str">
        <f>IF((P7&lt;&gt;""),IF(OR($F7&lt;&gt;$G7,PrSettings!$M$4="●"),(($F7-$G7)=(M7-N7))*1,0),"")</f>
        <v/>
      </c>
      <c r="R7" s="188" t="str">
        <f t="shared" si="28"/>
        <v/>
      </c>
      <c r="S7" s="188" t="str">
        <f>IF(P7&lt;&gt;"",IF(ABS($F7-$G7)&gt;=PrSettings!$M$7,(ABS($F7-$G7-M7+N7)&lt;=1)*1,IF(AND(P7,$F7=$G7,$F7&gt;=PrSettings!$M$6),(ABS(M7-$F7)&lt;=1)*1,IF(AND(P7,$F7+$G7&gt;=PrSettings!$M$8),(ABS(M7-$F7)+ABS(N7-$G7)&lt;=1)*1,""))),"")</f>
        <v/>
      </c>
      <c r="T7" s="220"/>
      <c r="V7" s="186">
        <f t="shared" si="1"/>
        <v>25</v>
      </c>
      <c r="W7" s="187" t="str">
        <f t="shared" ref="W7:W11" si="106">$C7</f>
        <v>Rep. of Korea</v>
      </c>
      <c r="X7" s="188">
        <f t="shared" si="29"/>
        <v>41</v>
      </c>
      <c r="Y7" s="187" t="str">
        <f t="shared" ref="Y7:Y11" si="107">$E7</f>
        <v>Czech Rep.</v>
      </c>
      <c r="Z7" s="222"/>
      <c r="AA7" s="222"/>
      <c r="AB7" s="218"/>
      <c r="AC7" s="188" t="str">
        <f t="shared" si="30"/>
        <v/>
      </c>
      <c r="AD7" s="188" t="str">
        <f>IF((AC7&lt;&gt;""),IF(OR($F7&lt;&gt;$G7,PrSettings!$M$4="●"),(($F7-$G7)=(Z7-AA7))*1,0),"")</f>
        <v/>
      </c>
      <c r="AE7" s="188" t="str">
        <f t="shared" si="31"/>
        <v/>
      </c>
      <c r="AF7" s="188" t="str">
        <f>IF(AC7&lt;&gt;"",IF(ABS($F7-$G7)&gt;=PrSettings!$M$7,(ABS($F7-$G7-Z7+AA7)&lt;=1)*1,IF(AND(AC7,$F7=$G7,$F7&gt;=PrSettings!$M$6),(ABS(Z7-$F7)&lt;=1)*1,IF(AND(AC7,$F7+$G7&gt;=PrSettings!$M$8),(ABS(Z7-$F7)+ABS(AA7-$G7)&lt;=1)*1,""))),"")</f>
        <v/>
      </c>
      <c r="AG7" s="220"/>
      <c r="AI7" s="186">
        <f t="shared" si="2"/>
        <v>25</v>
      </c>
      <c r="AJ7" s="187" t="str">
        <f t="shared" ref="AJ7:AJ11" si="108">$C7</f>
        <v>Rep. of Korea</v>
      </c>
      <c r="AK7" s="188">
        <f t="shared" si="32"/>
        <v>41</v>
      </c>
      <c r="AL7" s="187" t="str">
        <f t="shared" ref="AL7:AL11" si="109">$E7</f>
        <v>Czech Rep.</v>
      </c>
      <c r="AM7" s="222"/>
      <c r="AN7" s="222"/>
      <c r="AO7" s="218"/>
      <c r="AP7" s="188" t="str">
        <f t="shared" si="33"/>
        <v/>
      </c>
      <c r="AQ7" s="188" t="str">
        <f>IF((AP7&lt;&gt;""),IF(OR($F7&lt;&gt;$G7,PrSettings!$M$4="●"),(($F7-$G7)=(AM7-AN7))*1,0),"")</f>
        <v/>
      </c>
      <c r="AR7" s="188" t="str">
        <f t="shared" si="34"/>
        <v/>
      </c>
      <c r="AS7" s="188" t="str">
        <f>IF(AP7&lt;&gt;"",IF(ABS($F7-$G7)&gt;=PrSettings!$M$7,(ABS($F7-$G7-AM7+AN7)&lt;=1)*1,IF(AND(AP7,$F7=$G7,$F7&gt;=PrSettings!$M$6),(ABS(AM7-$F7)&lt;=1)*1,IF(AND(AP7,$F7+$G7&gt;=PrSettings!$M$8),(ABS(AM7-$F7)+ABS(AN7-$G7)&lt;=1)*1,""))),"")</f>
        <v/>
      </c>
      <c r="AT7" s="220"/>
      <c r="AV7" s="186">
        <f t="shared" si="3"/>
        <v>25</v>
      </c>
      <c r="AW7" s="187" t="str">
        <f t="shared" ref="AW7:AW11" si="110">$C7</f>
        <v>Rep. of Korea</v>
      </c>
      <c r="AX7" s="188">
        <f t="shared" si="35"/>
        <v>41</v>
      </c>
      <c r="AY7" s="187" t="str">
        <f t="shared" ref="AY7:AY11" si="111">$E7</f>
        <v>Czech Rep.</v>
      </c>
      <c r="AZ7" s="222"/>
      <c r="BA7" s="222"/>
      <c r="BB7" s="218"/>
      <c r="BC7" s="188" t="str">
        <f t="shared" si="36"/>
        <v/>
      </c>
      <c r="BD7" s="188" t="str">
        <f>IF((BC7&lt;&gt;""),IF(OR($F7&lt;&gt;$G7,PrSettings!$M$4="●"),(($F7-$G7)=(AZ7-BA7))*1,0),"")</f>
        <v/>
      </c>
      <c r="BE7" s="188" t="str">
        <f t="shared" si="37"/>
        <v/>
      </c>
      <c r="BF7" s="188" t="str">
        <f>IF(BC7&lt;&gt;"",IF(ABS($F7-$G7)&gt;=PrSettings!$M$7,(ABS($F7-$G7-AZ7+BA7)&lt;=1)*1,IF(AND(BC7,$F7=$G7,$F7&gt;=PrSettings!$M$6),(ABS(AZ7-$F7)&lt;=1)*1,IF(AND(BC7,$F7+$G7&gt;=PrSettings!$M$8),(ABS(AZ7-$F7)+ABS(BA7-$G7)&lt;=1)*1,""))),"")</f>
        <v/>
      </c>
      <c r="BG7" s="220"/>
      <c r="BI7" s="186">
        <f t="shared" si="4"/>
        <v>25</v>
      </c>
      <c r="BJ7" s="187" t="str">
        <f t="shared" ref="BJ7:BJ11" si="112">$C7</f>
        <v>Rep. of Korea</v>
      </c>
      <c r="BK7" s="188">
        <f t="shared" si="38"/>
        <v>41</v>
      </c>
      <c r="BL7" s="187" t="str">
        <f t="shared" ref="BL7:BL11" si="113">$E7</f>
        <v>Czech Rep.</v>
      </c>
      <c r="BM7" s="222"/>
      <c r="BN7" s="222"/>
      <c r="BO7" s="218"/>
      <c r="BP7" s="188" t="str">
        <f t="shared" si="39"/>
        <v/>
      </c>
      <c r="BQ7" s="188" t="str">
        <f>IF((BP7&lt;&gt;""),IF(OR($F7&lt;&gt;$G7,PrSettings!$M$4="●"),(($F7-$G7)=(BM7-BN7))*1,0),"")</f>
        <v/>
      </c>
      <c r="BR7" s="188" t="str">
        <f t="shared" si="40"/>
        <v/>
      </c>
      <c r="BS7" s="188" t="str">
        <f>IF(BP7&lt;&gt;"",IF(ABS($F7-$G7)&gt;=PrSettings!$M$7,(ABS($F7-$G7-BM7+BN7)&lt;=1)*1,IF(AND(BP7,$F7=$G7,$F7&gt;=PrSettings!$M$6),(ABS(BM7-$F7)&lt;=1)*1,IF(AND(BP7,$F7+$G7&gt;=PrSettings!$M$8),(ABS(BM7-$F7)+ABS(BN7-$G7)&lt;=1)*1,""))),"")</f>
        <v/>
      </c>
      <c r="BT7" s="220"/>
      <c r="BV7" s="186">
        <f t="shared" si="5"/>
        <v>25</v>
      </c>
      <c r="BW7" s="187" t="str">
        <f t="shared" ref="BW7:BW11" si="114">$C7</f>
        <v>Rep. of Korea</v>
      </c>
      <c r="BX7" s="188">
        <f t="shared" si="41"/>
        <v>41</v>
      </c>
      <c r="BY7" s="187" t="str">
        <f t="shared" ref="BY7:BY11" si="115">$E7</f>
        <v>Czech Rep.</v>
      </c>
      <c r="BZ7" s="222"/>
      <c r="CA7" s="222"/>
      <c r="CB7" s="218"/>
      <c r="CC7" s="188" t="str">
        <f t="shared" si="42"/>
        <v/>
      </c>
      <c r="CD7" s="188" t="str">
        <f>IF((CC7&lt;&gt;""),IF(OR($F7&lt;&gt;$G7,PrSettings!$M$4="●"),(($F7-$G7)=(BZ7-CA7))*1,0),"")</f>
        <v/>
      </c>
      <c r="CE7" s="188" t="str">
        <f t="shared" si="43"/>
        <v/>
      </c>
      <c r="CF7" s="188" t="str">
        <f>IF(CC7&lt;&gt;"",IF(ABS($F7-$G7)&gt;=PrSettings!$M$7,(ABS($F7-$G7-BZ7+CA7)&lt;=1)*1,IF(AND(CC7,$F7=$G7,$F7&gt;=PrSettings!$M$6),(ABS(BZ7-$F7)&lt;=1)*1,IF(AND(CC7,$F7+$G7&gt;=PrSettings!$M$8),(ABS(BZ7-$F7)+ABS(CA7-$G7)&lt;=1)*1,""))),"")</f>
        <v/>
      </c>
      <c r="CG7" s="220"/>
      <c r="CI7" s="186">
        <f t="shared" si="6"/>
        <v>25</v>
      </c>
      <c r="CJ7" s="187" t="str">
        <f t="shared" ref="CJ7:CJ11" si="116">$C7</f>
        <v>Rep. of Korea</v>
      </c>
      <c r="CK7" s="188">
        <f t="shared" si="44"/>
        <v>41</v>
      </c>
      <c r="CL7" s="187" t="str">
        <f t="shared" ref="CL7:CL11" si="117">$E7</f>
        <v>Czech Rep.</v>
      </c>
      <c r="CM7" s="222"/>
      <c r="CN7" s="222"/>
      <c r="CO7" s="218"/>
      <c r="CP7" s="188" t="str">
        <f t="shared" si="45"/>
        <v/>
      </c>
      <c r="CQ7" s="188" t="str">
        <f>IF((CP7&lt;&gt;""),IF(OR($F7&lt;&gt;$G7,PrSettings!$M$4="●"),(($F7-$G7)=(CM7-CN7))*1,0),"")</f>
        <v/>
      </c>
      <c r="CR7" s="188" t="str">
        <f t="shared" si="46"/>
        <v/>
      </c>
      <c r="CS7" s="188" t="str">
        <f>IF(CP7&lt;&gt;"",IF(ABS($F7-$G7)&gt;=PrSettings!$M$7,(ABS($F7-$G7-CM7+CN7)&lt;=1)*1,IF(AND(CP7,$F7=$G7,$F7&gt;=PrSettings!$M$6),(ABS(CM7-$F7)&lt;=1)*1,IF(AND(CP7,$F7+$G7&gt;=PrSettings!$M$8),(ABS(CM7-$F7)+ABS(CN7-$G7)&lt;=1)*1,""))),"")</f>
        <v/>
      </c>
      <c r="CT7" s="220"/>
      <c r="CV7" s="186">
        <f t="shared" si="7"/>
        <v>25</v>
      </c>
      <c r="CW7" s="187" t="str">
        <f t="shared" ref="CW7:CW11" si="118">$C7</f>
        <v>Rep. of Korea</v>
      </c>
      <c r="CX7" s="188">
        <f t="shared" si="47"/>
        <v>41</v>
      </c>
      <c r="CY7" s="187" t="str">
        <f t="shared" ref="CY7:CY11" si="119">$E7</f>
        <v>Czech Rep.</v>
      </c>
      <c r="CZ7" s="222"/>
      <c r="DA7" s="222"/>
      <c r="DB7" s="218"/>
      <c r="DC7" s="188" t="str">
        <f t="shared" si="48"/>
        <v/>
      </c>
      <c r="DD7" s="188" t="str">
        <f>IF((DC7&lt;&gt;""),IF(OR($F7&lt;&gt;$G7,PrSettings!$M$4="●"),(($F7-$G7)=(CZ7-DA7))*1,0),"")</f>
        <v/>
      </c>
      <c r="DE7" s="188" t="str">
        <f t="shared" si="49"/>
        <v/>
      </c>
      <c r="DF7" s="188" t="str">
        <f>IF(DC7&lt;&gt;"",IF(ABS($F7-$G7)&gt;=PrSettings!$M$7,(ABS($F7-$G7-CZ7+DA7)&lt;=1)*1,IF(AND(DC7,$F7=$G7,$F7&gt;=PrSettings!$M$6),(ABS(CZ7-$F7)&lt;=1)*1,IF(AND(DC7,$F7+$G7&gt;=PrSettings!$M$8),(ABS(CZ7-$F7)+ABS(DA7-$G7)&lt;=1)*1,""))),"")</f>
        <v/>
      </c>
      <c r="DG7" s="220"/>
      <c r="DI7" s="186">
        <f t="shared" si="8"/>
        <v>25</v>
      </c>
      <c r="DJ7" s="187" t="str">
        <f t="shared" ref="DJ7:DJ11" si="120">$C7</f>
        <v>Rep. of Korea</v>
      </c>
      <c r="DK7" s="188">
        <f t="shared" si="50"/>
        <v>41</v>
      </c>
      <c r="DL7" s="187" t="str">
        <f t="shared" ref="DL7:DL11" si="121">$E7</f>
        <v>Czech Rep.</v>
      </c>
      <c r="DM7" s="222"/>
      <c r="DN7" s="222"/>
      <c r="DO7" s="218"/>
      <c r="DP7" s="188" t="str">
        <f t="shared" si="51"/>
        <v/>
      </c>
      <c r="DQ7" s="188" t="str">
        <f>IF((DP7&lt;&gt;""),IF(OR($F7&lt;&gt;$G7,PrSettings!$M$4="●"),(($F7-$G7)=(DM7-DN7))*1,0),"")</f>
        <v/>
      </c>
      <c r="DR7" s="188" t="str">
        <f t="shared" si="52"/>
        <v/>
      </c>
      <c r="DS7" s="188" t="str">
        <f>IF(DP7&lt;&gt;"",IF(ABS($F7-$G7)&gt;=PrSettings!$M$7,(ABS($F7-$G7-DM7+DN7)&lt;=1)*1,IF(AND(DP7,$F7=$G7,$F7&gt;=PrSettings!$M$6),(ABS(DM7-$F7)&lt;=1)*1,IF(AND(DP7,$F7+$G7&gt;=PrSettings!$M$8),(ABS(DM7-$F7)+ABS(DN7-$G7)&lt;=1)*1,""))),"")</f>
        <v/>
      </c>
      <c r="DT7" s="220"/>
      <c r="DV7" s="186">
        <f t="shared" si="9"/>
        <v>25</v>
      </c>
      <c r="DW7" s="187" t="str">
        <f t="shared" ref="DW7:DW11" si="122">$C7</f>
        <v>Rep. of Korea</v>
      </c>
      <c r="DX7" s="188">
        <f t="shared" si="53"/>
        <v>41</v>
      </c>
      <c r="DY7" s="187" t="str">
        <f t="shared" ref="DY7:DY11" si="123">$E7</f>
        <v>Czech Rep.</v>
      </c>
      <c r="DZ7" s="222"/>
      <c r="EA7" s="222"/>
      <c r="EB7" s="218"/>
      <c r="EC7" s="188" t="str">
        <f t="shared" si="54"/>
        <v/>
      </c>
      <c r="ED7" s="188" t="str">
        <f>IF((EC7&lt;&gt;""),IF(OR($F7&lt;&gt;$G7,PrSettings!$M$4="●"),(($F7-$G7)=(DZ7-EA7))*1,0),"")</f>
        <v/>
      </c>
      <c r="EE7" s="188" t="str">
        <f t="shared" si="55"/>
        <v/>
      </c>
      <c r="EF7" s="188" t="str">
        <f>IF(EC7&lt;&gt;"",IF(ABS($F7-$G7)&gt;=PrSettings!$M$7,(ABS($F7-$G7-DZ7+EA7)&lt;=1)*1,IF(AND(EC7,$F7=$G7,$F7&gt;=PrSettings!$M$6),(ABS(DZ7-$F7)&lt;=1)*1,IF(AND(EC7,$F7+$G7&gt;=PrSettings!$M$8),(ABS(DZ7-$F7)+ABS(EA7-$G7)&lt;=1)*1,""))),"")</f>
        <v/>
      </c>
      <c r="EG7" s="220"/>
      <c r="EI7" s="186">
        <f t="shared" si="10"/>
        <v>25</v>
      </c>
      <c r="EJ7" s="187" t="str">
        <f t="shared" ref="EJ7:EJ11" si="124">$C7</f>
        <v>Rep. of Korea</v>
      </c>
      <c r="EK7" s="188">
        <f t="shared" si="56"/>
        <v>41</v>
      </c>
      <c r="EL7" s="187" t="str">
        <f t="shared" ref="EL7:EL11" si="125">$E7</f>
        <v>Czech Rep.</v>
      </c>
      <c r="EM7" s="222"/>
      <c r="EN7" s="222"/>
      <c r="EO7" s="218"/>
      <c r="EP7" s="188" t="str">
        <f t="shared" si="57"/>
        <v/>
      </c>
      <c r="EQ7" s="188" t="str">
        <f>IF((EP7&lt;&gt;""),IF(OR($F7&lt;&gt;$G7,PrSettings!$M$4="●"),(($F7-$G7)=(EM7-EN7))*1,0),"")</f>
        <v/>
      </c>
      <c r="ER7" s="188" t="str">
        <f t="shared" si="58"/>
        <v/>
      </c>
      <c r="ES7" s="188" t="str">
        <f>IF(EP7&lt;&gt;"",IF(ABS($F7-$G7)&gt;=PrSettings!$M$7,(ABS($F7-$G7-EM7+EN7)&lt;=1)*1,IF(AND(EP7,$F7=$G7,$F7&gt;=PrSettings!$M$6),(ABS(EM7-$F7)&lt;=1)*1,IF(AND(EP7,$F7+$G7&gt;=PrSettings!$M$8),(ABS(EM7-$F7)+ABS(EN7-$G7)&lt;=1)*1,""))),"")</f>
        <v/>
      </c>
      <c r="ET7" s="220"/>
      <c r="EV7" s="186">
        <f t="shared" si="11"/>
        <v>25</v>
      </c>
      <c r="EW7" s="187" t="str">
        <f t="shared" ref="EW7:EW11" si="126">$C7</f>
        <v>Rep. of Korea</v>
      </c>
      <c r="EX7" s="188">
        <f t="shared" si="59"/>
        <v>41</v>
      </c>
      <c r="EY7" s="187" t="str">
        <f t="shared" ref="EY7:EY11" si="127">$E7</f>
        <v>Czech Rep.</v>
      </c>
      <c r="EZ7" s="222"/>
      <c r="FA7" s="222"/>
      <c r="FB7" s="218"/>
      <c r="FC7" s="188" t="str">
        <f t="shared" si="60"/>
        <v/>
      </c>
      <c r="FD7" s="188" t="str">
        <f>IF((FC7&lt;&gt;""),IF(OR($F7&lt;&gt;$G7,PrSettings!$M$4="●"),(($F7-$G7)=(EZ7-FA7))*1,0),"")</f>
        <v/>
      </c>
      <c r="FE7" s="188" t="str">
        <f t="shared" si="61"/>
        <v/>
      </c>
      <c r="FF7" s="188" t="str">
        <f>IF(FC7&lt;&gt;"",IF(ABS($F7-$G7)&gt;=PrSettings!$M$7,(ABS($F7-$G7-EZ7+FA7)&lt;=1)*1,IF(AND(FC7,$F7=$G7,$F7&gt;=PrSettings!$M$6),(ABS(EZ7-$F7)&lt;=1)*1,IF(AND(FC7,$F7+$G7&gt;=PrSettings!$M$8),(ABS(EZ7-$F7)+ABS(FA7-$G7)&lt;=1)*1,""))),"")</f>
        <v/>
      </c>
      <c r="FG7" s="220"/>
      <c r="FI7" s="186">
        <f t="shared" si="12"/>
        <v>25</v>
      </c>
      <c r="FJ7" s="187" t="str">
        <f t="shared" ref="FJ7:FJ11" si="128">$C7</f>
        <v>Rep. of Korea</v>
      </c>
      <c r="FK7" s="188">
        <f t="shared" si="62"/>
        <v>41</v>
      </c>
      <c r="FL7" s="187" t="str">
        <f t="shared" ref="FL7:FL11" si="129">$E7</f>
        <v>Czech Rep.</v>
      </c>
      <c r="FM7" s="222"/>
      <c r="FN7" s="222"/>
      <c r="FO7" s="218"/>
      <c r="FP7" s="188" t="str">
        <f t="shared" si="63"/>
        <v/>
      </c>
      <c r="FQ7" s="188" t="str">
        <f>IF((FP7&lt;&gt;""),IF(OR($F7&lt;&gt;$G7,PrSettings!$M$4="●"),(($F7-$G7)=(FM7-FN7))*1,0),"")</f>
        <v/>
      </c>
      <c r="FR7" s="188" t="str">
        <f t="shared" si="64"/>
        <v/>
      </c>
      <c r="FS7" s="188" t="str">
        <f>IF(FP7&lt;&gt;"",IF(ABS($F7-$G7)&gt;=PrSettings!$M$7,(ABS($F7-$G7-FM7+FN7)&lt;=1)*1,IF(AND(FP7,$F7=$G7,$F7&gt;=PrSettings!$M$6),(ABS(FM7-$F7)&lt;=1)*1,IF(AND(FP7,$F7+$G7&gt;=PrSettings!$M$8),(ABS(FM7-$F7)+ABS(FN7-$G7)&lt;=1)*1,""))),"")</f>
        <v/>
      </c>
      <c r="FT7" s="220"/>
      <c r="FV7" s="186">
        <f t="shared" si="13"/>
        <v>25</v>
      </c>
      <c r="FW7" s="187" t="str">
        <f t="shared" ref="FW7:FW11" si="130">$C7</f>
        <v>Rep. of Korea</v>
      </c>
      <c r="FX7" s="188">
        <f t="shared" si="65"/>
        <v>41</v>
      </c>
      <c r="FY7" s="187" t="str">
        <f t="shared" ref="FY7:FY11" si="131">$E7</f>
        <v>Czech Rep.</v>
      </c>
      <c r="FZ7" s="222"/>
      <c r="GA7" s="222"/>
      <c r="GB7" s="218"/>
      <c r="GC7" s="188" t="str">
        <f t="shared" si="66"/>
        <v/>
      </c>
      <c r="GD7" s="188" t="str">
        <f>IF((GC7&lt;&gt;""),IF(OR($F7&lt;&gt;$G7,PrSettings!$M$4="●"),(($F7-$G7)=(FZ7-GA7))*1,0),"")</f>
        <v/>
      </c>
      <c r="GE7" s="188" t="str">
        <f t="shared" si="67"/>
        <v/>
      </c>
      <c r="GF7" s="188" t="str">
        <f>IF(GC7&lt;&gt;"",IF(ABS($F7-$G7)&gt;=PrSettings!$M$7,(ABS($F7-$G7-FZ7+GA7)&lt;=1)*1,IF(AND(GC7,$F7=$G7,$F7&gt;=PrSettings!$M$6),(ABS(FZ7-$F7)&lt;=1)*1,IF(AND(GC7,$F7+$G7&gt;=PrSettings!$M$8),(ABS(FZ7-$F7)+ABS(GA7-$G7)&lt;=1)*1,""))),"")</f>
        <v/>
      </c>
      <c r="GG7" s="220"/>
      <c r="GI7" s="186">
        <f t="shared" si="14"/>
        <v>25</v>
      </c>
      <c r="GJ7" s="187" t="str">
        <f t="shared" ref="GJ7:GJ11" si="132">$C7</f>
        <v>Rep. of Korea</v>
      </c>
      <c r="GK7" s="188">
        <f t="shared" si="68"/>
        <v>41</v>
      </c>
      <c r="GL7" s="187" t="str">
        <f t="shared" ref="GL7:GL11" si="133">$E7</f>
        <v>Czech Rep.</v>
      </c>
      <c r="GM7" s="222"/>
      <c r="GN7" s="222"/>
      <c r="GO7" s="218"/>
      <c r="GP7" s="188" t="str">
        <f t="shared" si="69"/>
        <v/>
      </c>
      <c r="GQ7" s="188" t="str">
        <f>IF((GP7&lt;&gt;""),IF(OR($F7&lt;&gt;$G7,PrSettings!$M$4="●"),(($F7-$G7)=(GM7-GN7))*1,0),"")</f>
        <v/>
      </c>
      <c r="GR7" s="188" t="str">
        <f t="shared" si="70"/>
        <v/>
      </c>
      <c r="GS7" s="188" t="str">
        <f>IF(GP7&lt;&gt;"",IF(ABS($F7-$G7)&gt;=PrSettings!$M$7,(ABS($F7-$G7-GM7+GN7)&lt;=1)*1,IF(AND(GP7,$F7=$G7,$F7&gt;=PrSettings!$M$6),(ABS(GM7-$F7)&lt;=1)*1,IF(AND(GP7,$F7+$G7&gt;=PrSettings!$M$8),(ABS(GM7-$F7)+ABS(GN7-$G7)&lt;=1)*1,""))),"")</f>
        <v/>
      </c>
      <c r="GT7" s="220"/>
      <c r="GV7" s="186">
        <f t="shared" si="15"/>
        <v>25</v>
      </c>
      <c r="GW7" s="187" t="str">
        <f t="shared" ref="GW7:GW11" si="134">$C7</f>
        <v>Rep. of Korea</v>
      </c>
      <c r="GX7" s="188">
        <f t="shared" si="71"/>
        <v>41</v>
      </c>
      <c r="GY7" s="187" t="str">
        <f t="shared" ref="GY7:GY11" si="135">$E7</f>
        <v>Czech Rep.</v>
      </c>
      <c r="GZ7" s="222"/>
      <c r="HA7" s="222"/>
      <c r="HB7" s="218"/>
      <c r="HC7" s="188" t="str">
        <f t="shared" si="72"/>
        <v/>
      </c>
      <c r="HD7" s="188" t="str">
        <f>IF((HC7&lt;&gt;""),IF(OR($F7&lt;&gt;$G7,PrSettings!$M$4="●"),(($F7-$G7)=(GZ7-HA7))*1,0),"")</f>
        <v/>
      </c>
      <c r="HE7" s="188" t="str">
        <f t="shared" si="73"/>
        <v/>
      </c>
      <c r="HF7" s="188" t="str">
        <f>IF(HC7&lt;&gt;"",IF(ABS($F7-$G7)&gt;=PrSettings!$M$7,(ABS($F7-$G7-GZ7+HA7)&lt;=1)*1,IF(AND(HC7,$F7=$G7,$F7&gt;=PrSettings!$M$6),(ABS(GZ7-$F7)&lt;=1)*1,IF(AND(HC7,$F7+$G7&gt;=PrSettings!$M$8),(ABS(GZ7-$F7)+ABS(HA7-$G7)&lt;=1)*1,""))),"")</f>
        <v/>
      </c>
      <c r="HG7" s="220"/>
      <c r="HI7" s="186">
        <f t="shared" si="16"/>
        <v>25</v>
      </c>
      <c r="HJ7" s="187" t="str">
        <f t="shared" ref="HJ7:HJ11" si="136">$C7</f>
        <v>Rep. of Korea</v>
      </c>
      <c r="HK7" s="188">
        <f t="shared" si="74"/>
        <v>41</v>
      </c>
      <c r="HL7" s="187" t="str">
        <f t="shared" ref="HL7:HL11" si="137">$E7</f>
        <v>Czech Rep.</v>
      </c>
      <c r="HM7" s="222"/>
      <c r="HN7" s="222"/>
      <c r="HO7" s="218"/>
      <c r="HP7" s="188" t="str">
        <f t="shared" si="75"/>
        <v/>
      </c>
      <c r="HQ7" s="188" t="str">
        <f>IF((HP7&lt;&gt;""),IF(OR($F7&lt;&gt;$G7,PrSettings!$M$4="●"),(($F7-$G7)=(HM7-HN7))*1,0),"")</f>
        <v/>
      </c>
      <c r="HR7" s="188" t="str">
        <f t="shared" si="76"/>
        <v/>
      </c>
      <c r="HS7" s="188" t="str">
        <f>IF(HP7&lt;&gt;"",IF(ABS($F7-$G7)&gt;=PrSettings!$M$7,(ABS($F7-$G7-HM7+HN7)&lt;=1)*1,IF(AND(HP7,$F7=$G7,$F7&gt;=PrSettings!$M$6),(ABS(HM7-$F7)&lt;=1)*1,IF(AND(HP7,$F7+$G7&gt;=PrSettings!$M$8),(ABS(HM7-$F7)+ABS(HN7-$G7)&lt;=1)*1,""))),"")</f>
        <v/>
      </c>
      <c r="HT7" s="220"/>
      <c r="HV7" s="186">
        <f t="shared" si="17"/>
        <v>25</v>
      </c>
      <c r="HW7" s="187" t="str">
        <f t="shared" ref="HW7:HW11" si="138">$C7</f>
        <v>Rep. of Korea</v>
      </c>
      <c r="HX7" s="188">
        <f t="shared" si="77"/>
        <v>41</v>
      </c>
      <c r="HY7" s="187" t="str">
        <f t="shared" ref="HY7:HY11" si="139">$E7</f>
        <v>Czech Rep.</v>
      </c>
      <c r="HZ7" s="222"/>
      <c r="IA7" s="222"/>
      <c r="IB7" s="218"/>
      <c r="IC7" s="188" t="str">
        <f t="shared" si="78"/>
        <v/>
      </c>
      <c r="ID7" s="188" t="str">
        <f>IF((IC7&lt;&gt;""),IF(OR($F7&lt;&gt;$G7,PrSettings!$M$4="●"),(($F7-$G7)=(HZ7-IA7))*1,0),"")</f>
        <v/>
      </c>
      <c r="IE7" s="188" t="str">
        <f t="shared" si="79"/>
        <v/>
      </c>
      <c r="IF7" s="188" t="str">
        <f>IF(IC7&lt;&gt;"",IF(ABS($F7-$G7)&gt;=PrSettings!$M$7,(ABS($F7-$G7-HZ7+IA7)&lt;=1)*1,IF(AND(IC7,$F7=$G7,$F7&gt;=PrSettings!$M$6),(ABS(HZ7-$F7)&lt;=1)*1,IF(AND(IC7,$F7+$G7&gt;=PrSettings!$M$8),(ABS(HZ7-$F7)+ABS(IA7-$G7)&lt;=1)*1,""))),"")</f>
        <v/>
      </c>
      <c r="IG7" s="220"/>
      <c r="II7" s="186">
        <f t="shared" si="18"/>
        <v>25</v>
      </c>
      <c r="IJ7" s="187" t="str">
        <f t="shared" ref="IJ7:IJ11" si="140">$C7</f>
        <v>Rep. of Korea</v>
      </c>
      <c r="IK7" s="188">
        <f t="shared" si="80"/>
        <v>41</v>
      </c>
      <c r="IL7" s="187" t="str">
        <f t="shared" ref="IL7:IL11" si="141">$E7</f>
        <v>Czech Rep.</v>
      </c>
      <c r="IM7" s="222"/>
      <c r="IN7" s="222"/>
      <c r="IO7" s="218"/>
      <c r="IP7" s="188" t="str">
        <f t="shared" si="81"/>
        <v/>
      </c>
      <c r="IQ7" s="188" t="str">
        <f>IF((IP7&lt;&gt;""),IF(OR($F7&lt;&gt;$G7,PrSettings!$M$4="●"),(($F7-$G7)=(IM7-IN7))*1,0),"")</f>
        <v/>
      </c>
      <c r="IR7" s="188" t="str">
        <f t="shared" si="82"/>
        <v/>
      </c>
      <c r="IS7" s="188" t="str">
        <f>IF(IP7&lt;&gt;"",IF(ABS($F7-$G7)&gt;=PrSettings!$M$7,(ABS($F7-$G7-IM7+IN7)&lt;=1)*1,IF(AND(IP7,$F7=$G7,$F7&gt;=PrSettings!$M$6),(ABS(IM7-$F7)&lt;=1)*1,IF(AND(IP7,$F7+$G7&gt;=PrSettings!$M$8),(ABS(IM7-$F7)+ABS(IN7-$G7)&lt;=1)*1,""))),"")</f>
        <v/>
      </c>
      <c r="IT7" s="220"/>
      <c r="IV7" s="186">
        <f t="shared" si="19"/>
        <v>25</v>
      </c>
      <c r="IW7" s="187" t="str">
        <f t="shared" ref="IW7:IW11" si="142">$C7</f>
        <v>Rep. of Korea</v>
      </c>
      <c r="IX7" s="188">
        <f t="shared" si="83"/>
        <v>41</v>
      </c>
      <c r="IY7" s="187" t="str">
        <f t="shared" ref="IY7:IY11" si="143">$E7</f>
        <v>Czech Rep.</v>
      </c>
      <c r="IZ7" s="222"/>
      <c r="JA7" s="222"/>
      <c r="JB7" s="218"/>
      <c r="JC7" s="188" t="str">
        <f t="shared" si="84"/>
        <v/>
      </c>
      <c r="JD7" s="188" t="str">
        <f>IF((JC7&lt;&gt;""),IF(OR($F7&lt;&gt;$G7,PrSettings!$M$4="●"),(($F7-$G7)=(IZ7-JA7))*1,0),"")</f>
        <v/>
      </c>
      <c r="JE7" s="188" t="str">
        <f t="shared" si="85"/>
        <v/>
      </c>
      <c r="JF7" s="188" t="str">
        <f>IF(JC7&lt;&gt;"",IF(ABS($F7-$G7)&gt;=PrSettings!$M$7,(ABS($F7-$G7-IZ7+JA7)&lt;=1)*1,IF(AND(JC7,$F7=$G7,$F7&gt;=PrSettings!$M$6),(ABS(IZ7-$F7)&lt;=1)*1,IF(AND(JC7,$F7+$G7&gt;=PrSettings!$M$8),(ABS(IZ7-$F7)+ABS(JA7-$G7)&lt;=1)*1,""))),"")</f>
        <v/>
      </c>
      <c r="JG7" s="220"/>
      <c r="JI7" s="186">
        <f t="shared" si="20"/>
        <v>25</v>
      </c>
      <c r="JJ7" s="187" t="str">
        <f t="shared" ref="JJ7:JJ11" si="144">$C7</f>
        <v>Rep. of Korea</v>
      </c>
      <c r="JK7" s="188">
        <f t="shared" si="86"/>
        <v>41</v>
      </c>
      <c r="JL7" s="187" t="str">
        <f t="shared" ref="JL7:JL11" si="145">$E7</f>
        <v>Czech Rep.</v>
      </c>
      <c r="JM7" s="222"/>
      <c r="JN7" s="222"/>
      <c r="JO7" s="218"/>
      <c r="JP7" s="188" t="str">
        <f t="shared" si="87"/>
        <v/>
      </c>
      <c r="JQ7" s="188" t="str">
        <f>IF((JP7&lt;&gt;""),IF(OR($F7&lt;&gt;$G7,PrSettings!$M$4="●"),(($F7-$G7)=(JM7-JN7))*1,0),"")</f>
        <v/>
      </c>
      <c r="JR7" s="188" t="str">
        <f t="shared" si="88"/>
        <v/>
      </c>
      <c r="JS7" s="188" t="str">
        <f>IF(JP7&lt;&gt;"",IF(ABS($F7-$G7)&gt;=PrSettings!$M$7,(ABS($F7-$G7-JM7+JN7)&lt;=1)*1,IF(AND(JP7,$F7=$G7,$F7&gt;=PrSettings!$M$6),(ABS(JM7-$F7)&lt;=1)*1,IF(AND(JP7,$F7+$G7&gt;=PrSettings!$M$8),(ABS(JM7-$F7)+ABS(JN7-$G7)&lt;=1)*1,""))),"")</f>
        <v/>
      </c>
      <c r="JT7" s="220"/>
      <c r="JV7" s="186">
        <f t="shared" si="21"/>
        <v>25</v>
      </c>
      <c r="JW7" s="187" t="str">
        <f t="shared" ref="JW7:JW11" si="146">$C7</f>
        <v>Rep. of Korea</v>
      </c>
      <c r="JX7" s="188">
        <f t="shared" si="89"/>
        <v>41</v>
      </c>
      <c r="JY7" s="187" t="str">
        <f t="shared" ref="JY7:JY11" si="147">$E7</f>
        <v>Czech Rep.</v>
      </c>
      <c r="JZ7" s="222"/>
      <c r="KA7" s="222"/>
      <c r="KB7" s="218"/>
      <c r="KC7" s="188" t="str">
        <f t="shared" si="90"/>
        <v/>
      </c>
      <c r="KD7" s="188" t="str">
        <f>IF((KC7&lt;&gt;""),IF(OR($F7&lt;&gt;$G7,PrSettings!$M$4="●"),(($F7-$G7)=(JZ7-KA7))*1,0),"")</f>
        <v/>
      </c>
      <c r="KE7" s="188" t="str">
        <f t="shared" si="91"/>
        <v/>
      </c>
      <c r="KF7" s="188" t="str">
        <f>IF(KC7&lt;&gt;"",IF(ABS($F7-$G7)&gt;=PrSettings!$M$7,(ABS($F7-$G7-JZ7+KA7)&lt;=1)*1,IF(AND(KC7,$F7=$G7,$F7&gt;=PrSettings!$M$6),(ABS(JZ7-$F7)&lt;=1)*1,IF(AND(KC7,$F7+$G7&gt;=PrSettings!$M$8),(ABS(JZ7-$F7)+ABS(KA7-$G7)&lt;=1)*1,""))),"")</f>
        <v/>
      </c>
      <c r="KG7" s="220"/>
      <c r="KI7" s="186">
        <f t="shared" si="22"/>
        <v>25</v>
      </c>
      <c r="KJ7" s="187" t="str">
        <f t="shared" ref="KJ7:KJ11" si="148">$C7</f>
        <v>Rep. of Korea</v>
      </c>
      <c r="KK7" s="188">
        <f t="shared" si="92"/>
        <v>41</v>
      </c>
      <c r="KL7" s="187" t="str">
        <f t="shared" ref="KL7:KL11" si="149">$E7</f>
        <v>Czech Rep.</v>
      </c>
      <c r="KM7" s="222"/>
      <c r="KN7" s="222"/>
      <c r="KO7" s="218"/>
      <c r="KP7" s="188" t="str">
        <f t="shared" si="93"/>
        <v/>
      </c>
      <c r="KQ7" s="188" t="str">
        <f>IF((KP7&lt;&gt;""),IF(OR($F7&lt;&gt;$G7,PrSettings!$M$4="●"),(($F7-$G7)=(KM7-KN7))*1,0),"")</f>
        <v/>
      </c>
      <c r="KR7" s="188" t="str">
        <f t="shared" si="94"/>
        <v/>
      </c>
      <c r="KS7" s="188" t="str">
        <f>IF(KP7&lt;&gt;"",IF(ABS($F7-$G7)&gt;=PrSettings!$M$7,(ABS($F7-$G7-KM7+KN7)&lt;=1)*1,IF(AND(KP7,$F7=$G7,$F7&gt;=PrSettings!$M$6),(ABS(KM7-$F7)&lt;=1)*1,IF(AND(KP7,$F7+$G7&gt;=PrSettings!$M$8),(ABS(KM7-$F7)+ABS(KN7-$G7)&lt;=1)*1,""))),"")</f>
        <v/>
      </c>
      <c r="KT7" s="220"/>
      <c r="KV7" s="186">
        <f t="shared" si="23"/>
        <v>25</v>
      </c>
      <c r="KW7" s="187" t="str">
        <f t="shared" ref="KW7:KW11" si="150">$C7</f>
        <v>Rep. of Korea</v>
      </c>
      <c r="KX7" s="188">
        <f t="shared" si="95"/>
        <v>41</v>
      </c>
      <c r="KY7" s="187" t="str">
        <f t="shared" ref="KY7:KY11" si="151">$E7</f>
        <v>Czech Rep.</v>
      </c>
      <c r="KZ7" s="222"/>
      <c r="LA7" s="222"/>
      <c r="LB7" s="218"/>
      <c r="LC7" s="188" t="str">
        <f t="shared" si="96"/>
        <v/>
      </c>
      <c r="LD7" s="188" t="str">
        <f>IF((LC7&lt;&gt;""),IF(OR($F7&lt;&gt;$G7,PrSettings!$M$4="●"),(($F7-$G7)=(KZ7-LA7))*1,0),"")</f>
        <v/>
      </c>
      <c r="LE7" s="188" t="str">
        <f t="shared" si="97"/>
        <v/>
      </c>
      <c r="LF7" s="188" t="str">
        <f>IF(LC7&lt;&gt;"",IF(ABS($F7-$G7)&gt;=PrSettings!$M$7,(ABS($F7-$G7-KZ7+LA7)&lt;=1)*1,IF(AND(LC7,$F7=$G7,$F7&gt;=PrSettings!$M$6),(ABS(KZ7-$F7)&lt;=1)*1,IF(AND(LC7,$F7+$G7&gt;=PrSettings!$M$8),(ABS(KZ7-$F7)+ABS(LA7-$G7)&lt;=1)*1,""))),"")</f>
        <v/>
      </c>
      <c r="LG7" s="220"/>
      <c r="LI7" s="186">
        <f t="shared" si="24"/>
        <v>25</v>
      </c>
      <c r="LJ7" s="187" t="str">
        <f t="shared" ref="LJ7:LJ11" si="152">$C7</f>
        <v>Rep. of Korea</v>
      </c>
      <c r="LK7" s="188">
        <f t="shared" si="98"/>
        <v>41</v>
      </c>
      <c r="LL7" s="187" t="str">
        <f t="shared" ref="LL7:LL11" si="153">$E7</f>
        <v>Czech Rep.</v>
      </c>
      <c r="LM7" s="222"/>
      <c r="LN7" s="222"/>
      <c r="LO7" s="218"/>
      <c r="LP7" s="188" t="str">
        <f t="shared" si="99"/>
        <v/>
      </c>
      <c r="LQ7" s="188" t="str">
        <f>IF((LP7&lt;&gt;""),IF(OR($F7&lt;&gt;$G7,PrSettings!$M$4="●"),(($F7-$G7)=(LM7-LN7))*1,0),"")</f>
        <v/>
      </c>
      <c r="LR7" s="188" t="str">
        <f t="shared" si="100"/>
        <v/>
      </c>
      <c r="LS7" s="188" t="str">
        <f>IF(LP7&lt;&gt;"",IF(ABS($F7-$G7)&gt;=PrSettings!$M$7,(ABS($F7-$G7-LM7+LN7)&lt;=1)*1,IF(AND(LP7,$F7=$G7,$F7&gt;=PrSettings!$M$6),(ABS(LM7-$F7)&lt;=1)*1,IF(AND(LP7,$F7+$G7&gt;=PrSettings!$M$8),(ABS(LM7-$F7)+ABS(LN7-$G7)&lt;=1)*1,""))),"")</f>
        <v/>
      </c>
      <c r="LT7" s="220"/>
      <c r="LV7" s="186">
        <f t="shared" si="25"/>
        <v>25</v>
      </c>
      <c r="LW7" s="187" t="str">
        <f t="shared" ref="LW7:LW11" si="154">$C7</f>
        <v>Rep. of Korea</v>
      </c>
      <c r="LX7" s="188">
        <f t="shared" si="101"/>
        <v>41</v>
      </c>
      <c r="LY7" s="187" t="str">
        <f t="shared" ref="LY7:LY11" si="155">$E7</f>
        <v>Czech Rep.</v>
      </c>
      <c r="LZ7" s="222"/>
      <c r="MA7" s="222"/>
      <c r="MB7" s="218"/>
      <c r="MC7" s="188" t="str">
        <f t="shared" si="102"/>
        <v/>
      </c>
      <c r="MD7" s="188" t="str">
        <f>IF((MC7&lt;&gt;""),IF(OR($F7&lt;&gt;$G7,PrSettings!$M$4="●"),(($F7-$G7)=(LZ7-MA7))*1,0),"")</f>
        <v/>
      </c>
      <c r="ME7" s="188" t="str">
        <f t="shared" si="103"/>
        <v/>
      </c>
      <c r="MF7" s="188" t="str">
        <f>IF(MC7&lt;&gt;"",IF(ABS($F7-$G7)&gt;=PrSettings!$M$7,(ABS($F7-$G7-LZ7+MA7)&lt;=1)*1,IF(AND(MC7,$F7=$G7,$F7&gt;=PrSettings!$M$6),(ABS(LZ7-$F7)&lt;=1)*1,IF(AND(MC7,$F7+$G7&gt;=PrSettings!$M$8),(ABS(LZ7-$F7)+ABS(MA7-$G7)&lt;=1)*1,""))),"")</f>
        <v/>
      </c>
      <c r="MG7" s="220"/>
    </row>
    <row r="8" spans="1:345">
      <c r="B8" s="186">
        <f>INDEX(Groups!$C$7:$C$65,MATCH(C8,Groups!$D$7:$D$65,0))</f>
        <v>41</v>
      </c>
      <c r="C8" s="187" t="str">
        <f>CalcA!$P$24</f>
        <v>Czech Rep.</v>
      </c>
      <c r="D8" s="188">
        <f>INDEX(Groups!$C$7:$C$65,MATCH(E8,Groups!$D$7:$D$65,0))</f>
        <v>60</v>
      </c>
      <c r="E8" s="187" t="str">
        <f>CalcA!$Q$24</f>
        <v>South Africa</v>
      </c>
      <c r="F8" s="189" t="str">
        <f>CalcA!$R$24</f>
        <v/>
      </c>
      <c r="G8" s="190" t="str">
        <f>CalcA!$S$24</f>
        <v/>
      </c>
      <c r="I8" s="186">
        <f t="shared" si="0"/>
        <v>41</v>
      </c>
      <c r="J8" s="187" t="str">
        <f t="shared" si="104"/>
        <v>Czech Rep.</v>
      </c>
      <c r="K8" s="188">
        <f t="shared" si="26"/>
        <v>60</v>
      </c>
      <c r="L8" s="187" t="str">
        <f t="shared" si="105"/>
        <v>South Africa</v>
      </c>
      <c r="M8" s="222"/>
      <c r="N8" s="222"/>
      <c r="O8" s="218"/>
      <c r="P8" s="188" t="str">
        <f t="shared" si="27"/>
        <v/>
      </c>
      <c r="Q8" s="188" t="str">
        <f>IF((P8&lt;&gt;""),IF(OR($F8&lt;&gt;$G8,PrSettings!$M$4="●"),(($F8-$G8)=(M8-N8))*1,0),"")</f>
        <v/>
      </c>
      <c r="R8" s="188" t="str">
        <f t="shared" si="28"/>
        <v/>
      </c>
      <c r="S8" s="188" t="str">
        <f>IF(P8&lt;&gt;"",IF(ABS($F8-$G8)&gt;=PrSettings!$M$7,(ABS($F8-$G8-M8+N8)&lt;=1)*1,IF(AND(P8,$F8=$G8,$F8&gt;=PrSettings!$M$6),(ABS(M8-$F8)&lt;=1)*1,IF(AND(P8,$F8+$G8&gt;=PrSettings!$M$8),(ABS(M8-$F8)+ABS(N8-$G8)&lt;=1)*1,""))),"")</f>
        <v/>
      </c>
      <c r="T8" s="220"/>
      <c r="V8" s="186">
        <f t="shared" si="1"/>
        <v>41</v>
      </c>
      <c r="W8" s="187" t="str">
        <f t="shared" si="106"/>
        <v>Czech Rep.</v>
      </c>
      <c r="X8" s="188">
        <f t="shared" si="29"/>
        <v>60</v>
      </c>
      <c r="Y8" s="187" t="str">
        <f t="shared" si="107"/>
        <v>South Africa</v>
      </c>
      <c r="Z8" s="222"/>
      <c r="AA8" s="222"/>
      <c r="AB8" s="218"/>
      <c r="AC8" s="188" t="str">
        <f t="shared" si="30"/>
        <v/>
      </c>
      <c r="AD8" s="188" t="str">
        <f>IF((AC8&lt;&gt;""),IF(OR($F8&lt;&gt;$G8,PrSettings!$M$4="●"),(($F8-$G8)=(Z8-AA8))*1,0),"")</f>
        <v/>
      </c>
      <c r="AE8" s="188" t="str">
        <f t="shared" si="31"/>
        <v/>
      </c>
      <c r="AF8" s="188" t="str">
        <f>IF(AC8&lt;&gt;"",IF(ABS($F8-$G8)&gt;=PrSettings!$M$7,(ABS($F8-$G8-Z8+AA8)&lt;=1)*1,IF(AND(AC8,$F8=$G8,$F8&gt;=PrSettings!$M$6),(ABS(Z8-$F8)&lt;=1)*1,IF(AND(AC8,$F8+$G8&gt;=PrSettings!$M$8),(ABS(Z8-$F8)+ABS(AA8-$G8)&lt;=1)*1,""))),"")</f>
        <v/>
      </c>
      <c r="AG8" s="220"/>
      <c r="AI8" s="186">
        <f t="shared" si="2"/>
        <v>41</v>
      </c>
      <c r="AJ8" s="187" t="str">
        <f t="shared" si="108"/>
        <v>Czech Rep.</v>
      </c>
      <c r="AK8" s="188">
        <f t="shared" si="32"/>
        <v>60</v>
      </c>
      <c r="AL8" s="187" t="str">
        <f t="shared" si="109"/>
        <v>South Africa</v>
      </c>
      <c r="AM8" s="222"/>
      <c r="AN8" s="222"/>
      <c r="AO8" s="218"/>
      <c r="AP8" s="188" t="str">
        <f t="shared" si="33"/>
        <v/>
      </c>
      <c r="AQ8" s="188" t="str">
        <f>IF((AP8&lt;&gt;""),IF(OR($F8&lt;&gt;$G8,PrSettings!$M$4="●"),(($F8-$G8)=(AM8-AN8))*1,0),"")</f>
        <v/>
      </c>
      <c r="AR8" s="188" t="str">
        <f t="shared" si="34"/>
        <v/>
      </c>
      <c r="AS8" s="188" t="str">
        <f>IF(AP8&lt;&gt;"",IF(ABS($F8-$G8)&gt;=PrSettings!$M$7,(ABS($F8-$G8-AM8+AN8)&lt;=1)*1,IF(AND(AP8,$F8=$G8,$F8&gt;=PrSettings!$M$6),(ABS(AM8-$F8)&lt;=1)*1,IF(AND(AP8,$F8+$G8&gt;=PrSettings!$M$8),(ABS(AM8-$F8)+ABS(AN8-$G8)&lt;=1)*1,""))),"")</f>
        <v/>
      </c>
      <c r="AT8" s="220"/>
      <c r="AV8" s="186">
        <f t="shared" si="3"/>
        <v>41</v>
      </c>
      <c r="AW8" s="187" t="str">
        <f t="shared" si="110"/>
        <v>Czech Rep.</v>
      </c>
      <c r="AX8" s="188">
        <f t="shared" si="35"/>
        <v>60</v>
      </c>
      <c r="AY8" s="187" t="str">
        <f t="shared" si="111"/>
        <v>South Africa</v>
      </c>
      <c r="AZ8" s="222"/>
      <c r="BA8" s="222"/>
      <c r="BB8" s="218"/>
      <c r="BC8" s="188" t="str">
        <f t="shared" si="36"/>
        <v/>
      </c>
      <c r="BD8" s="188" t="str">
        <f>IF((BC8&lt;&gt;""),IF(OR($F8&lt;&gt;$G8,PrSettings!$M$4="●"),(($F8-$G8)=(AZ8-BA8))*1,0),"")</f>
        <v/>
      </c>
      <c r="BE8" s="188" t="str">
        <f t="shared" si="37"/>
        <v/>
      </c>
      <c r="BF8" s="188" t="str">
        <f>IF(BC8&lt;&gt;"",IF(ABS($F8-$G8)&gt;=PrSettings!$M$7,(ABS($F8-$G8-AZ8+BA8)&lt;=1)*1,IF(AND(BC8,$F8=$G8,$F8&gt;=PrSettings!$M$6),(ABS(AZ8-$F8)&lt;=1)*1,IF(AND(BC8,$F8+$G8&gt;=PrSettings!$M$8),(ABS(AZ8-$F8)+ABS(BA8-$G8)&lt;=1)*1,""))),"")</f>
        <v/>
      </c>
      <c r="BG8" s="220"/>
      <c r="BI8" s="186">
        <f t="shared" si="4"/>
        <v>41</v>
      </c>
      <c r="BJ8" s="187" t="str">
        <f t="shared" si="112"/>
        <v>Czech Rep.</v>
      </c>
      <c r="BK8" s="188">
        <f t="shared" si="38"/>
        <v>60</v>
      </c>
      <c r="BL8" s="187" t="str">
        <f t="shared" si="113"/>
        <v>South Africa</v>
      </c>
      <c r="BM8" s="222"/>
      <c r="BN8" s="222"/>
      <c r="BO8" s="218"/>
      <c r="BP8" s="188" t="str">
        <f t="shared" si="39"/>
        <v/>
      </c>
      <c r="BQ8" s="188" t="str">
        <f>IF((BP8&lt;&gt;""),IF(OR($F8&lt;&gt;$G8,PrSettings!$M$4="●"),(($F8-$G8)=(BM8-BN8))*1,0),"")</f>
        <v/>
      </c>
      <c r="BR8" s="188" t="str">
        <f t="shared" si="40"/>
        <v/>
      </c>
      <c r="BS8" s="188" t="str">
        <f>IF(BP8&lt;&gt;"",IF(ABS($F8-$G8)&gt;=PrSettings!$M$7,(ABS($F8-$G8-BM8+BN8)&lt;=1)*1,IF(AND(BP8,$F8=$G8,$F8&gt;=PrSettings!$M$6),(ABS(BM8-$F8)&lt;=1)*1,IF(AND(BP8,$F8+$G8&gt;=PrSettings!$M$8),(ABS(BM8-$F8)+ABS(BN8-$G8)&lt;=1)*1,""))),"")</f>
        <v/>
      </c>
      <c r="BT8" s="220"/>
      <c r="BV8" s="186">
        <f t="shared" si="5"/>
        <v>41</v>
      </c>
      <c r="BW8" s="187" t="str">
        <f t="shared" si="114"/>
        <v>Czech Rep.</v>
      </c>
      <c r="BX8" s="188">
        <f t="shared" si="41"/>
        <v>60</v>
      </c>
      <c r="BY8" s="187" t="str">
        <f t="shared" si="115"/>
        <v>South Africa</v>
      </c>
      <c r="BZ8" s="222"/>
      <c r="CA8" s="222"/>
      <c r="CB8" s="218"/>
      <c r="CC8" s="188" t="str">
        <f t="shared" si="42"/>
        <v/>
      </c>
      <c r="CD8" s="188" t="str">
        <f>IF((CC8&lt;&gt;""),IF(OR($F8&lt;&gt;$G8,PrSettings!$M$4="●"),(($F8-$G8)=(BZ8-CA8))*1,0),"")</f>
        <v/>
      </c>
      <c r="CE8" s="188" t="str">
        <f t="shared" si="43"/>
        <v/>
      </c>
      <c r="CF8" s="188" t="str">
        <f>IF(CC8&lt;&gt;"",IF(ABS($F8-$G8)&gt;=PrSettings!$M$7,(ABS($F8-$G8-BZ8+CA8)&lt;=1)*1,IF(AND(CC8,$F8=$G8,$F8&gt;=PrSettings!$M$6),(ABS(BZ8-$F8)&lt;=1)*1,IF(AND(CC8,$F8+$G8&gt;=PrSettings!$M$8),(ABS(BZ8-$F8)+ABS(CA8-$G8)&lt;=1)*1,""))),"")</f>
        <v/>
      </c>
      <c r="CG8" s="220"/>
      <c r="CI8" s="186">
        <f t="shared" si="6"/>
        <v>41</v>
      </c>
      <c r="CJ8" s="187" t="str">
        <f t="shared" si="116"/>
        <v>Czech Rep.</v>
      </c>
      <c r="CK8" s="188">
        <f t="shared" si="44"/>
        <v>60</v>
      </c>
      <c r="CL8" s="187" t="str">
        <f t="shared" si="117"/>
        <v>South Africa</v>
      </c>
      <c r="CM8" s="222"/>
      <c r="CN8" s="222"/>
      <c r="CO8" s="218"/>
      <c r="CP8" s="188" t="str">
        <f t="shared" si="45"/>
        <v/>
      </c>
      <c r="CQ8" s="188" t="str">
        <f>IF((CP8&lt;&gt;""),IF(OR($F8&lt;&gt;$G8,PrSettings!$M$4="●"),(($F8-$G8)=(CM8-CN8))*1,0),"")</f>
        <v/>
      </c>
      <c r="CR8" s="188" t="str">
        <f t="shared" si="46"/>
        <v/>
      </c>
      <c r="CS8" s="188" t="str">
        <f>IF(CP8&lt;&gt;"",IF(ABS($F8-$G8)&gt;=PrSettings!$M$7,(ABS($F8-$G8-CM8+CN8)&lt;=1)*1,IF(AND(CP8,$F8=$G8,$F8&gt;=PrSettings!$M$6),(ABS(CM8-$F8)&lt;=1)*1,IF(AND(CP8,$F8+$G8&gt;=PrSettings!$M$8),(ABS(CM8-$F8)+ABS(CN8-$G8)&lt;=1)*1,""))),"")</f>
        <v/>
      </c>
      <c r="CT8" s="220"/>
      <c r="CV8" s="186">
        <f t="shared" si="7"/>
        <v>41</v>
      </c>
      <c r="CW8" s="187" t="str">
        <f t="shared" si="118"/>
        <v>Czech Rep.</v>
      </c>
      <c r="CX8" s="188">
        <f t="shared" si="47"/>
        <v>60</v>
      </c>
      <c r="CY8" s="187" t="str">
        <f t="shared" si="119"/>
        <v>South Africa</v>
      </c>
      <c r="CZ8" s="222"/>
      <c r="DA8" s="222"/>
      <c r="DB8" s="218"/>
      <c r="DC8" s="188" t="str">
        <f t="shared" si="48"/>
        <v/>
      </c>
      <c r="DD8" s="188" t="str">
        <f>IF((DC8&lt;&gt;""),IF(OR($F8&lt;&gt;$G8,PrSettings!$M$4="●"),(($F8-$G8)=(CZ8-DA8))*1,0),"")</f>
        <v/>
      </c>
      <c r="DE8" s="188" t="str">
        <f t="shared" si="49"/>
        <v/>
      </c>
      <c r="DF8" s="188" t="str">
        <f>IF(DC8&lt;&gt;"",IF(ABS($F8-$G8)&gt;=PrSettings!$M$7,(ABS($F8-$G8-CZ8+DA8)&lt;=1)*1,IF(AND(DC8,$F8=$G8,$F8&gt;=PrSettings!$M$6),(ABS(CZ8-$F8)&lt;=1)*1,IF(AND(DC8,$F8+$G8&gt;=PrSettings!$M$8),(ABS(CZ8-$F8)+ABS(DA8-$G8)&lt;=1)*1,""))),"")</f>
        <v/>
      </c>
      <c r="DG8" s="220"/>
      <c r="DI8" s="186">
        <f t="shared" si="8"/>
        <v>41</v>
      </c>
      <c r="DJ8" s="187" t="str">
        <f t="shared" si="120"/>
        <v>Czech Rep.</v>
      </c>
      <c r="DK8" s="188">
        <f t="shared" si="50"/>
        <v>60</v>
      </c>
      <c r="DL8" s="187" t="str">
        <f t="shared" si="121"/>
        <v>South Africa</v>
      </c>
      <c r="DM8" s="222"/>
      <c r="DN8" s="222"/>
      <c r="DO8" s="218"/>
      <c r="DP8" s="188" t="str">
        <f t="shared" si="51"/>
        <v/>
      </c>
      <c r="DQ8" s="188" t="str">
        <f>IF((DP8&lt;&gt;""),IF(OR($F8&lt;&gt;$G8,PrSettings!$M$4="●"),(($F8-$G8)=(DM8-DN8))*1,0),"")</f>
        <v/>
      </c>
      <c r="DR8" s="188" t="str">
        <f t="shared" si="52"/>
        <v/>
      </c>
      <c r="DS8" s="188" t="str">
        <f>IF(DP8&lt;&gt;"",IF(ABS($F8-$G8)&gt;=PrSettings!$M$7,(ABS($F8-$G8-DM8+DN8)&lt;=1)*1,IF(AND(DP8,$F8=$G8,$F8&gt;=PrSettings!$M$6),(ABS(DM8-$F8)&lt;=1)*1,IF(AND(DP8,$F8+$G8&gt;=PrSettings!$M$8),(ABS(DM8-$F8)+ABS(DN8-$G8)&lt;=1)*1,""))),"")</f>
        <v/>
      </c>
      <c r="DT8" s="220"/>
      <c r="DV8" s="186">
        <f t="shared" si="9"/>
        <v>41</v>
      </c>
      <c r="DW8" s="187" t="str">
        <f t="shared" si="122"/>
        <v>Czech Rep.</v>
      </c>
      <c r="DX8" s="188">
        <f t="shared" si="53"/>
        <v>60</v>
      </c>
      <c r="DY8" s="187" t="str">
        <f t="shared" si="123"/>
        <v>South Africa</v>
      </c>
      <c r="DZ8" s="222"/>
      <c r="EA8" s="222"/>
      <c r="EB8" s="218"/>
      <c r="EC8" s="188" t="str">
        <f t="shared" si="54"/>
        <v/>
      </c>
      <c r="ED8" s="188" t="str">
        <f>IF((EC8&lt;&gt;""),IF(OR($F8&lt;&gt;$G8,PrSettings!$M$4="●"),(($F8-$G8)=(DZ8-EA8))*1,0),"")</f>
        <v/>
      </c>
      <c r="EE8" s="188" t="str">
        <f t="shared" si="55"/>
        <v/>
      </c>
      <c r="EF8" s="188" t="str">
        <f>IF(EC8&lt;&gt;"",IF(ABS($F8-$G8)&gt;=PrSettings!$M$7,(ABS($F8-$G8-DZ8+EA8)&lt;=1)*1,IF(AND(EC8,$F8=$G8,$F8&gt;=PrSettings!$M$6),(ABS(DZ8-$F8)&lt;=1)*1,IF(AND(EC8,$F8+$G8&gt;=PrSettings!$M$8),(ABS(DZ8-$F8)+ABS(EA8-$G8)&lt;=1)*1,""))),"")</f>
        <v/>
      </c>
      <c r="EG8" s="220"/>
      <c r="EI8" s="186">
        <f t="shared" si="10"/>
        <v>41</v>
      </c>
      <c r="EJ8" s="187" t="str">
        <f t="shared" si="124"/>
        <v>Czech Rep.</v>
      </c>
      <c r="EK8" s="188">
        <f t="shared" si="56"/>
        <v>60</v>
      </c>
      <c r="EL8" s="187" t="str">
        <f t="shared" si="125"/>
        <v>South Africa</v>
      </c>
      <c r="EM8" s="222"/>
      <c r="EN8" s="222"/>
      <c r="EO8" s="218"/>
      <c r="EP8" s="188" t="str">
        <f t="shared" si="57"/>
        <v/>
      </c>
      <c r="EQ8" s="188" t="str">
        <f>IF((EP8&lt;&gt;""),IF(OR($F8&lt;&gt;$G8,PrSettings!$M$4="●"),(($F8-$G8)=(EM8-EN8))*1,0),"")</f>
        <v/>
      </c>
      <c r="ER8" s="188" t="str">
        <f t="shared" si="58"/>
        <v/>
      </c>
      <c r="ES8" s="188" t="str">
        <f>IF(EP8&lt;&gt;"",IF(ABS($F8-$G8)&gt;=PrSettings!$M$7,(ABS($F8-$G8-EM8+EN8)&lt;=1)*1,IF(AND(EP8,$F8=$G8,$F8&gt;=PrSettings!$M$6),(ABS(EM8-$F8)&lt;=1)*1,IF(AND(EP8,$F8+$G8&gt;=PrSettings!$M$8),(ABS(EM8-$F8)+ABS(EN8-$G8)&lt;=1)*1,""))),"")</f>
        <v/>
      </c>
      <c r="ET8" s="220"/>
      <c r="EV8" s="186">
        <f t="shared" si="11"/>
        <v>41</v>
      </c>
      <c r="EW8" s="187" t="str">
        <f t="shared" si="126"/>
        <v>Czech Rep.</v>
      </c>
      <c r="EX8" s="188">
        <f t="shared" si="59"/>
        <v>60</v>
      </c>
      <c r="EY8" s="187" t="str">
        <f t="shared" si="127"/>
        <v>South Africa</v>
      </c>
      <c r="EZ8" s="222"/>
      <c r="FA8" s="222"/>
      <c r="FB8" s="218"/>
      <c r="FC8" s="188" t="str">
        <f t="shared" si="60"/>
        <v/>
      </c>
      <c r="FD8" s="188" t="str">
        <f>IF((FC8&lt;&gt;""),IF(OR($F8&lt;&gt;$G8,PrSettings!$M$4="●"),(($F8-$G8)=(EZ8-FA8))*1,0),"")</f>
        <v/>
      </c>
      <c r="FE8" s="188" t="str">
        <f t="shared" si="61"/>
        <v/>
      </c>
      <c r="FF8" s="188" t="str">
        <f>IF(FC8&lt;&gt;"",IF(ABS($F8-$G8)&gt;=PrSettings!$M$7,(ABS($F8-$G8-EZ8+FA8)&lt;=1)*1,IF(AND(FC8,$F8=$G8,$F8&gt;=PrSettings!$M$6),(ABS(EZ8-$F8)&lt;=1)*1,IF(AND(FC8,$F8+$G8&gt;=PrSettings!$M$8),(ABS(EZ8-$F8)+ABS(FA8-$G8)&lt;=1)*1,""))),"")</f>
        <v/>
      </c>
      <c r="FG8" s="220"/>
      <c r="FI8" s="186">
        <f t="shared" si="12"/>
        <v>41</v>
      </c>
      <c r="FJ8" s="187" t="str">
        <f t="shared" si="128"/>
        <v>Czech Rep.</v>
      </c>
      <c r="FK8" s="188">
        <f t="shared" si="62"/>
        <v>60</v>
      </c>
      <c r="FL8" s="187" t="str">
        <f t="shared" si="129"/>
        <v>South Africa</v>
      </c>
      <c r="FM8" s="222"/>
      <c r="FN8" s="222"/>
      <c r="FO8" s="218"/>
      <c r="FP8" s="188" t="str">
        <f t="shared" si="63"/>
        <v/>
      </c>
      <c r="FQ8" s="188" t="str">
        <f>IF((FP8&lt;&gt;""),IF(OR($F8&lt;&gt;$G8,PrSettings!$M$4="●"),(($F8-$G8)=(FM8-FN8))*1,0),"")</f>
        <v/>
      </c>
      <c r="FR8" s="188" t="str">
        <f t="shared" si="64"/>
        <v/>
      </c>
      <c r="FS8" s="188" t="str">
        <f>IF(FP8&lt;&gt;"",IF(ABS($F8-$G8)&gt;=PrSettings!$M$7,(ABS($F8-$G8-FM8+FN8)&lt;=1)*1,IF(AND(FP8,$F8=$G8,$F8&gt;=PrSettings!$M$6),(ABS(FM8-$F8)&lt;=1)*1,IF(AND(FP8,$F8+$G8&gt;=PrSettings!$M$8),(ABS(FM8-$F8)+ABS(FN8-$G8)&lt;=1)*1,""))),"")</f>
        <v/>
      </c>
      <c r="FT8" s="220"/>
      <c r="FV8" s="186">
        <f t="shared" si="13"/>
        <v>41</v>
      </c>
      <c r="FW8" s="187" t="str">
        <f t="shared" si="130"/>
        <v>Czech Rep.</v>
      </c>
      <c r="FX8" s="188">
        <f t="shared" si="65"/>
        <v>60</v>
      </c>
      <c r="FY8" s="187" t="str">
        <f t="shared" si="131"/>
        <v>South Africa</v>
      </c>
      <c r="FZ8" s="222"/>
      <c r="GA8" s="222"/>
      <c r="GB8" s="218"/>
      <c r="GC8" s="188" t="str">
        <f t="shared" si="66"/>
        <v/>
      </c>
      <c r="GD8" s="188" t="str">
        <f>IF((GC8&lt;&gt;""),IF(OR($F8&lt;&gt;$G8,PrSettings!$M$4="●"),(($F8-$G8)=(FZ8-GA8))*1,0),"")</f>
        <v/>
      </c>
      <c r="GE8" s="188" t="str">
        <f t="shared" si="67"/>
        <v/>
      </c>
      <c r="GF8" s="188" t="str">
        <f>IF(GC8&lt;&gt;"",IF(ABS($F8-$G8)&gt;=PrSettings!$M$7,(ABS($F8-$G8-FZ8+GA8)&lt;=1)*1,IF(AND(GC8,$F8=$G8,$F8&gt;=PrSettings!$M$6),(ABS(FZ8-$F8)&lt;=1)*1,IF(AND(GC8,$F8+$G8&gt;=PrSettings!$M$8),(ABS(FZ8-$F8)+ABS(GA8-$G8)&lt;=1)*1,""))),"")</f>
        <v/>
      </c>
      <c r="GG8" s="220"/>
      <c r="GI8" s="186">
        <f t="shared" si="14"/>
        <v>41</v>
      </c>
      <c r="GJ8" s="187" t="str">
        <f t="shared" si="132"/>
        <v>Czech Rep.</v>
      </c>
      <c r="GK8" s="188">
        <f t="shared" si="68"/>
        <v>60</v>
      </c>
      <c r="GL8" s="187" t="str">
        <f t="shared" si="133"/>
        <v>South Africa</v>
      </c>
      <c r="GM8" s="222"/>
      <c r="GN8" s="222"/>
      <c r="GO8" s="218"/>
      <c r="GP8" s="188" t="str">
        <f t="shared" si="69"/>
        <v/>
      </c>
      <c r="GQ8" s="188" t="str">
        <f>IF((GP8&lt;&gt;""),IF(OR($F8&lt;&gt;$G8,PrSettings!$M$4="●"),(($F8-$G8)=(GM8-GN8))*1,0),"")</f>
        <v/>
      </c>
      <c r="GR8" s="188" t="str">
        <f t="shared" si="70"/>
        <v/>
      </c>
      <c r="GS8" s="188" t="str">
        <f>IF(GP8&lt;&gt;"",IF(ABS($F8-$G8)&gt;=PrSettings!$M$7,(ABS($F8-$G8-GM8+GN8)&lt;=1)*1,IF(AND(GP8,$F8=$G8,$F8&gt;=PrSettings!$M$6),(ABS(GM8-$F8)&lt;=1)*1,IF(AND(GP8,$F8+$G8&gt;=PrSettings!$M$8),(ABS(GM8-$F8)+ABS(GN8-$G8)&lt;=1)*1,""))),"")</f>
        <v/>
      </c>
      <c r="GT8" s="220"/>
      <c r="GV8" s="186">
        <f t="shared" si="15"/>
        <v>41</v>
      </c>
      <c r="GW8" s="187" t="str">
        <f t="shared" si="134"/>
        <v>Czech Rep.</v>
      </c>
      <c r="GX8" s="188">
        <f t="shared" si="71"/>
        <v>60</v>
      </c>
      <c r="GY8" s="187" t="str">
        <f t="shared" si="135"/>
        <v>South Africa</v>
      </c>
      <c r="GZ8" s="222"/>
      <c r="HA8" s="222"/>
      <c r="HB8" s="218"/>
      <c r="HC8" s="188" t="str">
        <f t="shared" si="72"/>
        <v/>
      </c>
      <c r="HD8" s="188" t="str">
        <f>IF((HC8&lt;&gt;""),IF(OR($F8&lt;&gt;$G8,PrSettings!$M$4="●"),(($F8-$G8)=(GZ8-HA8))*1,0),"")</f>
        <v/>
      </c>
      <c r="HE8" s="188" t="str">
        <f t="shared" si="73"/>
        <v/>
      </c>
      <c r="HF8" s="188" t="str">
        <f>IF(HC8&lt;&gt;"",IF(ABS($F8-$G8)&gt;=PrSettings!$M$7,(ABS($F8-$G8-GZ8+HA8)&lt;=1)*1,IF(AND(HC8,$F8=$G8,$F8&gt;=PrSettings!$M$6),(ABS(GZ8-$F8)&lt;=1)*1,IF(AND(HC8,$F8+$G8&gt;=PrSettings!$M$8),(ABS(GZ8-$F8)+ABS(HA8-$G8)&lt;=1)*1,""))),"")</f>
        <v/>
      </c>
      <c r="HG8" s="220"/>
      <c r="HI8" s="186">
        <f t="shared" si="16"/>
        <v>41</v>
      </c>
      <c r="HJ8" s="187" t="str">
        <f t="shared" si="136"/>
        <v>Czech Rep.</v>
      </c>
      <c r="HK8" s="188">
        <f t="shared" si="74"/>
        <v>60</v>
      </c>
      <c r="HL8" s="187" t="str">
        <f t="shared" si="137"/>
        <v>South Africa</v>
      </c>
      <c r="HM8" s="222"/>
      <c r="HN8" s="222"/>
      <c r="HO8" s="218"/>
      <c r="HP8" s="188" t="str">
        <f t="shared" si="75"/>
        <v/>
      </c>
      <c r="HQ8" s="188" t="str">
        <f>IF((HP8&lt;&gt;""),IF(OR($F8&lt;&gt;$G8,PrSettings!$M$4="●"),(($F8-$G8)=(HM8-HN8))*1,0),"")</f>
        <v/>
      </c>
      <c r="HR8" s="188" t="str">
        <f t="shared" si="76"/>
        <v/>
      </c>
      <c r="HS8" s="188" t="str">
        <f>IF(HP8&lt;&gt;"",IF(ABS($F8-$G8)&gt;=PrSettings!$M$7,(ABS($F8-$G8-HM8+HN8)&lt;=1)*1,IF(AND(HP8,$F8=$G8,$F8&gt;=PrSettings!$M$6),(ABS(HM8-$F8)&lt;=1)*1,IF(AND(HP8,$F8+$G8&gt;=PrSettings!$M$8),(ABS(HM8-$F8)+ABS(HN8-$G8)&lt;=1)*1,""))),"")</f>
        <v/>
      </c>
      <c r="HT8" s="220"/>
      <c r="HV8" s="186">
        <f t="shared" si="17"/>
        <v>41</v>
      </c>
      <c r="HW8" s="187" t="str">
        <f t="shared" si="138"/>
        <v>Czech Rep.</v>
      </c>
      <c r="HX8" s="188">
        <f t="shared" si="77"/>
        <v>60</v>
      </c>
      <c r="HY8" s="187" t="str">
        <f t="shared" si="139"/>
        <v>South Africa</v>
      </c>
      <c r="HZ8" s="222"/>
      <c r="IA8" s="222"/>
      <c r="IB8" s="218"/>
      <c r="IC8" s="188" t="str">
        <f t="shared" si="78"/>
        <v/>
      </c>
      <c r="ID8" s="188" t="str">
        <f>IF((IC8&lt;&gt;""),IF(OR($F8&lt;&gt;$G8,PrSettings!$M$4="●"),(($F8-$G8)=(HZ8-IA8))*1,0),"")</f>
        <v/>
      </c>
      <c r="IE8" s="188" t="str">
        <f t="shared" si="79"/>
        <v/>
      </c>
      <c r="IF8" s="188" t="str">
        <f>IF(IC8&lt;&gt;"",IF(ABS($F8-$G8)&gt;=PrSettings!$M$7,(ABS($F8-$G8-HZ8+IA8)&lt;=1)*1,IF(AND(IC8,$F8=$G8,$F8&gt;=PrSettings!$M$6),(ABS(HZ8-$F8)&lt;=1)*1,IF(AND(IC8,$F8+$G8&gt;=PrSettings!$M$8),(ABS(HZ8-$F8)+ABS(IA8-$G8)&lt;=1)*1,""))),"")</f>
        <v/>
      </c>
      <c r="IG8" s="220"/>
      <c r="II8" s="186">
        <f t="shared" si="18"/>
        <v>41</v>
      </c>
      <c r="IJ8" s="187" t="str">
        <f t="shared" si="140"/>
        <v>Czech Rep.</v>
      </c>
      <c r="IK8" s="188">
        <f t="shared" si="80"/>
        <v>60</v>
      </c>
      <c r="IL8" s="187" t="str">
        <f t="shared" si="141"/>
        <v>South Africa</v>
      </c>
      <c r="IM8" s="222"/>
      <c r="IN8" s="222"/>
      <c r="IO8" s="218"/>
      <c r="IP8" s="188" t="str">
        <f t="shared" si="81"/>
        <v/>
      </c>
      <c r="IQ8" s="188" t="str">
        <f>IF((IP8&lt;&gt;""),IF(OR($F8&lt;&gt;$G8,PrSettings!$M$4="●"),(($F8-$G8)=(IM8-IN8))*1,0),"")</f>
        <v/>
      </c>
      <c r="IR8" s="188" t="str">
        <f t="shared" si="82"/>
        <v/>
      </c>
      <c r="IS8" s="188" t="str">
        <f>IF(IP8&lt;&gt;"",IF(ABS($F8-$G8)&gt;=PrSettings!$M$7,(ABS($F8-$G8-IM8+IN8)&lt;=1)*1,IF(AND(IP8,$F8=$G8,$F8&gt;=PrSettings!$M$6),(ABS(IM8-$F8)&lt;=1)*1,IF(AND(IP8,$F8+$G8&gt;=PrSettings!$M$8),(ABS(IM8-$F8)+ABS(IN8-$G8)&lt;=1)*1,""))),"")</f>
        <v/>
      </c>
      <c r="IT8" s="220"/>
      <c r="IV8" s="186">
        <f t="shared" si="19"/>
        <v>41</v>
      </c>
      <c r="IW8" s="187" t="str">
        <f t="shared" si="142"/>
        <v>Czech Rep.</v>
      </c>
      <c r="IX8" s="188">
        <f t="shared" si="83"/>
        <v>60</v>
      </c>
      <c r="IY8" s="187" t="str">
        <f t="shared" si="143"/>
        <v>South Africa</v>
      </c>
      <c r="IZ8" s="222"/>
      <c r="JA8" s="222"/>
      <c r="JB8" s="218"/>
      <c r="JC8" s="188" t="str">
        <f t="shared" si="84"/>
        <v/>
      </c>
      <c r="JD8" s="188" t="str">
        <f>IF((JC8&lt;&gt;""),IF(OR($F8&lt;&gt;$G8,PrSettings!$M$4="●"),(($F8-$G8)=(IZ8-JA8))*1,0),"")</f>
        <v/>
      </c>
      <c r="JE8" s="188" t="str">
        <f t="shared" si="85"/>
        <v/>
      </c>
      <c r="JF8" s="188" t="str">
        <f>IF(JC8&lt;&gt;"",IF(ABS($F8-$G8)&gt;=PrSettings!$M$7,(ABS($F8-$G8-IZ8+JA8)&lt;=1)*1,IF(AND(JC8,$F8=$G8,$F8&gt;=PrSettings!$M$6),(ABS(IZ8-$F8)&lt;=1)*1,IF(AND(JC8,$F8+$G8&gt;=PrSettings!$M$8),(ABS(IZ8-$F8)+ABS(JA8-$G8)&lt;=1)*1,""))),"")</f>
        <v/>
      </c>
      <c r="JG8" s="220"/>
      <c r="JI8" s="186">
        <f t="shared" si="20"/>
        <v>41</v>
      </c>
      <c r="JJ8" s="187" t="str">
        <f t="shared" si="144"/>
        <v>Czech Rep.</v>
      </c>
      <c r="JK8" s="188">
        <f t="shared" si="86"/>
        <v>60</v>
      </c>
      <c r="JL8" s="187" t="str">
        <f t="shared" si="145"/>
        <v>South Africa</v>
      </c>
      <c r="JM8" s="222"/>
      <c r="JN8" s="222"/>
      <c r="JO8" s="218"/>
      <c r="JP8" s="188" t="str">
        <f t="shared" si="87"/>
        <v/>
      </c>
      <c r="JQ8" s="188" t="str">
        <f>IF((JP8&lt;&gt;""),IF(OR($F8&lt;&gt;$G8,PrSettings!$M$4="●"),(($F8-$G8)=(JM8-JN8))*1,0),"")</f>
        <v/>
      </c>
      <c r="JR8" s="188" t="str">
        <f t="shared" si="88"/>
        <v/>
      </c>
      <c r="JS8" s="188" t="str">
        <f>IF(JP8&lt;&gt;"",IF(ABS($F8-$G8)&gt;=PrSettings!$M$7,(ABS($F8-$G8-JM8+JN8)&lt;=1)*1,IF(AND(JP8,$F8=$G8,$F8&gt;=PrSettings!$M$6),(ABS(JM8-$F8)&lt;=1)*1,IF(AND(JP8,$F8+$G8&gt;=PrSettings!$M$8),(ABS(JM8-$F8)+ABS(JN8-$G8)&lt;=1)*1,""))),"")</f>
        <v/>
      </c>
      <c r="JT8" s="220"/>
      <c r="JV8" s="186">
        <f t="shared" si="21"/>
        <v>41</v>
      </c>
      <c r="JW8" s="187" t="str">
        <f t="shared" si="146"/>
        <v>Czech Rep.</v>
      </c>
      <c r="JX8" s="188">
        <f t="shared" si="89"/>
        <v>60</v>
      </c>
      <c r="JY8" s="187" t="str">
        <f t="shared" si="147"/>
        <v>South Africa</v>
      </c>
      <c r="JZ8" s="222"/>
      <c r="KA8" s="222"/>
      <c r="KB8" s="218"/>
      <c r="KC8" s="188" t="str">
        <f t="shared" si="90"/>
        <v/>
      </c>
      <c r="KD8" s="188" t="str">
        <f>IF((KC8&lt;&gt;""),IF(OR($F8&lt;&gt;$G8,PrSettings!$M$4="●"),(($F8-$G8)=(JZ8-KA8))*1,0),"")</f>
        <v/>
      </c>
      <c r="KE8" s="188" t="str">
        <f t="shared" si="91"/>
        <v/>
      </c>
      <c r="KF8" s="188" t="str">
        <f>IF(KC8&lt;&gt;"",IF(ABS($F8-$G8)&gt;=PrSettings!$M$7,(ABS($F8-$G8-JZ8+KA8)&lt;=1)*1,IF(AND(KC8,$F8=$G8,$F8&gt;=PrSettings!$M$6),(ABS(JZ8-$F8)&lt;=1)*1,IF(AND(KC8,$F8+$G8&gt;=PrSettings!$M$8),(ABS(JZ8-$F8)+ABS(KA8-$G8)&lt;=1)*1,""))),"")</f>
        <v/>
      </c>
      <c r="KG8" s="220"/>
      <c r="KI8" s="186">
        <f t="shared" si="22"/>
        <v>41</v>
      </c>
      <c r="KJ8" s="187" t="str">
        <f t="shared" si="148"/>
        <v>Czech Rep.</v>
      </c>
      <c r="KK8" s="188">
        <f t="shared" si="92"/>
        <v>60</v>
      </c>
      <c r="KL8" s="187" t="str">
        <f t="shared" si="149"/>
        <v>South Africa</v>
      </c>
      <c r="KM8" s="222"/>
      <c r="KN8" s="222"/>
      <c r="KO8" s="218"/>
      <c r="KP8" s="188" t="str">
        <f t="shared" si="93"/>
        <v/>
      </c>
      <c r="KQ8" s="188" t="str">
        <f>IF((KP8&lt;&gt;""),IF(OR($F8&lt;&gt;$G8,PrSettings!$M$4="●"),(($F8-$G8)=(KM8-KN8))*1,0),"")</f>
        <v/>
      </c>
      <c r="KR8" s="188" t="str">
        <f t="shared" si="94"/>
        <v/>
      </c>
      <c r="KS8" s="188" t="str">
        <f>IF(KP8&lt;&gt;"",IF(ABS($F8-$G8)&gt;=PrSettings!$M$7,(ABS($F8-$G8-KM8+KN8)&lt;=1)*1,IF(AND(KP8,$F8=$G8,$F8&gt;=PrSettings!$M$6),(ABS(KM8-$F8)&lt;=1)*1,IF(AND(KP8,$F8+$G8&gt;=PrSettings!$M$8),(ABS(KM8-$F8)+ABS(KN8-$G8)&lt;=1)*1,""))),"")</f>
        <v/>
      </c>
      <c r="KT8" s="220"/>
      <c r="KV8" s="186">
        <f t="shared" si="23"/>
        <v>41</v>
      </c>
      <c r="KW8" s="187" t="str">
        <f t="shared" si="150"/>
        <v>Czech Rep.</v>
      </c>
      <c r="KX8" s="188">
        <f t="shared" si="95"/>
        <v>60</v>
      </c>
      <c r="KY8" s="187" t="str">
        <f t="shared" si="151"/>
        <v>South Africa</v>
      </c>
      <c r="KZ8" s="222"/>
      <c r="LA8" s="222"/>
      <c r="LB8" s="218"/>
      <c r="LC8" s="188" t="str">
        <f t="shared" si="96"/>
        <v/>
      </c>
      <c r="LD8" s="188" t="str">
        <f>IF((LC8&lt;&gt;""),IF(OR($F8&lt;&gt;$G8,PrSettings!$M$4="●"),(($F8-$G8)=(KZ8-LA8))*1,0),"")</f>
        <v/>
      </c>
      <c r="LE8" s="188" t="str">
        <f t="shared" si="97"/>
        <v/>
      </c>
      <c r="LF8" s="188" t="str">
        <f>IF(LC8&lt;&gt;"",IF(ABS($F8-$G8)&gt;=PrSettings!$M$7,(ABS($F8-$G8-KZ8+LA8)&lt;=1)*1,IF(AND(LC8,$F8=$G8,$F8&gt;=PrSettings!$M$6),(ABS(KZ8-$F8)&lt;=1)*1,IF(AND(LC8,$F8+$G8&gt;=PrSettings!$M$8),(ABS(KZ8-$F8)+ABS(LA8-$G8)&lt;=1)*1,""))),"")</f>
        <v/>
      </c>
      <c r="LG8" s="220"/>
      <c r="LI8" s="186">
        <f t="shared" si="24"/>
        <v>41</v>
      </c>
      <c r="LJ8" s="187" t="str">
        <f t="shared" si="152"/>
        <v>Czech Rep.</v>
      </c>
      <c r="LK8" s="188">
        <f t="shared" si="98"/>
        <v>60</v>
      </c>
      <c r="LL8" s="187" t="str">
        <f t="shared" si="153"/>
        <v>South Africa</v>
      </c>
      <c r="LM8" s="222"/>
      <c r="LN8" s="222"/>
      <c r="LO8" s="218"/>
      <c r="LP8" s="188" t="str">
        <f t="shared" si="99"/>
        <v/>
      </c>
      <c r="LQ8" s="188" t="str">
        <f>IF((LP8&lt;&gt;""),IF(OR($F8&lt;&gt;$G8,PrSettings!$M$4="●"),(($F8-$G8)=(LM8-LN8))*1,0),"")</f>
        <v/>
      </c>
      <c r="LR8" s="188" t="str">
        <f t="shared" si="100"/>
        <v/>
      </c>
      <c r="LS8" s="188" t="str">
        <f>IF(LP8&lt;&gt;"",IF(ABS($F8-$G8)&gt;=PrSettings!$M$7,(ABS($F8-$G8-LM8+LN8)&lt;=1)*1,IF(AND(LP8,$F8=$G8,$F8&gt;=PrSettings!$M$6),(ABS(LM8-$F8)&lt;=1)*1,IF(AND(LP8,$F8+$G8&gt;=PrSettings!$M$8),(ABS(LM8-$F8)+ABS(LN8-$G8)&lt;=1)*1,""))),"")</f>
        <v/>
      </c>
      <c r="LT8" s="220"/>
      <c r="LV8" s="186">
        <f t="shared" si="25"/>
        <v>41</v>
      </c>
      <c r="LW8" s="187" t="str">
        <f t="shared" si="154"/>
        <v>Czech Rep.</v>
      </c>
      <c r="LX8" s="188">
        <f t="shared" si="101"/>
        <v>60</v>
      </c>
      <c r="LY8" s="187" t="str">
        <f t="shared" si="155"/>
        <v>South Africa</v>
      </c>
      <c r="LZ8" s="222"/>
      <c r="MA8" s="222"/>
      <c r="MB8" s="218"/>
      <c r="MC8" s="188" t="str">
        <f t="shared" si="102"/>
        <v/>
      </c>
      <c r="MD8" s="188" t="str">
        <f>IF((MC8&lt;&gt;""),IF(OR($F8&lt;&gt;$G8,PrSettings!$M$4="●"),(($F8-$G8)=(LZ8-MA8))*1,0),"")</f>
        <v/>
      </c>
      <c r="ME8" s="188" t="str">
        <f t="shared" si="103"/>
        <v/>
      </c>
      <c r="MF8" s="188" t="str">
        <f>IF(MC8&lt;&gt;"",IF(ABS($F8-$G8)&gt;=PrSettings!$M$7,(ABS($F8-$G8-LZ8+MA8)&lt;=1)*1,IF(AND(MC8,$F8=$G8,$F8&gt;=PrSettings!$M$6),(ABS(LZ8-$F8)&lt;=1)*1,IF(AND(MC8,$F8+$G8&gt;=PrSettings!$M$8),(ABS(LZ8-$F8)+ABS(MA8-$G8)&lt;=1)*1,""))),"")</f>
        <v/>
      </c>
      <c r="MG8" s="220"/>
    </row>
    <row r="9" spans="1:345">
      <c r="B9" s="186">
        <f>INDEX(Groups!$C$7:$C$65,MATCH(C9,Groups!$D$7:$D$65,0))</f>
        <v>15</v>
      </c>
      <c r="C9" s="187" t="str">
        <f>CalcA!$P$25</f>
        <v>Mexico</v>
      </c>
      <c r="D9" s="188">
        <f>INDEX(Groups!$C$7:$C$65,MATCH(E9,Groups!$D$7:$D$65,0))</f>
        <v>25</v>
      </c>
      <c r="E9" s="187" t="str">
        <f>CalcA!$Q$25</f>
        <v>Rep. of Korea</v>
      </c>
      <c r="F9" s="189" t="str">
        <f>CalcA!$R$25</f>
        <v/>
      </c>
      <c r="G9" s="190" t="str">
        <f>CalcA!$S$25</f>
        <v/>
      </c>
      <c r="I9" s="186">
        <f t="shared" si="0"/>
        <v>15</v>
      </c>
      <c r="J9" s="187" t="str">
        <f t="shared" si="104"/>
        <v>Mexico</v>
      </c>
      <c r="K9" s="188">
        <f t="shared" si="26"/>
        <v>25</v>
      </c>
      <c r="L9" s="187" t="str">
        <f t="shared" si="105"/>
        <v>Rep. of Korea</v>
      </c>
      <c r="M9" s="222"/>
      <c r="N9" s="222"/>
      <c r="O9" s="218"/>
      <c r="P9" s="188" t="str">
        <f t="shared" si="27"/>
        <v/>
      </c>
      <c r="Q9" s="188" t="str">
        <f>IF((P9&lt;&gt;""),IF(OR($F9&lt;&gt;$G9,PrSettings!$M$4="●"),(($F9-$G9)=(M9-N9))*1,0),"")</f>
        <v/>
      </c>
      <c r="R9" s="188" t="str">
        <f t="shared" si="28"/>
        <v/>
      </c>
      <c r="S9" s="188" t="str">
        <f>IF(P9&lt;&gt;"",IF(ABS($F9-$G9)&gt;=PrSettings!$M$7,(ABS($F9-$G9-M9+N9)&lt;=1)*1,IF(AND(P9,$F9=$G9,$F9&gt;=PrSettings!$M$6),(ABS(M9-$F9)&lt;=1)*1,IF(AND(P9,$F9+$G9&gt;=PrSettings!$M$8),(ABS(M9-$F9)+ABS(N9-$G9)&lt;=1)*1,""))),"")</f>
        <v/>
      </c>
      <c r="T9" s="220"/>
      <c r="V9" s="186">
        <f t="shared" si="1"/>
        <v>15</v>
      </c>
      <c r="W9" s="187" t="str">
        <f t="shared" si="106"/>
        <v>Mexico</v>
      </c>
      <c r="X9" s="188">
        <f t="shared" si="29"/>
        <v>25</v>
      </c>
      <c r="Y9" s="187" t="str">
        <f t="shared" si="107"/>
        <v>Rep. of Korea</v>
      </c>
      <c r="Z9" s="222"/>
      <c r="AA9" s="222"/>
      <c r="AB9" s="218"/>
      <c r="AC9" s="188" t="str">
        <f t="shared" si="30"/>
        <v/>
      </c>
      <c r="AD9" s="188" t="str">
        <f>IF((AC9&lt;&gt;""),IF(OR($F9&lt;&gt;$G9,PrSettings!$M$4="●"),(($F9-$G9)=(Z9-AA9))*1,0),"")</f>
        <v/>
      </c>
      <c r="AE9" s="188" t="str">
        <f t="shared" si="31"/>
        <v/>
      </c>
      <c r="AF9" s="188" t="str">
        <f>IF(AC9&lt;&gt;"",IF(ABS($F9-$G9)&gt;=PrSettings!$M$7,(ABS($F9-$G9-Z9+AA9)&lt;=1)*1,IF(AND(AC9,$F9=$G9,$F9&gt;=PrSettings!$M$6),(ABS(Z9-$F9)&lt;=1)*1,IF(AND(AC9,$F9+$G9&gt;=PrSettings!$M$8),(ABS(Z9-$F9)+ABS(AA9-$G9)&lt;=1)*1,""))),"")</f>
        <v/>
      </c>
      <c r="AG9" s="220"/>
      <c r="AI9" s="186">
        <f t="shared" si="2"/>
        <v>15</v>
      </c>
      <c r="AJ9" s="187" t="str">
        <f t="shared" si="108"/>
        <v>Mexico</v>
      </c>
      <c r="AK9" s="188">
        <f t="shared" si="32"/>
        <v>25</v>
      </c>
      <c r="AL9" s="187" t="str">
        <f t="shared" si="109"/>
        <v>Rep. of Korea</v>
      </c>
      <c r="AM9" s="222"/>
      <c r="AN9" s="222"/>
      <c r="AO9" s="218"/>
      <c r="AP9" s="188" t="str">
        <f t="shared" si="33"/>
        <v/>
      </c>
      <c r="AQ9" s="188" t="str">
        <f>IF((AP9&lt;&gt;""),IF(OR($F9&lt;&gt;$G9,PrSettings!$M$4="●"),(($F9-$G9)=(AM9-AN9))*1,0),"")</f>
        <v/>
      </c>
      <c r="AR9" s="188" t="str">
        <f t="shared" si="34"/>
        <v/>
      </c>
      <c r="AS9" s="188" t="str">
        <f>IF(AP9&lt;&gt;"",IF(ABS($F9-$G9)&gt;=PrSettings!$M$7,(ABS($F9-$G9-AM9+AN9)&lt;=1)*1,IF(AND(AP9,$F9=$G9,$F9&gt;=PrSettings!$M$6),(ABS(AM9-$F9)&lt;=1)*1,IF(AND(AP9,$F9+$G9&gt;=PrSettings!$M$8),(ABS(AM9-$F9)+ABS(AN9-$G9)&lt;=1)*1,""))),"")</f>
        <v/>
      </c>
      <c r="AT9" s="220"/>
      <c r="AV9" s="186">
        <f t="shared" si="3"/>
        <v>15</v>
      </c>
      <c r="AW9" s="187" t="str">
        <f t="shared" si="110"/>
        <v>Mexico</v>
      </c>
      <c r="AX9" s="188">
        <f t="shared" si="35"/>
        <v>25</v>
      </c>
      <c r="AY9" s="187" t="str">
        <f t="shared" si="111"/>
        <v>Rep. of Korea</v>
      </c>
      <c r="AZ9" s="222"/>
      <c r="BA9" s="222"/>
      <c r="BB9" s="218"/>
      <c r="BC9" s="188" t="str">
        <f t="shared" si="36"/>
        <v/>
      </c>
      <c r="BD9" s="188" t="str">
        <f>IF((BC9&lt;&gt;""),IF(OR($F9&lt;&gt;$G9,PrSettings!$M$4="●"),(($F9-$G9)=(AZ9-BA9))*1,0),"")</f>
        <v/>
      </c>
      <c r="BE9" s="188" t="str">
        <f t="shared" si="37"/>
        <v/>
      </c>
      <c r="BF9" s="188" t="str">
        <f>IF(BC9&lt;&gt;"",IF(ABS($F9-$G9)&gt;=PrSettings!$M$7,(ABS($F9-$G9-AZ9+BA9)&lt;=1)*1,IF(AND(BC9,$F9=$G9,$F9&gt;=PrSettings!$M$6),(ABS(AZ9-$F9)&lt;=1)*1,IF(AND(BC9,$F9+$G9&gt;=PrSettings!$M$8),(ABS(AZ9-$F9)+ABS(BA9-$G9)&lt;=1)*1,""))),"")</f>
        <v/>
      </c>
      <c r="BG9" s="220"/>
      <c r="BI9" s="186">
        <f t="shared" si="4"/>
        <v>15</v>
      </c>
      <c r="BJ9" s="187" t="str">
        <f t="shared" si="112"/>
        <v>Mexico</v>
      </c>
      <c r="BK9" s="188">
        <f t="shared" si="38"/>
        <v>25</v>
      </c>
      <c r="BL9" s="187" t="str">
        <f t="shared" si="113"/>
        <v>Rep. of Korea</v>
      </c>
      <c r="BM9" s="222"/>
      <c r="BN9" s="222"/>
      <c r="BO9" s="218"/>
      <c r="BP9" s="188" t="str">
        <f t="shared" si="39"/>
        <v/>
      </c>
      <c r="BQ9" s="188" t="str">
        <f>IF((BP9&lt;&gt;""),IF(OR($F9&lt;&gt;$G9,PrSettings!$M$4="●"),(($F9-$G9)=(BM9-BN9))*1,0),"")</f>
        <v/>
      </c>
      <c r="BR9" s="188" t="str">
        <f t="shared" si="40"/>
        <v/>
      </c>
      <c r="BS9" s="188" t="str">
        <f>IF(BP9&lt;&gt;"",IF(ABS($F9-$G9)&gt;=PrSettings!$M$7,(ABS($F9-$G9-BM9+BN9)&lt;=1)*1,IF(AND(BP9,$F9=$G9,$F9&gt;=PrSettings!$M$6),(ABS(BM9-$F9)&lt;=1)*1,IF(AND(BP9,$F9+$G9&gt;=PrSettings!$M$8),(ABS(BM9-$F9)+ABS(BN9-$G9)&lt;=1)*1,""))),"")</f>
        <v/>
      </c>
      <c r="BT9" s="220"/>
      <c r="BV9" s="186">
        <f t="shared" si="5"/>
        <v>15</v>
      </c>
      <c r="BW9" s="187" t="str">
        <f t="shared" si="114"/>
        <v>Mexico</v>
      </c>
      <c r="BX9" s="188">
        <f t="shared" si="41"/>
        <v>25</v>
      </c>
      <c r="BY9" s="187" t="str">
        <f t="shared" si="115"/>
        <v>Rep. of Korea</v>
      </c>
      <c r="BZ9" s="222"/>
      <c r="CA9" s="222"/>
      <c r="CB9" s="218"/>
      <c r="CC9" s="188" t="str">
        <f t="shared" si="42"/>
        <v/>
      </c>
      <c r="CD9" s="188" t="str">
        <f>IF((CC9&lt;&gt;""),IF(OR($F9&lt;&gt;$G9,PrSettings!$M$4="●"),(($F9-$G9)=(BZ9-CA9))*1,0),"")</f>
        <v/>
      </c>
      <c r="CE9" s="188" t="str">
        <f t="shared" si="43"/>
        <v/>
      </c>
      <c r="CF9" s="188" t="str">
        <f>IF(CC9&lt;&gt;"",IF(ABS($F9-$G9)&gt;=PrSettings!$M$7,(ABS($F9-$G9-BZ9+CA9)&lt;=1)*1,IF(AND(CC9,$F9=$G9,$F9&gt;=PrSettings!$M$6),(ABS(BZ9-$F9)&lt;=1)*1,IF(AND(CC9,$F9+$G9&gt;=PrSettings!$M$8),(ABS(BZ9-$F9)+ABS(CA9-$G9)&lt;=1)*1,""))),"")</f>
        <v/>
      </c>
      <c r="CG9" s="220"/>
      <c r="CI9" s="186">
        <f t="shared" si="6"/>
        <v>15</v>
      </c>
      <c r="CJ9" s="187" t="str">
        <f t="shared" si="116"/>
        <v>Mexico</v>
      </c>
      <c r="CK9" s="188">
        <f t="shared" si="44"/>
        <v>25</v>
      </c>
      <c r="CL9" s="187" t="str">
        <f t="shared" si="117"/>
        <v>Rep. of Korea</v>
      </c>
      <c r="CM9" s="222"/>
      <c r="CN9" s="222"/>
      <c r="CO9" s="218"/>
      <c r="CP9" s="188" t="str">
        <f t="shared" si="45"/>
        <v/>
      </c>
      <c r="CQ9" s="188" t="str">
        <f>IF((CP9&lt;&gt;""),IF(OR($F9&lt;&gt;$G9,PrSettings!$M$4="●"),(($F9-$G9)=(CM9-CN9))*1,0),"")</f>
        <v/>
      </c>
      <c r="CR9" s="188" t="str">
        <f t="shared" si="46"/>
        <v/>
      </c>
      <c r="CS9" s="188" t="str">
        <f>IF(CP9&lt;&gt;"",IF(ABS($F9-$G9)&gt;=PrSettings!$M$7,(ABS($F9-$G9-CM9+CN9)&lt;=1)*1,IF(AND(CP9,$F9=$G9,$F9&gt;=PrSettings!$M$6),(ABS(CM9-$F9)&lt;=1)*1,IF(AND(CP9,$F9+$G9&gt;=PrSettings!$M$8),(ABS(CM9-$F9)+ABS(CN9-$G9)&lt;=1)*1,""))),"")</f>
        <v/>
      </c>
      <c r="CT9" s="220"/>
      <c r="CV9" s="186">
        <f t="shared" si="7"/>
        <v>15</v>
      </c>
      <c r="CW9" s="187" t="str">
        <f t="shared" si="118"/>
        <v>Mexico</v>
      </c>
      <c r="CX9" s="188">
        <f t="shared" si="47"/>
        <v>25</v>
      </c>
      <c r="CY9" s="187" t="str">
        <f t="shared" si="119"/>
        <v>Rep. of Korea</v>
      </c>
      <c r="CZ9" s="222"/>
      <c r="DA9" s="222"/>
      <c r="DB9" s="218"/>
      <c r="DC9" s="188" t="str">
        <f t="shared" si="48"/>
        <v/>
      </c>
      <c r="DD9" s="188" t="str">
        <f>IF((DC9&lt;&gt;""),IF(OR($F9&lt;&gt;$G9,PrSettings!$M$4="●"),(($F9-$G9)=(CZ9-DA9))*1,0),"")</f>
        <v/>
      </c>
      <c r="DE9" s="188" t="str">
        <f t="shared" si="49"/>
        <v/>
      </c>
      <c r="DF9" s="188" t="str">
        <f>IF(DC9&lt;&gt;"",IF(ABS($F9-$G9)&gt;=PrSettings!$M$7,(ABS($F9-$G9-CZ9+DA9)&lt;=1)*1,IF(AND(DC9,$F9=$G9,$F9&gt;=PrSettings!$M$6),(ABS(CZ9-$F9)&lt;=1)*1,IF(AND(DC9,$F9+$G9&gt;=PrSettings!$M$8),(ABS(CZ9-$F9)+ABS(DA9-$G9)&lt;=1)*1,""))),"")</f>
        <v/>
      </c>
      <c r="DG9" s="220"/>
      <c r="DI9" s="186">
        <f t="shared" si="8"/>
        <v>15</v>
      </c>
      <c r="DJ9" s="187" t="str">
        <f t="shared" si="120"/>
        <v>Mexico</v>
      </c>
      <c r="DK9" s="188">
        <f t="shared" si="50"/>
        <v>25</v>
      </c>
      <c r="DL9" s="187" t="str">
        <f t="shared" si="121"/>
        <v>Rep. of Korea</v>
      </c>
      <c r="DM9" s="222"/>
      <c r="DN9" s="222"/>
      <c r="DO9" s="218"/>
      <c r="DP9" s="188" t="str">
        <f t="shared" si="51"/>
        <v/>
      </c>
      <c r="DQ9" s="188" t="str">
        <f>IF((DP9&lt;&gt;""),IF(OR($F9&lt;&gt;$G9,PrSettings!$M$4="●"),(($F9-$G9)=(DM9-DN9))*1,0),"")</f>
        <v/>
      </c>
      <c r="DR9" s="188" t="str">
        <f t="shared" si="52"/>
        <v/>
      </c>
      <c r="DS9" s="188" t="str">
        <f>IF(DP9&lt;&gt;"",IF(ABS($F9-$G9)&gt;=PrSettings!$M$7,(ABS($F9-$G9-DM9+DN9)&lt;=1)*1,IF(AND(DP9,$F9=$G9,$F9&gt;=PrSettings!$M$6),(ABS(DM9-$F9)&lt;=1)*1,IF(AND(DP9,$F9+$G9&gt;=PrSettings!$M$8),(ABS(DM9-$F9)+ABS(DN9-$G9)&lt;=1)*1,""))),"")</f>
        <v/>
      </c>
      <c r="DT9" s="220"/>
      <c r="DV9" s="186">
        <f t="shared" si="9"/>
        <v>15</v>
      </c>
      <c r="DW9" s="187" t="str">
        <f t="shared" si="122"/>
        <v>Mexico</v>
      </c>
      <c r="DX9" s="188">
        <f t="shared" si="53"/>
        <v>25</v>
      </c>
      <c r="DY9" s="187" t="str">
        <f t="shared" si="123"/>
        <v>Rep. of Korea</v>
      </c>
      <c r="DZ9" s="222"/>
      <c r="EA9" s="222"/>
      <c r="EB9" s="218"/>
      <c r="EC9" s="188" t="str">
        <f t="shared" si="54"/>
        <v/>
      </c>
      <c r="ED9" s="188" t="str">
        <f>IF((EC9&lt;&gt;""),IF(OR($F9&lt;&gt;$G9,PrSettings!$M$4="●"),(($F9-$G9)=(DZ9-EA9))*1,0),"")</f>
        <v/>
      </c>
      <c r="EE9" s="188" t="str">
        <f t="shared" si="55"/>
        <v/>
      </c>
      <c r="EF9" s="188" t="str">
        <f>IF(EC9&lt;&gt;"",IF(ABS($F9-$G9)&gt;=PrSettings!$M$7,(ABS($F9-$G9-DZ9+EA9)&lt;=1)*1,IF(AND(EC9,$F9=$G9,$F9&gt;=PrSettings!$M$6),(ABS(DZ9-$F9)&lt;=1)*1,IF(AND(EC9,$F9+$G9&gt;=PrSettings!$M$8),(ABS(DZ9-$F9)+ABS(EA9-$G9)&lt;=1)*1,""))),"")</f>
        <v/>
      </c>
      <c r="EG9" s="220"/>
      <c r="EI9" s="186">
        <f t="shared" si="10"/>
        <v>15</v>
      </c>
      <c r="EJ9" s="187" t="str">
        <f t="shared" si="124"/>
        <v>Mexico</v>
      </c>
      <c r="EK9" s="188">
        <f t="shared" si="56"/>
        <v>25</v>
      </c>
      <c r="EL9" s="187" t="str">
        <f t="shared" si="125"/>
        <v>Rep. of Korea</v>
      </c>
      <c r="EM9" s="222"/>
      <c r="EN9" s="222"/>
      <c r="EO9" s="218"/>
      <c r="EP9" s="188" t="str">
        <f t="shared" si="57"/>
        <v/>
      </c>
      <c r="EQ9" s="188" t="str">
        <f>IF((EP9&lt;&gt;""),IF(OR($F9&lt;&gt;$G9,PrSettings!$M$4="●"),(($F9-$G9)=(EM9-EN9))*1,0),"")</f>
        <v/>
      </c>
      <c r="ER9" s="188" t="str">
        <f t="shared" si="58"/>
        <v/>
      </c>
      <c r="ES9" s="188" t="str">
        <f>IF(EP9&lt;&gt;"",IF(ABS($F9-$G9)&gt;=PrSettings!$M$7,(ABS($F9-$G9-EM9+EN9)&lt;=1)*1,IF(AND(EP9,$F9=$G9,$F9&gt;=PrSettings!$M$6),(ABS(EM9-$F9)&lt;=1)*1,IF(AND(EP9,$F9+$G9&gt;=PrSettings!$M$8),(ABS(EM9-$F9)+ABS(EN9-$G9)&lt;=1)*1,""))),"")</f>
        <v/>
      </c>
      <c r="ET9" s="220"/>
      <c r="EV9" s="186">
        <f t="shared" si="11"/>
        <v>15</v>
      </c>
      <c r="EW9" s="187" t="str">
        <f t="shared" si="126"/>
        <v>Mexico</v>
      </c>
      <c r="EX9" s="188">
        <f t="shared" si="59"/>
        <v>25</v>
      </c>
      <c r="EY9" s="187" t="str">
        <f t="shared" si="127"/>
        <v>Rep. of Korea</v>
      </c>
      <c r="EZ9" s="222"/>
      <c r="FA9" s="222"/>
      <c r="FB9" s="218"/>
      <c r="FC9" s="188" t="str">
        <f t="shared" si="60"/>
        <v/>
      </c>
      <c r="FD9" s="188" t="str">
        <f>IF((FC9&lt;&gt;""),IF(OR($F9&lt;&gt;$G9,PrSettings!$M$4="●"),(($F9-$G9)=(EZ9-FA9))*1,0),"")</f>
        <v/>
      </c>
      <c r="FE9" s="188" t="str">
        <f t="shared" si="61"/>
        <v/>
      </c>
      <c r="FF9" s="188" t="str">
        <f>IF(FC9&lt;&gt;"",IF(ABS($F9-$G9)&gt;=PrSettings!$M$7,(ABS($F9-$G9-EZ9+FA9)&lt;=1)*1,IF(AND(FC9,$F9=$G9,$F9&gt;=PrSettings!$M$6),(ABS(EZ9-$F9)&lt;=1)*1,IF(AND(FC9,$F9+$G9&gt;=PrSettings!$M$8),(ABS(EZ9-$F9)+ABS(FA9-$G9)&lt;=1)*1,""))),"")</f>
        <v/>
      </c>
      <c r="FG9" s="220"/>
      <c r="FI9" s="186">
        <f t="shared" si="12"/>
        <v>15</v>
      </c>
      <c r="FJ9" s="187" t="str">
        <f t="shared" si="128"/>
        <v>Mexico</v>
      </c>
      <c r="FK9" s="188">
        <f t="shared" si="62"/>
        <v>25</v>
      </c>
      <c r="FL9" s="187" t="str">
        <f t="shared" si="129"/>
        <v>Rep. of Korea</v>
      </c>
      <c r="FM9" s="222"/>
      <c r="FN9" s="222"/>
      <c r="FO9" s="218"/>
      <c r="FP9" s="188" t="str">
        <f t="shared" si="63"/>
        <v/>
      </c>
      <c r="FQ9" s="188" t="str">
        <f>IF((FP9&lt;&gt;""),IF(OR($F9&lt;&gt;$G9,PrSettings!$M$4="●"),(($F9-$G9)=(FM9-FN9))*1,0),"")</f>
        <v/>
      </c>
      <c r="FR9" s="188" t="str">
        <f t="shared" si="64"/>
        <v/>
      </c>
      <c r="FS9" s="188" t="str">
        <f>IF(FP9&lt;&gt;"",IF(ABS($F9-$G9)&gt;=PrSettings!$M$7,(ABS($F9-$G9-FM9+FN9)&lt;=1)*1,IF(AND(FP9,$F9=$G9,$F9&gt;=PrSettings!$M$6),(ABS(FM9-$F9)&lt;=1)*1,IF(AND(FP9,$F9+$G9&gt;=PrSettings!$M$8),(ABS(FM9-$F9)+ABS(FN9-$G9)&lt;=1)*1,""))),"")</f>
        <v/>
      </c>
      <c r="FT9" s="220"/>
      <c r="FV9" s="186">
        <f t="shared" si="13"/>
        <v>15</v>
      </c>
      <c r="FW9" s="187" t="str">
        <f t="shared" si="130"/>
        <v>Mexico</v>
      </c>
      <c r="FX9" s="188">
        <f t="shared" si="65"/>
        <v>25</v>
      </c>
      <c r="FY9" s="187" t="str">
        <f t="shared" si="131"/>
        <v>Rep. of Korea</v>
      </c>
      <c r="FZ9" s="222"/>
      <c r="GA9" s="222"/>
      <c r="GB9" s="218"/>
      <c r="GC9" s="188" t="str">
        <f t="shared" si="66"/>
        <v/>
      </c>
      <c r="GD9" s="188" t="str">
        <f>IF((GC9&lt;&gt;""),IF(OR($F9&lt;&gt;$G9,PrSettings!$M$4="●"),(($F9-$G9)=(FZ9-GA9))*1,0),"")</f>
        <v/>
      </c>
      <c r="GE9" s="188" t="str">
        <f t="shared" si="67"/>
        <v/>
      </c>
      <c r="GF9" s="188" t="str">
        <f>IF(GC9&lt;&gt;"",IF(ABS($F9-$G9)&gt;=PrSettings!$M$7,(ABS($F9-$G9-FZ9+GA9)&lt;=1)*1,IF(AND(GC9,$F9=$G9,$F9&gt;=PrSettings!$M$6),(ABS(FZ9-$F9)&lt;=1)*1,IF(AND(GC9,$F9+$G9&gt;=PrSettings!$M$8),(ABS(FZ9-$F9)+ABS(GA9-$G9)&lt;=1)*1,""))),"")</f>
        <v/>
      </c>
      <c r="GG9" s="220"/>
      <c r="GI9" s="186">
        <f t="shared" si="14"/>
        <v>15</v>
      </c>
      <c r="GJ9" s="187" t="str">
        <f t="shared" si="132"/>
        <v>Mexico</v>
      </c>
      <c r="GK9" s="188">
        <f t="shared" si="68"/>
        <v>25</v>
      </c>
      <c r="GL9" s="187" t="str">
        <f t="shared" si="133"/>
        <v>Rep. of Korea</v>
      </c>
      <c r="GM9" s="222"/>
      <c r="GN9" s="222"/>
      <c r="GO9" s="218"/>
      <c r="GP9" s="188" t="str">
        <f t="shared" si="69"/>
        <v/>
      </c>
      <c r="GQ9" s="188" t="str">
        <f>IF((GP9&lt;&gt;""),IF(OR($F9&lt;&gt;$G9,PrSettings!$M$4="●"),(($F9-$G9)=(GM9-GN9))*1,0),"")</f>
        <v/>
      </c>
      <c r="GR9" s="188" t="str">
        <f t="shared" si="70"/>
        <v/>
      </c>
      <c r="GS9" s="188" t="str">
        <f>IF(GP9&lt;&gt;"",IF(ABS($F9-$G9)&gt;=PrSettings!$M$7,(ABS($F9-$G9-GM9+GN9)&lt;=1)*1,IF(AND(GP9,$F9=$G9,$F9&gt;=PrSettings!$M$6),(ABS(GM9-$F9)&lt;=1)*1,IF(AND(GP9,$F9+$G9&gt;=PrSettings!$M$8),(ABS(GM9-$F9)+ABS(GN9-$G9)&lt;=1)*1,""))),"")</f>
        <v/>
      </c>
      <c r="GT9" s="220"/>
      <c r="GV9" s="186">
        <f t="shared" si="15"/>
        <v>15</v>
      </c>
      <c r="GW9" s="187" t="str">
        <f t="shared" si="134"/>
        <v>Mexico</v>
      </c>
      <c r="GX9" s="188">
        <f t="shared" si="71"/>
        <v>25</v>
      </c>
      <c r="GY9" s="187" t="str">
        <f t="shared" si="135"/>
        <v>Rep. of Korea</v>
      </c>
      <c r="GZ9" s="222"/>
      <c r="HA9" s="222"/>
      <c r="HB9" s="218"/>
      <c r="HC9" s="188" t="str">
        <f t="shared" si="72"/>
        <v/>
      </c>
      <c r="HD9" s="188" t="str">
        <f>IF((HC9&lt;&gt;""),IF(OR($F9&lt;&gt;$G9,PrSettings!$M$4="●"),(($F9-$G9)=(GZ9-HA9))*1,0),"")</f>
        <v/>
      </c>
      <c r="HE9" s="188" t="str">
        <f t="shared" si="73"/>
        <v/>
      </c>
      <c r="HF9" s="188" t="str">
        <f>IF(HC9&lt;&gt;"",IF(ABS($F9-$G9)&gt;=PrSettings!$M$7,(ABS($F9-$G9-GZ9+HA9)&lt;=1)*1,IF(AND(HC9,$F9=$G9,$F9&gt;=PrSettings!$M$6),(ABS(GZ9-$F9)&lt;=1)*1,IF(AND(HC9,$F9+$G9&gt;=PrSettings!$M$8),(ABS(GZ9-$F9)+ABS(HA9-$G9)&lt;=1)*1,""))),"")</f>
        <v/>
      </c>
      <c r="HG9" s="220"/>
      <c r="HI9" s="186">
        <f t="shared" si="16"/>
        <v>15</v>
      </c>
      <c r="HJ9" s="187" t="str">
        <f t="shared" si="136"/>
        <v>Mexico</v>
      </c>
      <c r="HK9" s="188">
        <f t="shared" si="74"/>
        <v>25</v>
      </c>
      <c r="HL9" s="187" t="str">
        <f t="shared" si="137"/>
        <v>Rep. of Korea</v>
      </c>
      <c r="HM9" s="222"/>
      <c r="HN9" s="222"/>
      <c r="HO9" s="218"/>
      <c r="HP9" s="188" t="str">
        <f t="shared" si="75"/>
        <v/>
      </c>
      <c r="HQ9" s="188" t="str">
        <f>IF((HP9&lt;&gt;""),IF(OR($F9&lt;&gt;$G9,PrSettings!$M$4="●"),(($F9-$G9)=(HM9-HN9))*1,0),"")</f>
        <v/>
      </c>
      <c r="HR9" s="188" t="str">
        <f t="shared" si="76"/>
        <v/>
      </c>
      <c r="HS9" s="188" t="str">
        <f>IF(HP9&lt;&gt;"",IF(ABS($F9-$G9)&gt;=PrSettings!$M$7,(ABS($F9-$G9-HM9+HN9)&lt;=1)*1,IF(AND(HP9,$F9=$G9,$F9&gt;=PrSettings!$M$6),(ABS(HM9-$F9)&lt;=1)*1,IF(AND(HP9,$F9+$G9&gt;=PrSettings!$M$8),(ABS(HM9-$F9)+ABS(HN9-$G9)&lt;=1)*1,""))),"")</f>
        <v/>
      </c>
      <c r="HT9" s="220"/>
      <c r="HV9" s="186">
        <f t="shared" si="17"/>
        <v>15</v>
      </c>
      <c r="HW9" s="187" t="str">
        <f t="shared" si="138"/>
        <v>Mexico</v>
      </c>
      <c r="HX9" s="188">
        <f t="shared" si="77"/>
        <v>25</v>
      </c>
      <c r="HY9" s="187" t="str">
        <f t="shared" si="139"/>
        <v>Rep. of Korea</v>
      </c>
      <c r="HZ9" s="222"/>
      <c r="IA9" s="222"/>
      <c r="IB9" s="218"/>
      <c r="IC9" s="188" t="str">
        <f t="shared" si="78"/>
        <v/>
      </c>
      <c r="ID9" s="188" t="str">
        <f>IF((IC9&lt;&gt;""),IF(OR($F9&lt;&gt;$G9,PrSettings!$M$4="●"),(($F9-$G9)=(HZ9-IA9))*1,0),"")</f>
        <v/>
      </c>
      <c r="IE9" s="188" t="str">
        <f t="shared" si="79"/>
        <v/>
      </c>
      <c r="IF9" s="188" t="str">
        <f>IF(IC9&lt;&gt;"",IF(ABS($F9-$G9)&gt;=PrSettings!$M$7,(ABS($F9-$G9-HZ9+IA9)&lt;=1)*1,IF(AND(IC9,$F9=$G9,$F9&gt;=PrSettings!$M$6),(ABS(HZ9-$F9)&lt;=1)*1,IF(AND(IC9,$F9+$G9&gt;=PrSettings!$M$8),(ABS(HZ9-$F9)+ABS(IA9-$G9)&lt;=1)*1,""))),"")</f>
        <v/>
      </c>
      <c r="IG9" s="220"/>
      <c r="II9" s="186">
        <f t="shared" si="18"/>
        <v>15</v>
      </c>
      <c r="IJ9" s="187" t="str">
        <f t="shared" si="140"/>
        <v>Mexico</v>
      </c>
      <c r="IK9" s="188">
        <f t="shared" si="80"/>
        <v>25</v>
      </c>
      <c r="IL9" s="187" t="str">
        <f t="shared" si="141"/>
        <v>Rep. of Korea</v>
      </c>
      <c r="IM9" s="222"/>
      <c r="IN9" s="222"/>
      <c r="IO9" s="218"/>
      <c r="IP9" s="188" t="str">
        <f t="shared" si="81"/>
        <v/>
      </c>
      <c r="IQ9" s="188" t="str">
        <f>IF((IP9&lt;&gt;""),IF(OR($F9&lt;&gt;$G9,PrSettings!$M$4="●"),(($F9-$G9)=(IM9-IN9))*1,0),"")</f>
        <v/>
      </c>
      <c r="IR9" s="188" t="str">
        <f t="shared" si="82"/>
        <v/>
      </c>
      <c r="IS9" s="188" t="str">
        <f>IF(IP9&lt;&gt;"",IF(ABS($F9-$G9)&gt;=PrSettings!$M$7,(ABS($F9-$G9-IM9+IN9)&lt;=1)*1,IF(AND(IP9,$F9=$G9,$F9&gt;=PrSettings!$M$6),(ABS(IM9-$F9)&lt;=1)*1,IF(AND(IP9,$F9+$G9&gt;=PrSettings!$M$8),(ABS(IM9-$F9)+ABS(IN9-$G9)&lt;=1)*1,""))),"")</f>
        <v/>
      </c>
      <c r="IT9" s="220"/>
      <c r="IV9" s="186">
        <f t="shared" si="19"/>
        <v>15</v>
      </c>
      <c r="IW9" s="187" t="str">
        <f t="shared" si="142"/>
        <v>Mexico</v>
      </c>
      <c r="IX9" s="188">
        <f t="shared" si="83"/>
        <v>25</v>
      </c>
      <c r="IY9" s="187" t="str">
        <f t="shared" si="143"/>
        <v>Rep. of Korea</v>
      </c>
      <c r="IZ9" s="222"/>
      <c r="JA9" s="222"/>
      <c r="JB9" s="218"/>
      <c r="JC9" s="188" t="str">
        <f t="shared" si="84"/>
        <v/>
      </c>
      <c r="JD9" s="188" t="str">
        <f>IF((JC9&lt;&gt;""),IF(OR($F9&lt;&gt;$G9,PrSettings!$M$4="●"),(($F9-$G9)=(IZ9-JA9))*1,0),"")</f>
        <v/>
      </c>
      <c r="JE9" s="188" t="str">
        <f t="shared" si="85"/>
        <v/>
      </c>
      <c r="JF9" s="188" t="str">
        <f>IF(JC9&lt;&gt;"",IF(ABS($F9-$G9)&gt;=PrSettings!$M$7,(ABS($F9-$G9-IZ9+JA9)&lt;=1)*1,IF(AND(JC9,$F9=$G9,$F9&gt;=PrSettings!$M$6),(ABS(IZ9-$F9)&lt;=1)*1,IF(AND(JC9,$F9+$G9&gt;=PrSettings!$M$8),(ABS(IZ9-$F9)+ABS(JA9-$G9)&lt;=1)*1,""))),"")</f>
        <v/>
      </c>
      <c r="JG9" s="220"/>
      <c r="JI9" s="186">
        <f t="shared" si="20"/>
        <v>15</v>
      </c>
      <c r="JJ9" s="187" t="str">
        <f t="shared" si="144"/>
        <v>Mexico</v>
      </c>
      <c r="JK9" s="188">
        <f t="shared" si="86"/>
        <v>25</v>
      </c>
      <c r="JL9" s="187" t="str">
        <f t="shared" si="145"/>
        <v>Rep. of Korea</v>
      </c>
      <c r="JM9" s="222"/>
      <c r="JN9" s="222"/>
      <c r="JO9" s="218"/>
      <c r="JP9" s="188" t="str">
        <f t="shared" si="87"/>
        <v/>
      </c>
      <c r="JQ9" s="188" t="str">
        <f>IF((JP9&lt;&gt;""),IF(OR($F9&lt;&gt;$G9,PrSettings!$M$4="●"),(($F9-$G9)=(JM9-JN9))*1,0),"")</f>
        <v/>
      </c>
      <c r="JR9" s="188" t="str">
        <f t="shared" si="88"/>
        <v/>
      </c>
      <c r="JS9" s="188" t="str">
        <f>IF(JP9&lt;&gt;"",IF(ABS($F9-$G9)&gt;=PrSettings!$M$7,(ABS($F9-$G9-JM9+JN9)&lt;=1)*1,IF(AND(JP9,$F9=$G9,$F9&gt;=PrSettings!$M$6),(ABS(JM9-$F9)&lt;=1)*1,IF(AND(JP9,$F9+$G9&gt;=PrSettings!$M$8),(ABS(JM9-$F9)+ABS(JN9-$G9)&lt;=1)*1,""))),"")</f>
        <v/>
      </c>
      <c r="JT9" s="220"/>
      <c r="JV9" s="186">
        <f t="shared" si="21"/>
        <v>15</v>
      </c>
      <c r="JW9" s="187" t="str">
        <f t="shared" si="146"/>
        <v>Mexico</v>
      </c>
      <c r="JX9" s="188">
        <f t="shared" si="89"/>
        <v>25</v>
      </c>
      <c r="JY9" s="187" t="str">
        <f t="shared" si="147"/>
        <v>Rep. of Korea</v>
      </c>
      <c r="JZ9" s="222"/>
      <c r="KA9" s="222"/>
      <c r="KB9" s="218"/>
      <c r="KC9" s="188" t="str">
        <f t="shared" si="90"/>
        <v/>
      </c>
      <c r="KD9" s="188" t="str">
        <f>IF((KC9&lt;&gt;""),IF(OR($F9&lt;&gt;$G9,PrSettings!$M$4="●"),(($F9-$G9)=(JZ9-KA9))*1,0),"")</f>
        <v/>
      </c>
      <c r="KE9" s="188" t="str">
        <f t="shared" si="91"/>
        <v/>
      </c>
      <c r="KF9" s="188" t="str">
        <f>IF(KC9&lt;&gt;"",IF(ABS($F9-$G9)&gt;=PrSettings!$M$7,(ABS($F9-$G9-JZ9+KA9)&lt;=1)*1,IF(AND(KC9,$F9=$G9,$F9&gt;=PrSettings!$M$6),(ABS(JZ9-$F9)&lt;=1)*1,IF(AND(KC9,$F9+$G9&gt;=PrSettings!$M$8),(ABS(JZ9-$F9)+ABS(KA9-$G9)&lt;=1)*1,""))),"")</f>
        <v/>
      </c>
      <c r="KG9" s="220"/>
      <c r="KI9" s="186">
        <f t="shared" si="22"/>
        <v>15</v>
      </c>
      <c r="KJ9" s="187" t="str">
        <f t="shared" si="148"/>
        <v>Mexico</v>
      </c>
      <c r="KK9" s="188">
        <f t="shared" si="92"/>
        <v>25</v>
      </c>
      <c r="KL9" s="187" t="str">
        <f t="shared" si="149"/>
        <v>Rep. of Korea</v>
      </c>
      <c r="KM9" s="222"/>
      <c r="KN9" s="222"/>
      <c r="KO9" s="218"/>
      <c r="KP9" s="188" t="str">
        <f t="shared" si="93"/>
        <v/>
      </c>
      <c r="KQ9" s="188" t="str">
        <f>IF((KP9&lt;&gt;""),IF(OR($F9&lt;&gt;$G9,PrSettings!$M$4="●"),(($F9-$G9)=(KM9-KN9))*1,0),"")</f>
        <v/>
      </c>
      <c r="KR9" s="188" t="str">
        <f t="shared" si="94"/>
        <v/>
      </c>
      <c r="KS9" s="188" t="str">
        <f>IF(KP9&lt;&gt;"",IF(ABS($F9-$G9)&gt;=PrSettings!$M$7,(ABS($F9-$G9-KM9+KN9)&lt;=1)*1,IF(AND(KP9,$F9=$G9,$F9&gt;=PrSettings!$M$6),(ABS(KM9-$F9)&lt;=1)*1,IF(AND(KP9,$F9+$G9&gt;=PrSettings!$M$8),(ABS(KM9-$F9)+ABS(KN9-$G9)&lt;=1)*1,""))),"")</f>
        <v/>
      </c>
      <c r="KT9" s="220"/>
      <c r="KV9" s="186">
        <f t="shared" si="23"/>
        <v>15</v>
      </c>
      <c r="KW9" s="187" t="str">
        <f t="shared" si="150"/>
        <v>Mexico</v>
      </c>
      <c r="KX9" s="188">
        <f t="shared" si="95"/>
        <v>25</v>
      </c>
      <c r="KY9" s="187" t="str">
        <f t="shared" si="151"/>
        <v>Rep. of Korea</v>
      </c>
      <c r="KZ9" s="222"/>
      <c r="LA9" s="222"/>
      <c r="LB9" s="218"/>
      <c r="LC9" s="188" t="str">
        <f t="shared" si="96"/>
        <v/>
      </c>
      <c r="LD9" s="188" t="str">
        <f>IF((LC9&lt;&gt;""),IF(OR($F9&lt;&gt;$G9,PrSettings!$M$4="●"),(($F9-$G9)=(KZ9-LA9))*1,0),"")</f>
        <v/>
      </c>
      <c r="LE9" s="188" t="str">
        <f t="shared" si="97"/>
        <v/>
      </c>
      <c r="LF9" s="188" t="str">
        <f>IF(LC9&lt;&gt;"",IF(ABS($F9-$G9)&gt;=PrSettings!$M$7,(ABS($F9-$G9-KZ9+LA9)&lt;=1)*1,IF(AND(LC9,$F9=$G9,$F9&gt;=PrSettings!$M$6),(ABS(KZ9-$F9)&lt;=1)*1,IF(AND(LC9,$F9+$G9&gt;=PrSettings!$M$8),(ABS(KZ9-$F9)+ABS(LA9-$G9)&lt;=1)*1,""))),"")</f>
        <v/>
      </c>
      <c r="LG9" s="220"/>
      <c r="LI9" s="186">
        <f t="shared" si="24"/>
        <v>15</v>
      </c>
      <c r="LJ9" s="187" t="str">
        <f t="shared" si="152"/>
        <v>Mexico</v>
      </c>
      <c r="LK9" s="188">
        <f t="shared" si="98"/>
        <v>25</v>
      </c>
      <c r="LL9" s="187" t="str">
        <f t="shared" si="153"/>
        <v>Rep. of Korea</v>
      </c>
      <c r="LM9" s="222"/>
      <c r="LN9" s="222"/>
      <c r="LO9" s="218"/>
      <c r="LP9" s="188" t="str">
        <f t="shared" si="99"/>
        <v/>
      </c>
      <c r="LQ9" s="188" t="str">
        <f>IF((LP9&lt;&gt;""),IF(OR($F9&lt;&gt;$G9,PrSettings!$M$4="●"),(($F9-$G9)=(LM9-LN9))*1,0),"")</f>
        <v/>
      </c>
      <c r="LR9" s="188" t="str">
        <f t="shared" si="100"/>
        <v/>
      </c>
      <c r="LS9" s="188" t="str">
        <f>IF(LP9&lt;&gt;"",IF(ABS($F9-$G9)&gt;=PrSettings!$M$7,(ABS($F9-$G9-LM9+LN9)&lt;=1)*1,IF(AND(LP9,$F9=$G9,$F9&gt;=PrSettings!$M$6),(ABS(LM9-$F9)&lt;=1)*1,IF(AND(LP9,$F9+$G9&gt;=PrSettings!$M$8),(ABS(LM9-$F9)+ABS(LN9-$G9)&lt;=1)*1,""))),"")</f>
        <v/>
      </c>
      <c r="LT9" s="220"/>
      <c r="LV9" s="186">
        <f t="shared" si="25"/>
        <v>15</v>
      </c>
      <c r="LW9" s="187" t="str">
        <f t="shared" si="154"/>
        <v>Mexico</v>
      </c>
      <c r="LX9" s="188">
        <f t="shared" si="101"/>
        <v>25</v>
      </c>
      <c r="LY9" s="187" t="str">
        <f t="shared" si="155"/>
        <v>Rep. of Korea</v>
      </c>
      <c r="LZ9" s="222"/>
      <c r="MA9" s="222"/>
      <c r="MB9" s="218"/>
      <c r="MC9" s="188" t="str">
        <f t="shared" si="102"/>
        <v/>
      </c>
      <c r="MD9" s="188" t="str">
        <f>IF((MC9&lt;&gt;""),IF(OR($F9&lt;&gt;$G9,PrSettings!$M$4="●"),(($F9-$G9)=(LZ9-MA9))*1,0),"")</f>
        <v/>
      </c>
      <c r="ME9" s="188" t="str">
        <f t="shared" si="103"/>
        <v/>
      </c>
      <c r="MF9" s="188" t="str">
        <f>IF(MC9&lt;&gt;"",IF(ABS($F9-$G9)&gt;=PrSettings!$M$7,(ABS($F9-$G9-LZ9+MA9)&lt;=1)*1,IF(AND(MC9,$F9=$G9,$F9&gt;=PrSettings!$M$6),(ABS(LZ9-$F9)&lt;=1)*1,IF(AND(MC9,$F9+$G9&gt;=PrSettings!$M$8),(ABS(LZ9-$F9)+ABS(MA9-$G9)&lt;=1)*1,""))),"")</f>
        <v/>
      </c>
      <c r="MG9" s="220"/>
    </row>
    <row r="10" spans="1:345">
      <c r="B10" s="186">
        <f>INDEX(Groups!$C$7:$C$65,MATCH(C10,Groups!$D$7:$D$65,0))</f>
        <v>41</v>
      </c>
      <c r="C10" s="187" t="str">
        <f>CalcA!$P$26</f>
        <v>Czech Rep.</v>
      </c>
      <c r="D10" s="188">
        <f>INDEX(Groups!$C$7:$C$65,MATCH(E10,Groups!$D$7:$D$65,0))</f>
        <v>15</v>
      </c>
      <c r="E10" s="187" t="str">
        <f>CalcA!$Q$26</f>
        <v>Mexico</v>
      </c>
      <c r="F10" s="189" t="str">
        <f>CalcA!$R$26</f>
        <v/>
      </c>
      <c r="G10" s="190" t="str">
        <f>CalcA!$S$26</f>
        <v/>
      </c>
      <c r="I10" s="186">
        <f t="shared" si="0"/>
        <v>41</v>
      </c>
      <c r="J10" s="187" t="str">
        <f t="shared" si="104"/>
        <v>Czech Rep.</v>
      </c>
      <c r="K10" s="188">
        <f t="shared" si="26"/>
        <v>15</v>
      </c>
      <c r="L10" s="187" t="str">
        <f t="shared" si="105"/>
        <v>Mexico</v>
      </c>
      <c r="M10" s="222"/>
      <c r="N10" s="222"/>
      <c r="O10" s="218"/>
      <c r="P10" s="188" t="str">
        <f t="shared" si="27"/>
        <v/>
      </c>
      <c r="Q10" s="188" t="str">
        <f>IF((P10&lt;&gt;""),IF(OR($F10&lt;&gt;$G10,PrSettings!$M$4="●"),(($F10-$G10)=(M10-N10))*1,0),"")</f>
        <v/>
      </c>
      <c r="R10" s="188" t="str">
        <f t="shared" si="28"/>
        <v/>
      </c>
      <c r="S10" s="188" t="str">
        <f>IF(P10&lt;&gt;"",IF(ABS($F10-$G10)&gt;=PrSettings!$M$7,(ABS($F10-$G10-M10+N10)&lt;=1)*1,IF(AND(P10,$F10=$G10,$F10&gt;=PrSettings!$M$6),(ABS(M10-$F10)&lt;=1)*1,IF(AND(P10,$F10+$G10&gt;=PrSettings!$M$8),(ABS(M10-$F10)+ABS(N10-$G10)&lt;=1)*1,""))),"")</f>
        <v/>
      </c>
      <c r="T10" s="220"/>
      <c r="V10" s="186">
        <f t="shared" si="1"/>
        <v>41</v>
      </c>
      <c r="W10" s="187" t="str">
        <f t="shared" si="106"/>
        <v>Czech Rep.</v>
      </c>
      <c r="X10" s="188">
        <f t="shared" si="29"/>
        <v>15</v>
      </c>
      <c r="Y10" s="187" t="str">
        <f t="shared" si="107"/>
        <v>Mexico</v>
      </c>
      <c r="Z10" s="222"/>
      <c r="AA10" s="222"/>
      <c r="AB10" s="218"/>
      <c r="AC10" s="188" t="str">
        <f t="shared" si="30"/>
        <v/>
      </c>
      <c r="AD10" s="188" t="str">
        <f>IF((AC10&lt;&gt;""),IF(OR($F10&lt;&gt;$G10,PrSettings!$M$4="●"),(($F10-$G10)=(Z10-AA10))*1,0),"")</f>
        <v/>
      </c>
      <c r="AE10" s="188" t="str">
        <f t="shared" si="31"/>
        <v/>
      </c>
      <c r="AF10" s="188" t="str">
        <f>IF(AC10&lt;&gt;"",IF(ABS($F10-$G10)&gt;=PrSettings!$M$7,(ABS($F10-$G10-Z10+AA10)&lt;=1)*1,IF(AND(AC10,$F10=$G10,$F10&gt;=PrSettings!$M$6),(ABS(Z10-$F10)&lt;=1)*1,IF(AND(AC10,$F10+$G10&gt;=PrSettings!$M$8),(ABS(Z10-$F10)+ABS(AA10-$G10)&lt;=1)*1,""))),"")</f>
        <v/>
      </c>
      <c r="AG10" s="220"/>
      <c r="AI10" s="186">
        <f t="shared" si="2"/>
        <v>41</v>
      </c>
      <c r="AJ10" s="187" t="str">
        <f t="shared" si="108"/>
        <v>Czech Rep.</v>
      </c>
      <c r="AK10" s="188">
        <f t="shared" si="32"/>
        <v>15</v>
      </c>
      <c r="AL10" s="187" t="str">
        <f t="shared" si="109"/>
        <v>Mexico</v>
      </c>
      <c r="AM10" s="222"/>
      <c r="AN10" s="222"/>
      <c r="AO10" s="218"/>
      <c r="AP10" s="188" t="str">
        <f t="shared" si="33"/>
        <v/>
      </c>
      <c r="AQ10" s="188" t="str">
        <f>IF((AP10&lt;&gt;""),IF(OR($F10&lt;&gt;$G10,PrSettings!$M$4="●"),(($F10-$G10)=(AM10-AN10))*1,0),"")</f>
        <v/>
      </c>
      <c r="AR10" s="188" t="str">
        <f t="shared" si="34"/>
        <v/>
      </c>
      <c r="AS10" s="188" t="str">
        <f>IF(AP10&lt;&gt;"",IF(ABS($F10-$G10)&gt;=PrSettings!$M$7,(ABS($F10-$G10-AM10+AN10)&lt;=1)*1,IF(AND(AP10,$F10=$G10,$F10&gt;=PrSettings!$M$6),(ABS(AM10-$F10)&lt;=1)*1,IF(AND(AP10,$F10+$G10&gt;=PrSettings!$M$8),(ABS(AM10-$F10)+ABS(AN10-$G10)&lt;=1)*1,""))),"")</f>
        <v/>
      </c>
      <c r="AT10" s="220"/>
      <c r="AV10" s="186">
        <f t="shared" si="3"/>
        <v>41</v>
      </c>
      <c r="AW10" s="187" t="str">
        <f t="shared" si="110"/>
        <v>Czech Rep.</v>
      </c>
      <c r="AX10" s="188">
        <f t="shared" si="35"/>
        <v>15</v>
      </c>
      <c r="AY10" s="187" t="str">
        <f t="shared" si="111"/>
        <v>Mexico</v>
      </c>
      <c r="AZ10" s="222"/>
      <c r="BA10" s="222"/>
      <c r="BB10" s="218"/>
      <c r="BC10" s="188" t="str">
        <f t="shared" si="36"/>
        <v/>
      </c>
      <c r="BD10" s="188" t="str">
        <f>IF((BC10&lt;&gt;""),IF(OR($F10&lt;&gt;$G10,PrSettings!$M$4="●"),(($F10-$G10)=(AZ10-BA10))*1,0),"")</f>
        <v/>
      </c>
      <c r="BE10" s="188" t="str">
        <f t="shared" si="37"/>
        <v/>
      </c>
      <c r="BF10" s="188" t="str">
        <f>IF(BC10&lt;&gt;"",IF(ABS($F10-$G10)&gt;=PrSettings!$M$7,(ABS($F10-$G10-AZ10+BA10)&lt;=1)*1,IF(AND(BC10,$F10=$G10,$F10&gt;=PrSettings!$M$6),(ABS(AZ10-$F10)&lt;=1)*1,IF(AND(BC10,$F10+$G10&gt;=PrSettings!$M$8),(ABS(AZ10-$F10)+ABS(BA10-$G10)&lt;=1)*1,""))),"")</f>
        <v/>
      </c>
      <c r="BG10" s="220"/>
      <c r="BI10" s="186">
        <f t="shared" si="4"/>
        <v>41</v>
      </c>
      <c r="BJ10" s="187" t="str">
        <f t="shared" si="112"/>
        <v>Czech Rep.</v>
      </c>
      <c r="BK10" s="188">
        <f t="shared" si="38"/>
        <v>15</v>
      </c>
      <c r="BL10" s="187" t="str">
        <f t="shared" si="113"/>
        <v>Mexico</v>
      </c>
      <c r="BM10" s="222"/>
      <c r="BN10" s="222"/>
      <c r="BO10" s="218"/>
      <c r="BP10" s="188" t="str">
        <f t="shared" si="39"/>
        <v/>
      </c>
      <c r="BQ10" s="188" t="str">
        <f>IF((BP10&lt;&gt;""),IF(OR($F10&lt;&gt;$G10,PrSettings!$M$4="●"),(($F10-$G10)=(BM10-BN10))*1,0),"")</f>
        <v/>
      </c>
      <c r="BR10" s="188" t="str">
        <f t="shared" si="40"/>
        <v/>
      </c>
      <c r="BS10" s="188" t="str">
        <f>IF(BP10&lt;&gt;"",IF(ABS($F10-$G10)&gt;=PrSettings!$M$7,(ABS($F10-$G10-BM10+BN10)&lt;=1)*1,IF(AND(BP10,$F10=$G10,$F10&gt;=PrSettings!$M$6),(ABS(BM10-$F10)&lt;=1)*1,IF(AND(BP10,$F10+$G10&gt;=PrSettings!$M$8),(ABS(BM10-$F10)+ABS(BN10-$G10)&lt;=1)*1,""))),"")</f>
        <v/>
      </c>
      <c r="BT10" s="220"/>
      <c r="BV10" s="186">
        <f t="shared" si="5"/>
        <v>41</v>
      </c>
      <c r="BW10" s="187" t="str">
        <f t="shared" si="114"/>
        <v>Czech Rep.</v>
      </c>
      <c r="BX10" s="188">
        <f t="shared" si="41"/>
        <v>15</v>
      </c>
      <c r="BY10" s="187" t="str">
        <f t="shared" si="115"/>
        <v>Mexico</v>
      </c>
      <c r="BZ10" s="222"/>
      <c r="CA10" s="222"/>
      <c r="CB10" s="218"/>
      <c r="CC10" s="188" t="str">
        <f t="shared" si="42"/>
        <v/>
      </c>
      <c r="CD10" s="188" t="str">
        <f>IF((CC10&lt;&gt;""),IF(OR($F10&lt;&gt;$G10,PrSettings!$M$4="●"),(($F10-$G10)=(BZ10-CA10))*1,0),"")</f>
        <v/>
      </c>
      <c r="CE10" s="188" t="str">
        <f t="shared" si="43"/>
        <v/>
      </c>
      <c r="CF10" s="188" t="str">
        <f>IF(CC10&lt;&gt;"",IF(ABS($F10-$G10)&gt;=PrSettings!$M$7,(ABS($F10-$G10-BZ10+CA10)&lt;=1)*1,IF(AND(CC10,$F10=$G10,$F10&gt;=PrSettings!$M$6),(ABS(BZ10-$F10)&lt;=1)*1,IF(AND(CC10,$F10+$G10&gt;=PrSettings!$M$8),(ABS(BZ10-$F10)+ABS(CA10-$G10)&lt;=1)*1,""))),"")</f>
        <v/>
      </c>
      <c r="CG10" s="220"/>
      <c r="CI10" s="186">
        <f t="shared" si="6"/>
        <v>41</v>
      </c>
      <c r="CJ10" s="187" t="str">
        <f t="shared" si="116"/>
        <v>Czech Rep.</v>
      </c>
      <c r="CK10" s="188">
        <f t="shared" si="44"/>
        <v>15</v>
      </c>
      <c r="CL10" s="187" t="str">
        <f t="shared" si="117"/>
        <v>Mexico</v>
      </c>
      <c r="CM10" s="222"/>
      <c r="CN10" s="222"/>
      <c r="CO10" s="218"/>
      <c r="CP10" s="188" t="str">
        <f t="shared" si="45"/>
        <v/>
      </c>
      <c r="CQ10" s="188" t="str">
        <f>IF((CP10&lt;&gt;""),IF(OR($F10&lt;&gt;$G10,PrSettings!$M$4="●"),(($F10-$G10)=(CM10-CN10))*1,0),"")</f>
        <v/>
      </c>
      <c r="CR10" s="188" t="str">
        <f t="shared" si="46"/>
        <v/>
      </c>
      <c r="CS10" s="188" t="str">
        <f>IF(CP10&lt;&gt;"",IF(ABS($F10-$G10)&gt;=PrSettings!$M$7,(ABS($F10-$G10-CM10+CN10)&lt;=1)*1,IF(AND(CP10,$F10=$G10,$F10&gt;=PrSettings!$M$6),(ABS(CM10-$F10)&lt;=1)*1,IF(AND(CP10,$F10+$G10&gt;=PrSettings!$M$8),(ABS(CM10-$F10)+ABS(CN10-$G10)&lt;=1)*1,""))),"")</f>
        <v/>
      </c>
      <c r="CT10" s="220"/>
      <c r="CV10" s="186">
        <f t="shared" si="7"/>
        <v>41</v>
      </c>
      <c r="CW10" s="187" t="str">
        <f t="shared" si="118"/>
        <v>Czech Rep.</v>
      </c>
      <c r="CX10" s="188">
        <f t="shared" si="47"/>
        <v>15</v>
      </c>
      <c r="CY10" s="187" t="str">
        <f t="shared" si="119"/>
        <v>Mexico</v>
      </c>
      <c r="CZ10" s="222"/>
      <c r="DA10" s="222"/>
      <c r="DB10" s="218"/>
      <c r="DC10" s="188" t="str">
        <f t="shared" si="48"/>
        <v/>
      </c>
      <c r="DD10" s="188" t="str">
        <f>IF((DC10&lt;&gt;""),IF(OR($F10&lt;&gt;$G10,PrSettings!$M$4="●"),(($F10-$G10)=(CZ10-DA10))*1,0),"")</f>
        <v/>
      </c>
      <c r="DE10" s="188" t="str">
        <f t="shared" si="49"/>
        <v/>
      </c>
      <c r="DF10" s="188" t="str">
        <f>IF(DC10&lt;&gt;"",IF(ABS($F10-$G10)&gt;=PrSettings!$M$7,(ABS($F10-$G10-CZ10+DA10)&lt;=1)*1,IF(AND(DC10,$F10=$G10,$F10&gt;=PrSettings!$M$6),(ABS(CZ10-$F10)&lt;=1)*1,IF(AND(DC10,$F10+$G10&gt;=PrSettings!$M$8),(ABS(CZ10-$F10)+ABS(DA10-$G10)&lt;=1)*1,""))),"")</f>
        <v/>
      </c>
      <c r="DG10" s="220"/>
      <c r="DI10" s="186">
        <f t="shared" si="8"/>
        <v>41</v>
      </c>
      <c r="DJ10" s="187" t="str">
        <f t="shared" si="120"/>
        <v>Czech Rep.</v>
      </c>
      <c r="DK10" s="188">
        <f t="shared" si="50"/>
        <v>15</v>
      </c>
      <c r="DL10" s="187" t="str">
        <f t="shared" si="121"/>
        <v>Mexico</v>
      </c>
      <c r="DM10" s="222"/>
      <c r="DN10" s="222"/>
      <c r="DO10" s="218"/>
      <c r="DP10" s="188" t="str">
        <f t="shared" si="51"/>
        <v/>
      </c>
      <c r="DQ10" s="188" t="str">
        <f>IF((DP10&lt;&gt;""),IF(OR($F10&lt;&gt;$G10,PrSettings!$M$4="●"),(($F10-$G10)=(DM10-DN10))*1,0),"")</f>
        <v/>
      </c>
      <c r="DR10" s="188" t="str">
        <f t="shared" si="52"/>
        <v/>
      </c>
      <c r="DS10" s="188" t="str">
        <f>IF(DP10&lt;&gt;"",IF(ABS($F10-$G10)&gt;=PrSettings!$M$7,(ABS($F10-$G10-DM10+DN10)&lt;=1)*1,IF(AND(DP10,$F10=$G10,$F10&gt;=PrSettings!$M$6),(ABS(DM10-$F10)&lt;=1)*1,IF(AND(DP10,$F10+$G10&gt;=PrSettings!$M$8),(ABS(DM10-$F10)+ABS(DN10-$G10)&lt;=1)*1,""))),"")</f>
        <v/>
      </c>
      <c r="DT10" s="220"/>
      <c r="DV10" s="186">
        <f t="shared" si="9"/>
        <v>41</v>
      </c>
      <c r="DW10" s="187" t="str">
        <f t="shared" si="122"/>
        <v>Czech Rep.</v>
      </c>
      <c r="DX10" s="188">
        <f t="shared" si="53"/>
        <v>15</v>
      </c>
      <c r="DY10" s="187" t="str">
        <f t="shared" si="123"/>
        <v>Mexico</v>
      </c>
      <c r="DZ10" s="222"/>
      <c r="EA10" s="222"/>
      <c r="EB10" s="218"/>
      <c r="EC10" s="188" t="str">
        <f t="shared" si="54"/>
        <v/>
      </c>
      <c r="ED10" s="188" t="str">
        <f>IF((EC10&lt;&gt;""),IF(OR($F10&lt;&gt;$G10,PrSettings!$M$4="●"),(($F10-$G10)=(DZ10-EA10))*1,0),"")</f>
        <v/>
      </c>
      <c r="EE10" s="188" t="str">
        <f t="shared" si="55"/>
        <v/>
      </c>
      <c r="EF10" s="188" t="str">
        <f>IF(EC10&lt;&gt;"",IF(ABS($F10-$G10)&gt;=PrSettings!$M$7,(ABS($F10-$G10-DZ10+EA10)&lt;=1)*1,IF(AND(EC10,$F10=$G10,$F10&gt;=PrSettings!$M$6),(ABS(DZ10-$F10)&lt;=1)*1,IF(AND(EC10,$F10+$G10&gt;=PrSettings!$M$8),(ABS(DZ10-$F10)+ABS(EA10-$G10)&lt;=1)*1,""))),"")</f>
        <v/>
      </c>
      <c r="EG10" s="220"/>
      <c r="EI10" s="186">
        <f t="shared" si="10"/>
        <v>41</v>
      </c>
      <c r="EJ10" s="187" t="str">
        <f t="shared" si="124"/>
        <v>Czech Rep.</v>
      </c>
      <c r="EK10" s="188">
        <f t="shared" si="56"/>
        <v>15</v>
      </c>
      <c r="EL10" s="187" t="str">
        <f t="shared" si="125"/>
        <v>Mexico</v>
      </c>
      <c r="EM10" s="222"/>
      <c r="EN10" s="222"/>
      <c r="EO10" s="218"/>
      <c r="EP10" s="188" t="str">
        <f t="shared" si="57"/>
        <v/>
      </c>
      <c r="EQ10" s="188" t="str">
        <f>IF((EP10&lt;&gt;""),IF(OR($F10&lt;&gt;$G10,PrSettings!$M$4="●"),(($F10-$G10)=(EM10-EN10))*1,0),"")</f>
        <v/>
      </c>
      <c r="ER10" s="188" t="str">
        <f t="shared" si="58"/>
        <v/>
      </c>
      <c r="ES10" s="188" t="str">
        <f>IF(EP10&lt;&gt;"",IF(ABS($F10-$G10)&gt;=PrSettings!$M$7,(ABS($F10-$G10-EM10+EN10)&lt;=1)*1,IF(AND(EP10,$F10=$G10,$F10&gt;=PrSettings!$M$6),(ABS(EM10-$F10)&lt;=1)*1,IF(AND(EP10,$F10+$G10&gt;=PrSettings!$M$8),(ABS(EM10-$F10)+ABS(EN10-$G10)&lt;=1)*1,""))),"")</f>
        <v/>
      </c>
      <c r="ET10" s="220"/>
      <c r="EV10" s="186">
        <f t="shared" si="11"/>
        <v>41</v>
      </c>
      <c r="EW10" s="187" t="str">
        <f t="shared" si="126"/>
        <v>Czech Rep.</v>
      </c>
      <c r="EX10" s="188">
        <f t="shared" si="59"/>
        <v>15</v>
      </c>
      <c r="EY10" s="187" t="str">
        <f t="shared" si="127"/>
        <v>Mexico</v>
      </c>
      <c r="EZ10" s="222"/>
      <c r="FA10" s="222"/>
      <c r="FB10" s="218"/>
      <c r="FC10" s="188" t="str">
        <f t="shared" si="60"/>
        <v/>
      </c>
      <c r="FD10" s="188" t="str">
        <f>IF((FC10&lt;&gt;""),IF(OR($F10&lt;&gt;$G10,PrSettings!$M$4="●"),(($F10-$G10)=(EZ10-FA10))*1,0),"")</f>
        <v/>
      </c>
      <c r="FE10" s="188" t="str">
        <f t="shared" si="61"/>
        <v/>
      </c>
      <c r="FF10" s="188" t="str">
        <f>IF(FC10&lt;&gt;"",IF(ABS($F10-$G10)&gt;=PrSettings!$M$7,(ABS($F10-$G10-EZ10+FA10)&lt;=1)*1,IF(AND(FC10,$F10=$G10,$F10&gt;=PrSettings!$M$6),(ABS(EZ10-$F10)&lt;=1)*1,IF(AND(FC10,$F10+$G10&gt;=PrSettings!$M$8),(ABS(EZ10-$F10)+ABS(FA10-$G10)&lt;=1)*1,""))),"")</f>
        <v/>
      </c>
      <c r="FG10" s="220"/>
      <c r="FI10" s="186">
        <f t="shared" si="12"/>
        <v>41</v>
      </c>
      <c r="FJ10" s="187" t="str">
        <f t="shared" si="128"/>
        <v>Czech Rep.</v>
      </c>
      <c r="FK10" s="188">
        <f t="shared" si="62"/>
        <v>15</v>
      </c>
      <c r="FL10" s="187" t="str">
        <f t="shared" si="129"/>
        <v>Mexico</v>
      </c>
      <c r="FM10" s="222"/>
      <c r="FN10" s="222"/>
      <c r="FO10" s="218"/>
      <c r="FP10" s="188" t="str">
        <f t="shared" si="63"/>
        <v/>
      </c>
      <c r="FQ10" s="188" t="str">
        <f>IF((FP10&lt;&gt;""),IF(OR($F10&lt;&gt;$G10,PrSettings!$M$4="●"),(($F10-$G10)=(FM10-FN10))*1,0),"")</f>
        <v/>
      </c>
      <c r="FR10" s="188" t="str">
        <f t="shared" si="64"/>
        <v/>
      </c>
      <c r="FS10" s="188" t="str">
        <f>IF(FP10&lt;&gt;"",IF(ABS($F10-$G10)&gt;=PrSettings!$M$7,(ABS($F10-$G10-FM10+FN10)&lt;=1)*1,IF(AND(FP10,$F10=$G10,$F10&gt;=PrSettings!$M$6),(ABS(FM10-$F10)&lt;=1)*1,IF(AND(FP10,$F10+$G10&gt;=PrSettings!$M$8),(ABS(FM10-$F10)+ABS(FN10-$G10)&lt;=1)*1,""))),"")</f>
        <v/>
      </c>
      <c r="FT10" s="220"/>
      <c r="FV10" s="186">
        <f t="shared" si="13"/>
        <v>41</v>
      </c>
      <c r="FW10" s="187" t="str">
        <f t="shared" si="130"/>
        <v>Czech Rep.</v>
      </c>
      <c r="FX10" s="188">
        <f t="shared" si="65"/>
        <v>15</v>
      </c>
      <c r="FY10" s="187" t="str">
        <f t="shared" si="131"/>
        <v>Mexico</v>
      </c>
      <c r="FZ10" s="222"/>
      <c r="GA10" s="222"/>
      <c r="GB10" s="218"/>
      <c r="GC10" s="188" t="str">
        <f t="shared" si="66"/>
        <v/>
      </c>
      <c r="GD10" s="188" t="str">
        <f>IF((GC10&lt;&gt;""),IF(OR($F10&lt;&gt;$G10,PrSettings!$M$4="●"),(($F10-$G10)=(FZ10-GA10))*1,0),"")</f>
        <v/>
      </c>
      <c r="GE10" s="188" t="str">
        <f t="shared" si="67"/>
        <v/>
      </c>
      <c r="GF10" s="188" t="str">
        <f>IF(GC10&lt;&gt;"",IF(ABS($F10-$G10)&gt;=PrSettings!$M$7,(ABS($F10-$G10-FZ10+GA10)&lt;=1)*1,IF(AND(GC10,$F10=$G10,$F10&gt;=PrSettings!$M$6),(ABS(FZ10-$F10)&lt;=1)*1,IF(AND(GC10,$F10+$G10&gt;=PrSettings!$M$8),(ABS(FZ10-$F10)+ABS(GA10-$G10)&lt;=1)*1,""))),"")</f>
        <v/>
      </c>
      <c r="GG10" s="220"/>
      <c r="GI10" s="186">
        <f t="shared" si="14"/>
        <v>41</v>
      </c>
      <c r="GJ10" s="187" t="str">
        <f t="shared" si="132"/>
        <v>Czech Rep.</v>
      </c>
      <c r="GK10" s="188">
        <f t="shared" si="68"/>
        <v>15</v>
      </c>
      <c r="GL10" s="187" t="str">
        <f t="shared" si="133"/>
        <v>Mexico</v>
      </c>
      <c r="GM10" s="222"/>
      <c r="GN10" s="222"/>
      <c r="GO10" s="218"/>
      <c r="GP10" s="188" t="str">
        <f t="shared" si="69"/>
        <v/>
      </c>
      <c r="GQ10" s="188" t="str">
        <f>IF((GP10&lt;&gt;""),IF(OR($F10&lt;&gt;$G10,PrSettings!$M$4="●"),(($F10-$G10)=(GM10-GN10))*1,0),"")</f>
        <v/>
      </c>
      <c r="GR10" s="188" t="str">
        <f t="shared" si="70"/>
        <v/>
      </c>
      <c r="GS10" s="188" t="str">
        <f>IF(GP10&lt;&gt;"",IF(ABS($F10-$G10)&gt;=PrSettings!$M$7,(ABS($F10-$G10-GM10+GN10)&lt;=1)*1,IF(AND(GP10,$F10=$G10,$F10&gt;=PrSettings!$M$6),(ABS(GM10-$F10)&lt;=1)*1,IF(AND(GP10,$F10+$G10&gt;=PrSettings!$M$8),(ABS(GM10-$F10)+ABS(GN10-$G10)&lt;=1)*1,""))),"")</f>
        <v/>
      </c>
      <c r="GT10" s="220"/>
      <c r="GV10" s="186">
        <f t="shared" si="15"/>
        <v>41</v>
      </c>
      <c r="GW10" s="187" t="str">
        <f t="shared" si="134"/>
        <v>Czech Rep.</v>
      </c>
      <c r="GX10" s="188">
        <f t="shared" si="71"/>
        <v>15</v>
      </c>
      <c r="GY10" s="187" t="str">
        <f t="shared" si="135"/>
        <v>Mexico</v>
      </c>
      <c r="GZ10" s="222"/>
      <c r="HA10" s="222"/>
      <c r="HB10" s="218"/>
      <c r="HC10" s="188" t="str">
        <f t="shared" si="72"/>
        <v/>
      </c>
      <c r="HD10" s="188" t="str">
        <f>IF((HC10&lt;&gt;""),IF(OR($F10&lt;&gt;$G10,PrSettings!$M$4="●"),(($F10-$G10)=(GZ10-HA10))*1,0),"")</f>
        <v/>
      </c>
      <c r="HE10" s="188" t="str">
        <f t="shared" si="73"/>
        <v/>
      </c>
      <c r="HF10" s="188" t="str">
        <f>IF(HC10&lt;&gt;"",IF(ABS($F10-$G10)&gt;=PrSettings!$M$7,(ABS($F10-$G10-GZ10+HA10)&lt;=1)*1,IF(AND(HC10,$F10=$G10,$F10&gt;=PrSettings!$M$6),(ABS(GZ10-$F10)&lt;=1)*1,IF(AND(HC10,$F10+$G10&gt;=PrSettings!$M$8),(ABS(GZ10-$F10)+ABS(HA10-$G10)&lt;=1)*1,""))),"")</f>
        <v/>
      </c>
      <c r="HG10" s="220"/>
      <c r="HI10" s="186">
        <f t="shared" si="16"/>
        <v>41</v>
      </c>
      <c r="HJ10" s="187" t="str">
        <f t="shared" si="136"/>
        <v>Czech Rep.</v>
      </c>
      <c r="HK10" s="188">
        <f t="shared" si="74"/>
        <v>15</v>
      </c>
      <c r="HL10" s="187" t="str">
        <f t="shared" si="137"/>
        <v>Mexico</v>
      </c>
      <c r="HM10" s="222"/>
      <c r="HN10" s="222"/>
      <c r="HO10" s="218"/>
      <c r="HP10" s="188" t="str">
        <f t="shared" si="75"/>
        <v/>
      </c>
      <c r="HQ10" s="188" t="str">
        <f>IF((HP10&lt;&gt;""),IF(OR($F10&lt;&gt;$G10,PrSettings!$M$4="●"),(($F10-$G10)=(HM10-HN10))*1,0),"")</f>
        <v/>
      </c>
      <c r="HR10" s="188" t="str">
        <f t="shared" si="76"/>
        <v/>
      </c>
      <c r="HS10" s="188" t="str">
        <f>IF(HP10&lt;&gt;"",IF(ABS($F10-$G10)&gt;=PrSettings!$M$7,(ABS($F10-$G10-HM10+HN10)&lt;=1)*1,IF(AND(HP10,$F10=$G10,$F10&gt;=PrSettings!$M$6),(ABS(HM10-$F10)&lt;=1)*1,IF(AND(HP10,$F10+$G10&gt;=PrSettings!$M$8),(ABS(HM10-$F10)+ABS(HN10-$G10)&lt;=1)*1,""))),"")</f>
        <v/>
      </c>
      <c r="HT10" s="220"/>
      <c r="HV10" s="186">
        <f t="shared" si="17"/>
        <v>41</v>
      </c>
      <c r="HW10" s="187" t="str">
        <f t="shared" si="138"/>
        <v>Czech Rep.</v>
      </c>
      <c r="HX10" s="188">
        <f t="shared" si="77"/>
        <v>15</v>
      </c>
      <c r="HY10" s="187" t="str">
        <f t="shared" si="139"/>
        <v>Mexico</v>
      </c>
      <c r="HZ10" s="222"/>
      <c r="IA10" s="222"/>
      <c r="IB10" s="218"/>
      <c r="IC10" s="188" t="str">
        <f t="shared" si="78"/>
        <v/>
      </c>
      <c r="ID10" s="188" t="str">
        <f>IF((IC10&lt;&gt;""),IF(OR($F10&lt;&gt;$G10,PrSettings!$M$4="●"),(($F10-$G10)=(HZ10-IA10))*1,0),"")</f>
        <v/>
      </c>
      <c r="IE10" s="188" t="str">
        <f t="shared" si="79"/>
        <v/>
      </c>
      <c r="IF10" s="188" t="str">
        <f>IF(IC10&lt;&gt;"",IF(ABS($F10-$G10)&gt;=PrSettings!$M$7,(ABS($F10-$G10-HZ10+IA10)&lt;=1)*1,IF(AND(IC10,$F10=$G10,$F10&gt;=PrSettings!$M$6),(ABS(HZ10-$F10)&lt;=1)*1,IF(AND(IC10,$F10+$G10&gt;=PrSettings!$M$8),(ABS(HZ10-$F10)+ABS(IA10-$G10)&lt;=1)*1,""))),"")</f>
        <v/>
      </c>
      <c r="IG10" s="220"/>
      <c r="II10" s="186">
        <f t="shared" si="18"/>
        <v>41</v>
      </c>
      <c r="IJ10" s="187" t="str">
        <f t="shared" si="140"/>
        <v>Czech Rep.</v>
      </c>
      <c r="IK10" s="188">
        <f t="shared" si="80"/>
        <v>15</v>
      </c>
      <c r="IL10" s="187" t="str">
        <f t="shared" si="141"/>
        <v>Mexico</v>
      </c>
      <c r="IM10" s="222"/>
      <c r="IN10" s="222"/>
      <c r="IO10" s="218"/>
      <c r="IP10" s="188" t="str">
        <f t="shared" si="81"/>
        <v/>
      </c>
      <c r="IQ10" s="188" t="str">
        <f>IF((IP10&lt;&gt;""),IF(OR($F10&lt;&gt;$G10,PrSettings!$M$4="●"),(($F10-$G10)=(IM10-IN10))*1,0),"")</f>
        <v/>
      </c>
      <c r="IR10" s="188" t="str">
        <f t="shared" si="82"/>
        <v/>
      </c>
      <c r="IS10" s="188" t="str">
        <f>IF(IP10&lt;&gt;"",IF(ABS($F10-$G10)&gt;=PrSettings!$M$7,(ABS($F10-$G10-IM10+IN10)&lt;=1)*1,IF(AND(IP10,$F10=$G10,$F10&gt;=PrSettings!$M$6),(ABS(IM10-$F10)&lt;=1)*1,IF(AND(IP10,$F10+$G10&gt;=PrSettings!$M$8),(ABS(IM10-$F10)+ABS(IN10-$G10)&lt;=1)*1,""))),"")</f>
        <v/>
      </c>
      <c r="IT10" s="220"/>
      <c r="IV10" s="186">
        <f t="shared" si="19"/>
        <v>41</v>
      </c>
      <c r="IW10" s="187" t="str">
        <f t="shared" si="142"/>
        <v>Czech Rep.</v>
      </c>
      <c r="IX10" s="188">
        <f t="shared" si="83"/>
        <v>15</v>
      </c>
      <c r="IY10" s="187" t="str">
        <f t="shared" si="143"/>
        <v>Mexico</v>
      </c>
      <c r="IZ10" s="222"/>
      <c r="JA10" s="222"/>
      <c r="JB10" s="218"/>
      <c r="JC10" s="188" t="str">
        <f t="shared" si="84"/>
        <v/>
      </c>
      <c r="JD10" s="188" t="str">
        <f>IF((JC10&lt;&gt;""),IF(OR($F10&lt;&gt;$G10,PrSettings!$M$4="●"),(($F10-$G10)=(IZ10-JA10))*1,0),"")</f>
        <v/>
      </c>
      <c r="JE10" s="188" t="str">
        <f t="shared" si="85"/>
        <v/>
      </c>
      <c r="JF10" s="188" t="str">
        <f>IF(JC10&lt;&gt;"",IF(ABS($F10-$G10)&gt;=PrSettings!$M$7,(ABS($F10-$G10-IZ10+JA10)&lt;=1)*1,IF(AND(JC10,$F10=$G10,$F10&gt;=PrSettings!$M$6),(ABS(IZ10-$F10)&lt;=1)*1,IF(AND(JC10,$F10+$G10&gt;=PrSettings!$M$8),(ABS(IZ10-$F10)+ABS(JA10-$G10)&lt;=1)*1,""))),"")</f>
        <v/>
      </c>
      <c r="JG10" s="220"/>
      <c r="JI10" s="186">
        <f t="shared" si="20"/>
        <v>41</v>
      </c>
      <c r="JJ10" s="187" t="str">
        <f t="shared" si="144"/>
        <v>Czech Rep.</v>
      </c>
      <c r="JK10" s="188">
        <f t="shared" si="86"/>
        <v>15</v>
      </c>
      <c r="JL10" s="187" t="str">
        <f t="shared" si="145"/>
        <v>Mexico</v>
      </c>
      <c r="JM10" s="222"/>
      <c r="JN10" s="222"/>
      <c r="JO10" s="218"/>
      <c r="JP10" s="188" t="str">
        <f t="shared" si="87"/>
        <v/>
      </c>
      <c r="JQ10" s="188" t="str">
        <f>IF((JP10&lt;&gt;""),IF(OR($F10&lt;&gt;$G10,PrSettings!$M$4="●"),(($F10-$G10)=(JM10-JN10))*1,0),"")</f>
        <v/>
      </c>
      <c r="JR10" s="188" t="str">
        <f t="shared" si="88"/>
        <v/>
      </c>
      <c r="JS10" s="188" t="str">
        <f>IF(JP10&lt;&gt;"",IF(ABS($F10-$G10)&gt;=PrSettings!$M$7,(ABS($F10-$G10-JM10+JN10)&lt;=1)*1,IF(AND(JP10,$F10=$G10,$F10&gt;=PrSettings!$M$6),(ABS(JM10-$F10)&lt;=1)*1,IF(AND(JP10,$F10+$G10&gt;=PrSettings!$M$8),(ABS(JM10-$F10)+ABS(JN10-$G10)&lt;=1)*1,""))),"")</f>
        <v/>
      </c>
      <c r="JT10" s="220"/>
      <c r="JV10" s="186">
        <f t="shared" si="21"/>
        <v>41</v>
      </c>
      <c r="JW10" s="187" t="str">
        <f t="shared" si="146"/>
        <v>Czech Rep.</v>
      </c>
      <c r="JX10" s="188">
        <f t="shared" si="89"/>
        <v>15</v>
      </c>
      <c r="JY10" s="187" t="str">
        <f t="shared" si="147"/>
        <v>Mexico</v>
      </c>
      <c r="JZ10" s="222"/>
      <c r="KA10" s="222"/>
      <c r="KB10" s="218"/>
      <c r="KC10" s="188" t="str">
        <f t="shared" si="90"/>
        <v/>
      </c>
      <c r="KD10" s="188" t="str">
        <f>IF((KC10&lt;&gt;""),IF(OR($F10&lt;&gt;$G10,PrSettings!$M$4="●"),(($F10-$G10)=(JZ10-KA10))*1,0),"")</f>
        <v/>
      </c>
      <c r="KE10" s="188" t="str">
        <f t="shared" si="91"/>
        <v/>
      </c>
      <c r="KF10" s="188" t="str">
        <f>IF(KC10&lt;&gt;"",IF(ABS($F10-$G10)&gt;=PrSettings!$M$7,(ABS($F10-$G10-JZ10+KA10)&lt;=1)*1,IF(AND(KC10,$F10=$G10,$F10&gt;=PrSettings!$M$6),(ABS(JZ10-$F10)&lt;=1)*1,IF(AND(KC10,$F10+$G10&gt;=PrSettings!$M$8),(ABS(JZ10-$F10)+ABS(KA10-$G10)&lt;=1)*1,""))),"")</f>
        <v/>
      </c>
      <c r="KG10" s="220"/>
      <c r="KI10" s="186">
        <f t="shared" si="22"/>
        <v>41</v>
      </c>
      <c r="KJ10" s="187" t="str">
        <f t="shared" si="148"/>
        <v>Czech Rep.</v>
      </c>
      <c r="KK10" s="188">
        <f t="shared" si="92"/>
        <v>15</v>
      </c>
      <c r="KL10" s="187" t="str">
        <f t="shared" si="149"/>
        <v>Mexico</v>
      </c>
      <c r="KM10" s="222"/>
      <c r="KN10" s="222"/>
      <c r="KO10" s="218"/>
      <c r="KP10" s="188" t="str">
        <f t="shared" si="93"/>
        <v/>
      </c>
      <c r="KQ10" s="188" t="str">
        <f>IF((KP10&lt;&gt;""),IF(OR($F10&lt;&gt;$G10,PrSettings!$M$4="●"),(($F10-$G10)=(KM10-KN10))*1,0),"")</f>
        <v/>
      </c>
      <c r="KR10" s="188" t="str">
        <f t="shared" si="94"/>
        <v/>
      </c>
      <c r="KS10" s="188" t="str">
        <f>IF(KP10&lt;&gt;"",IF(ABS($F10-$G10)&gt;=PrSettings!$M$7,(ABS($F10-$G10-KM10+KN10)&lt;=1)*1,IF(AND(KP10,$F10=$G10,$F10&gt;=PrSettings!$M$6),(ABS(KM10-$F10)&lt;=1)*1,IF(AND(KP10,$F10+$G10&gt;=PrSettings!$M$8),(ABS(KM10-$F10)+ABS(KN10-$G10)&lt;=1)*1,""))),"")</f>
        <v/>
      </c>
      <c r="KT10" s="220"/>
      <c r="KV10" s="186">
        <f t="shared" si="23"/>
        <v>41</v>
      </c>
      <c r="KW10" s="187" t="str">
        <f t="shared" si="150"/>
        <v>Czech Rep.</v>
      </c>
      <c r="KX10" s="188">
        <f t="shared" si="95"/>
        <v>15</v>
      </c>
      <c r="KY10" s="187" t="str">
        <f t="shared" si="151"/>
        <v>Mexico</v>
      </c>
      <c r="KZ10" s="222"/>
      <c r="LA10" s="222"/>
      <c r="LB10" s="218"/>
      <c r="LC10" s="188" t="str">
        <f t="shared" si="96"/>
        <v/>
      </c>
      <c r="LD10" s="188" t="str">
        <f>IF((LC10&lt;&gt;""),IF(OR($F10&lt;&gt;$G10,PrSettings!$M$4="●"),(($F10-$G10)=(KZ10-LA10))*1,0),"")</f>
        <v/>
      </c>
      <c r="LE10" s="188" t="str">
        <f t="shared" si="97"/>
        <v/>
      </c>
      <c r="LF10" s="188" t="str">
        <f>IF(LC10&lt;&gt;"",IF(ABS($F10-$G10)&gt;=PrSettings!$M$7,(ABS($F10-$G10-KZ10+LA10)&lt;=1)*1,IF(AND(LC10,$F10=$G10,$F10&gt;=PrSettings!$M$6),(ABS(KZ10-$F10)&lt;=1)*1,IF(AND(LC10,$F10+$G10&gt;=PrSettings!$M$8),(ABS(KZ10-$F10)+ABS(LA10-$G10)&lt;=1)*1,""))),"")</f>
        <v/>
      </c>
      <c r="LG10" s="220"/>
      <c r="LI10" s="186">
        <f t="shared" si="24"/>
        <v>41</v>
      </c>
      <c r="LJ10" s="187" t="str">
        <f t="shared" si="152"/>
        <v>Czech Rep.</v>
      </c>
      <c r="LK10" s="188">
        <f t="shared" si="98"/>
        <v>15</v>
      </c>
      <c r="LL10" s="187" t="str">
        <f t="shared" si="153"/>
        <v>Mexico</v>
      </c>
      <c r="LM10" s="222"/>
      <c r="LN10" s="222"/>
      <c r="LO10" s="218"/>
      <c r="LP10" s="188" t="str">
        <f t="shared" si="99"/>
        <v/>
      </c>
      <c r="LQ10" s="188" t="str">
        <f>IF((LP10&lt;&gt;""),IF(OR($F10&lt;&gt;$G10,PrSettings!$M$4="●"),(($F10-$G10)=(LM10-LN10))*1,0),"")</f>
        <v/>
      </c>
      <c r="LR10" s="188" t="str">
        <f t="shared" si="100"/>
        <v/>
      </c>
      <c r="LS10" s="188" t="str">
        <f>IF(LP10&lt;&gt;"",IF(ABS($F10-$G10)&gt;=PrSettings!$M$7,(ABS($F10-$G10-LM10+LN10)&lt;=1)*1,IF(AND(LP10,$F10=$G10,$F10&gt;=PrSettings!$M$6),(ABS(LM10-$F10)&lt;=1)*1,IF(AND(LP10,$F10+$G10&gt;=PrSettings!$M$8),(ABS(LM10-$F10)+ABS(LN10-$G10)&lt;=1)*1,""))),"")</f>
        <v/>
      </c>
      <c r="LT10" s="220"/>
      <c r="LV10" s="186">
        <f t="shared" si="25"/>
        <v>41</v>
      </c>
      <c r="LW10" s="187" t="str">
        <f t="shared" si="154"/>
        <v>Czech Rep.</v>
      </c>
      <c r="LX10" s="188">
        <f t="shared" si="101"/>
        <v>15</v>
      </c>
      <c r="LY10" s="187" t="str">
        <f t="shared" si="155"/>
        <v>Mexico</v>
      </c>
      <c r="LZ10" s="222"/>
      <c r="MA10" s="222"/>
      <c r="MB10" s="218"/>
      <c r="MC10" s="188" t="str">
        <f t="shared" si="102"/>
        <v/>
      </c>
      <c r="MD10" s="188" t="str">
        <f>IF((MC10&lt;&gt;""),IF(OR($F10&lt;&gt;$G10,PrSettings!$M$4="●"),(($F10-$G10)=(LZ10-MA10))*1,0),"")</f>
        <v/>
      </c>
      <c r="ME10" s="188" t="str">
        <f t="shared" si="103"/>
        <v/>
      </c>
      <c r="MF10" s="188" t="str">
        <f>IF(MC10&lt;&gt;"",IF(ABS($F10-$G10)&gt;=PrSettings!$M$7,(ABS($F10-$G10-LZ10+MA10)&lt;=1)*1,IF(AND(MC10,$F10=$G10,$F10&gt;=PrSettings!$M$6),(ABS(LZ10-$F10)&lt;=1)*1,IF(AND(MC10,$F10+$G10&gt;=PrSettings!$M$8),(ABS(LZ10-$F10)+ABS(MA10-$G10)&lt;=1)*1,""))),"")</f>
        <v/>
      </c>
      <c r="MG10" s="220"/>
    </row>
    <row r="11" spans="1:345">
      <c r="B11" s="186">
        <f>INDEX(Groups!$C$7:$C$65,MATCH(C11,Groups!$D$7:$D$65,0))</f>
        <v>60</v>
      </c>
      <c r="C11" s="187" t="str">
        <f>CalcA!$P$27</f>
        <v>South Africa</v>
      </c>
      <c r="D11" s="188">
        <f>INDEX(Groups!$C$7:$C$65,MATCH(E11,Groups!$D$7:$D$65,0))</f>
        <v>25</v>
      </c>
      <c r="E11" s="187" t="str">
        <f>CalcA!$Q$27</f>
        <v>Rep. of Korea</v>
      </c>
      <c r="F11" s="189" t="str">
        <f>CalcA!$R$27</f>
        <v/>
      </c>
      <c r="G11" s="190" t="str">
        <f>CalcA!$S$27</f>
        <v/>
      </c>
      <c r="I11" s="186">
        <f t="shared" si="0"/>
        <v>60</v>
      </c>
      <c r="J11" s="187" t="str">
        <f t="shared" si="104"/>
        <v>South Africa</v>
      </c>
      <c r="K11" s="188">
        <f t="shared" si="26"/>
        <v>25</v>
      </c>
      <c r="L11" s="187" t="str">
        <f t="shared" si="105"/>
        <v>Rep. of Korea</v>
      </c>
      <c r="M11" s="222"/>
      <c r="N11" s="222"/>
      <c r="O11" s="467"/>
      <c r="P11" s="188" t="str">
        <f t="shared" si="27"/>
        <v/>
      </c>
      <c r="Q11" s="188" t="str">
        <f>IF((P11&lt;&gt;""),IF(OR($F11&lt;&gt;$G11,PrSettings!$M$4="●"),(($F11-$G11)=(M11-N11))*1,0),"")</f>
        <v/>
      </c>
      <c r="R11" s="188" t="str">
        <f t="shared" si="28"/>
        <v/>
      </c>
      <c r="S11" s="188" t="str">
        <f>IF(P11&lt;&gt;"",IF(ABS($F11-$G11)&gt;=PrSettings!$M$7,(ABS($F11-$G11-M11+N11)&lt;=1)*1,IF(AND(P11,$F11=$G11,$F11&gt;=PrSettings!$M$6),(ABS(M11-$F11)&lt;=1)*1,IF(AND(P11,$F11+$G11&gt;=PrSettings!$M$8),(ABS(M11-$F11)+ABS(N11-$G11)&lt;=1)*1,""))),"")</f>
        <v/>
      </c>
      <c r="T11" s="468"/>
      <c r="V11" s="186">
        <f t="shared" si="1"/>
        <v>60</v>
      </c>
      <c r="W11" s="187" t="str">
        <f t="shared" si="106"/>
        <v>South Africa</v>
      </c>
      <c r="X11" s="188">
        <f t="shared" si="29"/>
        <v>25</v>
      </c>
      <c r="Y11" s="187" t="str">
        <f t="shared" si="107"/>
        <v>Rep. of Korea</v>
      </c>
      <c r="Z11" s="222"/>
      <c r="AA11" s="222"/>
      <c r="AB11" s="467"/>
      <c r="AC11" s="188" t="str">
        <f t="shared" si="30"/>
        <v/>
      </c>
      <c r="AD11" s="188" t="str">
        <f>IF((AC11&lt;&gt;""),IF(OR($F11&lt;&gt;$G11,PrSettings!$M$4="●"),(($F11-$G11)=(Z11-AA11))*1,0),"")</f>
        <v/>
      </c>
      <c r="AE11" s="188" t="str">
        <f t="shared" si="31"/>
        <v/>
      </c>
      <c r="AF11" s="188" t="str">
        <f>IF(AC11&lt;&gt;"",IF(ABS($F11-$G11)&gt;=PrSettings!$M$7,(ABS($F11-$G11-Z11+AA11)&lt;=1)*1,IF(AND(AC11,$F11=$G11,$F11&gt;=PrSettings!$M$6),(ABS(Z11-$F11)&lt;=1)*1,IF(AND(AC11,$F11+$G11&gt;=PrSettings!$M$8),(ABS(Z11-$F11)+ABS(AA11-$G11)&lt;=1)*1,""))),"")</f>
        <v/>
      </c>
      <c r="AG11" s="468"/>
      <c r="AI11" s="186">
        <f t="shared" si="2"/>
        <v>60</v>
      </c>
      <c r="AJ11" s="187" t="str">
        <f t="shared" si="108"/>
        <v>South Africa</v>
      </c>
      <c r="AK11" s="188">
        <f t="shared" si="32"/>
        <v>25</v>
      </c>
      <c r="AL11" s="187" t="str">
        <f t="shared" si="109"/>
        <v>Rep. of Korea</v>
      </c>
      <c r="AM11" s="222"/>
      <c r="AN11" s="222"/>
      <c r="AO11" s="467"/>
      <c r="AP11" s="188" t="str">
        <f t="shared" si="33"/>
        <v/>
      </c>
      <c r="AQ11" s="188" t="str">
        <f>IF((AP11&lt;&gt;""),IF(OR($F11&lt;&gt;$G11,PrSettings!$M$4="●"),(($F11-$G11)=(AM11-AN11))*1,0),"")</f>
        <v/>
      </c>
      <c r="AR11" s="188" t="str">
        <f t="shared" si="34"/>
        <v/>
      </c>
      <c r="AS11" s="188" t="str">
        <f>IF(AP11&lt;&gt;"",IF(ABS($F11-$G11)&gt;=PrSettings!$M$7,(ABS($F11-$G11-AM11+AN11)&lt;=1)*1,IF(AND(AP11,$F11=$G11,$F11&gt;=PrSettings!$M$6),(ABS(AM11-$F11)&lt;=1)*1,IF(AND(AP11,$F11+$G11&gt;=PrSettings!$M$8),(ABS(AM11-$F11)+ABS(AN11-$G11)&lt;=1)*1,""))),"")</f>
        <v/>
      </c>
      <c r="AT11" s="468"/>
      <c r="AV11" s="186">
        <f t="shared" si="3"/>
        <v>60</v>
      </c>
      <c r="AW11" s="187" t="str">
        <f t="shared" si="110"/>
        <v>South Africa</v>
      </c>
      <c r="AX11" s="188">
        <f t="shared" si="35"/>
        <v>25</v>
      </c>
      <c r="AY11" s="187" t="str">
        <f t="shared" si="111"/>
        <v>Rep. of Korea</v>
      </c>
      <c r="AZ11" s="222"/>
      <c r="BA11" s="222"/>
      <c r="BB11" s="467"/>
      <c r="BC11" s="188" t="str">
        <f t="shared" si="36"/>
        <v/>
      </c>
      <c r="BD11" s="188" t="str">
        <f>IF((BC11&lt;&gt;""),IF(OR($F11&lt;&gt;$G11,PrSettings!$M$4="●"),(($F11-$G11)=(AZ11-BA11))*1,0),"")</f>
        <v/>
      </c>
      <c r="BE11" s="188" t="str">
        <f t="shared" si="37"/>
        <v/>
      </c>
      <c r="BF11" s="188" t="str">
        <f>IF(BC11&lt;&gt;"",IF(ABS($F11-$G11)&gt;=PrSettings!$M$7,(ABS($F11-$G11-AZ11+BA11)&lt;=1)*1,IF(AND(BC11,$F11=$G11,$F11&gt;=PrSettings!$M$6),(ABS(AZ11-$F11)&lt;=1)*1,IF(AND(BC11,$F11+$G11&gt;=PrSettings!$M$8),(ABS(AZ11-$F11)+ABS(BA11-$G11)&lt;=1)*1,""))),"")</f>
        <v/>
      </c>
      <c r="BG11" s="468"/>
      <c r="BI11" s="186">
        <f t="shared" si="4"/>
        <v>60</v>
      </c>
      <c r="BJ11" s="187" t="str">
        <f t="shared" si="112"/>
        <v>South Africa</v>
      </c>
      <c r="BK11" s="188">
        <f t="shared" si="38"/>
        <v>25</v>
      </c>
      <c r="BL11" s="187" t="str">
        <f t="shared" si="113"/>
        <v>Rep. of Korea</v>
      </c>
      <c r="BM11" s="222"/>
      <c r="BN11" s="222"/>
      <c r="BO11" s="467"/>
      <c r="BP11" s="188" t="str">
        <f t="shared" si="39"/>
        <v/>
      </c>
      <c r="BQ11" s="188" t="str">
        <f>IF((BP11&lt;&gt;""),IF(OR($F11&lt;&gt;$G11,PrSettings!$M$4="●"),(($F11-$G11)=(BM11-BN11))*1,0),"")</f>
        <v/>
      </c>
      <c r="BR11" s="188" t="str">
        <f t="shared" si="40"/>
        <v/>
      </c>
      <c r="BS11" s="188" t="str">
        <f>IF(BP11&lt;&gt;"",IF(ABS($F11-$G11)&gt;=PrSettings!$M$7,(ABS($F11-$G11-BM11+BN11)&lt;=1)*1,IF(AND(BP11,$F11=$G11,$F11&gt;=PrSettings!$M$6),(ABS(BM11-$F11)&lt;=1)*1,IF(AND(BP11,$F11+$G11&gt;=PrSettings!$M$8),(ABS(BM11-$F11)+ABS(BN11-$G11)&lt;=1)*1,""))),"")</f>
        <v/>
      </c>
      <c r="BT11" s="468"/>
      <c r="BV11" s="186">
        <f t="shared" si="5"/>
        <v>60</v>
      </c>
      <c r="BW11" s="187" t="str">
        <f t="shared" si="114"/>
        <v>South Africa</v>
      </c>
      <c r="BX11" s="188">
        <f t="shared" si="41"/>
        <v>25</v>
      </c>
      <c r="BY11" s="187" t="str">
        <f t="shared" si="115"/>
        <v>Rep. of Korea</v>
      </c>
      <c r="BZ11" s="222"/>
      <c r="CA11" s="222"/>
      <c r="CB11" s="467"/>
      <c r="CC11" s="188" t="str">
        <f t="shared" si="42"/>
        <v/>
      </c>
      <c r="CD11" s="188" t="str">
        <f>IF((CC11&lt;&gt;""),IF(OR($F11&lt;&gt;$G11,PrSettings!$M$4="●"),(($F11-$G11)=(BZ11-CA11))*1,0),"")</f>
        <v/>
      </c>
      <c r="CE11" s="188" t="str">
        <f t="shared" si="43"/>
        <v/>
      </c>
      <c r="CF11" s="188" t="str">
        <f>IF(CC11&lt;&gt;"",IF(ABS($F11-$G11)&gt;=PrSettings!$M$7,(ABS($F11-$G11-BZ11+CA11)&lt;=1)*1,IF(AND(CC11,$F11=$G11,$F11&gt;=PrSettings!$M$6),(ABS(BZ11-$F11)&lt;=1)*1,IF(AND(CC11,$F11+$G11&gt;=PrSettings!$M$8),(ABS(BZ11-$F11)+ABS(CA11-$G11)&lt;=1)*1,""))),"")</f>
        <v/>
      </c>
      <c r="CG11" s="468"/>
      <c r="CI11" s="186">
        <f t="shared" si="6"/>
        <v>60</v>
      </c>
      <c r="CJ11" s="187" t="str">
        <f t="shared" si="116"/>
        <v>South Africa</v>
      </c>
      <c r="CK11" s="188">
        <f t="shared" si="44"/>
        <v>25</v>
      </c>
      <c r="CL11" s="187" t="str">
        <f t="shared" si="117"/>
        <v>Rep. of Korea</v>
      </c>
      <c r="CM11" s="222"/>
      <c r="CN11" s="222"/>
      <c r="CO11" s="467"/>
      <c r="CP11" s="188" t="str">
        <f t="shared" si="45"/>
        <v/>
      </c>
      <c r="CQ11" s="188" t="str">
        <f>IF((CP11&lt;&gt;""),IF(OR($F11&lt;&gt;$G11,PrSettings!$M$4="●"),(($F11-$G11)=(CM11-CN11))*1,0),"")</f>
        <v/>
      </c>
      <c r="CR11" s="188" t="str">
        <f t="shared" si="46"/>
        <v/>
      </c>
      <c r="CS11" s="188" t="str">
        <f>IF(CP11&lt;&gt;"",IF(ABS($F11-$G11)&gt;=PrSettings!$M$7,(ABS($F11-$G11-CM11+CN11)&lt;=1)*1,IF(AND(CP11,$F11=$G11,$F11&gt;=PrSettings!$M$6),(ABS(CM11-$F11)&lt;=1)*1,IF(AND(CP11,$F11+$G11&gt;=PrSettings!$M$8),(ABS(CM11-$F11)+ABS(CN11-$G11)&lt;=1)*1,""))),"")</f>
        <v/>
      </c>
      <c r="CT11" s="468"/>
      <c r="CV11" s="186">
        <f t="shared" si="7"/>
        <v>60</v>
      </c>
      <c r="CW11" s="187" t="str">
        <f t="shared" si="118"/>
        <v>South Africa</v>
      </c>
      <c r="CX11" s="188">
        <f t="shared" si="47"/>
        <v>25</v>
      </c>
      <c r="CY11" s="187" t="str">
        <f t="shared" si="119"/>
        <v>Rep. of Korea</v>
      </c>
      <c r="CZ11" s="222"/>
      <c r="DA11" s="222"/>
      <c r="DB11" s="467"/>
      <c r="DC11" s="188" t="str">
        <f t="shared" si="48"/>
        <v/>
      </c>
      <c r="DD11" s="188" t="str">
        <f>IF((DC11&lt;&gt;""),IF(OR($F11&lt;&gt;$G11,PrSettings!$M$4="●"),(($F11-$G11)=(CZ11-DA11))*1,0),"")</f>
        <v/>
      </c>
      <c r="DE11" s="188" t="str">
        <f t="shared" si="49"/>
        <v/>
      </c>
      <c r="DF11" s="188" t="str">
        <f>IF(DC11&lt;&gt;"",IF(ABS($F11-$G11)&gt;=PrSettings!$M$7,(ABS($F11-$G11-CZ11+DA11)&lt;=1)*1,IF(AND(DC11,$F11=$G11,$F11&gt;=PrSettings!$M$6),(ABS(CZ11-$F11)&lt;=1)*1,IF(AND(DC11,$F11+$G11&gt;=PrSettings!$M$8),(ABS(CZ11-$F11)+ABS(DA11-$G11)&lt;=1)*1,""))),"")</f>
        <v/>
      </c>
      <c r="DG11" s="468"/>
      <c r="DI11" s="186">
        <f t="shared" si="8"/>
        <v>60</v>
      </c>
      <c r="DJ11" s="187" t="str">
        <f t="shared" si="120"/>
        <v>South Africa</v>
      </c>
      <c r="DK11" s="188">
        <f t="shared" si="50"/>
        <v>25</v>
      </c>
      <c r="DL11" s="187" t="str">
        <f t="shared" si="121"/>
        <v>Rep. of Korea</v>
      </c>
      <c r="DM11" s="222"/>
      <c r="DN11" s="222"/>
      <c r="DO11" s="467"/>
      <c r="DP11" s="188" t="str">
        <f t="shared" si="51"/>
        <v/>
      </c>
      <c r="DQ11" s="188" t="str">
        <f>IF((DP11&lt;&gt;""),IF(OR($F11&lt;&gt;$G11,PrSettings!$M$4="●"),(($F11-$G11)=(DM11-DN11))*1,0),"")</f>
        <v/>
      </c>
      <c r="DR11" s="188" t="str">
        <f t="shared" si="52"/>
        <v/>
      </c>
      <c r="DS11" s="188" t="str">
        <f>IF(DP11&lt;&gt;"",IF(ABS($F11-$G11)&gt;=PrSettings!$M$7,(ABS($F11-$G11-DM11+DN11)&lt;=1)*1,IF(AND(DP11,$F11=$G11,$F11&gt;=PrSettings!$M$6),(ABS(DM11-$F11)&lt;=1)*1,IF(AND(DP11,$F11+$G11&gt;=PrSettings!$M$8),(ABS(DM11-$F11)+ABS(DN11-$G11)&lt;=1)*1,""))),"")</f>
        <v/>
      </c>
      <c r="DT11" s="468"/>
      <c r="DV11" s="186">
        <f t="shared" si="9"/>
        <v>60</v>
      </c>
      <c r="DW11" s="187" t="str">
        <f t="shared" si="122"/>
        <v>South Africa</v>
      </c>
      <c r="DX11" s="188">
        <f t="shared" si="53"/>
        <v>25</v>
      </c>
      <c r="DY11" s="187" t="str">
        <f t="shared" si="123"/>
        <v>Rep. of Korea</v>
      </c>
      <c r="DZ11" s="222"/>
      <c r="EA11" s="222"/>
      <c r="EB11" s="467"/>
      <c r="EC11" s="188" t="str">
        <f t="shared" si="54"/>
        <v/>
      </c>
      <c r="ED11" s="188" t="str">
        <f>IF((EC11&lt;&gt;""),IF(OR($F11&lt;&gt;$G11,PrSettings!$M$4="●"),(($F11-$G11)=(DZ11-EA11))*1,0),"")</f>
        <v/>
      </c>
      <c r="EE11" s="188" t="str">
        <f t="shared" si="55"/>
        <v/>
      </c>
      <c r="EF11" s="188" t="str">
        <f>IF(EC11&lt;&gt;"",IF(ABS($F11-$G11)&gt;=PrSettings!$M$7,(ABS($F11-$G11-DZ11+EA11)&lt;=1)*1,IF(AND(EC11,$F11=$G11,$F11&gt;=PrSettings!$M$6),(ABS(DZ11-$F11)&lt;=1)*1,IF(AND(EC11,$F11+$G11&gt;=PrSettings!$M$8),(ABS(DZ11-$F11)+ABS(EA11-$G11)&lt;=1)*1,""))),"")</f>
        <v/>
      </c>
      <c r="EG11" s="468"/>
      <c r="EI11" s="186">
        <f t="shared" si="10"/>
        <v>60</v>
      </c>
      <c r="EJ11" s="187" t="str">
        <f t="shared" si="124"/>
        <v>South Africa</v>
      </c>
      <c r="EK11" s="188">
        <f t="shared" si="56"/>
        <v>25</v>
      </c>
      <c r="EL11" s="187" t="str">
        <f t="shared" si="125"/>
        <v>Rep. of Korea</v>
      </c>
      <c r="EM11" s="222"/>
      <c r="EN11" s="222"/>
      <c r="EO11" s="467"/>
      <c r="EP11" s="188" t="str">
        <f t="shared" si="57"/>
        <v/>
      </c>
      <c r="EQ11" s="188" t="str">
        <f>IF((EP11&lt;&gt;""),IF(OR($F11&lt;&gt;$G11,PrSettings!$M$4="●"),(($F11-$G11)=(EM11-EN11))*1,0),"")</f>
        <v/>
      </c>
      <c r="ER11" s="188" t="str">
        <f t="shared" si="58"/>
        <v/>
      </c>
      <c r="ES11" s="188" t="str">
        <f>IF(EP11&lt;&gt;"",IF(ABS($F11-$G11)&gt;=PrSettings!$M$7,(ABS($F11-$G11-EM11+EN11)&lt;=1)*1,IF(AND(EP11,$F11=$G11,$F11&gt;=PrSettings!$M$6),(ABS(EM11-$F11)&lt;=1)*1,IF(AND(EP11,$F11+$G11&gt;=PrSettings!$M$8),(ABS(EM11-$F11)+ABS(EN11-$G11)&lt;=1)*1,""))),"")</f>
        <v/>
      </c>
      <c r="ET11" s="468"/>
      <c r="EV11" s="186">
        <f t="shared" si="11"/>
        <v>60</v>
      </c>
      <c r="EW11" s="187" t="str">
        <f t="shared" si="126"/>
        <v>South Africa</v>
      </c>
      <c r="EX11" s="188">
        <f t="shared" si="59"/>
        <v>25</v>
      </c>
      <c r="EY11" s="187" t="str">
        <f t="shared" si="127"/>
        <v>Rep. of Korea</v>
      </c>
      <c r="EZ11" s="222"/>
      <c r="FA11" s="222"/>
      <c r="FB11" s="467"/>
      <c r="FC11" s="188" t="str">
        <f t="shared" si="60"/>
        <v/>
      </c>
      <c r="FD11" s="188" t="str">
        <f>IF((FC11&lt;&gt;""),IF(OR($F11&lt;&gt;$G11,PrSettings!$M$4="●"),(($F11-$G11)=(EZ11-FA11))*1,0),"")</f>
        <v/>
      </c>
      <c r="FE11" s="188" t="str">
        <f t="shared" si="61"/>
        <v/>
      </c>
      <c r="FF11" s="188" t="str">
        <f>IF(FC11&lt;&gt;"",IF(ABS($F11-$G11)&gt;=PrSettings!$M$7,(ABS($F11-$G11-EZ11+FA11)&lt;=1)*1,IF(AND(FC11,$F11=$G11,$F11&gt;=PrSettings!$M$6),(ABS(EZ11-$F11)&lt;=1)*1,IF(AND(FC11,$F11+$G11&gt;=PrSettings!$M$8),(ABS(EZ11-$F11)+ABS(FA11-$G11)&lt;=1)*1,""))),"")</f>
        <v/>
      </c>
      <c r="FG11" s="468"/>
      <c r="FI11" s="186">
        <f t="shared" si="12"/>
        <v>60</v>
      </c>
      <c r="FJ11" s="187" t="str">
        <f t="shared" si="128"/>
        <v>South Africa</v>
      </c>
      <c r="FK11" s="188">
        <f t="shared" si="62"/>
        <v>25</v>
      </c>
      <c r="FL11" s="187" t="str">
        <f t="shared" si="129"/>
        <v>Rep. of Korea</v>
      </c>
      <c r="FM11" s="222"/>
      <c r="FN11" s="222"/>
      <c r="FO11" s="467"/>
      <c r="FP11" s="188" t="str">
        <f t="shared" si="63"/>
        <v/>
      </c>
      <c r="FQ11" s="188" t="str">
        <f>IF((FP11&lt;&gt;""),IF(OR($F11&lt;&gt;$G11,PrSettings!$M$4="●"),(($F11-$G11)=(FM11-FN11))*1,0),"")</f>
        <v/>
      </c>
      <c r="FR11" s="188" t="str">
        <f t="shared" si="64"/>
        <v/>
      </c>
      <c r="FS11" s="188" t="str">
        <f>IF(FP11&lt;&gt;"",IF(ABS($F11-$G11)&gt;=PrSettings!$M$7,(ABS($F11-$G11-FM11+FN11)&lt;=1)*1,IF(AND(FP11,$F11=$G11,$F11&gt;=PrSettings!$M$6),(ABS(FM11-$F11)&lt;=1)*1,IF(AND(FP11,$F11+$G11&gt;=PrSettings!$M$8),(ABS(FM11-$F11)+ABS(FN11-$G11)&lt;=1)*1,""))),"")</f>
        <v/>
      </c>
      <c r="FT11" s="468"/>
      <c r="FV11" s="186">
        <f t="shared" si="13"/>
        <v>60</v>
      </c>
      <c r="FW11" s="187" t="str">
        <f t="shared" si="130"/>
        <v>South Africa</v>
      </c>
      <c r="FX11" s="188">
        <f t="shared" si="65"/>
        <v>25</v>
      </c>
      <c r="FY11" s="187" t="str">
        <f t="shared" si="131"/>
        <v>Rep. of Korea</v>
      </c>
      <c r="FZ11" s="222"/>
      <c r="GA11" s="222"/>
      <c r="GB11" s="467"/>
      <c r="GC11" s="188" t="str">
        <f t="shared" si="66"/>
        <v/>
      </c>
      <c r="GD11" s="188" t="str">
        <f>IF((GC11&lt;&gt;""),IF(OR($F11&lt;&gt;$G11,PrSettings!$M$4="●"),(($F11-$G11)=(FZ11-GA11))*1,0),"")</f>
        <v/>
      </c>
      <c r="GE11" s="188" t="str">
        <f t="shared" si="67"/>
        <v/>
      </c>
      <c r="GF11" s="188" t="str">
        <f>IF(GC11&lt;&gt;"",IF(ABS($F11-$G11)&gt;=PrSettings!$M$7,(ABS($F11-$G11-FZ11+GA11)&lt;=1)*1,IF(AND(GC11,$F11=$G11,$F11&gt;=PrSettings!$M$6),(ABS(FZ11-$F11)&lt;=1)*1,IF(AND(GC11,$F11+$G11&gt;=PrSettings!$M$8),(ABS(FZ11-$F11)+ABS(GA11-$G11)&lt;=1)*1,""))),"")</f>
        <v/>
      </c>
      <c r="GG11" s="468"/>
      <c r="GI11" s="186">
        <f t="shared" si="14"/>
        <v>60</v>
      </c>
      <c r="GJ11" s="187" t="str">
        <f t="shared" si="132"/>
        <v>South Africa</v>
      </c>
      <c r="GK11" s="188">
        <f t="shared" si="68"/>
        <v>25</v>
      </c>
      <c r="GL11" s="187" t="str">
        <f t="shared" si="133"/>
        <v>Rep. of Korea</v>
      </c>
      <c r="GM11" s="222"/>
      <c r="GN11" s="222"/>
      <c r="GO11" s="467"/>
      <c r="GP11" s="188" t="str">
        <f t="shared" si="69"/>
        <v/>
      </c>
      <c r="GQ11" s="188" t="str">
        <f>IF((GP11&lt;&gt;""),IF(OR($F11&lt;&gt;$G11,PrSettings!$M$4="●"),(($F11-$G11)=(GM11-GN11))*1,0),"")</f>
        <v/>
      </c>
      <c r="GR11" s="188" t="str">
        <f t="shared" si="70"/>
        <v/>
      </c>
      <c r="GS11" s="188" t="str">
        <f>IF(GP11&lt;&gt;"",IF(ABS($F11-$G11)&gt;=PrSettings!$M$7,(ABS($F11-$G11-GM11+GN11)&lt;=1)*1,IF(AND(GP11,$F11=$G11,$F11&gt;=PrSettings!$M$6),(ABS(GM11-$F11)&lt;=1)*1,IF(AND(GP11,$F11+$G11&gt;=PrSettings!$M$8),(ABS(GM11-$F11)+ABS(GN11-$G11)&lt;=1)*1,""))),"")</f>
        <v/>
      </c>
      <c r="GT11" s="468"/>
      <c r="GV11" s="186">
        <f t="shared" si="15"/>
        <v>60</v>
      </c>
      <c r="GW11" s="187" t="str">
        <f t="shared" si="134"/>
        <v>South Africa</v>
      </c>
      <c r="GX11" s="188">
        <f t="shared" si="71"/>
        <v>25</v>
      </c>
      <c r="GY11" s="187" t="str">
        <f t="shared" si="135"/>
        <v>Rep. of Korea</v>
      </c>
      <c r="GZ11" s="222"/>
      <c r="HA11" s="222"/>
      <c r="HB11" s="467"/>
      <c r="HC11" s="188" t="str">
        <f t="shared" si="72"/>
        <v/>
      </c>
      <c r="HD11" s="188" t="str">
        <f>IF((HC11&lt;&gt;""),IF(OR($F11&lt;&gt;$G11,PrSettings!$M$4="●"),(($F11-$G11)=(GZ11-HA11))*1,0),"")</f>
        <v/>
      </c>
      <c r="HE11" s="188" t="str">
        <f t="shared" si="73"/>
        <v/>
      </c>
      <c r="HF11" s="188" t="str">
        <f>IF(HC11&lt;&gt;"",IF(ABS($F11-$G11)&gt;=PrSettings!$M$7,(ABS($F11-$G11-GZ11+HA11)&lt;=1)*1,IF(AND(HC11,$F11=$G11,$F11&gt;=PrSettings!$M$6),(ABS(GZ11-$F11)&lt;=1)*1,IF(AND(HC11,$F11+$G11&gt;=PrSettings!$M$8),(ABS(GZ11-$F11)+ABS(HA11-$G11)&lt;=1)*1,""))),"")</f>
        <v/>
      </c>
      <c r="HG11" s="468"/>
      <c r="HI11" s="186">
        <f t="shared" si="16"/>
        <v>60</v>
      </c>
      <c r="HJ11" s="187" t="str">
        <f t="shared" si="136"/>
        <v>South Africa</v>
      </c>
      <c r="HK11" s="188">
        <f t="shared" si="74"/>
        <v>25</v>
      </c>
      <c r="HL11" s="187" t="str">
        <f t="shared" si="137"/>
        <v>Rep. of Korea</v>
      </c>
      <c r="HM11" s="222"/>
      <c r="HN11" s="222"/>
      <c r="HO11" s="467"/>
      <c r="HP11" s="188" t="str">
        <f t="shared" si="75"/>
        <v/>
      </c>
      <c r="HQ11" s="188" t="str">
        <f>IF((HP11&lt;&gt;""),IF(OR($F11&lt;&gt;$G11,PrSettings!$M$4="●"),(($F11-$G11)=(HM11-HN11))*1,0),"")</f>
        <v/>
      </c>
      <c r="HR11" s="188" t="str">
        <f t="shared" si="76"/>
        <v/>
      </c>
      <c r="HS11" s="188" t="str">
        <f>IF(HP11&lt;&gt;"",IF(ABS($F11-$G11)&gt;=PrSettings!$M$7,(ABS($F11-$G11-HM11+HN11)&lt;=1)*1,IF(AND(HP11,$F11=$G11,$F11&gt;=PrSettings!$M$6),(ABS(HM11-$F11)&lt;=1)*1,IF(AND(HP11,$F11+$G11&gt;=PrSettings!$M$8),(ABS(HM11-$F11)+ABS(HN11-$G11)&lt;=1)*1,""))),"")</f>
        <v/>
      </c>
      <c r="HT11" s="468"/>
      <c r="HV11" s="186">
        <f t="shared" si="17"/>
        <v>60</v>
      </c>
      <c r="HW11" s="187" t="str">
        <f t="shared" si="138"/>
        <v>South Africa</v>
      </c>
      <c r="HX11" s="188">
        <f t="shared" si="77"/>
        <v>25</v>
      </c>
      <c r="HY11" s="187" t="str">
        <f t="shared" si="139"/>
        <v>Rep. of Korea</v>
      </c>
      <c r="HZ11" s="222"/>
      <c r="IA11" s="222"/>
      <c r="IB11" s="467"/>
      <c r="IC11" s="188" t="str">
        <f t="shared" si="78"/>
        <v/>
      </c>
      <c r="ID11" s="188" t="str">
        <f>IF((IC11&lt;&gt;""),IF(OR($F11&lt;&gt;$G11,PrSettings!$M$4="●"),(($F11-$G11)=(HZ11-IA11))*1,0),"")</f>
        <v/>
      </c>
      <c r="IE11" s="188" t="str">
        <f t="shared" si="79"/>
        <v/>
      </c>
      <c r="IF11" s="188" t="str">
        <f>IF(IC11&lt;&gt;"",IF(ABS($F11-$G11)&gt;=PrSettings!$M$7,(ABS($F11-$G11-HZ11+IA11)&lt;=1)*1,IF(AND(IC11,$F11=$G11,$F11&gt;=PrSettings!$M$6),(ABS(HZ11-$F11)&lt;=1)*1,IF(AND(IC11,$F11+$G11&gt;=PrSettings!$M$8),(ABS(HZ11-$F11)+ABS(IA11-$G11)&lt;=1)*1,""))),"")</f>
        <v/>
      </c>
      <c r="IG11" s="468"/>
      <c r="II11" s="186">
        <f t="shared" si="18"/>
        <v>60</v>
      </c>
      <c r="IJ11" s="187" t="str">
        <f t="shared" si="140"/>
        <v>South Africa</v>
      </c>
      <c r="IK11" s="188">
        <f t="shared" si="80"/>
        <v>25</v>
      </c>
      <c r="IL11" s="187" t="str">
        <f t="shared" si="141"/>
        <v>Rep. of Korea</v>
      </c>
      <c r="IM11" s="222"/>
      <c r="IN11" s="222"/>
      <c r="IO11" s="467"/>
      <c r="IP11" s="188" t="str">
        <f t="shared" si="81"/>
        <v/>
      </c>
      <c r="IQ11" s="188" t="str">
        <f>IF((IP11&lt;&gt;""),IF(OR($F11&lt;&gt;$G11,PrSettings!$M$4="●"),(($F11-$G11)=(IM11-IN11))*1,0),"")</f>
        <v/>
      </c>
      <c r="IR11" s="188" t="str">
        <f t="shared" si="82"/>
        <v/>
      </c>
      <c r="IS11" s="188" t="str">
        <f>IF(IP11&lt;&gt;"",IF(ABS($F11-$G11)&gt;=PrSettings!$M$7,(ABS($F11-$G11-IM11+IN11)&lt;=1)*1,IF(AND(IP11,$F11=$G11,$F11&gt;=PrSettings!$M$6),(ABS(IM11-$F11)&lt;=1)*1,IF(AND(IP11,$F11+$G11&gt;=PrSettings!$M$8),(ABS(IM11-$F11)+ABS(IN11-$G11)&lt;=1)*1,""))),"")</f>
        <v/>
      </c>
      <c r="IT11" s="468"/>
      <c r="IV11" s="186">
        <f t="shared" si="19"/>
        <v>60</v>
      </c>
      <c r="IW11" s="187" t="str">
        <f t="shared" si="142"/>
        <v>South Africa</v>
      </c>
      <c r="IX11" s="188">
        <f t="shared" si="83"/>
        <v>25</v>
      </c>
      <c r="IY11" s="187" t="str">
        <f t="shared" si="143"/>
        <v>Rep. of Korea</v>
      </c>
      <c r="IZ11" s="222"/>
      <c r="JA11" s="222"/>
      <c r="JB11" s="467"/>
      <c r="JC11" s="188" t="str">
        <f t="shared" si="84"/>
        <v/>
      </c>
      <c r="JD11" s="188" t="str">
        <f>IF((JC11&lt;&gt;""),IF(OR($F11&lt;&gt;$G11,PrSettings!$M$4="●"),(($F11-$G11)=(IZ11-JA11))*1,0),"")</f>
        <v/>
      </c>
      <c r="JE11" s="188" t="str">
        <f t="shared" si="85"/>
        <v/>
      </c>
      <c r="JF11" s="188" t="str">
        <f>IF(JC11&lt;&gt;"",IF(ABS($F11-$G11)&gt;=PrSettings!$M$7,(ABS($F11-$G11-IZ11+JA11)&lt;=1)*1,IF(AND(JC11,$F11=$G11,$F11&gt;=PrSettings!$M$6),(ABS(IZ11-$F11)&lt;=1)*1,IF(AND(JC11,$F11+$G11&gt;=PrSettings!$M$8),(ABS(IZ11-$F11)+ABS(JA11-$G11)&lt;=1)*1,""))),"")</f>
        <v/>
      </c>
      <c r="JG11" s="468"/>
      <c r="JI11" s="186">
        <f t="shared" si="20"/>
        <v>60</v>
      </c>
      <c r="JJ11" s="187" t="str">
        <f t="shared" si="144"/>
        <v>South Africa</v>
      </c>
      <c r="JK11" s="188">
        <f t="shared" si="86"/>
        <v>25</v>
      </c>
      <c r="JL11" s="187" t="str">
        <f t="shared" si="145"/>
        <v>Rep. of Korea</v>
      </c>
      <c r="JM11" s="222"/>
      <c r="JN11" s="222"/>
      <c r="JO11" s="467"/>
      <c r="JP11" s="188" t="str">
        <f t="shared" si="87"/>
        <v/>
      </c>
      <c r="JQ11" s="188" t="str">
        <f>IF((JP11&lt;&gt;""),IF(OR($F11&lt;&gt;$G11,PrSettings!$M$4="●"),(($F11-$G11)=(JM11-JN11))*1,0),"")</f>
        <v/>
      </c>
      <c r="JR11" s="188" t="str">
        <f t="shared" si="88"/>
        <v/>
      </c>
      <c r="JS11" s="188" t="str">
        <f>IF(JP11&lt;&gt;"",IF(ABS($F11-$G11)&gt;=PrSettings!$M$7,(ABS($F11-$G11-JM11+JN11)&lt;=1)*1,IF(AND(JP11,$F11=$G11,$F11&gt;=PrSettings!$M$6),(ABS(JM11-$F11)&lt;=1)*1,IF(AND(JP11,$F11+$G11&gt;=PrSettings!$M$8),(ABS(JM11-$F11)+ABS(JN11-$G11)&lt;=1)*1,""))),"")</f>
        <v/>
      </c>
      <c r="JT11" s="468"/>
      <c r="JV11" s="186">
        <f t="shared" si="21"/>
        <v>60</v>
      </c>
      <c r="JW11" s="187" t="str">
        <f t="shared" si="146"/>
        <v>South Africa</v>
      </c>
      <c r="JX11" s="188">
        <f t="shared" si="89"/>
        <v>25</v>
      </c>
      <c r="JY11" s="187" t="str">
        <f t="shared" si="147"/>
        <v>Rep. of Korea</v>
      </c>
      <c r="JZ11" s="222"/>
      <c r="KA11" s="222"/>
      <c r="KB11" s="467"/>
      <c r="KC11" s="188" t="str">
        <f t="shared" si="90"/>
        <v/>
      </c>
      <c r="KD11" s="188" t="str">
        <f>IF((KC11&lt;&gt;""),IF(OR($F11&lt;&gt;$G11,PrSettings!$M$4="●"),(($F11-$G11)=(JZ11-KA11))*1,0),"")</f>
        <v/>
      </c>
      <c r="KE11" s="188" t="str">
        <f t="shared" si="91"/>
        <v/>
      </c>
      <c r="KF11" s="188" t="str">
        <f>IF(KC11&lt;&gt;"",IF(ABS($F11-$G11)&gt;=PrSettings!$M$7,(ABS($F11-$G11-JZ11+KA11)&lt;=1)*1,IF(AND(KC11,$F11=$G11,$F11&gt;=PrSettings!$M$6),(ABS(JZ11-$F11)&lt;=1)*1,IF(AND(KC11,$F11+$G11&gt;=PrSettings!$M$8),(ABS(JZ11-$F11)+ABS(KA11-$G11)&lt;=1)*1,""))),"")</f>
        <v/>
      </c>
      <c r="KG11" s="468"/>
      <c r="KI11" s="186">
        <f t="shared" si="22"/>
        <v>60</v>
      </c>
      <c r="KJ11" s="187" t="str">
        <f t="shared" si="148"/>
        <v>South Africa</v>
      </c>
      <c r="KK11" s="188">
        <f t="shared" si="92"/>
        <v>25</v>
      </c>
      <c r="KL11" s="187" t="str">
        <f t="shared" si="149"/>
        <v>Rep. of Korea</v>
      </c>
      <c r="KM11" s="222"/>
      <c r="KN11" s="222"/>
      <c r="KO11" s="467"/>
      <c r="KP11" s="188" t="str">
        <f t="shared" si="93"/>
        <v/>
      </c>
      <c r="KQ11" s="188" t="str">
        <f>IF((KP11&lt;&gt;""),IF(OR($F11&lt;&gt;$G11,PrSettings!$M$4="●"),(($F11-$G11)=(KM11-KN11))*1,0),"")</f>
        <v/>
      </c>
      <c r="KR11" s="188" t="str">
        <f t="shared" si="94"/>
        <v/>
      </c>
      <c r="KS11" s="188" t="str">
        <f>IF(KP11&lt;&gt;"",IF(ABS($F11-$G11)&gt;=PrSettings!$M$7,(ABS($F11-$G11-KM11+KN11)&lt;=1)*1,IF(AND(KP11,$F11=$G11,$F11&gt;=PrSettings!$M$6),(ABS(KM11-$F11)&lt;=1)*1,IF(AND(KP11,$F11+$G11&gt;=PrSettings!$M$8),(ABS(KM11-$F11)+ABS(KN11-$G11)&lt;=1)*1,""))),"")</f>
        <v/>
      </c>
      <c r="KT11" s="468"/>
      <c r="KV11" s="186">
        <f t="shared" si="23"/>
        <v>60</v>
      </c>
      <c r="KW11" s="187" t="str">
        <f t="shared" si="150"/>
        <v>South Africa</v>
      </c>
      <c r="KX11" s="188">
        <f t="shared" si="95"/>
        <v>25</v>
      </c>
      <c r="KY11" s="187" t="str">
        <f t="shared" si="151"/>
        <v>Rep. of Korea</v>
      </c>
      <c r="KZ11" s="222"/>
      <c r="LA11" s="222"/>
      <c r="LB11" s="467"/>
      <c r="LC11" s="188" t="str">
        <f t="shared" si="96"/>
        <v/>
      </c>
      <c r="LD11" s="188" t="str">
        <f>IF((LC11&lt;&gt;""),IF(OR($F11&lt;&gt;$G11,PrSettings!$M$4="●"),(($F11-$G11)=(KZ11-LA11))*1,0),"")</f>
        <v/>
      </c>
      <c r="LE11" s="188" t="str">
        <f t="shared" si="97"/>
        <v/>
      </c>
      <c r="LF11" s="188" t="str">
        <f>IF(LC11&lt;&gt;"",IF(ABS($F11-$G11)&gt;=PrSettings!$M$7,(ABS($F11-$G11-KZ11+LA11)&lt;=1)*1,IF(AND(LC11,$F11=$G11,$F11&gt;=PrSettings!$M$6),(ABS(KZ11-$F11)&lt;=1)*1,IF(AND(LC11,$F11+$G11&gt;=PrSettings!$M$8),(ABS(KZ11-$F11)+ABS(LA11-$G11)&lt;=1)*1,""))),"")</f>
        <v/>
      </c>
      <c r="LG11" s="468"/>
      <c r="LI11" s="186">
        <f t="shared" si="24"/>
        <v>60</v>
      </c>
      <c r="LJ11" s="187" t="str">
        <f t="shared" si="152"/>
        <v>South Africa</v>
      </c>
      <c r="LK11" s="188">
        <f t="shared" si="98"/>
        <v>25</v>
      </c>
      <c r="LL11" s="187" t="str">
        <f t="shared" si="153"/>
        <v>Rep. of Korea</v>
      </c>
      <c r="LM11" s="222"/>
      <c r="LN11" s="222"/>
      <c r="LO11" s="467"/>
      <c r="LP11" s="188" t="str">
        <f t="shared" si="99"/>
        <v/>
      </c>
      <c r="LQ11" s="188" t="str">
        <f>IF((LP11&lt;&gt;""),IF(OR($F11&lt;&gt;$G11,PrSettings!$M$4="●"),(($F11-$G11)=(LM11-LN11))*1,0),"")</f>
        <v/>
      </c>
      <c r="LR11" s="188" t="str">
        <f t="shared" si="100"/>
        <v/>
      </c>
      <c r="LS11" s="188" t="str">
        <f>IF(LP11&lt;&gt;"",IF(ABS($F11-$G11)&gt;=PrSettings!$M$7,(ABS($F11-$G11-LM11+LN11)&lt;=1)*1,IF(AND(LP11,$F11=$G11,$F11&gt;=PrSettings!$M$6),(ABS(LM11-$F11)&lt;=1)*1,IF(AND(LP11,$F11+$G11&gt;=PrSettings!$M$8),(ABS(LM11-$F11)+ABS(LN11-$G11)&lt;=1)*1,""))),"")</f>
        <v/>
      </c>
      <c r="LT11" s="468"/>
      <c r="LV11" s="186">
        <f t="shared" si="25"/>
        <v>60</v>
      </c>
      <c r="LW11" s="187" t="str">
        <f t="shared" si="154"/>
        <v>South Africa</v>
      </c>
      <c r="LX11" s="188">
        <f t="shared" si="101"/>
        <v>25</v>
      </c>
      <c r="LY11" s="187" t="str">
        <f t="shared" si="155"/>
        <v>Rep. of Korea</v>
      </c>
      <c r="LZ11" s="222"/>
      <c r="MA11" s="222"/>
      <c r="MB11" s="467"/>
      <c r="MC11" s="188" t="str">
        <f t="shared" si="102"/>
        <v/>
      </c>
      <c r="MD11" s="188" t="str">
        <f>IF((MC11&lt;&gt;""),IF(OR($F11&lt;&gt;$G11,PrSettings!$M$4="●"),(($F11-$G11)=(LZ11-MA11))*1,0),"")</f>
        <v/>
      </c>
      <c r="ME11" s="188" t="str">
        <f t="shared" si="103"/>
        <v/>
      </c>
      <c r="MF11" s="188" t="str">
        <f>IF(MC11&lt;&gt;"",IF(ABS($F11-$G11)&gt;=PrSettings!$M$7,(ABS($F11-$G11-LZ11+MA11)&lt;=1)*1,IF(AND(MC11,$F11=$G11,$F11&gt;=PrSettings!$M$6),(ABS(LZ11-$F11)&lt;=1)*1,IF(AND(MC11,$F11+$G11&gt;=PrSettings!$M$8),(ABS(LZ11-$F11)+ABS(MA11-$G11)&lt;=1)*1,""))),"")</f>
        <v/>
      </c>
      <c r="MG11" s="468"/>
    </row>
    <row r="12" spans="1:345" ht="24" customHeight="1">
      <c r="B12" s="195" t="str">
        <f>Language!$E$130&amp;" B"</f>
        <v>Group B</v>
      </c>
      <c r="C12" s="196"/>
      <c r="D12" s="201"/>
      <c r="E12" s="198"/>
      <c r="F12" s="202"/>
      <c r="G12" s="203"/>
      <c r="I12" s="195" t="str">
        <f t="shared" si="0"/>
        <v>Group B</v>
      </c>
      <c r="J12" s="197"/>
      <c r="K12" s="201"/>
      <c r="L12" s="198"/>
      <c r="M12" s="226"/>
      <c r="N12" s="227"/>
      <c r="O12" s="199"/>
      <c r="P12" s="210"/>
      <c r="Q12" s="210"/>
      <c r="R12" s="198"/>
      <c r="S12" s="198"/>
      <c r="T12" s="211"/>
      <c r="V12" s="195" t="str">
        <f t="shared" si="1"/>
        <v>Group B</v>
      </c>
      <c r="W12" s="197"/>
      <c r="X12" s="201"/>
      <c r="Y12" s="198"/>
      <c r="Z12" s="226"/>
      <c r="AA12" s="227"/>
      <c r="AB12" s="199"/>
      <c r="AC12" s="210"/>
      <c r="AD12" s="210"/>
      <c r="AE12" s="198"/>
      <c r="AF12" s="198"/>
      <c r="AG12" s="211"/>
      <c r="AI12" s="195" t="str">
        <f t="shared" si="2"/>
        <v>Group B</v>
      </c>
      <c r="AJ12" s="197"/>
      <c r="AK12" s="201"/>
      <c r="AL12" s="198"/>
      <c r="AM12" s="226"/>
      <c r="AN12" s="227"/>
      <c r="AO12" s="199"/>
      <c r="AP12" s="210"/>
      <c r="AQ12" s="210"/>
      <c r="AR12" s="198"/>
      <c r="AS12" s="198"/>
      <c r="AT12" s="211"/>
      <c r="AV12" s="195" t="str">
        <f t="shared" si="3"/>
        <v>Group B</v>
      </c>
      <c r="AW12" s="197"/>
      <c r="AX12" s="201"/>
      <c r="AY12" s="198"/>
      <c r="AZ12" s="226"/>
      <c r="BA12" s="227"/>
      <c r="BB12" s="199"/>
      <c r="BC12" s="210"/>
      <c r="BD12" s="210"/>
      <c r="BE12" s="198"/>
      <c r="BF12" s="198"/>
      <c r="BG12" s="211"/>
      <c r="BI12" s="195" t="str">
        <f t="shared" si="4"/>
        <v>Group B</v>
      </c>
      <c r="BJ12" s="197"/>
      <c r="BK12" s="201"/>
      <c r="BL12" s="198"/>
      <c r="BM12" s="226"/>
      <c r="BN12" s="227"/>
      <c r="BO12" s="199"/>
      <c r="BP12" s="210"/>
      <c r="BQ12" s="210"/>
      <c r="BR12" s="198"/>
      <c r="BS12" s="198"/>
      <c r="BT12" s="211"/>
      <c r="BV12" s="195" t="str">
        <f t="shared" si="5"/>
        <v>Group B</v>
      </c>
      <c r="BW12" s="197"/>
      <c r="BX12" s="201"/>
      <c r="BY12" s="198"/>
      <c r="BZ12" s="226"/>
      <c r="CA12" s="227"/>
      <c r="CB12" s="199"/>
      <c r="CC12" s="210"/>
      <c r="CD12" s="210"/>
      <c r="CE12" s="198"/>
      <c r="CF12" s="198"/>
      <c r="CG12" s="211"/>
      <c r="CI12" s="195" t="str">
        <f t="shared" si="6"/>
        <v>Group B</v>
      </c>
      <c r="CJ12" s="197"/>
      <c r="CK12" s="201"/>
      <c r="CL12" s="198"/>
      <c r="CM12" s="226"/>
      <c r="CN12" s="227"/>
      <c r="CO12" s="199"/>
      <c r="CP12" s="210"/>
      <c r="CQ12" s="210"/>
      <c r="CR12" s="198"/>
      <c r="CS12" s="198"/>
      <c r="CT12" s="211"/>
      <c r="CV12" s="195" t="str">
        <f t="shared" si="7"/>
        <v>Group B</v>
      </c>
      <c r="CW12" s="197"/>
      <c r="CX12" s="201"/>
      <c r="CY12" s="198"/>
      <c r="CZ12" s="226"/>
      <c r="DA12" s="227"/>
      <c r="DB12" s="199"/>
      <c r="DC12" s="210"/>
      <c r="DD12" s="210"/>
      <c r="DE12" s="198"/>
      <c r="DF12" s="198"/>
      <c r="DG12" s="211"/>
      <c r="DI12" s="195" t="str">
        <f t="shared" si="8"/>
        <v>Group B</v>
      </c>
      <c r="DJ12" s="197"/>
      <c r="DK12" s="201"/>
      <c r="DL12" s="198"/>
      <c r="DM12" s="226"/>
      <c r="DN12" s="227"/>
      <c r="DO12" s="199"/>
      <c r="DP12" s="210"/>
      <c r="DQ12" s="210"/>
      <c r="DR12" s="198"/>
      <c r="DS12" s="198"/>
      <c r="DT12" s="211"/>
      <c r="DV12" s="195" t="str">
        <f t="shared" si="9"/>
        <v>Group B</v>
      </c>
      <c r="DW12" s="197"/>
      <c r="DX12" s="201"/>
      <c r="DY12" s="198"/>
      <c r="DZ12" s="226"/>
      <c r="EA12" s="227"/>
      <c r="EB12" s="199"/>
      <c r="EC12" s="210"/>
      <c r="ED12" s="210"/>
      <c r="EE12" s="198"/>
      <c r="EF12" s="198"/>
      <c r="EG12" s="211"/>
      <c r="EI12" s="195" t="str">
        <f t="shared" si="10"/>
        <v>Group B</v>
      </c>
      <c r="EJ12" s="197"/>
      <c r="EK12" s="201"/>
      <c r="EL12" s="198"/>
      <c r="EM12" s="226"/>
      <c r="EN12" s="227"/>
      <c r="EO12" s="199"/>
      <c r="EP12" s="210"/>
      <c r="EQ12" s="210"/>
      <c r="ER12" s="198"/>
      <c r="ES12" s="198"/>
      <c r="ET12" s="211"/>
      <c r="EV12" s="195" t="str">
        <f t="shared" si="11"/>
        <v>Group B</v>
      </c>
      <c r="EW12" s="197"/>
      <c r="EX12" s="201"/>
      <c r="EY12" s="198"/>
      <c r="EZ12" s="226"/>
      <c r="FA12" s="227"/>
      <c r="FB12" s="199"/>
      <c r="FC12" s="210"/>
      <c r="FD12" s="210"/>
      <c r="FE12" s="198"/>
      <c r="FF12" s="198"/>
      <c r="FG12" s="211"/>
      <c r="FI12" s="195" t="str">
        <f t="shared" si="12"/>
        <v>Group B</v>
      </c>
      <c r="FJ12" s="197"/>
      <c r="FK12" s="201"/>
      <c r="FL12" s="198"/>
      <c r="FM12" s="226"/>
      <c r="FN12" s="227"/>
      <c r="FO12" s="199"/>
      <c r="FP12" s="210"/>
      <c r="FQ12" s="210"/>
      <c r="FR12" s="198"/>
      <c r="FS12" s="198"/>
      <c r="FT12" s="211"/>
      <c r="FV12" s="195" t="str">
        <f t="shared" si="13"/>
        <v>Group B</v>
      </c>
      <c r="FW12" s="197"/>
      <c r="FX12" s="201"/>
      <c r="FY12" s="198"/>
      <c r="FZ12" s="226"/>
      <c r="GA12" s="227"/>
      <c r="GB12" s="199"/>
      <c r="GC12" s="210"/>
      <c r="GD12" s="210"/>
      <c r="GE12" s="198"/>
      <c r="GF12" s="198"/>
      <c r="GG12" s="211"/>
      <c r="GI12" s="195" t="str">
        <f t="shared" si="14"/>
        <v>Group B</v>
      </c>
      <c r="GJ12" s="197"/>
      <c r="GK12" s="201"/>
      <c r="GL12" s="198"/>
      <c r="GM12" s="226"/>
      <c r="GN12" s="227"/>
      <c r="GO12" s="199"/>
      <c r="GP12" s="210"/>
      <c r="GQ12" s="210"/>
      <c r="GR12" s="198"/>
      <c r="GS12" s="198"/>
      <c r="GT12" s="211"/>
      <c r="GV12" s="195" t="str">
        <f t="shared" si="15"/>
        <v>Group B</v>
      </c>
      <c r="GW12" s="197"/>
      <c r="GX12" s="201"/>
      <c r="GY12" s="198"/>
      <c r="GZ12" s="226"/>
      <c r="HA12" s="227"/>
      <c r="HB12" s="199"/>
      <c r="HC12" s="210"/>
      <c r="HD12" s="210"/>
      <c r="HE12" s="198"/>
      <c r="HF12" s="198"/>
      <c r="HG12" s="211"/>
      <c r="HI12" s="195" t="str">
        <f t="shared" si="16"/>
        <v>Group B</v>
      </c>
      <c r="HJ12" s="197"/>
      <c r="HK12" s="201"/>
      <c r="HL12" s="198"/>
      <c r="HM12" s="226"/>
      <c r="HN12" s="227"/>
      <c r="HO12" s="199"/>
      <c r="HP12" s="210"/>
      <c r="HQ12" s="210"/>
      <c r="HR12" s="198"/>
      <c r="HS12" s="198"/>
      <c r="HT12" s="211"/>
      <c r="HV12" s="195" t="str">
        <f t="shared" si="17"/>
        <v>Group B</v>
      </c>
      <c r="HW12" s="197"/>
      <c r="HX12" s="201"/>
      <c r="HY12" s="198"/>
      <c r="HZ12" s="226"/>
      <c r="IA12" s="227"/>
      <c r="IB12" s="199"/>
      <c r="IC12" s="210"/>
      <c r="ID12" s="210"/>
      <c r="IE12" s="198"/>
      <c r="IF12" s="198"/>
      <c r="IG12" s="211"/>
      <c r="II12" s="195" t="str">
        <f t="shared" si="18"/>
        <v>Group B</v>
      </c>
      <c r="IJ12" s="197"/>
      <c r="IK12" s="201"/>
      <c r="IL12" s="198"/>
      <c r="IM12" s="226"/>
      <c r="IN12" s="227"/>
      <c r="IO12" s="199"/>
      <c r="IP12" s="210"/>
      <c r="IQ12" s="210"/>
      <c r="IR12" s="198"/>
      <c r="IS12" s="198"/>
      <c r="IT12" s="211"/>
      <c r="IV12" s="195" t="str">
        <f t="shared" si="19"/>
        <v>Group B</v>
      </c>
      <c r="IW12" s="197"/>
      <c r="IX12" s="201"/>
      <c r="IY12" s="198"/>
      <c r="IZ12" s="226"/>
      <c r="JA12" s="227"/>
      <c r="JB12" s="199"/>
      <c r="JC12" s="210"/>
      <c r="JD12" s="210"/>
      <c r="JE12" s="198"/>
      <c r="JF12" s="198"/>
      <c r="JG12" s="211"/>
      <c r="JI12" s="195" t="str">
        <f t="shared" si="20"/>
        <v>Group B</v>
      </c>
      <c r="JJ12" s="197"/>
      <c r="JK12" s="201"/>
      <c r="JL12" s="198"/>
      <c r="JM12" s="226"/>
      <c r="JN12" s="227"/>
      <c r="JO12" s="199"/>
      <c r="JP12" s="210"/>
      <c r="JQ12" s="210"/>
      <c r="JR12" s="198"/>
      <c r="JS12" s="198"/>
      <c r="JT12" s="211"/>
      <c r="JV12" s="195" t="str">
        <f t="shared" si="21"/>
        <v>Group B</v>
      </c>
      <c r="JW12" s="197"/>
      <c r="JX12" s="201"/>
      <c r="JY12" s="198"/>
      <c r="JZ12" s="226"/>
      <c r="KA12" s="227"/>
      <c r="KB12" s="199"/>
      <c r="KC12" s="210"/>
      <c r="KD12" s="210"/>
      <c r="KE12" s="198"/>
      <c r="KF12" s="198"/>
      <c r="KG12" s="211"/>
      <c r="KI12" s="195" t="str">
        <f t="shared" si="22"/>
        <v>Group B</v>
      </c>
      <c r="KJ12" s="197"/>
      <c r="KK12" s="201"/>
      <c r="KL12" s="198"/>
      <c r="KM12" s="226"/>
      <c r="KN12" s="227"/>
      <c r="KO12" s="199"/>
      <c r="KP12" s="210"/>
      <c r="KQ12" s="210"/>
      <c r="KR12" s="198"/>
      <c r="KS12" s="198"/>
      <c r="KT12" s="211"/>
      <c r="KV12" s="195" t="str">
        <f t="shared" si="23"/>
        <v>Group B</v>
      </c>
      <c r="KW12" s="197"/>
      <c r="KX12" s="201"/>
      <c r="KY12" s="198"/>
      <c r="KZ12" s="226"/>
      <c r="LA12" s="227"/>
      <c r="LB12" s="199"/>
      <c r="LC12" s="210"/>
      <c r="LD12" s="210"/>
      <c r="LE12" s="198"/>
      <c r="LF12" s="198"/>
      <c r="LG12" s="211"/>
      <c r="LI12" s="195" t="str">
        <f t="shared" si="24"/>
        <v>Group B</v>
      </c>
      <c r="LJ12" s="197"/>
      <c r="LK12" s="201"/>
      <c r="LL12" s="198"/>
      <c r="LM12" s="226"/>
      <c r="LN12" s="227"/>
      <c r="LO12" s="199"/>
      <c r="LP12" s="210"/>
      <c r="LQ12" s="210"/>
      <c r="LR12" s="198"/>
      <c r="LS12" s="198"/>
      <c r="LT12" s="211"/>
      <c r="LV12" s="195" t="str">
        <f t="shared" si="25"/>
        <v>Group B</v>
      </c>
      <c r="LW12" s="197"/>
      <c r="LX12" s="201"/>
      <c r="LY12" s="198"/>
      <c r="LZ12" s="226"/>
      <c r="MA12" s="227"/>
      <c r="MB12" s="199"/>
      <c r="MC12" s="210"/>
      <c r="MD12" s="210"/>
      <c r="ME12" s="198"/>
      <c r="MF12" s="198"/>
      <c r="MG12" s="211"/>
    </row>
    <row r="13" spans="1:345">
      <c r="B13" s="186">
        <f>INDEX(Groups!$C$7:$C$65,MATCH(C13,Groups!$D$7:$D$65,0))</f>
        <v>30</v>
      </c>
      <c r="C13" s="187" t="str">
        <f>CalcB!$P$22</f>
        <v>Canada</v>
      </c>
      <c r="D13" s="188">
        <f>INDEX(Groups!$C$7:$C$65,MATCH(E13,Groups!$D$7:$D$65,0))</f>
        <v>65</v>
      </c>
      <c r="E13" s="187" t="str">
        <f>CalcB!$Q$22</f>
        <v>Bosnia/Herzeg.</v>
      </c>
      <c r="F13" s="189" t="str">
        <f>CalcB!$R$22</f>
        <v/>
      </c>
      <c r="G13" s="190" t="str">
        <f>CalcB!$S$22</f>
        <v/>
      </c>
      <c r="I13" s="186">
        <f t="shared" si="0"/>
        <v>30</v>
      </c>
      <c r="J13" s="187" t="str">
        <f t="shared" ref="J13:J18" si="156">$C13</f>
        <v>Canada</v>
      </c>
      <c r="K13" s="188">
        <f t="shared" si="26"/>
        <v>65</v>
      </c>
      <c r="L13" s="187" t="str">
        <f t="shared" ref="L13:L18" si="157">$E13</f>
        <v>Bosnia/Herzeg.</v>
      </c>
      <c r="M13" s="222"/>
      <c r="N13" s="222"/>
      <c r="O13" s="217"/>
      <c r="P13" s="188" t="str">
        <f t="shared" ref="P13:P18" si="158">IF(($F13&lt;&gt;"")*($G13&lt;&gt;"")*(M13&lt;&gt;"")*(N13&lt;&gt;""),($F13&gt;$G13)*(M13&gt;N13)+($F13=$G13)*(M13=N13)+($F13&lt;$G13)*(M13&lt;N13),"")</f>
        <v/>
      </c>
      <c r="Q13" s="188" t="str">
        <f>IF((P13&lt;&gt;""),IF(OR($F13&lt;&gt;$G13,PrSettings!$M$4="●"),(($F13-$G13)=(M13-N13))*1,0),"")</f>
        <v/>
      </c>
      <c r="R13" s="188" t="str">
        <f t="shared" ref="R13:R18" si="159">IF((P13&lt;&gt;""),($F13=M13)*($G13=N13),"")</f>
        <v/>
      </c>
      <c r="S13" s="188" t="str">
        <f>IF(P13&lt;&gt;"",IF(ABS($F13-$G13)&gt;=PrSettings!$M$7,(ABS($F13-$G13-M13+N13)&lt;=1)*1,IF(AND(P13,$F13=$G13,$F13&gt;=PrSettings!$M$6),(ABS(M13-$F13)&lt;=1)*1,IF(AND(P13,$F13+$G13&gt;=PrSettings!$M$8),(ABS(M13-$F13)+ABS(N13-$G13)&lt;=1)*1,""))),"")</f>
        <v/>
      </c>
      <c r="T13" s="219"/>
      <c r="V13" s="186">
        <f t="shared" si="1"/>
        <v>30</v>
      </c>
      <c r="W13" s="187" t="str">
        <f t="shared" ref="W13:W18" si="160">$C13</f>
        <v>Canada</v>
      </c>
      <c r="X13" s="188">
        <f t="shared" si="29"/>
        <v>65</v>
      </c>
      <c r="Y13" s="187" t="str">
        <f t="shared" ref="Y13:Y18" si="161">$E13</f>
        <v>Bosnia/Herzeg.</v>
      </c>
      <c r="Z13" s="222"/>
      <c r="AA13" s="222"/>
      <c r="AB13" s="217"/>
      <c r="AC13" s="188" t="str">
        <f t="shared" ref="AC13:AC18" si="162">IF(($F13&lt;&gt;"")*($G13&lt;&gt;"")*(Z13&lt;&gt;"")*(AA13&lt;&gt;""),($F13&gt;$G13)*(Z13&gt;AA13)+($F13=$G13)*(Z13=AA13)+($F13&lt;$G13)*(Z13&lt;AA13),"")</f>
        <v/>
      </c>
      <c r="AD13" s="188" t="str">
        <f>IF((AC13&lt;&gt;""),IF(OR($F13&lt;&gt;$G13,PrSettings!$M$4="●"),(($F13-$G13)=(Z13-AA13))*1,0),"")</f>
        <v/>
      </c>
      <c r="AE13" s="188" t="str">
        <f t="shared" ref="AE13:AE18" si="163">IF((AC13&lt;&gt;""),($F13=Z13)*($G13=AA13),"")</f>
        <v/>
      </c>
      <c r="AF13" s="188" t="str">
        <f>IF(AC13&lt;&gt;"",IF(ABS($F13-$G13)&gt;=PrSettings!$M$7,(ABS($F13-$G13-Z13+AA13)&lt;=1)*1,IF(AND(AC13,$F13=$G13,$F13&gt;=PrSettings!$M$6),(ABS(Z13-$F13)&lt;=1)*1,IF(AND(AC13,$F13+$G13&gt;=PrSettings!$M$8),(ABS(Z13-$F13)+ABS(AA13-$G13)&lt;=1)*1,""))),"")</f>
        <v/>
      </c>
      <c r="AG13" s="219"/>
      <c r="AI13" s="186">
        <f t="shared" si="2"/>
        <v>30</v>
      </c>
      <c r="AJ13" s="187" t="str">
        <f t="shared" ref="AJ13:AJ18" si="164">$C13</f>
        <v>Canada</v>
      </c>
      <c r="AK13" s="188">
        <f t="shared" si="32"/>
        <v>65</v>
      </c>
      <c r="AL13" s="187" t="str">
        <f t="shared" ref="AL13:AL18" si="165">$E13</f>
        <v>Bosnia/Herzeg.</v>
      </c>
      <c r="AM13" s="222"/>
      <c r="AN13" s="222"/>
      <c r="AO13" s="217"/>
      <c r="AP13" s="188" t="str">
        <f t="shared" ref="AP13:AP18" si="166">IF(($F13&lt;&gt;"")*($G13&lt;&gt;"")*(AM13&lt;&gt;"")*(AN13&lt;&gt;""),($F13&gt;$G13)*(AM13&gt;AN13)+($F13=$G13)*(AM13=AN13)+($F13&lt;$G13)*(AM13&lt;AN13),"")</f>
        <v/>
      </c>
      <c r="AQ13" s="188" t="str">
        <f>IF((AP13&lt;&gt;""),IF(OR($F13&lt;&gt;$G13,PrSettings!$M$4="●"),(($F13-$G13)=(AM13-AN13))*1,0),"")</f>
        <v/>
      </c>
      <c r="AR13" s="188" t="str">
        <f t="shared" ref="AR13:AR18" si="167">IF((AP13&lt;&gt;""),($F13=AM13)*($G13=AN13),"")</f>
        <v/>
      </c>
      <c r="AS13" s="188" t="str">
        <f>IF(AP13&lt;&gt;"",IF(ABS($F13-$G13)&gt;=PrSettings!$M$7,(ABS($F13-$G13-AM13+AN13)&lt;=1)*1,IF(AND(AP13,$F13=$G13,$F13&gt;=PrSettings!$M$6),(ABS(AM13-$F13)&lt;=1)*1,IF(AND(AP13,$F13+$G13&gt;=PrSettings!$M$8),(ABS(AM13-$F13)+ABS(AN13-$G13)&lt;=1)*1,""))),"")</f>
        <v/>
      </c>
      <c r="AT13" s="219"/>
      <c r="AV13" s="186">
        <f t="shared" si="3"/>
        <v>30</v>
      </c>
      <c r="AW13" s="187" t="str">
        <f t="shared" ref="AW13:AW18" si="168">$C13</f>
        <v>Canada</v>
      </c>
      <c r="AX13" s="188">
        <f t="shared" si="35"/>
        <v>65</v>
      </c>
      <c r="AY13" s="187" t="str">
        <f t="shared" ref="AY13:AY18" si="169">$E13</f>
        <v>Bosnia/Herzeg.</v>
      </c>
      <c r="AZ13" s="222"/>
      <c r="BA13" s="222"/>
      <c r="BB13" s="217"/>
      <c r="BC13" s="188" t="str">
        <f t="shared" ref="BC13:BC18" si="170">IF(($F13&lt;&gt;"")*($G13&lt;&gt;"")*(AZ13&lt;&gt;"")*(BA13&lt;&gt;""),($F13&gt;$G13)*(AZ13&gt;BA13)+($F13=$G13)*(AZ13=BA13)+($F13&lt;$G13)*(AZ13&lt;BA13),"")</f>
        <v/>
      </c>
      <c r="BD13" s="188" t="str">
        <f>IF((BC13&lt;&gt;""),IF(OR($F13&lt;&gt;$G13,PrSettings!$M$4="●"),(($F13-$G13)=(AZ13-BA13))*1,0),"")</f>
        <v/>
      </c>
      <c r="BE13" s="188" t="str">
        <f t="shared" ref="BE13:BE18" si="171">IF((BC13&lt;&gt;""),($F13=AZ13)*($G13=BA13),"")</f>
        <v/>
      </c>
      <c r="BF13" s="188" t="str">
        <f>IF(BC13&lt;&gt;"",IF(ABS($F13-$G13)&gt;=PrSettings!$M$7,(ABS($F13-$G13-AZ13+BA13)&lt;=1)*1,IF(AND(BC13,$F13=$G13,$F13&gt;=PrSettings!$M$6),(ABS(AZ13-$F13)&lt;=1)*1,IF(AND(BC13,$F13+$G13&gt;=PrSettings!$M$8),(ABS(AZ13-$F13)+ABS(BA13-$G13)&lt;=1)*1,""))),"")</f>
        <v/>
      </c>
      <c r="BG13" s="219"/>
      <c r="BI13" s="186">
        <f t="shared" si="4"/>
        <v>30</v>
      </c>
      <c r="BJ13" s="187" t="str">
        <f t="shared" ref="BJ13:BJ18" si="172">$C13</f>
        <v>Canada</v>
      </c>
      <c r="BK13" s="188">
        <f t="shared" si="38"/>
        <v>65</v>
      </c>
      <c r="BL13" s="187" t="str">
        <f t="shared" ref="BL13:BL18" si="173">$E13</f>
        <v>Bosnia/Herzeg.</v>
      </c>
      <c r="BM13" s="222"/>
      <c r="BN13" s="222"/>
      <c r="BO13" s="217"/>
      <c r="BP13" s="188" t="str">
        <f t="shared" ref="BP13:BP18" si="174">IF(($F13&lt;&gt;"")*($G13&lt;&gt;"")*(BM13&lt;&gt;"")*(BN13&lt;&gt;""),($F13&gt;$G13)*(BM13&gt;BN13)+($F13=$G13)*(BM13=BN13)+($F13&lt;$G13)*(BM13&lt;BN13),"")</f>
        <v/>
      </c>
      <c r="BQ13" s="188" t="str">
        <f>IF((BP13&lt;&gt;""),IF(OR($F13&lt;&gt;$G13,PrSettings!$M$4="●"),(($F13-$G13)=(BM13-BN13))*1,0),"")</f>
        <v/>
      </c>
      <c r="BR13" s="188" t="str">
        <f t="shared" ref="BR13:BR18" si="175">IF((BP13&lt;&gt;""),($F13=BM13)*($G13=BN13),"")</f>
        <v/>
      </c>
      <c r="BS13" s="188" t="str">
        <f>IF(BP13&lt;&gt;"",IF(ABS($F13-$G13)&gt;=PrSettings!$M$7,(ABS($F13-$G13-BM13+BN13)&lt;=1)*1,IF(AND(BP13,$F13=$G13,$F13&gt;=PrSettings!$M$6),(ABS(BM13-$F13)&lt;=1)*1,IF(AND(BP13,$F13+$G13&gt;=PrSettings!$M$8),(ABS(BM13-$F13)+ABS(BN13-$G13)&lt;=1)*1,""))),"")</f>
        <v/>
      </c>
      <c r="BT13" s="219"/>
      <c r="BV13" s="186">
        <f t="shared" si="5"/>
        <v>30</v>
      </c>
      <c r="BW13" s="187" t="str">
        <f t="shared" ref="BW13:BW18" si="176">$C13</f>
        <v>Canada</v>
      </c>
      <c r="BX13" s="188">
        <f t="shared" si="41"/>
        <v>65</v>
      </c>
      <c r="BY13" s="187" t="str">
        <f t="shared" ref="BY13:BY18" si="177">$E13</f>
        <v>Bosnia/Herzeg.</v>
      </c>
      <c r="BZ13" s="222"/>
      <c r="CA13" s="222"/>
      <c r="CB13" s="217"/>
      <c r="CC13" s="188" t="str">
        <f t="shared" ref="CC13:CC18" si="178">IF(($F13&lt;&gt;"")*($G13&lt;&gt;"")*(BZ13&lt;&gt;"")*(CA13&lt;&gt;""),($F13&gt;$G13)*(BZ13&gt;CA13)+($F13=$G13)*(BZ13=CA13)+($F13&lt;$G13)*(BZ13&lt;CA13),"")</f>
        <v/>
      </c>
      <c r="CD13" s="188" t="str">
        <f>IF((CC13&lt;&gt;""),IF(OR($F13&lt;&gt;$G13,PrSettings!$M$4="●"),(($F13-$G13)=(BZ13-CA13))*1,0),"")</f>
        <v/>
      </c>
      <c r="CE13" s="188" t="str">
        <f t="shared" ref="CE13:CE18" si="179">IF((CC13&lt;&gt;""),($F13=BZ13)*($G13=CA13),"")</f>
        <v/>
      </c>
      <c r="CF13" s="188" t="str">
        <f>IF(CC13&lt;&gt;"",IF(ABS($F13-$G13)&gt;=PrSettings!$M$7,(ABS($F13-$G13-BZ13+CA13)&lt;=1)*1,IF(AND(CC13,$F13=$G13,$F13&gt;=PrSettings!$M$6),(ABS(BZ13-$F13)&lt;=1)*1,IF(AND(CC13,$F13+$G13&gt;=PrSettings!$M$8),(ABS(BZ13-$F13)+ABS(CA13-$G13)&lt;=1)*1,""))),"")</f>
        <v/>
      </c>
      <c r="CG13" s="219"/>
      <c r="CI13" s="186">
        <f t="shared" si="6"/>
        <v>30</v>
      </c>
      <c r="CJ13" s="187" t="str">
        <f t="shared" ref="CJ13:CJ18" si="180">$C13</f>
        <v>Canada</v>
      </c>
      <c r="CK13" s="188">
        <f t="shared" si="44"/>
        <v>65</v>
      </c>
      <c r="CL13" s="187" t="str">
        <f t="shared" ref="CL13:CL18" si="181">$E13</f>
        <v>Bosnia/Herzeg.</v>
      </c>
      <c r="CM13" s="222"/>
      <c r="CN13" s="222"/>
      <c r="CO13" s="217"/>
      <c r="CP13" s="188" t="str">
        <f t="shared" ref="CP13:CP18" si="182">IF(($F13&lt;&gt;"")*($G13&lt;&gt;"")*(CM13&lt;&gt;"")*(CN13&lt;&gt;""),($F13&gt;$G13)*(CM13&gt;CN13)+($F13=$G13)*(CM13=CN13)+($F13&lt;$G13)*(CM13&lt;CN13),"")</f>
        <v/>
      </c>
      <c r="CQ13" s="188" t="str">
        <f>IF((CP13&lt;&gt;""),IF(OR($F13&lt;&gt;$G13,PrSettings!$M$4="●"),(($F13-$G13)=(CM13-CN13))*1,0),"")</f>
        <v/>
      </c>
      <c r="CR13" s="188" t="str">
        <f t="shared" ref="CR13:CR18" si="183">IF((CP13&lt;&gt;""),($F13=CM13)*($G13=CN13),"")</f>
        <v/>
      </c>
      <c r="CS13" s="188" t="str">
        <f>IF(CP13&lt;&gt;"",IF(ABS($F13-$G13)&gt;=PrSettings!$M$7,(ABS($F13-$G13-CM13+CN13)&lt;=1)*1,IF(AND(CP13,$F13=$G13,$F13&gt;=PrSettings!$M$6),(ABS(CM13-$F13)&lt;=1)*1,IF(AND(CP13,$F13+$G13&gt;=PrSettings!$M$8),(ABS(CM13-$F13)+ABS(CN13-$G13)&lt;=1)*1,""))),"")</f>
        <v/>
      </c>
      <c r="CT13" s="219"/>
      <c r="CV13" s="186">
        <f t="shared" si="7"/>
        <v>30</v>
      </c>
      <c r="CW13" s="187" t="str">
        <f t="shared" ref="CW13:CW18" si="184">$C13</f>
        <v>Canada</v>
      </c>
      <c r="CX13" s="188">
        <f t="shared" si="47"/>
        <v>65</v>
      </c>
      <c r="CY13" s="187" t="str">
        <f t="shared" ref="CY13:CY18" si="185">$E13</f>
        <v>Bosnia/Herzeg.</v>
      </c>
      <c r="CZ13" s="222"/>
      <c r="DA13" s="222"/>
      <c r="DB13" s="217"/>
      <c r="DC13" s="188" t="str">
        <f t="shared" ref="DC13:DC18" si="186">IF(($F13&lt;&gt;"")*($G13&lt;&gt;"")*(CZ13&lt;&gt;"")*(DA13&lt;&gt;""),($F13&gt;$G13)*(CZ13&gt;DA13)+($F13=$G13)*(CZ13=DA13)+($F13&lt;$G13)*(CZ13&lt;DA13),"")</f>
        <v/>
      </c>
      <c r="DD13" s="188" t="str">
        <f>IF((DC13&lt;&gt;""),IF(OR($F13&lt;&gt;$G13,PrSettings!$M$4="●"),(($F13-$G13)=(CZ13-DA13))*1,0),"")</f>
        <v/>
      </c>
      <c r="DE13" s="188" t="str">
        <f t="shared" ref="DE13:DE18" si="187">IF((DC13&lt;&gt;""),($F13=CZ13)*($G13=DA13),"")</f>
        <v/>
      </c>
      <c r="DF13" s="188" t="str">
        <f>IF(DC13&lt;&gt;"",IF(ABS($F13-$G13)&gt;=PrSettings!$M$7,(ABS($F13-$G13-CZ13+DA13)&lt;=1)*1,IF(AND(DC13,$F13=$G13,$F13&gt;=PrSettings!$M$6),(ABS(CZ13-$F13)&lt;=1)*1,IF(AND(DC13,$F13+$G13&gt;=PrSettings!$M$8),(ABS(CZ13-$F13)+ABS(DA13-$G13)&lt;=1)*1,""))),"")</f>
        <v/>
      </c>
      <c r="DG13" s="219"/>
      <c r="DI13" s="186">
        <f t="shared" si="8"/>
        <v>30</v>
      </c>
      <c r="DJ13" s="187" t="str">
        <f t="shared" ref="DJ13:DJ18" si="188">$C13</f>
        <v>Canada</v>
      </c>
      <c r="DK13" s="188">
        <f t="shared" si="50"/>
        <v>65</v>
      </c>
      <c r="DL13" s="187" t="str">
        <f t="shared" ref="DL13:DL18" si="189">$E13</f>
        <v>Bosnia/Herzeg.</v>
      </c>
      <c r="DM13" s="222"/>
      <c r="DN13" s="222"/>
      <c r="DO13" s="217"/>
      <c r="DP13" s="188" t="str">
        <f t="shared" ref="DP13:DP18" si="190">IF(($F13&lt;&gt;"")*($G13&lt;&gt;"")*(DM13&lt;&gt;"")*(DN13&lt;&gt;""),($F13&gt;$G13)*(DM13&gt;DN13)+($F13=$G13)*(DM13=DN13)+($F13&lt;$G13)*(DM13&lt;DN13),"")</f>
        <v/>
      </c>
      <c r="DQ13" s="188" t="str">
        <f>IF((DP13&lt;&gt;""),IF(OR($F13&lt;&gt;$G13,PrSettings!$M$4="●"),(($F13-$G13)=(DM13-DN13))*1,0),"")</f>
        <v/>
      </c>
      <c r="DR13" s="188" t="str">
        <f t="shared" ref="DR13:DR18" si="191">IF((DP13&lt;&gt;""),($F13=DM13)*($G13=DN13),"")</f>
        <v/>
      </c>
      <c r="DS13" s="188" t="str">
        <f>IF(DP13&lt;&gt;"",IF(ABS($F13-$G13)&gt;=PrSettings!$M$7,(ABS($F13-$G13-DM13+DN13)&lt;=1)*1,IF(AND(DP13,$F13=$G13,$F13&gt;=PrSettings!$M$6),(ABS(DM13-$F13)&lt;=1)*1,IF(AND(DP13,$F13+$G13&gt;=PrSettings!$M$8),(ABS(DM13-$F13)+ABS(DN13-$G13)&lt;=1)*1,""))),"")</f>
        <v/>
      </c>
      <c r="DT13" s="219"/>
      <c r="DV13" s="186">
        <f t="shared" si="9"/>
        <v>30</v>
      </c>
      <c r="DW13" s="187" t="str">
        <f t="shared" ref="DW13:DW18" si="192">$C13</f>
        <v>Canada</v>
      </c>
      <c r="DX13" s="188">
        <f t="shared" si="53"/>
        <v>65</v>
      </c>
      <c r="DY13" s="187" t="str">
        <f t="shared" ref="DY13:DY18" si="193">$E13</f>
        <v>Bosnia/Herzeg.</v>
      </c>
      <c r="DZ13" s="222"/>
      <c r="EA13" s="222"/>
      <c r="EB13" s="217"/>
      <c r="EC13" s="188" t="str">
        <f t="shared" ref="EC13:EC18" si="194">IF(($F13&lt;&gt;"")*($G13&lt;&gt;"")*(DZ13&lt;&gt;"")*(EA13&lt;&gt;""),($F13&gt;$G13)*(DZ13&gt;EA13)+($F13=$G13)*(DZ13=EA13)+($F13&lt;$G13)*(DZ13&lt;EA13),"")</f>
        <v/>
      </c>
      <c r="ED13" s="188" t="str">
        <f>IF((EC13&lt;&gt;""),IF(OR($F13&lt;&gt;$G13,PrSettings!$M$4="●"),(($F13-$G13)=(DZ13-EA13))*1,0),"")</f>
        <v/>
      </c>
      <c r="EE13" s="188" t="str">
        <f t="shared" ref="EE13:EE18" si="195">IF((EC13&lt;&gt;""),($F13=DZ13)*($G13=EA13),"")</f>
        <v/>
      </c>
      <c r="EF13" s="188" t="str">
        <f>IF(EC13&lt;&gt;"",IF(ABS($F13-$G13)&gt;=PrSettings!$M$7,(ABS($F13-$G13-DZ13+EA13)&lt;=1)*1,IF(AND(EC13,$F13=$G13,$F13&gt;=PrSettings!$M$6),(ABS(DZ13-$F13)&lt;=1)*1,IF(AND(EC13,$F13+$G13&gt;=PrSettings!$M$8),(ABS(DZ13-$F13)+ABS(EA13-$G13)&lt;=1)*1,""))),"")</f>
        <v/>
      </c>
      <c r="EG13" s="219"/>
      <c r="EI13" s="186">
        <f t="shared" si="10"/>
        <v>30</v>
      </c>
      <c r="EJ13" s="187" t="str">
        <f t="shared" ref="EJ13:EJ18" si="196">$C13</f>
        <v>Canada</v>
      </c>
      <c r="EK13" s="188">
        <f t="shared" si="56"/>
        <v>65</v>
      </c>
      <c r="EL13" s="187" t="str">
        <f t="shared" ref="EL13:EL18" si="197">$E13</f>
        <v>Bosnia/Herzeg.</v>
      </c>
      <c r="EM13" s="222"/>
      <c r="EN13" s="222"/>
      <c r="EO13" s="217"/>
      <c r="EP13" s="188" t="str">
        <f t="shared" ref="EP13:EP18" si="198">IF(($F13&lt;&gt;"")*($G13&lt;&gt;"")*(EM13&lt;&gt;"")*(EN13&lt;&gt;""),($F13&gt;$G13)*(EM13&gt;EN13)+($F13=$G13)*(EM13=EN13)+($F13&lt;$G13)*(EM13&lt;EN13),"")</f>
        <v/>
      </c>
      <c r="EQ13" s="188" t="str">
        <f>IF((EP13&lt;&gt;""),IF(OR($F13&lt;&gt;$G13,PrSettings!$M$4="●"),(($F13-$G13)=(EM13-EN13))*1,0),"")</f>
        <v/>
      </c>
      <c r="ER13" s="188" t="str">
        <f t="shared" ref="ER13:ER18" si="199">IF((EP13&lt;&gt;""),($F13=EM13)*($G13=EN13),"")</f>
        <v/>
      </c>
      <c r="ES13" s="188" t="str">
        <f>IF(EP13&lt;&gt;"",IF(ABS($F13-$G13)&gt;=PrSettings!$M$7,(ABS($F13-$G13-EM13+EN13)&lt;=1)*1,IF(AND(EP13,$F13=$G13,$F13&gt;=PrSettings!$M$6),(ABS(EM13-$F13)&lt;=1)*1,IF(AND(EP13,$F13+$G13&gt;=PrSettings!$M$8),(ABS(EM13-$F13)+ABS(EN13-$G13)&lt;=1)*1,""))),"")</f>
        <v/>
      </c>
      <c r="ET13" s="219"/>
      <c r="EV13" s="186">
        <f t="shared" si="11"/>
        <v>30</v>
      </c>
      <c r="EW13" s="187" t="str">
        <f t="shared" ref="EW13:EW18" si="200">$C13</f>
        <v>Canada</v>
      </c>
      <c r="EX13" s="188">
        <f t="shared" si="59"/>
        <v>65</v>
      </c>
      <c r="EY13" s="187" t="str">
        <f t="shared" ref="EY13:EY18" si="201">$E13</f>
        <v>Bosnia/Herzeg.</v>
      </c>
      <c r="EZ13" s="222"/>
      <c r="FA13" s="222"/>
      <c r="FB13" s="217"/>
      <c r="FC13" s="188" t="str">
        <f t="shared" ref="FC13:FC18" si="202">IF(($F13&lt;&gt;"")*($G13&lt;&gt;"")*(EZ13&lt;&gt;"")*(FA13&lt;&gt;""),($F13&gt;$G13)*(EZ13&gt;FA13)+($F13=$G13)*(EZ13=FA13)+($F13&lt;$G13)*(EZ13&lt;FA13),"")</f>
        <v/>
      </c>
      <c r="FD13" s="188" t="str">
        <f>IF((FC13&lt;&gt;""),IF(OR($F13&lt;&gt;$G13,PrSettings!$M$4="●"),(($F13-$G13)=(EZ13-FA13))*1,0),"")</f>
        <v/>
      </c>
      <c r="FE13" s="188" t="str">
        <f t="shared" ref="FE13:FE18" si="203">IF((FC13&lt;&gt;""),($F13=EZ13)*($G13=FA13),"")</f>
        <v/>
      </c>
      <c r="FF13" s="188" t="str">
        <f>IF(FC13&lt;&gt;"",IF(ABS($F13-$G13)&gt;=PrSettings!$M$7,(ABS($F13-$G13-EZ13+FA13)&lt;=1)*1,IF(AND(FC13,$F13=$G13,$F13&gt;=PrSettings!$M$6),(ABS(EZ13-$F13)&lt;=1)*1,IF(AND(FC13,$F13+$G13&gt;=PrSettings!$M$8),(ABS(EZ13-$F13)+ABS(FA13-$G13)&lt;=1)*1,""))),"")</f>
        <v/>
      </c>
      <c r="FG13" s="219"/>
      <c r="FI13" s="186">
        <f t="shared" si="12"/>
        <v>30</v>
      </c>
      <c r="FJ13" s="187" t="str">
        <f t="shared" ref="FJ13:FJ18" si="204">$C13</f>
        <v>Canada</v>
      </c>
      <c r="FK13" s="188">
        <f t="shared" si="62"/>
        <v>65</v>
      </c>
      <c r="FL13" s="187" t="str">
        <f t="shared" ref="FL13:FL18" si="205">$E13</f>
        <v>Bosnia/Herzeg.</v>
      </c>
      <c r="FM13" s="222"/>
      <c r="FN13" s="222"/>
      <c r="FO13" s="217"/>
      <c r="FP13" s="188" t="str">
        <f t="shared" ref="FP13:FP18" si="206">IF(($F13&lt;&gt;"")*($G13&lt;&gt;"")*(FM13&lt;&gt;"")*(FN13&lt;&gt;""),($F13&gt;$G13)*(FM13&gt;FN13)+($F13=$G13)*(FM13=FN13)+($F13&lt;$G13)*(FM13&lt;FN13),"")</f>
        <v/>
      </c>
      <c r="FQ13" s="188" t="str">
        <f>IF((FP13&lt;&gt;""),IF(OR($F13&lt;&gt;$G13,PrSettings!$M$4="●"),(($F13-$G13)=(FM13-FN13))*1,0),"")</f>
        <v/>
      </c>
      <c r="FR13" s="188" t="str">
        <f t="shared" ref="FR13:FR18" si="207">IF((FP13&lt;&gt;""),($F13=FM13)*($G13=FN13),"")</f>
        <v/>
      </c>
      <c r="FS13" s="188" t="str">
        <f>IF(FP13&lt;&gt;"",IF(ABS($F13-$G13)&gt;=PrSettings!$M$7,(ABS($F13-$G13-FM13+FN13)&lt;=1)*1,IF(AND(FP13,$F13=$G13,$F13&gt;=PrSettings!$M$6),(ABS(FM13-$F13)&lt;=1)*1,IF(AND(FP13,$F13+$G13&gt;=PrSettings!$M$8),(ABS(FM13-$F13)+ABS(FN13-$G13)&lt;=1)*1,""))),"")</f>
        <v/>
      </c>
      <c r="FT13" s="219"/>
      <c r="FV13" s="186">
        <f t="shared" si="13"/>
        <v>30</v>
      </c>
      <c r="FW13" s="187" t="str">
        <f t="shared" ref="FW13:FW18" si="208">$C13</f>
        <v>Canada</v>
      </c>
      <c r="FX13" s="188">
        <f t="shared" si="65"/>
        <v>65</v>
      </c>
      <c r="FY13" s="187" t="str">
        <f t="shared" ref="FY13:FY18" si="209">$E13</f>
        <v>Bosnia/Herzeg.</v>
      </c>
      <c r="FZ13" s="222"/>
      <c r="GA13" s="222"/>
      <c r="GB13" s="217"/>
      <c r="GC13" s="188" t="str">
        <f t="shared" ref="GC13:GC18" si="210">IF(($F13&lt;&gt;"")*($G13&lt;&gt;"")*(FZ13&lt;&gt;"")*(GA13&lt;&gt;""),($F13&gt;$G13)*(FZ13&gt;GA13)+($F13=$G13)*(FZ13=GA13)+($F13&lt;$G13)*(FZ13&lt;GA13),"")</f>
        <v/>
      </c>
      <c r="GD13" s="188" t="str">
        <f>IF((GC13&lt;&gt;""),IF(OR($F13&lt;&gt;$G13,PrSettings!$M$4="●"),(($F13-$G13)=(FZ13-GA13))*1,0),"")</f>
        <v/>
      </c>
      <c r="GE13" s="188" t="str">
        <f t="shared" ref="GE13:GE18" si="211">IF((GC13&lt;&gt;""),($F13=FZ13)*($G13=GA13),"")</f>
        <v/>
      </c>
      <c r="GF13" s="188" t="str">
        <f>IF(GC13&lt;&gt;"",IF(ABS($F13-$G13)&gt;=PrSettings!$M$7,(ABS($F13-$G13-FZ13+GA13)&lt;=1)*1,IF(AND(GC13,$F13=$G13,$F13&gt;=PrSettings!$M$6),(ABS(FZ13-$F13)&lt;=1)*1,IF(AND(GC13,$F13+$G13&gt;=PrSettings!$M$8),(ABS(FZ13-$F13)+ABS(GA13-$G13)&lt;=1)*1,""))),"")</f>
        <v/>
      </c>
      <c r="GG13" s="219"/>
      <c r="GI13" s="186">
        <f t="shared" si="14"/>
        <v>30</v>
      </c>
      <c r="GJ13" s="187" t="str">
        <f t="shared" ref="GJ13:GJ18" si="212">$C13</f>
        <v>Canada</v>
      </c>
      <c r="GK13" s="188">
        <f t="shared" si="68"/>
        <v>65</v>
      </c>
      <c r="GL13" s="187" t="str">
        <f t="shared" ref="GL13:GL18" si="213">$E13</f>
        <v>Bosnia/Herzeg.</v>
      </c>
      <c r="GM13" s="222"/>
      <c r="GN13" s="222"/>
      <c r="GO13" s="217"/>
      <c r="GP13" s="188" t="str">
        <f t="shared" ref="GP13:GP18" si="214">IF(($F13&lt;&gt;"")*($G13&lt;&gt;"")*(GM13&lt;&gt;"")*(GN13&lt;&gt;""),($F13&gt;$G13)*(GM13&gt;GN13)+($F13=$G13)*(GM13=GN13)+($F13&lt;$G13)*(GM13&lt;GN13),"")</f>
        <v/>
      </c>
      <c r="GQ13" s="188" t="str">
        <f>IF((GP13&lt;&gt;""),IF(OR($F13&lt;&gt;$G13,PrSettings!$M$4="●"),(($F13-$G13)=(GM13-GN13))*1,0),"")</f>
        <v/>
      </c>
      <c r="GR13" s="188" t="str">
        <f t="shared" ref="GR13:GR18" si="215">IF((GP13&lt;&gt;""),($F13=GM13)*($G13=GN13),"")</f>
        <v/>
      </c>
      <c r="GS13" s="188" t="str">
        <f>IF(GP13&lt;&gt;"",IF(ABS($F13-$G13)&gt;=PrSettings!$M$7,(ABS($F13-$G13-GM13+GN13)&lt;=1)*1,IF(AND(GP13,$F13=$G13,$F13&gt;=PrSettings!$M$6),(ABS(GM13-$F13)&lt;=1)*1,IF(AND(GP13,$F13+$G13&gt;=PrSettings!$M$8),(ABS(GM13-$F13)+ABS(GN13-$G13)&lt;=1)*1,""))),"")</f>
        <v/>
      </c>
      <c r="GT13" s="219"/>
      <c r="GV13" s="186">
        <f t="shared" si="15"/>
        <v>30</v>
      </c>
      <c r="GW13" s="187" t="str">
        <f t="shared" ref="GW13:GW18" si="216">$C13</f>
        <v>Canada</v>
      </c>
      <c r="GX13" s="188">
        <f t="shared" si="71"/>
        <v>65</v>
      </c>
      <c r="GY13" s="187" t="str">
        <f t="shared" ref="GY13:GY18" si="217">$E13</f>
        <v>Bosnia/Herzeg.</v>
      </c>
      <c r="GZ13" s="222"/>
      <c r="HA13" s="222"/>
      <c r="HB13" s="217"/>
      <c r="HC13" s="188" t="str">
        <f t="shared" ref="HC13:HC18" si="218">IF(($F13&lt;&gt;"")*($G13&lt;&gt;"")*(GZ13&lt;&gt;"")*(HA13&lt;&gt;""),($F13&gt;$G13)*(GZ13&gt;HA13)+($F13=$G13)*(GZ13=HA13)+($F13&lt;$G13)*(GZ13&lt;HA13),"")</f>
        <v/>
      </c>
      <c r="HD13" s="188" t="str">
        <f>IF((HC13&lt;&gt;""),IF(OR($F13&lt;&gt;$G13,PrSettings!$M$4="●"),(($F13-$G13)=(GZ13-HA13))*1,0),"")</f>
        <v/>
      </c>
      <c r="HE13" s="188" t="str">
        <f t="shared" ref="HE13:HE18" si="219">IF((HC13&lt;&gt;""),($F13=GZ13)*($G13=HA13),"")</f>
        <v/>
      </c>
      <c r="HF13" s="188" t="str">
        <f>IF(HC13&lt;&gt;"",IF(ABS($F13-$G13)&gt;=PrSettings!$M$7,(ABS($F13-$G13-GZ13+HA13)&lt;=1)*1,IF(AND(HC13,$F13=$G13,$F13&gt;=PrSettings!$M$6),(ABS(GZ13-$F13)&lt;=1)*1,IF(AND(HC13,$F13+$G13&gt;=PrSettings!$M$8),(ABS(GZ13-$F13)+ABS(HA13-$G13)&lt;=1)*1,""))),"")</f>
        <v/>
      </c>
      <c r="HG13" s="219"/>
      <c r="HI13" s="186">
        <f t="shared" si="16"/>
        <v>30</v>
      </c>
      <c r="HJ13" s="187" t="str">
        <f t="shared" ref="HJ13:HJ18" si="220">$C13</f>
        <v>Canada</v>
      </c>
      <c r="HK13" s="188">
        <f t="shared" si="74"/>
        <v>65</v>
      </c>
      <c r="HL13" s="187" t="str">
        <f t="shared" ref="HL13:HL18" si="221">$E13</f>
        <v>Bosnia/Herzeg.</v>
      </c>
      <c r="HM13" s="222"/>
      <c r="HN13" s="222"/>
      <c r="HO13" s="217"/>
      <c r="HP13" s="188" t="str">
        <f t="shared" ref="HP13:HP18" si="222">IF(($F13&lt;&gt;"")*($G13&lt;&gt;"")*(HM13&lt;&gt;"")*(HN13&lt;&gt;""),($F13&gt;$G13)*(HM13&gt;HN13)+($F13=$G13)*(HM13=HN13)+($F13&lt;$G13)*(HM13&lt;HN13),"")</f>
        <v/>
      </c>
      <c r="HQ13" s="188" t="str">
        <f>IF((HP13&lt;&gt;""),IF(OR($F13&lt;&gt;$G13,PrSettings!$M$4="●"),(($F13-$G13)=(HM13-HN13))*1,0),"")</f>
        <v/>
      </c>
      <c r="HR13" s="188" t="str">
        <f t="shared" ref="HR13:HR18" si="223">IF((HP13&lt;&gt;""),($F13=HM13)*($G13=HN13),"")</f>
        <v/>
      </c>
      <c r="HS13" s="188" t="str">
        <f>IF(HP13&lt;&gt;"",IF(ABS($F13-$G13)&gt;=PrSettings!$M$7,(ABS($F13-$G13-HM13+HN13)&lt;=1)*1,IF(AND(HP13,$F13=$G13,$F13&gt;=PrSettings!$M$6),(ABS(HM13-$F13)&lt;=1)*1,IF(AND(HP13,$F13+$G13&gt;=PrSettings!$M$8),(ABS(HM13-$F13)+ABS(HN13-$G13)&lt;=1)*1,""))),"")</f>
        <v/>
      </c>
      <c r="HT13" s="219"/>
      <c r="HV13" s="186">
        <f t="shared" si="17"/>
        <v>30</v>
      </c>
      <c r="HW13" s="187" t="str">
        <f t="shared" ref="HW13:HW18" si="224">$C13</f>
        <v>Canada</v>
      </c>
      <c r="HX13" s="188">
        <f t="shared" si="77"/>
        <v>65</v>
      </c>
      <c r="HY13" s="187" t="str">
        <f t="shared" ref="HY13:HY18" si="225">$E13</f>
        <v>Bosnia/Herzeg.</v>
      </c>
      <c r="HZ13" s="222"/>
      <c r="IA13" s="222"/>
      <c r="IB13" s="217"/>
      <c r="IC13" s="188" t="str">
        <f t="shared" ref="IC13:IC18" si="226">IF(($F13&lt;&gt;"")*($G13&lt;&gt;"")*(HZ13&lt;&gt;"")*(IA13&lt;&gt;""),($F13&gt;$G13)*(HZ13&gt;IA13)+($F13=$G13)*(HZ13=IA13)+($F13&lt;$G13)*(HZ13&lt;IA13),"")</f>
        <v/>
      </c>
      <c r="ID13" s="188" t="str">
        <f>IF((IC13&lt;&gt;""),IF(OR($F13&lt;&gt;$G13,PrSettings!$M$4="●"),(($F13-$G13)=(HZ13-IA13))*1,0),"")</f>
        <v/>
      </c>
      <c r="IE13" s="188" t="str">
        <f t="shared" ref="IE13:IE18" si="227">IF((IC13&lt;&gt;""),($F13=HZ13)*($G13=IA13),"")</f>
        <v/>
      </c>
      <c r="IF13" s="188" t="str">
        <f>IF(IC13&lt;&gt;"",IF(ABS($F13-$G13)&gt;=PrSettings!$M$7,(ABS($F13-$G13-HZ13+IA13)&lt;=1)*1,IF(AND(IC13,$F13=$G13,$F13&gt;=PrSettings!$M$6),(ABS(HZ13-$F13)&lt;=1)*1,IF(AND(IC13,$F13+$G13&gt;=PrSettings!$M$8),(ABS(HZ13-$F13)+ABS(IA13-$G13)&lt;=1)*1,""))),"")</f>
        <v/>
      </c>
      <c r="IG13" s="219"/>
      <c r="II13" s="186">
        <f t="shared" si="18"/>
        <v>30</v>
      </c>
      <c r="IJ13" s="187" t="str">
        <f t="shared" ref="IJ13:IJ18" si="228">$C13</f>
        <v>Canada</v>
      </c>
      <c r="IK13" s="188">
        <f t="shared" si="80"/>
        <v>65</v>
      </c>
      <c r="IL13" s="187" t="str">
        <f t="shared" ref="IL13:IL18" si="229">$E13</f>
        <v>Bosnia/Herzeg.</v>
      </c>
      <c r="IM13" s="222"/>
      <c r="IN13" s="222"/>
      <c r="IO13" s="217"/>
      <c r="IP13" s="188" t="str">
        <f t="shared" ref="IP13:IP18" si="230">IF(($F13&lt;&gt;"")*($G13&lt;&gt;"")*(IM13&lt;&gt;"")*(IN13&lt;&gt;""),($F13&gt;$G13)*(IM13&gt;IN13)+($F13=$G13)*(IM13=IN13)+($F13&lt;$G13)*(IM13&lt;IN13),"")</f>
        <v/>
      </c>
      <c r="IQ13" s="188" t="str">
        <f>IF((IP13&lt;&gt;""),IF(OR($F13&lt;&gt;$G13,PrSettings!$M$4="●"),(($F13-$G13)=(IM13-IN13))*1,0),"")</f>
        <v/>
      </c>
      <c r="IR13" s="188" t="str">
        <f t="shared" ref="IR13:IR18" si="231">IF((IP13&lt;&gt;""),($F13=IM13)*($G13=IN13),"")</f>
        <v/>
      </c>
      <c r="IS13" s="188" t="str">
        <f>IF(IP13&lt;&gt;"",IF(ABS($F13-$G13)&gt;=PrSettings!$M$7,(ABS($F13-$G13-IM13+IN13)&lt;=1)*1,IF(AND(IP13,$F13=$G13,$F13&gt;=PrSettings!$M$6),(ABS(IM13-$F13)&lt;=1)*1,IF(AND(IP13,$F13+$G13&gt;=PrSettings!$M$8),(ABS(IM13-$F13)+ABS(IN13-$G13)&lt;=1)*1,""))),"")</f>
        <v/>
      </c>
      <c r="IT13" s="219"/>
      <c r="IV13" s="186">
        <f t="shared" si="19"/>
        <v>30</v>
      </c>
      <c r="IW13" s="187" t="str">
        <f t="shared" ref="IW13:IW18" si="232">$C13</f>
        <v>Canada</v>
      </c>
      <c r="IX13" s="188">
        <f t="shared" si="83"/>
        <v>65</v>
      </c>
      <c r="IY13" s="187" t="str">
        <f t="shared" ref="IY13:IY18" si="233">$E13</f>
        <v>Bosnia/Herzeg.</v>
      </c>
      <c r="IZ13" s="222"/>
      <c r="JA13" s="222"/>
      <c r="JB13" s="217"/>
      <c r="JC13" s="188" t="str">
        <f t="shared" ref="JC13:JC18" si="234">IF(($F13&lt;&gt;"")*($G13&lt;&gt;"")*(IZ13&lt;&gt;"")*(JA13&lt;&gt;""),($F13&gt;$G13)*(IZ13&gt;JA13)+($F13=$G13)*(IZ13=JA13)+($F13&lt;$G13)*(IZ13&lt;JA13),"")</f>
        <v/>
      </c>
      <c r="JD13" s="188" t="str">
        <f>IF((JC13&lt;&gt;""),IF(OR($F13&lt;&gt;$G13,PrSettings!$M$4="●"),(($F13-$G13)=(IZ13-JA13))*1,0),"")</f>
        <v/>
      </c>
      <c r="JE13" s="188" t="str">
        <f t="shared" ref="JE13:JE18" si="235">IF((JC13&lt;&gt;""),($F13=IZ13)*($G13=JA13),"")</f>
        <v/>
      </c>
      <c r="JF13" s="188" t="str">
        <f>IF(JC13&lt;&gt;"",IF(ABS($F13-$G13)&gt;=PrSettings!$M$7,(ABS($F13-$G13-IZ13+JA13)&lt;=1)*1,IF(AND(JC13,$F13=$G13,$F13&gt;=PrSettings!$M$6),(ABS(IZ13-$F13)&lt;=1)*1,IF(AND(JC13,$F13+$G13&gt;=PrSettings!$M$8),(ABS(IZ13-$F13)+ABS(JA13-$G13)&lt;=1)*1,""))),"")</f>
        <v/>
      </c>
      <c r="JG13" s="219"/>
      <c r="JI13" s="186">
        <f t="shared" si="20"/>
        <v>30</v>
      </c>
      <c r="JJ13" s="187" t="str">
        <f t="shared" ref="JJ13:JJ18" si="236">$C13</f>
        <v>Canada</v>
      </c>
      <c r="JK13" s="188">
        <f t="shared" si="86"/>
        <v>65</v>
      </c>
      <c r="JL13" s="187" t="str">
        <f t="shared" ref="JL13:JL18" si="237">$E13</f>
        <v>Bosnia/Herzeg.</v>
      </c>
      <c r="JM13" s="222"/>
      <c r="JN13" s="222"/>
      <c r="JO13" s="217"/>
      <c r="JP13" s="188" t="str">
        <f t="shared" ref="JP13:JP18" si="238">IF(($F13&lt;&gt;"")*($G13&lt;&gt;"")*(JM13&lt;&gt;"")*(JN13&lt;&gt;""),($F13&gt;$G13)*(JM13&gt;JN13)+($F13=$G13)*(JM13=JN13)+($F13&lt;$G13)*(JM13&lt;JN13),"")</f>
        <v/>
      </c>
      <c r="JQ13" s="188" t="str">
        <f>IF((JP13&lt;&gt;""),IF(OR($F13&lt;&gt;$G13,PrSettings!$M$4="●"),(($F13-$G13)=(JM13-JN13))*1,0),"")</f>
        <v/>
      </c>
      <c r="JR13" s="188" t="str">
        <f t="shared" ref="JR13:JR18" si="239">IF((JP13&lt;&gt;""),($F13=JM13)*($G13=JN13),"")</f>
        <v/>
      </c>
      <c r="JS13" s="188" t="str">
        <f>IF(JP13&lt;&gt;"",IF(ABS($F13-$G13)&gt;=PrSettings!$M$7,(ABS($F13-$G13-JM13+JN13)&lt;=1)*1,IF(AND(JP13,$F13=$G13,$F13&gt;=PrSettings!$M$6),(ABS(JM13-$F13)&lt;=1)*1,IF(AND(JP13,$F13+$G13&gt;=PrSettings!$M$8),(ABS(JM13-$F13)+ABS(JN13-$G13)&lt;=1)*1,""))),"")</f>
        <v/>
      </c>
      <c r="JT13" s="219"/>
      <c r="JV13" s="186">
        <f t="shared" si="21"/>
        <v>30</v>
      </c>
      <c r="JW13" s="187" t="str">
        <f t="shared" ref="JW13:JW18" si="240">$C13</f>
        <v>Canada</v>
      </c>
      <c r="JX13" s="188">
        <f t="shared" si="89"/>
        <v>65</v>
      </c>
      <c r="JY13" s="187" t="str">
        <f t="shared" ref="JY13:JY18" si="241">$E13</f>
        <v>Bosnia/Herzeg.</v>
      </c>
      <c r="JZ13" s="222"/>
      <c r="KA13" s="222"/>
      <c r="KB13" s="217"/>
      <c r="KC13" s="188" t="str">
        <f t="shared" ref="KC13:KC18" si="242">IF(($F13&lt;&gt;"")*($G13&lt;&gt;"")*(JZ13&lt;&gt;"")*(KA13&lt;&gt;""),($F13&gt;$G13)*(JZ13&gt;KA13)+($F13=$G13)*(JZ13=KA13)+($F13&lt;$G13)*(JZ13&lt;KA13),"")</f>
        <v/>
      </c>
      <c r="KD13" s="188" t="str">
        <f>IF((KC13&lt;&gt;""),IF(OR($F13&lt;&gt;$G13,PrSettings!$M$4="●"),(($F13-$G13)=(JZ13-KA13))*1,0),"")</f>
        <v/>
      </c>
      <c r="KE13" s="188" t="str">
        <f t="shared" ref="KE13:KE18" si="243">IF((KC13&lt;&gt;""),($F13=JZ13)*($G13=KA13),"")</f>
        <v/>
      </c>
      <c r="KF13" s="188" t="str">
        <f>IF(KC13&lt;&gt;"",IF(ABS($F13-$G13)&gt;=PrSettings!$M$7,(ABS($F13-$G13-JZ13+KA13)&lt;=1)*1,IF(AND(KC13,$F13=$G13,$F13&gt;=PrSettings!$M$6),(ABS(JZ13-$F13)&lt;=1)*1,IF(AND(KC13,$F13+$G13&gt;=PrSettings!$M$8),(ABS(JZ13-$F13)+ABS(KA13-$G13)&lt;=1)*1,""))),"")</f>
        <v/>
      </c>
      <c r="KG13" s="219"/>
      <c r="KI13" s="186">
        <f t="shared" si="22"/>
        <v>30</v>
      </c>
      <c r="KJ13" s="187" t="str">
        <f t="shared" ref="KJ13:KJ18" si="244">$C13</f>
        <v>Canada</v>
      </c>
      <c r="KK13" s="188">
        <f t="shared" si="92"/>
        <v>65</v>
      </c>
      <c r="KL13" s="187" t="str">
        <f t="shared" ref="KL13:KL18" si="245">$E13</f>
        <v>Bosnia/Herzeg.</v>
      </c>
      <c r="KM13" s="222"/>
      <c r="KN13" s="222"/>
      <c r="KO13" s="217"/>
      <c r="KP13" s="188" t="str">
        <f t="shared" ref="KP13:KP18" si="246">IF(($F13&lt;&gt;"")*($G13&lt;&gt;"")*(KM13&lt;&gt;"")*(KN13&lt;&gt;""),($F13&gt;$G13)*(KM13&gt;KN13)+($F13=$G13)*(KM13=KN13)+($F13&lt;$G13)*(KM13&lt;KN13),"")</f>
        <v/>
      </c>
      <c r="KQ13" s="188" t="str">
        <f>IF((KP13&lt;&gt;""),IF(OR($F13&lt;&gt;$G13,PrSettings!$M$4="●"),(($F13-$G13)=(KM13-KN13))*1,0),"")</f>
        <v/>
      </c>
      <c r="KR13" s="188" t="str">
        <f t="shared" ref="KR13:KR18" si="247">IF((KP13&lt;&gt;""),($F13=KM13)*($G13=KN13),"")</f>
        <v/>
      </c>
      <c r="KS13" s="188" t="str">
        <f>IF(KP13&lt;&gt;"",IF(ABS($F13-$G13)&gt;=PrSettings!$M$7,(ABS($F13-$G13-KM13+KN13)&lt;=1)*1,IF(AND(KP13,$F13=$G13,$F13&gt;=PrSettings!$M$6),(ABS(KM13-$F13)&lt;=1)*1,IF(AND(KP13,$F13+$G13&gt;=PrSettings!$M$8),(ABS(KM13-$F13)+ABS(KN13-$G13)&lt;=1)*1,""))),"")</f>
        <v/>
      </c>
      <c r="KT13" s="219"/>
      <c r="KV13" s="186">
        <f t="shared" si="23"/>
        <v>30</v>
      </c>
      <c r="KW13" s="187" t="str">
        <f t="shared" ref="KW13:KW18" si="248">$C13</f>
        <v>Canada</v>
      </c>
      <c r="KX13" s="188">
        <f t="shared" si="95"/>
        <v>65</v>
      </c>
      <c r="KY13" s="187" t="str">
        <f t="shared" ref="KY13:KY18" si="249">$E13</f>
        <v>Bosnia/Herzeg.</v>
      </c>
      <c r="KZ13" s="222"/>
      <c r="LA13" s="222"/>
      <c r="LB13" s="217"/>
      <c r="LC13" s="188" t="str">
        <f t="shared" ref="LC13:LC18" si="250">IF(($F13&lt;&gt;"")*($G13&lt;&gt;"")*(KZ13&lt;&gt;"")*(LA13&lt;&gt;""),($F13&gt;$G13)*(KZ13&gt;LA13)+($F13=$G13)*(KZ13=LA13)+($F13&lt;$G13)*(KZ13&lt;LA13),"")</f>
        <v/>
      </c>
      <c r="LD13" s="188" t="str">
        <f>IF((LC13&lt;&gt;""),IF(OR($F13&lt;&gt;$G13,PrSettings!$M$4="●"),(($F13-$G13)=(KZ13-LA13))*1,0),"")</f>
        <v/>
      </c>
      <c r="LE13" s="188" t="str">
        <f t="shared" ref="LE13:LE18" si="251">IF((LC13&lt;&gt;""),($F13=KZ13)*($G13=LA13),"")</f>
        <v/>
      </c>
      <c r="LF13" s="188" t="str">
        <f>IF(LC13&lt;&gt;"",IF(ABS($F13-$G13)&gt;=PrSettings!$M$7,(ABS($F13-$G13-KZ13+LA13)&lt;=1)*1,IF(AND(LC13,$F13=$G13,$F13&gt;=PrSettings!$M$6),(ABS(KZ13-$F13)&lt;=1)*1,IF(AND(LC13,$F13+$G13&gt;=PrSettings!$M$8),(ABS(KZ13-$F13)+ABS(LA13-$G13)&lt;=1)*1,""))),"")</f>
        <v/>
      </c>
      <c r="LG13" s="219"/>
      <c r="LI13" s="186">
        <f t="shared" si="24"/>
        <v>30</v>
      </c>
      <c r="LJ13" s="187" t="str">
        <f t="shared" ref="LJ13:LJ18" si="252">$C13</f>
        <v>Canada</v>
      </c>
      <c r="LK13" s="188">
        <f t="shared" si="98"/>
        <v>65</v>
      </c>
      <c r="LL13" s="187" t="str">
        <f t="shared" ref="LL13:LL18" si="253">$E13</f>
        <v>Bosnia/Herzeg.</v>
      </c>
      <c r="LM13" s="222"/>
      <c r="LN13" s="222"/>
      <c r="LO13" s="217"/>
      <c r="LP13" s="188" t="str">
        <f t="shared" ref="LP13:LP18" si="254">IF(($F13&lt;&gt;"")*($G13&lt;&gt;"")*(LM13&lt;&gt;"")*(LN13&lt;&gt;""),($F13&gt;$G13)*(LM13&gt;LN13)+($F13=$G13)*(LM13=LN13)+($F13&lt;$G13)*(LM13&lt;LN13),"")</f>
        <v/>
      </c>
      <c r="LQ13" s="188" t="str">
        <f>IF((LP13&lt;&gt;""),IF(OR($F13&lt;&gt;$G13,PrSettings!$M$4="●"),(($F13-$G13)=(LM13-LN13))*1,0),"")</f>
        <v/>
      </c>
      <c r="LR13" s="188" t="str">
        <f t="shared" ref="LR13:LR18" si="255">IF((LP13&lt;&gt;""),($F13=LM13)*($G13=LN13),"")</f>
        <v/>
      </c>
      <c r="LS13" s="188" t="str">
        <f>IF(LP13&lt;&gt;"",IF(ABS($F13-$G13)&gt;=PrSettings!$M$7,(ABS($F13-$G13-LM13+LN13)&lt;=1)*1,IF(AND(LP13,$F13=$G13,$F13&gt;=PrSettings!$M$6),(ABS(LM13-$F13)&lt;=1)*1,IF(AND(LP13,$F13+$G13&gt;=PrSettings!$M$8),(ABS(LM13-$F13)+ABS(LN13-$G13)&lt;=1)*1,""))),"")</f>
        <v/>
      </c>
      <c r="LT13" s="219"/>
      <c r="LV13" s="186">
        <f t="shared" si="25"/>
        <v>30</v>
      </c>
      <c r="LW13" s="187" t="str">
        <f t="shared" ref="LW13:LW18" si="256">$C13</f>
        <v>Canada</v>
      </c>
      <c r="LX13" s="188">
        <f t="shared" si="101"/>
        <v>65</v>
      </c>
      <c r="LY13" s="187" t="str">
        <f t="shared" ref="LY13:LY18" si="257">$E13</f>
        <v>Bosnia/Herzeg.</v>
      </c>
      <c r="LZ13" s="222"/>
      <c r="MA13" s="222"/>
      <c r="MB13" s="217"/>
      <c r="MC13" s="188" t="str">
        <f t="shared" ref="MC13:MC18" si="258">IF(($F13&lt;&gt;"")*($G13&lt;&gt;"")*(LZ13&lt;&gt;"")*(MA13&lt;&gt;""),($F13&gt;$G13)*(LZ13&gt;MA13)+($F13=$G13)*(LZ13=MA13)+($F13&lt;$G13)*(LZ13&lt;MA13),"")</f>
        <v/>
      </c>
      <c r="MD13" s="188" t="str">
        <f>IF((MC13&lt;&gt;""),IF(OR($F13&lt;&gt;$G13,PrSettings!$M$4="●"),(($F13-$G13)=(LZ13-MA13))*1,0),"")</f>
        <v/>
      </c>
      <c r="ME13" s="188" t="str">
        <f t="shared" ref="ME13:ME18" si="259">IF((MC13&lt;&gt;""),($F13=LZ13)*($G13=MA13),"")</f>
        <v/>
      </c>
      <c r="MF13" s="188" t="str">
        <f>IF(MC13&lt;&gt;"",IF(ABS($F13-$G13)&gt;=PrSettings!$M$7,(ABS($F13-$G13-LZ13+MA13)&lt;=1)*1,IF(AND(MC13,$F13=$G13,$F13&gt;=PrSettings!$M$6),(ABS(LZ13-$F13)&lt;=1)*1,IF(AND(MC13,$F13+$G13&gt;=PrSettings!$M$8),(ABS(LZ13-$F13)+ABS(MA13-$G13)&lt;=1)*1,""))),"")</f>
        <v/>
      </c>
      <c r="MG13" s="219"/>
    </row>
    <row r="14" spans="1:345">
      <c r="B14" s="186">
        <f>INDEX(Groups!$C$7:$C$65,MATCH(C14,Groups!$D$7:$D$65,0))</f>
        <v>55</v>
      </c>
      <c r="C14" s="187" t="str">
        <f>CalcB!$P$23</f>
        <v>Qatar</v>
      </c>
      <c r="D14" s="188">
        <f>INDEX(Groups!$C$7:$C$65,MATCH(E14,Groups!$D$7:$D$65,0))</f>
        <v>19</v>
      </c>
      <c r="E14" s="187" t="str">
        <f>CalcB!$Q$23</f>
        <v>Switzerland</v>
      </c>
      <c r="F14" s="717" t="str">
        <f>CalcB!$R$23</f>
        <v/>
      </c>
      <c r="G14" s="190" t="str">
        <f>CalcB!$S$23</f>
        <v/>
      </c>
      <c r="I14" s="186">
        <f t="shared" si="0"/>
        <v>55</v>
      </c>
      <c r="J14" s="187" t="str">
        <f t="shared" si="156"/>
        <v>Qatar</v>
      </c>
      <c r="K14" s="188">
        <f t="shared" si="26"/>
        <v>19</v>
      </c>
      <c r="L14" s="187" t="str">
        <f t="shared" si="157"/>
        <v>Switzerland</v>
      </c>
      <c r="M14" s="222"/>
      <c r="N14" s="222"/>
      <c r="O14" s="218"/>
      <c r="P14" s="188" t="str">
        <f t="shared" si="158"/>
        <v/>
      </c>
      <c r="Q14" s="188" t="str">
        <f>IF((P14&lt;&gt;""),IF(OR($F14&lt;&gt;$G14,PrSettings!$M$4="●"),(($F14-$G14)=(M14-N14))*1,0),"")</f>
        <v/>
      </c>
      <c r="R14" s="188" t="str">
        <f t="shared" si="159"/>
        <v/>
      </c>
      <c r="S14" s="188" t="str">
        <f>IF(P14&lt;&gt;"",IF(ABS($F14-$G14)&gt;=PrSettings!$M$7,(ABS($F14-$G14-M14+N14)&lt;=1)*1,IF(AND(P14,$F14=$G14,$F14&gt;=PrSettings!$M$6),(ABS(M14-$F14)&lt;=1)*1,IF(AND(P14,$F14+$G14&gt;=PrSettings!$M$8),(ABS(M14-$F14)+ABS(N14-$G14)&lt;=1)*1,""))),"")</f>
        <v/>
      </c>
      <c r="T14" s="220"/>
      <c r="V14" s="186">
        <f t="shared" si="1"/>
        <v>55</v>
      </c>
      <c r="W14" s="187" t="str">
        <f t="shared" si="160"/>
        <v>Qatar</v>
      </c>
      <c r="X14" s="188">
        <f t="shared" si="29"/>
        <v>19</v>
      </c>
      <c r="Y14" s="187" t="str">
        <f t="shared" si="161"/>
        <v>Switzerland</v>
      </c>
      <c r="Z14" s="222"/>
      <c r="AA14" s="222"/>
      <c r="AB14" s="218"/>
      <c r="AC14" s="188" t="str">
        <f t="shared" si="162"/>
        <v/>
      </c>
      <c r="AD14" s="188" t="str">
        <f>IF((AC14&lt;&gt;""),IF(OR($F14&lt;&gt;$G14,PrSettings!$M$4="●"),(($F14-$G14)=(Z14-AA14))*1,0),"")</f>
        <v/>
      </c>
      <c r="AE14" s="188" t="str">
        <f t="shared" si="163"/>
        <v/>
      </c>
      <c r="AF14" s="188" t="str">
        <f>IF(AC14&lt;&gt;"",IF(ABS($F14-$G14)&gt;=PrSettings!$M$7,(ABS($F14-$G14-Z14+AA14)&lt;=1)*1,IF(AND(AC14,$F14=$G14,$F14&gt;=PrSettings!$M$6),(ABS(Z14-$F14)&lt;=1)*1,IF(AND(AC14,$F14+$G14&gt;=PrSettings!$M$8),(ABS(Z14-$F14)+ABS(AA14-$G14)&lt;=1)*1,""))),"")</f>
        <v/>
      </c>
      <c r="AG14" s="220"/>
      <c r="AI14" s="186">
        <f t="shared" si="2"/>
        <v>55</v>
      </c>
      <c r="AJ14" s="187" t="str">
        <f t="shared" si="164"/>
        <v>Qatar</v>
      </c>
      <c r="AK14" s="188">
        <f t="shared" si="32"/>
        <v>19</v>
      </c>
      <c r="AL14" s="187" t="str">
        <f t="shared" si="165"/>
        <v>Switzerland</v>
      </c>
      <c r="AM14" s="222"/>
      <c r="AN14" s="222"/>
      <c r="AO14" s="218"/>
      <c r="AP14" s="188" t="str">
        <f t="shared" si="166"/>
        <v/>
      </c>
      <c r="AQ14" s="188" t="str">
        <f>IF((AP14&lt;&gt;""),IF(OR($F14&lt;&gt;$G14,PrSettings!$M$4="●"),(($F14-$G14)=(AM14-AN14))*1,0),"")</f>
        <v/>
      </c>
      <c r="AR14" s="188" t="str">
        <f t="shared" si="167"/>
        <v/>
      </c>
      <c r="AS14" s="188" t="str">
        <f>IF(AP14&lt;&gt;"",IF(ABS($F14-$G14)&gt;=PrSettings!$M$7,(ABS($F14-$G14-AM14+AN14)&lt;=1)*1,IF(AND(AP14,$F14=$G14,$F14&gt;=PrSettings!$M$6),(ABS(AM14-$F14)&lt;=1)*1,IF(AND(AP14,$F14+$G14&gt;=PrSettings!$M$8),(ABS(AM14-$F14)+ABS(AN14-$G14)&lt;=1)*1,""))),"")</f>
        <v/>
      </c>
      <c r="AT14" s="220"/>
      <c r="AV14" s="186">
        <f t="shared" si="3"/>
        <v>55</v>
      </c>
      <c r="AW14" s="187" t="str">
        <f t="shared" si="168"/>
        <v>Qatar</v>
      </c>
      <c r="AX14" s="188">
        <f t="shared" si="35"/>
        <v>19</v>
      </c>
      <c r="AY14" s="187" t="str">
        <f t="shared" si="169"/>
        <v>Switzerland</v>
      </c>
      <c r="AZ14" s="222"/>
      <c r="BA14" s="222"/>
      <c r="BB14" s="218"/>
      <c r="BC14" s="188" t="str">
        <f t="shared" si="170"/>
        <v/>
      </c>
      <c r="BD14" s="188" t="str">
        <f>IF((BC14&lt;&gt;""),IF(OR($F14&lt;&gt;$G14,PrSettings!$M$4="●"),(($F14-$G14)=(AZ14-BA14))*1,0),"")</f>
        <v/>
      </c>
      <c r="BE14" s="188" t="str">
        <f t="shared" si="171"/>
        <v/>
      </c>
      <c r="BF14" s="188" t="str">
        <f>IF(BC14&lt;&gt;"",IF(ABS($F14-$G14)&gt;=PrSettings!$M$7,(ABS($F14-$G14-AZ14+BA14)&lt;=1)*1,IF(AND(BC14,$F14=$G14,$F14&gt;=PrSettings!$M$6),(ABS(AZ14-$F14)&lt;=1)*1,IF(AND(BC14,$F14+$G14&gt;=PrSettings!$M$8),(ABS(AZ14-$F14)+ABS(BA14-$G14)&lt;=1)*1,""))),"")</f>
        <v/>
      </c>
      <c r="BG14" s="220"/>
      <c r="BI14" s="186">
        <f t="shared" si="4"/>
        <v>55</v>
      </c>
      <c r="BJ14" s="187" t="str">
        <f t="shared" si="172"/>
        <v>Qatar</v>
      </c>
      <c r="BK14" s="188">
        <f t="shared" si="38"/>
        <v>19</v>
      </c>
      <c r="BL14" s="187" t="str">
        <f t="shared" si="173"/>
        <v>Switzerland</v>
      </c>
      <c r="BM14" s="222"/>
      <c r="BN14" s="222"/>
      <c r="BO14" s="218"/>
      <c r="BP14" s="188" t="str">
        <f t="shared" si="174"/>
        <v/>
      </c>
      <c r="BQ14" s="188" t="str">
        <f>IF((BP14&lt;&gt;""),IF(OR($F14&lt;&gt;$G14,PrSettings!$M$4="●"),(($F14-$G14)=(BM14-BN14))*1,0),"")</f>
        <v/>
      </c>
      <c r="BR14" s="188" t="str">
        <f t="shared" si="175"/>
        <v/>
      </c>
      <c r="BS14" s="188" t="str">
        <f>IF(BP14&lt;&gt;"",IF(ABS($F14-$G14)&gt;=PrSettings!$M$7,(ABS($F14-$G14-BM14+BN14)&lt;=1)*1,IF(AND(BP14,$F14=$G14,$F14&gt;=PrSettings!$M$6),(ABS(BM14-$F14)&lt;=1)*1,IF(AND(BP14,$F14+$G14&gt;=PrSettings!$M$8),(ABS(BM14-$F14)+ABS(BN14-$G14)&lt;=1)*1,""))),"")</f>
        <v/>
      </c>
      <c r="BT14" s="220"/>
      <c r="BV14" s="186">
        <f t="shared" si="5"/>
        <v>55</v>
      </c>
      <c r="BW14" s="187" t="str">
        <f t="shared" si="176"/>
        <v>Qatar</v>
      </c>
      <c r="BX14" s="188">
        <f t="shared" si="41"/>
        <v>19</v>
      </c>
      <c r="BY14" s="187" t="str">
        <f t="shared" si="177"/>
        <v>Switzerland</v>
      </c>
      <c r="BZ14" s="222"/>
      <c r="CA14" s="222"/>
      <c r="CB14" s="218"/>
      <c r="CC14" s="188" t="str">
        <f t="shared" si="178"/>
        <v/>
      </c>
      <c r="CD14" s="188" t="str">
        <f>IF((CC14&lt;&gt;""),IF(OR($F14&lt;&gt;$G14,PrSettings!$M$4="●"),(($F14-$G14)=(BZ14-CA14))*1,0),"")</f>
        <v/>
      </c>
      <c r="CE14" s="188" t="str">
        <f t="shared" si="179"/>
        <v/>
      </c>
      <c r="CF14" s="188" t="str">
        <f>IF(CC14&lt;&gt;"",IF(ABS($F14-$G14)&gt;=PrSettings!$M$7,(ABS($F14-$G14-BZ14+CA14)&lt;=1)*1,IF(AND(CC14,$F14=$G14,$F14&gt;=PrSettings!$M$6),(ABS(BZ14-$F14)&lt;=1)*1,IF(AND(CC14,$F14+$G14&gt;=PrSettings!$M$8),(ABS(BZ14-$F14)+ABS(CA14-$G14)&lt;=1)*1,""))),"")</f>
        <v/>
      </c>
      <c r="CG14" s="220"/>
      <c r="CI14" s="186">
        <f t="shared" si="6"/>
        <v>55</v>
      </c>
      <c r="CJ14" s="187" t="str">
        <f t="shared" si="180"/>
        <v>Qatar</v>
      </c>
      <c r="CK14" s="188">
        <f t="shared" si="44"/>
        <v>19</v>
      </c>
      <c r="CL14" s="187" t="str">
        <f t="shared" si="181"/>
        <v>Switzerland</v>
      </c>
      <c r="CM14" s="222"/>
      <c r="CN14" s="222"/>
      <c r="CO14" s="218"/>
      <c r="CP14" s="188" t="str">
        <f t="shared" si="182"/>
        <v/>
      </c>
      <c r="CQ14" s="188" t="str">
        <f>IF((CP14&lt;&gt;""),IF(OR($F14&lt;&gt;$G14,PrSettings!$M$4="●"),(($F14-$G14)=(CM14-CN14))*1,0),"")</f>
        <v/>
      </c>
      <c r="CR14" s="188" t="str">
        <f t="shared" si="183"/>
        <v/>
      </c>
      <c r="CS14" s="188" t="str">
        <f>IF(CP14&lt;&gt;"",IF(ABS($F14-$G14)&gt;=PrSettings!$M$7,(ABS($F14-$G14-CM14+CN14)&lt;=1)*1,IF(AND(CP14,$F14=$G14,$F14&gt;=PrSettings!$M$6),(ABS(CM14-$F14)&lt;=1)*1,IF(AND(CP14,$F14+$G14&gt;=PrSettings!$M$8),(ABS(CM14-$F14)+ABS(CN14-$G14)&lt;=1)*1,""))),"")</f>
        <v/>
      </c>
      <c r="CT14" s="220"/>
      <c r="CV14" s="186">
        <f t="shared" si="7"/>
        <v>55</v>
      </c>
      <c r="CW14" s="187" t="str">
        <f t="shared" si="184"/>
        <v>Qatar</v>
      </c>
      <c r="CX14" s="188">
        <f t="shared" si="47"/>
        <v>19</v>
      </c>
      <c r="CY14" s="187" t="str">
        <f t="shared" si="185"/>
        <v>Switzerland</v>
      </c>
      <c r="CZ14" s="222"/>
      <c r="DA14" s="222"/>
      <c r="DB14" s="218"/>
      <c r="DC14" s="188" t="str">
        <f t="shared" si="186"/>
        <v/>
      </c>
      <c r="DD14" s="188" t="str">
        <f>IF((DC14&lt;&gt;""),IF(OR($F14&lt;&gt;$G14,PrSettings!$M$4="●"),(($F14-$G14)=(CZ14-DA14))*1,0),"")</f>
        <v/>
      </c>
      <c r="DE14" s="188" t="str">
        <f t="shared" si="187"/>
        <v/>
      </c>
      <c r="DF14" s="188" t="str">
        <f>IF(DC14&lt;&gt;"",IF(ABS($F14-$G14)&gt;=PrSettings!$M$7,(ABS($F14-$G14-CZ14+DA14)&lt;=1)*1,IF(AND(DC14,$F14=$G14,$F14&gt;=PrSettings!$M$6),(ABS(CZ14-$F14)&lt;=1)*1,IF(AND(DC14,$F14+$G14&gt;=PrSettings!$M$8),(ABS(CZ14-$F14)+ABS(DA14-$G14)&lt;=1)*1,""))),"")</f>
        <v/>
      </c>
      <c r="DG14" s="220"/>
      <c r="DI14" s="186">
        <f t="shared" si="8"/>
        <v>55</v>
      </c>
      <c r="DJ14" s="187" t="str">
        <f t="shared" si="188"/>
        <v>Qatar</v>
      </c>
      <c r="DK14" s="188">
        <f t="shared" si="50"/>
        <v>19</v>
      </c>
      <c r="DL14" s="187" t="str">
        <f t="shared" si="189"/>
        <v>Switzerland</v>
      </c>
      <c r="DM14" s="222"/>
      <c r="DN14" s="222"/>
      <c r="DO14" s="218"/>
      <c r="DP14" s="188" t="str">
        <f t="shared" si="190"/>
        <v/>
      </c>
      <c r="DQ14" s="188" t="str">
        <f>IF((DP14&lt;&gt;""),IF(OR($F14&lt;&gt;$G14,PrSettings!$M$4="●"),(($F14-$G14)=(DM14-DN14))*1,0),"")</f>
        <v/>
      </c>
      <c r="DR14" s="188" t="str">
        <f t="shared" si="191"/>
        <v/>
      </c>
      <c r="DS14" s="188" t="str">
        <f>IF(DP14&lt;&gt;"",IF(ABS($F14-$G14)&gt;=PrSettings!$M$7,(ABS($F14-$G14-DM14+DN14)&lt;=1)*1,IF(AND(DP14,$F14=$G14,$F14&gt;=PrSettings!$M$6),(ABS(DM14-$F14)&lt;=1)*1,IF(AND(DP14,$F14+$G14&gt;=PrSettings!$M$8),(ABS(DM14-$F14)+ABS(DN14-$G14)&lt;=1)*1,""))),"")</f>
        <v/>
      </c>
      <c r="DT14" s="220"/>
      <c r="DV14" s="186">
        <f t="shared" si="9"/>
        <v>55</v>
      </c>
      <c r="DW14" s="187" t="str">
        <f t="shared" si="192"/>
        <v>Qatar</v>
      </c>
      <c r="DX14" s="188">
        <f t="shared" si="53"/>
        <v>19</v>
      </c>
      <c r="DY14" s="187" t="str">
        <f t="shared" si="193"/>
        <v>Switzerland</v>
      </c>
      <c r="DZ14" s="222"/>
      <c r="EA14" s="222"/>
      <c r="EB14" s="218"/>
      <c r="EC14" s="188" t="str">
        <f t="shared" si="194"/>
        <v/>
      </c>
      <c r="ED14" s="188" t="str">
        <f>IF((EC14&lt;&gt;""),IF(OR($F14&lt;&gt;$G14,PrSettings!$M$4="●"),(($F14-$G14)=(DZ14-EA14))*1,0),"")</f>
        <v/>
      </c>
      <c r="EE14" s="188" t="str">
        <f t="shared" si="195"/>
        <v/>
      </c>
      <c r="EF14" s="188" t="str">
        <f>IF(EC14&lt;&gt;"",IF(ABS($F14-$G14)&gt;=PrSettings!$M$7,(ABS($F14-$G14-DZ14+EA14)&lt;=1)*1,IF(AND(EC14,$F14=$G14,$F14&gt;=PrSettings!$M$6),(ABS(DZ14-$F14)&lt;=1)*1,IF(AND(EC14,$F14+$G14&gt;=PrSettings!$M$8),(ABS(DZ14-$F14)+ABS(EA14-$G14)&lt;=1)*1,""))),"")</f>
        <v/>
      </c>
      <c r="EG14" s="220"/>
      <c r="EI14" s="186">
        <f t="shared" si="10"/>
        <v>55</v>
      </c>
      <c r="EJ14" s="187" t="str">
        <f t="shared" si="196"/>
        <v>Qatar</v>
      </c>
      <c r="EK14" s="188">
        <f t="shared" si="56"/>
        <v>19</v>
      </c>
      <c r="EL14" s="187" t="str">
        <f t="shared" si="197"/>
        <v>Switzerland</v>
      </c>
      <c r="EM14" s="222"/>
      <c r="EN14" s="222"/>
      <c r="EO14" s="218"/>
      <c r="EP14" s="188" t="str">
        <f t="shared" si="198"/>
        <v/>
      </c>
      <c r="EQ14" s="188" t="str">
        <f>IF((EP14&lt;&gt;""),IF(OR($F14&lt;&gt;$G14,PrSettings!$M$4="●"),(($F14-$G14)=(EM14-EN14))*1,0),"")</f>
        <v/>
      </c>
      <c r="ER14" s="188" t="str">
        <f t="shared" si="199"/>
        <v/>
      </c>
      <c r="ES14" s="188" t="str">
        <f>IF(EP14&lt;&gt;"",IF(ABS($F14-$G14)&gt;=PrSettings!$M$7,(ABS($F14-$G14-EM14+EN14)&lt;=1)*1,IF(AND(EP14,$F14=$G14,$F14&gt;=PrSettings!$M$6),(ABS(EM14-$F14)&lt;=1)*1,IF(AND(EP14,$F14+$G14&gt;=PrSettings!$M$8),(ABS(EM14-$F14)+ABS(EN14-$G14)&lt;=1)*1,""))),"")</f>
        <v/>
      </c>
      <c r="ET14" s="220"/>
      <c r="EV14" s="186">
        <f t="shared" si="11"/>
        <v>55</v>
      </c>
      <c r="EW14" s="187" t="str">
        <f t="shared" si="200"/>
        <v>Qatar</v>
      </c>
      <c r="EX14" s="188">
        <f t="shared" si="59"/>
        <v>19</v>
      </c>
      <c r="EY14" s="187" t="str">
        <f t="shared" si="201"/>
        <v>Switzerland</v>
      </c>
      <c r="EZ14" s="222"/>
      <c r="FA14" s="222"/>
      <c r="FB14" s="218"/>
      <c r="FC14" s="188" t="str">
        <f t="shared" si="202"/>
        <v/>
      </c>
      <c r="FD14" s="188" t="str">
        <f>IF((FC14&lt;&gt;""),IF(OR($F14&lt;&gt;$G14,PrSettings!$M$4="●"),(($F14-$G14)=(EZ14-FA14))*1,0),"")</f>
        <v/>
      </c>
      <c r="FE14" s="188" t="str">
        <f t="shared" si="203"/>
        <v/>
      </c>
      <c r="FF14" s="188" t="str">
        <f>IF(FC14&lt;&gt;"",IF(ABS($F14-$G14)&gt;=PrSettings!$M$7,(ABS($F14-$G14-EZ14+FA14)&lt;=1)*1,IF(AND(FC14,$F14=$G14,$F14&gt;=PrSettings!$M$6),(ABS(EZ14-$F14)&lt;=1)*1,IF(AND(FC14,$F14+$G14&gt;=PrSettings!$M$8),(ABS(EZ14-$F14)+ABS(FA14-$G14)&lt;=1)*1,""))),"")</f>
        <v/>
      </c>
      <c r="FG14" s="220"/>
      <c r="FI14" s="186">
        <f t="shared" si="12"/>
        <v>55</v>
      </c>
      <c r="FJ14" s="187" t="str">
        <f t="shared" si="204"/>
        <v>Qatar</v>
      </c>
      <c r="FK14" s="188">
        <f t="shared" si="62"/>
        <v>19</v>
      </c>
      <c r="FL14" s="187" t="str">
        <f t="shared" si="205"/>
        <v>Switzerland</v>
      </c>
      <c r="FM14" s="222"/>
      <c r="FN14" s="222"/>
      <c r="FO14" s="218"/>
      <c r="FP14" s="188" t="str">
        <f t="shared" si="206"/>
        <v/>
      </c>
      <c r="FQ14" s="188" t="str">
        <f>IF((FP14&lt;&gt;""),IF(OR($F14&lt;&gt;$G14,PrSettings!$M$4="●"),(($F14-$G14)=(FM14-FN14))*1,0),"")</f>
        <v/>
      </c>
      <c r="FR14" s="188" t="str">
        <f t="shared" si="207"/>
        <v/>
      </c>
      <c r="FS14" s="188" t="str">
        <f>IF(FP14&lt;&gt;"",IF(ABS($F14-$G14)&gt;=PrSettings!$M$7,(ABS($F14-$G14-FM14+FN14)&lt;=1)*1,IF(AND(FP14,$F14=$G14,$F14&gt;=PrSettings!$M$6),(ABS(FM14-$F14)&lt;=1)*1,IF(AND(FP14,$F14+$G14&gt;=PrSettings!$M$8),(ABS(FM14-$F14)+ABS(FN14-$G14)&lt;=1)*1,""))),"")</f>
        <v/>
      </c>
      <c r="FT14" s="220"/>
      <c r="FV14" s="186">
        <f t="shared" si="13"/>
        <v>55</v>
      </c>
      <c r="FW14" s="187" t="str">
        <f t="shared" si="208"/>
        <v>Qatar</v>
      </c>
      <c r="FX14" s="188">
        <f t="shared" si="65"/>
        <v>19</v>
      </c>
      <c r="FY14" s="187" t="str">
        <f t="shared" si="209"/>
        <v>Switzerland</v>
      </c>
      <c r="FZ14" s="222"/>
      <c r="GA14" s="222"/>
      <c r="GB14" s="218"/>
      <c r="GC14" s="188" t="str">
        <f t="shared" si="210"/>
        <v/>
      </c>
      <c r="GD14" s="188" t="str">
        <f>IF((GC14&lt;&gt;""),IF(OR($F14&lt;&gt;$G14,PrSettings!$M$4="●"),(($F14-$G14)=(FZ14-GA14))*1,0),"")</f>
        <v/>
      </c>
      <c r="GE14" s="188" t="str">
        <f t="shared" si="211"/>
        <v/>
      </c>
      <c r="GF14" s="188" t="str">
        <f>IF(GC14&lt;&gt;"",IF(ABS($F14-$G14)&gt;=PrSettings!$M$7,(ABS($F14-$G14-FZ14+GA14)&lt;=1)*1,IF(AND(GC14,$F14=$G14,$F14&gt;=PrSettings!$M$6),(ABS(FZ14-$F14)&lt;=1)*1,IF(AND(GC14,$F14+$G14&gt;=PrSettings!$M$8),(ABS(FZ14-$F14)+ABS(GA14-$G14)&lt;=1)*1,""))),"")</f>
        <v/>
      </c>
      <c r="GG14" s="220"/>
      <c r="GI14" s="186">
        <f t="shared" si="14"/>
        <v>55</v>
      </c>
      <c r="GJ14" s="187" t="str">
        <f t="shared" si="212"/>
        <v>Qatar</v>
      </c>
      <c r="GK14" s="188">
        <f t="shared" si="68"/>
        <v>19</v>
      </c>
      <c r="GL14" s="187" t="str">
        <f t="shared" si="213"/>
        <v>Switzerland</v>
      </c>
      <c r="GM14" s="222"/>
      <c r="GN14" s="222"/>
      <c r="GO14" s="218"/>
      <c r="GP14" s="188" t="str">
        <f t="shared" si="214"/>
        <v/>
      </c>
      <c r="GQ14" s="188" t="str">
        <f>IF((GP14&lt;&gt;""),IF(OR($F14&lt;&gt;$G14,PrSettings!$M$4="●"),(($F14-$G14)=(GM14-GN14))*1,0),"")</f>
        <v/>
      </c>
      <c r="GR14" s="188" t="str">
        <f t="shared" si="215"/>
        <v/>
      </c>
      <c r="GS14" s="188" t="str">
        <f>IF(GP14&lt;&gt;"",IF(ABS($F14-$G14)&gt;=PrSettings!$M$7,(ABS($F14-$G14-GM14+GN14)&lt;=1)*1,IF(AND(GP14,$F14=$G14,$F14&gt;=PrSettings!$M$6),(ABS(GM14-$F14)&lt;=1)*1,IF(AND(GP14,$F14+$G14&gt;=PrSettings!$M$8),(ABS(GM14-$F14)+ABS(GN14-$G14)&lt;=1)*1,""))),"")</f>
        <v/>
      </c>
      <c r="GT14" s="220"/>
      <c r="GV14" s="186">
        <f t="shared" si="15"/>
        <v>55</v>
      </c>
      <c r="GW14" s="187" t="str">
        <f t="shared" si="216"/>
        <v>Qatar</v>
      </c>
      <c r="GX14" s="188">
        <f t="shared" si="71"/>
        <v>19</v>
      </c>
      <c r="GY14" s="187" t="str">
        <f t="shared" si="217"/>
        <v>Switzerland</v>
      </c>
      <c r="GZ14" s="222"/>
      <c r="HA14" s="222"/>
      <c r="HB14" s="218"/>
      <c r="HC14" s="188" t="str">
        <f t="shared" si="218"/>
        <v/>
      </c>
      <c r="HD14" s="188" t="str">
        <f>IF((HC14&lt;&gt;""),IF(OR($F14&lt;&gt;$G14,PrSettings!$M$4="●"),(($F14-$G14)=(GZ14-HA14))*1,0),"")</f>
        <v/>
      </c>
      <c r="HE14" s="188" t="str">
        <f t="shared" si="219"/>
        <v/>
      </c>
      <c r="HF14" s="188" t="str">
        <f>IF(HC14&lt;&gt;"",IF(ABS($F14-$G14)&gt;=PrSettings!$M$7,(ABS($F14-$G14-GZ14+HA14)&lt;=1)*1,IF(AND(HC14,$F14=$G14,$F14&gt;=PrSettings!$M$6),(ABS(GZ14-$F14)&lt;=1)*1,IF(AND(HC14,$F14+$G14&gt;=PrSettings!$M$8),(ABS(GZ14-$F14)+ABS(HA14-$G14)&lt;=1)*1,""))),"")</f>
        <v/>
      </c>
      <c r="HG14" s="220"/>
      <c r="HI14" s="186">
        <f t="shared" si="16"/>
        <v>55</v>
      </c>
      <c r="HJ14" s="187" t="str">
        <f t="shared" si="220"/>
        <v>Qatar</v>
      </c>
      <c r="HK14" s="188">
        <f t="shared" si="74"/>
        <v>19</v>
      </c>
      <c r="HL14" s="187" t="str">
        <f t="shared" si="221"/>
        <v>Switzerland</v>
      </c>
      <c r="HM14" s="222"/>
      <c r="HN14" s="222"/>
      <c r="HO14" s="218"/>
      <c r="HP14" s="188" t="str">
        <f t="shared" si="222"/>
        <v/>
      </c>
      <c r="HQ14" s="188" t="str">
        <f>IF((HP14&lt;&gt;""),IF(OR($F14&lt;&gt;$G14,PrSettings!$M$4="●"),(($F14-$G14)=(HM14-HN14))*1,0),"")</f>
        <v/>
      </c>
      <c r="HR14" s="188" t="str">
        <f t="shared" si="223"/>
        <v/>
      </c>
      <c r="HS14" s="188" t="str">
        <f>IF(HP14&lt;&gt;"",IF(ABS($F14-$G14)&gt;=PrSettings!$M$7,(ABS($F14-$G14-HM14+HN14)&lt;=1)*1,IF(AND(HP14,$F14=$G14,$F14&gt;=PrSettings!$M$6),(ABS(HM14-$F14)&lt;=1)*1,IF(AND(HP14,$F14+$G14&gt;=PrSettings!$M$8),(ABS(HM14-$F14)+ABS(HN14-$G14)&lt;=1)*1,""))),"")</f>
        <v/>
      </c>
      <c r="HT14" s="220"/>
      <c r="HV14" s="186">
        <f t="shared" si="17"/>
        <v>55</v>
      </c>
      <c r="HW14" s="187" t="str">
        <f t="shared" si="224"/>
        <v>Qatar</v>
      </c>
      <c r="HX14" s="188">
        <f t="shared" si="77"/>
        <v>19</v>
      </c>
      <c r="HY14" s="187" t="str">
        <f t="shared" si="225"/>
        <v>Switzerland</v>
      </c>
      <c r="HZ14" s="222"/>
      <c r="IA14" s="222"/>
      <c r="IB14" s="218"/>
      <c r="IC14" s="188" t="str">
        <f t="shared" si="226"/>
        <v/>
      </c>
      <c r="ID14" s="188" t="str">
        <f>IF((IC14&lt;&gt;""),IF(OR($F14&lt;&gt;$G14,PrSettings!$M$4="●"),(($F14-$G14)=(HZ14-IA14))*1,0),"")</f>
        <v/>
      </c>
      <c r="IE14" s="188" t="str">
        <f t="shared" si="227"/>
        <v/>
      </c>
      <c r="IF14" s="188" t="str">
        <f>IF(IC14&lt;&gt;"",IF(ABS($F14-$G14)&gt;=PrSettings!$M$7,(ABS($F14-$G14-HZ14+IA14)&lt;=1)*1,IF(AND(IC14,$F14=$G14,$F14&gt;=PrSettings!$M$6),(ABS(HZ14-$F14)&lt;=1)*1,IF(AND(IC14,$F14+$G14&gt;=PrSettings!$M$8),(ABS(HZ14-$F14)+ABS(IA14-$G14)&lt;=1)*1,""))),"")</f>
        <v/>
      </c>
      <c r="IG14" s="220"/>
      <c r="II14" s="186">
        <f t="shared" si="18"/>
        <v>55</v>
      </c>
      <c r="IJ14" s="187" t="str">
        <f t="shared" si="228"/>
        <v>Qatar</v>
      </c>
      <c r="IK14" s="188">
        <f t="shared" si="80"/>
        <v>19</v>
      </c>
      <c r="IL14" s="187" t="str">
        <f t="shared" si="229"/>
        <v>Switzerland</v>
      </c>
      <c r="IM14" s="222"/>
      <c r="IN14" s="222"/>
      <c r="IO14" s="218"/>
      <c r="IP14" s="188" t="str">
        <f t="shared" si="230"/>
        <v/>
      </c>
      <c r="IQ14" s="188" t="str">
        <f>IF((IP14&lt;&gt;""),IF(OR($F14&lt;&gt;$G14,PrSettings!$M$4="●"),(($F14-$G14)=(IM14-IN14))*1,0),"")</f>
        <v/>
      </c>
      <c r="IR14" s="188" t="str">
        <f t="shared" si="231"/>
        <v/>
      </c>
      <c r="IS14" s="188" t="str">
        <f>IF(IP14&lt;&gt;"",IF(ABS($F14-$G14)&gt;=PrSettings!$M$7,(ABS($F14-$G14-IM14+IN14)&lt;=1)*1,IF(AND(IP14,$F14=$G14,$F14&gt;=PrSettings!$M$6),(ABS(IM14-$F14)&lt;=1)*1,IF(AND(IP14,$F14+$G14&gt;=PrSettings!$M$8),(ABS(IM14-$F14)+ABS(IN14-$G14)&lt;=1)*1,""))),"")</f>
        <v/>
      </c>
      <c r="IT14" s="220"/>
      <c r="IV14" s="186">
        <f t="shared" si="19"/>
        <v>55</v>
      </c>
      <c r="IW14" s="187" t="str">
        <f t="shared" si="232"/>
        <v>Qatar</v>
      </c>
      <c r="IX14" s="188">
        <f t="shared" si="83"/>
        <v>19</v>
      </c>
      <c r="IY14" s="187" t="str">
        <f t="shared" si="233"/>
        <v>Switzerland</v>
      </c>
      <c r="IZ14" s="222"/>
      <c r="JA14" s="222"/>
      <c r="JB14" s="218"/>
      <c r="JC14" s="188" t="str">
        <f t="shared" si="234"/>
        <v/>
      </c>
      <c r="JD14" s="188" t="str">
        <f>IF((JC14&lt;&gt;""),IF(OR($F14&lt;&gt;$G14,PrSettings!$M$4="●"),(($F14-$G14)=(IZ14-JA14))*1,0),"")</f>
        <v/>
      </c>
      <c r="JE14" s="188" t="str">
        <f t="shared" si="235"/>
        <v/>
      </c>
      <c r="JF14" s="188" t="str">
        <f>IF(JC14&lt;&gt;"",IF(ABS($F14-$G14)&gt;=PrSettings!$M$7,(ABS($F14-$G14-IZ14+JA14)&lt;=1)*1,IF(AND(JC14,$F14=$G14,$F14&gt;=PrSettings!$M$6),(ABS(IZ14-$F14)&lt;=1)*1,IF(AND(JC14,$F14+$G14&gt;=PrSettings!$M$8),(ABS(IZ14-$F14)+ABS(JA14-$G14)&lt;=1)*1,""))),"")</f>
        <v/>
      </c>
      <c r="JG14" s="220"/>
      <c r="JI14" s="186">
        <f t="shared" si="20"/>
        <v>55</v>
      </c>
      <c r="JJ14" s="187" t="str">
        <f t="shared" si="236"/>
        <v>Qatar</v>
      </c>
      <c r="JK14" s="188">
        <f t="shared" si="86"/>
        <v>19</v>
      </c>
      <c r="JL14" s="187" t="str">
        <f t="shared" si="237"/>
        <v>Switzerland</v>
      </c>
      <c r="JM14" s="222"/>
      <c r="JN14" s="222"/>
      <c r="JO14" s="218"/>
      <c r="JP14" s="188" t="str">
        <f t="shared" si="238"/>
        <v/>
      </c>
      <c r="JQ14" s="188" t="str">
        <f>IF((JP14&lt;&gt;""),IF(OR($F14&lt;&gt;$G14,PrSettings!$M$4="●"),(($F14-$G14)=(JM14-JN14))*1,0),"")</f>
        <v/>
      </c>
      <c r="JR14" s="188" t="str">
        <f t="shared" si="239"/>
        <v/>
      </c>
      <c r="JS14" s="188" t="str">
        <f>IF(JP14&lt;&gt;"",IF(ABS($F14-$G14)&gt;=PrSettings!$M$7,(ABS($F14-$G14-JM14+JN14)&lt;=1)*1,IF(AND(JP14,$F14=$G14,$F14&gt;=PrSettings!$M$6),(ABS(JM14-$F14)&lt;=1)*1,IF(AND(JP14,$F14+$G14&gt;=PrSettings!$M$8),(ABS(JM14-$F14)+ABS(JN14-$G14)&lt;=1)*1,""))),"")</f>
        <v/>
      </c>
      <c r="JT14" s="220"/>
      <c r="JV14" s="186">
        <f t="shared" si="21"/>
        <v>55</v>
      </c>
      <c r="JW14" s="187" t="str">
        <f t="shared" si="240"/>
        <v>Qatar</v>
      </c>
      <c r="JX14" s="188">
        <f t="shared" si="89"/>
        <v>19</v>
      </c>
      <c r="JY14" s="187" t="str">
        <f t="shared" si="241"/>
        <v>Switzerland</v>
      </c>
      <c r="JZ14" s="222"/>
      <c r="KA14" s="222"/>
      <c r="KB14" s="218"/>
      <c r="KC14" s="188" t="str">
        <f t="shared" si="242"/>
        <v/>
      </c>
      <c r="KD14" s="188" t="str">
        <f>IF((KC14&lt;&gt;""),IF(OR($F14&lt;&gt;$G14,PrSettings!$M$4="●"),(($F14-$G14)=(JZ14-KA14))*1,0),"")</f>
        <v/>
      </c>
      <c r="KE14" s="188" t="str">
        <f t="shared" si="243"/>
        <v/>
      </c>
      <c r="KF14" s="188" t="str">
        <f>IF(KC14&lt;&gt;"",IF(ABS($F14-$G14)&gt;=PrSettings!$M$7,(ABS($F14-$G14-JZ14+KA14)&lt;=1)*1,IF(AND(KC14,$F14=$G14,$F14&gt;=PrSettings!$M$6),(ABS(JZ14-$F14)&lt;=1)*1,IF(AND(KC14,$F14+$G14&gt;=PrSettings!$M$8),(ABS(JZ14-$F14)+ABS(KA14-$G14)&lt;=1)*1,""))),"")</f>
        <v/>
      </c>
      <c r="KG14" s="220"/>
      <c r="KI14" s="186">
        <f t="shared" si="22"/>
        <v>55</v>
      </c>
      <c r="KJ14" s="187" t="str">
        <f t="shared" si="244"/>
        <v>Qatar</v>
      </c>
      <c r="KK14" s="188">
        <f t="shared" si="92"/>
        <v>19</v>
      </c>
      <c r="KL14" s="187" t="str">
        <f t="shared" si="245"/>
        <v>Switzerland</v>
      </c>
      <c r="KM14" s="222"/>
      <c r="KN14" s="222"/>
      <c r="KO14" s="218"/>
      <c r="KP14" s="188" t="str">
        <f t="shared" si="246"/>
        <v/>
      </c>
      <c r="KQ14" s="188" t="str">
        <f>IF((KP14&lt;&gt;""),IF(OR($F14&lt;&gt;$G14,PrSettings!$M$4="●"),(($F14-$G14)=(KM14-KN14))*1,0),"")</f>
        <v/>
      </c>
      <c r="KR14" s="188" t="str">
        <f t="shared" si="247"/>
        <v/>
      </c>
      <c r="KS14" s="188" t="str">
        <f>IF(KP14&lt;&gt;"",IF(ABS($F14-$G14)&gt;=PrSettings!$M$7,(ABS($F14-$G14-KM14+KN14)&lt;=1)*1,IF(AND(KP14,$F14=$G14,$F14&gt;=PrSettings!$M$6),(ABS(KM14-$F14)&lt;=1)*1,IF(AND(KP14,$F14+$G14&gt;=PrSettings!$M$8),(ABS(KM14-$F14)+ABS(KN14-$G14)&lt;=1)*1,""))),"")</f>
        <v/>
      </c>
      <c r="KT14" s="220"/>
      <c r="KV14" s="186">
        <f t="shared" si="23"/>
        <v>55</v>
      </c>
      <c r="KW14" s="187" t="str">
        <f t="shared" si="248"/>
        <v>Qatar</v>
      </c>
      <c r="KX14" s="188">
        <f t="shared" si="95"/>
        <v>19</v>
      </c>
      <c r="KY14" s="187" t="str">
        <f t="shared" si="249"/>
        <v>Switzerland</v>
      </c>
      <c r="KZ14" s="222"/>
      <c r="LA14" s="222"/>
      <c r="LB14" s="218"/>
      <c r="LC14" s="188" t="str">
        <f t="shared" si="250"/>
        <v/>
      </c>
      <c r="LD14" s="188" t="str">
        <f>IF((LC14&lt;&gt;""),IF(OR($F14&lt;&gt;$G14,PrSettings!$M$4="●"),(($F14-$G14)=(KZ14-LA14))*1,0),"")</f>
        <v/>
      </c>
      <c r="LE14" s="188" t="str">
        <f t="shared" si="251"/>
        <v/>
      </c>
      <c r="LF14" s="188" t="str">
        <f>IF(LC14&lt;&gt;"",IF(ABS($F14-$G14)&gt;=PrSettings!$M$7,(ABS($F14-$G14-KZ14+LA14)&lt;=1)*1,IF(AND(LC14,$F14=$G14,$F14&gt;=PrSettings!$M$6),(ABS(KZ14-$F14)&lt;=1)*1,IF(AND(LC14,$F14+$G14&gt;=PrSettings!$M$8),(ABS(KZ14-$F14)+ABS(LA14-$G14)&lt;=1)*1,""))),"")</f>
        <v/>
      </c>
      <c r="LG14" s="220"/>
      <c r="LI14" s="186">
        <f t="shared" si="24"/>
        <v>55</v>
      </c>
      <c r="LJ14" s="187" t="str">
        <f t="shared" si="252"/>
        <v>Qatar</v>
      </c>
      <c r="LK14" s="188">
        <f t="shared" si="98"/>
        <v>19</v>
      </c>
      <c r="LL14" s="187" t="str">
        <f t="shared" si="253"/>
        <v>Switzerland</v>
      </c>
      <c r="LM14" s="222"/>
      <c r="LN14" s="222"/>
      <c r="LO14" s="218"/>
      <c r="LP14" s="188" t="str">
        <f t="shared" si="254"/>
        <v/>
      </c>
      <c r="LQ14" s="188" t="str">
        <f>IF((LP14&lt;&gt;""),IF(OR($F14&lt;&gt;$G14,PrSettings!$M$4="●"),(($F14-$G14)=(LM14-LN14))*1,0),"")</f>
        <v/>
      </c>
      <c r="LR14" s="188" t="str">
        <f t="shared" si="255"/>
        <v/>
      </c>
      <c r="LS14" s="188" t="str">
        <f>IF(LP14&lt;&gt;"",IF(ABS($F14-$G14)&gt;=PrSettings!$M$7,(ABS($F14-$G14-LM14+LN14)&lt;=1)*1,IF(AND(LP14,$F14=$G14,$F14&gt;=PrSettings!$M$6),(ABS(LM14-$F14)&lt;=1)*1,IF(AND(LP14,$F14+$G14&gt;=PrSettings!$M$8),(ABS(LM14-$F14)+ABS(LN14-$G14)&lt;=1)*1,""))),"")</f>
        <v/>
      </c>
      <c r="LT14" s="220"/>
      <c r="LV14" s="186">
        <f t="shared" si="25"/>
        <v>55</v>
      </c>
      <c r="LW14" s="187" t="str">
        <f t="shared" si="256"/>
        <v>Qatar</v>
      </c>
      <c r="LX14" s="188">
        <f t="shared" si="101"/>
        <v>19</v>
      </c>
      <c r="LY14" s="187" t="str">
        <f t="shared" si="257"/>
        <v>Switzerland</v>
      </c>
      <c r="LZ14" s="222"/>
      <c r="MA14" s="222"/>
      <c r="MB14" s="218"/>
      <c r="MC14" s="188" t="str">
        <f t="shared" si="258"/>
        <v/>
      </c>
      <c r="MD14" s="188" t="str">
        <f>IF((MC14&lt;&gt;""),IF(OR($F14&lt;&gt;$G14,PrSettings!$M$4="●"),(($F14-$G14)=(LZ14-MA14))*1,0),"")</f>
        <v/>
      </c>
      <c r="ME14" s="188" t="str">
        <f t="shared" si="259"/>
        <v/>
      </c>
      <c r="MF14" s="188" t="str">
        <f>IF(MC14&lt;&gt;"",IF(ABS($F14-$G14)&gt;=PrSettings!$M$7,(ABS($F14-$G14-LZ14+MA14)&lt;=1)*1,IF(AND(MC14,$F14=$G14,$F14&gt;=PrSettings!$M$6),(ABS(LZ14-$F14)&lt;=1)*1,IF(AND(MC14,$F14+$G14&gt;=PrSettings!$M$8),(ABS(LZ14-$F14)+ABS(MA14-$G14)&lt;=1)*1,""))),"")</f>
        <v/>
      </c>
      <c r="MG14" s="220"/>
    </row>
    <row r="15" spans="1:345">
      <c r="B15" s="186">
        <f>INDEX(Groups!$C$7:$C$65,MATCH(C15,Groups!$D$7:$D$65,0))</f>
        <v>19</v>
      </c>
      <c r="C15" s="187" t="str">
        <f>CalcB!$P$24</f>
        <v>Switzerland</v>
      </c>
      <c r="D15" s="188">
        <f>INDEX(Groups!$C$7:$C$65,MATCH(E15,Groups!$D$7:$D$65,0))</f>
        <v>65</v>
      </c>
      <c r="E15" s="187" t="str">
        <f>CalcB!$Q$24</f>
        <v>Bosnia/Herzeg.</v>
      </c>
      <c r="F15" s="189" t="str">
        <f>CalcB!$R$24</f>
        <v/>
      </c>
      <c r="G15" s="190" t="str">
        <f>CalcB!$S$24</f>
        <v/>
      </c>
      <c r="I15" s="186">
        <f t="shared" si="0"/>
        <v>19</v>
      </c>
      <c r="J15" s="187" t="str">
        <f t="shared" si="156"/>
        <v>Switzerland</v>
      </c>
      <c r="K15" s="188">
        <f t="shared" si="26"/>
        <v>65</v>
      </c>
      <c r="L15" s="187" t="str">
        <f t="shared" si="157"/>
        <v>Bosnia/Herzeg.</v>
      </c>
      <c r="M15" s="222"/>
      <c r="N15" s="222"/>
      <c r="O15" s="218"/>
      <c r="P15" s="188" t="str">
        <f t="shared" si="158"/>
        <v/>
      </c>
      <c r="Q15" s="188" t="str">
        <f>IF((P15&lt;&gt;""),IF(OR($F15&lt;&gt;$G15,PrSettings!$M$4="●"),(($F15-$G15)=(M15-N15))*1,0),"")</f>
        <v/>
      </c>
      <c r="R15" s="188" t="str">
        <f t="shared" si="159"/>
        <v/>
      </c>
      <c r="S15" s="188" t="str">
        <f>IF(P15&lt;&gt;"",IF(ABS($F15-$G15)&gt;=PrSettings!$M$7,(ABS($F15-$G15-M15+N15)&lt;=1)*1,IF(AND(P15,$F15=$G15,$F15&gt;=PrSettings!$M$6),(ABS(M15-$F15)&lt;=1)*1,IF(AND(P15,$F15+$G15&gt;=PrSettings!$M$8),(ABS(M15-$F15)+ABS(N15-$G15)&lt;=1)*1,""))),"")</f>
        <v/>
      </c>
      <c r="T15" s="220"/>
      <c r="V15" s="186">
        <f t="shared" si="1"/>
        <v>19</v>
      </c>
      <c r="W15" s="187" t="str">
        <f t="shared" si="160"/>
        <v>Switzerland</v>
      </c>
      <c r="X15" s="188">
        <f t="shared" si="29"/>
        <v>65</v>
      </c>
      <c r="Y15" s="187" t="str">
        <f t="shared" si="161"/>
        <v>Bosnia/Herzeg.</v>
      </c>
      <c r="Z15" s="222"/>
      <c r="AA15" s="222"/>
      <c r="AB15" s="218"/>
      <c r="AC15" s="188" t="str">
        <f t="shared" si="162"/>
        <v/>
      </c>
      <c r="AD15" s="188" t="str">
        <f>IF((AC15&lt;&gt;""),IF(OR($F15&lt;&gt;$G15,PrSettings!$M$4="●"),(($F15-$G15)=(Z15-AA15))*1,0),"")</f>
        <v/>
      </c>
      <c r="AE15" s="188" t="str">
        <f t="shared" si="163"/>
        <v/>
      </c>
      <c r="AF15" s="188" t="str">
        <f>IF(AC15&lt;&gt;"",IF(ABS($F15-$G15)&gt;=PrSettings!$M$7,(ABS($F15-$G15-Z15+AA15)&lt;=1)*1,IF(AND(AC15,$F15=$G15,$F15&gt;=PrSettings!$M$6),(ABS(Z15-$F15)&lt;=1)*1,IF(AND(AC15,$F15+$G15&gt;=PrSettings!$M$8),(ABS(Z15-$F15)+ABS(AA15-$G15)&lt;=1)*1,""))),"")</f>
        <v/>
      </c>
      <c r="AG15" s="220"/>
      <c r="AI15" s="186">
        <f t="shared" si="2"/>
        <v>19</v>
      </c>
      <c r="AJ15" s="187" t="str">
        <f t="shared" si="164"/>
        <v>Switzerland</v>
      </c>
      <c r="AK15" s="188">
        <f t="shared" si="32"/>
        <v>65</v>
      </c>
      <c r="AL15" s="187" t="str">
        <f t="shared" si="165"/>
        <v>Bosnia/Herzeg.</v>
      </c>
      <c r="AM15" s="222"/>
      <c r="AN15" s="222"/>
      <c r="AO15" s="218"/>
      <c r="AP15" s="188" t="str">
        <f t="shared" si="166"/>
        <v/>
      </c>
      <c r="AQ15" s="188" t="str">
        <f>IF((AP15&lt;&gt;""),IF(OR($F15&lt;&gt;$G15,PrSettings!$M$4="●"),(($F15-$G15)=(AM15-AN15))*1,0),"")</f>
        <v/>
      </c>
      <c r="AR15" s="188" t="str">
        <f t="shared" si="167"/>
        <v/>
      </c>
      <c r="AS15" s="188" t="str">
        <f>IF(AP15&lt;&gt;"",IF(ABS($F15-$G15)&gt;=PrSettings!$M$7,(ABS($F15-$G15-AM15+AN15)&lt;=1)*1,IF(AND(AP15,$F15=$G15,$F15&gt;=PrSettings!$M$6),(ABS(AM15-$F15)&lt;=1)*1,IF(AND(AP15,$F15+$G15&gt;=PrSettings!$M$8),(ABS(AM15-$F15)+ABS(AN15-$G15)&lt;=1)*1,""))),"")</f>
        <v/>
      </c>
      <c r="AT15" s="220"/>
      <c r="AV15" s="186">
        <f t="shared" si="3"/>
        <v>19</v>
      </c>
      <c r="AW15" s="187" t="str">
        <f t="shared" si="168"/>
        <v>Switzerland</v>
      </c>
      <c r="AX15" s="188">
        <f t="shared" si="35"/>
        <v>65</v>
      </c>
      <c r="AY15" s="187" t="str">
        <f t="shared" si="169"/>
        <v>Bosnia/Herzeg.</v>
      </c>
      <c r="AZ15" s="222"/>
      <c r="BA15" s="222"/>
      <c r="BB15" s="218"/>
      <c r="BC15" s="188" t="str">
        <f t="shared" si="170"/>
        <v/>
      </c>
      <c r="BD15" s="188" t="str">
        <f>IF((BC15&lt;&gt;""),IF(OR($F15&lt;&gt;$G15,PrSettings!$M$4="●"),(($F15-$G15)=(AZ15-BA15))*1,0),"")</f>
        <v/>
      </c>
      <c r="BE15" s="188" t="str">
        <f t="shared" si="171"/>
        <v/>
      </c>
      <c r="BF15" s="188" t="str">
        <f>IF(BC15&lt;&gt;"",IF(ABS($F15-$G15)&gt;=PrSettings!$M$7,(ABS($F15-$G15-AZ15+BA15)&lt;=1)*1,IF(AND(BC15,$F15=$G15,$F15&gt;=PrSettings!$M$6),(ABS(AZ15-$F15)&lt;=1)*1,IF(AND(BC15,$F15+$G15&gt;=PrSettings!$M$8),(ABS(AZ15-$F15)+ABS(BA15-$G15)&lt;=1)*1,""))),"")</f>
        <v/>
      </c>
      <c r="BG15" s="220"/>
      <c r="BI15" s="186">
        <f t="shared" si="4"/>
        <v>19</v>
      </c>
      <c r="BJ15" s="187" t="str">
        <f t="shared" si="172"/>
        <v>Switzerland</v>
      </c>
      <c r="BK15" s="188">
        <f t="shared" si="38"/>
        <v>65</v>
      </c>
      <c r="BL15" s="187" t="str">
        <f t="shared" si="173"/>
        <v>Bosnia/Herzeg.</v>
      </c>
      <c r="BM15" s="222"/>
      <c r="BN15" s="222"/>
      <c r="BO15" s="218"/>
      <c r="BP15" s="188" t="str">
        <f t="shared" si="174"/>
        <v/>
      </c>
      <c r="BQ15" s="188" t="str">
        <f>IF((BP15&lt;&gt;""),IF(OR($F15&lt;&gt;$G15,PrSettings!$M$4="●"),(($F15-$G15)=(BM15-BN15))*1,0),"")</f>
        <v/>
      </c>
      <c r="BR15" s="188" t="str">
        <f t="shared" si="175"/>
        <v/>
      </c>
      <c r="BS15" s="188" t="str">
        <f>IF(BP15&lt;&gt;"",IF(ABS($F15-$G15)&gt;=PrSettings!$M$7,(ABS($F15-$G15-BM15+BN15)&lt;=1)*1,IF(AND(BP15,$F15=$G15,$F15&gt;=PrSettings!$M$6),(ABS(BM15-$F15)&lt;=1)*1,IF(AND(BP15,$F15+$G15&gt;=PrSettings!$M$8),(ABS(BM15-$F15)+ABS(BN15-$G15)&lt;=1)*1,""))),"")</f>
        <v/>
      </c>
      <c r="BT15" s="220"/>
      <c r="BV15" s="186">
        <f t="shared" si="5"/>
        <v>19</v>
      </c>
      <c r="BW15" s="187" t="str">
        <f t="shared" si="176"/>
        <v>Switzerland</v>
      </c>
      <c r="BX15" s="188">
        <f t="shared" si="41"/>
        <v>65</v>
      </c>
      <c r="BY15" s="187" t="str">
        <f t="shared" si="177"/>
        <v>Bosnia/Herzeg.</v>
      </c>
      <c r="BZ15" s="222"/>
      <c r="CA15" s="222"/>
      <c r="CB15" s="218"/>
      <c r="CC15" s="188" t="str">
        <f t="shared" si="178"/>
        <v/>
      </c>
      <c r="CD15" s="188" t="str">
        <f>IF((CC15&lt;&gt;""),IF(OR($F15&lt;&gt;$G15,PrSettings!$M$4="●"),(($F15-$G15)=(BZ15-CA15))*1,0),"")</f>
        <v/>
      </c>
      <c r="CE15" s="188" t="str">
        <f t="shared" si="179"/>
        <v/>
      </c>
      <c r="CF15" s="188" t="str">
        <f>IF(CC15&lt;&gt;"",IF(ABS($F15-$G15)&gt;=PrSettings!$M$7,(ABS($F15-$G15-BZ15+CA15)&lt;=1)*1,IF(AND(CC15,$F15=$G15,$F15&gt;=PrSettings!$M$6),(ABS(BZ15-$F15)&lt;=1)*1,IF(AND(CC15,$F15+$G15&gt;=PrSettings!$M$8),(ABS(BZ15-$F15)+ABS(CA15-$G15)&lt;=1)*1,""))),"")</f>
        <v/>
      </c>
      <c r="CG15" s="220"/>
      <c r="CI15" s="186">
        <f t="shared" si="6"/>
        <v>19</v>
      </c>
      <c r="CJ15" s="187" t="str">
        <f t="shared" si="180"/>
        <v>Switzerland</v>
      </c>
      <c r="CK15" s="188">
        <f t="shared" si="44"/>
        <v>65</v>
      </c>
      <c r="CL15" s="187" t="str">
        <f t="shared" si="181"/>
        <v>Bosnia/Herzeg.</v>
      </c>
      <c r="CM15" s="222"/>
      <c r="CN15" s="222"/>
      <c r="CO15" s="218"/>
      <c r="CP15" s="188" t="str">
        <f t="shared" si="182"/>
        <v/>
      </c>
      <c r="CQ15" s="188" t="str">
        <f>IF((CP15&lt;&gt;""),IF(OR($F15&lt;&gt;$G15,PrSettings!$M$4="●"),(($F15-$G15)=(CM15-CN15))*1,0),"")</f>
        <v/>
      </c>
      <c r="CR15" s="188" t="str">
        <f t="shared" si="183"/>
        <v/>
      </c>
      <c r="CS15" s="188" t="str">
        <f>IF(CP15&lt;&gt;"",IF(ABS($F15-$G15)&gt;=PrSettings!$M$7,(ABS($F15-$G15-CM15+CN15)&lt;=1)*1,IF(AND(CP15,$F15=$G15,$F15&gt;=PrSettings!$M$6),(ABS(CM15-$F15)&lt;=1)*1,IF(AND(CP15,$F15+$G15&gt;=PrSettings!$M$8),(ABS(CM15-$F15)+ABS(CN15-$G15)&lt;=1)*1,""))),"")</f>
        <v/>
      </c>
      <c r="CT15" s="220"/>
      <c r="CV15" s="186">
        <f t="shared" si="7"/>
        <v>19</v>
      </c>
      <c r="CW15" s="187" t="str">
        <f t="shared" si="184"/>
        <v>Switzerland</v>
      </c>
      <c r="CX15" s="188">
        <f t="shared" si="47"/>
        <v>65</v>
      </c>
      <c r="CY15" s="187" t="str">
        <f t="shared" si="185"/>
        <v>Bosnia/Herzeg.</v>
      </c>
      <c r="CZ15" s="222"/>
      <c r="DA15" s="222"/>
      <c r="DB15" s="218"/>
      <c r="DC15" s="188" t="str">
        <f t="shared" si="186"/>
        <v/>
      </c>
      <c r="DD15" s="188" t="str">
        <f>IF((DC15&lt;&gt;""),IF(OR($F15&lt;&gt;$G15,PrSettings!$M$4="●"),(($F15-$G15)=(CZ15-DA15))*1,0),"")</f>
        <v/>
      </c>
      <c r="DE15" s="188" t="str">
        <f t="shared" si="187"/>
        <v/>
      </c>
      <c r="DF15" s="188" t="str">
        <f>IF(DC15&lt;&gt;"",IF(ABS($F15-$G15)&gt;=PrSettings!$M$7,(ABS($F15-$G15-CZ15+DA15)&lt;=1)*1,IF(AND(DC15,$F15=$G15,$F15&gt;=PrSettings!$M$6),(ABS(CZ15-$F15)&lt;=1)*1,IF(AND(DC15,$F15+$G15&gt;=PrSettings!$M$8),(ABS(CZ15-$F15)+ABS(DA15-$G15)&lt;=1)*1,""))),"")</f>
        <v/>
      </c>
      <c r="DG15" s="220"/>
      <c r="DI15" s="186">
        <f t="shared" si="8"/>
        <v>19</v>
      </c>
      <c r="DJ15" s="187" t="str">
        <f t="shared" si="188"/>
        <v>Switzerland</v>
      </c>
      <c r="DK15" s="188">
        <f t="shared" si="50"/>
        <v>65</v>
      </c>
      <c r="DL15" s="187" t="str">
        <f t="shared" si="189"/>
        <v>Bosnia/Herzeg.</v>
      </c>
      <c r="DM15" s="222"/>
      <c r="DN15" s="222"/>
      <c r="DO15" s="218"/>
      <c r="DP15" s="188" t="str">
        <f t="shared" si="190"/>
        <v/>
      </c>
      <c r="DQ15" s="188" t="str">
        <f>IF((DP15&lt;&gt;""),IF(OR($F15&lt;&gt;$G15,PrSettings!$M$4="●"),(($F15-$G15)=(DM15-DN15))*1,0),"")</f>
        <v/>
      </c>
      <c r="DR15" s="188" t="str">
        <f t="shared" si="191"/>
        <v/>
      </c>
      <c r="DS15" s="188" t="str">
        <f>IF(DP15&lt;&gt;"",IF(ABS($F15-$G15)&gt;=PrSettings!$M$7,(ABS($F15-$G15-DM15+DN15)&lt;=1)*1,IF(AND(DP15,$F15=$G15,$F15&gt;=PrSettings!$M$6),(ABS(DM15-$F15)&lt;=1)*1,IF(AND(DP15,$F15+$G15&gt;=PrSettings!$M$8),(ABS(DM15-$F15)+ABS(DN15-$G15)&lt;=1)*1,""))),"")</f>
        <v/>
      </c>
      <c r="DT15" s="220"/>
      <c r="DV15" s="186">
        <f t="shared" si="9"/>
        <v>19</v>
      </c>
      <c r="DW15" s="187" t="str">
        <f t="shared" si="192"/>
        <v>Switzerland</v>
      </c>
      <c r="DX15" s="188">
        <f t="shared" si="53"/>
        <v>65</v>
      </c>
      <c r="DY15" s="187" t="str">
        <f t="shared" si="193"/>
        <v>Bosnia/Herzeg.</v>
      </c>
      <c r="DZ15" s="222"/>
      <c r="EA15" s="222"/>
      <c r="EB15" s="218"/>
      <c r="EC15" s="188" t="str">
        <f t="shared" si="194"/>
        <v/>
      </c>
      <c r="ED15" s="188" t="str">
        <f>IF((EC15&lt;&gt;""),IF(OR($F15&lt;&gt;$G15,PrSettings!$M$4="●"),(($F15-$G15)=(DZ15-EA15))*1,0),"")</f>
        <v/>
      </c>
      <c r="EE15" s="188" t="str">
        <f t="shared" si="195"/>
        <v/>
      </c>
      <c r="EF15" s="188" t="str">
        <f>IF(EC15&lt;&gt;"",IF(ABS($F15-$G15)&gt;=PrSettings!$M$7,(ABS($F15-$G15-DZ15+EA15)&lt;=1)*1,IF(AND(EC15,$F15=$G15,$F15&gt;=PrSettings!$M$6),(ABS(DZ15-$F15)&lt;=1)*1,IF(AND(EC15,$F15+$G15&gt;=PrSettings!$M$8),(ABS(DZ15-$F15)+ABS(EA15-$G15)&lt;=1)*1,""))),"")</f>
        <v/>
      </c>
      <c r="EG15" s="220"/>
      <c r="EI15" s="186">
        <f t="shared" si="10"/>
        <v>19</v>
      </c>
      <c r="EJ15" s="187" t="str">
        <f t="shared" si="196"/>
        <v>Switzerland</v>
      </c>
      <c r="EK15" s="188">
        <f t="shared" si="56"/>
        <v>65</v>
      </c>
      <c r="EL15" s="187" t="str">
        <f t="shared" si="197"/>
        <v>Bosnia/Herzeg.</v>
      </c>
      <c r="EM15" s="222"/>
      <c r="EN15" s="222"/>
      <c r="EO15" s="218"/>
      <c r="EP15" s="188" t="str">
        <f t="shared" si="198"/>
        <v/>
      </c>
      <c r="EQ15" s="188" t="str">
        <f>IF((EP15&lt;&gt;""),IF(OR($F15&lt;&gt;$G15,PrSettings!$M$4="●"),(($F15-$G15)=(EM15-EN15))*1,0),"")</f>
        <v/>
      </c>
      <c r="ER15" s="188" t="str">
        <f t="shared" si="199"/>
        <v/>
      </c>
      <c r="ES15" s="188" t="str">
        <f>IF(EP15&lt;&gt;"",IF(ABS($F15-$G15)&gt;=PrSettings!$M$7,(ABS($F15-$G15-EM15+EN15)&lt;=1)*1,IF(AND(EP15,$F15=$G15,$F15&gt;=PrSettings!$M$6),(ABS(EM15-$F15)&lt;=1)*1,IF(AND(EP15,$F15+$G15&gt;=PrSettings!$M$8),(ABS(EM15-$F15)+ABS(EN15-$G15)&lt;=1)*1,""))),"")</f>
        <v/>
      </c>
      <c r="ET15" s="220"/>
      <c r="EV15" s="186">
        <f t="shared" si="11"/>
        <v>19</v>
      </c>
      <c r="EW15" s="187" t="str">
        <f t="shared" si="200"/>
        <v>Switzerland</v>
      </c>
      <c r="EX15" s="188">
        <f t="shared" si="59"/>
        <v>65</v>
      </c>
      <c r="EY15" s="187" t="str">
        <f t="shared" si="201"/>
        <v>Bosnia/Herzeg.</v>
      </c>
      <c r="EZ15" s="222"/>
      <c r="FA15" s="222"/>
      <c r="FB15" s="218"/>
      <c r="FC15" s="188" t="str">
        <f t="shared" si="202"/>
        <v/>
      </c>
      <c r="FD15" s="188" t="str">
        <f>IF((FC15&lt;&gt;""),IF(OR($F15&lt;&gt;$G15,PrSettings!$M$4="●"),(($F15-$G15)=(EZ15-FA15))*1,0),"")</f>
        <v/>
      </c>
      <c r="FE15" s="188" t="str">
        <f t="shared" si="203"/>
        <v/>
      </c>
      <c r="FF15" s="188" t="str">
        <f>IF(FC15&lt;&gt;"",IF(ABS($F15-$G15)&gt;=PrSettings!$M$7,(ABS($F15-$G15-EZ15+FA15)&lt;=1)*1,IF(AND(FC15,$F15=$G15,$F15&gt;=PrSettings!$M$6),(ABS(EZ15-$F15)&lt;=1)*1,IF(AND(FC15,$F15+$G15&gt;=PrSettings!$M$8),(ABS(EZ15-$F15)+ABS(FA15-$G15)&lt;=1)*1,""))),"")</f>
        <v/>
      </c>
      <c r="FG15" s="220"/>
      <c r="FI15" s="186">
        <f t="shared" si="12"/>
        <v>19</v>
      </c>
      <c r="FJ15" s="187" t="str">
        <f t="shared" si="204"/>
        <v>Switzerland</v>
      </c>
      <c r="FK15" s="188">
        <f t="shared" si="62"/>
        <v>65</v>
      </c>
      <c r="FL15" s="187" t="str">
        <f t="shared" si="205"/>
        <v>Bosnia/Herzeg.</v>
      </c>
      <c r="FM15" s="222"/>
      <c r="FN15" s="222"/>
      <c r="FO15" s="218"/>
      <c r="FP15" s="188" t="str">
        <f t="shared" si="206"/>
        <v/>
      </c>
      <c r="FQ15" s="188" t="str">
        <f>IF((FP15&lt;&gt;""),IF(OR($F15&lt;&gt;$G15,PrSettings!$M$4="●"),(($F15-$G15)=(FM15-FN15))*1,0),"")</f>
        <v/>
      </c>
      <c r="FR15" s="188" t="str">
        <f t="shared" si="207"/>
        <v/>
      </c>
      <c r="FS15" s="188" t="str">
        <f>IF(FP15&lt;&gt;"",IF(ABS($F15-$G15)&gt;=PrSettings!$M$7,(ABS($F15-$G15-FM15+FN15)&lt;=1)*1,IF(AND(FP15,$F15=$G15,$F15&gt;=PrSettings!$M$6),(ABS(FM15-$F15)&lt;=1)*1,IF(AND(FP15,$F15+$G15&gt;=PrSettings!$M$8),(ABS(FM15-$F15)+ABS(FN15-$G15)&lt;=1)*1,""))),"")</f>
        <v/>
      </c>
      <c r="FT15" s="220"/>
      <c r="FV15" s="186">
        <f t="shared" si="13"/>
        <v>19</v>
      </c>
      <c r="FW15" s="187" t="str">
        <f t="shared" si="208"/>
        <v>Switzerland</v>
      </c>
      <c r="FX15" s="188">
        <f t="shared" si="65"/>
        <v>65</v>
      </c>
      <c r="FY15" s="187" t="str">
        <f t="shared" si="209"/>
        <v>Bosnia/Herzeg.</v>
      </c>
      <c r="FZ15" s="222"/>
      <c r="GA15" s="222"/>
      <c r="GB15" s="218"/>
      <c r="GC15" s="188" t="str">
        <f t="shared" si="210"/>
        <v/>
      </c>
      <c r="GD15" s="188" t="str">
        <f>IF((GC15&lt;&gt;""),IF(OR($F15&lt;&gt;$G15,PrSettings!$M$4="●"),(($F15-$G15)=(FZ15-GA15))*1,0),"")</f>
        <v/>
      </c>
      <c r="GE15" s="188" t="str">
        <f t="shared" si="211"/>
        <v/>
      </c>
      <c r="GF15" s="188" t="str">
        <f>IF(GC15&lt;&gt;"",IF(ABS($F15-$G15)&gt;=PrSettings!$M$7,(ABS($F15-$G15-FZ15+GA15)&lt;=1)*1,IF(AND(GC15,$F15=$G15,$F15&gt;=PrSettings!$M$6),(ABS(FZ15-$F15)&lt;=1)*1,IF(AND(GC15,$F15+$G15&gt;=PrSettings!$M$8),(ABS(FZ15-$F15)+ABS(GA15-$G15)&lt;=1)*1,""))),"")</f>
        <v/>
      </c>
      <c r="GG15" s="220"/>
      <c r="GI15" s="186">
        <f t="shared" si="14"/>
        <v>19</v>
      </c>
      <c r="GJ15" s="187" t="str">
        <f t="shared" si="212"/>
        <v>Switzerland</v>
      </c>
      <c r="GK15" s="188">
        <f t="shared" si="68"/>
        <v>65</v>
      </c>
      <c r="GL15" s="187" t="str">
        <f t="shared" si="213"/>
        <v>Bosnia/Herzeg.</v>
      </c>
      <c r="GM15" s="222"/>
      <c r="GN15" s="222"/>
      <c r="GO15" s="218"/>
      <c r="GP15" s="188" t="str">
        <f t="shared" si="214"/>
        <v/>
      </c>
      <c r="GQ15" s="188" t="str">
        <f>IF((GP15&lt;&gt;""),IF(OR($F15&lt;&gt;$G15,PrSettings!$M$4="●"),(($F15-$G15)=(GM15-GN15))*1,0),"")</f>
        <v/>
      </c>
      <c r="GR15" s="188" t="str">
        <f t="shared" si="215"/>
        <v/>
      </c>
      <c r="GS15" s="188" t="str">
        <f>IF(GP15&lt;&gt;"",IF(ABS($F15-$G15)&gt;=PrSettings!$M$7,(ABS($F15-$G15-GM15+GN15)&lt;=1)*1,IF(AND(GP15,$F15=$G15,$F15&gt;=PrSettings!$M$6),(ABS(GM15-$F15)&lt;=1)*1,IF(AND(GP15,$F15+$G15&gt;=PrSettings!$M$8),(ABS(GM15-$F15)+ABS(GN15-$G15)&lt;=1)*1,""))),"")</f>
        <v/>
      </c>
      <c r="GT15" s="220"/>
      <c r="GV15" s="186">
        <f t="shared" si="15"/>
        <v>19</v>
      </c>
      <c r="GW15" s="187" t="str">
        <f t="shared" si="216"/>
        <v>Switzerland</v>
      </c>
      <c r="GX15" s="188">
        <f t="shared" si="71"/>
        <v>65</v>
      </c>
      <c r="GY15" s="187" t="str">
        <f t="shared" si="217"/>
        <v>Bosnia/Herzeg.</v>
      </c>
      <c r="GZ15" s="222"/>
      <c r="HA15" s="222"/>
      <c r="HB15" s="218"/>
      <c r="HC15" s="188" t="str">
        <f t="shared" si="218"/>
        <v/>
      </c>
      <c r="HD15" s="188" t="str">
        <f>IF((HC15&lt;&gt;""),IF(OR($F15&lt;&gt;$G15,PrSettings!$M$4="●"),(($F15-$G15)=(GZ15-HA15))*1,0),"")</f>
        <v/>
      </c>
      <c r="HE15" s="188" t="str">
        <f t="shared" si="219"/>
        <v/>
      </c>
      <c r="HF15" s="188" t="str">
        <f>IF(HC15&lt;&gt;"",IF(ABS($F15-$G15)&gt;=PrSettings!$M$7,(ABS($F15-$G15-GZ15+HA15)&lt;=1)*1,IF(AND(HC15,$F15=$G15,$F15&gt;=PrSettings!$M$6),(ABS(GZ15-$F15)&lt;=1)*1,IF(AND(HC15,$F15+$G15&gt;=PrSettings!$M$8),(ABS(GZ15-$F15)+ABS(HA15-$G15)&lt;=1)*1,""))),"")</f>
        <v/>
      </c>
      <c r="HG15" s="220"/>
      <c r="HI15" s="186">
        <f t="shared" si="16"/>
        <v>19</v>
      </c>
      <c r="HJ15" s="187" t="str">
        <f t="shared" si="220"/>
        <v>Switzerland</v>
      </c>
      <c r="HK15" s="188">
        <f t="shared" si="74"/>
        <v>65</v>
      </c>
      <c r="HL15" s="187" t="str">
        <f t="shared" si="221"/>
        <v>Bosnia/Herzeg.</v>
      </c>
      <c r="HM15" s="222"/>
      <c r="HN15" s="222"/>
      <c r="HO15" s="218"/>
      <c r="HP15" s="188" t="str">
        <f t="shared" si="222"/>
        <v/>
      </c>
      <c r="HQ15" s="188" t="str">
        <f>IF((HP15&lt;&gt;""),IF(OR($F15&lt;&gt;$G15,PrSettings!$M$4="●"),(($F15-$G15)=(HM15-HN15))*1,0),"")</f>
        <v/>
      </c>
      <c r="HR15" s="188" t="str">
        <f t="shared" si="223"/>
        <v/>
      </c>
      <c r="HS15" s="188" t="str">
        <f>IF(HP15&lt;&gt;"",IF(ABS($F15-$G15)&gt;=PrSettings!$M$7,(ABS($F15-$G15-HM15+HN15)&lt;=1)*1,IF(AND(HP15,$F15=$G15,$F15&gt;=PrSettings!$M$6),(ABS(HM15-$F15)&lt;=1)*1,IF(AND(HP15,$F15+$G15&gt;=PrSettings!$M$8),(ABS(HM15-$F15)+ABS(HN15-$G15)&lt;=1)*1,""))),"")</f>
        <v/>
      </c>
      <c r="HT15" s="220"/>
      <c r="HV15" s="186">
        <f t="shared" si="17"/>
        <v>19</v>
      </c>
      <c r="HW15" s="187" t="str">
        <f t="shared" si="224"/>
        <v>Switzerland</v>
      </c>
      <c r="HX15" s="188">
        <f t="shared" si="77"/>
        <v>65</v>
      </c>
      <c r="HY15" s="187" t="str">
        <f t="shared" si="225"/>
        <v>Bosnia/Herzeg.</v>
      </c>
      <c r="HZ15" s="222"/>
      <c r="IA15" s="222"/>
      <c r="IB15" s="218"/>
      <c r="IC15" s="188" t="str">
        <f t="shared" si="226"/>
        <v/>
      </c>
      <c r="ID15" s="188" t="str">
        <f>IF((IC15&lt;&gt;""),IF(OR($F15&lt;&gt;$G15,PrSettings!$M$4="●"),(($F15-$G15)=(HZ15-IA15))*1,0),"")</f>
        <v/>
      </c>
      <c r="IE15" s="188" t="str">
        <f t="shared" si="227"/>
        <v/>
      </c>
      <c r="IF15" s="188" t="str">
        <f>IF(IC15&lt;&gt;"",IF(ABS($F15-$G15)&gt;=PrSettings!$M$7,(ABS($F15-$G15-HZ15+IA15)&lt;=1)*1,IF(AND(IC15,$F15=$G15,$F15&gt;=PrSettings!$M$6),(ABS(HZ15-$F15)&lt;=1)*1,IF(AND(IC15,$F15+$G15&gt;=PrSettings!$M$8),(ABS(HZ15-$F15)+ABS(IA15-$G15)&lt;=1)*1,""))),"")</f>
        <v/>
      </c>
      <c r="IG15" s="220"/>
      <c r="II15" s="186">
        <f t="shared" si="18"/>
        <v>19</v>
      </c>
      <c r="IJ15" s="187" t="str">
        <f t="shared" si="228"/>
        <v>Switzerland</v>
      </c>
      <c r="IK15" s="188">
        <f t="shared" si="80"/>
        <v>65</v>
      </c>
      <c r="IL15" s="187" t="str">
        <f t="shared" si="229"/>
        <v>Bosnia/Herzeg.</v>
      </c>
      <c r="IM15" s="222"/>
      <c r="IN15" s="222"/>
      <c r="IO15" s="218"/>
      <c r="IP15" s="188" t="str">
        <f t="shared" si="230"/>
        <v/>
      </c>
      <c r="IQ15" s="188" t="str">
        <f>IF((IP15&lt;&gt;""),IF(OR($F15&lt;&gt;$G15,PrSettings!$M$4="●"),(($F15-$G15)=(IM15-IN15))*1,0),"")</f>
        <v/>
      </c>
      <c r="IR15" s="188" t="str">
        <f t="shared" si="231"/>
        <v/>
      </c>
      <c r="IS15" s="188" t="str">
        <f>IF(IP15&lt;&gt;"",IF(ABS($F15-$G15)&gt;=PrSettings!$M$7,(ABS($F15-$G15-IM15+IN15)&lt;=1)*1,IF(AND(IP15,$F15=$G15,$F15&gt;=PrSettings!$M$6),(ABS(IM15-$F15)&lt;=1)*1,IF(AND(IP15,$F15+$G15&gt;=PrSettings!$M$8),(ABS(IM15-$F15)+ABS(IN15-$G15)&lt;=1)*1,""))),"")</f>
        <v/>
      </c>
      <c r="IT15" s="220"/>
      <c r="IV15" s="186">
        <f t="shared" si="19"/>
        <v>19</v>
      </c>
      <c r="IW15" s="187" t="str">
        <f t="shared" si="232"/>
        <v>Switzerland</v>
      </c>
      <c r="IX15" s="188">
        <f t="shared" si="83"/>
        <v>65</v>
      </c>
      <c r="IY15" s="187" t="str">
        <f t="shared" si="233"/>
        <v>Bosnia/Herzeg.</v>
      </c>
      <c r="IZ15" s="222"/>
      <c r="JA15" s="222"/>
      <c r="JB15" s="218"/>
      <c r="JC15" s="188" t="str">
        <f t="shared" si="234"/>
        <v/>
      </c>
      <c r="JD15" s="188" t="str">
        <f>IF((JC15&lt;&gt;""),IF(OR($F15&lt;&gt;$G15,PrSettings!$M$4="●"),(($F15-$G15)=(IZ15-JA15))*1,0),"")</f>
        <v/>
      </c>
      <c r="JE15" s="188" t="str">
        <f t="shared" si="235"/>
        <v/>
      </c>
      <c r="JF15" s="188" t="str">
        <f>IF(JC15&lt;&gt;"",IF(ABS($F15-$G15)&gt;=PrSettings!$M$7,(ABS($F15-$G15-IZ15+JA15)&lt;=1)*1,IF(AND(JC15,$F15=$G15,$F15&gt;=PrSettings!$M$6),(ABS(IZ15-$F15)&lt;=1)*1,IF(AND(JC15,$F15+$G15&gt;=PrSettings!$M$8),(ABS(IZ15-$F15)+ABS(JA15-$G15)&lt;=1)*1,""))),"")</f>
        <v/>
      </c>
      <c r="JG15" s="220"/>
      <c r="JI15" s="186">
        <f t="shared" si="20"/>
        <v>19</v>
      </c>
      <c r="JJ15" s="187" t="str">
        <f t="shared" si="236"/>
        <v>Switzerland</v>
      </c>
      <c r="JK15" s="188">
        <f t="shared" si="86"/>
        <v>65</v>
      </c>
      <c r="JL15" s="187" t="str">
        <f t="shared" si="237"/>
        <v>Bosnia/Herzeg.</v>
      </c>
      <c r="JM15" s="222"/>
      <c r="JN15" s="222"/>
      <c r="JO15" s="218"/>
      <c r="JP15" s="188" t="str">
        <f t="shared" si="238"/>
        <v/>
      </c>
      <c r="JQ15" s="188" t="str">
        <f>IF((JP15&lt;&gt;""),IF(OR($F15&lt;&gt;$G15,PrSettings!$M$4="●"),(($F15-$G15)=(JM15-JN15))*1,0),"")</f>
        <v/>
      </c>
      <c r="JR15" s="188" t="str">
        <f t="shared" si="239"/>
        <v/>
      </c>
      <c r="JS15" s="188" t="str">
        <f>IF(JP15&lt;&gt;"",IF(ABS($F15-$G15)&gt;=PrSettings!$M$7,(ABS($F15-$G15-JM15+JN15)&lt;=1)*1,IF(AND(JP15,$F15=$G15,$F15&gt;=PrSettings!$M$6),(ABS(JM15-$F15)&lt;=1)*1,IF(AND(JP15,$F15+$G15&gt;=PrSettings!$M$8),(ABS(JM15-$F15)+ABS(JN15-$G15)&lt;=1)*1,""))),"")</f>
        <v/>
      </c>
      <c r="JT15" s="220"/>
      <c r="JV15" s="186">
        <f t="shared" si="21"/>
        <v>19</v>
      </c>
      <c r="JW15" s="187" t="str">
        <f t="shared" si="240"/>
        <v>Switzerland</v>
      </c>
      <c r="JX15" s="188">
        <f t="shared" si="89"/>
        <v>65</v>
      </c>
      <c r="JY15" s="187" t="str">
        <f t="shared" si="241"/>
        <v>Bosnia/Herzeg.</v>
      </c>
      <c r="JZ15" s="222"/>
      <c r="KA15" s="222"/>
      <c r="KB15" s="218"/>
      <c r="KC15" s="188" t="str">
        <f t="shared" si="242"/>
        <v/>
      </c>
      <c r="KD15" s="188" t="str">
        <f>IF((KC15&lt;&gt;""),IF(OR($F15&lt;&gt;$G15,PrSettings!$M$4="●"),(($F15-$G15)=(JZ15-KA15))*1,0),"")</f>
        <v/>
      </c>
      <c r="KE15" s="188" t="str">
        <f t="shared" si="243"/>
        <v/>
      </c>
      <c r="KF15" s="188" t="str">
        <f>IF(KC15&lt;&gt;"",IF(ABS($F15-$G15)&gt;=PrSettings!$M$7,(ABS($F15-$G15-JZ15+KA15)&lt;=1)*1,IF(AND(KC15,$F15=$G15,$F15&gt;=PrSettings!$M$6),(ABS(JZ15-$F15)&lt;=1)*1,IF(AND(KC15,$F15+$G15&gt;=PrSettings!$M$8),(ABS(JZ15-$F15)+ABS(KA15-$G15)&lt;=1)*1,""))),"")</f>
        <v/>
      </c>
      <c r="KG15" s="220"/>
      <c r="KI15" s="186">
        <f t="shared" si="22"/>
        <v>19</v>
      </c>
      <c r="KJ15" s="187" t="str">
        <f t="shared" si="244"/>
        <v>Switzerland</v>
      </c>
      <c r="KK15" s="188">
        <f t="shared" si="92"/>
        <v>65</v>
      </c>
      <c r="KL15" s="187" t="str">
        <f t="shared" si="245"/>
        <v>Bosnia/Herzeg.</v>
      </c>
      <c r="KM15" s="222"/>
      <c r="KN15" s="222"/>
      <c r="KO15" s="218"/>
      <c r="KP15" s="188" t="str">
        <f t="shared" si="246"/>
        <v/>
      </c>
      <c r="KQ15" s="188" t="str">
        <f>IF((KP15&lt;&gt;""),IF(OR($F15&lt;&gt;$G15,PrSettings!$M$4="●"),(($F15-$G15)=(KM15-KN15))*1,0),"")</f>
        <v/>
      </c>
      <c r="KR15" s="188" t="str">
        <f t="shared" si="247"/>
        <v/>
      </c>
      <c r="KS15" s="188" t="str">
        <f>IF(KP15&lt;&gt;"",IF(ABS($F15-$G15)&gt;=PrSettings!$M$7,(ABS($F15-$G15-KM15+KN15)&lt;=1)*1,IF(AND(KP15,$F15=$G15,$F15&gt;=PrSettings!$M$6),(ABS(KM15-$F15)&lt;=1)*1,IF(AND(KP15,$F15+$G15&gt;=PrSettings!$M$8),(ABS(KM15-$F15)+ABS(KN15-$G15)&lt;=1)*1,""))),"")</f>
        <v/>
      </c>
      <c r="KT15" s="220"/>
      <c r="KV15" s="186">
        <f t="shared" si="23"/>
        <v>19</v>
      </c>
      <c r="KW15" s="187" t="str">
        <f t="shared" si="248"/>
        <v>Switzerland</v>
      </c>
      <c r="KX15" s="188">
        <f t="shared" si="95"/>
        <v>65</v>
      </c>
      <c r="KY15" s="187" t="str">
        <f t="shared" si="249"/>
        <v>Bosnia/Herzeg.</v>
      </c>
      <c r="KZ15" s="222"/>
      <c r="LA15" s="222"/>
      <c r="LB15" s="218"/>
      <c r="LC15" s="188" t="str">
        <f t="shared" si="250"/>
        <v/>
      </c>
      <c r="LD15" s="188" t="str">
        <f>IF((LC15&lt;&gt;""),IF(OR($F15&lt;&gt;$G15,PrSettings!$M$4="●"),(($F15-$G15)=(KZ15-LA15))*1,0),"")</f>
        <v/>
      </c>
      <c r="LE15" s="188" t="str">
        <f t="shared" si="251"/>
        <v/>
      </c>
      <c r="LF15" s="188" t="str">
        <f>IF(LC15&lt;&gt;"",IF(ABS($F15-$G15)&gt;=PrSettings!$M$7,(ABS($F15-$G15-KZ15+LA15)&lt;=1)*1,IF(AND(LC15,$F15=$G15,$F15&gt;=PrSettings!$M$6),(ABS(KZ15-$F15)&lt;=1)*1,IF(AND(LC15,$F15+$G15&gt;=PrSettings!$M$8),(ABS(KZ15-$F15)+ABS(LA15-$G15)&lt;=1)*1,""))),"")</f>
        <v/>
      </c>
      <c r="LG15" s="220"/>
      <c r="LI15" s="186">
        <f t="shared" si="24"/>
        <v>19</v>
      </c>
      <c r="LJ15" s="187" t="str">
        <f t="shared" si="252"/>
        <v>Switzerland</v>
      </c>
      <c r="LK15" s="188">
        <f t="shared" si="98"/>
        <v>65</v>
      </c>
      <c r="LL15" s="187" t="str">
        <f t="shared" si="253"/>
        <v>Bosnia/Herzeg.</v>
      </c>
      <c r="LM15" s="222"/>
      <c r="LN15" s="222"/>
      <c r="LO15" s="218"/>
      <c r="LP15" s="188" t="str">
        <f t="shared" si="254"/>
        <v/>
      </c>
      <c r="LQ15" s="188" t="str">
        <f>IF((LP15&lt;&gt;""),IF(OR($F15&lt;&gt;$G15,PrSettings!$M$4="●"),(($F15-$G15)=(LM15-LN15))*1,0),"")</f>
        <v/>
      </c>
      <c r="LR15" s="188" t="str">
        <f t="shared" si="255"/>
        <v/>
      </c>
      <c r="LS15" s="188" t="str">
        <f>IF(LP15&lt;&gt;"",IF(ABS($F15-$G15)&gt;=PrSettings!$M$7,(ABS($F15-$G15-LM15+LN15)&lt;=1)*1,IF(AND(LP15,$F15=$G15,$F15&gt;=PrSettings!$M$6),(ABS(LM15-$F15)&lt;=1)*1,IF(AND(LP15,$F15+$G15&gt;=PrSettings!$M$8),(ABS(LM15-$F15)+ABS(LN15-$G15)&lt;=1)*1,""))),"")</f>
        <v/>
      </c>
      <c r="LT15" s="220"/>
      <c r="LV15" s="186">
        <f t="shared" si="25"/>
        <v>19</v>
      </c>
      <c r="LW15" s="187" t="str">
        <f t="shared" si="256"/>
        <v>Switzerland</v>
      </c>
      <c r="LX15" s="188">
        <f t="shared" si="101"/>
        <v>65</v>
      </c>
      <c r="LY15" s="187" t="str">
        <f t="shared" si="257"/>
        <v>Bosnia/Herzeg.</v>
      </c>
      <c r="LZ15" s="222"/>
      <c r="MA15" s="222"/>
      <c r="MB15" s="218"/>
      <c r="MC15" s="188" t="str">
        <f t="shared" si="258"/>
        <v/>
      </c>
      <c r="MD15" s="188" t="str">
        <f>IF((MC15&lt;&gt;""),IF(OR($F15&lt;&gt;$G15,PrSettings!$M$4="●"),(($F15-$G15)=(LZ15-MA15))*1,0),"")</f>
        <v/>
      </c>
      <c r="ME15" s="188" t="str">
        <f t="shared" si="259"/>
        <v/>
      </c>
      <c r="MF15" s="188" t="str">
        <f>IF(MC15&lt;&gt;"",IF(ABS($F15-$G15)&gt;=PrSettings!$M$7,(ABS($F15-$G15-LZ15+MA15)&lt;=1)*1,IF(AND(MC15,$F15=$G15,$F15&gt;=PrSettings!$M$6),(ABS(LZ15-$F15)&lt;=1)*1,IF(AND(MC15,$F15+$G15&gt;=PrSettings!$M$8),(ABS(LZ15-$F15)+ABS(MA15-$G15)&lt;=1)*1,""))),"")</f>
        <v/>
      </c>
      <c r="MG15" s="220"/>
    </row>
    <row r="16" spans="1:345">
      <c r="B16" s="186">
        <f>INDEX(Groups!$C$7:$C$65,MATCH(C16,Groups!$D$7:$D$65,0))</f>
        <v>30</v>
      </c>
      <c r="C16" s="187" t="str">
        <f>CalcB!$P$25</f>
        <v>Canada</v>
      </c>
      <c r="D16" s="188">
        <f>INDEX(Groups!$C$7:$C$65,MATCH(E16,Groups!$D$7:$D$65,0))</f>
        <v>55</v>
      </c>
      <c r="E16" s="187" t="str">
        <f>CalcB!$Q$25</f>
        <v>Qatar</v>
      </c>
      <c r="F16" s="189" t="str">
        <f>CalcB!$R$25</f>
        <v/>
      </c>
      <c r="G16" s="190" t="str">
        <f>CalcB!$S$25</f>
        <v/>
      </c>
      <c r="I16" s="186">
        <f t="shared" si="0"/>
        <v>30</v>
      </c>
      <c r="J16" s="187" t="str">
        <f t="shared" si="156"/>
        <v>Canada</v>
      </c>
      <c r="K16" s="188">
        <f t="shared" si="26"/>
        <v>55</v>
      </c>
      <c r="L16" s="187" t="str">
        <f t="shared" si="157"/>
        <v>Qatar</v>
      </c>
      <c r="M16" s="222"/>
      <c r="N16" s="222"/>
      <c r="O16" s="218"/>
      <c r="P16" s="188" t="str">
        <f t="shared" si="158"/>
        <v/>
      </c>
      <c r="Q16" s="188" t="str">
        <f>IF((P16&lt;&gt;""),IF(OR($F16&lt;&gt;$G16,PrSettings!$M$4="●"),(($F16-$G16)=(M16-N16))*1,0),"")</f>
        <v/>
      </c>
      <c r="R16" s="188" t="str">
        <f t="shared" si="159"/>
        <v/>
      </c>
      <c r="S16" s="188" t="str">
        <f>IF(P16&lt;&gt;"",IF(ABS($F16-$G16)&gt;=PrSettings!$M$7,(ABS($F16-$G16-M16+N16)&lt;=1)*1,IF(AND(P16,$F16=$G16,$F16&gt;=PrSettings!$M$6),(ABS(M16-$F16)&lt;=1)*1,IF(AND(P16,$F16+$G16&gt;=PrSettings!$M$8),(ABS(M16-$F16)+ABS(N16-$G16)&lt;=1)*1,""))),"")</f>
        <v/>
      </c>
      <c r="T16" s="220"/>
      <c r="V16" s="186">
        <f t="shared" si="1"/>
        <v>30</v>
      </c>
      <c r="W16" s="187" t="str">
        <f t="shared" si="160"/>
        <v>Canada</v>
      </c>
      <c r="X16" s="188">
        <f t="shared" si="29"/>
        <v>55</v>
      </c>
      <c r="Y16" s="187" t="str">
        <f t="shared" si="161"/>
        <v>Qatar</v>
      </c>
      <c r="Z16" s="222"/>
      <c r="AA16" s="222"/>
      <c r="AB16" s="218"/>
      <c r="AC16" s="188" t="str">
        <f t="shared" si="162"/>
        <v/>
      </c>
      <c r="AD16" s="188" t="str">
        <f>IF((AC16&lt;&gt;""),IF(OR($F16&lt;&gt;$G16,PrSettings!$M$4="●"),(($F16-$G16)=(Z16-AA16))*1,0),"")</f>
        <v/>
      </c>
      <c r="AE16" s="188" t="str">
        <f t="shared" si="163"/>
        <v/>
      </c>
      <c r="AF16" s="188" t="str">
        <f>IF(AC16&lt;&gt;"",IF(ABS($F16-$G16)&gt;=PrSettings!$M$7,(ABS($F16-$G16-Z16+AA16)&lt;=1)*1,IF(AND(AC16,$F16=$G16,$F16&gt;=PrSettings!$M$6),(ABS(Z16-$F16)&lt;=1)*1,IF(AND(AC16,$F16+$G16&gt;=PrSettings!$M$8),(ABS(Z16-$F16)+ABS(AA16-$G16)&lt;=1)*1,""))),"")</f>
        <v/>
      </c>
      <c r="AG16" s="220"/>
      <c r="AI16" s="186">
        <f t="shared" si="2"/>
        <v>30</v>
      </c>
      <c r="AJ16" s="187" t="str">
        <f t="shared" si="164"/>
        <v>Canada</v>
      </c>
      <c r="AK16" s="188">
        <f t="shared" si="32"/>
        <v>55</v>
      </c>
      <c r="AL16" s="187" t="str">
        <f t="shared" si="165"/>
        <v>Qatar</v>
      </c>
      <c r="AM16" s="222"/>
      <c r="AN16" s="222"/>
      <c r="AO16" s="218"/>
      <c r="AP16" s="188" t="str">
        <f t="shared" si="166"/>
        <v/>
      </c>
      <c r="AQ16" s="188" t="str">
        <f>IF((AP16&lt;&gt;""),IF(OR($F16&lt;&gt;$G16,PrSettings!$M$4="●"),(($F16-$G16)=(AM16-AN16))*1,0),"")</f>
        <v/>
      </c>
      <c r="AR16" s="188" t="str">
        <f t="shared" si="167"/>
        <v/>
      </c>
      <c r="AS16" s="188" t="str">
        <f>IF(AP16&lt;&gt;"",IF(ABS($F16-$G16)&gt;=PrSettings!$M$7,(ABS($F16-$G16-AM16+AN16)&lt;=1)*1,IF(AND(AP16,$F16=$G16,$F16&gt;=PrSettings!$M$6),(ABS(AM16-$F16)&lt;=1)*1,IF(AND(AP16,$F16+$G16&gt;=PrSettings!$M$8),(ABS(AM16-$F16)+ABS(AN16-$G16)&lt;=1)*1,""))),"")</f>
        <v/>
      </c>
      <c r="AT16" s="220"/>
      <c r="AV16" s="186">
        <f t="shared" si="3"/>
        <v>30</v>
      </c>
      <c r="AW16" s="187" t="str">
        <f t="shared" si="168"/>
        <v>Canada</v>
      </c>
      <c r="AX16" s="188">
        <f t="shared" si="35"/>
        <v>55</v>
      </c>
      <c r="AY16" s="187" t="str">
        <f t="shared" si="169"/>
        <v>Qatar</v>
      </c>
      <c r="AZ16" s="222"/>
      <c r="BA16" s="222"/>
      <c r="BB16" s="218"/>
      <c r="BC16" s="188" t="str">
        <f t="shared" si="170"/>
        <v/>
      </c>
      <c r="BD16" s="188" t="str">
        <f>IF((BC16&lt;&gt;""),IF(OR($F16&lt;&gt;$G16,PrSettings!$M$4="●"),(($F16-$G16)=(AZ16-BA16))*1,0),"")</f>
        <v/>
      </c>
      <c r="BE16" s="188" t="str">
        <f t="shared" si="171"/>
        <v/>
      </c>
      <c r="BF16" s="188" t="str">
        <f>IF(BC16&lt;&gt;"",IF(ABS($F16-$G16)&gt;=PrSettings!$M$7,(ABS($F16-$G16-AZ16+BA16)&lt;=1)*1,IF(AND(BC16,$F16=$G16,$F16&gt;=PrSettings!$M$6),(ABS(AZ16-$F16)&lt;=1)*1,IF(AND(BC16,$F16+$G16&gt;=PrSettings!$M$8),(ABS(AZ16-$F16)+ABS(BA16-$G16)&lt;=1)*1,""))),"")</f>
        <v/>
      </c>
      <c r="BG16" s="220"/>
      <c r="BI16" s="186">
        <f t="shared" si="4"/>
        <v>30</v>
      </c>
      <c r="BJ16" s="187" t="str">
        <f t="shared" si="172"/>
        <v>Canada</v>
      </c>
      <c r="BK16" s="188">
        <f t="shared" si="38"/>
        <v>55</v>
      </c>
      <c r="BL16" s="187" t="str">
        <f t="shared" si="173"/>
        <v>Qatar</v>
      </c>
      <c r="BM16" s="222"/>
      <c r="BN16" s="222"/>
      <c r="BO16" s="218"/>
      <c r="BP16" s="188" t="str">
        <f t="shared" si="174"/>
        <v/>
      </c>
      <c r="BQ16" s="188" t="str">
        <f>IF((BP16&lt;&gt;""),IF(OR($F16&lt;&gt;$G16,PrSettings!$M$4="●"),(($F16-$G16)=(BM16-BN16))*1,0),"")</f>
        <v/>
      </c>
      <c r="BR16" s="188" t="str">
        <f t="shared" si="175"/>
        <v/>
      </c>
      <c r="BS16" s="188" t="str">
        <f>IF(BP16&lt;&gt;"",IF(ABS($F16-$G16)&gt;=PrSettings!$M$7,(ABS($F16-$G16-BM16+BN16)&lt;=1)*1,IF(AND(BP16,$F16=$G16,$F16&gt;=PrSettings!$M$6),(ABS(BM16-$F16)&lt;=1)*1,IF(AND(BP16,$F16+$G16&gt;=PrSettings!$M$8),(ABS(BM16-$F16)+ABS(BN16-$G16)&lt;=1)*1,""))),"")</f>
        <v/>
      </c>
      <c r="BT16" s="220"/>
      <c r="BV16" s="186">
        <f t="shared" si="5"/>
        <v>30</v>
      </c>
      <c r="BW16" s="187" t="str">
        <f t="shared" si="176"/>
        <v>Canada</v>
      </c>
      <c r="BX16" s="188">
        <f t="shared" si="41"/>
        <v>55</v>
      </c>
      <c r="BY16" s="187" t="str">
        <f t="shared" si="177"/>
        <v>Qatar</v>
      </c>
      <c r="BZ16" s="222"/>
      <c r="CA16" s="222"/>
      <c r="CB16" s="218"/>
      <c r="CC16" s="188" t="str">
        <f t="shared" si="178"/>
        <v/>
      </c>
      <c r="CD16" s="188" t="str">
        <f>IF((CC16&lt;&gt;""),IF(OR($F16&lt;&gt;$G16,PrSettings!$M$4="●"),(($F16-$G16)=(BZ16-CA16))*1,0),"")</f>
        <v/>
      </c>
      <c r="CE16" s="188" t="str">
        <f t="shared" si="179"/>
        <v/>
      </c>
      <c r="CF16" s="188" t="str">
        <f>IF(CC16&lt;&gt;"",IF(ABS($F16-$G16)&gt;=PrSettings!$M$7,(ABS($F16-$G16-BZ16+CA16)&lt;=1)*1,IF(AND(CC16,$F16=$G16,$F16&gt;=PrSettings!$M$6),(ABS(BZ16-$F16)&lt;=1)*1,IF(AND(CC16,$F16+$G16&gt;=PrSettings!$M$8),(ABS(BZ16-$F16)+ABS(CA16-$G16)&lt;=1)*1,""))),"")</f>
        <v/>
      </c>
      <c r="CG16" s="220"/>
      <c r="CI16" s="186">
        <f t="shared" si="6"/>
        <v>30</v>
      </c>
      <c r="CJ16" s="187" t="str">
        <f t="shared" si="180"/>
        <v>Canada</v>
      </c>
      <c r="CK16" s="188">
        <f t="shared" si="44"/>
        <v>55</v>
      </c>
      <c r="CL16" s="187" t="str">
        <f t="shared" si="181"/>
        <v>Qatar</v>
      </c>
      <c r="CM16" s="222"/>
      <c r="CN16" s="222"/>
      <c r="CO16" s="218"/>
      <c r="CP16" s="188" t="str">
        <f t="shared" si="182"/>
        <v/>
      </c>
      <c r="CQ16" s="188" t="str">
        <f>IF((CP16&lt;&gt;""),IF(OR($F16&lt;&gt;$G16,PrSettings!$M$4="●"),(($F16-$G16)=(CM16-CN16))*1,0),"")</f>
        <v/>
      </c>
      <c r="CR16" s="188" t="str">
        <f t="shared" si="183"/>
        <v/>
      </c>
      <c r="CS16" s="188" t="str">
        <f>IF(CP16&lt;&gt;"",IF(ABS($F16-$G16)&gt;=PrSettings!$M$7,(ABS($F16-$G16-CM16+CN16)&lt;=1)*1,IF(AND(CP16,$F16=$G16,$F16&gt;=PrSettings!$M$6),(ABS(CM16-$F16)&lt;=1)*1,IF(AND(CP16,$F16+$G16&gt;=PrSettings!$M$8),(ABS(CM16-$F16)+ABS(CN16-$G16)&lt;=1)*1,""))),"")</f>
        <v/>
      </c>
      <c r="CT16" s="220"/>
      <c r="CV16" s="186">
        <f t="shared" si="7"/>
        <v>30</v>
      </c>
      <c r="CW16" s="187" t="str">
        <f t="shared" si="184"/>
        <v>Canada</v>
      </c>
      <c r="CX16" s="188">
        <f t="shared" si="47"/>
        <v>55</v>
      </c>
      <c r="CY16" s="187" t="str">
        <f t="shared" si="185"/>
        <v>Qatar</v>
      </c>
      <c r="CZ16" s="222"/>
      <c r="DA16" s="222"/>
      <c r="DB16" s="218"/>
      <c r="DC16" s="188" t="str">
        <f t="shared" si="186"/>
        <v/>
      </c>
      <c r="DD16" s="188" t="str">
        <f>IF((DC16&lt;&gt;""),IF(OR($F16&lt;&gt;$G16,PrSettings!$M$4="●"),(($F16-$G16)=(CZ16-DA16))*1,0),"")</f>
        <v/>
      </c>
      <c r="DE16" s="188" t="str">
        <f t="shared" si="187"/>
        <v/>
      </c>
      <c r="DF16" s="188" t="str">
        <f>IF(DC16&lt;&gt;"",IF(ABS($F16-$G16)&gt;=PrSettings!$M$7,(ABS($F16-$G16-CZ16+DA16)&lt;=1)*1,IF(AND(DC16,$F16=$G16,$F16&gt;=PrSettings!$M$6),(ABS(CZ16-$F16)&lt;=1)*1,IF(AND(DC16,$F16+$G16&gt;=PrSettings!$M$8),(ABS(CZ16-$F16)+ABS(DA16-$G16)&lt;=1)*1,""))),"")</f>
        <v/>
      </c>
      <c r="DG16" s="220"/>
      <c r="DI16" s="186">
        <f t="shared" si="8"/>
        <v>30</v>
      </c>
      <c r="DJ16" s="187" t="str">
        <f t="shared" si="188"/>
        <v>Canada</v>
      </c>
      <c r="DK16" s="188">
        <f t="shared" si="50"/>
        <v>55</v>
      </c>
      <c r="DL16" s="187" t="str">
        <f t="shared" si="189"/>
        <v>Qatar</v>
      </c>
      <c r="DM16" s="222"/>
      <c r="DN16" s="222"/>
      <c r="DO16" s="218"/>
      <c r="DP16" s="188" t="str">
        <f t="shared" si="190"/>
        <v/>
      </c>
      <c r="DQ16" s="188" t="str">
        <f>IF((DP16&lt;&gt;""),IF(OR($F16&lt;&gt;$G16,PrSettings!$M$4="●"),(($F16-$G16)=(DM16-DN16))*1,0),"")</f>
        <v/>
      </c>
      <c r="DR16" s="188" t="str">
        <f t="shared" si="191"/>
        <v/>
      </c>
      <c r="DS16" s="188" t="str">
        <f>IF(DP16&lt;&gt;"",IF(ABS($F16-$G16)&gt;=PrSettings!$M$7,(ABS($F16-$G16-DM16+DN16)&lt;=1)*1,IF(AND(DP16,$F16=$G16,$F16&gt;=PrSettings!$M$6),(ABS(DM16-$F16)&lt;=1)*1,IF(AND(DP16,$F16+$G16&gt;=PrSettings!$M$8),(ABS(DM16-$F16)+ABS(DN16-$G16)&lt;=1)*1,""))),"")</f>
        <v/>
      </c>
      <c r="DT16" s="220"/>
      <c r="DV16" s="186">
        <f t="shared" si="9"/>
        <v>30</v>
      </c>
      <c r="DW16" s="187" t="str">
        <f t="shared" si="192"/>
        <v>Canada</v>
      </c>
      <c r="DX16" s="188">
        <f t="shared" si="53"/>
        <v>55</v>
      </c>
      <c r="DY16" s="187" t="str">
        <f t="shared" si="193"/>
        <v>Qatar</v>
      </c>
      <c r="DZ16" s="222"/>
      <c r="EA16" s="222"/>
      <c r="EB16" s="218"/>
      <c r="EC16" s="188" t="str">
        <f t="shared" si="194"/>
        <v/>
      </c>
      <c r="ED16" s="188" t="str">
        <f>IF((EC16&lt;&gt;""),IF(OR($F16&lt;&gt;$G16,PrSettings!$M$4="●"),(($F16-$G16)=(DZ16-EA16))*1,0),"")</f>
        <v/>
      </c>
      <c r="EE16" s="188" t="str">
        <f t="shared" si="195"/>
        <v/>
      </c>
      <c r="EF16" s="188" t="str">
        <f>IF(EC16&lt;&gt;"",IF(ABS($F16-$G16)&gt;=PrSettings!$M$7,(ABS($F16-$G16-DZ16+EA16)&lt;=1)*1,IF(AND(EC16,$F16=$G16,$F16&gt;=PrSettings!$M$6),(ABS(DZ16-$F16)&lt;=1)*1,IF(AND(EC16,$F16+$G16&gt;=PrSettings!$M$8),(ABS(DZ16-$F16)+ABS(EA16-$G16)&lt;=1)*1,""))),"")</f>
        <v/>
      </c>
      <c r="EG16" s="220"/>
      <c r="EI16" s="186">
        <f t="shared" si="10"/>
        <v>30</v>
      </c>
      <c r="EJ16" s="187" t="str">
        <f t="shared" si="196"/>
        <v>Canada</v>
      </c>
      <c r="EK16" s="188">
        <f t="shared" si="56"/>
        <v>55</v>
      </c>
      <c r="EL16" s="187" t="str">
        <f t="shared" si="197"/>
        <v>Qatar</v>
      </c>
      <c r="EM16" s="222"/>
      <c r="EN16" s="222"/>
      <c r="EO16" s="218"/>
      <c r="EP16" s="188" t="str">
        <f t="shared" si="198"/>
        <v/>
      </c>
      <c r="EQ16" s="188" t="str">
        <f>IF((EP16&lt;&gt;""),IF(OR($F16&lt;&gt;$G16,PrSettings!$M$4="●"),(($F16-$G16)=(EM16-EN16))*1,0),"")</f>
        <v/>
      </c>
      <c r="ER16" s="188" t="str">
        <f t="shared" si="199"/>
        <v/>
      </c>
      <c r="ES16" s="188" t="str">
        <f>IF(EP16&lt;&gt;"",IF(ABS($F16-$G16)&gt;=PrSettings!$M$7,(ABS($F16-$G16-EM16+EN16)&lt;=1)*1,IF(AND(EP16,$F16=$G16,$F16&gt;=PrSettings!$M$6),(ABS(EM16-$F16)&lt;=1)*1,IF(AND(EP16,$F16+$G16&gt;=PrSettings!$M$8),(ABS(EM16-$F16)+ABS(EN16-$G16)&lt;=1)*1,""))),"")</f>
        <v/>
      </c>
      <c r="ET16" s="220"/>
      <c r="EV16" s="186">
        <f t="shared" si="11"/>
        <v>30</v>
      </c>
      <c r="EW16" s="187" t="str">
        <f t="shared" si="200"/>
        <v>Canada</v>
      </c>
      <c r="EX16" s="188">
        <f t="shared" si="59"/>
        <v>55</v>
      </c>
      <c r="EY16" s="187" t="str">
        <f t="shared" si="201"/>
        <v>Qatar</v>
      </c>
      <c r="EZ16" s="222"/>
      <c r="FA16" s="222"/>
      <c r="FB16" s="218"/>
      <c r="FC16" s="188" t="str">
        <f t="shared" si="202"/>
        <v/>
      </c>
      <c r="FD16" s="188" t="str">
        <f>IF((FC16&lt;&gt;""),IF(OR($F16&lt;&gt;$G16,PrSettings!$M$4="●"),(($F16-$G16)=(EZ16-FA16))*1,0),"")</f>
        <v/>
      </c>
      <c r="FE16" s="188" t="str">
        <f t="shared" si="203"/>
        <v/>
      </c>
      <c r="FF16" s="188" t="str">
        <f>IF(FC16&lt;&gt;"",IF(ABS($F16-$G16)&gt;=PrSettings!$M$7,(ABS($F16-$G16-EZ16+FA16)&lt;=1)*1,IF(AND(FC16,$F16=$G16,$F16&gt;=PrSettings!$M$6),(ABS(EZ16-$F16)&lt;=1)*1,IF(AND(FC16,$F16+$G16&gt;=PrSettings!$M$8),(ABS(EZ16-$F16)+ABS(FA16-$G16)&lt;=1)*1,""))),"")</f>
        <v/>
      </c>
      <c r="FG16" s="220"/>
      <c r="FI16" s="186">
        <f t="shared" si="12"/>
        <v>30</v>
      </c>
      <c r="FJ16" s="187" t="str">
        <f t="shared" si="204"/>
        <v>Canada</v>
      </c>
      <c r="FK16" s="188">
        <f t="shared" si="62"/>
        <v>55</v>
      </c>
      <c r="FL16" s="187" t="str">
        <f t="shared" si="205"/>
        <v>Qatar</v>
      </c>
      <c r="FM16" s="222"/>
      <c r="FN16" s="222"/>
      <c r="FO16" s="218"/>
      <c r="FP16" s="188" t="str">
        <f t="shared" si="206"/>
        <v/>
      </c>
      <c r="FQ16" s="188" t="str">
        <f>IF((FP16&lt;&gt;""),IF(OR($F16&lt;&gt;$G16,PrSettings!$M$4="●"),(($F16-$G16)=(FM16-FN16))*1,0),"")</f>
        <v/>
      </c>
      <c r="FR16" s="188" t="str">
        <f t="shared" si="207"/>
        <v/>
      </c>
      <c r="FS16" s="188" t="str">
        <f>IF(FP16&lt;&gt;"",IF(ABS($F16-$G16)&gt;=PrSettings!$M$7,(ABS($F16-$G16-FM16+FN16)&lt;=1)*1,IF(AND(FP16,$F16=$G16,$F16&gt;=PrSettings!$M$6),(ABS(FM16-$F16)&lt;=1)*1,IF(AND(FP16,$F16+$G16&gt;=PrSettings!$M$8),(ABS(FM16-$F16)+ABS(FN16-$G16)&lt;=1)*1,""))),"")</f>
        <v/>
      </c>
      <c r="FT16" s="220"/>
      <c r="FV16" s="186">
        <f t="shared" si="13"/>
        <v>30</v>
      </c>
      <c r="FW16" s="187" t="str">
        <f t="shared" si="208"/>
        <v>Canada</v>
      </c>
      <c r="FX16" s="188">
        <f t="shared" si="65"/>
        <v>55</v>
      </c>
      <c r="FY16" s="187" t="str">
        <f t="shared" si="209"/>
        <v>Qatar</v>
      </c>
      <c r="FZ16" s="222"/>
      <c r="GA16" s="222"/>
      <c r="GB16" s="218"/>
      <c r="GC16" s="188" t="str">
        <f t="shared" si="210"/>
        <v/>
      </c>
      <c r="GD16" s="188" t="str">
        <f>IF((GC16&lt;&gt;""),IF(OR($F16&lt;&gt;$G16,PrSettings!$M$4="●"),(($F16-$G16)=(FZ16-GA16))*1,0),"")</f>
        <v/>
      </c>
      <c r="GE16" s="188" t="str">
        <f t="shared" si="211"/>
        <v/>
      </c>
      <c r="GF16" s="188" t="str">
        <f>IF(GC16&lt;&gt;"",IF(ABS($F16-$G16)&gt;=PrSettings!$M$7,(ABS($F16-$G16-FZ16+GA16)&lt;=1)*1,IF(AND(GC16,$F16=$G16,$F16&gt;=PrSettings!$M$6),(ABS(FZ16-$F16)&lt;=1)*1,IF(AND(GC16,$F16+$G16&gt;=PrSettings!$M$8),(ABS(FZ16-$F16)+ABS(GA16-$G16)&lt;=1)*1,""))),"")</f>
        <v/>
      </c>
      <c r="GG16" s="220"/>
      <c r="GI16" s="186">
        <f t="shared" si="14"/>
        <v>30</v>
      </c>
      <c r="GJ16" s="187" t="str">
        <f t="shared" si="212"/>
        <v>Canada</v>
      </c>
      <c r="GK16" s="188">
        <f t="shared" si="68"/>
        <v>55</v>
      </c>
      <c r="GL16" s="187" t="str">
        <f t="shared" si="213"/>
        <v>Qatar</v>
      </c>
      <c r="GM16" s="222"/>
      <c r="GN16" s="222"/>
      <c r="GO16" s="218"/>
      <c r="GP16" s="188" t="str">
        <f t="shared" si="214"/>
        <v/>
      </c>
      <c r="GQ16" s="188" t="str">
        <f>IF((GP16&lt;&gt;""),IF(OR($F16&lt;&gt;$G16,PrSettings!$M$4="●"),(($F16-$G16)=(GM16-GN16))*1,0),"")</f>
        <v/>
      </c>
      <c r="GR16" s="188" t="str">
        <f t="shared" si="215"/>
        <v/>
      </c>
      <c r="GS16" s="188" t="str">
        <f>IF(GP16&lt;&gt;"",IF(ABS($F16-$G16)&gt;=PrSettings!$M$7,(ABS($F16-$G16-GM16+GN16)&lt;=1)*1,IF(AND(GP16,$F16=$G16,$F16&gt;=PrSettings!$M$6),(ABS(GM16-$F16)&lt;=1)*1,IF(AND(GP16,$F16+$G16&gt;=PrSettings!$M$8),(ABS(GM16-$F16)+ABS(GN16-$G16)&lt;=1)*1,""))),"")</f>
        <v/>
      </c>
      <c r="GT16" s="220"/>
      <c r="GV16" s="186">
        <f t="shared" si="15"/>
        <v>30</v>
      </c>
      <c r="GW16" s="187" t="str">
        <f t="shared" si="216"/>
        <v>Canada</v>
      </c>
      <c r="GX16" s="188">
        <f t="shared" si="71"/>
        <v>55</v>
      </c>
      <c r="GY16" s="187" t="str">
        <f t="shared" si="217"/>
        <v>Qatar</v>
      </c>
      <c r="GZ16" s="222"/>
      <c r="HA16" s="222"/>
      <c r="HB16" s="218"/>
      <c r="HC16" s="188" t="str">
        <f t="shared" si="218"/>
        <v/>
      </c>
      <c r="HD16" s="188" t="str">
        <f>IF((HC16&lt;&gt;""),IF(OR($F16&lt;&gt;$G16,PrSettings!$M$4="●"),(($F16-$G16)=(GZ16-HA16))*1,0),"")</f>
        <v/>
      </c>
      <c r="HE16" s="188" t="str">
        <f t="shared" si="219"/>
        <v/>
      </c>
      <c r="HF16" s="188" t="str">
        <f>IF(HC16&lt;&gt;"",IF(ABS($F16-$G16)&gt;=PrSettings!$M$7,(ABS($F16-$G16-GZ16+HA16)&lt;=1)*1,IF(AND(HC16,$F16=$G16,$F16&gt;=PrSettings!$M$6),(ABS(GZ16-$F16)&lt;=1)*1,IF(AND(HC16,$F16+$G16&gt;=PrSettings!$M$8),(ABS(GZ16-$F16)+ABS(HA16-$G16)&lt;=1)*1,""))),"")</f>
        <v/>
      </c>
      <c r="HG16" s="220"/>
      <c r="HI16" s="186">
        <f t="shared" si="16"/>
        <v>30</v>
      </c>
      <c r="HJ16" s="187" t="str">
        <f t="shared" si="220"/>
        <v>Canada</v>
      </c>
      <c r="HK16" s="188">
        <f t="shared" si="74"/>
        <v>55</v>
      </c>
      <c r="HL16" s="187" t="str">
        <f t="shared" si="221"/>
        <v>Qatar</v>
      </c>
      <c r="HM16" s="222"/>
      <c r="HN16" s="222"/>
      <c r="HO16" s="218"/>
      <c r="HP16" s="188" t="str">
        <f t="shared" si="222"/>
        <v/>
      </c>
      <c r="HQ16" s="188" t="str">
        <f>IF((HP16&lt;&gt;""),IF(OR($F16&lt;&gt;$G16,PrSettings!$M$4="●"),(($F16-$G16)=(HM16-HN16))*1,0),"")</f>
        <v/>
      </c>
      <c r="HR16" s="188" t="str">
        <f t="shared" si="223"/>
        <v/>
      </c>
      <c r="HS16" s="188" t="str">
        <f>IF(HP16&lt;&gt;"",IF(ABS($F16-$G16)&gt;=PrSettings!$M$7,(ABS($F16-$G16-HM16+HN16)&lt;=1)*1,IF(AND(HP16,$F16=$G16,$F16&gt;=PrSettings!$M$6),(ABS(HM16-$F16)&lt;=1)*1,IF(AND(HP16,$F16+$G16&gt;=PrSettings!$M$8),(ABS(HM16-$F16)+ABS(HN16-$G16)&lt;=1)*1,""))),"")</f>
        <v/>
      </c>
      <c r="HT16" s="220"/>
      <c r="HV16" s="186">
        <f t="shared" si="17"/>
        <v>30</v>
      </c>
      <c r="HW16" s="187" t="str">
        <f t="shared" si="224"/>
        <v>Canada</v>
      </c>
      <c r="HX16" s="188">
        <f t="shared" si="77"/>
        <v>55</v>
      </c>
      <c r="HY16" s="187" t="str">
        <f t="shared" si="225"/>
        <v>Qatar</v>
      </c>
      <c r="HZ16" s="222"/>
      <c r="IA16" s="222"/>
      <c r="IB16" s="218"/>
      <c r="IC16" s="188" t="str">
        <f t="shared" si="226"/>
        <v/>
      </c>
      <c r="ID16" s="188" t="str">
        <f>IF((IC16&lt;&gt;""),IF(OR($F16&lt;&gt;$G16,PrSettings!$M$4="●"),(($F16-$G16)=(HZ16-IA16))*1,0),"")</f>
        <v/>
      </c>
      <c r="IE16" s="188" t="str">
        <f t="shared" si="227"/>
        <v/>
      </c>
      <c r="IF16" s="188" t="str">
        <f>IF(IC16&lt;&gt;"",IF(ABS($F16-$G16)&gt;=PrSettings!$M$7,(ABS($F16-$G16-HZ16+IA16)&lt;=1)*1,IF(AND(IC16,$F16=$G16,$F16&gt;=PrSettings!$M$6),(ABS(HZ16-$F16)&lt;=1)*1,IF(AND(IC16,$F16+$G16&gt;=PrSettings!$M$8),(ABS(HZ16-$F16)+ABS(IA16-$G16)&lt;=1)*1,""))),"")</f>
        <v/>
      </c>
      <c r="IG16" s="220"/>
      <c r="II16" s="186">
        <f t="shared" si="18"/>
        <v>30</v>
      </c>
      <c r="IJ16" s="187" t="str">
        <f t="shared" si="228"/>
        <v>Canada</v>
      </c>
      <c r="IK16" s="188">
        <f t="shared" si="80"/>
        <v>55</v>
      </c>
      <c r="IL16" s="187" t="str">
        <f t="shared" si="229"/>
        <v>Qatar</v>
      </c>
      <c r="IM16" s="222"/>
      <c r="IN16" s="222"/>
      <c r="IO16" s="218"/>
      <c r="IP16" s="188" t="str">
        <f t="shared" si="230"/>
        <v/>
      </c>
      <c r="IQ16" s="188" t="str">
        <f>IF((IP16&lt;&gt;""),IF(OR($F16&lt;&gt;$G16,PrSettings!$M$4="●"),(($F16-$G16)=(IM16-IN16))*1,0),"")</f>
        <v/>
      </c>
      <c r="IR16" s="188" t="str">
        <f t="shared" si="231"/>
        <v/>
      </c>
      <c r="IS16" s="188" t="str">
        <f>IF(IP16&lt;&gt;"",IF(ABS($F16-$G16)&gt;=PrSettings!$M$7,(ABS($F16-$G16-IM16+IN16)&lt;=1)*1,IF(AND(IP16,$F16=$G16,$F16&gt;=PrSettings!$M$6),(ABS(IM16-$F16)&lt;=1)*1,IF(AND(IP16,$F16+$G16&gt;=PrSettings!$M$8),(ABS(IM16-$F16)+ABS(IN16-$G16)&lt;=1)*1,""))),"")</f>
        <v/>
      </c>
      <c r="IT16" s="220"/>
      <c r="IV16" s="186">
        <f t="shared" si="19"/>
        <v>30</v>
      </c>
      <c r="IW16" s="187" t="str">
        <f t="shared" si="232"/>
        <v>Canada</v>
      </c>
      <c r="IX16" s="188">
        <f t="shared" si="83"/>
        <v>55</v>
      </c>
      <c r="IY16" s="187" t="str">
        <f t="shared" si="233"/>
        <v>Qatar</v>
      </c>
      <c r="IZ16" s="222"/>
      <c r="JA16" s="222"/>
      <c r="JB16" s="218"/>
      <c r="JC16" s="188" t="str">
        <f t="shared" si="234"/>
        <v/>
      </c>
      <c r="JD16" s="188" t="str">
        <f>IF((JC16&lt;&gt;""),IF(OR($F16&lt;&gt;$G16,PrSettings!$M$4="●"),(($F16-$G16)=(IZ16-JA16))*1,0),"")</f>
        <v/>
      </c>
      <c r="JE16" s="188" t="str">
        <f t="shared" si="235"/>
        <v/>
      </c>
      <c r="JF16" s="188" t="str">
        <f>IF(JC16&lt;&gt;"",IF(ABS($F16-$G16)&gt;=PrSettings!$M$7,(ABS($F16-$G16-IZ16+JA16)&lt;=1)*1,IF(AND(JC16,$F16=$G16,$F16&gt;=PrSettings!$M$6),(ABS(IZ16-$F16)&lt;=1)*1,IF(AND(JC16,$F16+$G16&gt;=PrSettings!$M$8),(ABS(IZ16-$F16)+ABS(JA16-$G16)&lt;=1)*1,""))),"")</f>
        <v/>
      </c>
      <c r="JG16" s="220"/>
      <c r="JI16" s="186">
        <f t="shared" si="20"/>
        <v>30</v>
      </c>
      <c r="JJ16" s="187" t="str">
        <f t="shared" si="236"/>
        <v>Canada</v>
      </c>
      <c r="JK16" s="188">
        <f t="shared" si="86"/>
        <v>55</v>
      </c>
      <c r="JL16" s="187" t="str">
        <f t="shared" si="237"/>
        <v>Qatar</v>
      </c>
      <c r="JM16" s="222"/>
      <c r="JN16" s="222"/>
      <c r="JO16" s="218"/>
      <c r="JP16" s="188" t="str">
        <f t="shared" si="238"/>
        <v/>
      </c>
      <c r="JQ16" s="188" t="str">
        <f>IF((JP16&lt;&gt;""),IF(OR($F16&lt;&gt;$G16,PrSettings!$M$4="●"),(($F16-$G16)=(JM16-JN16))*1,0),"")</f>
        <v/>
      </c>
      <c r="JR16" s="188" t="str">
        <f t="shared" si="239"/>
        <v/>
      </c>
      <c r="JS16" s="188" t="str">
        <f>IF(JP16&lt;&gt;"",IF(ABS($F16-$G16)&gt;=PrSettings!$M$7,(ABS($F16-$G16-JM16+JN16)&lt;=1)*1,IF(AND(JP16,$F16=$G16,$F16&gt;=PrSettings!$M$6),(ABS(JM16-$F16)&lt;=1)*1,IF(AND(JP16,$F16+$G16&gt;=PrSettings!$M$8),(ABS(JM16-$F16)+ABS(JN16-$G16)&lt;=1)*1,""))),"")</f>
        <v/>
      </c>
      <c r="JT16" s="220"/>
      <c r="JV16" s="186">
        <f t="shared" si="21"/>
        <v>30</v>
      </c>
      <c r="JW16" s="187" t="str">
        <f t="shared" si="240"/>
        <v>Canada</v>
      </c>
      <c r="JX16" s="188">
        <f t="shared" si="89"/>
        <v>55</v>
      </c>
      <c r="JY16" s="187" t="str">
        <f t="shared" si="241"/>
        <v>Qatar</v>
      </c>
      <c r="JZ16" s="222"/>
      <c r="KA16" s="222"/>
      <c r="KB16" s="218"/>
      <c r="KC16" s="188" t="str">
        <f t="shared" si="242"/>
        <v/>
      </c>
      <c r="KD16" s="188" t="str">
        <f>IF((KC16&lt;&gt;""),IF(OR($F16&lt;&gt;$G16,PrSettings!$M$4="●"),(($F16-$G16)=(JZ16-KA16))*1,0),"")</f>
        <v/>
      </c>
      <c r="KE16" s="188" t="str">
        <f t="shared" si="243"/>
        <v/>
      </c>
      <c r="KF16" s="188" t="str">
        <f>IF(KC16&lt;&gt;"",IF(ABS($F16-$G16)&gt;=PrSettings!$M$7,(ABS($F16-$G16-JZ16+KA16)&lt;=1)*1,IF(AND(KC16,$F16=$G16,$F16&gt;=PrSettings!$M$6),(ABS(JZ16-$F16)&lt;=1)*1,IF(AND(KC16,$F16+$G16&gt;=PrSettings!$M$8),(ABS(JZ16-$F16)+ABS(KA16-$G16)&lt;=1)*1,""))),"")</f>
        <v/>
      </c>
      <c r="KG16" s="220"/>
      <c r="KI16" s="186">
        <f t="shared" si="22"/>
        <v>30</v>
      </c>
      <c r="KJ16" s="187" t="str">
        <f t="shared" si="244"/>
        <v>Canada</v>
      </c>
      <c r="KK16" s="188">
        <f t="shared" si="92"/>
        <v>55</v>
      </c>
      <c r="KL16" s="187" t="str">
        <f t="shared" si="245"/>
        <v>Qatar</v>
      </c>
      <c r="KM16" s="222"/>
      <c r="KN16" s="222"/>
      <c r="KO16" s="218"/>
      <c r="KP16" s="188" t="str">
        <f t="shared" si="246"/>
        <v/>
      </c>
      <c r="KQ16" s="188" t="str">
        <f>IF((KP16&lt;&gt;""),IF(OR($F16&lt;&gt;$G16,PrSettings!$M$4="●"),(($F16-$G16)=(KM16-KN16))*1,0),"")</f>
        <v/>
      </c>
      <c r="KR16" s="188" t="str">
        <f t="shared" si="247"/>
        <v/>
      </c>
      <c r="KS16" s="188" t="str">
        <f>IF(KP16&lt;&gt;"",IF(ABS($F16-$G16)&gt;=PrSettings!$M$7,(ABS($F16-$G16-KM16+KN16)&lt;=1)*1,IF(AND(KP16,$F16=$G16,$F16&gt;=PrSettings!$M$6),(ABS(KM16-$F16)&lt;=1)*1,IF(AND(KP16,$F16+$G16&gt;=PrSettings!$M$8),(ABS(KM16-$F16)+ABS(KN16-$G16)&lt;=1)*1,""))),"")</f>
        <v/>
      </c>
      <c r="KT16" s="220"/>
      <c r="KV16" s="186">
        <f t="shared" si="23"/>
        <v>30</v>
      </c>
      <c r="KW16" s="187" t="str">
        <f t="shared" si="248"/>
        <v>Canada</v>
      </c>
      <c r="KX16" s="188">
        <f t="shared" si="95"/>
        <v>55</v>
      </c>
      <c r="KY16" s="187" t="str">
        <f t="shared" si="249"/>
        <v>Qatar</v>
      </c>
      <c r="KZ16" s="222"/>
      <c r="LA16" s="222"/>
      <c r="LB16" s="218"/>
      <c r="LC16" s="188" t="str">
        <f t="shared" si="250"/>
        <v/>
      </c>
      <c r="LD16" s="188" t="str">
        <f>IF((LC16&lt;&gt;""),IF(OR($F16&lt;&gt;$G16,PrSettings!$M$4="●"),(($F16-$G16)=(KZ16-LA16))*1,0),"")</f>
        <v/>
      </c>
      <c r="LE16" s="188" t="str">
        <f t="shared" si="251"/>
        <v/>
      </c>
      <c r="LF16" s="188" t="str">
        <f>IF(LC16&lt;&gt;"",IF(ABS($F16-$G16)&gt;=PrSettings!$M$7,(ABS($F16-$G16-KZ16+LA16)&lt;=1)*1,IF(AND(LC16,$F16=$G16,$F16&gt;=PrSettings!$M$6),(ABS(KZ16-$F16)&lt;=1)*1,IF(AND(LC16,$F16+$G16&gt;=PrSettings!$M$8),(ABS(KZ16-$F16)+ABS(LA16-$G16)&lt;=1)*1,""))),"")</f>
        <v/>
      </c>
      <c r="LG16" s="220"/>
      <c r="LI16" s="186">
        <f t="shared" si="24"/>
        <v>30</v>
      </c>
      <c r="LJ16" s="187" t="str">
        <f t="shared" si="252"/>
        <v>Canada</v>
      </c>
      <c r="LK16" s="188">
        <f t="shared" si="98"/>
        <v>55</v>
      </c>
      <c r="LL16" s="187" t="str">
        <f t="shared" si="253"/>
        <v>Qatar</v>
      </c>
      <c r="LM16" s="222"/>
      <c r="LN16" s="222"/>
      <c r="LO16" s="218"/>
      <c r="LP16" s="188" t="str">
        <f t="shared" si="254"/>
        <v/>
      </c>
      <c r="LQ16" s="188" t="str">
        <f>IF((LP16&lt;&gt;""),IF(OR($F16&lt;&gt;$G16,PrSettings!$M$4="●"),(($F16-$G16)=(LM16-LN16))*1,0),"")</f>
        <v/>
      </c>
      <c r="LR16" s="188" t="str">
        <f t="shared" si="255"/>
        <v/>
      </c>
      <c r="LS16" s="188" t="str">
        <f>IF(LP16&lt;&gt;"",IF(ABS($F16-$G16)&gt;=PrSettings!$M$7,(ABS($F16-$G16-LM16+LN16)&lt;=1)*1,IF(AND(LP16,$F16=$G16,$F16&gt;=PrSettings!$M$6),(ABS(LM16-$F16)&lt;=1)*1,IF(AND(LP16,$F16+$G16&gt;=PrSettings!$M$8),(ABS(LM16-$F16)+ABS(LN16-$G16)&lt;=1)*1,""))),"")</f>
        <v/>
      </c>
      <c r="LT16" s="220"/>
      <c r="LV16" s="186">
        <f t="shared" si="25"/>
        <v>30</v>
      </c>
      <c r="LW16" s="187" t="str">
        <f t="shared" si="256"/>
        <v>Canada</v>
      </c>
      <c r="LX16" s="188">
        <f t="shared" si="101"/>
        <v>55</v>
      </c>
      <c r="LY16" s="187" t="str">
        <f t="shared" si="257"/>
        <v>Qatar</v>
      </c>
      <c r="LZ16" s="222"/>
      <c r="MA16" s="222"/>
      <c r="MB16" s="218"/>
      <c r="MC16" s="188" t="str">
        <f t="shared" si="258"/>
        <v/>
      </c>
      <c r="MD16" s="188" t="str">
        <f>IF((MC16&lt;&gt;""),IF(OR($F16&lt;&gt;$G16,PrSettings!$M$4="●"),(($F16-$G16)=(LZ16-MA16))*1,0),"")</f>
        <v/>
      </c>
      <c r="ME16" s="188" t="str">
        <f t="shared" si="259"/>
        <v/>
      </c>
      <c r="MF16" s="188" t="str">
        <f>IF(MC16&lt;&gt;"",IF(ABS($F16-$G16)&gt;=PrSettings!$M$7,(ABS($F16-$G16-LZ16+MA16)&lt;=1)*1,IF(AND(MC16,$F16=$G16,$F16&gt;=PrSettings!$M$6),(ABS(LZ16-$F16)&lt;=1)*1,IF(AND(MC16,$F16+$G16&gt;=PrSettings!$M$8),(ABS(LZ16-$F16)+ABS(MA16-$G16)&lt;=1)*1,""))),"")</f>
        <v/>
      </c>
      <c r="MG16" s="220"/>
    </row>
    <row r="17" spans="2:345">
      <c r="B17" s="186">
        <f>INDEX(Groups!$C$7:$C$65,MATCH(C17,Groups!$D$7:$D$65,0))</f>
        <v>19</v>
      </c>
      <c r="C17" s="187" t="str">
        <f>CalcB!$P$26</f>
        <v>Switzerland</v>
      </c>
      <c r="D17" s="188">
        <f>INDEX(Groups!$C$7:$C$65,MATCH(E17,Groups!$D$7:$D$65,0))</f>
        <v>30</v>
      </c>
      <c r="E17" s="187" t="str">
        <f>CalcB!$Q$26</f>
        <v>Canada</v>
      </c>
      <c r="F17" s="189" t="str">
        <f>CalcB!$R$26</f>
        <v/>
      </c>
      <c r="G17" s="190" t="str">
        <f>CalcB!$S$26</f>
        <v/>
      </c>
      <c r="I17" s="186">
        <f t="shared" si="0"/>
        <v>19</v>
      </c>
      <c r="J17" s="187" t="str">
        <f t="shared" si="156"/>
        <v>Switzerland</v>
      </c>
      <c r="K17" s="188">
        <f t="shared" si="26"/>
        <v>30</v>
      </c>
      <c r="L17" s="187" t="str">
        <f t="shared" si="157"/>
        <v>Canada</v>
      </c>
      <c r="M17" s="222"/>
      <c r="N17" s="222"/>
      <c r="O17" s="218"/>
      <c r="P17" s="188" t="str">
        <f t="shared" si="158"/>
        <v/>
      </c>
      <c r="Q17" s="188" t="str">
        <f>IF((P17&lt;&gt;""),IF(OR($F17&lt;&gt;$G17,PrSettings!$M$4="●"),(($F17-$G17)=(M17-N17))*1,0),"")</f>
        <v/>
      </c>
      <c r="R17" s="188" t="str">
        <f t="shared" si="159"/>
        <v/>
      </c>
      <c r="S17" s="188" t="str">
        <f>IF(P17&lt;&gt;"",IF(ABS($F17-$G17)&gt;=PrSettings!$M$7,(ABS($F17-$G17-M17+N17)&lt;=1)*1,IF(AND(P17,$F17=$G17,$F17&gt;=PrSettings!$M$6),(ABS(M17-$F17)&lt;=1)*1,IF(AND(P17,$F17+$G17&gt;=PrSettings!$M$8),(ABS(M17-$F17)+ABS(N17-$G17)&lt;=1)*1,""))),"")</f>
        <v/>
      </c>
      <c r="T17" s="220"/>
      <c r="V17" s="186">
        <f t="shared" si="1"/>
        <v>19</v>
      </c>
      <c r="W17" s="187" t="str">
        <f t="shared" si="160"/>
        <v>Switzerland</v>
      </c>
      <c r="X17" s="188">
        <f t="shared" si="29"/>
        <v>30</v>
      </c>
      <c r="Y17" s="187" t="str">
        <f t="shared" si="161"/>
        <v>Canada</v>
      </c>
      <c r="Z17" s="222"/>
      <c r="AA17" s="222"/>
      <c r="AB17" s="218"/>
      <c r="AC17" s="188" t="str">
        <f t="shared" si="162"/>
        <v/>
      </c>
      <c r="AD17" s="188" t="str">
        <f>IF((AC17&lt;&gt;""),IF(OR($F17&lt;&gt;$G17,PrSettings!$M$4="●"),(($F17-$G17)=(Z17-AA17))*1,0),"")</f>
        <v/>
      </c>
      <c r="AE17" s="188" t="str">
        <f t="shared" si="163"/>
        <v/>
      </c>
      <c r="AF17" s="188" t="str">
        <f>IF(AC17&lt;&gt;"",IF(ABS($F17-$G17)&gt;=PrSettings!$M$7,(ABS($F17-$G17-Z17+AA17)&lt;=1)*1,IF(AND(AC17,$F17=$G17,$F17&gt;=PrSettings!$M$6),(ABS(Z17-$F17)&lt;=1)*1,IF(AND(AC17,$F17+$G17&gt;=PrSettings!$M$8),(ABS(Z17-$F17)+ABS(AA17-$G17)&lt;=1)*1,""))),"")</f>
        <v/>
      </c>
      <c r="AG17" s="220"/>
      <c r="AI17" s="186">
        <f t="shared" si="2"/>
        <v>19</v>
      </c>
      <c r="AJ17" s="187" t="str">
        <f t="shared" si="164"/>
        <v>Switzerland</v>
      </c>
      <c r="AK17" s="188">
        <f t="shared" si="32"/>
        <v>30</v>
      </c>
      <c r="AL17" s="187" t="str">
        <f t="shared" si="165"/>
        <v>Canada</v>
      </c>
      <c r="AM17" s="222"/>
      <c r="AN17" s="222"/>
      <c r="AO17" s="218"/>
      <c r="AP17" s="188" t="str">
        <f t="shared" si="166"/>
        <v/>
      </c>
      <c r="AQ17" s="188" t="str">
        <f>IF((AP17&lt;&gt;""),IF(OR($F17&lt;&gt;$G17,PrSettings!$M$4="●"),(($F17-$G17)=(AM17-AN17))*1,0),"")</f>
        <v/>
      </c>
      <c r="AR17" s="188" t="str">
        <f t="shared" si="167"/>
        <v/>
      </c>
      <c r="AS17" s="188" t="str">
        <f>IF(AP17&lt;&gt;"",IF(ABS($F17-$G17)&gt;=PrSettings!$M$7,(ABS($F17-$G17-AM17+AN17)&lt;=1)*1,IF(AND(AP17,$F17=$G17,$F17&gt;=PrSettings!$M$6),(ABS(AM17-$F17)&lt;=1)*1,IF(AND(AP17,$F17+$G17&gt;=PrSettings!$M$8),(ABS(AM17-$F17)+ABS(AN17-$G17)&lt;=1)*1,""))),"")</f>
        <v/>
      </c>
      <c r="AT17" s="220"/>
      <c r="AV17" s="186">
        <f t="shared" si="3"/>
        <v>19</v>
      </c>
      <c r="AW17" s="187" t="str">
        <f t="shared" si="168"/>
        <v>Switzerland</v>
      </c>
      <c r="AX17" s="188">
        <f t="shared" si="35"/>
        <v>30</v>
      </c>
      <c r="AY17" s="187" t="str">
        <f t="shared" si="169"/>
        <v>Canada</v>
      </c>
      <c r="AZ17" s="222"/>
      <c r="BA17" s="222"/>
      <c r="BB17" s="218"/>
      <c r="BC17" s="188" t="str">
        <f t="shared" si="170"/>
        <v/>
      </c>
      <c r="BD17" s="188" t="str">
        <f>IF((BC17&lt;&gt;""),IF(OR($F17&lt;&gt;$G17,PrSettings!$M$4="●"),(($F17-$G17)=(AZ17-BA17))*1,0),"")</f>
        <v/>
      </c>
      <c r="BE17" s="188" t="str">
        <f t="shared" si="171"/>
        <v/>
      </c>
      <c r="BF17" s="188" t="str">
        <f>IF(BC17&lt;&gt;"",IF(ABS($F17-$G17)&gt;=PrSettings!$M$7,(ABS($F17-$G17-AZ17+BA17)&lt;=1)*1,IF(AND(BC17,$F17=$G17,$F17&gt;=PrSettings!$M$6),(ABS(AZ17-$F17)&lt;=1)*1,IF(AND(BC17,$F17+$G17&gt;=PrSettings!$M$8),(ABS(AZ17-$F17)+ABS(BA17-$G17)&lt;=1)*1,""))),"")</f>
        <v/>
      </c>
      <c r="BG17" s="220"/>
      <c r="BI17" s="186">
        <f t="shared" si="4"/>
        <v>19</v>
      </c>
      <c r="BJ17" s="187" t="str">
        <f t="shared" si="172"/>
        <v>Switzerland</v>
      </c>
      <c r="BK17" s="188">
        <f t="shared" si="38"/>
        <v>30</v>
      </c>
      <c r="BL17" s="187" t="str">
        <f t="shared" si="173"/>
        <v>Canada</v>
      </c>
      <c r="BM17" s="222"/>
      <c r="BN17" s="222"/>
      <c r="BO17" s="218"/>
      <c r="BP17" s="188" t="str">
        <f t="shared" si="174"/>
        <v/>
      </c>
      <c r="BQ17" s="188" t="str">
        <f>IF((BP17&lt;&gt;""),IF(OR($F17&lt;&gt;$G17,PrSettings!$M$4="●"),(($F17-$G17)=(BM17-BN17))*1,0),"")</f>
        <v/>
      </c>
      <c r="BR17" s="188" t="str">
        <f t="shared" si="175"/>
        <v/>
      </c>
      <c r="BS17" s="188" t="str">
        <f>IF(BP17&lt;&gt;"",IF(ABS($F17-$G17)&gt;=PrSettings!$M$7,(ABS($F17-$G17-BM17+BN17)&lt;=1)*1,IF(AND(BP17,$F17=$G17,$F17&gt;=PrSettings!$M$6),(ABS(BM17-$F17)&lt;=1)*1,IF(AND(BP17,$F17+$G17&gt;=PrSettings!$M$8),(ABS(BM17-$F17)+ABS(BN17-$G17)&lt;=1)*1,""))),"")</f>
        <v/>
      </c>
      <c r="BT17" s="220"/>
      <c r="BV17" s="186">
        <f t="shared" si="5"/>
        <v>19</v>
      </c>
      <c r="BW17" s="187" t="str">
        <f t="shared" si="176"/>
        <v>Switzerland</v>
      </c>
      <c r="BX17" s="188">
        <f t="shared" si="41"/>
        <v>30</v>
      </c>
      <c r="BY17" s="187" t="str">
        <f t="shared" si="177"/>
        <v>Canada</v>
      </c>
      <c r="BZ17" s="222"/>
      <c r="CA17" s="222"/>
      <c r="CB17" s="218"/>
      <c r="CC17" s="188" t="str">
        <f t="shared" si="178"/>
        <v/>
      </c>
      <c r="CD17" s="188" t="str">
        <f>IF((CC17&lt;&gt;""),IF(OR($F17&lt;&gt;$G17,PrSettings!$M$4="●"),(($F17-$G17)=(BZ17-CA17))*1,0),"")</f>
        <v/>
      </c>
      <c r="CE17" s="188" t="str">
        <f t="shared" si="179"/>
        <v/>
      </c>
      <c r="CF17" s="188" t="str">
        <f>IF(CC17&lt;&gt;"",IF(ABS($F17-$G17)&gt;=PrSettings!$M$7,(ABS($F17-$G17-BZ17+CA17)&lt;=1)*1,IF(AND(CC17,$F17=$G17,$F17&gt;=PrSettings!$M$6),(ABS(BZ17-$F17)&lt;=1)*1,IF(AND(CC17,$F17+$G17&gt;=PrSettings!$M$8),(ABS(BZ17-$F17)+ABS(CA17-$G17)&lt;=1)*1,""))),"")</f>
        <v/>
      </c>
      <c r="CG17" s="220"/>
      <c r="CI17" s="186">
        <f t="shared" si="6"/>
        <v>19</v>
      </c>
      <c r="CJ17" s="187" t="str">
        <f t="shared" si="180"/>
        <v>Switzerland</v>
      </c>
      <c r="CK17" s="188">
        <f t="shared" si="44"/>
        <v>30</v>
      </c>
      <c r="CL17" s="187" t="str">
        <f t="shared" si="181"/>
        <v>Canada</v>
      </c>
      <c r="CM17" s="222"/>
      <c r="CN17" s="222"/>
      <c r="CO17" s="218"/>
      <c r="CP17" s="188" t="str">
        <f t="shared" si="182"/>
        <v/>
      </c>
      <c r="CQ17" s="188" t="str">
        <f>IF((CP17&lt;&gt;""),IF(OR($F17&lt;&gt;$G17,PrSettings!$M$4="●"),(($F17-$G17)=(CM17-CN17))*1,0),"")</f>
        <v/>
      </c>
      <c r="CR17" s="188" t="str">
        <f t="shared" si="183"/>
        <v/>
      </c>
      <c r="CS17" s="188" t="str">
        <f>IF(CP17&lt;&gt;"",IF(ABS($F17-$G17)&gt;=PrSettings!$M$7,(ABS($F17-$G17-CM17+CN17)&lt;=1)*1,IF(AND(CP17,$F17=$G17,$F17&gt;=PrSettings!$M$6),(ABS(CM17-$F17)&lt;=1)*1,IF(AND(CP17,$F17+$G17&gt;=PrSettings!$M$8),(ABS(CM17-$F17)+ABS(CN17-$G17)&lt;=1)*1,""))),"")</f>
        <v/>
      </c>
      <c r="CT17" s="220"/>
      <c r="CV17" s="186">
        <f t="shared" si="7"/>
        <v>19</v>
      </c>
      <c r="CW17" s="187" t="str">
        <f t="shared" si="184"/>
        <v>Switzerland</v>
      </c>
      <c r="CX17" s="188">
        <f t="shared" si="47"/>
        <v>30</v>
      </c>
      <c r="CY17" s="187" t="str">
        <f t="shared" si="185"/>
        <v>Canada</v>
      </c>
      <c r="CZ17" s="222"/>
      <c r="DA17" s="222"/>
      <c r="DB17" s="218"/>
      <c r="DC17" s="188" t="str">
        <f t="shared" si="186"/>
        <v/>
      </c>
      <c r="DD17" s="188" t="str">
        <f>IF((DC17&lt;&gt;""),IF(OR($F17&lt;&gt;$G17,PrSettings!$M$4="●"),(($F17-$G17)=(CZ17-DA17))*1,0),"")</f>
        <v/>
      </c>
      <c r="DE17" s="188" t="str">
        <f t="shared" si="187"/>
        <v/>
      </c>
      <c r="DF17" s="188" t="str">
        <f>IF(DC17&lt;&gt;"",IF(ABS($F17-$G17)&gt;=PrSettings!$M$7,(ABS($F17-$G17-CZ17+DA17)&lt;=1)*1,IF(AND(DC17,$F17=$G17,$F17&gt;=PrSettings!$M$6),(ABS(CZ17-$F17)&lt;=1)*1,IF(AND(DC17,$F17+$G17&gt;=PrSettings!$M$8),(ABS(CZ17-$F17)+ABS(DA17-$G17)&lt;=1)*1,""))),"")</f>
        <v/>
      </c>
      <c r="DG17" s="220"/>
      <c r="DI17" s="186">
        <f t="shared" si="8"/>
        <v>19</v>
      </c>
      <c r="DJ17" s="187" t="str">
        <f t="shared" si="188"/>
        <v>Switzerland</v>
      </c>
      <c r="DK17" s="188">
        <f t="shared" si="50"/>
        <v>30</v>
      </c>
      <c r="DL17" s="187" t="str">
        <f t="shared" si="189"/>
        <v>Canada</v>
      </c>
      <c r="DM17" s="222"/>
      <c r="DN17" s="222"/>
      <c r="DO17" s="218"/>
      <c r="DP17" s="188" t="str">
        <f t="shared" si="190"/>
        <v/>
      </c>
      <c r="DQ17" s="188" t="str">
        <f>IF((DP17&lt;&gt;""),IF(OR($F17&lt;&gt;$G17,PrSettings!$M$4="●"),(($F17-$G17)=(DM17-DN17))*1,0),"")</f>
        <v/>
      </c>
      <c r="DR17" s="188" t="str">
        <f t="shared" si="191"/>
        <v/>
      </c>
      <c r="DS17" s="188" t="str">
        <f>IF(DP17&lt;&gt;"",IF(ABS($F17-$G17)&gt;=PrSettings!$M$7,(ABS($F17-$G17-DM17+DN17)&lt;=1)*1,IF(AND(DP17,$F17=$G17,$F17&gt;=PrSettings!$M$6),(ABS(DM17-$F17)&lt;=1)*1,IF(AND(DP17,$F17+$G17&gt;=PrSettings!$M$8),(ABS(DM17-$F17)+ABS(DN17-$G17)&lt;=1)*1,""))),"")</f>
        <v/>
      </c>
      <c r="DT17" s="220"/>
      <c r="DV17" s="186">
        <f t="shared" si="9"/>
        <v>19</v>
      </c>
      <c r="DW17" s="187" t="str">
        <f t="shared" si="192"/>
        <v>Switzerland</v>
      </c>
      <c r="DX17" s="188">
        <f t="shared" si="53"/>
        <v>30</v>
      </c>
      <c r="DY17" s="187" t="str">
        <f t="shared" si="193"/>
        <v>Canada</v>
      </c>
      <c r="DZ17" s="222"/>
      <c r="EA17" s="222"/>
      <c r="EB17" s="218"/>
      <c r="EC17" s="188" t="str">
        <f t="shared" si="194"/>
        <v/>
      </c>
      <c r="ED17" s="188" t="str">
        <f>IF((EC17&lt;&gt;""),IF(OR($F17&lt;&gt;$G17,PrSettings!$M$4="●"),(($F17-$G17)=(DZ17-EA17))*1,0),"")</f>
        <v/>
      </c>
      <c r="EE17" s="188" t="str">
        <f t="shared" si="195"/>
        <v/>
      </c>
      <c r="EF17" s="188" t="str">
        <f>IF(EC17&lt;&gt;"",IF(ABS($F17-$G17)&gt;=PrSettings!$M$7,(ABS($F17-$G17-DZ17+EA17)&lt;=1)*1,IF(AND(EC17,$F17=$G17,$F17&gt;=PrSettings!$M$6),(ABS(DZ17-$F17)&lt;=1)*1,IF(AND(EC17,$F17+$G17&gt;=PrSettings!$M$8),(ABS(DZ17-$F17)+ABS(EA17-$G17)&lt;=1)*1,""))),"")</f>
        <v/>
      </c>
      <c r="EG17" s="220"/>
      <c r="EI17" s="186">
        <f t="shared" si="10"/>
        <v>19</v>
      </c>
      <c r="EJ17" s="187" t="str">
        <f t="shared" si="196"/>
        <v>Switzerland</v>
      </c>
      <c r="EK17" s="188">
        <f t="shared" si="56"/>
        <v>30</v>
      </c>
      <c r="EL17" s="187" t="str">
        <f t="shared" si="197"/>
        <v>Canada</v>
      </c>
      <c r="EM17" s="222"/>
      <c r="EN17" s="222"/>
      <c r="EO17" s="218"/>
      <c r="EP17" s="188" t="str">
        <f t="shared" si="198"/>
        <v/>
      </c>
      <c r="EQ17" s="188" t="str">
        <f>IF((EP17&lt;&gt;""),IF(OR($F17&lt;&gt;$G17,PrSettings!$M$4="●"),(($F17-$G17)=(EM17-EN17))*1,0),"")</f>
        <v/>
      </c>
      <c r="ER17" s="188" t="str">
        <f t="shared" si="199"/>
        <v/>
      </c>
      <c r="ES17" s="188" t="str">
        <f>IF(EP17&lt;&gt;"",IF(ABS($F17-$G17)&gt;=PrSettings!$M$7,(ABS($F17-$G17-EM17+EN17)&lt;=1)*1,IF(AND(EP17,$F17=$G17,$F17&gt;=PrSettings!$M$6),(ABS(EM17-$F17)&lt;=1)*1,IF(AND(EP17,$F17+$G17&gt;=PrSettings!$M$8),(ABS(EM17-$F17)+ABS(EN17-$G17)&lt;=1)*1,""))),"")</f>
        <v/>
      </c>
      <c r="ET17" s="220"/>
      <c r="EV17" s="186">
        <f t="shared" si="11"/>
        <v>19</v>
      </c>
      <c r="EW17" s="187" t="str">
        <f t="shared" si="200"/>
        <v>Switzerland</v>
      </c>
      <c r="EX17" s="188">
        <f t="shared" si="59"/>
        <v>30</v>
      </c>
      <c r="EY17" s="187" t="str">
        <f t="shared" si="201"/>
        <v>Canada</v>
      </c>
      <c r="EZ17" s="222"/>
      <c r="FA17" s="222"/>
      <c r="FB17" s="218"/>
      <c r="FC17" s="188" t="str">
        <f t="shared" si="202"/>
        <v/>
      </c>
      <c r="FD17" s="188" t="str">
        <f>IF((FC17&lt;&gt;""),IF(OR($F17&lt;&gt;$G17,PrSettings!$M$4="●"),(($F17-$G17)=(EZ17-FA17))*1,0),"")</f>
        <v/>
      </c>
      <c r="FE17" s="188" t="str">
        <f t="shared" si="203"/>
        <v/>
      </c>
      <c r="FF17" s="188" t="str">
        <f>IF(FC17&lt;&gt;"",IF(ABS($F17-$G17)&gt;=PrSettings!$M$7,(ABS($F17-$G17-EZ17+FA17)&lt;=1)*1,IF(AND(FC17,$F17=$G17,$F17&gt;=PrSettings!$M$6),(ABS(EZ17-$F17)&lt;=1)*1,IF(AND(FC17,$F17+$G17&gt;=PrSettings!$M$8),(ABS(EZ17-$F17)+ABS(FA17-$G17)&lt;=1)*1,""))),"")</f>
        <v/>
      </c>
      <c r="FG17" s="220"/>
      <c r="FI17" s="186">
        <f t="shared" si="12"/>
        <v>19</v>
      </c>
      <c r="FJ17" s="187" t="str">
        <f t="shared" si="204"/>
        <v>Switzerland</v>
      </c>
      <c r="FK17" s="188">
        <f t="shared" si="62"/>
        <v>30</v>
      </c>
      <c r="FL17" s="187" t="str">
        <f t="shared" si="205"/>
        <v>Canada</v>
      </c>
      <c r="FM17" s="222"/>
      <c r="FN17" s="222"/>
      <c r="FO17" s="218"/>
      <c r="FP17" s="188" t="str">
        <f t="shared" si="206"/>
        <v/>
      </c>
      <c r="FQ17" s="188" t="str">
        <f>IF((FP17&lt;&gt;""),IF(OR($F17&lt;&gt;$G17,PrSettings!$M$4="●"),(($F17-$G17)=(FM17-FN17))*1,0),"")</f>
        <v/>
      </c>
      <c r="FR17" s="188" t="str">
        <f t="shared" si="207"/>
        <v/>
      </c>
      <c r="FS17" s="188" t="str">
        <f>IF(FP17&lt;&gt;"",IF(ABS($F17-$G17)&gt;=PrSettings!$M$7,(ABS($F17-$G17-FM17+FN17)&lt;=1)*1,IF(AND(FP17,$F17=$G17,$F17&gt;=PrSettings!$M$6),(ABS(FM17-$F17)&lt;=1)*1,IF(AND(FP17,$F17+$G17&gt;=PrSettings!$M$8),(ABS(FM17-$F17)+ABS(FN17-$G17)&lt;=1)*1,""))),"")</f>
        <v/>
      </c>
      <c r="FT17" s="220"/>
      <c r="FV17" s="186">
        <f t="shared" si="13"/>
        <v>19</v>
      </c>
      <c r="FW17" s="187" t="str">
        <f t="shared" si="208"/>
        <v>Switzerland</v>
      </c>
      <c r="FX17" s="188">
        <f t="shared" si="65"/>
        <v>30</v>
      </c>
      <c r="FY17" s="187" t="str">
        <f t="shared" si="209"/>
        <v>Canada</v>
      </c>
      <c r="FZ17" s="222"/>
      <c r="GA17" s="222"/>
      <c r="GB17" s="218"/>
      <c r="GC17" s="188" t="str">
        <f t="shared" si="210"/>
        <v/>
      </c>
      <c r="GD17" s="188" t="str">
        <f>IF((GC17&lt;&gt;""),IF(OR($F17&lt;&gt;$G17,PrSettings!$M$4="●"),(($F17-$G17)=(FZ17-GA17))*1,0),"")</f>
        <v/>
      </c>
      <c r="GE17" s="188" t="str">
        <f t="shared" si="211"/>
        <v/>
      </c>
      <c r="GF17" s="188" t="str">
        <f>IF(GC17&lt;&gt;"",IF(ABS($F17-$G17)&gt;=PrSettings!$M$7,(ABS($F17-$G17-FZ17+GA17)&lt;=1)*1,IF(AND(GC17,$F17=$G17,$F17&gt;=PrSettings!$M$6),(ABS(FZ17-$F17)&lt;=1)*1,IF(AND(GC17,$F17+$G17&gt;=PrSettings!$M$8),(ABS(FZ17-$F17)+ABS(GA17-$G17)&lt;=1)*1,""))),"")</f>
        <v/>
      </c>
      <c r="GG17" s="220"/>
      <c r="GI17" s="186">
        <f t="shared" si="14"/>
        <v>19</v>
      </c>
      <c r="GJ17" s="187" t="str">
        <f t="shared" si="212"/>
        <v>Switzerland</v>
      </c>
      <c r="GK17" s="188">
        <f t="shared" si="68"/>
        <v>30</v>
      </c>
      <c r="GL17" s="187" t="str">
        <f t="shared" si="213"/>
        <v>Canada</v>
      </c>
      <c r="GM17" s="222"/>
      <c r="GN17" s="222"/>
      <c r="GO17" s="218"/>
      <c r="GP17" s="188" t="str">
        <f t="shared" si="214"/>
        <v/>
      </c>
      <c r="GQ17" s="188" t="str">
        <f>IF((GP17&lt;&gt;""),IF(OR($F17&lt;&gt;$G17,PrSettings!$M$4="●"),(($F17-$G17)=(GM17-GN17))*1,0),"")</f>
        <v/>
      </c>
      <c r="GR17" s="188" t="str">
        <f t="shared" si="215"/>
        <v/>
      </c>
      <c r="GS17" s="188" t="str">
        <f>IF(GP17&lt;&gt;"",IF(ABS($F17-$G17)&gt;=PrSettings!$M$7,(ABS($F17-$G17-GM17+GN17)&lt;=1)*1,IF(AND(GP17,$F17=$G17,$F17&gt;=PrSettings!$M$6),(ABS(GM17-$F17)&lt;=1)*1,IF(AND(GP17,$F17+$G17&gt;=PrSettings!$M$8),(ABS(GM17-$F17)+ABS(GN17-$G17)&lt;=1)*1,""))),"")</f>
        <v/>
      </c>
      <c r="GT17" s="220"/>
      <c r="GV17" s="186">
        <f t="shared" si="15"/>
        <v>19</v>
      </c>
      <c r="GW17" s="187" t="str">
        <f t="shared" si="216"/>
        <v>Switzerland</v>
      </c>
      <c r="GX17" s="188">
        <f t="shared" si="71"/>
        <v>30</v>
      </c>
      <c r="GY17" s="187" t="str">
        <f t="shared" si="217"/>
        <v>Canada</v>
      </c>
      <c r="GZ17" s="222"/>
      <c r="HA17" s="222"/>
      <c r="HB17" s="218"/>
      <c r="HC17" s="188" t="str">
        <f t="shared" si="218"/>
        <v/>
      </c>
      <c r="HD17" s="188" t="str">
        <f>IF((HC17&lt;&gt;""),IF(OR($F17&lt;&gt;$G17,PrSettings!$M$4="●"),(($F17-$G17)=(GZ17-HA17))*1,0),"")</f>
        <v/>
      </c>
      <c r="HE17" s="188" t="str">
        <f t="shared" si="219"/>
        <v/>
      </c>
      <c r="HF17" s="188" t="str">
        <f>IF(HC17&lt;&gt;"",IF(ABS($F17-$G17)&gt;=PrSettings!$M$7,(ABS($F17-$G17-GZ17+HA17)&lt;=1)*1,IF(AND(HC17,$F17=$G17,$F17&gt;=PrSettings!$M$6),(ABS(GZ17-$F17)&lt;=1)*1,IF(AND(HC17,$F17+$G17&gt;=PrSettings!$M$8),(ABS(GZ17-$F17)+ABS(HA17-$G17)&lt;=1)*1,""))),"")</f>
        <v/>
      </c>
      <c r="HG17" s="220"/>
      <c r="HI17" s="186">
        <f t="shared" si="16"/>
        <v>19</v>
      </c>
      <c r="HJ17" s="187" t="str">
        <f t="shared" si="220"/>
        <v>Switzerland</v>
      </c>
      <c r="HK17" s="188">
        <f t="shared" si="74"/>
        <v>30</v>
      </c>
      <c r="HL17" s="187" t="str">
        <f t="shared" si="221"/>
        <v>Canada</v>
      </c>
      <c r="HM17" s="222"/>
      <c r="HN17" s="222"/>
      <c r="HO17" s="218"/>
      <c r="HP17" s="188" t="str">
        <f t="shared" si="222"/>
        <v/>
      </c>
      <c r="HQ17" s="188" t="str">
        <f>IF((HP17&lt;&gt;""),IF(OR($F17&lt;&gt;$G17,PrSettings!$M$4="●"),(($F17-$G17)=(HM17-HN17))*1,0),"")</f>
        <v/>
      </c>
      <c r="HR17" s="188" t="str">
        <f t="shared" si="223"/>
        <v/>
      </c>
      <c r="HS17" s="188" t="str">
        <f>IF(HP17&lt;&gt;"",IF(ABS($F17-$G17)&gt;=PrSettings!$M$7,(ABS($F17-$G17-HM17+HN17)&lt;=1)*1,IF(AND(HP17,$F17=$G17,$F17&gt;=PrSettings!$M$6),(ABS(HM17-$F17)&lt;=1)*1,IF(AND(HP17,$F17+$G17&gt;=PrSettings!$M$8),(ABS(HM17-$F17)+ABS(HN17-$G17)&lt;=1)*1,""))),"")</f>
        <v/>
      </c>
      <c r="HT17" s="220"/>
      <c r="HV17" s="186">
        <f t="shared" si="17"/>
        <v>19</v>
      </c>
      <c r="HW17" s="187" t="str">
        <f t="shared" si="224"/>
        <v>Switzerland</v>
      </c>
      <c r="HX17" s="188">
        <f t="shared" si="77"/>
        <v>30</v>
      </c>
      <c r="HY17" s="187" t="str">
        <f t="shared" si="225"/>
        <v>Canada</v>
      </c>
      <c r="HZ17" s="222"/>
      <c r="IA17" s="222"/>
      <c r="IB17" s="218"/>
      <c r="IC17" s="188" t="str">
        <f t="shared" si="226"/>
        <v/>
      </c>
      <c r="ID17" s="188" t="str">
        <f>IF((IC17&lt;&gt;""),IF(OR($F17&lt;&gt;$G17,PrSettings!$M$4="●"),(($F17-$G17)=(HZ17-IA17))*1,0),"")</f>
        <v/>
      </c>
      <c r="IE17" s="188" t="str">
        <f t="shared" si="227"/>
        <v/>
      </c>
      <c r="IF17" s="188" t="str">
        <f>IF(IC17&lt;&gt;"",IF(ABS($F17-$G17)&gt;=PrSettings!$M$7,(ABS($F17-$G17-HZ17+IA17)&lt;=1)*1,IF(AND(IC17,$F17=$G17,$F17&gt;=PrSettings!$M$6),(ABS(HZ17-$F17)&lt;=1)*1,IF(AND(IC17,$F17+$G17&gt;=PrSettings!$M$8),(ABS(HZ17-$F17)+ABS(IA17-$G17)&lt;=1)*1,""))),"")</f>
        <v/>
      </c>
      <c r="IG17" s="220"/>
      <c r="II17" s="186">
        <f t="shared" si="18"/>
        <v>19</v>
      </c>
      <c r="IJ17" s="187" t="str">
        <f t="shared" si="228"/>
        <v>Switzerland</v>
      </c>
      <c r="IK17" s="188">
        <f t="shared" si="80"/>
        <v>30</v>
      </c>
      <c r="IL17" s="187" t="str">
        <f t="shared" si="229"/>
        <v>Canada</v>
      </c>
      <c r="IM17" s="222"/>
      <c r="IN17" s="222"/>
      <c r="IO17" s="218"/>
      <c r="IP17" s="188" t="str">
        <f t="shared" si="230"/>
        <v/>
      </c>
      <c r="IQ17" s="188" t="str">
        <f>IF((IP17&lt;&gt;""),IF(OR($F17&lt;&gt;$G17,PrSettings!$M$4="●"),(($F17-$G17)=(IM17-IN17))*1,0),"")</f>
        <v/>
      </c>
      <c r="IR17" s="188" t="str">
        <f t="shared" si="231"/>
        <v/>
      </c>
      <c r="IS17" s="188" t="str">
        <f>IF(IP17&lt;&gt;"",IF(ABS($F17-$G17)&gt;=PrSettings!$M$7,(ABS($F17-$G17-IM17+IN17)&lt;=1)*1,IF(AND(IP17,$F17=$G17,$F17&gt;=PrSettings!$M$6),(ABS(IM17-$F17)&lt;=1)*1,IF(AND(IP17,$F17+$G17&gt;=PrSettings!$M$8),(ABS(IM17-$F17)+ABS(IN17-$G17)&lt;=1)*1,""))),"")</f>
        <v/>
      </c>
      <c r="IT17" s="220"/>
      <c r="IV17" s="186">
        <f t="shared" si="19"/>
        <v>19</v>
      </c>
      <c r="IW17" s="187" t="str">
        <f t="shared" si="232"/>
        <v>Switzerland</v>
      </c>
      <c r="IX17" s="188">
        <f t="shared" si="83"/>
        <v>30</v>
      </c>
      <c r="IY17" s="187" t="str">
        <f t="shared" si="233"/>
        <v>Canada</v>
      </c>
      <c r="IZ17" s="222"/>
      <c r="JA17" s="222"/>
      <c r="JB17" s="218"/>
      <c r="JC17" s="188" t="str">
        <f t="shared" si="234"/>
        <v/>
      </c>
      <c r="JD17" s="188" t="str">
        <f>IF((JC17&lt;&gt;""),IF(OR($F17&lt;&gt;$G17,PrSettings!$M$4="●"),(($F17-$G17)=(IZ17-JA17))*1,0),"")</f>
        <v/>
      </c>
      <c r="JE17" s="188" t="str">
        <f t="shared" si="235"/>
        <v/>
      </c>
      <c r="JF17" s="188" t="str">
        <f>IF(JC17&lt;&gt;"",IF(ABS($F17-$G17)&gt;=PrSettings!$M$7,(ABS($F17-$G17-IZ17+JA17)&lt;=1)*1,IF(AND(JC17,$F17=$G17,$F17&gt;=PrSettings!$M$6),(ABS(IZ17-$F17)&lt;=1)*1,IF(AND(JC17,$F17+$G17&gt;=PrSettings!$M$8),(ABS(IZ17-$F17)+ABS(JA17-$G17)&lt;=1)*1,""))),"")</f>
        <v/>
      </c>
      <c r="JG17" s="220"/>
      <c r="JI17" s="186">
        <f t="shared" si="20"/>
        <v>19</v>
      </c>
      <c r="JJ17" s="187" t="str">
        <f t="shared" si="236"/>
        <v>Switzerland</v>
      </c>
      <c r="JK17" s="188">
        <f t="shared" si="86"/>
        <v>30</v>
      </c>
      <c r="JL17" s="187" t="str">
        <f t="shared" si="237"/>
        <v>Canada</v>
      </c>
      <c r="JM17" s="222"/>
      <c r="JN17" s="222"/>
      <c r="JO17" s="218"/>
      <c r="JP17" s="188" t="str">
        <f t="shared" si="238"/>
        <v/>
      </c>
      <c r="JQ17" s="188" t="str">
        <f>IF((JP17&lt;&gt;""),IF(OR($F17&lt;&gt;$G17,PrSettings!$M$4="●"),(($F17-$G17)=(JM17-JN17))*1,0),"")</f>
        <v/>
      </c>
      <c r="JR17" s="188" t="str">
        <f t="shared" si="239"/>
        <v/>
      </c>
      <c r="JS17" s="188" t="str">
        <f>IF(JP17&lt;&gt;"",IF(ABS($F17-$G17)&gt;=PrSettings!$M$7,(ABS($F17-$G17-JM17+JN17)&lt;=1)*1,IF(AND(JP17,$F17=$G17,$F17&gt;=PrSettings!$M$6),(ABS(JM17-$F17)&lt;=1)*1,IF(AND(JP17,$F17+$G17&gt;=PrSettings!$M$8),(ABS(JM17-$F17)+ABS(JN17-$G17)&lt;=1)*1,""))),"")</f>
        <v/>
      </c>
      <c r="JT17" s="220"/>
      <c r="JV17" s="186">
        <f t="shared" si="21"/>
        <v>19</v>
      </c>
      <c r="JW17" s="187" t="str">
        <f t="shared" si="240"/>
        <v>Switzerland</v>
      </c>
      <c r="JX17" s="188">
        <f t="shared" si="89"/>
        <v>30</v>
      </c>
      <c r="JY17" s="187" t="str">
        <f t="shared" si="241"/>
        <v>Canada</v>
      </c>
      <c r="JZ17" s="222"/>
      <c r="KA17" s="222"/>
      <c r="KB17" s="218"/>
      <c r="KC17" s="188" t="str">
        <f t="shared" si="242"/>
        <v/>
      </c>
      <c r="KD17" s="188" t="str">
        <f>IF((KC17&lt;&gt;""),IF(OR($F17&lt;&gt;$G17,PrSettings!$M$4="●"),(($F17-$G17)=(JZ17-KA17))*1,0),"")</f>
        <v/>
      </c>
      <c r="KE17" s="188" t="str">
        <f t="shared" si="243"/>
        <v/>
      </c>
      <c r="KF17" s="188" t="str">
        <f>IF(KC17&lt;&gt;"",IF(ABS($F17-$G17)&gt;=PrSettings!$M$7,(ABS($F17-$G17-JZ17+KA17)&lt;=1)*1,IF(AND(KC17,$F17=$G17,$F17&gt;=PrSettings!$M$6),(ABS(JZ17-$F17)&lt;=1)*1,IF(AND(KC17,$F17+$G17&gt;=PrSettings!$M$8),(ABS(JZ17-$F17)+ABS(KA17-$G17)&lt;=1)*1,""))),"")</f>
        <v/>
      </c>
      <c r="KG17" s="220"/>
      <c r="KI17" s="186">
        <f t="shared" si="22"/>
        <v>19</v>
      </c>
      <c r="KJ17" s="187" t="str">
        <f t="shared" si="244"/>
        <v>Switzerland</v>
      </c>
      <c r="KK17" s="188">
        <f t="shared" si="92"/>
        <v>30</v>
      </c>
      <c r="KL17" s="187" t="str">
        <f t="shared" si="245"/>
        <v>Canada</v>
      </c>
      <c r="KM17" s="222"/>
      <c r="KN17" s="222"/>
      <c r="KO17" s="218"/>
      <c r="KP17" s="188" t="str">
        <f t="shared" si="246"/>
        <v/>
      </c>
      <c r="KQ17" s="188" t="str">
        <f>IF((KP17&lt;&gt;""),IF(OR($F17&lt;&gt;$G17,PrSettings!$M$4="●"),(($F17-$G17)=(KM17-KN17))*1,0),"")</f>
        <v/>
      </c>
      <c r="KR17" s="188" t="str">
        <f t="shared" si="247"/>
        <v/>
      </c>
      <c r="KS17" s="188" t="str">
        <f>IF(KP17&lt;&gt;"",IF(ABS($F17-$G17)&gt;=PrSettings!$M$7,(ABS($F17-$G17-KM17+KN17)&lt;=1)*1,IF(AND(KP17,$F17=$G17,$F17&gt;=PrSettings!$M$6),(ABS(KM17-$F17)&lt;=1)*1,IF(AND(KP17,$F17+$G17&gt;=PrSettings!$M$8),(ABS(KM17-$F17)+ABS(KN17-$G17)&lt;=1)*1,""))),"")</f>
        <v/>
      </c>
      <c r="KT17" s="220"/>
      <c r="KV17" s="186">
        <f t="shared" si="23"/>
        <v>19</v>
      </c>
      <c r="KW17" s="187" t="str">
        <f t="shared" si="248"/>
        <v>Switzerland</v>
      </c>
      <c r="KX17" s="188">
        <f t="shared" si="95"/>
        <v>30</v>
      </c>
      <c r="KY17" s="187" t="str">
        <f t="shared" si="249"/>
        <v>Canada</v>
      </c>
      <c r="KZ17" s="222"/>
      <c r="LA17" s="222"/>
      <c r="LB17" s="218"/>
      <c r="LC17" s="188" t="str">
        <f t="shared" si="250"/>
        <v/>
      </c>
      <c r="LD17" s="188" t="str">
        <f>IF((LC17&lt;&gt;""),IF(OR($F17&lt;&gt;$G17,PrSettings!$M$4="●"),(($F17-$G17)=(KZ17-LA17))*1,0),"")</f>
        <v/>
      </c>
      <c r="LE17" s="188" t="str">
        <f t="shared" si="251"/>
        <v/>
      </c>
      <c r="LF17" s="188" t="str">
        <f>IF(LC17&lt;&gt;"",IF(ABS($F17-$G17)&gt;=PrSettings!$M$7,(ABS($F17-$G17-KZ17+LA17)&lt;=1)*1,IF(AND(LC17,$F17=$G17,$F17&gt;=PrSettings!$M$6),(ABS(KZ17-$F17)&lt;=1)*1,IF(AND(LC17,$F17+$G17&gt;=PrSettings!$M$8),(ABS(KZ17-$F17)+ABS(LA17-$G17)&lt;=1)*1,""))),"")</f>
        <v/>
      </c>
      <c r="LG17" s="220"/>
      <c r="LI17" s="186">
        <f t="shared" si="24"/>
        <v>19</v>
      </c>
      <c r="LJ17" s="187" t="str">
        <f t="shared" si="252"/>
        <v>Switzerland</v>
      </c>
      <c r="LK17" s="188">
        <f t="shared" si="98"/>
        <v>30</v>
      </c>
      <c r="LL17" s="187" t="str">
        <f t="shared" si="253"/>
        <v>Canada</v>
      </c>
      <c r="LM17" s="222"/>
      <c r="LN17" s="222"/>
      <c r="LO17" s="218"/>
      <c r="LP17" s="188" t="str">
        <f t="shared" si="254"/>
        <v/>
      </c>
      <c r="LQ17" s="188" t="str">
        <f>IF((LP17&lt;&gt;""),IF(OR($F17&lt;&gt;$G17,PrSettings!$M$4="●"),(($F17-$G17)=(LM17-LN17))*1,0),"")</f>
        <v/>
      </c>
      <c r="LR17" s="188" t="str">
        <f t="shared" si="255"/>
        <v/>
      </c>
      <c r="LS17" s="188" t="str">
        <f>IF(LP17&lt;&gt;"",IF(ABS($F17-$G17)&gt;=PrSettings!$M$7,(ABS($F17-$G17-LM17+LN17)&lt;=1)*1,IF(AND(LP17,$F17=$G17,$F17&gt;=PrSettings!$M$6),(ABS(LM17-$F17)&lt;=1)*1,IF(AND(LP17,$F17+$G17&gt;=PrSettings!$M$8),(ABS(LM17-$F17)+ABS(LN17-$G17)&lt;=1)*1,""))),"")</f>
        <v/>
      </c>
      <c r="LT17" s="220"/>
      <c r="LV17" s="186">
        <f t="shared" si="25"/>
        <v>19</v>
      </c>
      <c r="LW17" s="187" t="str">
        <f t="shared" si="256"/>
        <v>Switzerland</v>
      </c>
      <c r="LX17" s="188">
        <f t="shared" si="101"/>
        <v>30</v>
      </c>
      <c r="LY17" s="187" t="str">
        <f t="shared" si="257"/>
        <v>Canada</v>
      </c>
      <c r="LZ17" s="222"/>
      <c r="MA17" s="222"/>
      <c r="MB17" s="218"/>
      <c r="MC17" s="188" t="str">
        <f t="shared" si="258"/>
        <v/>
      </c>
      <c r="MD17" s="188" t="str">
        <f>IF((MC17&lt;&gt;""),IF(OR($F17&lt;&gt;$G17,PrSettings!$M$4="●"),(($F17-$G17)=(LZ17-MA17))*1,0),"")</f>
        <v/>
      </c>
      <c r="ME17" s="188" t="str">
        <f t="shared" si="259"/>
        <v/>
      </c>
      <c r="MF17" s="188" t="str">
        <f>IF(MC17&lt;&gt;"",IF(ABS($F17-$G17)&gt;=PrSettings!$M$7,(ABS($F17-$G17-LZ17+MA17)&lt;=1)*1,IF(AND(MC17,$F17=$G17,$F17&gt;=PrSettings!$M$6),(ABS(LZ17-$F17)&lt;=1)*1,IF(AND(MC17,$F17+$G17&gt;=PrSettings!$M$8),(ABS(LZ17-$F17)+ABS(MA17-$G17)&lt;=1)*1,""))),"")</f>
        <v/>
      </c>
      <c r="MG17" s="220"/>
    </row>
    <row r="18" spans="2:345">
      <c r="B18" s="186">
        <f>INDEX(Groups!$C$7:$C$65,MATCH(C18,Groups!$D$7:$D$65,0))</f>
        <v>65</v>
      </c>
      <c r="C18" s="187" t="str">
        <f>CalcB!$P$27</f>
        <v>Bosnia/Herzeg.</v>
      </c>
      <c r="D18" s="188">
        <f>INDEX(Groups!$C$7:$C$65,MATCH(E18,Groups!$D$7:$D$65,0))</f>
        <v>55</v>
      </c>
      <c r="E18" s="187" t="str">
        <f>CalcB!$Q$27</f>
        <v>Qatar</v>
      </c>
      <c r="F18" s="189" t="str">
        <f>CalcB!$R$27</f>
        <v/>
      </c>
      <c r="G18" s="190" t="str">
        <f>CalcB!$S$27</f>
        <v/>
      </c>
      <c r="I18" s="186">
        <f t="shared" si="0"/>
        <v>65</v>
      </c>
      <c r="J18" s="187" t="str">
        <f t="shared" si="156"/>
        <v>Bosnia/Herzeg.</v>
      </c>
      <c r="K18" s="188">
        <f t="shared" si="26"/>
        <v>55</v>
      </c>
      <c r="L18" s="187" t="str">
        <f t="shared" si="157"/>
        <v>Qatar</v>
      </c>
      <c r="M18" s="222"/>
      <c r="N18" s="222"/>
      <c r="O18" s="467"/>
      <c r="P18" s="188" t="str">
        <f t="shared" si="158"/>
        <v/>
      </c>
      <c r="Q18" s="188" t="str">
        <f>IF((P18&lt;&gt;""),IF(OR($F18&lt;&gt;$G18,PrSettings!$M$4="●"),(($F18-$G18)=(M18-N18))*1,0),"")</f>
        <v/>
      </c>
      <c r="R18" s="188" t="str">
        <f t="shared" si="159"/>
        <v/>
      </c>
      <c r="S18" s="188" t="str">
        <f>IF(P18&lt;&gt;"",IF(ABS($F18-$G18)&gt;=PrSettings!$M$7,(ABS($F18-$G18-M18+N18)&lt;=1)*1,IF(AND(P18,$F18=$G18,$F18&gt;=PrSettings!$M$6),(ABS(M18-$F18)&lt;=1)*1,IF(AND(P18,$F18+$G18&gt;=PrSettings!$M$8),(ABS(M18-$F18)+ABS(N18-$G18)&lt;=1)*1,""))),"")</f>
        <v/>
      </c>
      <c r="T18" s="468"/>
      <c r="V18" s="186">
        <f t="shared" si="1"/>
        <v>65</v>
      </c>
      <c r="W18" s="187" t="str">
        <f t="shared" si="160"/>
        <v>Bosnia/Herzeg.</v>
      </c>
      <c r="X18" s="188">
        <f t="shared" si="29"/>
        <v>55</v>
      </c>
      <c r="Y18" s="187" t="str">
        <f t="shared" si="161"/>
        <v>Qatar</v>
      </c>
      <c r="Z18" s="222"/>
      <c r="AA18" s="222"/>
      <c r="AB18" s="467"/>
      <c r="AC18" s="188" t="str">
        <f t="shared" si="162"/>
        <v/>
      </c>
      <c r="AD18" s="188" t="str">
        <f>IF((AC18&lt;&gt;""),IF(OR($F18&lt;&gt;$G18,PrSettings!$M$4="●"),(($F18-$G18)=(Z18-AA18))*1,0),"")</f>
        <v/>
      </c>
      <c r="AE18" s="188" t="str">
        <f t="shared" si="163"/>
        <v/>
      </c>
      <c r="AF18" s="188" t="str">
        <f>IF(AC18&lt;&gt;"",IF(ABS($F18-$G18)&gt;=PrSettings!$M$7,(ABS($F18-$G18-Z18+AA18)&lt;=1)*1,IF(AND(AC18,$F18=$G18,$F18&gt;=PrSettings!$M$6),(ABS(Z18-$F18)&lt;=1)*1,IF(AND(AC18,$F18+$G18&gt;=PrSettings!$M$8),(ABS(Z18-$F18)+ABS(AA18-$G18)&lt;=1)*1,""))),"")</f>
        <v/>
      </c>
      <c r="AG18" s="468"/>
      <c r="AI18" s="186">
        <f t="shared" si="2"/>
        <v>65</v>
      </c>
      <c r="AJ18" s="187" t="str">
        <f t="shared" si="164"/>
        <v>Bosnia/Herzeg.</v>
      </c>
      <c r="AK18" s="188">
        <f t="shared" si="32"/>
        <v>55</v>
      </c>
      <c r="AL18" s="187" t="str">
        <f t="shared" si="165"/>
        <v>Qatar</v>
      </c>
      <c r="AM18" s="222"/>
      <c r="AN18" s="222"/>
      <c r="AO18" s="467"/>
      <c r="AP18" s="188" t="str">
        <f t="shared" si="166"/>
        <v/>
      </c>
      <c r="AQ18" s="188" t="str">
        <f>IF((AP18&lt;&gt;""),IF(OR($F18&lt;&gt;$G18,PrSettings!$M$4="●"),(($F18-$G18)=(AM18-AN18))*1,0),"")</f>
        <v/>
      </c>
      <c r="AR18" s="188" t="str">
        <f t="shared" si="167"/>
        <v/>
      </c>
      <c r="AS18" s="188" t="str">
        <f>IF(AP18&lt;&gt;"",IF(ABS($F18-$G18)&gt;=PrSettings!$M$7,(ABS($F18-$G18-AM18+AN18)&lt;=1)*1,IF(AND(AP18,$F18=$G18,$F18&gt;=PrSettings!$M$6),(ABS(AM18-$F18)&lt;=1)*1,IF(AND(AP18,$F18+$G18&gt;=PrSettings!$M$8),(ABS(AM18-$F18)+ABS(AN18-$G18)&lt;=1)*1,""))),"")</f>
        <v/>
      </c>
      <c r="AT18" s="468"/>
      <c r="AV18" s="186">
        <f t="shared" si="3"/>
        <v>65</v>
      </c>
      <c r="AW18" s="187" t="str">
        <f t="shared" si="168"/>
        <v>Bosnia/Herzeg.</v>
      </c>
      <c r="AX18" s="188">
        <f t="shared" si="35"/>
        <v>55</v>
      </c>
      <c r="AY18" s="187" t="str">
        <f t="shared" si="169"/>
        <v>Qatar</v>
      </c>
      <c r="AZ18" s="222"/>
      <c r="BA18" s="222"/>
      <c r="BB18" s="467"/>
      <c r="BC18" s="188" t="str">
        <f t="shared" si="170"/>
        <v/>
      </c>
      <c r="BD18" s="188" t="str">
        <f>IF((BC18&lt;&gt;""),IF(OR($F18&lt;&gt;$G18,PrSettings!$M$4="●"),(($F18-$G18)=(AZ18-BA18))*1,0),"")</f>
        <v/>
      </c>
      <c r="BE18" s="188" t="str">
        <f t="shared" si="171"/>
        <v/>
      </c>
      <c r="BF18" s="188" t="str">
        <f>IF(BC18&lt;&gt;"",IF(ABS($F18-$G18)&gt;=PrSettings!$M$7,(ABS($F18-$G18-AZ18+BA18)&lt;=1)*1,IF(AND(BC18,$F18=$G18,$F18&gt;=PrSettings!$M$6),(ABS(AZ18-$F18)&lt;=1)*1,IF(AND(BC18,$F18+$G18&gt;=PrSettings!$M$8),(ABS(AZ18-$F18)+ABS(BA18-$G18)&lt;=1)*1,""))),"")</f>
        <v/>
      </c>
      <c r="BG18" s="468"/>
      <c r="BI18" s="186">
        <f t="shared" si="4"/>
        <v>65</v>
      </c>
      <c r="BJ18" s="187" t="str">
        <f t="shared" si="172"/>
        <v>Bosnia/Herzeg.</v>
      </c>
      <c r="BK18" s="188">
        <f t="shared" si="38"/>
        <v>55</v>
      </c>
      <c r="BL18" s="187" t="str">
        <f t="shared" si="173"/>
        <v>Qatar</v>
      </c>
      <c r="BM18" s="222"/>
      <c r="BN18" s="222"/>
      <c r="BO18" s="467"/>
      <c r="BP18" s="188" t="str">
        <f t="shared" si="174"/>
        <v/>
      </c>
      <c r="BQ18" s="188" t="str">
        <f>IF((BP18&lt;&gt;""),IF(OR($F18&lt;&gt;$G18,PrSettings!$M$4="●"),(($F18-$G18)=(BM18-BN18))*1,0),"")</f>
        <v/>
      </c>
      <c r="BR18" s="188" t="str">
        <f t="shared" si="175"/>
        <v/>
      </c>
      <c r="BS18" s="188" t="str">
        <f>IF(BP18&lt;&gt;"",IF(ABS($F18-$G18)&gt;=PrSettings!$M$7,(ABS($F18-$G18-BM18+BN18)&lt;=1)*1,IF(AND(BP18,$F18=$G18,$F18&gt;=PrSettings!$M$6),(ABS(BM18-$F18)&lt;=1)*1,IF(AND(BP18,$F18+$G18&gt;=PrSettings!$M$8),(ABS(BM18-$F18)+ABS(BN18-$G18)&lt;=1)*1,""))),"")</f>
        <v/>
      </c>
      <c r="BT18" s="468"/>
      <c r="BV18" s="186">
        <f t="shared" si="5"/>
        <v>65</v>
      </c>
      <c r="BW18" s="187" t="str">
        <f t="shared" si="176"/>
        <v>Bosnia/Herzeg.</v>
      </c>
      <c r="BX18" s="188">
        <f t="shared" si="41"/>
        <v>55</v>
      </c>
      <c r="BY18" s="187" t="str">
        <f t="shared" si="177"/>
        <v>Qatar</v>
      </c>
      <c r="BZ18" s="222"/>
      <c r="CA18" s="222"/>
      <c r="CB18" s="467"/>
      <c r="CC18" s="188" t="str">
        <f t="shared" si="178"/>
        <v/>
      </c>
      <c r="CD18" s="188" t="str">
        <f>IF((CC18&lt;&gt;""),IF(OR($F18&lt;&gt;$G18,PrSettings!$M$4="●"),(($F18-$G18)=(BZ18-CA18))*1,0),"")</f>
        <v/>
      </c>
      <c r="CE18" s="188" t="str">
        <f t="shared" si="179"/>
        <v/>
      </c>
      <c r="CF18" s="188" t="str">
        <f>IF(CC18&lt;&gt;"",IF(ABS($F18-$G18)&gt;=PrSettings!$M$7,(ABS($F18-$G18-BZ18+CA18)&lt;=1)*1,IF(AND(CC18,$F18=$G18,$F18&gt;=PrSettings!$M$6),(ABS(BZ18-$F18)&lt;=1)*1,IF(AND(CC18,$F18+$G18&gt;=PrSettings!$M$8),(ABS(BZ18-$F18)+ABS(CA18-$G18)&lt;=1)*1,""))),"")</f>
        <v/>
      </c>
      <c r="CG18" s="468"/>
      <c r="CI18" s="186">
        <f t="shared" si="6"/>
        <v>65</v>
      </c>
      <c r="CJ18" s="187" t="str">
        <f t="shared" si="180"/>
        <v>Bosnia/Herzeg.</v>
      </c>
      <c r="CK18" s="188">
        <f t="shared" si="44"/>
        <v>55</v>
      </c>
      <c r="CL18" s="187" t="str">
        <f t="shared" si="181"/>
        <v>Qatar</v>
      </c>
      <c r="CM18" s="222"/>
      <c r="CN18" s="222"/>
      <c r="CO18" s="467"/>
      <c r="CP18" s="188" t="str">
        <f t="shared" si="182"/>
        <v/>
      </c>
      <c r="CQ18" s="188" t="str">
        <f>IF((CP18&lt;&gt;""),IF(OR($F18&lt;&gt;$G18,PrSettings!$M$4="●"),(($F18-$G18)=(CM18-CN18))*1,0),"")</f>
        <v/>
      </c>
      <c r="CR18" s="188" t="str">
        <f t="shared" si="183"/>
        <v/>
      </c>
      <c r="CS18" s="188" t="str">
        <f>IF(CP18&lt;&gt;"",IF(ABS($F18-$G18)&gt;=PrSettings!$M$7,(ABS($F18-$G18-CM18+CN18)&lt;=1)*1,IF(AND(CP18,$F18=$G18,$F18&gt;=PrSettings!$M$6),(ABS(CM18-$F18)&lt;=1)*1,IF(AND(CP18,$F18+$G18&gt;=PrSettings!$M$8),(ABS(CM18-$F18)+ABS(CN18-$G18)&lt;=1)*1,""))),"")</f>
        <v/>
      </c>
      <c r="CT18" s="468"/>
      <c r="CV18" s="186">
        <f t="shared" si="7"/>
        <v>65</v>
      </c>
      <c r="CW18" s="187" t="str">
        <f t="shared" si="184"/>
        <v>Bosnia/Herzeg.</v>
      </c>
      <c r="CX18" s="188">
        <f t="shared" si="47"/>
        <v>55</v>
      </c>
      <c r="CY18" s="187" t="str">
        <f t="shared" si="185"/>
        <v>Qatar</v>
      </c>
      <c r="CZ18" s="222"/>
      <c r="DA18" s="222"/>
      <c r="DB18" s="467"/>
      <c r="DC18" s="188" t="str">
        <f t="shared" si="186"/>
        <v/>
      </c>
      <c r="DD18" s="188" t="str">
        <f>IF((DC18&lt;&gt;""),IF(OR($F18&lt;&gt;$G18,PrSettings!$M$4="●"),(($F18-$G18)=(CZ18-DA18))*1,0),"")</f>
        <v/>
      </c>
      <c r="DE18" s="188" t="str">
        <f t="shared" si="187"/>
        <v/>
      </c>
      <c r="DF18" s="188" t="str">
        <f>IF(DC18&lt;&gt;"",IF(ABS($F18-$G18)&gt;=PrSettings!$M$7,(ABS($F18-$G18-CZ18+DA18)&lt;=1)*1,IF(AND(DC18,$F18=$G18,$F18&gt;=PrSettings!$M$6),(ABS(CZ18-$F18)&lt;=1)*1,IF(AND(DC18,$F18+$G18&gt;=PrSettings!$M$8),(ABS(CZ18-$F18)+ABS(DA18-$G18)&lt;=1)*1,""))),"")</f>
        <v/>
      </c>
      <c r="DG18" s="468"/>
      <c r="DI18" s="186">
        <f t="shared" si="8"/>
        <v>65</v>
      </c>
      <c r="DJ18" s="187" t="str">
        <f t="shared" si="188"/>
        <v>Bosnia/Herzeg.</v>
      </c>
      <c r="DK18" s="188">
        <f t="shared" si="50"/>
        <v>55</v>
      </c>
      <c r="DL18" s="187" t="str">
        <f t="shared" si="189"/>
        <v>Qatar</v>
      </c>
      <c r="DM18" s="222"/>
      <c r="DN18" s="222"/>
      <c r="DO18" s="467"/>
      <c r="DP18" s="188" t="str">
        <f t="shared" si="190"/>
        <v/>
      </c>
      <c r="DQ18" s="188" t="str">
        <f>IF((DP18&lt;&gt;""),IF(OR($F18&lt;&gt;$G18,PrSettings!$M$4="●"),(($F18-$G18)=(DM18-DN18))*1,0),"")</f>
        <v/>
      </c>
      <c r="DR18" s="188" t="str">
        <f t="shared" si="191"/>
        <v/>
      </c>
      <c r="DS18" s="188" t="str">
        <f>IF(DP18&lt;&gt;"",IF(ABS($F18-$G18)&gt;=PrSettings!$M$7,(ABS($F18-$G18-DM18+DN18)&lt;=1)*1,IF(AND(DP18,$F18=$G18,$F18&gt;=PrSettings!$M$6),(ABS(DM18-$F18)&lt;=1)*1,IF(AND(DP18,$F18+$G18&gt;=PrSettings!$M$8),(ABS(DM18-$F18)+ABS(DN18-$G18)&lt;=1)*1,""))),"")</f>
        <v/>
      </c>
      <c r="DT18" s="468"/>
      <c r="DV18" s="186">
        <f t="shared" si="9"/>
        <v>65</v>
      </c>
      <c r="DW18" s="187" t="str">
        <f t="shared" si="192"/>
        <v>Bosnia/Herzeg.</v>
      </c>
      <c r="DX18" s="188">
        <f t="shared" si="53"/>
        <v>55</v>
      </c>
      <c r="DY18" s="187" t="str">
        <f t="shared" si="193"/>
        <v>Qatar</v>
      </c>
      <c r="DZ18" s="222"/>
      <c r="EA18" s="222"/>
      <c r="EB18" s="467"/>
      <c r="EC18" s="188" t="str">
        <f t="shared" si="194"/>
        <v/>
      </c>
      <c r="ED18" s="188" t="str">
        <f>IF((EC18&lt;&gt;""),IF(OR($F18&lt;&gt;$G18,PrSettings!$M$4="●"),(($F18-$G18)=(DZ18-EA18))*1,0),"")</f>
        <v/>
      </c>
      <c r="EE18" s="188" t="str">
        <f t="shared" si="195"/>
        <v/>
      </c>
      <c r="EF18" s="188" t="str">
        <f>IF(EC18&lt;&gt;"",IF(ABS($F18-$G18)&gt;=PrSettings!$M$7,(ABS($F18-$G18-DZ18+EA18)&lt;=1)*1,IF(AND(EC18,$F18=$G18,$F18&gt;=PrSettings!$M$6),(ABS(DZ18-$F18)&lt;=1)*1,IF(AND(EC18,$F18+$G18&gt;=PrSettings!$M$8),(ABS(DZ18-$F18)+ABS(EA18-$G18)&lt;=1)*1,""))),"")</f>
        <v/>
      </c>
      <c r="EG18" s="468"/>
      <c r="EI18" s="186">
        <f t="shared" si="10"/>
        <v>65</v>
      </c>
      <c r="EJ18" s="187" t="str">
        <f t="shared" si="196"/>
        <v>Bosnia/Herzeg.</v>
      </c>
      <c r="EK18" s="188">
        <f t="shared" si="56"/>
        <v>55</v>
      </c>
      <c r="EL18" s="187" t="str">
        <f t="shared" si="197"/>
        <v>Qatar</v>
      </c>
      <c r="EM18" s="222"/>
      <c r="EN18" s="222"/>
      <c r="EO18" s="467"/>
      <c r="EP18" s="188" t="str">
        <f t="shared" si="198"/>
        <v/>
      </c>
      <c r="EQ18" s="188" t="str">
        <f>IF((EP18&lt;&gt;""),IF(OR($F18&lt;&gt;$G18,PrSettings!$M$4="●"),(($F18-$G18)=(EM18-EN18))*1,0),"")</f>
        <v/>
      </c>
      <c r="ER18" s="188" t="str">
        <f t="shared" si="199"/>
        <v/>
      </c>
      <c r="ES18" s="188" t="str">
        <f>IF(EP18&lt;&gt;"",IF(ABS($F18-$G18)&gt;=PrSettings!$M$7,(ABS($F18-$G18-EM18+EN18)&lt;=1)*1,IF(AND(EP18,$F18=$G18,$F18&gt;=PrSettings!$M$6),(ABS(EM18-$F18)&lt;=1)*1,IF(AND(EP18,$F18+$G18&gt;=PrSettings!$M$8),(ABS(EM18-$F18)+ABS(EN18-$G18)&lt;=1)*1,""))),"")</f>
        <v/>
      </c>
      <c r="ET18" s="468"/>
      <c r="EV18" s="186">
        <f t="shared" si="11"/>
        <v>65</v>
      </c>
      <c r="EW18" s="187" t="str">
        <f t="shared" si="200"/>
        <v>Bosnia/Herzeg.</v>
      </c>
      <c r="EX18" s="188">
        <f t="shared" si="59"/>
        <v>55</v>
      </c>
      <c r="EY18" s="187" t="str">
        <f t="shared" si="201"/>
        <v>Qatar</v>
      </c>
      <c r="EZ18" s="222"/>
      <c r="FA18" s="222"/>
      <c r="FB18" s="467"/>
      <c r="FC18" s="188" t="str">
        <f t="shared" si="202"/>
        <v/>
      </c>
      <c r="FD18" s="188" t="str">
        <f>IF((FC18&lt;&gt;""),IF(OR($F18&lt;&gt;$G18,PrSettings!$M$4="●"),(($F18-$G18)=(EZ18-FA18))*1,0),"")</f>
        <v/>
      </c>
      <c r="FE18" s="188" t="str">
        <f t="shared" si="203"/>
        <v/>
      </c>
      <c r="FF18" s="188" t="str">
        <f>IF(FC18&lt;&gt;"",IF(ABS($F18-$G18)&gt;=PrSettings!$M$7,(ABS($F18-$G18-EZ18+FA18)&lt;=1)*1,IF(AND(FC18,$F18=$G18,$F18&gt;=PrSettings!$M$6),(ABS(EZ18-$F18)&lt;=1)*1,IF(AND(FC18,$F18+$G18&gt;=PrSettings!$M$8),(ABS(EZ18-$F18)+ABS(FA18-$G18)&lt;=1)*1,""))),"")</f>
        <v/>
      </c>
      <c r="FG18" s="468"/>
      <c r="FI18" s="186">
        <f t="shared" si="12"/>
        <v>65</v>
      </c>
      <c r="FJ18" s="187" t="str">
        <f t="shared" si="204"/>
        <v>Bosnia/Herzeg.</v>
      </c>
      <c r="FK18" s="188">
        <f t="shared" si="62"/>
        <v>55</v>
      </c>
      <c r="FL18" s="187" t="str">
        <f t="shared" si="205"/>
        <v>Qatar</v>
      </c>
      <c r="FM18" s="222"/>
      <c r="FN18" s="222"/>
      <c r="FO18" s="467"/>
      <c r="FP18" s="188" t="str">
        <f t="shared" si="206"/>
        <v/>
      </c>
      <c r="FQ18" s="188" t="str">
        <f>IF((FP18&lt;&gt;""),IF(OR($F18&lt;&gt;$G18,PrSettings!$M$4="●"),(($F18-$G18)=(FM18-FN18))*1,0),"")</f>
        <v/>
      </c>
      <c r="FR18" s="188" t="str">
        <f t="shared" si="207"/>
        <v/>
      </c>
      <c r="FS18" s="188" t="str">
        <f>IF(FP18&lt;&gt;"",IF(ABS($F18-$G18)&gt;=PrSettings!$M$7,(ABS($F18-$G18-FM18+FN18)&lt;=1)*1,IF(AND(FP18,$F18=$G18,$F18&gt;=PrSettings!$M$6),(ABS(FM18-$F18)&lt;=1)*1,IF(AND(FP18,$F18+$G18&gt;=PrSettings!$M$8),(ABS(FM18-$F18)+ABS(FN18-$G18)&lt;=1)*1,""))),"")</f>
        <v/>
      </c>
      <c r="FT18" s="468"/>
      <c r="FV18" s="186">
        <f t="shared" si="13"/>
        <v>65</v>
      </c>
      <c r="FW18" s="187" t="str">
        <f t="shared" si="208"/>
        <v>Bosnia/Herzeg.</v>
      </c>
      <c r="FX18" s="188">
        <f t="shared" si="65"/>
        <v>55</v>
      </c>
      <c r="FY18" s="187" t="str">
        <f t="shared" si="209"/>
        <v>Qatar</v>
      </c>
      <c r="FZ18" s="222"/>
      <c r="GA18" s="222"/>
      <c r="GB18" s="467"/>
      <c r="GC18" s="188" t="str">
        <f t="shared" si="210"/>
        <v/>
      </c>
      <c r="GD18" s="188" t="str">
        <f>IF((GC18&lt;&gt;""),IF(OR($F18&lt;&gt;$G18,PrSettings!$M$4="●"),(($F18-$G18)=(FZ18-GA18))*1,0),"")</f>
        <v/>
      </c>
      <c r="GE18" s="188" t="str">
        <f t="shared" si="211"/>
        <v/>
      </c>
      <c r="GF18" s="188" t="str">
        <f>IF(GC18&lt;&gt;"",IF(ABS($F18-$G18)&gt;=PrSettings!$M$7,(ABS($F18-$G18-FZ18+GA18)&lt;=1)*1,IF(AND(GC18,$F18=$G18,$F18&gt;=PrSettings!$M$6),(ABS(FZ18-$F18)&lt;=1)*1,IF(AND(GC18,$F18+$G18&gt;=PrSettings!$M$8),(ABS(FZ18-$F18)+ABS(GA18-$G18)&lt;=1)*1,""))),"")</f>
        <v/>
      </c>
      <c r="GG18" s="468"/>
      <c r="GI18" s="186">
        <f t="shared" si="14"/>
        <v>65</v>
      </c>
      <c r="GJ18" s="187" t="str">
        <f t="shared" si="212"/>
        <v>Bosnia/Herzeg.</v>
      </c>
      <c r="GK18" s="188">
        <f t="shared" si="68"/>
        <v>55</v>
      </c>
      <c r="GL18" s="187" t="str">
        <f t="shared" si="213"/>
        <v>Qatar</v>
      </c>
      <c r="GM18" s="222"/>
      <c r="GN18" s="222"/>
      <c r="GO18" s="467"/>
      <c r="GP18" s="188" t="str">
        <f t="shared" si="214"/>
        <v/>
      </c>
      <c r="GQ18" s="188" t="str">
        <f>IF((GP18&lt;&gt;""),IF(OR($F18&lt;&gt;$G18,PrSettings!$M$4="●"),(($F18-$G18)=(GM18-GN18))*1,0),"")</f>
        <v/>
      </c>
      <c r="GR18" s="188" t="str">
        <f t="shared" si="215"/>
        <v/>
      </c>
      <c r="GS18" s="188" t="str">
        <f>IF(GP18&lt;&gt;"",IF(ABS($F18-$G18)&gt;=PrSettings!$M$7,(ABS($F18-$G18-GM18+GN18)&lt;=1)*1,IF(AND(GP18,$F18=$G18,$F18&gt;=PrSettings!$M$6),(ABS(GM18-$F18)&lt;=1)*1,IF(AND(GP18,$F18+$G18&gt;=PrSettings!$M$8),(ABS(GM18-$F18)+ABS(GN18-$G18)&lt;=1)*1,""))),"")</f>
        <v/>
      </c>
      <c r="GT18" s="468"/>
      <c r="GV18" s="186">
        <f t="shared" si="15"/>
        <v>65</v>
      </c>
      <c r="GW18" s="187" t="str">
        <f t="shared" si="216"/>
        <v>Bosnia/Herzeg.</v>
      </c>
      <c r="GX18" s="188">
        <f t="shared" si="71"/>
        <v>55</v>
      </c>
      <c r="GY18" s="187" t="str">
        <f t="shared" si="217"/>
        <v>Qatar</v>
      </c>
      <c r="GZ18" s="222"/>
      <c r="HA18" s="222"/>
      <c r="HB18" s="467"/>
      <c r="HC18" s="188" t="str">
        <f t="shared" si="218"/>
        <v/>
      </c>
      <c r="HD18" s="188" t="str">
        <f>IF((HC18&lt;&gt;""),IF(OR($F18&lt;&gt;$G18,PrSettings!$M$4="●"),(($F18-$G18)=(GZ18-HA18))*1,0),"")</f>
        <v/>
      </c>
      <c r="HE18" s="188" t="str">
        <f t="shared" si="219"/>
        <v/>
      </c>
      <c r="HF18" s="188" t="str">
        <f>IF(HC18&lt;&gt;"",IF(ABS($F18-$G18)&gt;=PrSettings!$M$7,(ABS($F18-$G18-GZ18+HA18)&lt;=1)*1,IF(AND(HC18,$F18=$G18,$F18&gt;=PrSettings!$M$6),(ABS(GZ18-$F18)&lt;=1)*1,IF(AND(HC18,$F18+$G18&gt;=PrSettings!$M$8),(ABS(GZ18-$F18)+ABS(HA18-$G18)&lt;=1)*1,""))),"")</f>
        <v/>
      </c>
      <c r="HG18" s="468"/>
      <c r="HI18" s="186">
        <f t="shared" si="16"/>
        <v>65</v>
      </c>
      <c r="HJ18" s="187" t="str">
        <f t="shared" si="220"/>
        <v>Bosnia/Herzeg.</v>
      </c>
      <c r="HK18" s="188">
        <f t="shared" si="74"/>
        <v>55</v>
      </c>
      <c r="HL18" s="187" t="str">
        <f t="shared" si="221"/>
        <v>Qatar</v>
      </c>
      <c r="HM18" s="222"/>
      <c r="HN18" s="222"/>
      <c r="HO18" s="467"/>
      <c r="HP18" s="188" t="str">
        <f t="shared" si="222"/>
        <v/>
      </c>
      <c r="HQ18" s="188" t="str">
        <f>IF((HP18&lt;&gt;""),IF(OR($F18&lt;&gt;$G18,PrSettings!$M$4="●"),(($F18-$G18)=(HM18-HN18))*1,0),"")</f>
        <v/>
      </c>
      <c r="HR18" s="188" t="str">
        <f t="shared" si="223"/>
        <v/>
      </c>
      <c r="HS18" s="188" t="str">
        <f>IF(HP18&lt;&gt;"",IF(ABS($F18-$G18)&gt;=PrSettings!$M$7,(ABS($F18-$G18-HM18+HN18)&lt;=1)*1,IF(AND(HP18,$F18=$G18,$F18&gt;=PrSettings!$M$6),(ABS(HM18-$F18)&lt;=1)*1,IF(AND(HP18,$F18+$G18&gt;=PrSettings!$M$8),(ABS(HM18-$F18)+ABS(HN18-$G18)&lt;=1)*1,""))),"")</f>
        <v/>
      </c>
      <c r="HT18" s="468"/>
      <c r="HV18" s="186">
        <f t="shared" si="17"/>
        <v>65</v>
      </c>
      <c r="HW18" s="187" t="str">
        <f t="shared" si="224"/>
        <v>Bosnia/Herzeg.</v>
      </c>
      <c r="HX18" s="188">
        <f t="shared" si="77"/>
        <v>55</v>
      </c>
      <c r="HY18" s="187" t="str">
        <f t="shared" si="225"/>
        <v>Qatar</v>
      </c>
      <c r="HZ18" s="222"/>
      <c r="IA18" s="222"/>
      <c r="IB18" s="467"/>
      <c r="IC18" s="188" t="str">
        <f t="shared" si="226"/>
        <v/>
      </c>
      <c r="ID18" s="188" t="str">
        <f>IF((IC18&lt;&gt;""),IF(OR($F18&lt;&gt;$G18,PrSettings!$M$4="●"),(($F18-$G18)=(HZ18-IA18))*1,0),"")</f>
        <v/>
      </c>
      <c r="IE18" s="188" t="str">
        <f t="shared" si="227"/>
        <v/>
      </c>
      <c r="IF18" s="188" t="str">
        <f>IF(IC18&lt;&gt;"",IF(ABS($F18-$G18)&gt;=PrSettings!$M$7,(ABS($F18-$G18-HZ18+IA18)&lt;=1)*1,IF(AND(IC18,$F18=$G18,$F18&gt;=PrSettings!$M$6),(ABS(HZ18-$F18)&lt;=1)*1,IF(AND(IC18,$F18+$G18&gt;=PrSettings!$M$8),(ABS(HZ18-$F18)+ABS(IA18-$G18)&lt;=1)*1,""))),"")</f>
        <v/>
      </c>
      <c r="IG18" s="468"/>
      <c r="II18" s="186">
        <f t="shared" si="18"/>
        <v>65</v>
      </c>
      <c r="IJ18" s="187" t="str">
        <f t="shared" si="228"/>
        <v>Bosnia/Herzeg.</v>
      </c>
      <c r="IK18" s="188">
        <f t="shared" si="80"/>
        <v>55</v>
      </c>
      <c r="IL18" s="187" t="str">
        <f t="shared" si="229"/>
        <v>Qatar</v>
      </c>
      <c r="IM18" s="222"/>
      <c r="IN18" s="222"/>
      <c r="IO18" s="467"/>
      <c r="IP18" s="188" t="str">
        <f t="shared" si="230"/>
        <v/>
      </c>
      <c r="IQ18" s="188" t="str">
        <f>IF((IP18&lt;&gt;""),IF(OR($F18&lt;&gt;$G18,PrSettings!$M$4="●"),(($F18-$G18)=(IM18-IN18))*1,0),"")</f>
        <v/>
      </c>
      <c r="IR18" s="188" t="str">
        <f t="shared" si="231"/>
        <v/>
      </c>
      <c r="IS18" s="188" t="str">
        <f>IF(IP18&lt;&gt;"",IF(ABS($F18-$G18)&gt;=PrSettings!$M$7,(ABS($F18-$G18-IM18+IN18)&lt;=1)*1,IF(AND(IP18,$F18=$G18,$F18&gt;=PrSettings!$M$6),(ABS(IM18-$F18)&lt;=1)*1,IF(AND(IP18,$F18+$G18&gt;=PrSettings!$M$8),(ABS(IM18-$F18)+ABS(IN18-$G18)&lt;=1)*1,""))),"")</f>
        <v/>
      </c>
      <c r="IT18" s="468"/>
      <c r="IV18" s="186">
        <f t="shared" si="19"/>
        <v>65</v>
      </c>
      <c r="IW18" s="187" t="str">
        <f t="shared" si="232"/>
        <v>Bosnia/Herzeg.</v>
      </c>
      <c r="IX18" s="188">
        <f t="shared" si="83"/>
        <v>55</v>
      </c>
      <c r="IY18" s="187" t="str">
        <f t="shared" si="233"/>
        <v>Qatar</v>
      </c>
      <c r="IZ18" s="222"/>
      <c r="JA18" s="222"/>
      <c r="JB18" s="467"/>
      <c r="JC18" s="188" t="str">
        <f t="shared" si="234"/>
        <v/>
      </c>
      <c r="JD18" s="188" t="str">
        <f>IF((JC18&lt;&gt;""),IF(OR($F18&lt;&gt;$G18,PrSettings!$M$4="●"),(($F18-$G18)=(IZ18-JA18))*1,0),"")</f>
        <v/>
      </c>
      <c r="JE18" s="188" t="str">
        <f t="shared" si="235"/>
        <v/>
      </c>
      <c r="JF18" s="188" t="str">
        <f>IF(JC18&lt;&gt;"",IF(ABS($F18-$G18)&gt;=PrSettings!$M$7,(ABS($F18-$G18-IZ18+JA18)&lt;=1)*1,IF(AND(JC18,$F18=$G18,$F18&gt;=PrSettings!$M$6),(ABS(IZ18-$F18)&lt;=1)*1,IF(AND(JC18,$F18+$G18&gt;=PrSettings!$M$8),(ABS(IZ18-$F18)+ABS(JA18-$G18)&lt;=1)*1,""))),"")</f>
        <v/>
      </c>
      <c r="JG18" s="468"/>
      <c r="JI18" s="186">
        <f t="shared" si="20"/>
        <v>65</v>
      </c>
      <c r="JJ18" s="187" t="str">
        <f t="shared" si="236"/>
        <v>Bosnia/Herzeg.</v>
      </c>
      <c r="JK18" s="188">
        <f t="shared" si="86"/>
        <v>55</v>
      </c>
      <c r="JL18" s="187" t="str">
        <f t="shared" si="237"/>
        <v>Qatar</v>
      </c>
      <c r="JM18" s="222"/>
      <c r="JN18" s="222"/>
      <c r="JO18" s="467"/>
      <c r="JP18" s="188" t="str">
        <f t="shared" si="238"/>
        <v/>
      </c>
      <c r="JQ18" s="188" t="str">
        <f>IF((JP18&lt;&gt;""),IF(OR($F18&lt;&gt;$G18,PrSettings!$M$4="●"),(($F18-$G18)=(JM18-JN18))*1,0),"")</f>
        <v/>
      </c>
      <c r="JR18" s="188" t="str">
        <f t="shared" si="239"/>
        <v/>
      </c>
      <c r="JS18" s="188" t="str">
        <f>IF(JP18&lt;&gt;"",IF(ABS($F18-$G18)&gt;=PrSettings!$M$7,(ABS($F18-$G18-JM18+JN18)&lt;=1)*1,IF(AND(JP18,$F18=$G18,$F18&gt;=PrSettings!$M$6),(ABS(JM18-$F18)&lt;=1)*1,IF(AND(JP18,$F18+$G18&gt;=PrSettings!$M$8),(ABS(JM18-$F18)+ABS(JN18-$G18)&lt;=1)*1,""))),"")</f>
        <v/>
      </c>
      <c r="JT18" s="468"/>
      <c r="JV18" s="186">
        <f t="shared" si="21"/>
        <v>65</v>
      </c>
      <c r="JW18" s="187" t="str">
        <f t="shared" si="240"/>
        <v>Bosnia/Herzeg.</v>
      </c>
      <c r="JX18" s="188">
        <f t="shared" si="89"/>
        <v>55</v>
      </c>
      <c r="JY18" s="187" t="str">
        <f t="shared" si="241"/>
        <v>Qatar</v>
      </c>
      <c r="JZ18" s="222"/>
      <c r="KA18" s="222"/>
      <c r="KB18" s="467"/>
      <c r="KC18" s="188" t="str">
        <f t="shared" si="242"/>
        <v/>
      </c>
      <c r="KD18" s="188" t="str">
        <f>IF((KC18&lt;&gt;""),IF(OR($F18&lt;&gt;$G18,PrSettings!$M$4="●"),(($F18-$G18)=(JZ18-KA18))*1,0),"")</f>
        <v/>
      </c>
      <c r="KE18" s="188" t="str">
        <f t="shared" si="243"/>
        <v/>
      </c>
      <c r="KF18" s="188" t="str">
        <f>IF(KC18&lt;&gt;"",IF(ABS($F18-$G18)&gt;=PrSettings!$M$7,(ABS($F18-$G18-JZ18+KA18)&lt;=1)*1,IF(AND(KC18,$F18=$G18,$F18&gt;=PrSettings!$M$6),(ABS(JZ18-$F18)&lt;=1)*1,IF(AND(KC18,$F18+$G18&gt;=PrSettings!$M$8),(ABS(JZ18-$F18)+ABS(KA18-$G18)&lt;=1)*1,""))),"")</f>
        <v/>
      </c>
      <c r="KG18" s="468"/>
      <c r="KI18" s="186">
        <f t="shared" si="22"/>
        <v>65</v>
      </c>
      <c r="KJ18" s="187" t="str">
        <f t="shared" si="244"/>
        <v>Bosnia/Herzeg.</v>
      </c>
      <c r="KK18" s="188">
        <f t="shared" si="92"/>
        <v>55</v>
      </c>
      <c r="KL18" s="187" t="str">
        <f t="shared" si="245"/>
        <v>Qatar</v>
      </c>
      <c r="KM18" s="222"/>
      <c r="KN18" s="222"/>
      <c r="KO18" s="467"/>
      <c r="KP18" s="188" t="str">
        <f t="shared" si="246"/>
        <v/>
      </c>
      <c r="KQ18" s="188" t="str">
        <f>IF((KP18&lt;&gt;""),IF(OR($F18&lt;&gt;$G18,PrSettings!$M$4="●"),(($F18-$G18)=(KM18-KN18))*1,0),"")</f>
        <v/>
      </c>
      <c r="KR18" s="188" t="str">
        <f t="shared" si="247"/>
        <v/>
      </c>
      <c r="KS18" s="188" t="str">
        <f>IF(KP18&lt;&gt;"",IF(ABS($F18-$G18)&gt;=PrSettings!$M$7,(ABS($F18-$G18-KM18+KN18)&lt;=1)*1,IF(AND(KP18,$F18=$G18,$F18&gt;=PrSettings!$M$6),(ABS(KM18-$F18)&lt;=1)*1,IF(AND(KP18,$F18+$G18&gt;=PrSettings!$M$8),(ABS(KM18-$F18)+ABS(KN18-$G18)&lt;=1)*1,""))),"")</f>
        <v/>
      </c>
      <c r="KT18" s="468"/>
      <c r="KV18" s="186">
        <f t="shared" si="23"/>
        <v>65</v>
      </c>
      <c r="KW18" s="187" t="str">
        <f t="shared" si="248"/>
        <v>Bosnia/Herzeg.</v>
      </c>
      <c r="KX18" s="188">
        <f t="shared" si="95"/>
        <v>55</v>
      </c>
      <c r="KY18" s="187" t="str">
        <f t="shared" si="249"/>
        <v>Qatar</v>
      </c>
      <c r="KZ18" s="222"/>
      <c r="LA18" s="222"/>
      <c r="LB18" s="467"/>
      <c r="LC18" s="188" t="str">
        <f t="shared" si="250"/>
        <v/>
      </c>
      <c r="LD18" s="188" t="str">
        <f>IF((LC18&lt;&gt;""),IF(OR($F18&lt;&gt;$G18,PrSettings!$M$4="●"),(($F18-$G18)=(KZ18-LA18))*1,0),"")</f>
        <v/>
      </c>
      <c r="LE18" s="188" t="str">
        <f t="shared" si="251"/>
        <v/>
      </c>
      <c r="LF18" s="188" t="str">
        <f>IF(LC18&lt;&gt;"",IF(ABS($F18-$G18)&gt;=PrSettings!$M$7,(ABS($F18-$G18-KZ18+LA18)&lt;=1)*1,IF(AND(LC18,$F18=$G18,$F18&gt;=PrSettings!$M$6),(ABS(KZ18-$F18)&lt;=1)*1,IF(AND(LC18,$F18+$G18&gt;=PrSettings!$M$8),(ABS(KZ18-$F18)+ABS(LA18-$G18)&lt;=1)*1,""))),"")</f>
        <v/>
      </c>
      <c r="LG18" s="468"/>
      <c r="LI18" s="186">
        <f t="shared" si="24"/>
        <v>65</v>
      </c>
      <c r="LJ18" s="187" t="str">
        <f t="shared" si="252"/>
        <v>Bosnia/Herzeg.</v>
      </c>
      <c r="LK18" s="188">
        <f t="shared" si="98"/>
        <v>55</v>
      </c>
      <c r="LL18" s="187" t="str">
        <f t="shared" si="253"/>
        <v>Qatar</v>
      </c>
      <c r="LM18" s="222"/>
      <c r="LN18" s="222"/>
      <c r="LO18" s="467"/>
      <c r="LP18" s="188" t="str">
        <f t="shared" si="254"/>
        <v/>
      </c>
      <c r="LQ18" s="188" t="str">
        <f>IF((LP18&lt;&gt;""),IF(OR($F18&lt;&gt;$G18,PrSettings!$M$4="●"),(($F18-$G18)=(LM18-LN18))*1,0),"")</f>
        <v/>
      </c>
      <c r="LR18" s="188" t="str">
        <f t="shared" si="255"/>
        <v/>
      </c>
      <c r="LS18" s="188" t="str">
        <f>IF(LP18&lt;&gt;"",IF(ABS($F18-$G18)&gt;=PrSettings!$M$7,(ABS($F18-$G18-LM18+LN18)&lt;=1)*1,IF(AND(LP18,$F18=$G18,$F18&gt;=PrSettings!$M$6),(ABS(LM18-$F18)&lt;=1)*1,IF(AND(LP18,$F18+$G18&gt;=PrSettings!$M$8),(ABS(LM18-$F18)+ABS(LN18-$G18)&lt;=1)*1,""))),"")</f>
        <v/>
      </c>
      <c r="LT18" s="468"/>
      <c r="LV18" s="186">
        <f t="shared" si="25"/>
        <v>65</v>
      </c>
      <c r="LW18" s="187" t="str">
        <f t="shared" si="256"/>
        <v>Bosnia/Herzeg.</v>
      </c>
      <c r="LX18" s="188">
        <f t="shared" si="101"/>
        <v>55</v>
      </c>
      <c r="LY18" s="187" t="str">
        <f t="shared" si="257"/>
        <v>Qatar</v>
      </c>
      <c r="LZ18" s="222"/>
      <c r="MA18" s="222"/>
      <c r="MB18" s="467"/>
      <c r="MC18" s="188" t="str">
        <f t="shared" si="258"/>
        <v/>
      </c>
      <c r="MD18" s="188" t="str">
        <f>IF((MC18&lt;&gt;""),IF(OR($F18&lt;&gt;$G18,PrSettings!$M$4="●"),(($F18-$G18)=(LZ18-MA18))*1,0),"")</f>
        <v/>
      </c>
      <c r="ME18" s="188" t="str">
        <f t="shared" si="259"/>
        <v/>
      </c>
      <c r="MF18" s="188" t="str">
        <f>IF(MC18&lt;&gt;"",IF(ABS($F18-$G18)&gt;=PrSettings!$M$7,(ABS($F18-$G18-LZ18+MA18)&lt;=1)*1,IF(AND(MC18,$F18=$G18,$F18&gt;=PrSettings!$M$6),(ABS(LZ18-$F18)&lt;=1)*1,IF(AND(MC18,$F18+$G18&gt;=PrSettings!$M$8),(ABS(LZ18-$F18)+ABS(MA18-$G18)&lt;=1)*1,""))),"")</f>
        <v/>
      </c>
      <c r="MG18" s="468"/>
    </row>
    <row r="19" spans="2:345" ht="24" customHeight="1">
      <c r="B19" s="195" t="str">
        <f>Language!$E$130&amp;" C"</f>
        <v>Group C</v>
      </c>
      <c r="C19" s="196"/>
      <c r="D19" s="201"/>
      <c r="E19" s="198"/>
      <c r="F19" s="202"/>
      <c r="G19" s="203"/>
      <c r="I19" s="195" t="str">
        <f t="shared" si="0"/>
        <v>Group C</v>
      </c>
      <c r="J19" s="197"/>
      <c r="K19" s="201"/>
      <c r="L19" s="198"/>
      <c r="M19" s="226"/>
      <c r="N19" s="227"/>
      <c r="O19" s="199"/>
      <c r="P19" s="210"/>
      <c r="Q19" s="210"/>
      <c r="R19" s="198"/>
      <c r="S19" s="198"/>
      <c r="T19" s="211"/>
      <c r="V19" s="195" t="str">
        <f t="shared" si="1"/>
        <v>Group C</v>
      </c>
      <c r="W19" s="197"/>
      <c r="X19" s="201"/>
      <c r="Y19" s="198"/>
      <c r="Z19" s="226"/>
      <c r="AA19" s="227"/>
      <c r="AB19" s="199"/>
      <c r="AC19" s="210"/>
      <c r="AD19" s="210"/>
      <c r="AE19" s="198"/>
      <c r="AF19" s="198"/>
      <c r="AG19" s="211"/>
      <c r="AI19" s="195" t="str">
        <f t="shared" si="2"/>
        <v>Group C</v>
      </c>
      <c r="AJ19" s="197"/>
      <c r="AK19" s="201"/>
      <c r="AL19" s="198"/>
      <c r="AM19" s="226"/>
      <c r="AN19" s="227"/>
      <c r="AO19" s="199"/>
      <c r="AP19" s="210"/>
      <c r="AQ19" s="210"/>
      <c r="AR19" s="198"/>
      <c r="AS19" s="198"/>
      <c r="AT19" s="211"/>
      <c r="AV19" s="195" t="str">
        <f t="shared" si="3"/>
        <v>Group C</v>
      </c>
      <c r="AW19" s="197"/>
      <c r="AX19" s="201"/>
      <c r="AY19" s="198"/>
      <c r="AZ19" s="226"/>
      <c r="BA19" s="227"/>
      <c r="BB19" s="199"/>
      <c r="BC19" s="210"/>
      <c r="BD19" s="210"/>
      <c r="BE19" s="198"/>
      <c r="BF19" s="198"/>
      <c r="BG19" s="211"/>
      <c r="BI19" s="195" t="str">
        <f t="shared" si="4"/>
        <v>Group C</v>
      </c>
      <c r="BJ19" s="197"/>
      <c r="BK19" s="201"/>
      <c r="BL19" s="198"/>
      <c r="BM19" s="226"/>
      <c r="BN19" s="227"/>
      <c r="BO19" s="199"/>
      <c r="BP19" s="210"/>
      <c r="BQ19" s="210"/>
      <c r="BR19" s="198"/>
      <c r="BS19" s="198"/>
      <c r="BT19" s="211"/>
      <c r="BV19" s="195" t="str">
        <f t="shared" si="5"/>
        <v>Group C</v>
      </c>
      <c r="BW19" s="197"/>
      <c r="BX19" s="201"/>
      <c r="BY19" s="198"/>
      <c r="BZ19" s="226"/>
      <c r="CA19" s="227"/>
      <c r="CB19" s="199"/>
      <c r="CC19" s="210"/>
      <c r="CD19" s="210"/>
      <c r="CE19" s="198"/>
      <c r="CF19" s="198"/>
      <c r="CG19" s="211"/>
      <c r="CI19" s="195" t="str">
        <f t="shared" si="6"/>
        <v>Group C</v>
      </c>
      <c r="CJ19" s="197"/>
      <c r="CK19" s="201"/>
      <c r="CL19" s="198"/>
      <c r="CM19" s="226"/>
      <c r="CN19" s="227"/>
      <c r="CO19" s="199"/>
      <c r="CP19" s="210"/>
      <c r="CQ19" s="210"/>
      <c r="CR19" s="198"/>
      <c r="CS19" s="198"/>
      <c r="CT19" s="211"/>
      <c r="CV19" s="195" t="str">
        <f t="shared" si="7"/>
        <v>Group C</v>
      </c>
      <c r="CW19" s="197"/>
      <c r="CX19" s="201"/>
      <c r="CY19" s="198"/>
      <c r="CZ19" s="226"/>
      <c r="DA19" s="227"/>
      <c r="DB19" s="199"/>
      <c r="DC19" s="210"/>
      <c r="DD19" s="210"/>
      <c r="DE19" s="198"/>
      <c r="DF19" s="198"/>
      <c r="DG19" s="211"/>
      <c r="DI19" s="195" t="str">
        <f t="shared" si="8"/>
        <v>Group C</v>
      </c>
      <c r="DJ19" s="197"/>
      <c r="DK19" s="201"/>
      <c r="DL19" s="198"/>
      <c r="DM19" s="226"/>
      <c r="DN19" s="227"/>
      <c r="DO19" s="199"/>
      <c r="DP19" s="210"/>
      <c r="DQ19" s="210"/>
      <c r="DR19" s="198"/>
      <c r="DS19" s="198"/>
      <c r="DT19" s="211"/>
      <c r="DV19" s="195" t="str">
        <f t="shared" si="9"/>
        <v>Group C</v>
      </c>
      <c r="DW19" s="197"/>
      <c r="DX19" s="201"/>
      <c r="DY19" s="198"/>
      <c r="DZ19" s="226"/>
      <c r="EA19" s="227"/>
      <c r="EB19" s="199"/>
      <c r="EC19" s="210"/>
      <c r="ED19" s="210"/>
      <c r="EE19" s="198"/>
      <c r="EF19" s="198"/>
      <c r="EG19" s="211"/>
      <c r="EI19" s="195" t="str">
        <f t="shared" si="10"/>
        <v>Group C</v>
      </c>
      <c r="EJ19" s="197"/>
      <c r="EK19" s="201"/>
      <c r="EL19" s="198"/>
      <c r="EM19" s="226"/>
      <c r="EN19" s="227"/>
      <c r="EO19" s="199"/>
      <c r="EP19" s="210"/>
      <c r="EQ19" s="210"/>
      <c r="ER19" s="198"/>
      <c r="ES19" s="198"/>
      <c r="ET19" s="211"/>
      <c r="EV19" s="195" t="str">
        <f t="shared" si="11"/>
        <v>Group C</v>
      </c>
      <c r="EW19" s="197"/>
      <c r="EX19" s="201"/>
      <c r="EY19" s="198"/>
      <c r="EZ19" s="226"/>
      <c r="FA19" s="227"/>
      <c r="FB19" s="199"/>
      <c r="FC19" s="210"/>
      <c r="FD19" s="210"/>
      <c r="FE19" s="198"/>
      <c r="FF19" s="198"/>
      <c r="FG19" s="211"/>
      <c r="FI19" s="195" t="str">
        <f t="shared" si="12"/>
        <v>Group C</v>
      </c>
      <c r="FJ19" s="197"/>
      <c r="FK19" s="201"/>
      <c r="FL19" s="198"/>
      <c r="FM19" s="226"/>
      <c r="FN19" s="227"/>
      <c r="FO19" s="199"/>
      <c r="FP19" s="210"/>
      <c r="FQ19" s="210"/>
      <c r="FR19" s="198"/>
      <c r="FS19" s="198"/>
      <c r="FT19" s="211"/>
      <c r="FV19" s="195" t="str">
        <f t="shared" si="13"/>
        <v>Group C</v>
      </c>
      <c r="FW19" s="197"/>
      <c r="FX19" s="201"/>
      <c r="FY19" s="198"/>
      <c r="FZ19" s="226"/>
      <c r="GA19" s="227"/>
      <c r="GB19" s="199"/>
      <c r="GC19" s="210"/>
      <c r="GD19" s="210"/>
      <c r="GE19" s="198"/>
      <c r="GF19" s="198"/>
      <c r="GG19" s="211"/>
      <c r="GI19" s="195" t="str">
        <f t="shared" si="14"/>
        <v>Group C</v>
      </c>
      <c r="GJ19" s="197"/>
      <c r="GK19" s="201"/>
      <c r="GL19" s="198"/>
      <c r="GM19" s="226"/>
      <c r="GN19" s="227"/>
      <c r="GO19" s="199"/>
      <c r="GP19" s="210"/>
      <c r="GQ19" s="210"/>
      <c r="GR19" s="198"/>
      <c r="GS19" s="198"/>
      <c r="GT19" s="211"/>
      <c r="GV19" s="195" t="str">
        <f t="shared" si="15"/>
        <v>Group C</v>
      </c>
      <c r="GW19" s="197"/>
      <c r="GX19" s="201"/>
      <c r="GY19" s="198"/>
      <c r="GZ19" s="226"/>
      <c r="HA19" s="227"/>
      <c r="HB19" s="199"/>
      <c r="HC19" s="210"/>
      <c r="HD19" s="210"/>
      <c r="HE19" s="198"/>
      <c r="HF19" s="198"/>
      <c r="HG19" s="211"/>
      <c r="HI19" s="195" t="str">
        <f t="shared" si="16"/>
        <v>Group C</v>
      </c>
      <c r="HJ19" s="197"/>
      <c r="HK19" s="201"/>
      <c r="HL19" s="198"/>
      <c r="HM19" s="226"/>
      <c r="HN19" s="227"/>
      <c r="HO19" s="199"/>
      <c r="HP19" s="210"/>
      <c r="HQ19" s="210"/>
      <c r="HR19" s="198"/>
      <c r="HS19" s="198"/>
      <c r="HT19" s="211"/>
      <c r="HV19" s="195" t="str">
        <f t="shared" si="17"/>
        <v>Group C</v>
      </c>
      <c r="HW19" s="197"/>
      <c r="HX19" s="201"/>
      <c r="HY19" s="198"/>
      <c r="HZ19" s="226"/>
      <c r="IA19" s="227"/>
      <c r="IB19" s="199"/>
      <c r="IC19" s="210"/>
      <c r="ID19" s="210"/>
      <c r="IE19" s="198"/>
      <c r="IF19" s="198"/>
      <c r="IG19" s="211"/>
      <c r="II19" s="195" t="str">
        <f t="shared" si="18"/>
        <v>Group C</v>
      </c>
      <c r="IJ19" s="197"/>
      <c r="IK19" s="201"/>
      <c r="IL19" s="198"/>
      <c r="IM19" s="226"/>
      <c r="IN19" s="227"/>
      <c r="IO19" s="199"/>
      <c r="IP19" s="210"/>
      <c r="IQ19" s="210"/>
      <c r="IR19" s="198"/>
      <c r="IS19" s="198"/>
      <c r="IT19" s="211"/>
      <c r="IV19" s="195" t="str">
        <f t="shared" si="19"/>
        <v>Group C</v>
      </c>
      <c r="IW19" s="197"/>
      <c r="IX19" s="201"/>
      <c r="IY19" s="198"/>
      <c r="IZ19" s="226"/>
      <c r="JA19" s="227"/>
      <c r="JB19" s="199"/>
      <c r="JC19" s="210"/>
      <c r="JD19" s="210"/>
      <c r="JE19" s="198"/>
      <c r="JF19" s="198"/>
      <c r="JG19" s="211"/>
      <c r="JI19" s="195" t="str">
        <f t="shared" si="20"/>
        <v>Group C</v>
      </c>
      <c r="JJ19" s="197"/>
      <c r="JK19" s="201"/>
      <c r="JL19" s="198"/>
      <c r="JM19" s="226"/>
      <c r="JN19" s="227"/>
      <c r="JO19" s="199"/>
      <c r="JP19" s="210"/>
      <c r="JQ19" s="210"/>
      <c r="JR19" s="198"/>
      <c r="JS19" s="198"/>
      <c r="JT19" s="211"/>
      <c r="JV19" s="195" t="str">
        <f t="shared" si="21"/>
        <v>Group C</v>
      </c>
      <c r="JW19" s="197"/>
      <c r="JX19" s="201"/>
      <c r="JY19" s="198"/>
      <c r="JZ19" s="226"/>
      <c r="KA19" s="227"/>
      <c r="KB19" s="199"/>
      <c r="KC19" s="210"/>
      <c r="KD19" s="210"/>
      <c r="KE19" s="198"/>
      <c r="KF19" s="198"/>
      <c r="KG19" s="211"/>
      <c r="KI19" s="195" t="str">
        <f t="shared" si="22"/>
        <v>Group C</v>
      </c>
      <c r="KJ19" s="197"/>
      <c r="KK19" s="201"/>
      <c r="KL19" s="198"/>
      <c r="KM19" s="226"/>
      <c r="KN19" s="227"/>
      <c r="KO19" s="199"/>
      <c r="KP19" s="210"/>
      <c r="KQ19" s="210"/>
      <c r="KR19" s="198"/>
      <c r="KS19" s="198"/>
      <c r="KT19" s="211"/>
      <c r="KV19" s="195" t="str">
        <f t="shared" si="23"/>
        <v>Group C</v>
      </c>
      <c r="KW19" s="197"/>
      <c r="KX19" s="201"/>
      <c r="KY19" s="198"/>
      <c r="KZ19" s="226"/>
      <c r="LA19" s="227"/>
      <c r="LB19" s="199"/>
      <c r="LC19" s="210"/>
      <c r="LD19" s="210"/>
      <c r="LE19" s="198"/>
      <c r="LF19" s="198"/>
      <c r="LG19" s="211"/>
      <c r="LI19" s="195" t="str">
        <f t="shared" si="24"/>
        <v>Group C</v>
      </c>
      <c r="LJ19" s="197"/>
      <c r="LK19" s="201"/>
      <c r="LL19" s="198"/>
      <c r="LM19" s="226"/>
      <c r="LN19" s="227"/>
      <c r="LO19" s="199"/>
      <c r="LP19" s="210"/>
      <c r="LQ19" s="210"/>
      <c r="LR19" s="198"/>
      <c r="LS19" s="198"/>
      <c r="LT19" s="211"/>
      <c r="LV19" s="195" t="str">
        <f t="shared" si="25"/>
        <v>Group C</v>
      </c>
      <c r="LW19" s="197"/>
      <c r="LX19" s="201"/>
      <c r="LY19" s="198"/>
      <c r="LZ19" s="226"/>
      <c r="MA19" s="227"/>
      <c r="MB19" s="199"/>
      <c r="MC19" s="210"/>
      <c r="MD19" s="210"/>
      <c r="ME19" s="198"/>
      <c r="MF19" s="198"/>
      <c r="MG19" s="211"/>
    </row>
    <row r="20" spans="2:345">
      <c r="B20" s="186">
        <f>INDEX(Groups!$C$7:$C$65,MATCH(C20,Groups!$D$7:$D$65,0))</f>
        <v>6</v>
      </c>
      <c r="C20" s="187" t="str">
        <f>CalcC!$P$22</f>
        <v>Brazil</v>
      </c>
      <c r="D20" s="188">
        <f>INDEX(Groups!$C$7:$C$65,MATCH(E20,Groups!$D$7:$D$65,0))</f>
        <v>8</v>
      </c>
      <c r="E20" s="187" t="str">
        <f>CalcC!$Q$22</f>
        <v>Morocco</v>
      </c>
      <c r="F20" s="189" t="str">
        <f>CalcC!$R$22</f>
        <v/>
      </c>
      <c r="G20" s="190" t="str">
        <f>CalcC!$S$22</f>
        <v/>
      </c>
      <c r="I20" s="186">
        <f t="shared" si="0"/>
        <v>6</v>
      </c>
      <c r="J20" s="187" t="str">
        <f t="shared" ref="J20:J25" si="260">$C20</f>
        <v>Brazil</v>
      </c>
      <c r="K20" s="188">
        <f t="shared" si="26"/>
        <v>8</v>
      </c>
      <c r="L20" s="187" t="str">
        <f t="shared" ref="L20:L25" si="261">$E20</f>
        <v>Morocco</v>
      </c>
      <c r="M20" s="222"/>
      <c r="N20" s="222"/>
      <c r="O20" s="217"/>
      <c r="P20" s="188" t="str">
        <f t="shared" ref="P20:P25" si="262">IF(($F20&lt;&gt;"")*($G20&lt;&gt;"")*(M20&lt;&gt;"")*(N20&lt;&gt;""),($F20&gt;$G20)*(M20&gt;N20)+($F20=$G20)*(M20=N20)+($F20&lt;$G20)*(M20&lt;N20),"")</f>
        <v/>
      </c>
      <c r="Q20" s="188" t="str">
        <f>IF((P20&lt;&gt;""),IF(OR($F20&lt;&gt;$G20,PrSettings!$M$4="●"),(($F20-$G20)=(M20-N20))*1,0),"")</f>
        <v/>
      </c>
      <c r="R20" s="188" t="str">
        <f t="shared" ref="R20:R25" si="263">IF((P20&lt;&gt;""),($F20=M20)*($G20=N20),"")</f>
        <v/>
      </c>
      <c r="S20" s="188" t="str">
        <f>IF(P20&lt;&gt;"",IF(ABS($F20-$G20)&gt;=PrSettings!$M$7,(ABS($F20-$G20-M20+N20)&lt;=1)*1,IF(AND(P20,$F20=$G20,$F20&gt;=PrSettings!$M$6),(ABS(M20-$F20)&lt;=1)*1,IF(AND(P20,$F20+$G20&gt;=PrSettings!$M$8),(ABS(M20-$F20)+ABS(N20-$G20)&lt;=1)*1,""))),"")</f>
        <v/>
      </c>
      <c r="T20" s="219"/>
      <c r="V20" s="186">
        <f t="shared" si="1"/>
        <v>6</v>
      </c>
      <c r="W20" s="187" t="str">
        <f t="shared" ref="W20:W25" si="264">$C20</f>
        <v>Brazil</v>
      </c>
      <c r="X20" s="188">
        <f t="shared" si="29"/>
        <v>8</v>
      </c>
      <c r="Y20" s="187" t="str">
        <f t="shared" ref="Y20:Y25" si="265">$E20</f>
        <v>Morocco</v>
      </c>
      <c r="Z20" s="222"/>
      <c r="AA20" s="222"/>
      <c r="AB20" s="217"/>
      <c r="AC20" s="188" t="str">
        <f t="shared" ref="AC20:AC25" si="266">IF(($F20&lt;&gt;"")*($G20&lt;&gt;"")*(Z20&lt;&gt;"")*(AA20&lt;&gt;""),($F20&gt;$G20)*(Z20&gt;AA20)+($F20=$G20)*(Z20=AA20)+($F20&lt;$G20)*(Z20&lt;AA20),"")</f>
        <v/>
      </c>
      <c r="AD20" s="188" t="str">
        <f>IF((AC20&lt;&gt;""),IF(OR($F20&lt;&gt;$G20,PrSettings!$M$4="●"),(($F20-$G20)=(Z20-AA20))*1,0),"")</f>
        <v/>
      </c>
      <c r="AE20" s="188" t="str">
        <f t="shared" ref="AE20:AE25" si="267">IF((AC20&lt;&gt;""),($F20=Z20)*($G20=AA20),"")</f>
        <v/>
      </c>
      <c r="AF20" s="188" t="str">
        <f>IF(AC20&lt;&gt;"",IF(ABS($F20-$G20)&gt;=PrSettings!$M$7,(ABS($F20-$G20-Z20+AA20)&lt;=1)*1,IF(AND(AC20,$F20=$G20,$F20&gt;=PrSettings!$M$6),(ABS(Z20-$F20)&lt;=1)*1,IF(AND(AC20,$F20+$G20&gt;=PrSettings!$M$8),(ABS(Z20-$F20)+ABS(AA20-$G20)&lt;=1)*1,""))),"")</f>
        <v/>
      </c>
      <c r="AG20" s="219"/>
      <c r="AI20" s="186">
        <f t="shared" si="2"/>
        <v>6</v>
      </c>
      <c r="AJ20" s="187" t="str">
        <f t="shared" ref="AJ20:AJ25" si="268">$C20</f>
        <v>Brazil</v>
      </c>
      <c r="AK20" s="188">
        <f t="shared" si="32"/>
        <v>8</v>
      </c>
      <c r="AL20" s="187" t="str">
        <f t="shared" ref="AL20:AL25" si="269">$E20</f>
        <v>Morocco</v>
      </c>
      <c r="AM20" s="222"/>
      <c r="AN20" s="222"/>
      <c r="AO20" s="217"/>
      <c r="AP20" s="188" t="str">
        <f t="shared" ref="AP20:AP25" si="270">IF(($F20&lt;&gt;"")*($G20&lt;&gt;"")*(AM20&lt;&gt;"")*(AN20&lt;&gt;""),($F20&gt;$G20)*(AM20&gt;AN20)+($F20=$G20)*(AM20=AN20)+($F20&lt;$G20)*(AM20&lt;AN20),"")</f>
        <v/>
      </c>
      <c r="AQ20" s="188" t="str">
        <f>IF((AP20&lt;&gt;""),IF(OR($F20&lt;&gt;$G20,PrSettings!$M$4="●"),(($F20-$G20)=(AM20-AN20))*1,0),"")</f>
        <v/>
      </c>
      <c r="AR20" s="188" t="str">
        <f t="shared" ref="AR20:AR25" si="271">IF((AP20&lt;&gt;""),($F20=AM20)*($G20=AN20),"")</f>
        <v/>
      </c>
      <c r="AS20" s="188" t="str">
        <f>IF(AP20&lt;&gt;"",IF(ABS($F20-$G20)&gt;=PrSettings!$M$7,(ABS($F20-$G20-AM20+AN20)&lt;=1)*1,IF(AND(AP20,$F20=$G20,$F20&gt;=PrSettings!$M$6),(ABS(AM20-$F20)&lt;=1)*1,IF(AND(AP20,$F20+$G20&gt;=PrSettings!$M$8),(ABS(AM20-$F20)+ABS(AN20-$G20)&lt;=1)*1,""))),"")</f>
        <v/>
      </c>
      <c r="AT20" s="219"/>
      <c r="AV20" s="186">
        <f t="shared" si="3"/>
        <v>6</v>
      </c>
      <c r="AW20" s="187" t="str">
        <f t="shared" ref="AW20:AW25" si="272">$C20</f>
        <v>Brazil</v>
      </c>
      <c r="AX20" s="188">
        <f t="shared" si="35"/>
        <v>8</v>
      </c>
      <c r="AY20" s="187" t="str">
        <f t="shared" ref="AY20:AY25" si="273">$E20</f>
        <v>Morocco</v>
      </c>
      <c r="AZ20" s="222"/>
      <c r="BA20" s="222"/>
      <c r="BB20" s="217"/>
      <c r="BC20" s="188" t="str">
        <f t="shared" ref="BC20:BC25" si="274">IF(($F20&lt;&gt;"")*($G20&lt;&gt;"")*(AZ20&lt;&gt;"")*(BA20&lt;&gt;""),($F20&gt;$G20)*(AZ20&gt;BA20)+($F20=$G20)*(AZ20=BA20)+($F20&lt;$G20)*(AZ20&lt;BA20),"")</f>
        <v/>
      </c>
      <c r="BD20" s="188" t="str">
        <f>IF((BC20&lt;&gt;""),IF(OR($F20&lt;&gt;$G20,PrSettings!$M$4="●"),(($F20-$G20)=(AZ20-BA20))*1,0),"")</f>
        <v/>
      </c>
      <c r="BE20" s="188" t="str">
        <f t="shared" ref="BE20:BE25" si="275">IF((BC20&lt;&gt;""),($F20=AZ20)*($G20=BA20),"")</f>
        <v/>
      </c>
      <c r="BF20" s="188" t="str">
        <f>IF(BC20&lt;&gt;"",IF(ABS($F20-$G20)&gt;=PrSettings!$M$7,(ABS($F20-$G20-AZ20+BA20)&lt;=1)*1,IF(AND(BC20,$F20=$G20,$F20&gt;=PrSettings!$M$6),(ABS(AZ20-$F20)&lt;=1)*1,IF(AND(BC20,$F20+$G20&gt;=PrSettings!$M$8),(ABS(AZ20-$F20)+ABS(BA20-$G20)&lt;=1)*1,""))),"")</f>
        <v/>
      </c>
      <c r="BG20" s="219"/>
      <c r="BI20" s="186">
        <f t="shared" si="4"/>
        <v>6</v>
      </c>
      <c r="BJ20" s="187" t="str">
        <f t="shared" ref="BJ20:BJ25" si="276">$C20</f>
        <v>Brazil</v>
      </c>
      <c r="BK20" s="188">
        <f t="shared" si="38"/>
        <v>8</v>
      </c>
      <c r="BL20" s="187" t="str">
        <f t="shared" ref="BL20:BL25" si="277">$E20</f>
        <v>Morocco</v>
      </c>
      <c r="BM20" s="222"/>
      <c r="BN20" s="222"/>
      <c r="BO20" s="217"/>
      <c r="BP20" s="188" t="str">
        <f t="shared" ref="BP20:BP25" si="278">IF(($F20&lt;&gt;"")*($G20&lt;&gt;"")*(BM20&lt;&gt;"")*(BN20&lt;&gt;""),($F20&gt;$G20)*(BM20&gt;BN20)+($F20=$G20)*(BM20=BN20)+($F20&lt;$G20)*(BM20&lt;BN20),"")</f>
        <v/>
      </c>
      <c r="BQ20" s="188" t="str">
        <f>IF((BP20&lt;&gt;""),IF(OR($F20&lt;&gt;$G20,PrSettings!$M$4="●"),(($F20-$G20)=(BM20-BN20))*1,0),"")</f>
        <v/>
      </c>
      <c r="BR20" s="188" t="str">
        <f t="shared" ref="BR20:BR25" si="279">IF((BP20&lt;&gt;""),($F20=BM20)*($G20=BN20),"")</f>
        <v/>
      </c>
      <c r="BS20" s="188" t="str">
        <f>IF(BP20&lt;&gt;"",IF(ABS($F20-$G20)&gt;=PrSettings!$M$7,(ABS($F20-$G20-BM20+BN20)&lt;=1)*1,IF(AND(BP20,$F20=$G20,$F20&gt;=PrSettings!$M$6),(ABS(BM20-$F20)&lt;=1)*1,IF(AND(BP20,$F20+$G20&gt;=PrSettings!$M$8),(ABS(BM20-$F20)+ABS(BN20-$G20)&lt;=1)*1,""))),"")</f>
        <v/>
      </c>
      <c r="BT20" s="219"/>
      <c r="BV20" s="186">
        <f t="shared" si="5"/>
        <v>6</v>
      </c>
      <c r="BW20" s="187" t="str">
        <f t="shared" ref="BW20:BW25" si="280">$C20</f>
        <v>Brazil</v>
      </c>
      <c r="BX20" s="188">
        <f t="shared" si="41"/>
        <v>8</v>
      </c>
      <c r="BY20" s="187" t="str">
        <f t="shared" ref="BY20:BY25" si="281">$E20</f>
        <v>Morocco</v>
      </c>
      <c r="BZ20" s="222"/>
      <c r="CA20" s="222"/>
      <c r="CB20" s="217"/>
      <c r="CC20" s="188" t="str">
        <f t="shared" ref="CC20:CC25" si="282">IF(($F20&lt;&gt;"")*($G20&lt;&gt;"")*(BZ20&lt;&gt;"")*(CA20&lt;&gt;""),($F20&gt;$G20)*(BZ20&gt;CA20)+($F20=$G20)*(BZ20=CA20)+($F20&lt;$G20)*(BZ20&lt;CA20),"")</f>
        <v/>
      </c>
      <c r="CD20" s="188" t="str">
        <f>IF((CC20&lt;&gt;""),IF(OR($F20&lt;&gt;$G20,PrSettings!$M$4="●"),(($F20-$G20)=(BZ20-CA20))*1,0),"")</f>
        <v/>
      </c>
      <c r="CE20" s="188" t="str">
        <f t="shared" ref="CE20:CE25" si="283">IF((CC20&lt;&gt;""),($F20=BZ20)*($G20=CA20),"")</f>
        <v/>
      </c>
      <c r="CF20" s="188" t="str">
        <f>IF(CC20&lt;&gt;"",IF(ABS($F20-$G20)&gt;=PrSettings!$M$7,(ABS($F20-$G20-BZ20+CA20)&lt;=1)*1,IF(AND(CC20,$F20=$G20,$F20&gt;=PrSettings!$M$6),(ABS(BZ20-$F20)&lt;=1)*1,IF(AND(CC20,$F20+$G20&gt;=PrSettings!$M$8),(ABS(BZ20-$F20)+ABS(CA20-$G20)&lt;=1)*1,""))),"")</f>
        <v/>
      </c>
      <c r="CG20" s="219"/>
      <c r="CI20" s="186">
        <f t="shared" si="6"/>
        <v>6</v>
      </c>
      <c r="CJ20" s="187" t="str">
        <f t="shared" ref="CJ20:CJ25" si="284">$C20</f>
        <v>Brazil</v>
      </c>
      <c r="CK20" s="188">
        <f t="shared" si="44"/>
        <v>8</v>
      </c>
      <c r="CL20" s="187" t="str">
        <f t="shared" ref="CL20:CL25" si="285">$E20</f>
        <v>Morocco</v>
      </c>
      <c r="CM20" s="222"/>
      <c r="CN20" s="222"/>
      <c r="CO20" s="217"/>
      <c r="CP20" s="188" t="str">
        <f t="shared" ref="CP20:CP25" si="286">IF(($F20&lt;&gt;"")*($G20&lt;&gt;"")*(CM20&lt;&gt;"")*(CN20&lt;&gt;""),($F20&gt;$G20)*(CM20&gt;CN20)+($F20=$G20)*(CM20=CN20)+($F20&lt;$G20)*(CM20&lt;CN20),"")</f>
        <v/>
      </c>
      <c r="CQ20" s="188" t="str">
        <f>IF((CP20&lt;&gt;""),IF(OR($F20&lt;&gt;$G20,PrSettings!$M$4="●"),(($F20-$G20)=(CM20-CN20))*1,0),"")</f>
        <v/>
      </c>
      <c r="CR20" s="188" t="str">
        <f t="shared" ref="CR20:CR25" si="287">IF((CP20&lt;&gt;""),($F20=CM20)*($G20=CN20),"")</f>
        <v/>
      </c>
      <c r="CS20" s="188" t="str">
        <f>IF(CP20&lt;&gt;"",IF(ABS($F20-$G20)&gt;=PrSettings!$M$7,(ABS($F20-$G20-CM20+CN20)&lt;=1)*1,IF(AND(CP20,$F20=$G20,$F20&gt;=PrSettings!$M$6),(ABS(CM20-$F20)&lt;=1)*1,IF(AND(CP20,$F20+$G20&gt;=PrSettings!$M$8),(ABS(CM20-$F20)+ABS(CN20-$G20)&lt;=1)*1,""))),"")</f>
        <v/>
      </c>
      <c r="CT20" s="219"/>
      <c r="CV20" s="186">
        <f t="shared" si="7"/>
        <v>6</v>
      </c>
      <c r="CW20" s="187" t="str">
        <f t="shared" ref="CW20:CW25" si="288">$C20</f>
        <v>Brazil</v>
      </c>
      <c r="CX20" s="188">
        <f t="shared" si="47"/>
        <v>8</v>
      </c>
      <c r="CY20" s="187" t="str">
        <f t="shared" ref="CY20:CY25" si="289">$E20</f>
        <v>Morocco</v>
      </c>
      <c r="CZ20" s="222"/>
      <c r="DA20" s="222"/>
      <c r="DB20" s="217"/>
      <c r="DC20" s="188" t="str">
        <f t="shared" ref="DC20:DC25" si="290">IF(($F20&lt;&gt;"")*($G20&lt;&gt;"")*(CZ20&lt;&gt;"")*(DA20&lt;&gt;""),($F20&gt;$G20)*(CZ20&gt;DA20)+($F20=$G20)*(CZ20=DA20)+($F20&lt;$G20)*(CZ20&lt;DA20),"")</f>
        <v/>
      </c>
      <c r="DD20" s="188" t="str">
        <f>IF((DC20&lt;&gt;""),IF(OR($F20&lt;&gt;$G20,PrSettings!$M$4="●"),(($F20-$G20)=(CZ20-DA20))*1,0),"")</f>
        <v/>
      </c>
      <c r="DE20" s="188" t="str">
        <f t="shared" ref="DE20:DE25" si="291">IF((DC20&lt;&gt;""),($F20=CZ20)*($G20=DA20),"")</f>
        <v/>
      </c>
      <c r="DF20" s="188" t="str">
        <f>IF(DC20&lt;&gt;"",IF(ABS($F20-$G20)&gt;=PrSettings!$M$7,(ABS($F20-$G20-CZ20+DA20)&lt;=1)*1,IF(AND(DC20,$F20=$G20,$F20&gt;=PrSettings!$M$6),(ABS(CZ20-$F20)&lt;=1)*1,IF(AND(DC20,$F20+$G20&gt;=PrSettings!$M$8),(ABS(CZ20-$F20)+ABS(DA20-$G20)&lt;=1)*1,""))),"")</f>
        <v/>
      </c>
      <c r="DG20" s="219"/>
      <c r="DI20" s="186">
        <f t="shared" si="8"/>
        <v>6</v>
      </c>
      <c r="DJ20" s="187" t="str">
        <f t="shared" ref="DJ20:DJ25" si="292">$C20</f>
        <v>Brazil</v>
      </c>
      <c r="DK20" s="188">
        <f t="shared" si="50"/>
        <v>8</v>
      </c>
      <c r="DL20" s="187" t="str">
        <f t="shared" ref="DL20:DL25" si="293">$E20</f>
        <v>Morocco</v>
      </c>
      <c r="DM20" s="222"/>
      <c r="DN20" s="222"/>
      <c r="DO20" s="217"/>
      <c r="DP20" s="188" t="str">
        <f t="shared" ref="DP20:DP25" si="294">IF(($F20&lt;&gt;"")*($G20&lt;&gt;"")*(DM20&lt;&gt;"")*(DN20&lt;&gt;""),($F20&gt;$G20)*(DM20&gt;DN20)+($F20=$G20)*(DM20=DN20)+($F20&lt;$G20)*(DM20&lt;DN20),"")</f>
        <v/>
      </c>
      <c r="DQ20" s="188" t="str">
        <f>IF((DP20&lt;&gt;""),IF(OR($F20&lt;&gt;$G20,PrSettings!$M$4="●"),(($F20-$G20)=(DM20-DN20))*1,0),"")</f>
        <v/>
      </c>
      <c r="DR20" s="188" t="str">
        <f t="shared" ref="DR20:DR25" si="295">IF((DP20&lt;&gt;""),($F20=DM20)*($G20=DN20),"")</f>
        <v/>
      </c>
      <c r="DS20" s="188" t="str">
        <f>IF(DP20&lt;&gt;"",IF(ABS($F20-$G20)&gt;=PrSettings!$M$7,(ABS($F20-$G20-DM20+DN20)&lt;=1)*1,IF(AND(DP20,$F20=$G20,$F20&gt;=PrSettings!$M$6),(ABS(DM20-$F20)&lt;=1)*1,IF(AND(DP20,$F20+$G20&gt;=PrSettings!$M$8),(ABS(DM20-$F20)+ABS(DN20-$G20)&lt;=1)*1,""))),"")</f>
        <v/>
      </c>
      <c r="DT20" s="219"/>
      <c r="DV20" s="186">
        <f t="shared" si="9"/>
        <v>6</v>
      </c>
      <c r="DW20" s="187" t="str">
        <f t="shared" ref="DW20:DW25" si="296">$C20</f>
        <v>Brazil</v>
      </c>
      <c r="DX20" s="188">
        <f t="shared" si="53"/>
        <v>8</v>
      </c>
      <c r="DY20" s="187" t="str">
        <f t="shared" ref="DY20:DY25" si="297">$E20</f>
        <v>Morocco</v>
      </c>
      <c r="DZ20" s="222"/>
      <c r="EA20" s="222"/>
      <c r="EB20" s="217"/>
      <c r="EC20" s="188" t="str">
        <f t="shared" ref="EC20:EC25" si="298">IF(($F20&lt;&gt;"")*($G20&lt;&gt;"")*(DZ20&lt;&gt;"")*(EA20&lt;&gt;""),($F20&gt;$G20)*(DZ20&gt;EA20)+($F20=$G20)*(DZ20=EA20)+($F20&lt;$G20)*(DZ20&lt;EA20),"")</f>
        <v/>
      </c>
      <c r="ED20" s="188" t="str">
        <f>IF((EC20&lt;&gt;""),IF(OR($F20&lt;&gt;$G20,PrSettings!$M$4="●"),(($F20-$G20)=(DZ20-EA20))*1,0),"")</f>
        <v/>
      </c>
      <c r="EE20" s="188" t="str">
        <f t="shared" ref="EE20:EE25" si="299">IF((EC20&lt;&gt;""),($F20=DZ20)*($G20=EA20),"")</f>
        <v/>
      </c>
      <c r="EF20" s="188" t="str">
        <f>IF(EC20&lt;&gt;"",IF(ABS($F20-$G20)&gt;=PrSettings!$M$7,(ABS($F20-$G20-DZ20+EA20)&lt;=1)*1,IF(AND(EC20,$F20=$G20,$F20&gt;=PrSettings!$M$6),(ABS(DZ20-$F20)&lt;=1)*1,IF(AND(EC20,$F20+$G20&gt;=PrSettings!$M$8),(ABS(DZ20-$F20)+ABS(EA20-$G20)&lt;=1)*1,""))),"")</f>
        <v/>
      </c>
      <c r="EG20" s="219"/>
      <c r="EI20" s="186">
        <f t="shared" si="10"/>
        <v>6</v>
      </c>
      <c r="EJ20" s="187" t="str">
        <f t="shared" ref="EJ20:EJ25" si="300">$C20</f>
        <v>Brazil</v>
      </c>
      <c r="EK20" s="188">
        <f t="shared" si="56"/>
        <v>8</v>
      </c>
      <c r="EL20" s="187" t="str">
        <f t="shared" ref="EL20:EL25" si="301">$E20</f>
        <v>Morocco</v>
      </c>
      <c r="EM20" s="222"/>
      <c r="EN20" s="222"/>
      <c r="EO20" s="217"/>
      <c r="EP20" s="188" t="str">
        <f t="shared" ref="EP20:EP25" si="302">IF(($F20&lt;&gt;"")*($G20&lt;&gt;"")*(EM20&lt;&gt;"")*(EN20&lt;&gt;""),($F20&gt;$G20)*(EM20&gt;EN20)+($F20=$G20)*(EM20=EN20)+($F20&lt;$G20)*(EM20&lt;EN20),"")</f>
        <v/>
      </c>
      <c r="EQ20" s="188" t="str">
        <f>IF((EP20&lt;&gt;""),IF(OR($F20&lt;&gt;$G20,PrSettings!$M$4="●"),(($F20-$G20)=(EM20-EN20))*1,0),"")</f>
        <v/>
      </c>
      <c r="ER20" s="188" t="str">
        <f t="shared" ref="ER20:ER25" si="303">IF((EP20&lt;&gt;""),($F20=EM20)*($G20=EN20),"")</f>
        <v/>
      </c>
      <c r="ES20" s="188" t="str">
        <f>IF(EP20&lt;&gt;"",IF(ABS($F20-$G20)&gt;=PrSettings!$M$7,(ABS($F20-$G20-EM20+EN20)&lt;=1)*1,IF(AND(EP20,$F20=$G20,$F20&gt;=PrSettings!$M$6),(ABS(EM20-$F20)&lt;=1)*1,IF(AND(EP20,$F20+$G20&gt;=PrSettings!$M$8),(ABS(EM20-$F20)+ABS(EN20-$G20)&lt;=1)*1,""))),"")</f>
        <v/>
      </c>
      <c r="ET20" s="219"/>
      <c r="EV20" s="186">
        <f t="shared" si="11"/>
        <v>6</v>
      </c>
      <c r="EW20" s="187" t="str">
        <f t="shared" ref="EW20:EW25" si="304">$C20</f>
        <v>Brazil</v>
      </c>
      <c r="EX20" s="188">
        <f t="shared" si="59"/>
        <v>8</v>
      </c>
      <c r="EY20" s="187" t="str">
        <f t="shared" ref="EY20:EY25" si="305">$E20</f>
        <v>Morocco</v>
      </c>
      <c r="EZ20" s="222"/>
      <c r="FA20" s="222"/>
      <c r="FB20" s="217"/>
      <c r="FC20" s="188" t="str">
        <f t="shared" ref="FC20:FC25" si="306">IF(($F20&lt;&gt;"")*($G20&lt;&gt;"")*(EZ20&lt;&gt;"")*(FA20&lt;&gt;""),($F20&gt;$G20)*(EZ20&gt;FA20)+($F20=$G20)*(EZ20=FA20)+($F20&lt;$G20)*(EZ20&lt;FA20),"")</f>
        <v/>
      </c>
      <c r="FD20" s="188" t="str">
        <f>IF((FC20&lt;&gt;""),IF(OR($F20&lt;&gt;$G20,PrSettings!$M$4="●"),(($F20-$G20)=(EZ20-FA20))*1,0),"")</f>
        <v/>
      </c>
      <c r="FE20" s="188" t="str">
        <f t="shared" ref="FE20:FE25" si="307">IF((FC20&lt;&gt;""),($F20=EZ20)*($G20=FA20),"")</f>
        <v/>
      </c>
      <c r="FF20" s="188" t="str">
        <f>IF(FC20&lt;&gt;"",IF(ABS($F20-$G20)&gt;=PrSettings!$M$7,(ABS($F20-$G20-EZ20+FA20)&lt;=1)*1,IF(AND(FC20,$F20=$G20,$F20&gt;=PrSettings!$M$6),(ABS(EZ20-$F20)&lt;=1)*1,IF(AND(FC20,$F20+$G20&gt;=PrSettings!$M$8),(ABS(EZ20-$F20)+ABS(FA20-$G20)&lt;=1)*1,""))),"")</f>
        <v/>
      </c>
      <c r="FG20" s="219"/>
      <c r="FI20" s="186">
        <f t="shared" si="12"/>
        <v>6</v>
      </c>
      <c r="FJ20" s="187" t="str">
        <f t="shared" ref="FJ20:FJ25" si="308">$C20</f>
        <v>Brazil</v>
      </c>
      <c r="FK20" s="188">
        <f t="shared" si="62"/>
        <v>8</v>
      </c>
      <c r="FL20" s="187" t="str">
        <f t="shared" ref="FL20:FL25" si="309">$E20</f>
        <v>Morocco</v>
      </c>
      <c r="FM20" s="222"/>
      <c r="FN20" s="222"/>
      <c r="FO20" s="217"/>
      <c r="FP20" s="188" t="str">
        <f t="shared" ref="FP20:FP25" si="310">IF(($F20&lt;&gt;"")*($G20&lt;&gt;"")*(FM20&lt;&gt;"")*(FN20&lt;&gt;""),($F20&gt;$G20)*(FM20&gt;FN20)+($F20=$G20)*(FM20=FN20)+($F20&lt;$G20)*(FM20&lt;FN20),"")</f>
        <v/>
      </c>
      <c r="FQ20" s="188" t="str">
        <f>IF((FP20&lt;&gt;""),IF(OR($F20&lt;&gt;$G20,PrSettings!$M$4="●"),(($F20-$G20)=(FM20-FN20))*1,0),"")</f>
        <v/>
      </c>
      <c r="FR20" s="188" t="str">
        <f t="shared" ref="FR20:FR25" si="311">IF((FP20&lt;&gt;""),($F20=FM20)*($G20=FN20),"")</f>
        <v/>
      </c>
      <c r="FS20" s="188" t="str">
        <f>IF(FP20&lt;&gt;"",IF(ABS($F20-$G20)&gt;=PrSettings!$M$7,(ABS($F20-$G20-FM20+FN20)&lt;=1)*1,IF(AND(FP20,$F20=$G20,$F20&gt;=PrSettings!$M$6),(ABS(FM20-$F20)&lt;=1)*1,IF(AND(FP20,$F20+$G20&gt;=PrSettings!$M$8),(ABS(FM20-$F20)+ABS(FN20-$G20)&lt;=1)*1,""))),"")</f>
        <v/>
      </c>
      <c r="FT20" s="219"/>
      <c r="FV20" s="186">
        <f t="shared" si="13"/>
        <v>6</v>
      </c>
      <c r="FW20" s="187" t="str">
        <f t="shared" ref="FW20:FW25" si="312">$C20</f>
        <v>Brazil</v>
      </c>
      <c r="FX20" s="188">
        <f t="shared" si="65"/>
        <v>8</v>
      </c>
      <c r="FY20" s="187" t="str">
        <f t="shared" ref="FY20:FY25" si="313">$E20</f>
        <v>Morocco</v>
      </c>
      <c r="FZ20" s="222"/>
      <c r="GA20" s="222"/>
      <c r="GB20" s="217"/>
      <c r="GC20" s="188" t="str">
        <f t="shared" ref="GC20:GC25" si="314">IF(($F20&lt;&gt;"")*($G20&lt;&gt;"")*(FZ20&lt;&gt;"")*(GA20&lt;&gt;""),($F20&gt;$G20)*(FZ20&gt;GA20)+($F20=$G20)*(FZ20=GA20)+($F20&lt;$G20)*(FZ20&lt;GA20),"")</f>
        <v/>
      </c>
      <c r="GD20" s="188" t="str">
        <f>IF((GC20&lt;&gt;""),IF(OR($F20&lt;&gt;$G20,PrSettings!$M$4="●"),(($F20-$G20)=(FZ20-GA20))*1,0),"")</f>
        <v/>
      </c>
      <c r="GE20" s="188" t="str">
        <f t="shared" ref="GE20:GE25" si="315">IF((GC20&lt;&gt;""),($F20=FZ20)*($G20=GA20),"")</f>
        <v/>
      </c>
      <c r="GF20" s="188" t="str">
        <f>IF(GC20&lt;&gt;"",IF(ABS($F20-$G20)&gt;=PrSettings!$M$7,(ABS($F20-$G20-FZ20+GA20)&lt;=1)*1,IF(AND(GC20,$F20=$G20,$F20&gt;=PrSettings!$M$6),(ABS(FZ20-$F20)&lt;=1)*1,IF(AND(GC20,$F20+$G20&gt;=PrSettings!$M$8),(ABS(FZ20-$F20)+ABS(GA20-$G20)&lt;=1)*1,""))),"")</f>
        <v/>
      </c>
      <c r="GG20" s="219"/>
      <c r="GI20" s="186">
        <f t="shared" si="14"/>
        <v>6</v>
      </c>
      <c r="GJ20" s="187" t="str">
        <f t="shared" ref="GJ20:GJ25" si="316">$C20</f>
        <v>Brazil</v>
      </c>
      <c r="GK20" s="188">
        <f t="shared" si="68"/>
        <v>8</v>
      </c>
      <c r="GL20" s="187" t="str">
        <f t="shared" ref="GL20:GL25" si="317">$E20</f>
        <v>Morocco</v>
      </c>
      <c r="GM20" s="222"/>
      <c r="GN20" s="222"/>
      <c r="GO20" s="217"/>
      <c r="GP20" s="188" t="str">
        <f t="shared" ref="GP20:GP25" si="318">IF(($F20&lt;&gt;"")*($G20&lt;&gt;"")*(GM20&lt;&gt;"")*(GN20&lt;&gt;""),($F20&gt;$G20)*(GM20&gt;GN20)+($F20=$G20)*(GM20=GN20)+($F20&lt;$G20)*(GM20&lt;GN20),"")</f>
        <v/>
      </c>
      <c r="GQ20" s="188" t="str">
        <f>IF((GP20&lt;&gt;""),IF(OR($F20&lt;&gt;$G20,PrSettings!$M$4="●"),(($F20-$G20)=(GM20-GN20))*1,0),"")</f>
        <v/>
      </c>
      <c r="GR20" s="188" t="str">
        <f t="shared" ref="GR20:GR25" si="319">IF((GP20&lt;&gt;""),($F20=GM20)*($G20=GN20),"")</f>
        <v/>
      </c>
      <c r="GS20" s="188" t="str">
        <f>IF(GP20&lt;&gt;"",IF(ABS($F20-$G20)&gt;=PrSettings!$M$7,(ABS($F20-$G20-GM20+GN20)&lt;=1)*1,IF(AND(GP20,$F20=$G20,$F20&gt;=PrSettings!$M$6),(ABS(GM20-$F20)&lt;=1)*1,IF(AND(GP20,$F20+$G20&gt;=PrSettings!$M$8),(ABS(GM20-$F20)+ABS(GN20-$G20)&lt;=1)*1,""))),"")</f>
        <v/>
      </c>
      <c r="GT20" s="219"/>
      <c r="GV20" s="186">
        <f t="shared" si="15"/>
        <v>6</v>
      </c>
      <c r="GW20" s="187" t="str">
        <f t="shared" ref="GW20:GW25" si="320">$C20</f>
        <v>Brazil</v>
      </c>
      <c r="GX20" s="188">
        <f t="shared" si="71"/>
        <v>8</v>
      </c>
      <c r="GY20" s="187" t="str">
        <f t="shared" ref="GY20:GY25" si="321">$E20</f>
        <v>Morocco</v>
      </c>
      <c r="GZ20" s="222"/>
      <c r="HA20" s="222"/>
      <c r="HB20" s="217"/>
      <c r="HC20" s="188" t="str">
        <f t="shared" ref="HC20:HC25" si="322">IF(($F20&lt;&gt;"")*($G20&lt;&gt;"")*(GZ20&lt;&gt;"")*(HA20&lt;&gt;""),($F20&gt;$G20)*(GZ20&gt;HA20)+($F20=$G20)*(GZ20=HA20)+($F20&lt;$G20)*(GZ20&lt;HA20),"")</f>
        <v/>
      </c>
      <c r="HD20" s="188" t="str">
        <f>IF((HC20&lt;&gt;""),IF(OR($F20&lt;&gt;$G20,PrSettings!$M$4="●"),(($F20-$G20)=(GZ20-HA20))*1,0),"")</f>
        <v/>
      </c>
      <c r="HE20" s="188" t="str">
        <f t="shared" ref="HE20:HE25" si="323">IF((HC20&lt;&gt;""),($F20=GZ20)*($G20=HA20),"")</f>
        <v/>
      </c>
      <c r="HF20" s="188" t="str">
        <f>IF(HC20&lt;&gt;"",IF(ABS($F20-$G20)&gt;=PrSettings!$M$7,(ABS($F20-$G20-GZ20+HA20)&lt;=1)*1,IF(AND(HC20,$F20=$G20,$F20&gt;=PrSettings!$M$6),(ABS(GZ20-$F20)&lt;=1)*1,IF(AND(HC20,$F20+$G20&gt;=PrSettings!$M$8),(ABS(GZ20-$F20)+ABS(HA20-$G20)&lt;=1)*1,""))),"")</f>
        <v/>
      </c>
      <c r="HG20" s="219"/>
      <c r="HI20" s="186">
        <f t="shared" si="16"/>
        <v>6</v>
      </c>
      <c r="HJ20" s="187" t="str">
        <f t="shared" ref="HJ20:HJ25" si="324">$C20</f>
        <v>Brazil</v>
      </c>
      <c r="HK20" s="188">
        <f t="shared" si="74"/>
        <v>8</v>
      </c>
      <c r="HL20" s="187" t="str">
        <f t="shared" ref="HL20:HL25" si="325">$E20</f>
        <v>Morocco</v>
      </c>
      <c r="HM20" s="222"/>
      <c r="HN20" s="222"/>
      <c r="HO20" s="217"/>
      <c r="HP20" s="188" t="str">
        <f t="shared" ref="HP20:HP25" si="326">IF(($F20&lt;&gt;"")*($G20&lt;&gt;"")*(HM20&lt;&gt;"")*(HN20&lt;&gt;""),($F20&gt;$G20)*(HM20&gt;HN20)+($F20=$G20)*(HM20=HN20)+($F20&lt;$G20)*(HM20&lt;HN20),"")</f>
        <v/>
      </c>
      <c r="HQ20" s="188" t="str">
        <f>IF((HP20&lt;&gt;""),IF(OR($F20&lt;&gt;$G20,PrSettings!$M$4="●"),(($F20-$G20)=(HM20-HN20))*1,0),"")</f>
        <v/>
      </c>
      <c r="HR20" s="188" t="str">
        <f t="shared" ref="HR20:HR25" si="327">IF((HP20&lt;&gt;""),($F20=HM20)*($G20=HN20),"")</f>
        <v/>
      </c>
      <c r="HS20" s="188" t="str">
        <f>IF(HP20&lt;&gt;"",IF(ABS($F20-$G20)&gt;=PrSettings!$M$7,(ABS($F20-$G20-HM20+HN20)&lt;=1)*1,IF(AND(HP20,$F20=$G20,$F20&gt;=PrSettings!$M$6),(ABS(HM20-$F20)&lt;=1)*1,IF(AND(HP20,$F20+$G20&gt;=PrSettings!$M$8),(ABS(HM20-$F20)+ABS(HN20-$G20)&lt;=1)*1,""))),"")</f>
        <v/>
      </c>
      <c r="HT20" s="219"/>
      <c r="HV20" s="186">
        <f t="shared" si="17"/>
        <v>6</v>
      </c>
      <c r="HW20" s="187" t="str">
        <f t="shared" ref="HW20:HW25" si="328">$C20</f>
        <v>Brazil</v>
      </c>
      <c r="HX20" s="188">
        <f t="shared" si="77"/>
        <v>8</v>
      </c>
      <c r="HY20" s="187" t="str">
        <f t="shared" ref="HY20:HY25" si="329">$E20</f>
        <v>Morocco</v>
      </c>
      <c r="HZ20" s="222"/>
      <c r="IA20" s="222"/>
      <c r="IB20" s="217"/>
      <c r="IC20" s="188" t="str">
        <f t="shared" ref="IC20:IC25" si="330">IF(($F20&lt;&gt;"")*($G20&lt;&gt;"")*(HZ20&lt;&gt;"")*(IA20&lt;&gt;""),($F20&gt;$G20)*(HZ20&gt;IA20)+($F20=$G20)*(HZ20=IA20)+($F20&lt;$G20)*(HZ20&lt;IA20),"")</f>
        <v/>
      </c>
      <c r="ID20" s="188" t="str">
        <f>IF((IC20&lt;&gt;""),IF(OR($F20&lt;&gt;$G20,PrSettings!$M$4="●"),(($F20-$G20)=(HZ20-IA20))*1,0),"")</f>
        <v/>
      </c>
      <c r="IE20" s="188" t="str">
        <f t="shared" ref="IE20:IE25" si="331">IF((IC20&lt;&gt;""),($F20=HZ20)*($G20=IA20),"")</f>
        <v/>
      </c>
      <c r="IF20" s="188" t="str">
        <f>IF(IC20&lt;&gt;"",IF(ABS($F20-$G20)&gt;=PrSettings!$M$7,(ABS($F20-$G20-HZ20+IA20)&lt;=1)*1,IF(AND(IC20,$F20=$G20,$F20&gt;=PrSettings!$M$6),(ABS(HZ20-$F20)&lt;=1)*1,IF(AND(IC20,$F20+$G20&gt;=PrSettings!$M$8),(ABS(HZ20-$F20)+ABS(IA20-$G20)&lt;=1)*1,""))),"")</f>
        <v/>
      </c>
      <c r="IG20" s="219"/>
      <c r="II20" s="186">
        <f t="shared" si="18"/>
        <v>6</v>
      </c>
      <c r="IJ20" s="187" t="str">
        <f t="shared" ref="IJ20:IJ25" si="332">$C20</f>
        <v>Brazil</v>
      </c>
      <c r="IK20" s="188">
        <f t="shared" si="80"/>
        <v>8</v>
      </c>
      <c r="IL20" s="187" t="str">
        <f t="shared" ref="IL20:IL25" si="333">$E20</f>
        <v>Morocco</v>
      </c>
      <c r="IM20" s="222"/>
      <c r="IN20" s="222"/>
      <c r="IO20" s="217"/>
      <c r="IP20" s="188" t="str">
        <f t="shared" ref="IP20:IP25" si="334">IF(($F20&lt;&gt;"")*($G20&lt;&gt;"")*(IM20&lt;&gt;"")*(IN20&lt;&gt;""),($F20&gt;$G20)*(IM20&gt;IN20)+($F20=$G20)*(IM20=IN20)+($F20&lt;$G20)*(IM20&lt;IN20),"")</f>
        <v/>
      </c>
      <c r="IQ20" s="188" t="str">
        <f>IF((IP20&lt;&gt;""),IF(OR($F20&lt;&gt;$G20,PrSettings!$M$4="●"),(($F20-$G20)=(IM20-IN20))*1,0),"")</f>
        <v/>
      </c>
      <c r="IR20" s="188" t="str">
        <f t="shared" ref="IR20:IR25" si="335">IF((IP20&lt;&gt;""),($F20=IM20)*($G20=IN20),"")</f>
        <v/>
      </c>
      <c r="IS20" s="188" t="str">
        <f>IF(IP20&lt;&gt;"",IF(ABS($F20-$G20)&gt;=PrSettings!$M$7,(ABS($F20-$G20-IM20+IN20)&lt;=1)*1,IF(AND(IP20,$F20=$G20,$F20&gt;=PrSettings!$M$6),(ABS(IM20-$F20)&lt;=1)*1,IF(AND(IP20,$F20+$G20&gt;=PrSettings!$M$8),(ABS(IM20-$F20)+ABS(IN20-$G20)&lt;=1)*1,""))),"")</f>
        <v/>
      </c>
      <c r="IT20" s="219"/>
      <c r="IV20" s="186">
        <f t="shared" si="19"/>
        <v>6</v>
      </c>
      <c r="IW20" s="187" t="str">
        <f t="shared" ref="IW20:IW25" si="336">$C20</f>
        <v>Brazil</v>
      </c>
      <c r="IX20" s="188">
        <f t="shared" si="83"/>
        <v>8</v>
      </c>
      <c r="IY20" s="187" t="str">
        <f t="shared" ref="IY20:IY25" si="337">$E20</f>
        <v>Morocco</v>
      </c>
      <c r="IZ20" s="222"/>
      <c r="JA20" s="222"/>
      <c r="JB20" s="217"/>
      <c r="JC20" s="188" t="str">
        <f t="shared" ref="JC20:JC25" si="338">IF(($F20&lt;&gt;"")*($G20&lt;&gt;"")*(IZ20&lt;&gt;"")*(JA20&lt;&gt;""),($F20&gt;$G20)*(IZ20&gt;JA20)+($F20=$G20)*(IZ20=JA20)+($F20&lt;$G20)*(IZ20&lt;JA20),"")</f>
        <v/>
      </c>
      <c r="JD20" s="188" t="str">
        <f>IF((JC20&lt;&gt;""),IF(OR($F20&lt;&gt;$G20,PrSettings!$M$4="●"),(($F20-$G20)=(IZ20-JA20))*1,0),"")</f>
        <v/>
      </c>
      <c r="JE20" s="188" t="str">
        <f t="shared" ref="JE20:JE25" si="339">IF((JC20&lt;&gt;""),($F20=IZ20)*($G20=JA20),"")</f>
        <v/>
      </c>
      <c r="JF20" s="188" t="str">
        <f>IF(JC20&lt;&gt;"",IF(ABS($F20-$G20)&gt;=PrSettings!$M$7,(ABS($F20-$G20-IZ20+JA20)&lt;=1)*1,IF(AND(JC20,$F20=$G20,$F20&gt;=PrSettings!$M$6),(ABS(IZ20-$F20)&lt;=1)*1,IF(AND(JC20,$F20+$G20&gt;=PrSettings!$M$8),(ABS(IZ20-$F20)+ABS(JA20-$G20)&lt;=1)*1,""))),"")</f>
        <v/>
      </c>
      <c r="JG20" s="219"/>
      <c r="JI20" s="186">
        <f t="shared" si="20"/>
        <v>6</v>
      </c>
      <c r="JJ20" s="187" t="str">
        <f t="shared" ref="JJ20:JJ25" si="340">$C20</f>
        <v>Brazil</v>
      </c>
      <c r="JK20" s="188">
        <f t="shared" si="86"/>
        <v>8</v>
      </c>
      <c r="JL20" s="187" t="str">
        <f t="shared" ref="JL20:JL25" si="341">$E20</f>
        <v>Morocco</v>
      </c>
      <c r="JM20" s="222"/>
      <c r="JN20" s="222"/>
      <c r="JO20" s="217"/>
      <c r="JP20" s="188" t="str">
        <f t="shared" ref="JP20:JP25" si="342">IF(($F20&lt;&gt;"")*($G20&lt;&gt;"")*(JM20&lt;&gt;"")*(JN20&lt;&gt;""),($F20&gt;$G20)*(JM20&gt;JN20)+($F20=$G20)*(JM20=JN20)+($F20&lt;$G20)*(JM20&lt;JN20),"")</f>
        <v/>
      </c>
      <c r="JQ20" s="188" t="str">
        <f>IF((JP20&lt;&gt;""),IF(OR($F20&lt;&gt;$G20,PrSettings!$M$4="●"),(($F20-$G20)=(JM20-JN20))*1,0),"")</f>
        <v/>
      </c>
      <c r="JR20" s="188" t="str">
        <f t="shared" ref="JR20:JR25" si="343">IF((JP20&lt;&gt;""),($F20=JM20)*($G20=JN20),"")</f>
        <v/>
      </c>
      <c r="JS20" s="188" t="str">
        <f>IF(JP20&lt;&gt;"",IF(ABS($F20-$G20)&gt;=PrSettings!$M$7,(ABS($F20-$G20-JM20+JN20)&lt;=1)*1,IF(AND(JP20,$F20=$G20,$F20&gt;=PrSettings!$M$6),(ABS(JM20-$F20)&lt;=1)*1,IF(AND(JP20,$F20+$G20&gt;=PrSettings!$M$8),(ABS(JM20-$F20)+ABS(JN20-$G20)&lt;=1)*1,""))),"")</f>
        <v/>
      </c>
      <c r="JT20" s="219"/>
      <c r="JV20" s="186">
        <f t="shared" si="21"/>
        <v>6</v>
      </c>
      <c r="JW20" s="187" t="str">
        <f t="shared" ref="JW20:JW25" si="344">$C20</f>
        <v>Brazil</v>
      </c>
      <c r="JX20" s="188">
        <f t="shared" si="89"/>
        <v>8</v>
      </c>
      <c r="JY20" s="187" t="str">
        <f t="shared" ref="JY20:JY25" si="345">$E20</f>
        <v>Morocco</v>
      </c>
      <c r="JZ20" s="222"/>
      <c r="KA20" s="222"/>
      <c r="KB20" s="217"/>
      <c r="KC20" s="188" t="str">
        <f t="shared" ref="KC20:KC25" si="346">IF(($F20&lt;&gt;"")*($G20&lt;&gt;"")*(JZ20&lt;&gt;"")*(KA20&lt;&gt;""),($F20&gt;$G20)*(JZ20&gt;KA20)+($F20=$G20)*(JZ20=KA20)+($F20&lt;$G20)*(JZ20&lt;KA20),"")</f>
        <v/>
      </c>
      <c r="KD20" s="188" t="str">
        <f>IF((KC20&lt;&gt;""),IF(OR($F20&lt;&gt;$G20,PrSettings!$M$4="●"),(($F20-$G20)=(JZ20-KA20))*1,0),"")</f>
        <v/>
      </c>
      <c r="KE20" s="188" t="str">
        <f t="shared" ref="KE20:KE25" si="347">IF((KC20&lt;&gt;""),($F20=JZ20)*($G20=KA20),"")</f>
        <v/>
      </c>
      <c r="KF20" s="188" t="str">
        <f>IF(KC20&lt;&gt;"",IF(ABS($F20-$G20)&gt;=PrSettings!$M$7,(ABS($F20-$G20-JZ20+KA20)&lt;=1)*1,IF(AND(KC20,$F20=$G20,$F20&gt;=PrSettings!$M$6),(ABS(JZ20-$F20)&lt;=1)*1,IF(AND(KC20,$F20+$G20&gt;=PrSettings!$M$8),(ABS(JZ20-$F20)+ABS(KA20-$G20)&lt;=1)*1,""))),"")</f>
        <v/>
      </c>
      <c r="KG20" s="219"/>
      <c r="KI20" s="186">
        <f t="shared" si="22"/>
        <v>6</v>
      </c>
      <c r="KJ20" s="187" t="str">
        <f t="shared" ref="KJ20:KJ25" si="348">$C20</f>
        <v>Brazil</v>
      </c>
      <c r="KK20" s="188">
        <f t="shared" si="92"/>
        <v>8</v>
      </c>
      <c r="KL20" s="187" t="str">
        <f t="shared" ref="KL20:KL25" si="349">$E20</f>
        <v>Morocco</v>
      </c>
      <c r="KM20" s="222"/>
      <c r="KN20" s="222"/>
      <c r="KO20" s="217"/>
      <c r="KP20" s="188" t="str">
        <f t="shared" ref="KP20:KP25" si="350">IF(($F20&lt;&gt;"")*($G20&lt;&gt;"")*(KM20&lt;&gt;"")*(KN20&lt;&gt;""),($F20&gt;$G20)*(KM20&gt;KN20)+($F20=$G20)*(KM20=KN20)+($F20&lt;$G20)*(KM20&lt;KN20),"")</f>
        <v/>
      </c>
      <c r="KQ20" s="188" t="str">
        <f>IF((KP20&lt;&gt;""),IF(OR($F20&lt;&gt;$G20,PrSettings!$M$4="●"),(($F20-$G20)=(KM20-KN20))*1,0),"")</f>
        <v/>
      </c>
      <c r="KR20" s="188" t="str">
        <f t="shared" ref="KR20:KR25" si="351">IF((KP20&lt;&gt;""),($F20=KM20)*($G20=KN20),"")</f>
        <v/>
      </c>
      <c r="KS20" s="188" t="str">
        <f>IF(KP20&lt;&gt;"",IF(ABS($F20-$G20)&gt;=PrSettings!$M$7,(ABS($F20-$G20-KM20+KN20)&lt;=1)*1,IF(AND(KP20,$F20=$G20,$F20&gt;=PrSettings!$M$6),(ABS(KM20-$F20)&lt;=1)*1,IF(AND(KP20,$F20+$G20&gt;=PrSettings!$M$8),(ABS(KM20-$F20)+ABS(KN20-$G20)&lt;=1)*1,""))),"")</f>
        <v/>
      </c>
      <c r="KT20" s="219"/>
      <c r="KV20" s="186">
        <f t="shared" si="23"/>
        <v>6</v>
      </c>
      <c r="KW20" s="187" t="str">
        <f t="shared" ref="KW20:KW25" si="352">$C20</f>
        <v>Brazil</v>
      </c>
      <c r="KX20" s="188">
        <f t="shared" si="95"/>
        <v>8</v>
      </c>
      <c r="KY20" s="187" t="str">
        <f t="shared" ref="KY20:KY25" si="353">$E20</f>
        <v>Morocco</v>
      </c>
      <c r="KZ20" s="222"/>
      <c r="LA20" s="222"/>
      <c r="LB20" s="217"/>
      <c r="LC20" s="188" t="str">
        <f t="shared" ref="LC20:LC25" si="354">IF(($F20&lt;&gt;"")*($G20&lt;&gt;"")*(KZ20&lt;&gt;"")*(LA20&lt;&gt;""),($F20&gt;$G20)*(KZ20&gt;LA20)+($F20=$G20)*(KZ20=LA20)+($F20&lt;$G20)*(KZ20&lt;LA20),"")</f>
        <v/>
      </c>
      <c r="LD20" s="188" t="str">
        <f>IF((LC20&lt;&gt;""),IF(OR($F20&lt;&gt;$G20,PrSettings!$M$4="●"),(($F20-$G20)=(KZ20-LA20))*1,0),"")</f>
        <v/>
      </c>
      <c r="LE20" s="188" t="str">
        <f t="shared" ref="LE20:LE25" si="355">IF((LC20&lt;&gt;""),($F20=KZ20)*($G20=LA20),"")</f>
        <v/>
      </c>
      <c r="LF20" s="188" t="str">
        <f>IF(LC20&lt;&gt;"",IF(ABS($F20-$G20)&gt;=PrSettings!$M$7,(ABS($F20-$G20-KZ20+LA20)&lt;=1)*1,IF(AND(LC20,$F20=$G20,$F20&gt;=PrSettings!$M$6),(ABS(KZ20-$F20)&lt;=1)*1,IF(AND(LC20,$F20+$G20&gt;=PrSettings!$M$8),(ABS(KZ20-$F20)+ABS(LA20-$G20)&lt;=1)*1,""))),"")</f>
        <v/>
      </c>
      <c r="LG20" s="219"/>
      <c r="LI20" s="186">
        <f t="shared" si="24"/>
        <v>6</v>
      </c>
      <c r="LJ20" s="187" t="str">
        <f t="shared" ref="LJ20:LJ25" si="356">$C20</f>
        <v>Brazil</v>
      </c>
      <c r="LK20" s="188">
        <f t="shared" si="98"/>
        <v>8</v>
      </c>
      <c r="LL20" s="187" t="str">
        <f t="shared" ref="LL20:LL25" si="357">$E20</f>
        <v>Morocco</v>
      </c>
      <c r="LM20" s="222"/>
      <c r="LN20" s="222"/>
      <c r="LO20" s="217"/>
      <c r="LP20" s="188" t="str">
        <f t="shared" ref="LP20:LP25" si="358">IF(($F20&lt;&gt;"")*($G20&lt;&gt;"")*(LM20&lt;&gt;"")*(LN20&lt;&gt;""),($F20&gt;$G20)*(LM20&gt;LN20)+($F20=$G20)*(LM20=LN20)+($F20&lt;$G20)*(LM20&lt;LN20),"")</f>
        <v/>
      </c>
      <c r="LQ20" s="188" t="str">
        <f>IF((LP20&lt;&gt;""),IF(OR($F20&lt;&gt;$G20,PrSettings!$M$4="●"),(($F20-$G20)=(LM20-LN20))*1,0),"")</f>
        <v/>
      </c>
      <c r="LR20" s="188" t="str">
        <f t="shared" ref="LR20:LR25" si="359">IF((LP20&lt;&gt;""),($F20=LM20)*($G20=LN20),"")</f>
        <v/>
      </c>
      <c r="LS20" s="188" t="str">
        <f>IF(LP20&lt;&gt;"",IF(ABS($F20-$G20)&gt;=PrSettings!$M$7,(ABS($F20-$G20-LM20+LN20)&lt;=1)*1,IF(AND(LP20,$F20=$G20,$F20&gt;=PrSettings!$M$6),(ABS(LM20-$F20)&lt;=1)*1,IF(AND(LP20,$F20+$G20&gt;=PrSettings!$M$8),(ABS(LM20-$F20)+ABS(LN20-$G20)&lt;=1)*1,""))),"")</f>
        <v/>
      </c>
      <c r="LT20" s="219"/>
      <c r="LV20" s="186">
        <f t="shared" si="25"/>
        <v>6</v>
      </c>
      <c r="LW20" s="187" t="str">
        <f t="shared" ref="LW20:LW25" si="360">$C20</f>
        <v>Brazil</v>
      </c>
      <c r="LX20" s="188">
        <f t="shared" si="101"/>
        <v>8</v>
      </c>
      <c r="LY20" s="187" t="str">
        <f t="shared" ref="LY20:LY25" si="361">$E20</f>
        <v>Morocco</v>
      </c>
      <c r="LZ20" s="222"/>
      <c r="MA20" s="222"/>
      <c r="MB20" s="217"/>
      <c r="MC20" s="188" t="str">
        <f t="shared" ref="MC20:MC25" si="362">IF(($F20&lt;&gt;"")*($G20&lt;&gt;"")*(LZ20&lt;&gt;"")*(MA20&lt;&gt;""),($F20&gt;$G20)*(LZ20&gt;MA20)+($F20=$G20)*(LZ20=MA20)+($F20&lt;$G20)*(LZ20&lt;MA20),"")</f>
        <v/>
      </c>
      <c r="MD20" s="188" t="str">
        <f>IF((MC20&lt;&gt;""),IF(OR($F20&lt;&gt;$G20,PrSettings!$M$4="●"),(($F20-$G20)=(LZ20-MA20))*1,0),"")</f>
        <v/>
      </c>
      <c r="ME20" s="188" t="str">
        <f t="shared" ref="ME20:ME25" si="363">IF((MC20&lt;&gt;""),($F20=LZ20)*($G20=MA20),"")</f>
        <v/>
      </c>
      <c r="MF20" s="188" t="str">
        <f>IF(MC20&lt;&gt;"",IF(ABS($F20-$G20)&gt;=PrSettings!$M$7,(ABS($F20-$G20-LZ20+MA20)&lt;=1)*1,IF(AND(MC20,$F20=$G20,$F20&gt;=PrSettings!$M$6),(ABS(LZ20-$F20)&lt;=1)*1,IF(AND(MC20,$F20+$G20&gt;=PrSettings!$M$8),(ABS(LZ20-$F20)+ABS(MA20-$G20)&lt;=1)*1,""))),"")</f>
        <v/>
      </c>
      <c r="MG20" s="219"/>
    </row>
    <row r="21" spans="2:345">
      <c r="B21" s="186">
        <f>INDEX(Groups!$C$7:$C$65,MATCH(C21,Groups!$D$7:$D$65,0))</f>
        <v>83</v>
      </c>
      <c r="C21" s="187" t="str">
        <f>CalcC!$P$23</f>
        <v>Haiti</v>
      </c>
      <c r="D21" s="188">
        <f>INDEX(Groups!$C$7:$C$65,MATCH(E21,Groups!$D$7:$D$65,0))</f>
        <v>43</v>
      </c>
      <c r="E21" s="187" t="str">
        <f>CalcC!$Q$23</f>
        <v>Scotland</v>
      </c>
      <c r="F21" s="717" t="str">
        <f>CalcC!$R$23</f>
        <v/>
      </c>
      <c r="G21" s="190" t="str">
        <f>CalcC!$S$23</f>
        <v/>
      </c>
      <c r="I21" s="186">
        <f t="shared" si="0"/>
        <v>83</v>
      </c>
      <c r="J21" s="187" t="str">
        <f t="shared" si="260"/>
        <v>Haiti</v>
      </c>
      <c r="K21" s="188">
        <f t="shared" si="26"/>
        <v>43</v>
      </c>
      <c r="L21" s="187" t="str">
        <f t="shared" si="261"/>
        <v>Scotland</v>
      </c>
      <c r="M21" s="222"/>
      <c r="N21" s="222"/>
      <c r="O21" s="218"/>
      <c r="P21" s="188" t="str">
        <f t="shared" si="262"/>
        <v/>
      </c>
      <c r="Q21" s="188" t="str">
        <f>IF((P21&lt;&gt;""),IF(OR($F21&lt;&gt;$G21,PrSettings!$M$4="●"),(($F21-$G21)=(M21-N21))*1,0),"")</f>
        <v/>
      </c>
      <c r="R21" s="188" t="str">
        <f t="shared" si="263"/>
        <v/>
      </c>
      <c r="S21" s="188" t="str">
        <f>IF(P21&lt;&gt;"",IF(ABS($F21-$G21)&gt;=PrSettings!$M$7,(ABS($F21-$G21-M21+N21)&lt;=1)*1,IF(AND(P21,$F21=$G21,$F21&gt;=PrSettings!$M$6),(ABS(M21-$F21)&lt;=1)*1,IF(AND(P21,$F21+$G21&gt;=PrSettings!$M$8),(ABS(M21-$F21)+ABS(N21-$G21)&lt;=1)*1,""))),"")</f>
        <v/>
      </c>
      <c r="T21" s="220"/>
      <c r="V21" s="186">
        <f t="shared" si="1"/>
        <v>83</v>
      </c>
      <c r="W21" s="187" t="str">
        <f t="shared" si="264"/>
        <v>Haiti</v>
      </c>
      <c r="X21" s="188">
        <f t="shared" si="29"/>
        <v>43</v>
      </c>
      <c r="Y21" s="187" t="str">
        <f t="shared" si="265"/>
        <v>Scotland</v>
      </c>
      <c r="Z21" s="222"/>
      <c r="AA21" s="222"/>
      <c r="AB21" s="218"/>
      <c r="AC21" s="188" t="str">
        <f t="shared" si="266"/>
        <v/>
      </c>
      <c r="AD21" s="188" t="str">
        <f>IF((AC21&lt;&gt;""),IF(OR($F21&lt;&gt;$G21,PrSettings!$M$4="●"),(($F21-$G21)=(Z21-AA21))*1,0),"")</f>
        <v/>
      </c>
      <c r="AE21" s="188" t="str">
        <f t="shared" si="267"/>
        <v/>
      </c>
      <c r="AF21" s="188" t="str">
        <f>IF(AC21&lt;&gt;"",IF(ABS($F21-$G21)&gt;=PrSettings!$M$7,(ABS($F21-$G21-Z21+AA21)&lt;=1)*1,IF(AND(AC21,$F21=$G21,$F21&gt;=PrSettings!$M$6),(ABS(Z21-$F21)&lt;=1)*1,IF(AND(AC21,$F21+$G21&gt;=PrSettings!$M$8),(ABS(Z21-$F21)+ABS(AA21-$G21)&lt;=1)*1,""))),"")</f>
        <v/>
      </c>
      <c r="AG21" s="220"/>
      <c r="AI21" s="186">
        <f t="shared" si="2"/>
        <v>83</v>
      </c>
      <c r="AJ21" s="187" t="str">
        <f t="shared" si="268"/>
        <v>Haiti</v>
      </c>
      <c r="AK21" s="188">
        <f t="shared" si="32"/>
        <v>43</v>
      </c>
      <c r="AL21" s="187" t="str">
        <f t="shared" si="269"/>
        <v>Scotland</v>
      </c>
      <c r="AM21" s="222"/>
      <c r="AN21" s="222"/>
      <c r="AO21" s="218"/>
      <c r="AP21" s="188" t="str">
        <f t="shared" si="270"/>
        <v/>
      </c>
      <c r="AQ21" s="188" t="str">
        <f>IF((AP21&lt;&gt;""),IF(OR($F21&lt;&gt;$G21,PrSettings!$M$4="●"),(($F21-$G21)=(AM21-AN21))*1,0),"")</f>
        <v/>
      </c>
      <c r="AR21" s="188" t="str">
        <f t="shared" si="271"/>
        <v/>
      </c>
      <c r="AS21" s="188" t="str">
        <f>IF(AP21&lt;&gt;"",IF(ABS($F21-$G21)&gt;=PrSettings!$M$7,(ABS($F21-$G21-AM21+AN21)&lt;=1)*1,IF(AND(AP21,$F21=$G21,$F21&gt;=PrSettings!$M$6),(ABS(AM21-$F21)&lt;=1)*1,IF(AND(AP21,$F21+$G21&gt;=PrSettings!$M$8),(ABS(AM21-$F21)+ABS(AN21-$G21)&lt;=1)*1,""))),"")</f>
        <v/>
      </c>
      <c r="AT21" s="220"/>
      <c r="AV21" s="186">
        <f t="shared" si="3"/>
        <v>83</v>
      </c>
      <c r="AW21" s="187" t="str">
        <f t="shared" si="272"/>
        <v>Haiti</v>
      </c>
      <c r="AX21" s="188">
        <f t="shared" si="35"/>
        <v>43</v>
      </c>
      <c r="AY21" s="187" t="str">
        <f t="shared" si="273"/>
        <v>Scotland</v>
      </c>
      <c r="AZ21" s="222"/>
      <c r="BA21" s="222"/>
      <c r="BB21" s="218"/>
      <c r="BC21" s="188" t="str">
        <f t="shared" si="274"/>
        <v/>
      </c>
      <c r="BD21" s="188" t="str">
        <f>IF((BC21&lt;&gt;""),IF(OR($F21&lt;&gt;$G21,PrSettings!$M$4="●"),(($F21-$G21)=(AZ21-BA21))*1,0),"")</f>
        <v/>
      </c>
      <c r="BE21" s="188" t="str">
        <f t="shared" si="275"/>
        <v/>
      </c>
      <c r="BF21" s="188" t="str">
        <f>IF(BC21&lt;&gt;"",IF(ABS($F21-$G21)&gt;=PrSettings!$M$7,(ABS($F21-$G21-AZ21+BA21)&lt;=1)*1,IF(AND(BC21,$F21=$G21,$F21&gt;=PrSettings!$M$6),(ABS(AZ21-$F21)&lt;=1)*1,IF(AND(BC21,$F21+$G21&gt;=PrSettings!$M$8),(ABS(AZ21-$F21)+ABS(BA21-$G21)&lt;=1)*1,""))),"")</f>
        <v/>
      </c>
      <c r="BG21" s="220"/>
      <c r="BI21" s="186">
        <f t="shared" si="4"/>
        <v>83</v>
      </c>
      <c r="BJ21" s="187" t="str">
        <f t="shared" si="276"/>
        <v>Haiti</v>
      </c>
      <c r="BK21" s="188">
        <f t="shared" si="38"/>
        <v>43</v>
      </c>
      <c r="BL21" s="187" t="str">
        <f t="shared" si="277"/>
        <v>Scotland</v>
      </c>
      <c r="BM21" s="222"/>
      <c r="BN21" s="222"/>
      <c r="BO21" s="218"/>
      <c r="BP21" s="188" t="str">
        <f t="shared" si="278"/>
        <v/>
      </c>
      <c r="BQ21" s="188" t="str">
        <f>IF((BP21&lt;&gt;""),IF(OR($F21&lt;&gt;$G21,PrSettings!$M$4="●"),(($F21-$G21)=(BM21-BN21))*1,0),"")</f>
        <v/>
      </c>
      <c r="BR21" s="188" t="str">
        <f t="shared" si="279"/>
        <v/>
      </c>
      <c r="BS21" s="188" t="str">
        <f>IF(BP21&lt;&gt;"",IF(ABS($F21-$G21)&gt;=PrSettings!$M$7,(ABS($F21-$G21-BM21+BN21)&lt;=1)*1,IF(AND(BP21,$F21=$G21,$F21&gt;=PrSettings!$M$6),(ABS(BM21-$F21)&lt;=1)*1,IF(AND(BP21,$F21+$G21&gt;=PrSettings!$M$8),(ABS(BM21-$F21)+ABS(BN21-$G21)&lt;=1)*1,""))),"")</f>
        <v/>
      </c>
      <c r="BT21" s="220"/>
      <c r="BV21" s="186">
        <f t="shared" si="5"/>
        <v>83</v>
      </c>
      <c r="BW21" s="187" t="str">
        <f t="shared" si="280"/>
        <v>Haiti</v>
      </c>
      <c r="BX21" s="188">
        <f t="shared" si="41"/>
        <v>43</v>
      </c>
      <c r="BY21" s="187" t="str">
        <f t="shared" si="281"/>
        <v>Scotland</v>
      </c>
      <c r="BZ21" s="222"/>
      <c r="CA21" s="222"/>
      <c r="CB21" s="218"/>
      <c r="CC21" s="188" t="str">
        <f t="shared" si="282"/>
        <v/>
      </c>
      <c r="CD21" s="188" t="str">
        <f>IF((CC21&lt;&gt;""),IF(OR($F21&lt;&gt;$G21,PrSettings!$M$4="●"),(($F21-$G21)=(BZ21-CA21))*1,0),"")</f>
        <v/>
      </c>
      <c r="CE21" s="188" t="str">
        <f t="shared" si="283"/>
        <v/>
      </c>
      <c r="CF21" s="188" t="str">
        <f>IF(CC21&lt;&gt;"",IF(ABS($F21-$G21)&gt;=PrSettings!$M$7,(ABS($F21-$G21-BZ21+CA21)&lt;=1)*1,IF(AND(CC21,$F21=$G21,$F21&gt;=PrSettings!$M$6),(ABS(BZ21-$F21)&lt;=1)*1,IF(AND(CC21,$F21+$G21&gt;=PrSettings!$M$8),(ABS(BZ21-$F21)+ABS(CA21-$G21)&lt;=1)*1,""))),"")</f>
        <v/>
      </c>
      <c r="CG21" s="220"/>
      <c r="CI21" s="186">
        <f t="shared" si="6"/>
        <v>83</v>
      </c>
      <c r="CJ21" s="187" t="str">
        <f t="shared" si="284"/>
        <v>Haiti</v>
      </c>
      <c r="CK21" s="188">
        <f t="shared" si="44"/>
        <v>43</v>
      </c>
      <c r="CL21" s="187" t="str">
        <f t="shared" si="285"/>
        <v>Scotland</v>
      </c>
      <c r="CM21" s="222"/>
      <c r="CN21" s="222"/>
      <c r="CO21" s="218"/>
      <c r="CP21" s="188" t="str">
        <f t="shared" si="286"/>
        <v/>
      </c>
      <c r="CQ21" s="188" t="str">
        <f>IF((CP21&lt;&gt;""),IF(OR($F21&lt;&gt;$G21,PrSettings!$M$4="●"),(($F21-$G21)=(CM21-CN21))*1,0),"")</f>
        <v/>
      </c>
      <c r="CR21" s="188" t="str">
        <f t="shared" si="287"/>
        <v/>
      </c>
      <c r="CS21" s="188" t="str">
        <f>IF(CP21&lt;&gt;"",IF(ABS($F21-$G21)&gt;=PrSettings!$M$7,(ABS($F21-$G21-CM21+CN21)&lt;=1)*1,IF(AND(CP21,$F21=$G21,$F21&gt;=PrSettings!$M$6),(ABS(CM21-$F21)&lt;=1)*1,IF(AND(CP21,$F21+$G21&gt;=PrSettings!$M$8),(ABS(CM21-$F21)+ABS(CN21-$G21)&lt;=1)*1,""))),"")</f>
        <v/>
      </c>
      <c r="CT21" s="220"/>
      <c r="CV21" s="186">
        <f t="shared" si="7"/>
        <v>83</v>
      </c>
      <c r="CW21" s="187" t="str">
        <f t="shared" si="288"/>
        <v>Haiti</v>
      </c>
      <c r="CX21" s="188">
        <f t="shared" si="47"/>
        <v>43</v>
      </c>
      <c r="CY21" s="187" t="str">
        <f t="shared" si="289"/>
        <v>Scotland</v>
      </c>
      <c r="CZ21" s="222"/>
      <c r="DA21" s="222"/>
      <c r="DB21" s="218"/>
      <c r="DC21" s="188" t="str">
        <f t="shared" si="290"/>
        <v/>
      </c>
      <c r="DD21" s="188" t="str">
        <f>IF((DC21&lt;&gt;""),IF(OR($F21&lt;&gt;$G21,PrSettings!$M$4="●"),(($F21-$G21)=(CZ21-DA21))*1,0),"")</f>
        <v/>
      </c>
      <c r="DE21" s="188" t="str">
        <f t="shared" si="291"/>
        <v/>
      </c>
      <c r="DF21" s="188" t="str">
        <f>IF(DC21&lt;&gt;"",IF(ABS($F21-$G21)&gt;=PrSettings!$M$7,(ABS($F21-$G21-CZ21+DA21)&lt;=1)*1,IF(AND(DC21,$F21=$G21,$F21&gt;=PrSettings!$M$6),(ABS(CZ21-$F21)&lt;=1)*1,IF(AND(DC21,$F21+$G21&gt;=PrSettings!$M$8),(ABS(CZ21-$F21)+ABS(DA21-$G21)&lt;=1)*1,""))),"")</f>
        <v/>
      </c>
      <c r="DG21" s="220"/>
      <c r="DI21" s="186">
        <f t="shared" si="8"/>
        <v>83</v>
      </c>
      <c r="DJ21" s="187" t="str">
        <f t="shared" si="292"/>
        <v>Haiti</v>
      </c>
      <c r="DK21" s="188">
        <f t="shared" si="50"/>
        <v>43</v>
      </c>
      <c r="DL21" s="187" t="str">
        <f t="shared" si="293"/>
        <v>Scotland</v>
      </c>
      <c r="DM21" s="222"/>
      <c r="DN21" s="222"/>
      <c r="DO21" s="218"/>
      <c r="DP21" s="188" t="str">
        <f t="shared" si="294"/>
        <v/>
      </c>
      <c r="DQ21" s="188" t="str">
        <f>IF((DP21&lt;&gt;""),IF(OR($F21&lt;&gt;$G21,PrSettings!$M$4="●"),(($F21-$G21)=(DM21-DN21))*1,0),"")</f>
        <v/>
      </c>
      <c r="DR21" s="188" t="str">
        <f t="shared" si="295"/>
        <v/>
      </c>
      <c r="DS21" s="188" t="str">
        <f>IF(DP21&lt;&gt;"",IF(ABS($F21-$G21)&gt;=PrSettings!$M$7,(ABS($F21-$G21-DM21+DN21)&lt;=1)*1,IF(AND(DP21,$F21=$G21,$F21&gt;=PrSettings!$M$6),(ABS(DM21-$F21)&lt;=1)*1,IF(AND(DP21,$F21+$G21&gt;=PrSettings!$M$8),(ABS(DM21-$F21)+ABS(DN21-$G21)&lt;=1)*1,""))),"")</f>
        <v/>
      </c>
      <c r="DT21" s="220"/>
      <c r="DV21" s="186">
        <f t="shared" si="9"/>
        <v>83</v>
      </c>
      <c r="DW21" s="187" t="str">
        <f t="shared" si="296"/>
        <v>Haiti</v>
      </c>
      <c r="DX21" s="188">
        <f t="shared" si="53"/>
        <v>43</v>
      </c>
      <c r="DY21" s="187" t="str">
        <f t="shared" si="297"/>
        <v>Scotland</v>
      </c>
      <c r="DZ21" s="222"/>
      <c r="EA21" s="222"/>
      <c r="EB21" s="218"/>
      <c r="EC21" s="188" t="str">
        <f t="shared" si="298"/>
        <v/>
      </c>
      <c r="ED21" s="188" t="str">
        <f>IF((EC21&lt;&gt;""),IF(OR($F21&lt;&gt;$G21,PrSettings!$M$4="●"),(($F21-$G21)=(DZ21-EA21))*1,0),"")</f>
        <v/>
      </c>
      <c r="EE21" s="188" t="str">
        <f t="shared" si="299"/>
        <v/>
      </c>
      <c r="EF21" s="188" t="str">
        <f>IF(EC21&lt;&gt;"",IF(ABS($F21-$G21)&gt;=PrSettings!$M$7,(ABS($F21-$G21-DZ21+EA21)&lt;=1)*1,IF(AND(EC21,$F21=$G21,$F21&gt;=PrSettings!$M$6),(ABS(DZ21-$F21)&lt;=1)*1,IF(AND(EC21,$F21+$G21&gt;=PrSettings!$M$8),(ABS(DZ21-$F21)+ABS(EA21-$G21)&lt;=1)*1,""))),"")</f>
        <v/>
      </c>
      <c r="EG21" s="220"/>
      <c r="EI21" s="186">
        <f t="shared" si="10"/>
        <v>83</v>
      </c>
      <c r="EJ21" s="187" t="str">
        <f t="shared" si="300"/>
        <v>Haiti</v>
      </c>
      <c r="EK21" s="188">
        <f t="shared" si="56"/>
        <v>43</v>
      </c>
      <c r="EL21" s="187" t="str">
        <f t="shared" si="301"/>
        <v>Scotland</v>
      </c>
      <c r="EM21" s="222"/>
      <c r="EN21" s="222"/>
      <c r="EO21" s="218"/>
      <c r="EP21" s="188" t="str">
        <f t="shared" si="302"/>
        <v/>
      </c>
      <c r="EQ21" s="188" t="str">
        <f>IF((EP21&lt;&gt;""),IF(OR($F21&lt;&gt;$G21,PrSettings!$M$4="●"),(($F21-$G21)=(EM21-EN21))*1,0),"")</f>
        <v/>
      </c>
      <c r="ER21" s="188" t="str">
        <f t="shared" si="303"/>
        <v/>
      </c>
      <c r="ES21" s="188" t="str">
        <f>IF(EP21&lt;&gt;"",IF(ABS($F21-$G21)&gt;=PrSettings!$M$7,(ABS($F21-$G21-EM21+EN21)&lt;=1)*1,IF(AND(EP21,$F21=$G21,$F21&gt;=PrSettings!$M$6),(ABS(EM21-$F21)&lt;=1)*1,IF(AND(EP21,$F21+$G21&gt;=PrSettings!$M$8),(ABS(EM21-$F21)+ABS(EN21-$G21)&lt;=1)*1,""))),"")</f>
        <v/>
      </c>
      <c r="ET21" s="220"/>
      <c r="EV21" s="186">
        <f t="shared" si="11"/>
        <v>83</v>
      </c>
      <c r="EW21" s="187" t="str">
        <f t="shared" si="304"/>
        <v>Haiti</v>
      </c>
      <c r="EX21" s="188">
        <f t="shared" si="59"/>
        <v>43</v>
      </c>
      <c r="EY21" s="187" t="str">
        <f t="shared" si="305"/>
        <v>Scotland</v>
      </c>
      <c r="EZ21" s="222"/>
      <c r="FA21" s="222"/>
      <c r="FB21" s="218"/>
      <c r="FC21" s="188" t="str">
        <f t="shared" si="306"/>
        <v/>
      </c>
      <c r="FD21" s="188" t="str">
        <f>IF((FC21&lt;&gt;""),IF(OR($F21&lt;&gt;$G21,PrSettings!$M$4="●"),(($F21-$G21)=(EZ21-FA21))*1,0),"")</f>
        <v/>
      </c>
      <c r="FE21" s="188" t="str">
        <f t="shared" si="307"/>
        <v/>
      </c>
      <c r="FF21" s="188" t="str">
        <f>IF(FC21&lt;&gt;"",IF(ABS($F21-$G21)&gt;=PrSettings!$M$7,(ABS($F21-$G21-EZ21+FA21)&lt;=1)*1,IF(AND(FC21,$F21=$G21,$F21&gt;=PrSettings!$M$6),(ABS(EZ21-$F21)&lt;=1)*1,IF(AND(FC21,$F21+$G21&gt;=PrSettings!$M$8),(ABS(EZ21-$F21)+ABS(FA21-$G21)&lt;=1)*1,""))),"")</f>
        <v/>
      </c>
      <c r="FG21" s="220"/>
      <c r="FI21" s="186">
        <f t="shared" si="12"/>
        <v>83</v>
      </c>
      <c r="FJ21" s="187" t="str">
        <f t="shared" si="308"/>
        <v>Haiti</v>
      </c>
      <c r="FK21" s="188">
        <f t="shared" si="62"/>
        <v>43</v>
      </c>
      <c r="FL21" s="187" t="str">
        <f t="shared" si="309"/>
        <v>Scotland</v>
      </c>
      <c r="FM21" s="222"/>
      <c r="FN21" s="222"/>
      <c r="FO21" s="218"/>
      <c r="FP21" s="188" t="str">
        <f t="shared" si="310"/>
        <v/>
      </c>
      <c r="FQ21" s="188" t="str">
        <f>IF((FP21&lt;&gt;""),IF(OR($F21&lt;&gt;$G21,PrSettings!$M$4="●"),(($F21-$G21)=(FM21-FN21))*1,0),"")</f>
        <v/>
      </c>
      <c r="FR21" s="188" t="str">
        <f t="shared" si="311"/>
        <v/>
      </c>
      <c r="FS21" s="188" t="str">
        <f>IF(FP21&lt;&gt;"",IF(ABS($F21-$G21)&gt;=PrSettings!$M$7,(ABS($F21-$G21-FM21+FN21)&lt;=1)*1,IF(AND(FP21,$F21=$G21,$F21&gt;=PrSettings!$M$6),(ABS(FM21-$F21)&lt;=1)*1,IF(AND(FP21,$F21+$G21&gt;=PrSettings!$M$8),(ABS(FM21-$F21)+ABS(FN21-$G21)&lt;=1)*1,""))),"")</f>
        <v/>
      </c>
      <c r="FT21" s="220"/>
      <c r="FV21" s="186">
        <f t="shared" si="13"/>
        <v>83</v>
      </c>
      <c r="FW21" s="187" t="str">
        <f t="shared" si="312"/>
        <v>Haiti</v>
      </c>
      <c r="FX21" s="188">
        <f t="shared" si="65"/>
        <v>43</v>
      </c>
      <c r="FY21" s="187" t="str">
        <f t="shared" si="313"/>
        <v>Scotland</v>
      </c>
      <c r="FZ21" s="222"/>
      <c r="GA21" s="222"/>
      <c r="GB21" s="218"/>
      <c r="GC21" s="188" t="str">
        <f t="shared" si="314"/>
        <v/>
      </c>
      <c r="GD21" s="188" t="str">
        <f>IF((GC21&lt;&gt;""),IF(OR($F21&lt;&gt;$G21,PrSettings!$M$4="●"),(($F21-$G21)=(FZ21-GA21))*1,0),"")</f>
        <v/>
      </c>
      <c r="GE21" s="188" t="str">
        <f t="shared" si="315"/>
        <v/>
      </c>
      <c r="GF21" s="188" t="str">
        <f>IF(GC21&lt;&gt;"",IF(ABS($F21-$G21)&gt;=PrSettings!$M$7,(ABS($F21-$G21-FZ21+GA21)&lt;=1)*1,IF(AND(GC21,$F21=$G21,$F21&gt;=PrSettings!$M$6),(ABS(FZ21-$F21)&lt;=1)*1,IF(AND(GC21,$F21+$G21&gt;=PrSettings!$M$8),(ABS(FZ21-$F21)+ABS(GA21-$G21)&lt;=1)*1,""))),"")</f>
        <v/>
      </c>
      <c r="GG21" s="220"/>
      <c r="GI21" s="186">
        <f t="shared" si="14"/>
        <v>83</v>
      </c>
      <c r="GJ21" s="187" t="str">
        <f t="shared" si="316"/>
        <v>Haiti</v>
      </c>
      <c r="GK21" s="188">
        <f t="shared" si="68"/>
        <v>43</v>
      </c>
      <c r="GL21" s="187" t="str">
        <f t="shared" si="317"/>
        <v>Scotland</v>
      </c>
      <c r="GM21" s="222"/>
      <c r="GN21" s="222"/>
      <c r="GO21" s="218"/>
      <c r="GP21" s="188" t="str">
        <f t="shared" si="318"/>
        <v/>
      </c>
      <c r="GQ21" s="188" t="str">
        <f>IF((GP21&lt;&gt;""),IF(OR($F21&lt;&gt;$G21,PrSettings!$M$4="●"),(($F21-$G21)=(GM21-GN21))*1,0),"")</f>
        <v/>
      </c>
      <c r="GR21" s="188" t="str">
        <f t="shared" si="319"/>
        <v/>
      </c>
      <c r="GS21" s="188" t="str">
        <f>IF(GP21&lt;&gt;"",IF(ABS($F21-$G21)&gt;=PrSettings!$M$7,(ABS($F21-$G21-GM21+GN21)&lt;=1)*1,IF(AND(GP21,$F21=$G21,$F21&gt;=PrSettings!$M$6),(ABS(GM21-$F21)&lt;=1)*1,IF(AND(GP21,$F21+$G21&gt;=PrSettings!$M$8),(ABS(GM21-$F21)+ABS(GN21-$G21)&lt;=1)*1,""))),"")</f>
        <v/>
      </c>
      <c r="GT21" s="220"/>
      <c r="GV21" s="186">
        <f t="shared" si="15"/>
        <v>83</v>
      </c>
      <c r="GW21" s="187" t="str">
        <f t="shared" si="320"/>
        <v>Haiti</v>
      </c>
      <c r="GX21" s="188">
        <f t="shared" si="71"/>
        <v>43</v>
      </c>
      <c r="GY21" s="187" t="str">
        <f t="shared" si="321"/>
        <v>Scotland</v>
      </c>
      <c r="GZ21" s="222"/>
      <c r="HA21" s="222"/>
      <c r="HB21" s="218"/>
      <c r="HC21" s="188" t="str">
        <f t="shared" si="322"/>
        <v/>
      </c>
      <c r="HD21" s="188" t="str">
        <f>IF((HC21&lt;&gt;""),IF(OR($F21&lt;&gt;$G21,PrSettings!$M$4="●"),(($F21-$G21)=(GZ21-HA21))*1,0),"")</f>
        <v/>
      </c>
      <c r="HE21" s="188" t="str">
        <f t="shared" si="323"/>
        <v/>
      </c>
      <c r="HF21" s="188" t="str">
        <f>IF(HC21&lt;&gt;"",IF(ABS($F21-$G21)&gt;=PrSettings!$M$7,(ABS($F21-$G21-GZ21+HA21)&lt;=1)*1,IF(AND(HC21,$F21=$G21,$F21&gt;=PrSettings!$M$6),(ABS(GZ21-$F21)&lt;=1)*1,IF(AND(HC21,$F21+$G21&gt;=PrSettings!$M$8),(ABS(GZ21-$F21)+ABS(HA21-$G21)&lt;=1)*1,""))),"")</f>
        <v/>
      </c>
      <c r="HG21" s="220"/>
      <c r="HI21" s="186">
        <f t="shared" si="16"/>
        <v>83</v>
      </c>
      <c r="HJ21" s="187" t="str">
        <f t="shared" si="324"/>
        <v>Haiti</v>
      </c>
      <c r="HK21" s="188">
        <f t="shared" si="74"/>
        <v>43</v>
      </c>
      <c r="HL21" s="187" t="str">
        <f t="shared" si="325"/>
        <v>Scotland</v>
      </c>
      <c r="HM21" s="222"/>
      <c r="HN21" s="222"/>
      <c r="HO21" s="218"/>
      <c r="HP21" s="188" t="str">
        <f t="shared" si="326"/>
        <v/>
      </c>
      <c r="HQ21" s="188" t="str">
        <f>IF((HP21&lt;&gt;""),IF(OR($F21&lt;&gt;$G21,PrSettings!$M$4="●"),(($F21-$G21)=(HM21-HN21))*1,0),"")</f>
        <v/>
      </c>
      <c r="HR21" s="188" t="str">
        <f t="shared" si="327"/>
        <v/>
      </c>
      <c r="HS21" s="188" t="str">
        <f>IF(HP21&lt;&gt;"",IF(ABS($F21-$G21)&gt;=PrSettings!$M$7,(ABS($F21-$G21-HM21+HN21)&lt;=1)*1,IF(AND(HP21,$F21=$G21,$F21&gt;=PrSettings!$M$6),(ABS(HM21-$F21)&lt;=1)*1,IF(AND(HP21,$F21+$G21&gt;=PrSettings!$M$8),(ABS(HM21-$F21)+ABS(HN21-$G21)&lt;=1)*1,""))),"")</f>
        <v/>
      </c>
      <c r="HT21" s="220"/>
      <c r="HV21" s="186">
        <f t="shared" si="17"/>
        <v>83</v>
      </c>
      <c r="HW21" s="187" t="str">
        <f t="shared" si="328"/>
        <v>Haiti</v>
      </c>
      <c r="HX21" s="188">
        <f t="shared" si="77"/>
        <v>43</v>
      </c>
      <c r="HY21" s="187" t="str">
        <f t="shared" si="329"/>
        <v>Scotland</v>
      </c>
      <c r="HZ21" s="222"/>
      <c r="IA21" s="222"/>
      <c r="IB21" s="218"/>
      <c r="IC21" s="188" t="str">
        <f t="shared" si="330"/>
        <v/>
      </c>
      <c r="ID21" s="188" t="str">
        <f>IF((IC21&lt;&gt;""),IF(OR($F21&lt;&gt;$G21,PrSettings!$M$4="●"),(($F21-$G21)=(HZ21-IA21))*1,0),"")</f>
        <v/>
      </c>
      <c r="IE21" s="188" t="str">
        <f t="shared" si="331"/>
        <v/>
      </c>
      <c r="IF21" s="188" t="str">
        <f>IF(IC21&lt;&gt;"",IF(ABS($F21-$G21)&gt;=PrSettings!$M$7,(ABS($F21-$G21-HZ21+IA21)&lt;=1)*1,IF(AND(IC21,$F21=$G21,$F21&gt;=PrSettings!$M$6),(ABS(HZ21-$F21)&lt;=1)*1,IF(AND(IC21,$F21+$G21&gt;=PrSettings!$M$8),(ABS(HZ21-$F21)+ABS(IA21-$G21)&lt;=1)*1,""))),"")</f>
        <v/>
      </c>
      <c r="IG21" s="220"/>
      <c r="II21" s="186">
        <f t="shared" si="18"/>
        <v>83</v>
      </c>
      <c r="IJ21" s="187" t="str">
        <f t="shared" si="332"/>
        <v>Haiti</v>
      </c>
      <c r="IK21" s="188">
        <f t="shared" si="80"/>
        <v>43</v>
      </c>
      <c r="IL21" s="187" t="str">
        <f t="shared" si="333"/>
        <v>Scotland</v>
      </c>
      <c r="IM21" s="222"/>
      <c r="IN21" s="222"/>
      <c r="IO21" s="218"/>
      <c r="IP21" s="188" t="str">
        <f t="shared" si="334"/>
        <v/>
      </c>
      <c r="IQ21" s="188" t="str">
        <f>IF((IP21&lt;&gt;""),IF(OR($F21&lt;&gt;$G21,PrSettings!$M$4="●"),(($F21-$G21)=(IM21-IN21))*1,0),"")</f>
        <v/>
      </c>
      <c r="IR21" s="188" t="str">
        <f t="shared" si="335"/>
        <v/>
      </c>
      <c r="IS21" s="188" t="str">
        <f>IF(IP21&lt;&gt;"",IF(ABS($F21-$G21)&gt;=PrSettings!$M$7,(ABS($F21-$G21-IM21+IN21)&lt;=1)*1,IF(AND(IP21,$F21=$G21,$F21&gt;=PrSettings!$M$6),(ABS(IM21-$F21)&lt;=1)*1,IF(AND(IP21,$F21+$G21&gt;=PrSettings!$M$8),(ABS(IM21-$F21)+ABS(IN21-$G21)&lt;=1)*1,""))),"")</f>
        <v/>
      </c>
      <c r="IT21" s="220"/>
      <c r="IV21" s="186">
        <f t="shared" si="19"/>
        <v>83</v>
      </c>
      <c r="IW21" s="187" t="str">
        <f t="shared" si="336"/>
        <v>Haiti</v>
      </c>
      <c r="IX21" s="188">
        <f t="shared" si="83"/>
        <v>43</v>
      </c>
      <c r="IY21" s="187" t="str">
        <f t="shared" si="337"/>
        <v>Scotland</v>
      </c>
      <c r="IZ21" s="222"/>
      <c r="JA21" s="222"/>
      <c r="JB21" s="218"/>
      <c r="JC21" s="188" t="str">
        <f t="shared" si="338"/>
        <v/>
      </c>
      <c r="JD21" s="188" t="str">
        <f>IF((JC21&lt;&gt;""),IF(OR($F21&lt;&gt;$G21,PrSettings!$M$4="●"),(($F21-$G21)=(IZ21-JA21))*1,0),"")</f>
        <v/>
      </c>
      <c r="JE21" s="188" t="str">
        <f t="shared" si="339"/>
        <v/>
      </c>
      <c r="JF21" s="188" t="str">
        <f>IF(JC21&lt;&gt;"",IF(ABS($F21-$G21)&gt;=PrSettings!$M$7,(ABS($F21-$G21-IZ21+JA21)&lt;=1)*1,IF(AND(JC21,$F21=$G21,$F21&gt;=PrSettings!$M$6),(ABS(IZ21-$F21)&lt;=1)*1,IF(AND(JC21,$F21+$G21&gt;=PrSettings!$M$8),(ABS(IZ21-$F21)+ABS(JA21-$G21)&lt;=1)*1,""))),"")</f>
        <v/>
      </c>
      <c r="JG21" s="220"/>
      <c r="JI21" s="186">
        <f t="shared" si="20"/>
        <v>83</v>
      </c>
      <c r="JJ21" s="187" t="str">
        <f t="shared" si="340"/>
        <v>Haiti</v>
      </c>
      <c r="JK21" s="188">
        <f t="shared" si="86"/>
        <v>43</v>
      </c>
      <c r="JL21" s="187" t="str">
        <f t="shared" si="341"/>
        <v>Scotland</v>
      </c>
      <c r="JM21" s="222"/>
      <c r="JN21" s="222"/>
      <c r="JO21" s="218"/>
      <c r="JP21" s="188" t="str">
        <f t="shared" si="342"/>
        <v/>
      </c>
      <c r="JQ21" s="188" t="str">
        <f>IF((JP21&lt;&gt;""),IF(OR($F21&lt;&gt;$G21,PrSettings!$M$4="●"),(($F21-$G21)=(JM21-JN21))*1,0),"")</f>
        <v/>
      </c>
      <c r="JR21" s="188" t="str">
        <f t="shared" si="343"/>
        <v/>
      </c>
      <c r="JS21" s="188" t="str">
        <f>IF(JP21&lt;&gt;"",IF(ABS($F21-$G21)&gt;=PrSettings!$M$7,(ABS($F21-$G21-JM21+JN21)&lt;=1)*1,IF(AND(JP21,$F21=$G21,$F21&gt;=PrSettings!$M$6),(ABS(JM21-$F21)&lt;=1)*1,IF(AND(JP21,$F21+$G21&gt;=PrSettings!$M$8),(ABS(JM21-$F21)+ABS(JN21-$G21)&lt;=1)*1,""))),"")</f>
        <v/>
      </c>
      <c r="JT21" s="220"/>
      <c r="JV21" s="186">
        <f t="shared" si="21"/>
        <v>83</v>
      </c>
      <c r="JW21" s="187" t="str">
        <f t="shared" si="344"/>
        <v>Haiti</v>
      </c>
      <c r="JX21" s="188">
        <f t="shared" si="89"/>
        <v>43</v>
      </c>
      <c r="JY21" s="187" t="str">
        <f t="shared" si="345"/>
        <v>Scotland</v>
      </c>
      <c r="JZ21" s="222"/>
      <c r="KA21" s="222"/>
      <c r="KB21" s="218"/>
      <c r="KC21" s="188" t="str">
        <f t="shared" si="346"/>
        <v/>
      </c>
      <c r="KD21" s="188" t="str">
        <f>IF((KC21&lt;&gt;""),IF(OR($F21&lt;&gt;$G21,PrSettings!$M$4="●"),(($F21-$G21)=(JZ21-KA21))*1,0),"")</f>
        <v/>
      </c>
      <c r="KE21" s="188" t="str">
        <f t="shared" si="347"/>
        <v/>
      </c>
      <c r="KF21" s="188" t="str">
        <f>IF(KC21&lt;&gt;"",IF(ABS($F21-$G21)&gt;=PrSettings!$M$7,(ABS($F21-$G21-JZ21+KA21)&lt;=1)*1,IF(AND(KC21,$F21=$G21,$F21&gt;=PrSettings!$M$6),(ABS(JZ21-$F21)&lt;=1)*1,IF(AND(KC21,$F21+$G21&gt;=PrSettings!$M$8),(ABS(JZ21-$F21)+ABS(KA21-$G21)&lt;=1)*1,""))),"")</f>
        <v/>
      </c>
      <c r="KG21" s="220"/>
      <c r="KI21" s="186">
        <f t="shared" si="22"/>
        <v>83</v>
      </c>
      <c r="KJ21" s="187" t="str">
        <f t="shared" si="348"/>
        <v>Haiti</v>
      </c>
      <c r="KK21" s="188">
        <f t="shared" si="92"/>
        <v>43</v>
      </c>
      <c r="KL21" s="187" t="str">
        <f t="shared" si="349"/>
        <v>Scotland</v>
      </c>
      <c r="KM21" s="222"/>
      <c r="KN21" s="222"/>
      <c r="KO21" s="218"/>
      <c r="KP21" s="188" t="str">
        <f t="shared" si="350"/>
        <v/>
      </c>
      <c r="KQ21" s="188" t="str">
        <f>IF((KP21&lt;&gt;""),IF(OR($F21&lt;&gt;$G21,PrSettings!$M$4="●"),(($F21-$G21)=(KM21-KN21))*1,0),"")</f>
        <v/>
      </c>
      <c r="KR21" s="188" t="str">
        <f t="shared" si="351"/>
        <v/>
      </c>
      <c r="KS21" s="188" t="str">
        <f>IF(KP21&lt;&gt;"",IF(ABS($F21-$G21)&gt;=PrSettings!$M$7,(ABS($F21-$G21-KM21+KN21)&lt;=1)*1,IF(AND(KP21,$F21=$G21,$F21&gt;=PrSettings!$M$6),(ABS(KM21-$F21)&lt;=1)*1,IF(AND(KP21,$F21+$G21&gt;=PrSettings!$M$8),(ABS(KM21-$F21)+ABS(KN21-$G21)&lt;=1)*1,""))),"")</f>
        <v/>
      </c>
      <c r="KT21" s="220"/>
      <c r="KV21" s="186">
        <f t="shared" si="23"/>
        <v>83</v>
      </c>
      <c r="KW21" s="187" t="str">
        <f t="shared" si="352"/>
        <v>Haiti</v>
      </c>
      <c r="KX21" s="188">
        <f t="shared" si="95"/>
        <v>43</v>
      </c>
      <c r="KY21" s="187" t="str">
        <f t="shared" si="353"/>
        <v>Scotland</v>
      </c>
      <c r="KZ21" s="222"/>
      <c r="LA21" s="222"/>
      <c r="LB21" s="218"/>
      <c r="LC21" s="188" t="str">
        <f t="shared" si="354"/>
        <v/>
      </c>
      <c r="LD21" s="188" t="str">
        <f>IF((LC21&lt;&gt;""),IF(OR($F21&lt;&gt;$G21,PrSettings!$M$4="●"),(($F21-$G21)=(KZ21-LA21))*1,0),"")</f>
        <v/>
      </c>
      <c r="LE21" s="188" t="str">
        <f t="shared" si="355"/>
        <v/>
      </c>
      <c r="LF21" s="188" t="str">
        <f>IF(LC21&lt;&gt;"",IF(ABS($F21-$G21)&gt;=PrSettings!$M$7,(ABS($F21-$G21-KZ21+LA21)&lt;=1)*1,IF(AND(LC21,$F21=$G21,$F21&gt;=PrSettings!$M$6),(ABS(KZ21-$F21)&lt;=1)*1,IF(AND(LC21,$F21+$G21&gt;=PrSettings!$M$8),(ABS(KZ21-$F21)+ABS(LA21-$G21)&lt;=1)*1,""))),"")</f>
        <v/>
      </c>
      <c r="LG21" s="220"/>
      <c r="LI21" s="186">
        <f t="shared" si="24"/>
        <v>83</v>
      </c>
      <c r="LJ21" s="187" t="str">
        <f t="shared" si="356"/>
        <v>Haiti</v>
      </c>
      <c r="LK21" s="188">
        <f t="shared" si="98"/>
        <v>43</v>
      </c>
      <c r="LL21" s="187" t="str">
        <f t="shared" si="357"/>
        <v>Scotland</v>
      </c>
      <c r="LM21" s="222"/>
      <c r="LN21" s="222"/>
      <c r="LO21" s="218"/>
      <c r="LP21" s="188" t="str">
        <f t="shared" si="358"/>
        <v/>
      </c>
      <c r="LQ21" s="188" t="str">
        <f>IF((LP21&lt;&gt;""),IF(OR($F21&lt;&gt;$G21,PrSettings!$M$4="●"),(($F21-$G21)=(LM21-LN21))*1,0),"")</f>
        <v/>
      </c>
      <c r="LR21" s="188" t="str">
        <f t="shared" si="359"/>
        <v/>
      </c>
      <c r="LS21" s="188" t="str">
        <f>IF(LP21&lt;&gt;"",IF(ABS($F21-$G21)&gt;=PrSettings!$M$7,(ABS($F21-$G21-LM21+LN21)&lt;=1)*1,IF(AND(LP21,$F21=$G21,$F21&gt;=PrSettings!$M$6),(ABS(LM21-$F21)&lt;=1)*1,IF(AND(LP21,$F21+$G21&gt;=PrSettings!$M$8),(ABS(LM21-$F21)+ABS(LN21-$G21)&lt;=1)*1,""))),"")</f>
        <v/>
      </c>
      <c r="LT21" s="220"/>
      <c r="LV21" s="186">
        <f t="shared" si="25"/>
        <v>83</v>
      </c>
      <c r="LW21" s="187" t="str">
        <f t="shared" si="360"/>
        <v>Haiti</v>
      </c>
      <c r="LX21" s="188">
        <f t="shared" si="101"/>
        <v>43</v>
      </c>
      <c r="LY21" s="187" t="str">
        <f t="shared" si="361"/>
        <v>Scotland</v>
      </c>
      <c r="LZ21" s="222"/>
      <c r="MA21" s="222"/>
      <c r="MB21" s="218"/>
      <c r="MC21" s="188" t="str">
        <f t="shared" si="362"/>
        <v/>
      </c>
      <c r="MD21" s="188" t="str">
        <f>IF((MC21&lt;&gt;""),IF(OR($F21&lt;&gt;$G21,PrSettings!$M$4="●"),(($F21-$G21)=(LZ21-MA21))*1,0),"")</f>
        <v/>
      </c>
      <c r="ME21" s="188" t="str">
        <f t="shared" si="363"/>
        <v/>
      </c>
      <c r="MF21" s="188" t="str">
        <f>IF(MC21&lt;&gt;"",IF(ABS($F21-$G21)&gt;=PrSettings!$M$7,(ABS($F21-$G21-LZ21+MA21)&lt;=1)*1,IF(AND(MC21,$F21=$G21,$F21&gt;=PrSettings!$M$6),(ABS(LZ21-$F21)&lt;=1)*1,IF(AND(MC21,$F21+$G21&gt;=PrSettings!$M$8),(ABS(LZ21-$F21)+ABS(MA21-$G21)&lt;=1)*1,""))),"")</f>
        <v/>
      </c>
      <c r="MG21" s="220"/>
    </row>
    <row r="22" spans="2:345">
      <c r="B22" s="186">
        <f>INDEX(Groups!$C$7:$C$65,MATCH(C22,Groups!$D$7:$D$65,0))</f>
        <v>43</v>
      </c>
      <c r="C22" s="187" t="str">
        <f>CalcC!$P$24</f>
        <v>Scotland</v>
      </c>
      <c r="D22" s="188">
        <f>INDEX(Groups!$C$7:$C$65,MATCH(E22,Groups!$D$7:$D$65,0))</f>
        <v>8</v>
      </c>
      <c r="E22" s="187" t="str">
        <f>CalcC!$Q$24</f>
        <v>Morocco</v>
      </c>
      <c r="F22" s="189" t="str">
        <f>CalcC!$R$24</f>
        <v/>
      </c>
      <c r="G22" s="190" t="str">
        <f>CalcC!$S$24</f>
        <v/>
      </c>
      <c r="I22" s="186">
        <f t="shared" si="0"/>
        <v>43</v>
      </c>
      <c r="J22" s="187" t="str">
        <f t="shared" si="260"/>
        <v>Scotland</v>
      </c>
      <c r="K22" s="188">
        <f t="shared" si="26"/>
        <v>8</v>
      </c>
      <c r="L22" s="187" t="str">
        <f t="shared" si="261"/>
        <v>Morocco</v>
      </c>
      <c r="M22" s="222"/>
      <c r="N22" s="222"/>
      <c r="O22" s="218"/>
      <c r="P22" s="188" t="str">
        <f t="shared" si="262"/>
        <v/>
      </c>
      <c r="Q22" s="188" t="str">
        <f>IF((P22&lt;&gt;""),IF(OR($F22&lt;&gt;$G22,PrSettings!$M$4="●"),(($F22-$G22)=(M22-N22))*1,0),"")</f>
        <v/>
      </c>
      <c r="R22" s="188" t="str">
        <f t="shared" si="263"/>
        <v/>
      </c>
      <c r="S22" s="188" t="str">
        <f>IF(P22&lt;&gt;"",IF(ABS($F22-$G22)&gt;=PrSettings!$M$7,(ABS($F22-$G22-M22+N22)&lt;=1)*1,IF(AND(P22,$F22=$G22,$F22&gt;=PrSettings!$M$6),(ABS(M22-$F22)&lt;=1)*1,IF(AND(P22,$F22+$G22&gt;=PrSettings!$M$8),(ABS(M22-$F22)+ABS(N22-$G22)&lt;=1)*1,""))),"")</f>
        <v/>
      </c>
      <c r="T22" s="220"/>
      <c r="V22" s="186">
        <f t="shared" si="1"/>
        <v>43</v>
      </c>
      <c r="W22" s="187" t="str">
        <f t="shared" si="264"/>
        <v>Scotland</v>
      </c>
      <c r="X22" s="188">
        <f t="shared" si="29"/>
        <v>8</v>
      </c>
      <c r="Y22" s="187" t="str">
        <f t="shared" si="265"/>
        <v>Morocco</v>
      </c>
      <c r="Z22" s="222"/>
      <c r="AA22" s="222"/>
      <c r="AB22" s="218"/>
      <c r="AC22" s="188" t="str">
        <f t="shared" si="266"/>
        <v/>
      </c>
      <c r="AD22" s="188" t="str">
        <f>IF((AC22&lt;&gt;""),IF(OR($F22&lt;&gt;$G22,PrSettings!$M$4="●"),(($F22-$G22)=(Z22-AA22))*1,0),"")</f>
        <v/>
      </c>
      <c r="AE22" s="188" t="str">
        <f t="shared" si="267"/>
        <v/>
      </c>
      <c r="AF22" s="188" t="str">
        <f>IF(AC22&lt;&gt;"",IF(ABS($F22-$G22)&gt;=PrSettings!$M$7,(ABS($F22-$G22-Z22+AA22)&lt;=1)*1,IF(AND(AC22,$F22=$G22,$F22&gt;=PrSettings!$M$6),(ABS(Z22-$F22)&lt;=1)*1,IF(AND(AC22,$F22+$G22&gt;=PrSettings!$M$8),(ABS(Z22-$F22)+ABS(AA22-$G22)&lt;=1)*1,""))),"")</f>
        <v/>
      </c>
      <c r="AG22" s="220"/>
      <c r="AI22" s="186">
        <f t="shared" si="2"/>
        <v>43</v>
      </c>
      <c r="AJ22" s="187" t="str">
        <f t="shared" si="268"/>
        <v>Scotland</v>
      </c>
      <c r="AK22" s="188">
        <f t="shared" si="32"/>
        <v>8</v>
      </c>
      <c r="AL22" s="187" t="str">
        <f t="shared" si="269"/>
        <v>Morocco</v>
      </c>
      <c r="AM22" s="222"/>
      <c r="AN22" s="222"/>
      <c r="AO22" s="218"/>
      <c r="AP22" s="188" t="str">
        <f t="shared" si="270"/>
        <v/>
      </c>
      <c r="AQ22" s="188" t="str">
        <f>IF((AP22&lt;&gt;""),IF(OR($F22&lt;&gt;$G22,PrSettings!$M$4="●"),(($F22-$G22)=(AM22-AN22))*1,0),"")</f>
        <v/>
      </c>
      <c r="AR22" s="188" t="str">
        <f t="shared" si="271"/>
        <v/>
      </c>
      <c r="AS22" s="188" t="str">
        <f>IF(AP22&lt;&gt;"",IF(ABS($F22-$G22)&gt;=PrSettings!$M$7,(ABS($F22-$G22-AM22+AN22)&lt;=1)*1,IF(AND(AP22,$F22=$G22,$F22&gt;=PrSettings!$M$6),(ABS(AM22-$F22)&lt;=1)*1,IF(AND(AP22,$F22+$G22&gt;=PrSettings!$M$8),(ABS(AM22-$F22)+ABS(AN22-$G22)&lt;=1)*1,""))),"")</f>
        <v/>
      </c>
      <c r="AT22" s="220"/>
      <c r="AV22" s="186">
        <f t="shared" si="3"/>
        <v>43</v>
      </c>
      <c r="AW22" s="187" t="str">
        <f t="shared" si="272"/>
        <v>Scotland</v>
      </c>
      <c r="AX22" s="188">
        <f t="shared" si="35"/>
        <v>8</v>
      </c>
      <c r="AY22" s="187" t="str">
        <f t="shared" si="273"/>
        <v>Morocco</v>
      </c>
      <c r="AZ22" s="222"/>
      <c r="BA22" s="222"/>
      <c r="BB22" s="218"/>
      <c r="BC22" s="188" t="str">
        <f t="shared" si="274"/>
        <v/>
      </c>
      <c r="BD22" s="188" t="str">
        <f>IF((BC22&lt;&gt;""),IF(OR($F22&lt;&gt;$G22,PrSettings!$M$4="●"),(($F22-$G22)=(AZ22-BA22))*1,0),"")</f>
        <v/>
      </c>
      <c r="BE22" s="188" t="str">
        <f t="shared" si="275"/>
        <v/>
      </c>
      <c r="BF22" s="188" t="str">
        <f>IF(BC22&lt;&gt;"",IF(ABS($F22-$G22)&gt;=PrSettings!$M$7,(ABS($F22-$G22-AZ22+BA22)&lt;=1)*1,IF(AND(BC22,$F22=$G22,$F22&gt;=PrSettings!$M$6),(ABS(AZ22-$F22)&lt;=1)*1,IF(AND(BC22,$F22+$G22&gt;=PrSettings!$M$8),(ABS(AZ22-$F22)+ABS(BA22-$G22)&lt;=1)*1,""))),"")</f>
        <v/>
      </c>
      <c r="BG22" s="220"/>
      <c r="BI22" s="186">
        <f t="shared" si="4"/>
        <v>43</v>
      </c>
      <c r="BJ22" s="187" t="str">
        <f t="shared" si="276"/>
        <v>Scotland</v>
      </c>
      <c r="BK22" s="188">
        <f t="shared" si="38"/>
        <v>8</v>
      </c>
      <c r="BL22" s="187" t="str">
        <f t="shared" si="277"/>
        <v>Morocco</v>
      </c>
      <c r="BM22" s="222"/>
      <c r="BN22" s="222"/>
      <c r="BO22" s="218"/>
      <c r="BP22" s="188" t="str">
        <f t="shared" si="278"/>
        <v/>
      </c>
      <c r="BQ22" s="188" t="str">
        <f>IF((BP22&lt;&gt;""),IF(OR($F22&lt;&gt;$G22,PrSettings!$M$4="●"),(($F22-$G22)=(BM22-BN22))*1,0),"")</f>
        <v/>
      </c>
      <c r="BR22" s="188" t="str">
        <f t="shared" si="279"/>
        <v/>
      </c>
      <c r="BS22" s="188" t="str">
        <f>IF(BP22&lt;&gt;"",IF(ABS($F22-$G22)&gt;=PrSettings!$M$7,(ABS($F22-$G22-BM22+BN22)&lt;=1)*1,IF(AND(BP22,$F22=$G22,$F22&gt;=PrSettings!$M$6),(ABS(BM22-$F22)&lt;=1)*1,IF(AND(BP22,$F22+$G22&gt;=PrSettings!$M$8),(ABS(BM22-$F22)+ABS(BN22-$G22)&lt;=1)*1,""))),"")</f>
        <v/>
      </c>
      <c r="BT22" s="220"/>
      <c r="BV22" s="186">
        <f t="shared" si="5"/>
        <v>43</v>
      </c>
      <c r="BW22" s="187" t="str">
        <f t="shared" si="280"/>
        <v>Scotland</v>
      </c>
      <c r="BX22" s="188">
        <f t="shared" si="41"/>
        <v>8</v>
      </c>
      <c r="BY22" s="187" t="str">
        <f t="shared" si="281"/>
        <v>Morocco</v>
      </c>
      <c r="BZ22" s="222"/>
      <c r="CA22" s="222"/>
      <c r="CB22" s="218"/>
      <c r="CC22" s="188" t="str">
        <f t="shared" si="282"/>
        <v/>
      </c>
      <c r="CD22" s="188" t="str">
        <f>IF((CC22&lt;&gt;""),IF(OR($F22&lt;&gt;$G22,PrSettings!$M$4="●"),(($F22-$G22)=(BZ22-CA22))*1,0),"")</f>
        <v/>
      </c>
      <c r="CE22" s="188" t="str">
        <f t="shared" si="283"/>
        <v/>
      </c>
      <c r="CF22" s="188" t="str">
        <f>IF(CC22&lt;&gt;"",IF(ABS($F22-$G22)&gt;=PrSettings!$M$7,(ABS($F22-$G22-BZ22+CA22)&lt;=1)*1,IF(AND(CC22,$F22=$G22,$F22&gt;=PrSettings!$M$6),(ABS(BZ22-$F22)&lt;=1)*1,IF(AND(CC22,$F22+$G22&gt;=PrSettings!$M$8),(ABS(BZ22-$F22)+ABS(CA22-$G22)&lt;=1)*1,""))),"")</f>
        <v/>
      </c>
      <c r="CG22" s="220"/>
      <c r="CI22" s="186">
        <f t="shared" si="6"/>
        <v>43</v>
      </c>
      <c r="CJ22" s="187" t="str">
        <f t="shared" si="284"/>
        <v>Scotland</v>
      </c>
      <c r="CK22" s="188">
        <f t="shared" si="44"/>
        <v>8</v>
      </c>
      <c r="CL22" s="187" t="str">
        <f t="shared" si="285"/>
        <v>Morocco</v>
      </c>
      <c r="CM22" s="222"/>
      <c r="CN22" s="222"/>
      <c r="CO22" s="218"/>
      <c r="CP22" s="188" t="str">
        <f t="shared" si="286"/>
        <v/>
      </c>
      <c r="CQ22" s="188" t="str">
        <f>IF((CP22&lt;&gt;""),IF(OR($F22&lt;&gt;$G22,PrSettings!$M$4="●"),(($F22-$G22)=(CM22-CN22))*1,0),"")</f>
        <v/>
      </c>
      <c r="CR22" s="188" t="str">
        <f t="shared" si="287"/>
        <v/>
      </c>
      <c r="CS22" s="188" t="str">
        <f>IF(CP22&lt;&gt;"",IF(ABS($F22-$G22)&gt;=PrSettings!$M$7,(ABS($F22-$G22-CM22+CN22)&lt;=1)*1,IF(AND(CP22,$F22=$G22,$F22&gt;=PrSettings!$M$6),(ABS(CM22-$F22)&lt;=1)*1,IF(AND(CP22,$F22+$G22&gt;=PrSettings!$M$8),(ABS(CM22-$F22)+ABS(CN22-$G22)&lt;=1)*1,""))),"")</f>
        <v/>
      </c>
      <c r="CT22" s="220"/>
      <c r="CV22" s="186">
        <f t="shared" si="7"/>
        <v>43</v>
      </c>
      <c r="CW22" s="187" t="str">
        <f t="shared" si="288"/>
        <v>Scotland</v>
      </c>
      <c r="CX22" s="188">
        <f t="shared" si="47"/>
        <v>8</v>
      </c>
      <c r="CY22" s="187" t="str">
        <f t="shared" si="289"/>
        <v>Morocco</v>
      </c>
      <c r="CZ22" s="222"/>
      <c r="DA22" s="222"/>
      <c r="DB22" s="218"/>
      <c r="DC22" s="188" t="str">
        <f t="shared" si="290"/>
        <v/>
      </c>
      <c r="DD22" s="188" t="str">
        <f>IF((DC22&lt;&gt;""),IF(OR($F22&lt;&gt;$G22,PrSettings!$M$4="●"),(($F22-$G22)=(CZ22-DA22))*1,0),"")</f>
        <v/>
      </c>
      <c r="DE22" s="188" t="str">
        <f t="shared" si="291"/>
        <v/>
      </c>
      <c r="DF22" s="188" t="str">
        <f>IF(DC22&lt;&gt;"",IF(ABS($F22-$G22)&gt;=PrSettings!$M$7,(ABS($F22-$G22-CZ22+DA22)&lt;=1)*1,IF(AND(DC22,$F22=$G22,$F22&gt;=PrSettings!$M$6),(ABS(CZ22-$F22)&lt;=1)*1,IF(AND(DC22,$F22+$G22&gt;=PrSettings!$M$8),(ABS(CZ22-$F22)+ABS(DA22-$G22)&lt;=1)*1,""))),"")</f>
        <v/>
      </c>
      <c r="DG22" s="220"/>
      <c r="DI22" s="186">
        <f t="shared" si="8"/>
        <v>43</v>
      </c>
      <c r="DJ22" s="187" t="str">
        <f t="shared" si="292"/>
        <v>Scotland</v>
      </c>
      <c r="DK22" s="188">
        <f t="shared" si="50"/>
        <v>8</v>
      </c>
      <c r="DL22" s="187" t="str">
        <f t="shared" si="293"/>
        <v>Morocco</v>
      </c>
      <c r="DM22" s="222"/>
      <c r="DN22" s="222"/>
      <c r="DO22" s="218"/>
      <c r="DP22" s="188" t="str">
        <f t="shared" si="294"/>
        <v/>
      </c>
      <c r="DQ22" s="188" t="str">
        <f>IF((DP22&lt;&gt;""),IF(OR($F22&lt;&gt;$G22,PrSettings!$M$4="●"),(($F22-$G22)=(DM22-DN22))*1,0),"")</f>
        <v/>
      </c>
      <c r="DR22" s="188" t="str">
        <f t="shared" si="295"/>
        <v/>
      </c>
      <c r="DS22" s="188" t="str">
        <f>IF(DP22&lt;&gt;"",IF(ABS($F22-$G22)&gt;=PrSettings!$M$7,(ABS($F22-$G22-DM22+DN22)&lt;=1)*1,IF(AND(DP22,$F22=$G22,$F22&gt;=PrSettings!$M$6),(ABS(DM22-$F22)&lt;=1)*1,IF(AND(DP22,$F22+$G22&gt;=PrSettings!$M$8),(ABS(DM22-$F22)+ABS(DN22-$G22)&lt;=1)*1,""))),"")</f>
        <v/>
      </c>
      <c r="DT22" s="220"/>
      <c r="DV22" s="186">
        <f t="shared" si="9"/>
        <v>43</v>
      </c>
      <c r="DW22" s="187" t="str">
        <f t="shared" si="296"/>
        <v>Scotland</v>
      </c>
      <c r="DX22" s="188">
        <f t="shared" si="53"/>
        <v>8</v>
      </c>
      <c r="DY22" s="187" t="str">
        <f t="shared" si="297"/>
        <v>Morocco</v>
      </c>
      <c r="DZ22" s="222"/>
      <c r="EA22" s="222"/>
      <c r="EB22" s="218"/>
      <c r="EC22" s="188" t="str">
        <f t="shared" si="298"/>
        <v/>
      </c>
      <c r="ED22" s="188" t="str">
        <f>IF((EC22&lt;&gt;""),IF(OR($F22&lt;&gt;$G22,PrSettings!$M$4="●"),(($F22-$G22)=(DZ22-EA22))*1,0),"")</f>
        <v/>
      </c>
      <c r="EE22" s="188" t="str">
        <f t="shared" si="299"/>
        <v/>
      </c>
      <c r="EF22" s="188" t="str">
        <f>IF(EC22&lt;&gt;"",IF(ABS($F22-$G22)&gt;=PrSettings!$M$7,(ABS($F22-$G22-DZ22+EA22)&lt;=1)*1,IF(AND(EC22,$F22=$G22,$F22&gt;=PrSettings!$M$6),(ABS(DZ22-$F22)&lt;=1)*1,IF(AND(EC22,$F22+$G22&gt;=PrSettings!$M$8),(ABS(DZ22-$F22)+ABS(EA22-$G22)&lt;=1)*1,""))),"")</f>
        <v/>
      </c>
      <c r="EG22" s="220"/>
      <c r="EI22" s="186">
        <f t="shared" si="10"/>
        <v>43</v>
      </c>
      <c r="EJ22" s="187" t="str">
        <f t="shared" si="300"/>
        <v>Scotland</v>
      </c>
      <c r="EK22" s="188">
        <f t="shared" si="56"/>
        <v>8</v>
      </c>
      <c r="EL22" s="187" t="str">
        <f t="shared" si="301"/>
        <v>Morocco</v>
      </c>
      <c r="EM22" s="222"/>
      <c r="EN22" s="222"/>
      <c r="EO22" s="218"/>
      <c r="EP22" s="188" t="str">
        <f t="shared" si="302"/>
        <v/>
      </c>
      <c r="EQ22" s="188" t="str">
        <f>IF((EP22&lt;&gt;""),IF(OR($F22&lt;&gt;$G22,PrSettings!$M$4="●"),(($F22-$G22)=(EM22-EN22))*1,0),"")</f>
        <v/>
      </c>
      <c r="ER22" s="188" t="str">
        <f t="shared" si="303"/>
        <v/>
      </c>
      <c r="ES22" s="188" t="str">
        <f>IF(EP22&lt;&gt;"",IF(ABS($F22-$G22)&gt;=PrSettings!$M$7,(ABS($F22-$G22-EM22+EN22)&lt;=1)*1,IF(AND(EP22,$F22=$G22,$F22&gt;=PrSettings!$M$6),(ABS(EM22-$F22)&lt;=1)*1,IF(AND(EP22,$F22+$G22&gt;=PrSettings!$M$8),(ABS(EM22-$F22)+ABS(EN22-$G22)&lt;=1)*1,""))),"")</f>
        <v/>
      </c>
      <c r="ET22" s="220"/>
      <c r="EV22" s="186">
        <f t="shared" si="11"/>
        <v>43</v>
      </c>
      <c r="EW22" s="187" t="str">
        <f t="shared" si="304"/>
        <v>Scotland</v>
      </c>
      <c r="EX22" s="188">
        <f t="shared" si="59"/>
        <v>8</v>
      </c>
      <c r="EY22" s="187" t="str">
        <f t="shared" si="305"/>
        <v>Morocco</v>
      </c>
      <c r="EZ22" s="222"/>
      <c r="FA22" s="222"/>
      <c r="FB22" s="218"/>
      <c r="FC22" s="188" t="str">
        <f t="shared" si="306"/>
        <v/>
      </c>
      <c r="FD22" s="188" t="str">
        <f>IF((FC22&lt;&gt;""),IF(OR($F22&lt;&gt;$G22,PrSettings!$M$4="●"),(($F22-$G22)=(EZ22-FA22))*1,0),"")</f>
        <v/>
      </c>
      <c r="FE22" s="188" t="str">
        <f t="shared" si="307"/>
        <v/>
      </c>
      <c r="FF22" s="188" t="str">
        <f>IF(FC22&lt;&gt;"",IF(ABS($F22-$G22)&gt;=PrSettings!$M$7,(ABS($F22-$G22-EZ22+FA22)&lt;=1)*1,IF(AND(FC22,$F22=$G22,$F22&gt;=PrSettings!$M$6),(ABS(EZ22-$F22)&lt;=1)*1,IF(AND(FC22,$F22+$G22&gt;=PrSettings!$M$8),(ABS(EZ22-$F22)+ABS(FA22-$G22)&lt;=1)*1,""))),"")</f>
        <v/>
      </c>
      <c r="FG22" s="220"/>
      <c r="FI22" s="186">
        <f t="shared" si="12"/>
        <v>43</v>
      </c>
      <c r="FJ22" s="187" t="str">
        <f t="shared" si="308"/>
        <v>Scotland</v>
      </c>
      <c r="FK22" s="188">
        <f t="shared" si="62"/>
        <v>8</v>
      </c>
      <c r="FL22" s="187" t="str">
        <f t="shared" si="309"/>
        <v>Morocco</v>
      </c>
      <c r="FM22" s="222"/>
      <c r="FN22" s="222"/>
      <c r="FO22" s="218"/>
      <c r="FP22" s="188" t="str">
        <f t="shared" si="310"/>
        <v/>
      </c>
      <c r="FQ22" s="188" t="str">
        <f>IF((FP22&lt;&gt;""),IF(OR($F22&lt;&gt;$G22,PrSettings!$M$4="●"),(($F22-$G22)=(FM22-FN22))*1,0),"")</f>
        <v/>
      </c>
      <c r="FR22" s="188" t="str">
        <f t="shared" si="311"/>
        <v/>
      </c>
      <c r="FS22" s="188" t="str">
        <f>IF(FP22&lt;&gt;"",IF(ABS($F22-$G22)&gt;=PrSettings!$M$7,(ABS($F22-$G22-FM22+FN22)&lt;=1)*1,IF(AND(FP22,$F22=$G22,$F22&gt;=PrSettings!$M$6),(ABS(FM22-$F22)&lt;=1)*1,IF(AND(FP22,$F22+$G22&gt;=PrSettings!$M$8),(ABS(FM22-$F22)+ABS(FN22-$G22)&lt;=1)*1,""))),"")</f>
        <v/>
      </c>
      <c r="FT22" s="220"/>
      <c r="FV22" s="186">
        <f t="shared" si="13"/>
        <v>43</v>
      </c>
      <c r="FW22" s="187" t="str">
        <f t="shared" si="312"/>
        <v>Scotland</v>
      </c>
      <c r="FX22" s="188">
        <f t="shared" si="65"/>
        <v>8</v>
      </c>
      <c r="FY22" s="187" t="str">
        <f t="shared" si="313"/>
        <v>Morocco</v>
      </c>
      <c r="FZ22" s="222"/>
      <c r="GA22" s="222"/>
      <c r="GB22" s="218"/>
      <c r="GC22" s="188" t="str">
        <f t="shared" si="314"/>
        <v/>
      </c>
      <c r="GD22" s="188" t="str">
        <f>IF((GC22&lt;&gt;""),IF(OR($F22&lt;&gt;$G22,PrSettings!$M$4="●"),(($F22-$G22)=(FZ22-GA22))*1,0),"")</f>
        <v/>
      </c>
      <c r="GE22" s="188" t="str">
        <f t="shared" si="315"/>
        <v/>
      </c>
      <c r="GF22" s="188" t="str">
        <f>IF(GC22&lt;&gt;"",IF(ABS($F22-$G22)&gt;=PrSettings!$M$7,(ABS($F22-$G22-FZ22+GA22)&lt;=1)*1,IF(AND(GC22,$F22=$G22,$F22&gt;=PrSettings!$M$6),(ABS(FZ22-$F22)&lt;=1)*1,IF(AND(GC22,$F22+$G22&gt;=PrSettings!$M$8),(ABS(FZ22-$F22)+ABS(GA22-$G22)&lt;=1)*1,""))),"")</f>
        <v/>
      </c>
      <c r="GG22" s="220"/>
      <c r="GI22" s="186">
        <f t="shared" si="14"/>
        <v>43</v>
      </c>
      <c r="GJ22" s="187" t="str">
        <f t="shared" si="316"/>
        <v>Scotland</v>
      </c>
      <c r="GK22" s="188">
        <f t="shared" si="68"/>
        <v>8</v>
      </c>
      <c r="GL22" s="187" t="str">
        <f t="shared" si="317"/>
        <v>Morocco</v>
      </c>
      <c r="GM22" s="222"/>
      <c r="GN22" s="222"/>
      <c r="GO22" s="218"/>
      <c r="GP22" s="188" t="str">
        <f t="shared" si="318"/>
        <v/>
      </c>
      <c r="GQ22" s="188" t="str">
        <f>IF((GP22&lt;&gt;""),IF(OR($F22&lt;&gt;$G22,PrSettings!$M$4="●"),(($F22-$G22)=(GM22-GN22))*1,0),"")</f>
        <v/>
      </c>
      <c r="GR22" s="188" t="str">
        <f t="shared" si="319"/>
        <v/>
      </c>
      <c r="GS22" s="188" t="str">
        <f>IF(GP22&lt;&gt;"",IF(ABS($F22-$G22)&gt;=PrSettings!$M$7,(ABS($F22-$G22-GM22+GN22)&lt;=1)*1,IF(AND(GP22,$F22=$G22,$F22&gt;=PrSettings!$M$6),(ABS(GM22-$F22)&lt;=1)*1,IF(AND(GP22,$F22+$G22&gt;=PrSettings!$M$8),(ABS(GM22-$F22)+ABS(GN22-$G22)&lt;=1)*1,""))),"")</f>
        <v/>
      </c>
      <c r="GT22" s="220"/>
      <c r="GV22" s="186">
        <f t="shared" si="15"/>
        <v>43</v>
      </c>
      <c r="GW22" s="187" t="str">
        <f t="shared" si="320"/>
        <v>Scotland</v>
      </c>
      <c r="GX22" s="188">
        <f t="shared" si="71"/>
        <v>8</v>
      </c>
      <c r="GY22" s="187" t="str">
        <f t="shared" si="321"/>
        <v>Morocco</v>
      </c>
      <c r="GZ22" s="222"/>
      <c r="HA22" s="222"/>
      <c r="HB22" s="218"/>
      <c r="HC22" s="188" t="str">
        <f t="shared" si="322"/>
        <v/>
      </c>
      <c r="HD22" s="188" t="str">
        <f>IF((HC22&lt;&gt;""),IF(OR($F22&lt;&gt;$G22,PrSettings!$M$4="●"),(($F22-$G22)=(GZ22-HA22))*1,0),"")</f>
        <v/>
      </c>
      <c r="HE22" s="188" t="str">
        <f t="shared" si="323"/>
        <v/>
      </c>
      <c r="HF22" s="188" t="str">
        <f>IF(HC22&lt;&gt;"",IF(ABS($F22-$G22)&gt;=PrSettings!$M$7,(ABS($F22-$G22-GZ22+HA22)&lt;=1)*1,IF(AND(HC22,$F22=$G22,$F22&gt;=PrSettings!$M$6),(ABS(GZ22-$F22)&lt;=1)*1,IF(AND(HC22,$F22+$G22&gt;=PrSettings!$M$8),(ABS(GZ22-$F22)+ABS(HA22-$G22)&lt;=1)*1,""))),"")</f>
        <v/>
      </c>
      <c r="HG22" s="220"/>
      <c r="HI22" s="186">
        <f t="shared" si="16"/>
        <v>43</v>
      </c>
      <c r="HJ22" s="187" t="str">
        <f t="shared" si="324"/>
        <v>Scotland</v>
      </c>
      <c r="HK22" s="188">
        <f t="shared" si="74"/>
        <v>8</v>
      </c>
      <c r="HL22" s="187" t="str">
        <f t="shared" si="325"/>
        <v>Morocco</v>
      </c>
      <c r="HM22" s="222"/>
      <c r="HN22" s="222"/>
      <c r="HO22" s="218"/>
      <c r="HP22" s="188" t="str">
        <f t="shared" si="326"/>
        <v/>
      </c>
      <c r="HQ22" s="188" t="str">
        <f>IF((HP22&lt;&gt;""),IF(OR($F22&lt;&gt;$G22,PrSettings!$M$4="●"),(($F22-$G22)=(HM22-HN22))*1,0),"")</f>
        <v/>
      </c>
      <c r="HR22" s="188" t="str">
        <f t="shared" si="327"/>
        <v/>
      </c>
      <c r="HS22" s="188" t="str">
        <f>IF(HP22&lt;&gt;"",IF(ABS($F22-$G22)&gt;=PrSettings!$M$7,(ABS($F22-$G22-HM22+HN22)&lt;=1)*1,IF(AND(HP22,$F22=$G22,$F22&gt;=PrSettings!$M$6),(ABS(HM22-$F22)&lt;=1)*1,IF(AND(HP22,$F22+$G22&gt;=PrSettings!$M$8),(ABS(HM22-$F22)+ABS(HN22-$G22)&lt;=1)*1,""))),"")</f>
        <v/>
      </c>
      <c r="HT22" s="220"/>
      <c r="HV22" s="186">
        <f t="shared" si="17"/>
        <v>43</v>
      </c>
      <c r="HW22" s="187" t="str">
        <f t="shared" si="328"/>
        <v>Scotland</v>
      </c>
      <c r="HX22" s="188">
        <f t="shared" si="77"/>
        <v>8</v>
      </c>
      <c r="HY22" s="187" t="str">
        <f t="shared" si="329"/>
        <v>Morocco</v>
      </c>
      <c r="HZ22" s="222"/>
      <c r="IA22" s="222"/>
      <c r="IB22" s="218"/>
      <c r="IC22" s="188" t="str">
        <f t="shared" si="330"/>
        <v/>
      </c>
      <c r="ID22" s="188" t="str">
        <f>IF((IC22&lt;&gt;""),IF(OR($F22&lt;&gt;$G22,PrSettings!$M$4="●"),(($F22-$G22)=(HZ22-IA22))*1,0),"")</f>
        <v/>
      </c>
      <c r="IE22" s="188" t="str">
        <f t="shared" si="331"/>
        <v/>
      </c>
      <c r="IF22" s="188" t="str">
        <f>IF(IC22&lt;&gt;"",IF(ABS($F22-$G22)&gt;=PrSettings!$M$7,(ABS($F22-$G22-HZ22+IA22)&lt;=1)*1,IF(AND(IC22,$F22=$G22,$F22&gt;=PrSettings!$M$6),(ABS(HZ22-$F22)&lt;=1)*1,IF(AND(IC22,$F22+$G22&gt;=PrSettings!$M$8),(ABS(HZ22-$F22)+ABS(IA22-$G22)&lt;=1)*1,""))),"")</f>
        <v/>
      </c>
      <c r="IG22" s="220"/>
      <c r="II22" s="186">
        <f t="shared" si="18"/>
        <v>43</v>
      </c>
      <c r="IJ22" s="187" t="str">
        <f t="shared" si="332"/>
        <v>Scotland</v>
      </c>
      <c r="IK22" s="188">
        <f t="shared" si="80"/>
        <v>8</v>
      </c>
      <c r="IL22" s="187" t="str">
        <f t="shared" si="333"/>
        <v>Morocco</v>
      </c>
      <c r="IM22" s="222"/>
      <c r="IN22" s="222"/>
      <c r="IO22" s="218"/>
      <c r="IP22" s="188" t="str">
        <f t="shared" si="334"/>
        <v/>
      </c>
      <c r="IQ22" s="188" t="str">
        <f>IF((IP22&lt;&gt;""),IF(OR($F22&lt;&gt;$G22,PrSettings!$M$4="●"),(($F22-$G22)=(IM22-IN22))*1,0),"")</f>
        <v/>
      </c>
      <c r="IR22" s="188" t="str">
        <f t="shared" si="335"/>
        <v/>
      </c>
      <c r="IS22" s="188" t="str">
        <f>IF(IP22&lt;&gt;"",IF(ABS($F22-$G22)&gt;=PrSettings!$M$7,(ABS($F22-$G22-IM22+IN22)&lt;=1)*1,IF(AND(IP22,$F22=$G22,$F22&gt;=PrSettings!$M$6),(ABS(IM22-$F22)&lt;=1)*1,IF(AND(IP22,$F22+$G22&gt;=PrSettings!$M$8),(ABS(IM22-$F22)+ABS(IN22-$G22)&lt;=1)*1,""))),"")</f>
        <v/>
      </c>
      <c r="IT22" s="220"/>
      <c r="IV22" s="186">
        <f t="shared" si="19"/>
        <v>43</v>
      </c>
      <c r="IW22" s="187" t="str">
        <f t="shared" si="336"/>
        <v>Scotland</v>
      </c>
      <c r="IX22" s="188">
        <f t="shared" si="83"/>
        <v>8</v>
      </c>
      <c r="IY22" s="187" t="str">
        <f t="shared" si="337"/>
        <v>Morocco</v>
      </c>
      <c r="IZ22" s="222"/>
      <c r="JA22" s="222"/>
      <c r="JB22" s="218"/>
      <c r="JC22" s="188" t="str">
        <f t="shared" si="338"/>
        <v/>
      </c>
      <c r="JD22" s="188" t="str">
        <f>IF((JC22&lt;&gt;""),IF(OR($F22&lt;&gt;$G22,PrSettings!$M$4="●"),(($F22-$G22)=(IZ22-JA22))*1,0),"")</f>
        <v/>
      </c>
      <c r="JE22" s="188" t="str">
        <f t="shared" si="339"/>
        <v/>
      </c>
      <c r="JF22" s="188" t="str">
        <f>IF(JC22&lt;&gt;"",IF(ABS($F22-$G22)&gt;=PrSettings!$M$7,(ABS($F22-$G22-IZ22+JA22)&lt;=1)*1,IF(AND(JC22,$F22=$G22,$F22&gt;=PrSettings!$M$6),(ABS(IZ22-$F22)&lt;=1)*1,IF(AND(JC22,$F22+$G22&gt;=PrSettings!$M$8),(ABS(IZ22-$F22)+ABS(JA22-$G22)&lt;=1)*1,""))),"")</f>
        <v/>
      </c>
      <c r="JG22" s="220"/>
      <c r="JI22" s="186">
        <f t="shared" si="20"/>
        <v>43</v>
      </c>
      <c r="JJ22" s="187" t="str">
        <f t="shared" si="340"/>
        <v>Scotland</v>
      </c>
      <c r="JK22" s="188">
        <f t="shared" si="86"/>
        <v>8</v>
      </c>
      <c r="JL22" s="187" t="str">
        <f t="shared" si="341"/>
        <v>Morocco</v>
      </c>
      <c r="JM22" s="222"/>
      <c r="JN22" s="222"/>
      <c r="JO22" s="218"/>
      <c r="JP22" s="188" t="str">
        <f t="shared" si="342"/>
        <v/>
      </c>
      <c r="JQ22" s="188" t="str">
        <f>IF((JP22&lt;&gt;""),IF(OR($F22&lt;&gt;$G22,PrSettings!$M$4="●"),(($F22-$G22)=(JM22-JN22))*1,0),"")</f>
        <v/>
      </c>
      <c r="JR22" s="188" t="str">
        <f t="shared" si="343"/>
        <v/>
      </c>
      <c r="JS22" s="188" t="str">
        <f>IF(JP22&lt;&gt;"",IF(ABS($F22-$G22)&gt;=PrSettings!$M$7,(ABS($F22-$G22-JM22+JN22)&lt;=1)*1,IF(AND(JP22,$F22=$G22,$F22&gt;=PrSettings!$M$6),(ABS(JM22-$F22)&lt;=1)*1,IF(AND(JP22,$F22+$G22&gt;=PrSettings!$M$8),(ABS(JM22-$F22)+ABS(JN22-$G22)&lt;=1)*1,""))),"")</f>
        <v/>
      </c>
      <c r="JT22" s="220"/>
      <c r="JV22" s="186">
        <f t="shared" si="21"/>
        <v>43</v>
      </c>
      <c r="JW22" s="187" t="str">
        <f t="shared" si="344"/>
        <v>Scotland</v>
      </c>
      <c r="JX22" s="188">
        <f t="shared" si="89"/>
        <v>8</v>
      </c>
      <c r="JY22" s="187" t="str">
        <f t="shared" si="345"/>
        <v>Morocco</v>
      </c>
      <c r="JZ22" s="222"/>
      <c r="KA22" s="222"/>
      <c r="KB22" s="218"/>
      <c r="KC22" s="188" t="str">
        <f t="shared" si="346"/>
        <v/>
      </c>
      <c r="KD22" s="188" t="str">
        <f>IF((KC22&lt;&gt;""),IF(OR($F22&lt;&gt;$G22,PrSettings!$M$4="●"),(($F22-$G22)=(JZ22-KA22))*1,0),"")</f>
        <v/>
      </c>
      <c r="KE22" s="188" t="str">
        <f t="shared" si="347"/>
        <v/>
      </c>
      <c r="KF22" s="188" t="str">
        <f>IF(KC22&lt;&gt;"",IF(ABS($F22-$G22)&gt;=PrSettings!$M$7,(ABS($F22-$G22-JZ22+KA22)&lt;=1)*1,IF(AND(KC22,$F22=$G22,$F22&gt;=PrSettings!$M$6),(ABS(JZ22-$F22)&lt;=1)*1,IF(AND(KC22,$F22+$G22&gt;=PrSettings!$M$8),(ABS(JZ22-$F22)+ABS(KA22-$G22)&lt;=1)*1,""))),"")</f>
        <v/>
      </c>
      <c r="KG22" s="220"/>
      <c r="KI22" s="186">
        <f t="shared" si="22"/>
        <v>43</v>
      </c>
      <c r="KJ22" s="187" t="str">
        <f t="shared" si="348"/>
        <v>Scotland</v>
      </c>
      <c r="KK22" s="188">
        <f t="shared" si="92"/>
        <v>8</v>
      </c>
      <c r="KL22" s="187" t="str">
        <f t="shared" si="349"/>
        <v>Morocco</v>
      </c>
      <c r="KM22" s="222"/>
      <c r="KN22" s="222"/>
      <c r="KO22" s="218"/>
      <c r="KP22" s="188" t="str">
        <f t="shared" si="350"/>
        <v/>
      </c>
      <c r="KQ22" s="188" t="str">
        <f>IF((KP22&lt;&gt;""),IF(OR($F22&lt;&gt;$G22,PrSettings!$M$4="●"),(($F22-$G22)=(KM22-KN22))*1,0),"")</f>
        <v/>
      </c>
      <c r="KR22" s="188" t="str">
        <f t="shared" si="351"/>
        <v/>
      </c>
      <c r="KS22" s="188" t="str">
        <f>IF(KP22&lt;&gt;"",IF(ABS($F22-$G22)&gt;=PrSettings!$M$7,(ABS($F22-$G22-KM22+KN22)&lt;=1)*1,IF(AND(KP22,$F22=$G22,$F22&gt;=PrSettings!$M$6),(ABS(KM22-$F22)&lt;=1)*1,IF(AND(KP22,$F22+$G22&gt;=PrSettings!$M$8),(ABS(KM22-$F22)+ABS(KN22-$G22)&lt;=1)*1,""))),"")</f>
        <v/>
      </c>
      <c r="KT22" s="220"/>
      <c r="KV22" s="186">
        <f t="shared" si="23"/>
        <v>43</v>
      </c>
      <c r="KW22" s="187" t="str">
        <f t="shared" si="352"/>
        <v>Scotland</v>
      </c>
      <c r="KX22" s="188">
        <f t="shared" si="95"/>
        <v>8</v>
      </c>
      <c r="KY22" s="187" t="str">
        <f t="shared" si="353"/>
        <v>Morocco</v>
      </c>
      <c r="KZ22" s="222"/>
      <c r="LA22" s="222"/>
      <c r="LB22" s="218"/>
      <c r="LC22" s="188" t="str">
        <f t="shared" si="354"/>
        <v/>
      </c>
      <c r="LD22" s="188" t="str">
        <f>IF((LC22&lt;&gt;""),IF(OR($F22&lt;&gt;$G22,PrSettings!$M$4="●"),(($F22-$G22)=(KZ22-LA22))*1,0),"")</f>
        <v/>
      </c>
      <c r="LE22" s="188" t="str">
        <f t="shared" si="355"/>
        <v/>
      </c>
      <c r="LF22" s="188" t="str">
        <f>IF(LC22&lt;&gt;"",IF(ABS($F22-$G22)&gt;=PrSettings!$M$7,(ABS($F22-$G22-KZ22+LA22)&lt;=1)*1,IF(AND(LC22,$F22=$G22,$F22&gt;=PrSettings!$M$6),(ABS(KZ22-$F22)&lt;=1)*1,IF(AND(LC22,$F22+$G22&gt;=PrSettings!$M$8),(ABS(KZ22-$F22)+ABS(LA22-$G22)&lt;=1)*1,""))),"")</f>
        <v/>
      </c>
      <c r="LG22" s="220"/>
      <c r="LI22" s="186">
        <f t="shared" si="24"/>
        <v>43</v>
      </c>
      <c r="LJ22" s="187" t="str">
        <f t="shared" si="356"/>
        <v>Scotland</v>
      </c>
      <c r="LK22" s="188">
        <f t="shared" si="98"/>
        <v>8</v>
      </c>
      <c r="LL22" s="187" t="str">
        <f t="shared" si="357"/>
        <v>Morocco</v>
      </c>
      <c r="LM22" s="222"/>
      <c r="LN22" s="222"/>
      <c r="LO22" s="218"/>
      <c r="LP22" s="188" t="str">
        <f t="shared" si="358"/>
        <v/>
      </c>
      <c r="LQ22" s="188" t="str">
        <f>IF((LP22&lt;&gt;""),IF(OR($F22&lt;&gt;$G22,PrSettings!$M$4="●"),(($F22-$G22)=(LM22-LN22))*1,0),"")</f>
        <v/>
      </c>
      <c r="LR22" s="188" t="str">
        <f t="shared" si="359"/>
        <v/>
      </c>
      <c r="LS22" s="188" t="str">
        <f>IF(LP22&lt;&gt;"",IF(ABS($F22-$G22)&gt;=PrSettings!$M$7,(ABS($F22-$G22-LM22+LN22)&lt;=1)*1,IF(AND(LP22,$F22=$G22,$F22&gt;=PrSettings!$M$6),(ABS(LM22-$F22)&lt;=1)*1,IF(AND(LP22,$F22+$G22&gt;=PrSettings!$M$8),(ABS(LM22-$F22)+ABS(LN22-$G22)&lt;=1)*1,""))),"")</f>
        <v/>
      </c>
      <c r="LT22" s="220"/>
      <c r="LV22" s="186">
        <f t="shared" si="25"/>
        <v>43</v>
      </c>
      <c r="LW22" s="187" t="str">
        <f t="shared" si="360"/>
        <v>Scotland</v>
      </c>
      <c r="LX22" s="188">
        <f t="shared" si="101"/>
        <v>8</v>
      </c>
      <c r="LY22" s="187" t="str">
        <f t="shared" si="361"/>
        <v>Morocco</v>
      </c>
      <c r="LZ22" s="222"/>
      <c r="MA22" s="222"/>
      <c r="MB22" s="218"/>
      <c r="MC22" s="188" t="str">
        <f t="shared" si="362"/>
        <v/>
      </c>
      <c r="MD22" s="188" t="str">
        <f>IF((MC22&lt;&gt;""),IF(OR($F22&lt;&gt;$G22,PrSettings!$M$4="●"),(($F22-$G22)=(LZ22-MA22))*1,0),"")</f>
        <v/>
      </c>
      <c r="ME22" s="188" t="str">
        <f t="shared" si="363"/>
        <v/>
      </c>
      <c r="MF22" s="188" t="str">
        <f>IF(MC22&lt;&gt;"",IF(ABS($F22-$G22)&gt;=PrSettings!$M$7,(ABS($F22-$G22-LZ22+MA22)&lt;=1)*1,IF(AND(MC22,$F22=$G22,$F22&gt;=PrSettings!$M$6),(ABS(LZ22-$F22)&lt;=1)*1,IF(AND(MC22,$F22+$G22&gt;=PrSettings!$M$8),(ABS(LZ22-$F22)+ABS(MA22-$G22)&lt;=1)*1,""))),"")</f>
        <v/>
      </c>
      <c r="MG22" s="220"/>
    </row>
    <row r="23" spans="2:345">
      <c r="B23" s="186">
        <f>INDEX(Groups!$C$7:$C$65,MATCH(C23,Groups!$D$7:$D$65,0))</f>
        <v>6</v>
      </c>
      <c r="C23" s="187" t="str">
        <f>CalcC!$P$25</f>
        <v>Brazil</v>
      </c>
      <c r="D23" s="188">
        <f>INDEX(Groups!$C$7:$C$65,MATCH(E23,Groups!$D$7:$D$65,0))</f>
        <v>83</v>
      </c>
      <c r="E23" s="187" t="str">
        <f>CalcC!$Q$25</f>
        <v>Haiti</v>
      </c>
      <c r="F23" s="189" t="str">
        <f>CalcC!$R$25</f>
        <v/>
      </c>
      <c r="G23" s="190" t="str">
        <f>CalcC!$S$25</f>
        <v/>
      </c>
      <c r="I23" s="186">
        <f t="shared" si="0"/>
        <v>6</v>
      </c>
      <c r="J23" s="187" t="str">
        <f t="shared" si="260"/>
        <v>Brazil</v>
      </c>
      <c r="K23" s="188">
        <f t="shared" si="26"/>
        <v>83</v>
      </c>
      <c r="L23" s="187" t="str">
        <f t="shared" si="261"/>
        <v>Haiti</v>
      </c>
      <c r="M23" s="222"/>
      <c r="N23" s="222"/>
      <c r="O23" s="218"/>
      <c r="P23" s="188" t="str">
        <f t="shared" si="262"/>
        <v/>
      </c>
      <c r="Q23" s="188" t="str">
        <f>IF((P23&lt;&gt;""),IF(OR($F23&lt;&gt;$G23,PrSettings!$M$4="●"),(($F23-$G23)=(M23-N23))*1,0),"")</f>
        <v/>
      </c>
      <c r="R23" s="188" t="str">
        <f t="shared" si="263"/>
        <v/>
      </c>
      <c r="S23" s="188" t="str">
        <f>IF(P23&lt;&gt;"",IF(ABS($F23-$G23)&gt;=PrSettings!$M$7,(ABS($F23-$G23-M23+N23)&lt;=1)*1,IF(AND(P23,$F23=$G23,$F23&gt;=PrSettings!$M$6),(ABS(M23-$F23)&lt;=1)*1,IF(AND(P23,$F23+$G23&gt;=PrSettings!$M$8),(ABS(M23-$F23)+ABS(N23-$G23)&lt;=1)*1,""))),"")</f>
        <v/>
      </c>
      <c r="T23" s="220"/>
      <c r="V23" s="186">
        <f t="shared" si="1"/>
        <v>6</v>
      </c>
      <c r="W23" s="187" t="str">
        <f t="shared" si="264"/>
        <v>Brazil</v>
      </c>
      <c r="X23" s="188">
        <f t="shared" si="29"/>
        <v>83</v>
      </c>
      <c r="Y23" s="187" t="str">
        <f t="shared" si="265"/>
        <v>Haiti</v>
      </c>
      <c r="Z23" s="222"/>
      <c r="AA23" s="222"/>
      <c r="AB23" s="218"/>
      <c r="AC23" s="188" t="str">
        <f t="shared" si="266"/>
        <v/>
      </c>
      <c r="AD23" s="188" t="str">
        <f>IF((AC23&lt;&gt;""),IF(OR($F23&lt;&gt;$G23,PrSettings!$M$4="●"),(($F23-$G23)=(Z23-AA23))*1,0),"")</f>
        <v/>
      </c>
      <c r="AE23" s="188" t="str">
        <f t="shared" si="267"/>
        <v/>
      </c>
      <c r="AF23" s="188" t="str">
        <f>IF(AC23&lt;&gt;"",IF(ABS($F23-$G23)&gt;=PrSettings!$M$7,(ABS($F23-$G23-Z23+AA23)&lt;=1)*1,IF(AND(AC23,$F23=$G23,$F23&gt;=PrSettings!$M$6),(ABS(Z23-$F23)&lt;=1)*1,IF(AND(AC23,$F23+$G23&gt;=PrSettings!$M$8),(ABS(Z23-$F23)+ABS(AA23-$G23)&lt;=1)*1,""))),"")</f>
        <v/>
      </c>
      <c r="AG23" s="220"/>
      <c r="AI23" s="186">
        <f t="shared" si="2"/>
        <v>6</v>
      </c>
      <c r="AJ23" s="187" t="str">
        <f t="shared" si="268"/>
        <v>Brazil</v>
      </c>
      <c r="AK23" s="188">
        <f t="shared" si="32"/>
        <v>83</v>
      </c>
      <c r="AL23" s="187" t="str">
        <f t="shared" si="269"/>
        <v>Haiti</v>
      </c>
      <c r="AM23" s="222"/>
      <c r="AN23" s="222"/>
      <c r="AO23" s="218"/>
      <c r="AP23" s="188" t="str">
        <f t="shared" si="270"/>
        <v/>
      </c>
      <c r="AQ23" s="188" t="str">
        <f>IF((AP23&lt;&gt;""),IF(OR($F23&lt;&gt;$G23,PrSettings!$M$4="●"),(($F23-$G23)=(AM23-AN23))*1,0),"")</f>
        <v/>
      </c>
      <c r="AR23" s="188" t="str">
        <f t="shared" si="271"/>
        <v/>
      </c>
      <c r="AS23" s="188" t="str">
        <f>IF(AP23&lt;&gt;"",IF(ABS($F23-$G23)&gt;=PrSettings!$M$7,(ABS($F23-$G23-AM23+AN23)&lt;=1)*1,IF(AND(AP23,$F23=$G23,$F23&gt;=PrSettings!$M$6),(ABS(AM23-$F23)&lt;=1)*1,IF(AND(AP23,$F23+$G23&gt;=PrSettings!$M$8),(ABS(AM23-$F23)+ABS(AN23-$G23)&lt;=1)*1,""))),"")</f>
        <v/>
      </c>
      <c r="AT23" s="220"/>
      <c r="AV23" s="186">
        <f t="shared" si="3"/>
        <v>6</v>
      </c>
      <c r="AW23" s="187" t="str">
        <f t="shared" si="272"/>
        <v>Brazil</v>
      </c>
      <c r="AX23" s="188">
        <f t="shared" si="35"/>
        <v>83</v>
      </c>
      <c r="AY23" s="187" t="str">
        <f t="shared" si="273"/>
        <v>Haiti</v>
      </c>
      <c r="AZ23" s="222"/>
      <c r="BA23" s="222"/>
      <c r="BB23" s="218"/>
      <c r="BC23" s="188" t="str">
        <f t="shared" si="274"/>
        <v/>
      </c>
      <c r="BD23" s="188" t="str">
        <f>IF((BC23&lt;&gt;""),IF(OR($F23&lt;&gt;$G23,PrSettings!$M$4="●"),(($F23-$G23)=(AZ23-BA23))*1,0),"")</f>
        <v/>
      </c>
      <c r="BE23" s="188" t="str">
        <f t="shared" si="275"/>
        <v/>
      </c>
      <c r="BF23" s="188" t="str">
        <f>IF(BC23&lt;&gt;"",IF(ABS($F23-$G23)&gt;=PrSettings!$M$7,(ABS($F23-$G23-AZ23+BA23)&lt;=1)*1,IF(AND(BC23,$F23=$G23,$F23&gt;=PrSettings!$M$6),(ABS(AZ23-$F23)&lt;=1)*1,IF(AND(BC23,$F23+$G23&gt;=PrSettings!$M$8),(ABS(AZ23-$F23)+ABS(BA23-$G23)&lt;=1)*1,""))),"")</f>
        <v/>
      </c>
      <c r="BG23" s="220"/>
      <c r="BI23" s="186">
        <f t="shared" si="4"/>
        <v>6</v>
      </c>
      <c r="BJ23" s="187" t="str">
        <f t="shared" si="276"/>
        <v>Brazil</v>
      </c>
      <c r="BK23" s="188">
        <f t="shared" si="38"/>
        <v>83</v>
      </c>
      <c r="BL23" s="187" t="str">
        <f t="shared" si="277"/>
        <v>Haiti</v>
      </c>
      <c r="BM23" s="222"/>
      <c r="BN23" s="222"/>
      <c r="BO23" s="218"/>
      <c r="BP23" s="188" t="str">
        <f t="shared" si="278"/>
        <v/>
      </c>
      <c r="BQ23" s="188" t="str">
        <f>IF((BP23&lt;&gt;""),IF(OR($F23&lt;&gt;$G23,PrSettings!$M$4="●"),(($F23-$G23)=(BM23-BN23))*1,0),"")</f>
        <v/>
      </c>
      <c r="BR23" s="188" t="str">
        <f t="shared" si="279"/>
        <v/>
      </c>
      <c r="BS23" s="188" t="str">
        <f>IF(BP23&lt;&gt;"",IF(ABS($F23-$G23)&gt;=PrSettings!$M$7,(ABS($F23-$G23-BM23+BN23)&lt;=1)*1,IF(AND(BP23,$F23=$G23,$F23&gt;=PrSettings!$M$6),(ABS(BM23-$F23)&lt;=1)*1,IF(AND(BP23,$F23+$G23&gt;=PrSettings!$M$8),(ABS(BM23-$F23)+ABS(BN23-$G23)&lt;=1)*1,""))),"")</f>
        <v/>
      </c>
      <c r="BT23" s="220"/>
      <c r="BV23" s="186">
        <f t="shared" si="5"/>
        <v>6</v>
      </c>
      <c r="BW23" s="187" t="str">
        <f t="shared" si="280"/>
        <v>Brazil</v>
      </c>
      <c r="BX23" s="188">
        <f t="shared" si="41"/>
        <v>83</v>
      </c>
      <c r="BY23" s="187" t="str">
        <f t="shared" si="281"/>
        <v>Haiti</v>
      </c>
      <c r="BZ23" s="222"/>
      <c r="CA23" s="222"/>
      <c r="CB23" s="218"/>
      <c r="CC23" s="188" t="str">
        <f t="shared" si="282"/>
        <v/>
      </c>
      <c r="CD23" s="188" t="str">
        <f>IF((CC23&lt;&gt;""),IF(OR($F23&lt;&gt;$G23,PrSettings!$M$4="●"),(($F23-$G23)=(BZ23-CA23))*1,0),"")</f>
        <v/>
      </c>
      <c r="CE23" s="188" t="str">
        <f t="shared" si="283"/>
        <v/>
      </c>
      <c r="CF23" s="188" t="str">
        <f>IF(CC23&lt;&gt;"",IF(ABS($F23-$G23)&gt;=PrSettings!$M$7,(ABS($F23-$G23-BZ23+CA23)&lt;=1)*1,IF(AND(CC23,$F23=$G23,$F23&gt;=PrSettings!$M$6),(ABS(BZ23-$F23)&lt;=1)*1,IF(AND(CC23,$F23+$G23&gt;=PrSettings!$M$8),(ABS(BZ23-$F23)+ABS(CA23-$G23)&lt;=1)*1,""))),"")</f>
        <v/>
      </c>
      <c r="CG23" s="220"/>
      <c r="CI23" s="186">
        <f t="shared" si="6"/>
        <v>6</v>
      </c>
      <c r="CJ23" s="187" t="str">
        <f t="shared" si="284"/>
        <v>Brazil</v>
      </c>
      <c r="CK23" s="188">
        <f t="shared" si="44"/>
        <v>83</v>
      </c>
      <c r="CL23" s="187" t="str">
        <f t="shared" si="285"/>
        <v>Haiti</v>
      </c>
      <c r="CM23" s="222"/>
      <c r="CN23" s="222"/>
      <c r="CO23" s="218"/>
      <c r="CP23" s="188" t="str">
        <f t="shared" si="286"/>
        <v/>
      </c>
      <c r="CQ23" s="188" t="str">
        <f>IF((CP23&lt;&gt;""),IF(OR($F23&lt;&gt;$G23,PrSettings!$M$4="●"),(($F23-$G23)=(CM23-CN23))*1,0),"")</f>
        <v/>
      </c>
      <c r="CR23" s="188" t="str">
        <f t="shared" si="287"/>
        <v/>
      </c>
      <c r="CS23" s="188" t="str">
        <f>IF(CP23&lt;&gt;"",IF(ABS($F23-$G23)&gt;=PrSettings!$M$7,(ABS($F23-$G23-CM23+CN23)&lt;=1)*1,IF(AND(CP23,$F23=$G23,$F23&gt;=PrSettings!$M$6),(ABS(CM23-$F23)&lt;=1)*1,IF(AND(CP23,$F23+$G23&gt;=PrSettings!$M$8),(ABS(CM23-$F23)+ABS(CN23-$G23)&lt;=1)*1,""))),"")</f>
        <v/>
      </c>
      <c r="CT23" s="220"/>
      <c r="CV23" s="186">
        <f t="shared" si="7"/>
        <v>6</v>
      </c>
      <c r="CW23" s="187" t="str">
        <f t="shared" si="288"/>
        <v>Brazil</v>
      </c>
      <c r="CX23" s="188">
        <f t="shared" si="47"/>
        <v>83</v>
      </c>
      <c r="CY23" s="187" t="str">
        <f t="shared" si="289"/>
        <v>Haiti</v>
      </c>
      <c r="CZ23" s="222"/>
      <c r="DA23" s="222"/>
      <c r="DB23" s="218"/>
      <c r="DC23" s="188" t="str">
        <f t="shared" si="290"/>
        <v/>
      </c>
      <c r="DD23" s="188" t="str">
        <f>IF((DC23&lt;&gt;""),IF(OR($F23&lt;&gt;$G23,PrSettings!$M$4="●"),(($F23-$G23)=(CZ23-DA23))*1,0),"")</f>
        <v/>
      </c>
      <c r="DE23" s="188" t="str">
        <f t="shared" si="291"/>
        <v/>
      </c>
      <c r="DF23" s="188" t="str">
        <f>IF(DC23&lt;&gt;"",IF(ABS($F23-$G23)&gt;=PrSettings!$M$7,(ABS($F23-$G23-CZ23+DA23)&lt;=1)*1,IF(AND(DC23,$F23=$G23,$F23&gt;=PrSettings!$M$6),(ABS(CZ23-$F23)&lt;=1)*1,IF(AND(DC23,$F23+$G23&gt;=PrSettings!$M$8),(ABS(CZ23-$F23)+ABS(DA23-$G23)&lt;=1)*1,""))),"")</f>
        <v/>
      </c>
      <c r="DG23" s="220"/>
      <c r="DI23" s="186">
        <f t="shared" si="8"/>
        <v>6</v>
      </c>
      <c r="DJ23" s="187" t="str">
        <f t="shared" si="292"/>
        <v>Brazil</v>
      </c>
      <c r="DK23" s="188">
        <f t="shared" si="50"/>
        <v>83</v>
      </c>
      <c r="DL23" s="187" t="str">
        <f t="shared" si="293"/>
        <v>Haiti</v>
      </c>
      <c r="DM23" s="222"/>
      <c r="DN23" s="222"/>
      <c r="DO23" s="218"/>
      <c r="DP23" s="188" t="str">
        <f t="shared" si="294"/>
        <v/>
      </c>
      <c r="DQ23" s="188" t="str">
        <f>IF((DP23&lt;&gt;""),IF(OR($F23&lt;&gt;$G23,PrSettings!$M$4="●"),(($F23-$G23)=(DM23-DN23))*1,0),"")</f>
        <v/>
      </c>
      <c r="DR23" s="188" t="str">
        <f t="shared" si="295"/>
        <v/>
      </c>
      <c r="DS23" s="188" t="str">
        <f>IF(DP23&lt;&gt;"",IF(ABS($F23-$G23)&gt;=PrSettings!$M$7,(ABS($F23-$G23-DM23+DN23)&lt;=1)*1,IF(AND(DP23,$F23=$G23,$F23&gt;=PrSettings!$M$6),(ABS(DM23-$F23)&lt;=1)*1,IF(AND(DP23,$F23+$G23&gt;=PrSettings!$M$8),(ABS(DM23-$F23)+ABS(DN23-$G23)&lt;=1)*1,""))),"")</f>
        <v/>
      </c>
      <c r="DT23" s="220"/>
      <c r="DV23" s="186">
        <f t="shared" si="9"/>
        <v>6</v>
      </c>
      <c r="DW23" s="187" t="str">
        <f t="shared" si="296"/>
        <v>Brazil</v>
      </c>
      <c r="DX23" s="188">
        <f t="shared" si="53"/>
        <v>83</v>
      </c>
      <c r="DY23" s="187" t="str">
        <f t="shared" si="297"/>
        <v>Haiti</v>
      </c>
      <c r="DZ23" s="222"/>
      <c r="EA23" s="222"/>
      <c r="EB23" s="218"/>
      <c r="EC23" s="188" t="str">
        <f t="shared" si="298"/>
        <v/>
      </c>
      <c r="ED23" s="188" t="str">
        <f>IF((EC23&lt;&gt;""),IF(OR($F23&lt;&gt;$G23,PrSettings!$M$4="●"),(($F23-$G23)=(DZ23-EA23))*1,0),"")</f>
        <v/>
      </c>
      <c r="EE23" s="188" t="str">
        <f t="shared" si="299"/>
        <v/>
      </c>
      <c r="EF23" s="188" t="str">
        <f>IF(EC23&lt;&gt;"",IF(ABS($F23-$G23)&gt;=PrSettings!$M$7,(ABS($F23-$G23-DZ23+EA23)&lt;=1)*1,IF(AND(EC23,$F23=$G23,$F23&gt;=PrSettings!$M$6),(ABS(DZ23-$F23)&lt;=1)*1,IF(AND(EC23,$F23+$G23&gt;=PrSettings!$M$8),(ABS(DZ23-$F23)+ABS(EA23-$G23)&lt;=1)*1,""))),"")</f>
        <v/>
      </c>
      <c r="EG23" s="220"/>
      <c r="EI23" s="186">
        <f t="shared" si="10"/>
        <v>6</v>
      </c>
      <c r="EJ23" s="187" t="str">
        <f t="shared" si="300"/>
        <v>Brazil</v>
      </c>
      <c r="EK23" s="188">
        <f t="shared" si="56"/>
        <v>83</v>
      </c>
      <c r="EL23" s="187" t="str">
        <f t="shared" si="301"/>
        <v>Haiti</v>
      </c>
      <c r="EM23" s="222"/>
      <c r="EN23" s="222"/>
      <c r="EO23" s="218"/>
      <c r="EP23" s="188" t="str">
        <f t="shared" si="302"/>
        <v/>
      </c>
      <c r="EQ23" s="188" t="str">
        <f>IF((EP23&lt;&gt;""),IF(OR($F23&lt;&gt;$G23,PrSettings!$M$4="●"),(($F23-$G23)=(EM23-EN23))*1,0),"")</f>
        <v/>
      </c>
      <c r="ER23" s="188" t="str">
        <f t="shared" si="303"/>
        <v/>
      </c>
      <c r="ES23" s="188" t="str">
        <f>IF(EP23&lt;&gt;"",IF(ABS($F23-$G23)&gt;=PrSettings!$M$7,(ABS($F23-$G23-EM23+EN23)&lt;=1)*1,IF(AND(EP23,$F23=$G23,$F23&gt;=PrSettings!$M$6),(ABS(EM23-$F23)&lt;=1)*1,IF(AND(EP23,$F23+$G23&gt;=PrSettings!$M$8),(ABS(EM23-$F23)+ABS(EN23-$G23)&lt;=1)*1,""))),"")</f>
        <v/>
      </c>
      <c r="ET23" s="220"/>
      <c r="EV23" s="186">
        <f t="shared" si="11"/>
        <v>6</v>
      </c>
      <c r="EW23" s="187" t="str">
        <f t="shared" si="304"/>
        <v>Brazil</v>
      </c>
      <c r="EX23" s="188">
        <f t="shared" si="59"/>
        <v>83</v>
      </c>
      <c r="EY23" s="187" t="str">
        <f t="shared" si="305"/>
        <v>Haiti</v>
      </c>
      <c r="EZ23" s="222"/>
      <c r="FA23" s="222"/>
      <c r="FB23" s="218"/>
      <c r="FC23" s="188" t="str">
        <f t="shared" si="306"/>
        <v/>
      </c>
      <c r="FD23" s="188" t="str">
        <f>IF((FC23&lt;&gt;""),IF(OR($F23&lt;&gt;$G23,PrSettings!$M$4="●"),(($F23-$G23)=(EZ23-FA23))*1,0),"")</f>
        <v/>
      </c>
      <c r="FE23" s="188" t="str">
        <f t="shared" si="307"/>
        <v/>
      </c>
      <c r="FF23" s="188" t="str">
        <f>IF(FC23&lt;&gt;"",IF(ABS($F23-$G23)&gt;=PrSettings!$M$7,(ABS($F23-$G23-EZ23+FA23)&lt;=1)*1,IF(AND(FC23,$F23=$G23,$F23&gt;=PrSettings!$M$6),(ABS(EZ23-$F23)&lt;=1)*1,IF(AND(FC23,$F23+$G23&gt;=PrSettings!$M$8),(ABS(EZ23-$F23)+ABS(FA23-$G23)&lt;=1)*1,""))),"")</f>
        <v/>
      </c>
      <c r="FG23" s="220"/>
      <c r="FI23" s="186">
        <f t="shared" si="12"/>
        <v>6</v>
      </c>
      <c r="FJ23" s="187" t="str">
        <f t="shared" si="308"/>
        <v>Brazil</v>
      </c>
      <c r="FK23" s="188">
        <f t="shared" si="62"/>
        <v>83</v>
      </c>
      <c r="FL23" s="187" t="str">
        <f t="shared" si="309"/>
        <v>Haiti</v>
      </c>
      <c r="FM23" s="222"/>
      <c r="FN23" s="222"/>
      <c r="FO23" s="218"/>
      <c r="FP23" s="188" t="str">
        <f t="shared" si="310"/>
        <v/>
      </c>
      <c r="FQ23" s="188" t="str">
        <f>IF((FP23&lt;&gt;""),IF(OR($F23&lt;&gt;$G23,PrSettings!$M$4="●"),(($F23-$G23)=(FM23-FN23))*1,0),"")</f>
        <v/>
      </c>
      <c r="FR23" s="188" t="str">
        <f t="shared" si="311"/>
        <v/>
      </c>
      <c r="FS23" s="188" t="str">
        <f>IF(FP23&lt;&gt;"",IF(ABS($F23-$G23)&gt;=PrSettings!$M$7,(ABS($F23-$G23-FM23+FN23)&lt;=1)*1,IF(AND(FP23,$F23=$G23,$F23&gt;=PrSettings!$M$6),(ABS(FM23-$F23)&lt;=1)*1,IF(AND(FP23,$F23+$G23&gt;=PrSettings!$M$8),(ABS(FM23-$F23)+ABS(FN23-$G23)&lt;=1)*1,""))),"")</f>
        <v/>
      </c>
      <c r="FT23" s="220"/>
      <c r="FV23" s="186">
        <f t="shared" si="13"/>
        <v>6</v>
      </c>
      <c r="FW23" s="187" t="str">
        <f t="shared" si="312"/>
        <v>Brazil</v>
      </c>
      <c r="FX23" s="188">
        <f t="shared" si="65"/>
        <v>83</v>
      </c>
      <c r="FY23" s="187" t="str">
        <f t="shared" si="313"/>
        <v>Haiti</v>
      </c>
      <c r="FZ23" s="222"/>
      <c r="GA23" s="222"/>
      <c r="GB23" s="218"/>
      <c r="GC23" s="188" t="str">
        <f t="shared" si="314"/>
        <v/>
      </c>
      <c r="GD23" s="188" t="str">
        <f>IF((GC23&lt;&gt;""),IF(OR($F23&lt;&gt;$G23,PrSettings!$M$4="●"),(($F23-$G23)=(FZ23-GA23))*1,0),"")</f>
        <v/>
      </c>
      <c r="GE23" s="188" t="str">
        <f t="shared" si="315"/>
        <v/>
      </c>
      <c r="GF23" s="188" t="str">
        <f>IF(GC23&lt;&gt;"",IF(ABS($F23-$G23)&gt;=PrSettings!$M$7,(ABS($F23-$G23-FZ23+GA23)&lt;=1)*1,IF(AND(GC23,$F23=$G23,$F23&gt;=PrSettings!$M$6),(ABS(FZ23-$F23)&lt;=1)*1,IF(AND(GC23,$F23+$G23&gt;=PrSettings!$M$8),(ABS(FZ23-$F23)+ABS(GA23-$G23)&lt;=1)*1,""))),"")</f>
        <v/>
      </c>
      <c r="GG23" s="220"/>
      <c r="GI23" s="186">
        <f t="shared" si="14"/>
        <v>6</v>
      </c>
      <c r="GJ23" s="187" t="str">
        <f t="shared" si="316"/>
        <v>Brazil</v>
      </c>
      <c r="GK23" s="188">
        <f t="shared" si="68"/>
        <v>83</v>
      </c>
      <c r="GL23" s="187" t="str">
        <f t="shared" si="317"/>
        <v>Haiti</v>
      </c>
      <c r="GM23" s="222"/>
      <c r="GN23" s="222"/>
      <c r="GO23" s="218"/>
      <c r="GP23" s="188" t="str">
        <f t="shared" si="318"/>
        <v/>
      </c>
      <c r="GQ23" s="188" t="str">
        <f>IF((GP23&lt;&gt;""),IF(OR($F23&lt;&gt;$G23,PrSettings!$M$4="●"),(($F23-$G23)=(GM23-GN23))*1,0),"")</f>
        <v/>
      </c>
      <c r="GR23" s="188" t="str">
        <f t="shared" si="319"/>
        <v/>
      </c>
      <c r="GS23" s="188" t="str">
        <f>IF(GP23&lt;&gt;"",IF(ABS($F23-$G23)&gt;=PrSettings!$M$7,(ABS($F23-$G23-GM23+GN23)&lt;=1)*1,IF(AND(GP23,$F23=$G23,$F23&gt;=PrSettings!$M$6),(ABS(GM23-$F23)&lt;=1)*1,IF(AND(GP23,$F23+$G23&gt;=PrSettings!$M$8),(ABS(GM23-$F23)+ABS(GN23-$G23)&lt;=1)*1,""))),"")</f>
        <v/>
      </c>
      <c r="GT23" s="220"/>
      <c r="GV23" s="186">
        <f t="shared" si="15"/>
        <v>6</v>
      </c>
      <c r="GW23" s="187" t="str">
        <f t="shared" si="320"/>
        <v>Brazil</v>
      </c>
      <c r="GX23" s="188">
        <f t="shared" si="71"/>
        <v>83</v>
      </c>
      <c r="GY23" s="187" t="str">
        <f t="shared" si="321"/>
        <v>Haiti</v>
      </c>
      <c r="GZ23" s="222"/>
      <c r="HA23" s="222"/>
      <c r="HB23" s="218"/>
      <c r="HC23" s="188" t="str">
        <f t="shared" si="322"/>
        <v/>
      </c>
      <c r="HD23" s="188" t="str">
        <f>IF((HC23&lt;&gt;""),IF(OR($F23&lt;&gt;$G23,PrSettings!$M$4="●"),(($F23-$G23)=(GZ23-HA23))*1,0),"")</f>
        <v/>
      </c>
      <c r="HE23" s="188" t="str">
        <f t="shared" si="323"/>
        <v/>
      </c>
      <c r="HF23" s="188" t="str">
        <f>IF(HC23&lt;&gt;"",IF(ABS($F23-$G23)&gt;=PrSettings!$M$7,(ABS($F23-$G23-GZ23+HA23)&lt;=1)*1,IF(AND(HC23,$F23=$G23,$F23&gt;=PrSettings!$M$6),(ABS(GZ23-$F23)&lt;=1)*1,IF(AND(HC23,$F23+$G23&gt;=PrSettings!$M$8),(ABS(GZ23-$F23)+ABS(HA23-$G23)&lt;=1)*1,""))),"")</f>
        <v/>
      </c>
      <c r="HG23" s="220"/>
      <c r="HI23" s="186">
        <f t="shared" si="16"/>
        <v>6</v>
      </c>
      <c r="HJ23" s="187" t="str">
        <f t="shared" si="324"/>
        <v>Brazil</v>
      </c>
      <c r="HK23" s="188">
        <f t="shared" si="74"/>
        <v>83</v>
      </c>
      <c r="HL23" s="187" t="str">
        <f t="shared" si="325"/>
        <v>Haiti</v>
      </c>
      <c r="HM23" s="222"/>
      <c r="HN23" s="222"/>
      <c r="HO23" s="218"/>
      <c r="HP23" s="188" t="str">
        <f t="shared" si="326"/>
        <v/>
      </c>
      <c r="HQ23" s="188" t="str">
        <f>IF((HP23&lt;&gt;""),IF(OR($F23&lt;&gt;$G23,PrSettings!$M$4="●"),(($F23-$G23)=(HM23-HN23))*1,0),"")</f>
        <v/>
      </c>
      <c r="HR23" s="188" t="str">
        <f t="shared" si="327"/>
        <v/>
      </c>
      <c r="HS23" s="188" t="str">
        <f>IF(HP23&lt;&gt;"",IF(ABS($F23-$G23)&gt;=PrSettings!$M$7,(ABS($F23-$G23-HM23+HN23)&lt;=1)*1,IF(AND(HP23,$F23=$G23,$F23&gt;=PrSettings!$M$6),(ABS(HM23-$F23)&lt;=1)*1,IF(AND(HP23,$F23+$G23&gt;=PrSettings!$M$8),(ABS(HM23-$F23)+ABS(HN23-$G23)&lt;=1)*1,""))),"")</f>
        <v/>
      </c>
      <c r="HT23" s="220"/>
      <c r="HV23" s="186">
        <f t="shared" si="17"/>
        <v>6</v>
      </c>
      <c r="HW23" s="187" t="str">
        <f t="shared" si="328"/>
        <v>Brazil</v>
      </c>
      <c r="HX23" s="188">
        <f t="shared" si="77"/>
        <v>83</v>
      </c>
      <c r="HY23" s="187" t="str">
        <f t="shared" si="329"/>
        <v>Haiti</v>
      </c>
      <c r="HZ23" s="222"/>
      <c r="IA23" s="222"/>
      <c r="IB23" s="218"/>
      <c r="IC23" s="188" t="str">
        <f t="shared" si="330"/>
        <v/>
      </c>
      <c r="ID23" s="188" t="str">
        <f>IF((IC23&lt;&gt;""),IF(OR($F23&lt;&gt;$G23,PrSettings!$M$4="●"),(($F23-$G23)=(HZ23-IA23))*1,0),"")</f>
        <v/>
      </c>
      <c r="IE23" s="188" t="str">
        <f t="shared" si="331"/>
        <v/>
      </c>
      <c r="IF23" s="188" t="str">
        <f>IF(IC23&lt;&gt;"",IF(ABS($F23-$G23)&gt;=PrSettings!$M$7,(ABS($F23-$G23-HZ23+IA23)&lt;=1)*1,IF(AND(IC23,$F23=$G23,$F23&gt;=PrSettings!$M$6),(ABS(HZ23-$F23)&lt;=1)*1,IF(AND(IC23,$F23+$G23&gt;=PrSettings!$M$8),(ABS(HZ23-$F23)+ABS(IA23-$G23)&lt;=1)*1,""))),"")</f>
        <v/>
      </c>
      <c r="IG23" s="220"/>
      <c r="II23" s="186">
        <f t="shared" si="18"/>
        <v>6</v>
      </c>
      <c r="IJ23" s="187" t="str">
        <f t="shared" si="332"/>
        <v>Brazil</v>
      </c>
      <c r="IK23" s="188">
        <f t="shared" si="80"/>
        <v>83</v>
      </c>
      <c r="IL23" s="187" t="str">
        <f t="shared" si="333"/>
        <v>Haiti</v>
      </c>
      <c r="IM23" s="222"/>
      <c r="IN23" s="222"/>
      <c r="IO23" s="218"/>
      <c r="IP23" s="188" t="str">
        <f t="shared" si="334"/>
        <v/>
      </c>
      <c r="IQ23" s="188" t="str">
        <f>IF((IP23&lt;&gt;""),IF(OR($F23&lt;&gt;$G23,PrSettings!$M$4="●"),(($F23-$G23)=(IM23-IN23))*1,0),"")</f>
        <v/>
      </c>
      <c r="IR23" s="188" t="str">
        <f t="shared" si="335"/>
        <v/>
      </c>
      <c r="IS23" s="188" t="str">
        <f>IF(IP23&lt;&gt;"",IF(ABS($F23-$G23)&gt;=PrSettings!$M$7,(ABS($F23-$G23-IM23+IN23)&lt;=1)*1,IF(AND(IP23,$F23=$G23,$F23&gt;=PrSettings!$M$6),(ABS(IM23-$F23)&lt;=1)*1,IF(AND(IP23,$F23+$G23&gt;=PrSettings!$M$8),(ABS(IM23-$F23)+ABS(IN23-$G23)&lt;=1)*1,""))),"")</f>
        <v/>
      </c>
      <c r="IT23" s="220"/>
      <c r="IV23" s="186">
        <f t="shared" si="19"/>
        <v>6</v>
      </c>
      <c r="IW23" s="187" t="str">
        <f t="shared" si="336"/>
        <v>Brazil</v>
      </c>
      <c r="IX23" s="188">
        <f t="shared" si="83"/>
        <v>83</v>
      </c>
      <c r="IY23" s="187" t="str">
        <f t="shared" si="337"/>
        <v>Haiti</v>
      </c>
      <c r="IZ23" s="222"/>
      <c r="JA23" s="222"/>
      <c r="JB23" s="218"/>
      <c r="JC23" s="188" t="str">
        <f t="shared" si="338"/>
        <v/>
      </c>
      <c r="JD23" s="188" t="str">
        <f>IF((JC23&lt;&gt;""),IF(OR($F23&lt;&gt;$G23,PrSettings!$M$4="●"),(($F23-$G23)=(IZ23-JA23))*1,0),"")</f>
        <v/>
      </c>
      <c r="JE23" s="188" t="str">
        <f t="shared" si="339"/>
        <v/>
      </c>
      <c r="JF23" s="188" t="str">
        <f>IF(JC23&lt;&gt;"",IF(ABS($F23-$G23)&gt;=PrSettings!$M$7,(ABS($F23-$G23-IZ23+JA23)&lt;=1)*1,IF(AND(JC23,$F23=$G23,$F23&gt;=PrSettings!$M$6),(ABS(IZ23-$F23)&lt;=1)*1,IF(AND(JC23,$F23+$G23&gt;=PrSettings!$M$8),(ABS(IZ23-$F23)+ABS(JA23-$G23)&lt;=1)*1,""))),"")</f>
        <v/>
      </c>
      <c r="JG23" s="220"/>
      <c r="JI23" s="186">
        <f t="shared" si="20"/>
        <v>6</v>
      </c>
      <c r="JJ23" s="187" t="str">
        <f t="shared" si="340"/>
        <v>Brazil</v>
      </c>
      <c r="JK23" s="188">
        <f t="shared" si="86"/>
        <v>83</v>
      </c>
      <c r="JL23" s="187" t="str">
        <f t="shared" si="341"/>
        <v>Haiti</v>
      </c>
      <c r="JM23" s="222"/>
      <c r="JN23" s="222"/>
      <c r="JO23" s="218"/>
      <c r="JP23" s="188" t="str">
        <f t="shared" si="342"/>
        <v/>
      </c>
      <c r="JQ23" s="188" t="str">
        <f>IF((JP23&lt;&gt;""),IF(OR($F23&lt;&gt;$G23,PrSettings!$M$4="●"),(($F23-$G23)=(JM23-JN23))*1,0),"")</f>
        <v/>
      </c>
      <c r="JR23" s="188" t="str">
        <f t="shared" si="343"/>
        <v/>
      </c>
      <c r="JS23" s="188" t="str">
        <f>IF(JP23&lt;&gt;"",IF(ABS($F23-$G23)&gt;=PrSettings!$M$7,(ABS($F23-$G23-JM23+JN23)&lt;=1)*1,IF(AND(JP23,$F23=$G23,$F23&gt;=PrSettings!$M$6),(ABS(JM23-$F23)&lt;=1)*1,IF(AND(JP23,$F23+$G23&gt;=PrSettings!$M$8),(ABS(JM23-$F23)+ABS(JN23-$G23)&lt;=1)*1,""))),"")</f>
        <v/>
      </c>
      <c r="JT23" s="220"/>
      <c r="JV23" s="186">
        <f t="shared" si="21"/>
        <v>6</v>
      </c>
      <c r="JW23" s="187" t="str">
        <f t="shared" si="344"/>
        <v>Brazil</v>
      </c>
      <c r="JX23" s="188">
        <f t="shared" si="89"/>
        <v>83</v>
      </c>
      <c r="JY23" s="187" t="str">
        <f t="shared" si="345"/>
        <v>Haiti</v>
      </c>
      <c r="JZ23" s="222"/>
      <c r="KA23" s="222"/>
      <c r="KB23" s="218"/>
      <c r="KC23" s="188" t="str">
        <f t="shared" si="346"/>
        <v/>
      </c>
      <c r="KD23" s="188" t="str">
        <f>IF((KC23&lt;&gt;""),IF(OR($F23&lt;&gt;$G23,PrSettings!$M$4="●"),(($F23-$G23)=(JZ23-KA23))*1,0),"")</f>
        <v/>
      </c>
      <c r="KE23" s="188" t="str">
        <f t="shared" si="347"/>
        <v/>
      </c>
      <c r="KF23" s="188" t="str">
        <f>IF(KC23&lt;&gt;"",IF(ABS($F23-$G23)&gt;=PrSettings!$M$7,(ABS($F23-$G23-JZ23+KA23)&lt;=1)*1,IF(AND(KC23,$F23=$G23,$F23&gt;=PrSettings!$M$6),(ABS(JZ23-$F23)&lt;=1)*1,IF(AND(KC23,$F23+$G23&gt;=PrSettings!$M$8),(ABS(JZ23-$F23)+ABS(KA23-$G23)&lt;=1)*1,""))),"")</f>
        <v/>
      </c>
      <c r="KG23" s="220"/>
      <c r="KI23" s="186">
        <f t="shared" si="22"/>
        <v>6</v>
      </c>
      <c r="KJ23" s="187" t="str">
        <f t="shared" si="348"/>
        <v>Brazil</v>
      </c>
      <c r="KK23" s="188">
        <f t="shared" si="92"/>
        <v>83</v>
      </c>
      <c r="KL23" s="187" t="str">
        <f t="shared" si="349"/>
        <v>Haiti</v>
      </c>
      <c r="KM23" s="222"/>
      <c r="KN23" s="222"/>
      <c r="KO23" s="218"/>
      <c r="KP23" s="188" t="str">
        <f t="shared" si="350"/>
        <v/>
      </c>
      <c r="KQ23" s="188" t="str">
        <f>IF((KP23&lt;&gt;""),IF(OR($F23&lt;&gt;$G23,PrSettings!$M$4="●"),(($F23-$G23)=(KM23-KN23))*1,0),"")</f>
        <v/>
      </c>
      <c r="KR23" s="188" t="str">
        <f t="shared" si="351"/>
        <v/>
      </c>
      <c r="KS23" s="188" t="str">
        <f>IF(KP23&lt;&gt;"",IF(ABS($F23-$G23)&gt;=PrSettings!$M$7,(ABS($F23-$G23-KM23+KN23)&lt;=1)*1,IF(AND(KP23,$F23=$G23,$F23&gt;=PrSettings!$M$6),(ABS(KM23-$F23)&lt;=1)*1,IF(AND(KP23,$F23+$G23&gt;=PrSettings!$M$8),(ABS(KM23-$F23)+ABS(KN23-$G23)&lt;=1)*1,""))),"")</f>
        <v/>
      </c>
      <c r="KT23" s="220"/>
      <c r="KV23" s="186">
        <f t="shared" si="23"/>
        <v>6</v>
      </c>
      <c r="KW23" s="187" t="str">
        <f t="shared" si="352"/>
        <v>Brazil</v>
      </c>
      <c r="KX23" s="188">
        <f t="shared" si="95"/>
        <v>83</v>
      </c>
      <c r="KY23" s="187" t="str">
        <f t="shared" si="353"/>
        <v>Haiti</v>
      </c>
      <c r="KZ23" s="222"/>
      <c r="LA23" s="222"/>
      <c r="LB23" s="218"/>
      <c r="LC23" s="188" t="str">
        <f t="shared" si="354"/>
        <v/>
      </c>
      <c r="LD23" s="188" t="str">
        <f>IF((LC23&lt;&gt;""),IF(OR($F23&lt;&gt;$G23,PrSettings!$M$4="●"),(($F23-$G23)=(KZ23-LA23))*1,0),"")</f>
        <v/>
      </c>
      <c r="LE23" s="188" t="str">
        <f t="shared" si="355"/>
        <v/>
      </c>
      <c r="LF23" s="188" t="str">
        <f>IF(LC23&lt;&gt;"",IF(ABS($F23-$G23)&gt;=PrSettings!$M$7,(ABS($F23-$G23-KZ23+LA23)&lt;=1)*1,IF(AND(LC23,$F23=$G23,$F23&gt;=PrSettings!$M$6),(ABS(KZ23-$F23)&lt;=1)*1,IF(AND(LC23,$F23+$G23&gt;=PrSettings!$M$8),(ABS(KZ23-$F23)+ABS(LA23-$G23)&lt;=1)*1,""))),"")</f>
        <v/>
      </c>
      <c r="LG23" s="220"/>
      <c r="LI23" s="186">
        <f t="shared" si="24"/>
        <v>6</v>
      </c>
      <c r="LJ23" s="187" t="str">
        <f t="shared" si="356"/>
        <v>Brazil</v>
      </c>
      <c r="LK23" s="188">
        <f t="shared" si="98"/>
        <v>83</v>
      </c>
      <c r="LL23" s="187" t="str">
        <f t="shared" si="357"/>
        <v>Haiti</v>
      </c>
      <c r="LM23" s="222"/>
      <c r="LN23" s="222"/>
      <c r="LO23" s="218"/>
      <c r="LP23" s="188" t="str">
        <f t="shared" si="358"/>
        <v/>
      </c>
      <c r="LQ23" s="188" t="str">
        <f>IF((LP23&lt;&gt;""),IF(OR($F23&lt;&gt;$G23,PrSettings!$M$4="●"),(($F23-$G23)=(LM23-LN23))*1,0),"")</f>
        <v/>
      </c>
      <c r="LR23" s="188" t="str">
        <f t="shared" si="359"/>
        <v/>
      </c>
      <c r="LS23" s="188" t="str">
        <f>IF(LP23&lt;&gt;"",IF(ABS($F23-$G23)&gt;=PrSettings!$M$7,(ABS($F23-$G23-LM23+LN23)&lt;=1)*1,IF(AND(LP23,$F23=$G23,$F23&gt;=PrSettings!$M$6),(ABS(LM23-$F23)&lt;=1)*1,IF(AND(LP23,$F23+$G23&gt;=PrSettings!$M$8),(ABS(LM23-$F23)+ABS(LN23-$G23)&lt;=1)*1,""))),"")</f>
        <v/>
      </c>
      <c r="LT23" s="220"/>
      <c r="LV23" s="186">
        <f t="shared" si="25"/>
        <v>6</v>
      </c>
      <c r="LW23" s="187" t="str">
        <f t="shared" si="360"/>
        <v>Brazil</v>
      </c>
      <c r="LX23" s="188">
        <f t="shared" si="101"/>
        <v>83</v>
      </c>
      <c r="LY23" s="187" t="str">
        <f t="shared" si="361"/>
        <v>Haiti</v>
      </c>
      <c r="LZ23" s="222"/>
      <c r="MA23" s="222"/>
      <c r="MB23" s="218"/>
      <c r="MC23" s="188" t="str">
        <f t="shared" si="362"/>
        <v/>
      </c>
      <c r="MD23" s="188" t="str">
        <f>IF((MC23&lt;&gt;""),IF(OR($F23&lt;&gt;$G23,PrSettings!$M$4="●"),(($F23-$G23)=(LZ23-MA23))*1,0),"")</f>
        <v/>
      </c>
      <c r="ME23" s="188" t="str">
        <f t="shared" si="363"/>
        <v/>
      </c>
      <c r="MF23" s="188" t="str">
        <f>IF(MC23&lt;&gt;"",IF(ABS($F23-$G23)&gt;=PrSettings!$M$7,(ABS($F23-$G23-LZ23+MA23)&lt;=1)*1,IF(AND(MC23,$F23=$G23,$F23&gt;=PrSettings!$M$6),(ABS(LZ23-$F23)&lt;=1)*1,IF(AND(MC23,$F23+$G23&gt;=PrSettings!$M$8),(ABS(LZ23-$F23)+ABS(MA23-$G23)&lt;=1)*1,""))),"")</f>
        <v/>
      </c>
      <c r="MG23" s="220"/>
    </row>
    <row r="24" spans="2:345">
      <c r="B24" s="186">
        <f>INDEX(Groups!$C$7:$C$65,MATCH(C24,Groups!$D$7:$D$65,0))</f>
        <v>43</v>
      </c>
      <c r="C24" s="187" t="str">
        <f>CalcC!$P$26</f>
        <v>Scotland</v>
      </c>
      <c r="D24" s="188">
        <f>INDEX(Groups!$C$7:$C$65,MATCH(E24,Groups!$D$7:$D$65,0))</f>
        <v>6</v>
      </c>
      <c r="E24" s="187" t="str">
        <f>CalcC!$Q$26</f>
        <v>Brazil</v>
      </c>
      <c r="F24" s="189" t="str">
        <f>CalcC!$R$26</f>
        <v/>
      </c>
      <c r="G24" s="190" t="str">
        <f>CalcC!$S$26</f>
        <v/>
      </c>
      <c r="I24" s="186">
        <f t="shared" si="0"/>
        <v>43</v>
      </c>
      <c r="J24" s="187" t="str">
        <f t="shared" si="260"/>
        <v>Scotland</v>
      </c>
      <c r="K24" s="188">
        <f t="shared" si="26"/>
        <v>6</v>
      </c>
      <c r="L24" s="187" t="str">
        <f t="shared" si="261"/>
        <v>Brazil</v>
      </c>
      <c r="M24" s="222"/>
      <c r="N24" s="222"/>
      <c r="O24" s="218"/>
      <c r="P24" s="188" t="str">
        <f t="shared" si="262"/>
        <v/>
      </c>
      <c r="Q24" s="188" t="str">
        <f>IF((P24&lt;&gt;""),IF(OR($F24&lt;&gt;$G24,PrSettings!$M$4="●"),(($F24-$G24)=(M24-N24))*1,0),"")</f>
        <v/>
      </c>
      <c r="R24" s="188" t="str">
        <f t="shared" si="263"/>
        <v/>
      </c>
      <c r="S24" s="188" t="str">
        <f>IF(P24&lt;&gt;"",IF(ABS($F24-$G24)&gt;=PrSettings!$M$7,(ABS($F24-$G24-M24+N24)&lt;=1)*1,IF(AND(P24,$F24=$G24,$F24&gt;=PrSettings!$M$6),(ABS(M24-$F24)&lt;=1)*1,IF(AND(P24,$F24+$G24&gt;=PrSettings!$M$8),(ABS(M24-$F24)+ABS(N24-$G24)&lt;=1)*1,""))),"")</f>
        <v/>
      </c>
      <c r="T24" s="220"/>
      <c r="V24" s="186">
        <f t="shared" si="1"/>
        <v>43</v>
      </c>
      <c r="W24" s="187" t="str">
        <f t="shared" si="264"/>
        <v>Scotland</v>
      </c>
      <c r="X24" s="188">
        <f t="shared" si="29"/>
        <v>6</v>
      </c>
      <c r="Y24" s="187" t="str">
        <f t="shared" si="265"/>
        <v>Brazil</v>
      </c>
      <c r="Z24" s="222"/>
      <c r="AA24" s="222"/>
      <c r="AB24" s="218"/>
      <c r="AC24" s="188" t="str">
        <f t="shared" si="266"/>
        <v/>
      </c>
      <c r="AD24" s="188" t="str">
        <f>IF((AC24&lt;&gt;""),IF(OR($F24&lt;&gt;$G24,PrSettings!$M$4="●"),(($F24-$G24)=(Z24-AA24))*1,0),"")</f>
        <v/>
      </c>
      <c r="AE24" s="188" t="str">
        <f t="shared" si="267"/>
        <v/>
      </c>
      <c r="AF24" s="188" t="str">
        <f>IF(AC24&lt;&gt;"",IF(ABS($F24-$G24)&gt;=PrSettings!$M$7,(ABS($F24-$G24-Z24+AA24)&lt;=1)*1,IF(AND(AC24,$F24=$G24,$F24&gt;=PrSettings!$M$6),(ABS(Z24-$F24)&lt;=1)*1,IF(AND(AC24,$F24+$G24&gt;=PrSettings!$M$8),(ABS(Z24-$F24)+ABS(AA24-$G24)&lt;=1)*1,""))),"")</f>
        <v/>
      </c>
      <c r="AG24" s="220"/>
      <c r="AI24" s="186">
        <f t="shared" si="2"/>
        <v>43</v>
      </c>
      <c r="AJ24" s="187" t="str">
        <f t="shared" si="268"/>
        <v>Scotland</v>
      </c>
      <c r="AK24" s="188">
        <f t="shared" si="32"/>
        <v>6</v>
      </c>
      <c r="AL24" s="187" t="str">
        <f t="shared" si="269"/>
        <v>Brazil</v>
      </c>
      <c r="AM24" s="222"/>
      <c r="AN24" s="222"/>
      <c r="AO24" s="218"/>
      <c r="AP24" s="188" t="str">
        <f t="shared" si="270"/>
        <v/>
      </c>
      <c r="AQ24" s="188" t="str">
        <f>IF((AP24&lt;&gt;""),IF(OR($F24&lt;&gt;$G24,PrSettings!$M$4="●"),(($F24-$G24)=(AM24-AN24))*1,0),"")</f>
        <v/>
      </c>
      <c r="AR24" s="188" t="str">
        <f t="shared" si="271"/>
        <v/>
      </c>
      <c r="AS24" s="188" t="str">
        <f>IF(AP24&lt;&gt;"",IF(ABS($F24-$G24)&gt;=PrSettings!$M$7,(ABS($F24-$G24-AM24+AN24)&lt;=1)*1,IF(AND(AP24,$F24=$G24,$F24&gt;=PrSettings!$M$6),(ABS(AM24-$F24)&lt;=1)*1,IF(AND(AP24,$F24+$G24&gt;=PrSettings!$M$8),(ABS(AM24-$F24)+ABS(AN24-$G24)&lt;=1)*1,""))),"")</f>
        <v/>
      </c>
      <c r="AT24" s="220"/>
      <c r="AV24" s="186">
        <f t="shared" si="3"/>
        <v>43</v>
      </c>
      <c r="AW24" s="187" t="str">
        <f t="shared" si="272"/>
        <v>Scotland</v>
      </c>
      <c r="AX24" s="188">
        <f t="shared" si="35"/>
        <v>6</v>
      </c>
      <c r="AY24" s="187" t="str">
        <f t="shared" si="273"/>
        <v>Brazil</v>
      </c>
      <c r="AZ24" s="222"/>
      <c r="BA24" s="222"/>
      <c r="BB24" s="218"/>
      <c r="BC24" s="188" t="str">
        <f t="shared" si="274"/>
        <v/>
      </c>
      <c r="BD24" s="188" t="str">
        <f>IF((BC24&lt;&gt;""),IF(OR($F24&lt;&gt;$G24,PrSettings!$M$4="●"),(($F24-$G24)=(AZ24-BA24))*1,0),"")</f>
        <v/>
      </c>
      <c r="BE24" s="188" t="str">
        <f t="shared" si="275"/>
        <v/>
      </c>
      <c r="BF24" s="188" t="str">
        <f>IF(BC24&lt;&gt;"",IF(ABS($F24-$G24)&gt;=PrSettings!$M$7,(ABS($F24-$G24-AZ24+BA24)&lt;=1)*1,IF(AND(BC24,$F24=$G24,$F24&gt;=PrSettings!$M$6),(ABS(AZ24-$F24)&lt;=1)*1,IF(AND(BC24,$F24+$G24&gt;=PrSettings!$M$8),(ABS(AZ24-$F24)+ABS(BA24-$G24)&lt;=1)*1,""))),"")</f>
        <v/>
      </c>
      <c r="BG24" s="220"/>
      <c r="BI24" s="186">
        <f t="shared" si="4"/>
        <v>43</v>
      </c>
      <c r="BJ24" s="187" t="str">
        <f t="shared" si="276"/>
        <v>Scotland</v>
      </c>
      <c r="BK24" s="188">
        <f t="shared" si="38"/>
        <v>6</v>
      </c>
      <c r="BL24" s="187" t="str">
        <f t="shared" si="277"/>
        <v>Brazil</v>
      </c>
      <c r="BM24" s="222"/>
      <c r="BN24" s="222"/>
      <c r="BO24" s="218"/>
      <c r="BP24" s="188" t="str">
        <f t="shared" si="278"/>
        <v/>
      </c>
      <c r="BQ24" s="188" t="str">
        <f>IF((BP24&lt;&gt;""),IF(OR($F24&lt;&gt;$G24,PrSettings!$M$4="●"),(($F24-$G24)=(BM24-BN24))*1,0),"")</f>
        <v/>
      </c>
      <c r="BR24" s="188" t="str">
        <f t="shared" si="279"/>
        <v/>
      </c>
      <c r="BS24" s="188" t="str">
        <f>IF(BP24&lt;&gt;"",IF(ABS($F24-$G24)&gt;=PrSettings!$M$7,(ABS($F24-$G24-BM24+BN24)&lt;=1)*1,IF(AND(BP24,$F24=$G24,$F24&gt;=PrSettings!$M$6),(ABS(BM24-$F24)&lt;=1)*1,IF(AND(BP24,$F24+$G24&gt;=PrSettings!$M$8),(ABS(BM24-$F24)+ABS(BN24-$G24)&lt;=1)*1,""))),"")</f>
        <v/>
      </c>
      <c r="BT24" s="220"/>
      <c r="BV24" s="186">
        <f t="shared" si="5"/>
        <v>43</v>
      </c>
      <c r="BW24" s="187" t="str">
        <f t="shared" si="280"/>
        <v>Scotland</v>
      </c>
      <c r="BX24" s="188">
        <f t="shared" si="41"/>
        <v>6</v>
      </c>
      <c r="BY24" s="187" t="str">
        <f t="shared" si="281"/>
        <v>Brazil</v>
      </c>
      <c r="BZ24" s="222"/>
      <c r="CA24" s="222"/>
      <c r="CB24" s="218"/>
      <c r="CC24" s="188" t="str">
        <f t="shared" si="282"/>
        <v/>
      </c>
      <c r="CD24" s="188" t="str">
        <f>IF((CC24&lt;&gt;""),IF(OR($F24&lt;&gt;$G24,PrSettings!$M$4="●"),(($F24-$G24)=(BZ24-CA24))*1,0),"")</f>
        <v/>
      </c>
      <c r="CE24" s="188" t="str">
        <f t="shared" si="283"/>
        <v/>
      </c>
      <c r="CF24" s="188" t="str">
        <f>IF(CC24&lt;&gt;"",IF(ABS($F24-$G24)&gt;=PrSettings!$M$7,(ABS($F24-$G24-BZ24+CA24)&lt;=1)*1,IF(AND(CC24,$F24=$G24,$F24&gt;=PrSettings!$M$6),(ABS(BZ24-$F24)&lt;=1)*1,IF(AND(CC24,$F24+$G24&gt;=PrSettings!$M$8),(ABS(BZ24-$F24)+ABS(CA24-$G24)&lt;=1)*1,""))),"")</f>
        <v/>
      </c>
      <c r="CG24" s="220"/>
      <c r="CI24" s="186">
        <f t="shared" si="6"/>
        <v>43</v>
      </c>
      <c r="CJ24" s="187" t="str">
        <f t="shared" si="284"/>
        <v>Scotland</v>
      </c>
      <c r="CK24" s="188">
        <f t="shared" si="44"/>
        <v>6</v>
      </c>
      <c r="CL24" s="187" t="str">
        <f t="shared" si="285"/>
        <v>Brazil</v>
      </c>
      <c r="CM24" s="222"/>
      <c r="CN24" s="222"/>
      <c r="CO24" s="218"/>
      <c r="CP24" s="188" t="str">
        <f t="shared" si="286"/>
        <v/>
      </c>
      <c r="CQ24" s="188" t="str">
        <f>IF((CP24&lt;&gt;""),IF(OR($F24&lt;&gt;$G24,PrSettings!$M$4="●"),(($F24-$G24)=(CM24-CN24))*1,0),"")</f>
        <v/>
      </c>
      <c r="CR24" s="188" t="str">
        <f t="shared" si="287"/>
        <v/>
      </c>
      <c r="CS24" s="188" t="str">
        <f>IF(CP24&lt;&gt;"",IF(ABS($F24-$G24)&gt;=PrSettings!$M$7,(ABS($F24-$G24-CM24+CN24)&lt;=1)*1,IF(AND(CP24,$F24=$G24,$F24&gt;=PrSettings!$M$6),(ABS(CM24-$F24)&lt;=1)*1,IF(AND(CP24,$F24+$G24&gt;=PrSettings!$M$8),(ABS(CM24-$F24)+ABS(CN24-$G24)&lt;=1)*1,""))),"")</f>
        <v/>
      </c>
      <c r="CT24" s="220"/>
      <c r="CV24" s="186">
        <f t="shared" si="7"/>
        <v>43</v>
      </c>
      <c r="CW24" s="187" t="str">
        <f t="shared" si="288"/>
        <v>Scotland</v>
      </c>
      <c r="CX24" s="188">
        <f t="shared" si="47"/>
        <v>6</v>
      </c>
      <c r="CY24" s="187" t="str">
        <f t="shared" si="289"/>
        <v>Brazil</v>
      </c>
      <c r="CZ24" s="222"/>
      <c r="DA24" s="222"/>
      <c r="DB24" s="218"/>
      <c r="DC24" s="188" t="str">
        <f t="shared" si="290"/>
        <v/>
      </c>
      <c r="DD24" s="188" t="str">
        <f>IF((DC24&lt;&gt;""),IF(OR($F24&lt;&gt;$G24,PrSettings!$M$4="●"),(($F24-$G24)=(CZ24-DA24))*1,0),"")</f>
        <v/>
      </c>
      <c r="DE24" s="188" t="str">
        <f t="shared" si="291"/>
        <v/>
      </c>
      <c r="DF24" s="188" t="str">
        <f>IF(DC24&lt;&gt;"",IF(ABS($F24-$G24)&gt;=PrSettings!$M$7,(ABS($F24-$G24-CZ24+DA24)&lt;=1)*1,IF(AND(DC24,$F24=$G24,$F24&gt;=PrSettings!$M$6),(ABS(CZ24-$F24)&lt;=1)*1,IF(AND(DC24,$F24+$G24&gt;=PrSettings!$M$8),(ABS(CZ24-$F24)+ABS(DA24-$G24)&lt;=1)*1,""))),"")</f>
        <v/>
      </c>
      <c r="DG24" s="220"/>
      <c r="DI24" s="186">
        <f t="shared" si="8"/>
        <v>43</v>
      </c>
      <c r="DJ24" s="187" t="str">
        <f t="shared" si="292"/>
        <v>Scotland</v>
      </c>
      <c r="DK24" s="188">
        <f t="shared" si="50"/>
        <v>6</v>
      </c>
      <c r="DL24" s="187" t="str">
        <f t="shared" si="293"/>
        <v>Brazil</v>
      </c>
      <c r="DM24" s="222"/>
      <c r="DN24" s="222"/>
      <c r="DO24" s="218"/>
      <c r="DP24" s="188" t="str">
        <f t="shared" si="294"/>
        <v/>
      </c>
      <c r="DQ24" s="188" t="str">
        <f>IF((DP24&lt;&gt;""),IF(OR($F24&lt;&gt;$G24,PrSettings!$M$4="●"),(($F24-$G24)=(DM24-DN24))*1,0),"")</f>
        <v/>
      </c>
      <c r="DR24" s="188" t="str">
        <f t="shared" si="295"/>
        <v/>
      </c>
      <c r="DS24" s="188" t="str">
        <f>IF(DP24&lt;&gt;"",IF(ABS($F24-$G24)&gt;=PrSettings!$M$7,(ABS($F24-$G24-DM24+DN24)&lt;=1)*1,IF(AND(DP24,$F24=$G24,$F24&gt;=PrSettings!$M$6),(ABS(DM24-$F24)&lt;=1)*1,IF(AND(DP24,$F24+$G24&gt;=PrSettings!$M$8),(ABS(DM24-$F24)+ABS(DN24-$G24)&lt;=1)*1,""))),"")</f>
        <v/>
      </c>
      <c r="DT24" s="220"/>
      <c r="DV24" s="186">
        <f t="shared" si="9"/>
        <v>43</v>
      </c>
      <c r="DW24" s="187" t="str">
        <f t="shared" si="296"/>
        <v>Scotland</v>
      </c>
      <c r="DX24" s="188">
        <f t="shared" si="53"/>
        <v>6</v>
      </c>
      <c r="DY24" s="187" t="str">
        <f t="shared" si="297"/>
        <v>Brazil</v>
      </c>
      <c r="DZ24" s="222"/>
      <c r="EA24" s="222"/>
      <c r="EB24" s="218"/>
      <c r="EC24" s="188" t="str">
        <f t="shared" si="298"/>
        <v/>
      </c>
      <c r="ED24" s="188" t="str">
        <f>IF((EC24&lt;&gt;""),IF(OR($F24&lt;&gt;$G24,PrSettings!$M$4="●"),(($F24-$G24)=(DZ24-EA24))*1,0),"")</f>
        <v/>
      </c>
      <c r="EE24" s="188" t="str">
        <f t="shared" si="299"/>
        <v/>
      </c>
      <c r="EF24" s="188" t="str">
        <f>IF(EC24&lt;&gt;"",IF(ABS($F24-$G24)&gt;=PrSettings!$M$7,(ABS($F24-$G24-DZ24+EA24)&lt;=1)*1,IF(AND(EC24,$F24=$G24,$F24&gt;=PrSettings!$M$6),(ABS(DZ24-$F24)&lt;=1)*1,IF(AND(EC24,$F24+$G24&gt;=PrSettings!$M$8),(ABS(DZ24-$F24)+ABS(EA24-$G24)&lt;=1)*1,""))),"")</f>
        <v/>
      </c>
      <c r="EG24" s="220"/>
      <c r="EI24" s="186">
        <f t="shared" si="10"/>
        <v>43</v>
      </c>
      <c r="EJ24" s="187" t="str">
        <f t="shared" si="300"/>
        <v>Scotland</v>
      </c>
      <c r="EK24" s="188">
        <f t="shared" si="56"/>
        <v>6</v>
      </c>
      <c r="EL24" s="187" t="str">
        <f t="shared" si="301"/>
        <v>Brazil</v>
      </c>
      <c r="EM24" s="222"/>
      <c r="EN24" s="222"/>
      <c r="EO24" s="218"/>
      <c r="EP24" s="188" t="str">
        <f t="shared" si="302"/>
        <v/>
      </c>
      <c r="EQ24" s="188" t="str">
        <f>IF((EP24&lt;&gt;""),IF(OR($F24&lt;&gt;$G24,PrSettings!$M$4="●"),(($F24-$G24)=(EM24-EN24))*1,0),"")</f>
        <v/>
      </c>
      <c r="ER24" s="188" t="str">
        <f t="shared" si="303"/>
        <v/>
      </c>
      <c r="ES24" s="188" t="str">
        <f>IF(EP24&lt;&gt;"",IF(ABS($F24-$G24)&gt;=PrSettings!$M$7,(ABS($F24-$G24-EM24+EN24)&lt;=1)*1,IF(AND(EP24,$F24=$G24,$F24&gt;=PrSettings!$M$6),(ABS(EM24-$F24)&lt;=1)*1,IF(AND(EP24,$F24+$G24&gt;=PrSettings!$M$8),(ABS(EM24-$F24)+ABS(EN24-$G24)&lt;=1)*1,""))),"")</f>
        <v/>
      </c>
      <c r="ET24" s="220"/>
      <c r="EV24" s="186">
        <f t="shared" si="11"/>
        <v>43</v>
      </c>
      <c r="EW24" s="187" t="str">
        <f t="shared" si="304"/>
        <v>Scotland</v>
      </c>
      <c r="EX24" s="188">
        <f t="shared" si="59"/>
        <v>6</v>
      </c>
      <c r="EY24" s="187" t="str">
        <f t="shared" si="305"/>
        <v>Brazil</v>
      </c>
      <c r="EZ24" s="222"/>
      <c r="FA24" s="222"/>
      <c r="FB24" s="218"/>
      <c r="FC24" s="188" t="str">
        <f t="shared" si="306"/>
        <v/>
      </c>
      <c r="FD24" s="188" t="str">
        <f>IF((FC24&lt;&gt;""),IF(OR($F24&lt;&gt;$G24,PrSettings!$M$4="●"),(($F24-$G24)=(EZ24-FA24))*1,0),"")</f>
        <v/>
      </c>
      <c r="FE24" s="188" t="str">
        <f t="shared" si="307"/>
        <v/>
      </c>
      <c r="FF24" s="188" t="str">
        <f>IF(FC24&lt;&gt;"",IF(ABS($F24-$G24)&gt;=PrSettings!$M$7,(ABS($F24-$G24-EZ24+FA24)&lt;=1)*1,IF(AND(FC24,$F24=$G24,$F24&gt;=PrSettings!$M$6),(ABS(EZ24-$F24)&lt;=1)*1,IF(AND(FC24,$F24+$G24&gt;=PrSettings!$M$8),(ABS(EZ24-$F24)+ABS(FA24-$G24)&lt;=1)*1,""))),"")</f>
        <v/>
      </c>
      <c r="FG24" s="220"/>
      <c r="FI24" s="186">
        <f t="shared" si="12"/>
        <v>43</v>
      </c>
      <c r="FJ24" s="187" t="str">
        <f t="shared" si="308"/>
        <v>Scotland</v>
      </c>
      <c r="FK24" s="188">
        <f t="shared" si="62"/>
        <v>6</v>
      </c>
      <c r="FL24" s="187" t="str">
        <f t="shared" si="309"/>
        <v>Brazil</v>
      </c>
      <c r="FM24" s="222"/>
      <c r="FN24" s="222"/>
      <c r="FO24" s="218"/>
      <c r="FP24" s="188" t="str">
        <f t="shared" si="310"/>
        <v/>
      </c>
      <c r="FQ24" s="188" t="str">
        <f>IF((FP24&lt;&gt;""),IF(OR($F24&lt;&gt;$G24,PrSettings!$M$4="●"),(($F24-$G24)=(FM24-FN24))*1,0),"")</f>
        <v/>
      </c>
      <c r="FR24" s="188" t="str">
        <f t="shared" si="311"/>
        <v/>
      </c>
      <c r="FS24" s="188" t="str">
        <f>IF(FP24&lt;&gt;"",IF(ABS($F24-$G24)&gt;=PrSettings!$M$7,(ABS($F24-$G24-FM24+FN24)&lt;=1)*1,IF(AND(FP24,$F24=$G24,$F24&gt;=PrSettings!$M$6),(ABS(FM24-$F24)&lt;=1)*1,IF(AND(FP24,$F24+$G24&gt;=PrSettings!$M$8),(ABS(FM24-$F24)+ABS(FN24-$G24)&lt;=1)*1,""))),"")</f>
        <v/>
      </c>
      <c r="FT24" s="220"/>
      <c r="FV24" s="186">
        <f t="shared" si="13"/>
        <v>43</v>
      </c>
      <c r="FW24" s="187" t="str">
        <f t="shared" si="312"/>
        <v>Scotland</v>
      </c>
      <c r="FX24" s="188">
        <f t="shared" si="65"/>
        <v>6</v>
      </c>
      <c r="FY24" s="187" t="str">
        <f t="shared" si="313"/>
        <v>Brazil</v>
      </c>
      <c r="FZ24" s="222"/>
      <c r="GA24" s="222"/>
      <c r="GB24" s="218"/>
      <c r="GC24" s="188" t="str">
        <f t="shared" si="314"/>
        <v/>
      </c>
      <c r="GD24" s="188" t="str">
        <f>IF((GC24&lt;&gt;""),IF(OR($F24&lt;&gt;$G24,PrSettings!$M$4="●"),(($F24-$G24)=(FZ24-GA24))*1,0),"")</f>
        <v/>
      </c>
      <c r="GE24" s="188" t="str">
        <f t="shared" si="315"/>
        <v/>
      </c>
      <c r="GF24" s="188" t="str">
        <f>IF(GC24&lt;&gt;"",IF(ABS($F24-$G24)&gt;=PrSettings!$M$7,(ABS($F24-$G24-FZ24+GA24)&lt;=1)*1,IF(AND(GC24,$F24=$G24,$F24&gt;=PrSettings!$M$6),(ABS(FZ24-$F24)&lt;=1)*1,IF(AND(GC24,$F24+$G24&gt;=PrSettings!$M$8),(ABS(FZ24-$F24)+ABS(GA24-$G24)&lt;=1)*1,""))),"")</f>
        <v/>
      </c>
      <c r="GG24" s="220"/>
      <c r="GI24" s="186">
        <f t="shared" si="14"/>
        <v>43</v>
      </c>
      <c r="GJ24" s="187" t="str">
        <f t="shared" si="316"/>
        <v>Scotland</v>
      </c>
      <c r="GK24" s="188">
        <f t="shared" si="68"/>
        <v>6</v>
      </c>
      <c r="GL24" s="187" t="str">
        <f t="shared" si="317"/>
        <v>Brazil</v>
      </c>
      <c r="GM24" s="222"/>
      <c r="GN24" s="222"/>
      <c r="GO24" s="218"/>
      <c r="GP24" s="188" t="str">
        <f t="shared" si="318"/>
        <v/>
      </c>
      <c r="GQ24" s="188" t="str">
        <f>IF((GP24&lt;&gt;""),IF(OR($F24&lt;&gt;$G24,PrSettings!$M$4="●"),(($F24-$G24)=(GM24-GN24))*1,0),"")</f>
        <v/>
      </c>
      <c r="GR24" s="188" t="str">
        <f t="shared" si="319"/>
        <v/>
      </c>
      <c r="GS24" s="188" t="str">
        <f>IF(GP24&lt;&gt;"",IF(ABS($F24-$G24)&gt;=PrSettings!$M$7,(ABS($F24-$G24-GM24+GN24)&lt;=1)*1,IF(AND(GP24,$F24=$G24,$F24&gt;=PrSettings!$M$6),(ABS(GM24-$F24)&lt;=1)*1,IF(AND(GP24,$F24+$G24&gt;=PrSettings!$M$8),(ABS(GM24-$F24)+ABS(GN24-$G24)&lt;=1)*1,""))),"")</f>
        <v/>
      </c>
      <c r="GT24" s="220"/>
      <c r="GV24" s="186">
        <f t="shared" si="15"/>
        <v>43</v>
      </c>
      <c r="GW24" s="187" t="str">
        <f t="shared" si="320"/>
        <v>Scotland</v>
      </c>
      <c r="GX24" s="188">
        <f t="shared" si="71"/>
        <v>6</v>
      </c>
      <c r="GY24" s="187" t="str">
        <f t="shared" si="321"/>
        <v>Brazil</v>
      </c>
      <c r="GZ24" s="222"/>
      <c r="HA24" s="222"/>
      <c r="HB24" s="218"/>
      <c r="HC24" s="188" t="str">
        <f t="shared" si="322"/>
        <v/>
      </c>
      <c r="HD24" s="188" t="str">
        <f>IF((HC24&lt;&gt;""),IF(OR($F24&lt;&gt;$G24,PrSettings!$M$4="●"),(($F24-$G24)=(GZ24-HA24))*1,0),"")</f>
        <v/>
      </c>
      <c r="HE24" s="188" t="str">
        <f t="shared" si="323"/>
        <v/>
      </c>
      <c r="HF24" s="188" t="str">
        <f>IF(HC24&lt;&gt;"",IF(ABS($F24-$G24)&gt;=PrSettings!$M$7,(ABS($F24-$G24-GZ24+HA24)&lt;=1)*1,IF(AND(HC24,$F24=$G24,$F24&gt;=PrSettings!$M$6),(ABS(GZ24-$F24)&lt;=1)*1,IF(AND(HC24,$F24+$G24&gt;=PrSettings!$M$8),(ABS(GZ24-$F24)+ABS(HA24-$G24)&lt;=1)*1,""))),"")</f>
        <v/>
      </c>
      <c r="HG24" s="220"/>
      <c r="HI24" s="186">
        <f t="shared" si="16"/>
        <v>43</v>
      </c>
      <c r="HJ24" s="187" t="str">
        <f t="shared" si="324"/>
        <v>Scotland</v>
      </c>
      <c r="HK24" s="188">
        <f t="shared" si="74"/>
        <v>6</v>
      </c>
      <c r="HL24" s="187" t="str">
        <f t="shared" si="325"/>
        <v>Brazil</v>
      </c>
      <c r="HM24" s="222"/>
      <c r="HN24" s="222"/>
      <c r="HO24" s="218"/>
      <c r="HP24" s="188" t="str">
        <f t="shared" si="326"/>
        <v/>
      </c>
      <c r="HQ24" s="188" t="str">
        <f>IF((HP24&lt;&gt;""),IF(OR($F24&lt;&gt;$G24,PrSettings!$M$4="●"),(($F24-$G24)=(HM24-HN24))*1,0),"")</f>
        <v/>
      </c>
      <c r="HR24" s="188" t="str">
        <f t="shared" si="327"/>
        <v/>
      </c>
      <c r="HS24" s="188" t="str">
        <f>IF(HP24&lt;&gt;"",IF(ABS($F24-$G24)&gt;=PrSettings!$M$7,(ABS($F24-$G24-HM24+HN24)&lt;=1)*1,IF(AND(HP24,$F24=$G24,$F24&gt;=PrSettings!$M$6),(ABS(HM24-$F24)&lt;=1)*1,IF(AND(HP24,$F24+$G24&gt;=PrSettings!$M$8),(ABS(HM24-$F24)+ABS(HN24-$G24)&lt;=1)*1,""))),"")</f>
        <v/>
      </c>
      <c r="HT24" s="220"/>
      <c r="HV24" s="186">
        <f t="shared" si="17"/>
        <v>43</v>
      </c>
      <c r="HW24" s="187" t="str">
        <f t="shared" si="328"/>
        <v>Scotland</v>
      </c>
      <c r="HX24" s="188">
        <f t="shared" si="77"/>
        <v>6</v>
      </c>
      <c r="HY24" s="187" t="str">
        <f t="shared" si="329"/>
        <v>Brazil</v>
      </c>
      <c r="HZ24" s="222"/>
      <c r="IA24" s="222"/>
      <c r="IB24" s="218"/>
      <c r="IC24" s="188" t="str">
        <f t="shared" si="330"/>
        <v/>
      </c>
      <c r="ID24" s="188" t="str">
        <f>IF((IC24&lt;&gt;""),IF(OR($F24&lt;&gt;$G24,PrSettings!$M$4="●"),(($F24-$G24)=(HZ24-IA24))*1,0),"")</f>
        <v/>
      </c>
      <c r="IE24" s="188" t="str">
        <f t="shared" si="331"/>
        <v/>
      </c>
      <c r="IF24" s="188" t="str">
        <f>IF(IC24&lt;&gt;"",IF(ABS($F24-$G24)&gt;=PrSettings!$M$7,(ABS($F24-$G24-HZ24+IA24)&lt;=1)*1,IF(AND(IC24,$F24=$G24,$F24&gt;=PrSettings!$M$6),(ABS(HZ24-$F24)&lt;=1)*1,IF(AND(IC24,$F24+$G24&gt;=PrSettings!$M$8),(ABS(HZ24-$F24)+ABS(IA24-$G24)&lt;=1)*1,""))),"")</f>
        <v/>
      </c>
      <c r="IG24" s="220"/>
      <c r="II24" s="186">
        <f t="shared" si="18"/>
        <v>43</v>
      </c>
      <c r="IJ24" s="187" t="str">
        <f t="shared" si="332"/>
        <v>Scotland</v>
      </c>
      <c r="IK24" s="188">
        <f t="shared" si="80"/>
        <v>6</v>
      </c>
      <c r="IL24" s="187" t="str">
        <f t="shared" si="333"/>
        <v>Brazil</v>
      </c>
      <c r="IM24" s="222"/>
      <c r="IN24" s="222"/>
      <c r="IO24" s="218"/>
      <c r="IP24" s="188" t="str">
        <f t="shared" si="334"/>
        <v/>
      </c>
      <c r="IQ24" s="188" t="str">
        <f>IF((IP24&lt;&gt;""),IF(OR($F24&lt;&gt;$G24,PrSettings!$M$4="●"),(($F24-$G24)=(IM24-IN24))*1,0),"")</f>
        <v/>
      </c>
      <c r="IR24" s="188" t="str">
        <f t="shared" si="335"/>
        <v/>
      </c>
      <c r="IS24" s="188" t="str">
        <f>IF(IP24&lt;&gt;"",IF(ABS($F24-$G24)&gt;=PrSettings!$M$7,(ABS($F24-$G24-IM24+IN24)&lt;=1)*1,IF(AND(IP24,$F24=$G24,$F24&gt;=PrSettings!$M$6),(ABS(IM24-$F24)&lt;=1)*1,IF(AND(IP24,$F24+$G24&gt;=PrSettings!$M$8),(ABS(IM24-$F24)+ABS(IN24-$G24)&lt;=1)*1,""))),"")</f>
        <v/>
      </c>
      <c r="IT24" s="220"/>
      <c r="IV24" s="186">
        <f t="shared" si="19"/>
        <v>43</v>
      </c>
      <c r="IW24" s="187" t="str">
        <f t="shared" si="336"/>
        <v>Scotland</v>
      </c>
      <c r="IX24" s="188">
        <f t="shared" si="83"/>
        <v>6</v>
      </c>
      <c r="IY24" s="187" t="str">
        <f t="shared" si="337"/>
        <v>Brazil</v>
      </c>
      <c r="IZ24" s="222"/>
      <c r="JA24" s="222"/>
      <c r="JB24" s="218"/>
      <c r="JC24" s="188" t="str">
        <f t="shared" si="338"/>
        <v/>
      </c>
      <c r="JD24" s="188" t="str">
        <f>IF((JC24&lt;&gt;""),IF(OR($F24&lt;&gt;$G24,PrSettings!$M$4="●"),(($F24-$G24)=(IZ24-JA24))*1,0),"")</f>
        <v/>
      </c>
      <c r="JE24" s="188" t="str">
        <f t="shared" si="339"/>
        <v/>
      </c>
      <c r="JF24" s="188" t="str">
        <f>IF(JC24&lt;&gt;"",IF(ABS($F24-$G24)&gt;=PrSettings!$M$7,(ABS($F24-$G24-IZ24+JA24)&lt;=1)*1,IF(AND(JC24,$F24=$G24,$F24&gt;=PrSettings!$M$6),(ABS(IZ24-$F24)&lt;=1)*1,IF(AND(JC24,$F24+$G24&gt;=PrSettings!$M$8),(ABS(IZ24-$F24)+ABS(JA24-$G24)&lt;=1)*1,""))),"")</f>
        <v/>
      </c>
      <c r="JG24" s="220"/>
      <c r="JI24" s="186">
        <f t="shared" si="20"/>
        <v>43</v>
      </c>
      <c r="JJ24" s="187" t="str">
        <f t="shared" si="340"/>
        <v>Scotland</v>
      </c>
      <c r="JK24" s="188">
        <f t="shared" si="86"/>
        <v>6</v>
      </c>
      <c r="JL24" s="187" t="str">
        <f t="shared" si="341"/>
        <v>Brazil</v>
      </c>
      <c r="JM24" s="222"/>
      <c r="JN24" s="222"/>
      <c r="JO24" s="218"/>
      <c r="JP24" s="188" t="str">
        <f t="shared" si="342"/>
        <v/>
      </c>
      <c r="JQ24" s="188" t="str">
        <f>IF((JP24&lt;&gt;""),IF(OR($F24&lt;&gt;$G24,PrSettings!$M$4="●"),(($F24-$G24)=(JM24-JN24))*1,0),"")</f>
        <v/>
      </c>
      <c r="JR24" s="188" t="str">
        <f t="shared" si="343"/>
        <v/>
      </c>
      <c r="JS24" s="188" t="str">
        <f>IF(JP24&lt;&gt;"",IF(ABS($F24-$G24)&gt;=PrSettings!$M$7,(ABS($F24-$G24-JM24+JN24)&lt;=1)*1,IF(AND(JP24,$F24=$G24,$F24&gt;=PrSettings!$M$6),(ABS(JM24-$F24)&lt;=1)*1,IF(AND(JP24,$F24+$G24&gt;=PrSettings!$M$8),(ABS(JM24-$F24)+ABS(JN24-$G24)&lt;=1)*1,""))),"")</f>
        <v/>
      </c>
      <c r="JT24" s="220"/>
      <c r="JV24" s="186">
        <f t="shared" si="21"/>
        <v>43</v>
      </c>
      <c r="JW24" s="187" t="str">
        <f t="shared" si="344"/>
        <v>Scotland</v>
      </c>
      <c r="JX24" s="188">
        <f t="shared" si="89"/>
        <v>6</v>
      </c>
      <c r="JY24" s="187" t="str">
        <f t="shared" si="345"/>
        <v>Brazil</v>
      </c>
      <c r="JZ24" s="222"/>
      <c r="KA24" s="222"/>
      <c r="KB24" s="218"/>
      <c r="KC24" s="188" t="str">
        <f t="shared" si="346"/>
        <v/>
      </c>
      <c r="KD24" s="188" t="str">
        <f>IF((KC24&lt;&gt;""),IF(OR($F24&lt;&gt;$G24,PrSettings!$M$4="●"),(($F24-$G24)=(JZ24-KA24))*1,0),"")</f>
        <v/>
      </c>
      <c r="KE24" s="188" t="str">
        <f t="shared" si="347"/>
        <v/>
      </c>
      <c r="KF24" s="188" t="str">
        <f>IF(KC24&lt;&gt;"",IF(ABS($F24-$G24)&gt;=PrSettings!$M$7,(ABS($F24-$G24-JZ24+KA24)&lt;=1)*1,IF(AND(KC24,$F24=$G24,$F24&gt;=PrSettings!$M$6),(ABS(JZ24-$F24)&lt;=1)*1,IF(AND(KC24,$F24+$G24&gt;=PrSettings!$M$8),(ABS(JZ24-$F24)+ABS(KA24-$G24)&lt;=1)*1,""))),"")</f>
        <v/>
      </c>
      <c r="KG24" s="220"/>
      <c r="KI24" s="186">
        <f t="shared" si="22"/>
        <v>43</v>
      </c>
      <c r="KJ24" s="187" t="str">
        <f t="shared" si="348"/>
        <v>Scotland</v>
      </c>
      <c r="KK24" s="188">
        <f t="shared" si="92"/>
        <v>6</v>
      </c>
      <c r="KL24" s="187" t="str">
        <f t="shared" si="349"/>
        <v>Brazil</v>
      </c>
      <c r="KM24" s="222"/>
      <c r="KN24" s="222"/>
      <c r="KO24" s="218"/>
      <c r="KP24" s="188" t="str">
        <f t="shared" si="350"/>
        <v/>
      </c>
      <c r="KQ24" s="188" t="str">
        <f>IF((KP24&lt;&gt;""),IF(OR($F24&lt;&gt;$G24,PrSettings!$M$4="●"),(($F24-$G24)=(KM24-KN24))*1,0),"")</f>
        <v/>
      </c>
      <c r="KR24" s="188" t="str">
        <f t="shared" si="351"/>
        <v/>
      </c>
      <c r="KS24" s="188" t="str">
        <f>IF(KP24&lt;&gt;"",IF(ABS($F24-$G24)&gt;=PrSettings!$M$7,(ABS($F24-$G24-KM24+KN24)&lt;=1)*1,IF(AND(KP24,$F24=$G24,$F24&gt;=PrSettings!$M$6),(ABS(KM24-$F24)&lt;=1)*1,IF(AND(KP24,$F24+$G24&gt;=PrSettings!$M$8),(ABS(KM24-$F24)+ABS(KN24-$G24)&lt;=1)*1,""))),"")</f>
        <v/>
      </c>
      <c r="KT24" s="220"/>
      <c r="KV24" s="186">
        <f t="shared" si="23"/>
        <v>43</v>
      </c>
      <c r="KW24" s="187" t="str">
        <f t="shared" si="352"/>
        <v>Scotland</v>
      </c>
      <c r="KX24" s="188">
        <f t="shared" si="95"/>
        <v>6</v>
      </c>
      <c r="KY24" s="187" t="str">
        <f t="shared" si="353"/>
        <v>Brazil</v>
      </c>
      <c r="KZ24" s="222"/>
      <c r="LA24" s="222"/>
      <c r="LB24" s="218"/>
      <c r="LC24" s="188" t="str">
        <f t="shared" si="354"/>
        <v/>
      </c>
      <c r="LD24" s="188" t="str">
        <f>IF((LC24&lt;&gt;""),IF(OR($F24&lt;&gt;$G24,PrSettings!$M$4="●"),(($F24-$G24)=(KZ24-LA24))*1,0),"")</f>
        <v/>
      </c>
      <c r="LE24" s="188" t="str">
        <f t="shared" si="355"/>
        <v/>
      </c>
      <c r="LF24" s="188" t="str">
        <f>IF(LC24&lt;&gt;"",IF(ABS($F24-$G24)&gt;=PrSettings!$M$7,(ABS($F24-$G24-KZ24+LA24)&lt;=1)*1,IF(AND(LC24,$F24=$G24,$F24&gt;=PrSettings!$M$6),(ABS(KZ24-$F24)&lt;=1)*1,IF(AND(LC24,$F24+$G24&gt;=PrSettings!$M$8),(ABS(KZ24-$F24)+ABS(LA24-$G24)&lt;=1)*1,""))),"")</f>
        <v/>
      </c>
      <c r="LG24" s="220"/>
      <c r="LI24" s="186">
        <f t="shared" si="24"/>
        <v>43</v>
      </c>
      <c r="LJ24" s="187" t="str">
        <f t="shared" si="356"/>
        <v>Scotland</v>
      </c>
      <c r="LK24" s="188">
        <f t="shared" si="98"/>
        <v>6</v>
      </c>
      <c r="LL24" s="187" t="str">
        <f t="shared" si="357"/>
        <v>Brazil</v>
      </c>
      <c r="LM24" s="222"/>
      <c r="LN24" s="222"/>
      <c r="LO24" s="218"/>
      <c r="LP24" s="188" t="str">
        <f t="shared" si="358"/>
        <v/>
      </c>
      <c r="LQ24" s="188" t="str">
        <f>IF((LP24&lt;&gt;""),IF(OR($F24&lt;&gt;$G24,PrSettings!$M$4="●"),(($F24-$G24)=(LM24-LN24))*1,0),"")</f>
        <v/>
      </c>
      <c r="LR24" s="188" t="str">
        <f t="shared" si="359"/>
        <v/>
      </c>
      <c r="LS24" s="188" t="str">
        <f>IF(LP24&lt;&gt;"",IF(ABS($F24-$G24)&gt;=PrSettings!$M$7,(ABS($F24-$G24-LM24+LN24)&lt;=1)*1,IF(AND(LP24,$F24=$G24,$F24&gt;=PrSettings!$M$6),(ABS(LM24-$F24)&lt;=1)*1,IF(AND(LP24,$F24+$G24&gt;=PrSettings!$M$8),(ABS(LM24-$F24)+ABS(LN24-$G24)&lt;=1)*1,""))),"")</f>
        <v/>
      </c>
      <c r="LT24" s="220"/>
      <c r="LV24" s="186">
        <f t="shared" si="25"/>
        <v>43</v>
      </c>
      <c r="LW24" s="187" t="str">
        <f t="shared" si="360"/>
        <v>Scotland</v>
      </c>
      <c r="LX24" s="188">
        <f t="shared" si="101"/>
        <v>6</v>
      </c>
      <c r="LY24" s="187" t="str">
        <f t="shared" si="361"/>
        <v>Brazil</v>
      </c>
      <c r="LZ24" s="222"/>
      <c r="MA24" s="222"/>
      <c r="MB24" s="218"/>
      <c r="MC24" s="188" t="str">
        <f t="shared" si="362"/>
        <v/>
      </c>
      <c r="MD24" s="188" t="str">
        <f>IF((MC24&lt;&gt;""),IF(OR($F24&lt;&gt;$G24,PrSettings!$M$4="●"),(($F24-$G24)=(LZ24-MA24))*1,0),"")</f>
        <v/>
      </c>
      <c r="ME24" s="188" t="str">
        <f t="shared" si="363"/>
        <v/>
      </c>
      <c r="MF24" s="188" t="str">
        <f>IF(MC24&lt;&gt;"",IF(ABS($F24-$G24)&gt;=PrSettings!$M$7,(ABS($F24-$G24-LZ24+MA24)&lt;=1)*1,IF(AND(MC24,$F24=$G24,$F24&gt;=PrSettings!$M$6),(ABS(LZ24-$F24)&lt;=1)*1,IF(AND(MC24,$F24+$G24&gt;=PrSettings!$M$8),(ABS(LZ24-$F24)+ABS(MA24-$G24)&lt;=1)*1,""))),"")</f>
        <v/>
      </c>
      <c r="MG24" s="220"/>
    </row>
    <row r="25" spans="2:345">
      <c r="B25" s="186">
        <f>INDEX(Groups!$C$7:$C$65,MATCH(C25,Groups!$D$7:$D$65,0))</f>
        <v>8</v>
      </c>
      <c r="C25" s="187" t="str">
        <f>CalcC!$P$27</f>
        <v>Morocco</v>
      </c>
      <c r="D25" s="188">
        <f>INDEX(Groups!$C$7:$C$65,MATCH(E25,Groups!$D$7:$D$65,0))</f>
        <v>83</v>
      </c>
      <c r="E25" s="187" t="str">
        <f>CalcC!$Q$27</f>
        <v>Haiti</v>
      </c>
      <c r="F25" s="189" t="str">
        <f>CalcC!$R$27</f>
        <v/>
      </c>
      <c r="G25" s="190" t="str">
        <f>CalcC!$S$27</f>
        <v/>
      </c>
      <c r="I25" s="186">
        <f t="shared" si="0"/>
        <v>8</v>
      </c>
      <c r="J25" s="187" t="str">
        <f t="shared" si="260"/>
        <v>Morocco</v>
      </c>
      <c r="K25" s="188">
        <f t="shared" si="26"/>
        <v>83</v>
      </c>
      <c r="L25" s="187" t="str">
        <f t="shared" si="261"/>
        <v>Haiti</v>
      </c>
      <c r="M25" s="222"/>
      <c r="N25" s="222"/>
      <c r="O25" s="467"/>
      <c r="P25" s="188" t="str">
        <f t="shared" si="262"/>
        <v/>
      </c>
      <c r="Q25" s="188" t="str">
        <f>IF((P25&lt;&gt;""),IF(OR($F25&lt;&gt;$G25,PrSettings!$M$4="●"),(($F25-$G25)=(M25-N25))*1,0),"")</f>
        <v/>
      </c>
      <c r="R25" s="188" t="str">
        <f t="shared" si="263"/>
        <v/>
      </c>
      <c r="S25" s="188" t="str">
        <f>IF(P25&lt;&gt;"",IF(ABS($F25-$G25)&gt;=PrSettings!$M$7,(ABS($F25-$G25-M25+N25)&lt;=1)*1,IF(AND(P25,$F25=$G25,$F25&gt;=PrSettings!$M$6),(ABS(M25-$F25)&lt;=1)*1,IF(AND(P25,$F25+$G25&gt;=PrSettings!$M$8),(ABS(M25-$F25)+ABS(N25-$G25)&lt;=1)*1,""))),"")</f>
        <v/>
      </c>
      <c r="T25" s="468"/>
      <c r="V25" s="186">
        <f t="shared" si="1"/>
        <v>8</v>
      </c>
      <c r="W25" s="187" t="str">
        <f t="shared" si="264"/>
        <v>Morocco</v>
      </c>
      <c r="X25" s="188">
        <f t="shared" si="29"/>
        <v>83</v>
      </c>
      <c r="Y25" s="187" t="str">
        <f t="shared" si="265"/>
        <v>Haiti</v>
      </c>
      <c r="Z25" s="222"/>
      <c r="AA25" s="222"/>
      <c r="AB25" s="467"/>
      <c r="AC25" s="188" t="str">
        <f t="shared" si="266"/>
        <v/>
      </c>
      <c r="AD25" s="188" t="str">
        <f>IF((AC25&lt;&gt;""),IF(OR($F25&lt;&gt;$G25,PrSettings!$M$4="●"),(($F25-$G25)=(Z25-AA25))*1,0),"")</f>
        <v/>
      </c>
      <c r="AE25" s="188" t="str">
        <f t="shared" si="267"/>
        <v/>
      </c>
      <c r="AF25" s="188" t="str">
        <f>IF(AC25&lt;&gt;"",IF(ABS($F25-$G25)&gt;=PrSettings!$M$7,(ABS($F25-$G25-Z25+AA25)&lt;=1)*1,IF(AND(AC25,$F25=$G25,$F25&gt;=PrSettings!$M$6),(ABS(Z25-$F25)&lt;=1)*1,IF(AND(AC25,$F25+$G25&gt;=PrSettings!$M$8),(ABS(Z25-$F25)+ABS(AA25-$G25)&lt;=1)*1,""))),"")</f>
        <v/>
      </c>
      <c r="AG25" s="468"/>
      <c r="AI25" s="186">
        <f t="shared" si="2"/>
        <v>8</v>
      </c>
      <c r="AJ25" s="187" t="str">
        <f t="shared" si="268"/>
        <v>Morocco</v>
      </c>
      <c r="AK25" s="188">
        <f t="shared" si="32"/>
        <v>83</v>
      </c>
      <c r="AL25" s="187" t="str">
        <f t="shared" si="269"/>
        <v>Haiti</v>
      </c>
      <c r="AM25" s="222"/>
      <c r="AN25" s="222"/>
      <c r="AO25" s="467"/>
      <c r="AP25" s="188" t="str">
        <f t="shared" si="270"/>
        <v/>
      </c>
      <c r="AQ25" s="188" t="str">
        <f>IF((AP25&lt;&gt;""),IF(OR($F25&lt;&gt;$G25,PrSettings!$M$4="●"),(($F25-$G25)=(AM25-AN25))*1,0),"")</f>
        <v/>
      </c>
      <c r="AR25" s="188" t="str">
        <f t="shared" si="271"/>
        <v/>
      </c>
      <c r="AS25" s="188" t="str">
        <f>IF(AP25&lt;&gt;"",IF(ABS($F25-$G25)&gt;=PrSettings!$M$7,(ABS($F25-$G25-AM25+AN25)&lt;=1)*1,IF(AND(AP25,$F25=$G25,$F25&gt;=PrSettings!$M$6),(ABS(AM25-$F25)&lt;=1)*1,IF(AND(AP25,$F25+$G25&gt;=PrSettings!$M$8),(ABS(AM25-$F25)+ABS(AN25-$G25)&lt;=1)*1,""))),"")</f>
        <v/>
      </c>
      <c r="AT25" s="468"/>
      <c r="AV25" s="186">
        <f t="shared" si="3"/>
        <v>8</v>
      </c>
      <c r="AW25" s="187" t="str">
        <f t="shared" si="272"/>
        <v>Morocco</v>
      </c>
      <c r="AX25" s="188">
        <f t="shared" si="35"/>
        <v>83</v>
      </c>
      <c r="AY25" s="187" t="str">
        <f t="shared" si="273"/>
        <v>Haiti</v>
      </c>
      <c r="AZ25" s="222"/>
      <c r="BA25" s="222"/>
      <c r="BB25" s="467"/>
      <c r="BC25" s="188" t="str">
        <f t="shared" si="274"/>
        <v/>
      </c>
      <c r="BD25" s="188" t="str">
        <f>IF((BC25&lt;&gt;""),IF(OR($F25&lt;&gt;$G25,PrSettings!$M$4="●"),(($F25-$G25)=(AZ25-BA25))*1,0),"")</f>
        <v/>
      </c>
      <c r="BE25" s="188" t="str">
        <f t="shared" si="275"/>
        <v/>
      </c>
      <c r="BF25" s="188" t="str">
        <f>IF(BC25&lt;&gt;"",IF(ABS($F25-$G25)&gt;=PrSettings!$M$7,(ABS($F25-$G25-AZ25+BA25)&lt;=1)*1,IF(AND(BC25,$F25=$G25,$F25&gt;=PrSettings!$M$6),(ABS(AZ25-$F25)&lt;=1)*1,IF(AND(BC25,$F25+$G25&gt;=PrSettings!$M$8),(ABS(AZ25-$F25)+ABS(BA25-$G25)&lt;=1)*1,""))),"")</f>
        <v/>
      </c>
      <c r="BG25" s="468"/>
      <c r="BI25" s="186">
        <f t="shared" si="4"/>
        <v>8</v>
      </c>
      <c r="BJ25" s="187" t="str">
        <f t="shared" si="276"/>
        <v>Morocco</v>
      </c>
      <c r="BK25" s="188">
        <f t="shared" si="38"/>
        <v>83</v>
      </c>
      <c r="BL25" s="187" t="str">
        <f t="shared" si="277"/>
        <v>Haiti</v>
      </c>
      <c r="BM25" s="222"/>
      <c r="BN25" s="222"/>
      <c r="BO25" s="467"/>
      <c r="BP25" s="188" t="str">
        <f t="shared" si="278"/>
        <v/>
      </c>
      <c r="BQ25" s="188" t="str">
        <f>IF((BP25&lt;&gt;""),IF(OR($F25&lt;&gt;$G25,PrSettings!$M$4="●"),(($F25-$G25)=(BM25-BN25))*1,0),"")</f>
        <v/>
      </c>
      <c r="BR25" s="188" t="str">
        <f t="shared" si="279"/>
        <v/>
      </c>
      <c r="BS25" s="188" t="str">
        <f>IF(BP25&lt;&gt;"",IF(ABS($F25-$G25)&gt;=PrSettings!$M$7,(ABS($F25-$G25-BM25+BN25)&lt;=1)*1,IF(AND(BP25,$F25=$G25,$F25&gt;=PrSettings!$M$6),(ABS(BM25-$F25)&lt;=1)*1,IF(AND(BP25,$F25+$G25&gt;=PrSettings!$M$8),(ABS(BM25-$F25)+ABS(BN25-$G25)&lt;=1)*1,""))),"")</f>
        <v/>
      </c>
      <c r="BT25" s="468"/>
      <c r="BV25" s="186">
        <f t="shared" si="5"/>
        <v>8</v>
      </c>
      <c r="BW25" s="187" t="str">
        <f t="shared" si="280"/>
        <v>Morocco</v>
      </c>
      <c r="BX25" s="188">
        <f t="shared" si="41"/>
        <v>83</v>
      </c>
      <c r="BY25" s="187" t="str">
        <f t="shared" si="281"/>
        <v>Haiti</v>
      </c>
      <c r="BZ25" s="222"/>
      <c r="CA25" s="222"/>
      <c r="CB25" s="467"/>
      <c r="CC25" s="188" t="str">
        <f t="shared" si="282"/>
        <v/>
      </c>
      <c r="CD25" s="188" t="str">
        <f>IF((CC25&lt;&gt;""),IF(OR($F25&lt;&gt;$G25,PrSettings!$M$4="●"),(($F25-$G25)=(BZ25-CA25))*1,0),"")</f>
        <v/>
      </c>
      <c r="CE25" s="188" t="str">
        <f t="shared" si="283"/>
        <v/>
      </c>
      <c r="CF25" s="188" t="str">
        <f>IF(CC25&lt;&gt;"",IF(ABS($F25-$G25)&gt;=PrSettings!$M$7,(ABS($F25-$G25-BZ25+CA25)&lt;=1)*1,IF(AND(CC25,$F25=$G25,$F25&gt;=PrSettings!$M$6),(ABS(BZ25-$F25)&lt;=1)*1,IF(AND(CC25,$F25+$G25&gt;=PrSettings!$M$8),(ABS(BZ25-$F25)+ABS(CA25-$G25)&lt;=1)*1,""))),"")</f>
        <v/>
      </c>
      <c r="CG25" s="468"/>
      <c r="CI25" s="186">
        <f t="shared" si="6"/>
        <v>8</v>
      </c>
      <c r="CJ25" s="187" t="str">
        <f t="shared" si="284"/>
        <v>Morocco</v>
      </c>
      <c r="CK25" s="188">
        <f t="shared" si="44"/>
        <v>83</v>
      </c>
      <c r="CL25" s="187" t="str">
        <f t="shared" si="285"/>
        <v>Haiti</v>
      </c>
      <c r="CM25" s="222"/>
      <c r="CN25" s="222"/>
      <c r="CO25" s="467"/>
      <c r="CP25" s="188" t="str">
        <f t="shared" si="286"/>
        <v/>
      </c>
      <c r="CQ25" s="188" t="str">
        <f>IF((CP25&lt;&gt;""),IF(OR($F25&lt;&gt;$G25,PrSettings!$M$4="●"),(($F25-$G25)=(CM25-CN25))*1,0),"")</f>
        <v/>
      </c>
      <c r="CR25" s="188" t="str">
        <f t="shared" si="287"/>
        <v/>
      </c>
      <c r="CS25" s="188" t="str">
        <f>IF(CP25&lt;&gt;"",IF(ABS($F25-$G25)&gt;=PrSettings!$M$7,(ABS($F25-$G25-CM25+CN25)&lt;=1)*1,IF(AND(CP25,$F25=$G25,$F25&gt;=PrSettings!$M$6),(ABS(CM25-$F25)&lt;=1)*1,IF(AND(CP25,$F25+$G25&gt;=PrSettings!$M$8),(ABS(CM25-$F25)+ABS(CN25-$G25)&lt;=1)*1,""))),"")</f>
        <v/>
      </c>
      <c r="CT25" s="468"/>
      <c r="CV25" s="186">
        <f t="shared" si="7"/>
        <v>8</v>
      </c>
      <c r="CW25" s="187" t="str">
        <f t="shared" si="288"/>
        <v>Morocco</v>
      </c>
      <c r="CX25" s="188">
        <f t="shared" si="47"/>
        <v>83</v>
      </c>
      <c r="CY25" s="187" t="str">
        <f t="shared" si="289"/>
        <v>Haiti</v>
      </c>
      <c r="CZ25" s="222"/>
      <c r="DA25" s="222"/>
      <c r="DB25" s="467"/>
      <c r="DC25" s="188" t="str">
        <f t="shared" si="290"/>
        <v/>
      </c>
      <c r="DD25" s="188" t="str">
        <f>IF((DC25&lt;&gt;""),IF(OR($F25&lt;&gt;$G25,PrSettings!$M$4="●"),(($F25-$G25)=(CZ25-DA25))*1,0),"")</f>
        <v/>
      </c>
      <c r="DE25" s="188" t="str">
        <f t="shared" si="291"/>
        <v/>
      </c>
      <c r="DF25" s="188" t="str">
        <f>IF(DC25&lt;&gt;"",IF(ABS($F25-$G25)&gt;=PrSettings!$M$7,(ABS($F25-$G25-CZ25+DA25)&lt;=1)*1,IF(AND(DC25,$F25=$G25,$F25&gt;=PrSettings!$M$6),(ABS(CZ25-$F25)&lt;=1)*1,IF(AND(DC25,$F25+$G25&gt;=PrSettings!$M$8),(ABS(CZ25-$F25)+ABS(DA25-$G25)&lt;=1)*1,""))),"")</f>
        <v/>
      </c>
      <c r="DG25" s="468"/>
      <c r="DI25" s="186">
        <f t="shared" si="8"/>
        <v>8</v>
      </c>
      <c r="DJ25" s="187" t="str">
        <f t="shared" si="292"/>
        <v>Morocco</v>
      </c>
      <c r="DK25" s="188">
        <f t="shared" si="50"/>
        <v>83</v>
      </c>
      <c r="DL25" s="187" t="str">
        <f t="shared" si="293"/>
        <v>Haiti</v>
      </c>
      <c r="DM25" s="222"/>
      <c r="DN25" s="222"/>
      <c r="DO25" s="467"/>
      <c r="DP25" s="188" t="str">
        <f t="shared" si="294"/>
        <v/>
      </c>
      <c r="DQ25" s="188" t="str">
        <f>IF((DP25&lt;&gt;""),IF(OR($F25&lt;&gt;$G25,PrSettings!$M$4="●"),(($F25-$G25)=(DM25-DN25))*1,0),"")</f>
        <v/>
      </c>
      <c r="DR25" s="188" t="str">
        <f t="shared" si="295"/>
        <v/>
      </c>
      <c r="DS25" s="188" t="str">
        <f>IF(DP25&lt;&gt;"",IF(ABS($F25-$G25)&gt;=PrSettings!$M$7,(ABS($F25-$G25-DM25+DN25)&lt;=1)*1,IF(AND(DP25,$F25=$G25,$F25&gt;=PrSettings!$M$6),(ABS(DM25-$F25)&lt;=1)*1,IF(AND(DP25,$F25+$G25&gt;=PrSettings!$M$8),(ABS(DM25-$F25)+ABS(DN25-$G25)&lt;=1)*1,""))),"")</f>
        <v/>
      </c>
      <c r="DT25" s="468"/>
      <c r="DV25" s="186">
        <f t="shared" si="9"/>
        <v>8</v>
      </c>
      <c r="DW25" s="187" t="str">
        <f t="shared" si="296"/>
        <v>Morocco</v>
      </c>
      <c r="DX25" s="188">
        <f t="shared" si="53"/>
        <v>83</v>
      </c>
      <c r="DY25" s="187" t="str">
        <f t="shared" si="297"/>
        <v>Haiti</v>
      </c>
      <c r="DZ25" s="222"/>
      <c r="EA25" s="222"/>
      <c r="EB25" s="467"/>
      <c r="EC25" s="188" t="str">
        <f t="shared" si="298"/>
        <v/>
      </c>
      <c r="ED25" s="188" t="str">
        <f>IF((EC25&lt;&gt;""),IF(OR($F25&lt;&gt;$G25,PrSettings!$M$4="●"),(($F25-$G25)=(DZ25-EA25))*1,0),"")</f>
        <v/>
      </c>
      <c r="EE25" s="188" t="str">
        <f t="shared" si="299"/>
        <v/>
      </c>
      <c r="EF25" s="188" t="str">
        <f>IF(EC25&lt;&gt;"",IF(ABS($F25-$G25)&gt;=PrSettings!$M$7,(ABS($F25-$G25-DZ25+EA25)&lt;=1)*1,IF(AND(EC25,$F25=$G25,$F25&gt;=PrSettings!$M$6),(ABS(DZ25-$F25)&lt;=1)*1,IF(AND(EC25,$F25+$G25&gt;=PrSettings!$M$8),(ABS(DZ25-$F25)+ABS(EA25-$G25)&lt;=1)*1,""))),"")</f>
        <v/>
      </c>
      <c r="EG25" s="468"/>
      <c r="EI25" s="186">
        <f t="shared" si="10"/>
        <v>8</v>
      </c>
      <c r="EJ25" s="187" t="str">
        <f t="shared" si="300"/>
        <v>Morocco</v>
      </c>
      <c r="EK25" s="188">
        <f t="shared" si="56"/>
        <v>83</v>
      </c>
      <c r="EL25" s="187" t="str">
        <f t="shared" si="301"/>
        <v>Haiti</v>
      </c>
      <c r="EM25" s="222"/>
      <c r="EN25" s="222"/>
      <c r="EO25" s="467"/>
      <c r="EP25" s="188" t="str">
        <f t="shared" si="302"/>
        <v/>
      </c>
      <c r="EQ25" s="188" t="str">
        <f>IF((EP25&lt;&gt;""),IF(OR($F25&lt;&gt;$G25,PrSettings!$M$4="●"),(($F25-$G25)=(EM25-EN25))*1,0),"")</f>
        <v/>
      </c>
      <c r="ER25" s="188" t="str">
        <f t="shared" si="303"/>
        <v/>
      </c>
      <c r="ES25" s="188" t="str">
        <f>IF(EP25&lt;&gt;"",IF(ABS($F25-$G25)&gt;=PrSettings!$M$7,(ABS($F25-$G25-EM25+EN25)&lt;=1)*1,IF(AND(EP25,$F25=$G25,$F25&gt;=PrSettings!$M$6),(ABS(EM25-$F25)&lt;=1)*1,IF(AND(EP25,$F25+$G25&gt;=PrSettings!$M$8),(ABS(EM25-$F25)+ABS(EN25-$G25)&lt;=1)*1,""))),"")</f>
        <v/>
      </c>
      <c r="ET25" s="468"/>
      <c r="EV25" s="186">
        <f t="shared" si="11"/>
        <v>8</v>
      </c>
      <c r="EW25" s="187" t="str">
        <f t="shared" si="304"/>
        <v>Morocco</v>
      </c>
      <c r="EX25" s="188">
        <f t="shared" si="59"/>
        <v>83</v>
      </c>
      <c r="EY25" s="187" t="str">
        <f t="shared" si="305"/>
        <v>Haiti</v>
      </c>
      <c r="EZ25" s="222"/>
      <c r="FA25" s="222"/>
      <c r="FB25" s="467"/>
      <c r="FC25" s="188" t="str">
        <f t="shared" si="306"/>
        <v/>
      </c>
      <c r="FD25" s="188" t="str">
        <f>IF((FC25&lt;&gt;""),IF(OR($F25&lt;&gt;$G25,PrSettings!$M$4="●"),(($F25-$G25)=(EZ25-FA25))*1,0),"")</f>
        <v/>
      </c>
      <c r="FE25" s="188" t="str">
        <f t="shared" si="307"/>
        <v/>
      </c>
      <c r="FF25" s="188" t="str">
        <f>IF(FC25&lt;&gt;"",IF(ABS($F25-$G25)&gt;=PrSettings!$M$7,(ABS($F25-$G25-EZ25+FA25)&lt;=1)*1,IF(AND(FC25,$F25=$G25,$F25&gt;=PrSettings!$M$6),(ABS(EZ25-$F25)&lt;=1)*1,IF(AND(FC25,$F25+$G25&gt;=PrSettings!$M$8),(ABS(EZ25-$F25)+ABS(FA25-$G25)&lt;=1)*1,""))),"")</f>
        <v/>
      </c>
      <c r="FG25" s="468"/>
      <c r="FI25" s="186">
        <f t="shared" si="12"/>
        <v>8</v>
      </c>
      <c r="FJ25" s="187" t="str">
        <f t="shared" si="308"/>
        <v>Morocco</v>
      </c>
      <c r="FK25" s="188">
        <f t="shared" si="62"/>
        <v>83</v>
      </c>
      <c r="FL25" s="187" t="str">
        <f t="shared" si="309"/>
        <v>Haiti</v>
      </c>
      <c r="FM25" s="222"/>
      <c r="FN25" s="222"/>
      <c r="FO25" s="467"/>
      <c r="FP25" s="188" t="str">
        <f t="shared" si="310"/>
        <v/>
      </c>
      <c r="FQ25" s="188" t="str">
        <f>IF((FP25&lt;&gt;""),IF(OR($F25&lt;&gt;$G25,PrSettings!$M$4="●"),(($F25-$G25)=(FM25-FN25))*1,0),"")</f>
        <v/>
      </c>
      <c r="FR25" s="188" t="str">
        <f t="shared" si="311"/>
        <v/>
      </c>
      <c r="FS25" s="188" t="str">
        <f>IF(FP25&lt;&gt;"",IF(ABS($F25-$G25)&gt;=PrSettings!$M$7,(ABS($F25-$G25-FM25+FN25)&lt;=1)*1,IF(AND(FP25,$F25=$G25,$F25&gt;=PrSettings!$M$6),(ABS(FM25-$F25)&lt;=1)*1,IF(AND(FP25,$F25+$G25&gt;=PrSettings!$M$8),(ABS(FM25-$F25)+ABS(FN25-$G25)&lt;=1)*1,""))),"")</f>
        <v/>
      </c>
      <c r="FT25" s="468"/>
      <c r="FV25" s="186">
        <f t="shared" si="13"/>
        <v>8</v>
      </c>
      <c r="FW25" s="187" t="str">
        <f t="shared" si="312"/>
        <v>Morocco</v>
      </c>
      <c r="FX25" s="188">
        <f t="shared" si="65"/>
        <v>83</v>
      </c>
      <c r="FY25" s="187" t="str">
        <f t="shared" si="313"/>
        <v>Haiti</v>
      </c>
      <c r="FZ25" s="222"/>
      <c r="GA25" s="222"/>
      <c r="GB25" s="467"/>
      <c r="GC25" s="188" t="str">
        <f t="shared" si="314"/>
        <v/>
      </c>
      <c r="GD25" s="188" t="str">
        <f>IF((GC25&lt;&gt;""),IF(OR($F25&lt;&gt;$G25,PrSettings!$M$4="●"),(($F25-$G25)=(FZ25-GA25))*1,0),"")</f>
        <v/>
      </c>
      <c r="GE25" s="188" t="str">
        <f t="shared" si="315"/>
        <v/>
      </c>
      <c r="GF25" s="188" t="str">
        <f>IF(GC25&lt;&gt;"",IF(ABS($F25-$G25)&gt;=PrSettings!$M$7,(ABS($F25-$G25-FZ25+GA25)&lt;=1)*1,IF(AND(GC25,$F25=$G25,$F25&gt;=PrSettings!$M$6),(ABS(FZ25-$F25)&lt;=1)*1,IF(AND(GC25,$F25+$G25&gt;=PrSettings!$M$8),(ABS(FZ25-$F25)+ABS(GA25-$G25)&lt;=1)*1,""))),"")</f>
        <v/>
      </c>
      <c r="GG25" s="468"/>
      <c r="GI25" s="186">
        <f t="shared" si="14"/>
        <v>8</v>
      </c>
      <c r="GJ25" s="187" t="str">
        <f t="shared" si="316"/>
        <v>Morocco</v>
      </c>
      <c r="GK25" s="188">
        <f t="shared" si="68"/>
        <v>83</v>
      </c>
      <c r="GL25" s="187" t="str">
        <f t="shared" si="317"/>
        <v>Haiti</v>
      </c>
      <c r="GM25" s="222"/>
      <c r="GN25" s="222"/>
      <c r="GO25" s="467"/>
      <c r="GP25" s="188" t="str">
        <f t="shared" si="318"/>
        <v/>
      </c>
      <c r="GQ25" s="188" t="str">
        <f>IF((GP25&lt;&gt;""),IF(OR($F25&lt;&gt;$G25,PrSettings!$M$4="●"),(($F25-$G25)=(GM25-GN25))*1,0),"")</f>
        <v/>
      </c>
      <c r="GR25" s="188" t="str">
        <f t="shared" si="319"/>
        <v/>
      </c>
      <c r="GS25" s="188" t="str">
        <f>IF(GP25&lt;&gt;"",IF(ABS($F25-$G25)&gt;=PrSettings!$M$7,(ABS($F25-$G25-GM25+GN25)&lt;=1)*1,IF(AND(GP25,$F25=$G25,$F25&gt;=PrSettings!$M$6),(ABS(GM25-$F25)&lt;=1)*1,IF(AND(GP25,$F25+$G25&gt;=PrSettings!$M$8),(ABS(GM25-$F25)+ABS(GN25-$G25)&lt;=1)*1,""))),"")</f>
        <v/>
      </c>
      <c r="GT25" s="468"/>
      <c r="GV25" s="186">
        <f t="shared" si="15"/>
        <v>8</v>
      </c>
      <c r="GW25" s="187" t="str">
        <f t="shared" si="320"/>
        <v>Morocco</v>
      </c>
      <c r="GX25" s="188">
        <f t="shared" si="71"/>
        <v>83</v>
      </c>
      <c r="GY25" s="187" t="str">
        <f t="shared" si="321"/>
        <v>Haiti</v>
      </c>
      <c r="GZ25" s="222"/>
      <c r="HA25" s="222"/>
      <c r="HB25" s="467"/>
      <c r="HC25" s="188" t="str">
        <f t="shared" si="322"/>
        <v/>
      </c>
      <c r="HD25" s="188" t="str">
        <f>IF((HC25&lt;&gt;""),IF(OR($F25&lt;&gt;$G25,PrSettings!$M$4="●"),(($F25-$G25)=(GZ25-HA25))*1,0),"")</f>
        <v/>
      </c>
      <c r="HE25" s="188" t="str">
        <f t="shared" si="323"/>
        <v/>
      </c>
      <c r="HF25" s="188" t="str">
        <f>IF(HC25&lt;&gt;"",IF(ABS($F25-$G25)&gt;=PrSettings!$M$7,(ABS($F25-$G25-GZ25+HA25)&lt;=1)*1,IF(AND(HC25,$F25=$G25,$F25&gt;=PrSettings!$M$6),(ABS(GZ25-$F25)&lt;=1)*1,IF(AND(HC25,$F25+$G25&gt;=PrSettings!$M$8),(ABS(GZ25-$F25)+ABS(HA25-$G25)&lt;=1)*1,""))),"")</f>
        <v/>
      </c>
      <c r="HG25" s="468"/>
      <c r="HI25" s="186">
        <f t="shared" si="16"/>
        <v>8</v>
      </c>
      <c r="HJ25" s="187" t="str">
        <f t="shared" si="324"/>
        <v>Morocco</v>
      </c>
      <c r="HK25" s="188">
        <f t="shared" si="74"/>
        <v>83</v>
      </c>
      <c r="HL25" s="187" t="str">
        <f t="shared" si="325"/>
        <v>Haiti</v>
      </c>
      <c r="HM25" s="222"/>
      <c r="HN25" s="222"/>
      <c r="HO25" s="467"/>
      <c r="HP25" s="188" t="str">
        <f t="shared" si="326"/>
        <v/>
      </c>
      <c r="HQ25" s="188" t="str">
        <f>IF((HP25&lt;&gt;""),IF(OR($F25&lt;&gt;$G25,PrSettings!$M$4="●"),(($F25-$G25)=(HM25-HN25))*1,0),"")</f>
        <v/>
      </c>
      <c r="HR25" s="188" t="str">
        <f t="shared" si="327"/>
        <v/>
      </c>
      <c r="HS25" s="188" t="str">
        <f>IF(HP25&lt;&gt;"",IF(ABS($F25-$G25)&gt;=PrSettings!$M$7,(ABS($F25-$G25-HM25+HN25)&lt;=1)*1,IF(AND(HP25,$F25=$G25,$F25&gt;=PrSettings!$M$6),(ABS(HM25-$F25)&lt;=1)*1,IF(AND(HP25,$F25+$G25&gt;=PrSettings!$M$8),(ABS(HM25-$F25)+ABS(HN25-$G25)&lt;=1)*1,""))),"")</f>
        <v/>
      </c>
      <c r="HT25" s="468"/>
      <c r="HV25" s="186">
        <f t="shared" si="17"/>
        <v>8</v>
      </c>
      <c r="HW25" s="187" t="str">
        <f t="shared" si="328"/>
        <v>Morocco</v>
      </c>
      <c r="HX25" s="188">
        <f t="shared" si="77"/>
        <v>83</v>
      </c>
      <c r="HY25" s="187" t="str">
        <f t="shared" si="329"/>
        <v>Haiti</v>
      </c>
      <c r="HZ25" s="222"/>
      <c r="IA25" s="222"/>
      <c r="IB25" s="467"/>
      <c r="IC25" s="188" t="str">
        <f t="shared" si="330"/>
        <v/>
      </c>
      <c r="ID25" s="188" t="str">
        <f>IF((IC25&lt;&gt;""),IF(OR($F25&lt;&gt;$G25,PrSettings!$M$4="●"),(($F25-$G25)=(HZ25-IA25))*1,0),"")</f>
        <v/>
      </c>
      <c r="IE25" s="188" t="str">
        <f t="shared" si="331"/>
        <v/>
      </c>
      <c r="IF25" s="188" t="str">
        <f>IF(IC25&lt;&gt;"",IF(ABS($F25-$G25)&gt;=PrSettings!$M$7,(ABS($F25-$G25-HZ25+IA25)&lt;=1)*1,IF(AND(IC25,$F25=$G25,$F25&gt;=PrSettings!$M$6),(ABS(HZ25-$F25)&lt;=1)*1,IF(AND(IC25,$F25+$G25&gt;=PrSettings!$M$8),(ABS(HZ25-$F25)+ABS(IA25-$G25)&lt;=1)*1,""))),"")</f>
        <v/>
      </c>
      <c r="IG25" s="468"/>
      <c r="II25" s="186">
        <f t="shared" si="18"/>
        <v>8</v>
      </c>
      <c r="IJ25" s="187" t="str">
        <f t="shared" si="332"/>
        <v>Morocco</v>
      </c>
      <c r="IK25" s="188">
        <f t="shared" si="80"/>
        <v>83</v>
      </c>
      <c r="IL25" s="187" t="str">
        <f t="shared" si="333"/>
        <v>Haiti</v>
      </c>
      <c r="IM25" s="222"/>
      <c r="IN25" s="222"/>
      <c r="IO25" s="467"/>
      <c r="IP25" s="188" t="str">
        <f t="shared" si="334"/>
        <v/>
      </c>
      <c r="IQ25" s="188" t="str">
        <f>IF((IP25&lt;&gt;""),IF(OR($F25&lt;&gt;$G25,PrSettings!$M$4="●"),(($F25-$G25)=(IM25-IN25))*1,0),"")</f>
        <v/>
      </c>
      <c r="IR25" s="188" t="str">
        <f t="shared" si="335"/>
        <v/>
      </c>
      <c r="IS25" s="188" t="str">
        <f>IF(IP25&lt;&gt;"",IF(ABS($F25-$G25)&gt;=PrSettings!$M$7,(ABS($F25-$G25-IM25+IN25)&lt;=1)*1,IF(AND(IP25,$F25=$G25,$F25&gt;=PrSettings!$M$6),(ABS(IM25-$F25)&lt;=1)*1,IF(AND(IP25,$F25+$G25&gt;=PrSettings!$M$8),(ABS(IM25-$F25)+ABS(IN25-$G25)&lt;=1)*1,""))),"")</f>
        <v/>
      </c>
      <c r="IT25" s="468"/>
      <c r="IV25" s="186">
        <f t="shared" si="19"/>
        <v>8</v>
      </c>
      <c r="IW25" s="187" t="str">
        <f t="shared" si="336"/>
        <v>Morocco</v>
      </c>
      <c r="IX25" s="188">
        <f t="shared" si="83"/>
        <v>83</v>
      </c>
      <c r="IY25" s="187" t="str">
        <f t="shared" si="337"/>
        <v>Haiti</v>
      </c>
      <c r="IZ25" s="222"/>
      <c r="JA25" s="222"/>
      <c r="JB25" s="467"/>
      <c r="JC25" s="188" t="str">
        <f t="shared" si="338"/>
        <v/>
      </c>
      <c r="JD25" s="188" t="str">
        <f>IF((JC25&lt;&gt;""),IF(OR($F25&lt;&gt;$G25,PrSettings!$M$4="●"),(($F25-$G25)=(IZ25-JA25))*1,0),"")</f>
        <v/>
      </c>
      <c r="JE25" s="188" t="str">
        <f t="shared" si="339"/>
        <v/>
      </c>
      <c r="JF25" s="188" t="str">
        <f>IF(JC25&lt;&gt;"",IF(ABS($F25-$G25)&gt;=PrSettings!$M$7,(ABS($F25-$G25-IZ25+JA25)&lt;=1)*1,IF(AND(JC25,$F25=$G25,$F25&gt;=PrSettings!$M$6),(ABS(IZ25-$F25)&lt;=1)*1,IF(AND(JC25,$F25+$G25&gt;=PrSettings!$M$8),(ABS(IZ25-$F25)+ABS(JA25-$G25)&lt;=1)*1,""))),"")</f>
        <v/>
      </c>
      <c r="JG25" s="468"/>
      <c r="JI25" s="186">
        <f t="shared" si="20"/>
        <v>8</v>
      </c>
      <c r="JJ25" s="187" t="str">
        <f t="shared" si="340"/>
        <v>Morocco</v>
      </c>
      <c r="JK25" s="188">
        <f t="shared" si="86"/>
        <v>83</v>
      </c>
      <c r="JL25" s="187" t="str">
        <f t="shared" si="341"/>
        <v>Haiti</v>
      </c>
      <c r="JM25" s="222"/>
      <c r="JN25" s="222"/>
      <c r="JO25" s="467"/>
      <c r="JP25" s="188" t="str">
        <f t="shared" si="342"/>
        <v/>
      </c>
      <c r="JQ25" s="188" t="str">
        <f>IF((JP25&lt;&gt;""),IF(OR($F25&lt;&gt;$G25,PrSettings!$M$4="●"),(($F25-$G25)=(JM25-JN25))*1,0),"")</f>
        <v/>
      </c>
      <c r="JR25" s="188" t="str">
        <f t="shared" si="343"/>
        <v/>
      </c>
      <c r="JS25" s="188" t="str">
        <f>IF(JP25&lt;&gt;"",IF(ABS($F25-$G25)&gt;=PrSettings!$M$7,(ABS($F25-$G25-JM25+JN25)&lt;=1)*1,IF(AND(JP25,$F25=$G25,$F25&gt;=PrSettings!$M$6),(ABS(JM25-$F25)&lt;=1)*1,IF(AND(JP25,$F25+$G25&gt;=PrSettings!$M$8),(ABS(JM25-$F25)+ABS(JN25-$G25)&lt;=1)*1,""))),"")</f>
        <v/>
      </c>
      <c r="JT25" s="468"/>
      <c r="JV25" s="186">
        <f t="shared" si="21"/>
        <v>8</v>
      </c>
      <c r="JW25" s="187" t="str">
        <f t="shared" si="344"/>
        <v>Morocco</v>
      </c>
      <c r="JX25" s="188">
        <f t="shared" si="89"/>
        <v>83</v>
      </c>
      <c r="JY25" s="187" t="str">
        <f t="shared" si="345"/>
        <v>Haiti</v>
      </c>
      <c r="JZ25" s="222"/>
      <c r="KA25" s="222"/>
      <c r="KB25" s="467"/>
      <c r="KC25" s="188" t="str">
        <f t="shared" si="346"/>
        <v/>
      </c>
      <c r="KD25" s="188" t="str">
        <f>IF((KC25&lt;&gt;""),IF(OR($F25&lt;&gt;$G25,PrSettings!$M$4="●"),(($F25-$G25)=(JZ25-KA25))*1,0),"")</f>
        <v/>
      </c>
      <c r="KE25" s="188" t="str">
        <f t="shared" si="347"/>
        <v/>
      </c>
      <c r="KF25" s="188" t="str">
        <f>IF(KC25&lt;&gt;"",IF(ABS($F25-$G25)&gt;=PrSettings!$M$7,(ABS($F25-$G25-JZ25+KA25)&lt;=1)*1,IF(AND(KC25,$F25=$G25,$F25&gt;=PrSettings!$M$6),(ABS(JZ25-$F25)&lt;=1)*1,IF(AND(KC25,$F25+$G25&gt;=PrSettings!$M$8),(ABS(JZ25-$F25)+ABS(KA25-$G25)&lt;=1)*1,""))),"")</f>
        <v/>
      </c>
      <c r="KG25" s="468"/>
      <c r="KI25" s="186">
        <f t="shared" si="22"/>
        <v>8</v>
      </c>
      <c r="KJ25" s="187" t="str">
        <f t="shared" si="348"/>
        <v>Morocco</v>
      </c>
      <c r="KK25" s="188">
        <f t="shared" si="92"/>
        <v>83</v>
      </c>
      <c r="KL25" s="187" t="str">
        <f t="shared" si="349"/>
        <v>Haiti</v>
      </c>
      <c r="KM25" s="222"/>
      <c r="KN25" s="222"/>
      <c r="KO25" s="467"/>
      <c r="KP25" s="188" t="str">
        <f t="shared" si="350"/>
        <v/>
      </c>
      <c r="KQ25" s="188" t="str">
        <f>IF((KP25&lt;&gt;""),IF(OR($F25&lt;&gt;$G25,PrSettings!$M$4="●"),(($F25-$G25)=(KM25-KN25))*1,0),"")</f>
        <v/>
      </c>
      <c r="KR25" s="188" t="str">
        <f t="shared" si="351"/>
        <v/>
      </c>
      <c r="KS25" s="188" t="str">
        <f>IF(KP25&lt;&gt;"",IF(ABS($F25-$G25)&gt;=PrSettings!$M$7,(ABS($F25-$G25-KM25+KN25)&lt;=1)*1,IF(AND(KP25,$F25=$G25,$F25&gt;=PrSettings!$M$6),(ABS(KM25-$F25)&lt;=1)*1,IF(AND(KP25,$F25+$G25&gt;=PrSettings!$M$8),(ABS(KM25-$F25)+ABS(KN25-$G25)&lt;=1)*1,""))),"")</f>
        <v/>
      </c>
      <c r="KT25" s="468"/>
      <c r="KV25" s="186">
        <f t="shared" si="23"/>
        <v>8</v>
      </c>
      <c r="KW25" s="187" t="str">
        <f t="shared" si="352"/>
        <v>Morocco</v>
      </c>
      <c r="KX25" s="188">
        <f t="shared" si="95"/>
        <v>83</v>
      </c>
      <c r="KY25" s="187" t="str">
        <f t="shared" si="353"/>
        <v>Haiti</v>
      </c>
      <c r="KZ25" s="222"/>
      <c r="LA25" s="222"/>
      <c r="LB25" s="467"/>
      <c r="LC25" s="188" t="str">
        <f t="shared" si="354"/>
        <v/>
      </c>
      <c r="LD25" s="188" t="str">
        <f>IF((LC25&lt;&gt;""),IF(OR($F25&lt;&gt;$G25,PrSettings!$M$4="●"),(($F25-$G25)=(KZ25-LA25))*1,0),"")</f>
        <v/>
      </c>
      <c r="LE25" s="188" t="str">
        <f t="shared" si="355"/>
        <v/>
      </c>
      <c r="LF25" s="188" t="str">
        <f>IF(LC25&lt;&gt;"",IF(ABS($F25-$G25)&gt;=PrSettings!$M$7,(ABS($F25-$G25-KZ25+LA25)&lt;=1)*1,IF(AND(LC25,$F25=$G25,$F25&gt;=PrSettings!$M$6),(ABS(KZ25-$F25)&lt;=1)*1,IF(AND(LC25,$F25+$G25&gt;=PrSettings!$M$8),(ABS(KZ25-$F25)+ABS(LA25-$G25)&lt;=1)*1,""))),"")</f>
        <v/>
      </c>
      <c r="LG25" s="468"/>
      <c r="LI25" s="186">
        <f t="shared" si="24"/>
        <v>8</v>
      </c>
      <c r="LJ25" s="187" t="str">
        <f t="shared" si="356"/>
        <v>Morocco</v>
      </c>
      <c r="LK25" s="188">
        <f t="shared" si="98"/>
        <v>83</v>
      </c>
      <c r="LL25" s="187" t="str">
        <f t="shared" si="357"/>
        <v>Haiti</v>
      </c>
      <c r="LM25" s="222"/>
      <c r="LN25" s="222"/>
      <c r="LO25" s="467"/>
      <c r="LP25" s="188" t="str">
        <f t="shared" si="358"/>
        <v/>
      </c>
      <c r="LQ25" s="188" t="str">
        <f>IF((LP25&lt;&gt;""),IF(OR($F25&lt;&gt;$G25,PrSettings!$M$4="●"),(($F25-$G25)=(LM25-LN25))*1,0),"")</f>
        <v/>
      </c>
      <c r="LR25" s="188" t="str">
        <f t="shared" si="359"/>
        <v/>
      </c>
      <c r="LS25" s="188" t="str">
        <f>IF(LP25&lt;&gt;"",IF(ABS($F25-$G25)&gt;=PrSettings!$M$7,(ABS($F25-$G25-LM25+LN25)&lt;=1)*1,IF(AND(LP25,$F25=$G25,$F25&gt;=PrSettings!$M$6),(ABS(LM25-$F25)&lt;=1)*1,IF(AND(LP25,$F25+$G25&gt;=PrSettings!$M$8),(ABS(LM25-$F25)+ABS(LN25-$G25)&lt;=1)*1,""))),"")</f>
        <v/>
      </c>
      <c r="LT25" s="468"/>
      <c r="LV25" s="186">
        <f t="shared" si="25"/>
        <v>8</v>
      </c>
      <c r="LW25" s="187" t="str">
        <f t="shared" si="360"/>
        <v>Morocco</v>
      </c>
      <c r="LX25" s="188">
        <f t="shared" si="101"/>
        <v>83</v>
      </c>
      <c r="LY25" s="187" t="str">
        <f t="shared" si="361"/>
        <v>Haiti</v>
      </c>
      <c r="LZ25" s="222"/>
      <c r="MA25" s="222"/>
      <c r="MB25" s="467"/>
      <c r="MC25" s="188" t="str">
        <f t="shared" si="362"/>
        <v/>
      </c>
      <c r="MD25" s="188" t="str">
        <f>IF((MC25&lt;&gt;""),IF(OR($F25&lt;&gt;$G25,PrSettings!$M$4="●"),(($F25-$G25)=(LZ25-MA25))*1,0),"")</f>
        <v/>
      </c>
      <c r="ME25" s="188" t="str">
        <f t="shared" si="363"/>
        <v/>
      </c>
      <c r="MF25" s="188" t="str">
        <f>IF(MC25&lt;&gt;"",IF(ABS($F25-$G25)&gt;=PrSettings!$M$7,(ABS($F25-$G25-LZ25+MA25)&lt;=1)*1,IF(AND(MC25,$F25=$G25,$F25&gt;=PrSettings!$M$6),(ABS(LZ25-$F25)&lt;=1)*1,IF(AND(MC25,$F25+$G25&gt;=PrSettings!$M$8),(ABS(LZ25-$F25)+ABS(MA25-$G25)&lt;=1)*1,""))),"")</f>
        <v/>
      </c>
      <c r="MG25" s="468"/>
    </row>
    <row r="26" spans="2:345" ht="24" customHeight="1">
      <c r="B26" s="195" t="str">
        <f>Language!$E$130&amp;" D"</f>
        <v>Group D</v>
      </c>
      <c r="C26" s="196"/>
      <c r="D26" s="201"/>
      <c r="E26" s="198"/>
      <c r="F26" s="202"/>
      <c r="G26" s="203"/>
      <c r="I26" s="195" t="str">
        <f t="shared" si="0"/>
        <v>Group D</v>
      </c>
      <c r="J26" s="197"/>
      <c r="K26" s="201"/>
      <c r="L26" s="198"/>
      <c r="M26" s="226"/>
      <c r="N26" s="227"/>
      <c r="O26" s="199"/>
      <c r="P26" s="210"/>
      <c r="Q26" s="210"/>
      <c r="R26" s="198"/>
      <c r="S26" s="198"/>
      <c r="T26" s="211"/>
      <c r="V26" s="195" t="str">
        <f t="shared" si="1"/>
        <v>Group D</v>
      </c>
      <c r="W26" s="197"/>
      <c r="X26" s="201"/>
      <c r="Y26" s="198"/>
      <c r="Z26" s="226"/>
      <c r="AA26" s="227"/>
      <c r="AB26" s="199"/>
      <c r="AC26" s="210"/>
      <c r="AD26" s="210"/>
      <c r="AE26" s="198"/>
      <c r="AF26" s="198"/>
      <c r="AG26" s="211"/>
      <c r="AI26" s="195" t="str">
        <f t="shared" si="2"/>
        <v>Group D</v>
      </c>
      <c r="AJ26" s="197"/>
      <c r="AK26" s="201"/>
      <c r="AL26" s="198"/>
      <c r="AM26" s="226"/>
      <c r="AN26" s="227"/>
      <c r="AO26" s="199"/>
      <c r="AP26" s="210"/>
      <c r="AQ26" s="210"/>
      <c r="AR26" s="198"/>
      <c r="AS26" s="198"/>
      <c r="AT26" s="211"/>
      <c r="AV26" s="195" t="str">
        <f t="shared" si="3"/>
        <v>Group D</v>
      </c>
      <c r="AW26" s="197"/>
      <c r="AX26" s="201"/>
      <c r="AY26" s="198"/>
      <c r="AZ26" s="226"/>
      <c r="BA26" s="227"/>
      <c r="BB26" s="199"/>
      <c r="BC26" s="210"/>
      <c r="BD26" s="210"/>
      <c r="BE26" s="198"/>
      <c r="BF26" s="198"/>
      <c r="BG26" s="211"/>
      <c r="BI26" s="195" t="str">
        <f t="shared" si="4"/>
        <v>Group D</v>
      </c>
      <c r="BJ26" s="197"/>
      <c r="BK26" s="201"/>
      <c r="BL26" s="198"/>
      <c r="BM26" s="226"/>
      <c r="BN26" s="227"/>
      <c r="BO26" s="199"/>
      <c r="BP26" s="210"/>
      <c r="BQ26" s="210"/>
      <c r="BR26" s="198"/>
      <c r="BS26" s="198"/>
      <c r="BT26" s="211"/>
      <c r="BV26" s="195" t="str">
        <f t="shared" si="5"/>
        <v>Group D</v>
      </c>
      <c r="BW26" s="197"/>
      <c r="BX26" s="201"/>
      <c r="BY26" s="198"/>
      <c r="BZ26" s="226"/>
      <c r="CA26" s="227"/>
      <c r="CB26" s="199"/>
      <c r="CC26" s="210"/>
      <c r="CD26" s="210"/>
      <c r="CE26" s="198"/>
      <c r="CF26" s="198"/>
      <c r="CG26" s="211"/>
      <c r="CI26" s="195" t="str">
        <f t="shared" si="6"/>
        <v>Group D</v>
      </c>
      <c r="CJ26" s="197"/>
      <c r="CK26" s="201"/>
      <c r="CL26" s="198"/>
      <c r="CM26" s="226"/>
      <c r="CN26" s="227"/>
      <c r="CO26" s="199"/>
      <c r="CP26" s="210"/>
      <c r="CQ26" s="210"/>
      <c r="CR26" s="198"/>
      <c r="CS26" s="198"/>
      <c r="CT26" s="211"/>
      <c r="CV26" s="195" t="str">
        <f t="shared" si="7"/>
        <v>Group D</v>
      </c>
      <c r="CW26" s="197"/>
      <c r="CX26" s="201"/>
      <c r="CY26" s="198"/>
      <c r="CZ26" s="226"/>
      <c r="DA26" s="227"/>
      <c r="DB26" s="199"/>
      <c r="DC26" s="210"/>
      <c r="DD26" s="210"/>
      <c r="DE26" s="198"/>
      <c r="DF26" s="198"/>
      <c r="DG26" s="211"/>
      <c r="DI26" s="195" t="str">
        <f t="shared" si="8"/>
        <v>Group D</v>
      </c>
      <c r="DJ26" s="197"/>
      <c r="DK26" s="201"/>
      <c r="DL26" s="198"/>
      <c r="DM26" s="226"/>
      <c r="DN26" s="227"/>
      <c r="DO26" s="199"/>
      <c r="DP26" s="210"/>
      <c r="DQ26" s="210"/>
      <c r="DR26" s="198"/>
      <c r="DS26" s="198"/>
      <c r="DT26" s="211"/>
      <c r="DV26" s="195" t="str">
        <f t="shared" si="9"/>
        <v>Group D</v>
      </c>
      <c r="DW26" s="197"/>
      <c r="DX26" s="201"/>
      <c r="DY26" s="198"/>
      <c r="DZ26" s="226"/>
      <c r="EA26" s="227"/>
      <c r="EB26" s="199"/>
      <c r="EC26" s="210"/>
      <c r="ED26" s="210"/>
      <c r="EE26" s="198"/>
      <c r="EF26" s="198"/>
      <c r="EG26" s="211"/>
      <c r="EI26" s="195" t="str">
        <f t="shared" si="10"/>
        <v>Group D</v>
      </c>
      <c r="EJ26" s="197"/>
      <c r="EK26" s="201"/>
      <c r="EL26" s="198"/>
      <c r="EM26" s="226"/>
      <c r="EN26" s="227"/>
      <c r="EO26" s="199"/>
      <c r="EP26" s="210"/>
      <c r="EQ26" s="210"/>
      <c r="ER26" s="198"/>
      <c r="ES26" s="198"/>
      <c r="ET26" s="211"/>
      <c r="EV26" s="195" t="str">
        <f t="shared" si="11"/>
        <v>Group D</v>
      </c>
      <c r="EW26" s="197"/>
      <c r="EX26" s="201"/>
      <c r="EY26" s="198"/>
      <c r="EZ26" s="226"/>
      <c r="FA26" s="227"/>
      <c r="FB26" s="199"/>
      <c r="FC26" s="210"/>
      <c r="FD26" s="210"/>
      <c r="FE26" s="198"/>
      <c r="FF26" s="198"/>
      <c r="FG26" s="211"/>
      <c r="FI26" s="195" t="str">
        <f t="shared" si="12"/>
        <v>Group D</v>
      </c>
      <c r="FJ26" s="197"/>
      <c r="FK26" s="201"/>
      <c r="FL26" s="198"/>
      <c r="FM26" s="226"/>
      <c r="FN26" s="227"/>
      <c r="FO26" s="199"/>
      <c r="FP26" s="210"/>
      <c r="FQ26" s="210"/>
      <c r="FR26" s="198"/>
      <c r="FS26" s="198"/>
      <c r="FT26" s="211"/>
      <c r="FV26" s="195" t="str">
        <f t="shared" si="13"/>
        <v>Group D</v>
      </c>
      <c r="FW26" s="197"/>
      <c r="FX26" s="201"/>
      <c r="FY26" s="198"/>
      <c r="FZ26" s="226"/>
      <c r="GA26" s="227"/>
      <c r="GB26" s="199"/>
      <c r="GC26" s="210"/>
      <c r="GD26" s="210"/>
      <c r="GE26" s="198"/>
      <c r="GF26" s="198"/>
      <c r="GG26" s="211"/>
      <c r="GI26" s="195" t="str">
        <f t="shared" si="14"/>
        <v>Group D</v>
      </c>
      <c r="GJ26" s="197"/>
      <c r="GK26" s="201"/>
      <c r="GL26" s="198"/>
      <c r="GM26" s="226"/>
      <c r="GN26" s="227"/>
      <c r="GO26" s="199"/>
      <c r="GP26" s="210"/>
      <c r="GQ26" s="210"/>
      <c r="GR26" s="198"/>
      <c r="GS26" s="198"/>
      <c r="GT26" s="211"/>
      <c r="GV26" s="195" t="str">
        <f t="shared" si="15"/>
        <v>Group D</v>
      </c>
      <c r="GW26" s="197"/>
      <c r="GX26" s="201"/>
      <c r="GY26" s="198"/>
      <c r="GZ26" s="226"/>
      <c r="HA26" s="227"/>
      <c r="HB26" s="199"/>
      <c r="HC26" s="210"/>
      <c r="HD26" s="210"/>
      <c r="HE26" s="198"/>
      <c r="HF26" s="198"/>
      <c r="HG26" s="211"/>
      <c r="HI26" s="195" t="str">
        <f t="shared" si="16"/>
        <v>Group D</v>
      </c>
      <c r="HJ26" s="197"/>
      <c r="HK26" s="201"/>
      <c r="HL26" s="198"/>
      <c r="HM26" s="226"/>
      <c r="HN26" s="227"/>
      <c r="HO26" s="199"/>
      <c r="HP26" s="210"/>
      <c r="HQ26" s="210"/>
      <c r="HR26" s="198"/>
      <c r="HS26" s="198"/>
      <c r="HT26" s="211"/>
      <c r="HV26" s="195" t="str">
        <f t="shared" si="17"/>
        <v>Group D</v>
      </c>
      <c r="HW26" s="197"/>
      <c r="HX26" s="201"/>
      <c r="HY26" s="198"/>
      <c r="HZ26" s="226"/>
      <c r="IA26" s="227"/>
      <c r="IB26" s="199"/>
      <c r="IC26" s="210"/>
      <c r="ID26" s="210"/>
      <c r="IE26" s="198"/>
      <c r="IF26" s="198"/>
      <c r="IG26" s="211"/>
      <c r="II26" s="195" t="str">
        <f t="shared" si="18"/>
        <v>Group D</v>
      </c>
      <c r="IJ26" s="197"/>
      <c r="IK26" s="201"/>
      <c r="IL26" s="198"/>
      <c r="IM26" s="226"/>
      <c r="IN26" s="227"/>
      <c r="IO26" s="199"/>
      <c r="IP26" s="210"/>
      <c r="IQ26" s="210"/>
      <c r="IR26" s="198"/>
      <c r="IS26" s="198"/>
      <c r="IT26" s="211"/>
      <c r="IV26" s="195" t="str">
        <f t="shared" si="19"/>
        <v>Group D</v>
      </c>
      <c r="IW26" s="197"/>
      <c r="IX26" s="201"/>
      <c r="IY26" s="198"/>
      <c r="IZ26" s="226"/>
      <c r="JA26" s="227"/>
      <c r="JB26" s="199"/>
      <c r="JC26" s="210"/>
      <c r="JD26" s="210"/>
      <c r="JE26" s="198"/>
      <c r="JF26" s="198"/>
      <c r="JG26" s="211"/>
      <c r="JI26" s="195" t="str">
        <f t="shared" si="20"/>
        <v>Group D</v>
      </c>
      <c r="JJ26" s="197"/>
      <c r="JK26" s="201"/>
      <c r="JL26" s="198"/>
      <c r="JM26" s="226"/>
      <c r="JN26" s="227"/>
      <c r="JO26" s="199"/>
      <c r="JP26" s="210"/>
      <c r="JQ26" s="210"/>
      <c r="JR26" s="198"/>
      <c r="JS26" s="198"/>
      <c r="JT26" s="211"/>
      <c r="JV26" s="195" t="str">
        <f t="shared" si="21"/>
        <v>Group D</v>
      </c>
      <c r="JW26" s="197"/>
      <c r="JX26" s="201"/>
      <c r="JY26" s="198"/>
      <c r="JZ26" s="226"/>
      <c r="KA26" s="227"/>
      <c r="KB26" s="199"/>
      <c r="KC26" s="210"/>
      <c r="KD26" s="210"/>
      <c r="KE26" s="198"/>
      <c r="KF26" s="198"/>
      <c r="KG26" s="211"/>
      <c r="KI26" s="195" t="str">
        <f t="shared" si="22"/>
        <v>Group D</v>
      </c>
      <c r="KJ26" s="197"/>
      <c r="KK26" s="201"/>
      <c r="KL26" s="198"/>
      <c r="KM26" s="226"/>
      <c r="KN26" s="227"/>
      <c r="KO26" s="199"/>
      <c r="KP26" s="210"/>
      <c r="KQ26" s="210"/>
      <c r="KR26" s="198"/>
      <c r="KS26" s="198"/>
      <c r="KT26" s="211"/>
      <c r="KV26" s="195" t="str">
        <f t="shared" si="23"/>
        <v>Group D</v>
      </c>
      <c r="KW26" s="197"/>
      <c r="KX26" s="201"/>
      <c r="KY26" s="198"/>
      <c r="KZ26" s="226"/>
      <c r="LA26" s="227"/>
      <c r="LB26" s="199"/>
      <c r="LC26" s="210"/>
      <c r="LD26" s="210"/>
      <c r="LE26" s="198"/>
      <c r="LF26" s="198"/>
      <c r="LG26" s="211"/>
      <c r="LI26" s="195" t="str">
        <f t="shared" si="24"/>
        <v>Group D</v>
      </c>
      <c r="LJ26" s="197"/>
      <c r="LK26" s="201"/>
      <c r="LL26" s="198"/>
      <c r="LM26" s="226"/>
      <c r="LN26" s="227"/>
      <c r="LO26" s="199"/>
      <c r="LP26" s="210"/>
      <c r="LQ26" s="210"/>
      <c r="LR26" s="198"/>
      <c r="LS26" s="198"/>
      <c r="LT26" s="211"/>
      <c r="LV26" s="195" t="str">
        <f t="shared" si="25"/>
        <v>Group D</v>
      </c>
      <c r="LW26" s="197"/>
      <c r="LX26" s="201"/>
      <c r="LY26" s="198"/>
      <c r="LZ26" s="226"/>
      <c r="MA26" s="227"/>
      <c r="MB26" s="199"/>
      <c r="MC26" s="210"/>
      <c r="MD26" s="210"/>
      <c r="ME26" s="198"/>
      <c r="MF26" s="198"/>
      <c r="MG26" s="211"/>
    </row>
    <row r="27" spans="2:345">
      <c r="B27" s="186">
        <f>INDEX(Groups!$C$7:$C$65,MATCH(C27,Groups!$D$7:$D$65,0))</f>
        <v>16</v>
      </c>
      <c r="C27" s="187" t="str">
        <f>CalcD!$P$22</f>
        <v>USA</v>
      </c>
      <c r="D27" s="188">
        <f>INDEX(Groups!$C$7:$C$65,MATCH(E27,Groups!$D$7:$D$65,0))</f>
        <v>40</v>
      </c>
      <c r="E27" s="187" t="str">
        <f>CalcD!$Q$22</f>
        <v>Paraguay</v>
      </c>
      <c r="F27" s="189" t="str">
        <f>CalcD!$R$22</f>
        <v/>
      </c>
      <c r="G27" s="190" t="str">
        <f>CalcD!$S$22</f>
        <v/>
      </c>
      <c r="I27" s="186">
        <f t="shared" si="0"/>
        <v>16</v>
      </c>
      <c r="J27" s="187" t="str">
        <f t="shared" ref="J27:J32" si="364">$C27</f>
        <v>USA</v>
      </c>
      <c r="K27" s="188">
        <f t="shared" si="26"/>
        <v>40</v>
      </c>
      <c r="L27" s="187" t="str">
        <f t="shared" ref="L27:L32" si="365">$E27</f>
        <v>Paraguay</v>
      </c>
      <c r="M27" s="222"/>
      <c r="N27" s="222"/>
      <c r="O27" s="217"/>
      <c r="P27" s="188" t="str">
        <f t="shared" ref="P27:P32" si="366">IF(($F27&lt;&gt;"")*($G27&lt;&gt;"")*(M27&lt;&gt;"")*(N27&lt;&gt;""),($F27&gt;$G27)*(M27&gt;N27)+($F27=$G27)*(M27=N27)+($F27&lt;$G27)*(M27&lt;N27),"")</f>
        <v/>
      </c>
      <c r="Q27" s="188" t="str">
        <f>IF((P27&lt;&gt;""),IF(OR($F27&lt;&gt;$G27,PrSettings!$M$4="●"),(($F27-$G27)=(M27-N27))*1,0),"")</f>
        <v/>
      </c>
      <c r="R27" s="188" t="str">
        <f t="shared" ref="R27:R32" si="367">IF((P27&lt;&gt;""),($F27=M27)*($G27=N27),"")</f>
        <v/>
      </c>
      <c r="S27" s="188" t="str">
        <f>IF(P27&lt;&gt;"",IF(ABS($F27-$G27)&gt;=PrSettings!$M$7,(ABS($F27-$G27-M27+N27)&lt;=1)*1,IF(AND(P27,$F27=$G27,$F27&gt;=PrSettings!$M$6),(ABS(M27-$F27)&lt;=1)*1,IF(AND(P27,$F27+$G27&gt;=PrSettings!$M$8),(ABS(M27-$F27)+ABS(N27-$G27)&lt;=1)*1,""))),"")</f>
        <v/>
      </c>
      <c r="T27" s="219"/>
      <c r="V27" s="186">
        <f t="shared" si="1"/>
        <v>16</v>
      </c>
      <c r="W27" s="187" t="str">
        <f t="shared" ref="W27:W32" si="368">$C27</f>
        <v>USA</v>
      </c>
      <c r="X27" s="188">
        <f t="shared" si="29"/>
        <v>40</v>
      </c>
      <c r="Y27" s="187" t="str">
        <f t="shared" ref="Y27:Y32" si="369">$E27</f>
        <v>Paraguay</v>
      </c>
      <c r="Z27" s="222"/>
      <c r="AA27" s="222"/>
      <c r="AB27" s="217"/>
      <c r="AC27" s="188" t="str">
        <f t="shared" ref="AC27:AC32" si="370">IF(($F27&lt;&gt;"")*($G27&lt;&gt;"")*(Z27&lt;&gt;"")*(AA27&lt;&gt;""),($F27&gt;$G27)*(Z27&gt;AA27)+($F27=$G27)*(Z27=AA27)+($F27&lt;$G27)*(Z27&lt;AA27),"")</f>
        <v/>
      </c>
      <c r="AD27" s="188" t="str">
        <f>IF((AC27&lt;&gt;""),IF(OR($F27&lt;&gt;$G27,PrSettings!$M$4="●"),(($F27-$G27)=(Z27-AA27))*1,0),"")</f>
        <v/>
      </c>
      <c r="AE27" s="188" t="str">
        <f t="shared" ref="AE27:AE32" si="371">IF((AC27&lt;&gt;""),($F27=Z27)*($G27=AA27),"")</f>
        <v/>
      </c>
      <c r="AF27" s="188" t="str">
        <f>IF(AC27&lt;&gt;"",IF(ABS($F27-$G27)&gt;=PrSettings!$M$7,(ABS($F27-$G27-Z27+AA27)&lt;=1)*1,IF(AND(AC27,$F27=$G27,$F27&gt;=PrSettings!$M$6),(ABS(Z27-$F27)&lt;=1)*1,IF(AND(AC27,$F27+$G27&gt;=PrSettings!$M$8),(ABS(Z27-$F27)+ABS(AA27-$G27)&lt;=1)*1,""))),"")</f>
        <v/>
      </c>
      <c r="AG27" s="219"/>
      <c r="AI27" s="186">
        <f t="shared" si="2"/>
        <v>16</v>
      </c>
      <c r="AJ27" s="187" t="str">
        <f t="shared" ref="AJ27:AJ32" si="372">$C27</f>
        <v>USA</v>
      </c>
      <c r="AK27" s="188">
        <f t="shared" si="32"/>
        <v>40</v>
      </c>
      <c r="AL27" s="187" t="str">
        <f t="shared" ref="AL27:AL32" si="373">$E27</f>
        <v>Paraguay</v>
      </c>
      <c r="AM27" s="222"/>
      <c r="AN27" s="222"/>
      <c r="AO27" s="217"/>
      <c r="AP27" s="188" t="str">
        <f t="shared" ref="AP27:AP32" si="374">IF(($F27&lt;&gt;"")*($G27&lt;&gt;"")*(AM27&lt;&gt;"")*(AN27&lt;&gt;""),($F27&gt;$G27)*(AM27&gt;AN27)+($F27=$G27)*(AM27=AN27)+($F27&lt;$G27)*(AM27&lt;AN27),"")</f>
        <v/>
      </c>
      <c r="AQ27" s="188" t="str">
        <f>IF((AP27&lt;&gt;""),IF(OR($F27&lt;&gt;$G27,PrSettings!$M$4="●"),(($F27-$G27)=(AM27-AN27))*1,0),"")</f>
        <v/>
      </c>
      <c r="AR27" s="188" t="str">
        <f t="shared" ref="AR27:AR32" si="375">IF((AP27&lt;&gt;""),($F27=AM27)*($G27=AN27),"")</f>
        <v/>
      </c>
      <c r="AS27" s="188" t="str">
        <f>IF(AP27&lt;&gt;"",IF(ABS($F27-$G27)&gt;=PrSettings!$M$7,(ABS($F27-$G27-AM27+AN27)&lt;=1)*1,IF(AND(AP27,$F27=$G27,$F27&gt;=PrSettings!$M$6),(ABS(AM27-$F27)&lt;=1)*1,IF(AND(AP27,$F27+$G27&gt;=PrSettings!$M$8),(ABS(AM27-$F27)+ABS(AN27-$G27)&lt;=1)*1,""))),"")</f>
        <v/>
      </c>
      <c r="AT27" s="219"/>
      <c r="AV27" s="186">
        <f t="shared" si="3"/>
        <v>16</v>
      </c>
      <c r="AW27" s="187" t="str">
        <f t="shared" ref="AW27:AW32" si="376">$C27</f>
        <v>USA</v>
      </c>
      <c r="AX27" s="188">
        <f t="shared" si="35"/>
        <v>40</v>
      </c>
      <c r="AY27" s="187" t="str">
        <f t="shared" ref="AY27:AY32" si="377">$E27</f>
        <v>Paraguay</v>
      </c>
      <c r="AZ27" s="222"/>
      <c r="BA27" s="222"/>
      <c r="BB27" s="217"/>
      <c r="BC27" s="188" t="str">
        <f t="shared" ref="BC27:BC32" si="378">IF(($F27&lt;&gt;"")*($G27&lt;&gt;"")*(AZ27&lt;&gt;"")*(BA27&lt;&gt;""),($F27&gt;$G27)*(AZ27&gt;BA27)+($F27=$G27)*(AZ27=BA27)+($F27&lt;$G27)*(AZ27&lt;BA27),"")</f>
        <v/>
      </c>
      <c r="BD27" s="188" t="str">
        <f>IF((BC27&lt;&gt;""),IF(OR($F27&lt;&gt;$G27,PrSettings!$M$4="●"),(($F27-$G27)=(AZ27-BA27))*1,0),"")</f>
        <v/>
      </c>
      <c r="BE27" s="188" t="str">
        <f t="shared" ref="BE27:BE32" si="379">IF((BC27&lt;&gt;""),($F27=AZ27)*($G27=BA27),"")</f>
        <v/>
      </c>
      <c r="BF27" s="188" t="str">
        <f>IF(BC27&lt;&gt;"",IF(ABS($F27-$G27)&gt;=PrSettings!$M$7,(ABS($F27-$G27-AZ27+BA27)&lt;=1)*1,IF(AND(BC27,$F27=$G27,$F27&gt;=PrSettings!$M$6),(ABS(AZ27-$F27)&lt;=1)*1,IF(AND(BC27,$F27+$G27&gt;=PrSettings!$M$8),(ABS(AZ27-$F27)+ABS(BA27-$G27)&lt;=1)*1,""))),"")</f>
        <v/>
      </c>
      <c r="BG27" s="219"/>
      <c r="BI27" s="186">
        <f t="shared" si="4"/>
        <v>16</v>
      </c>
      <c r="BJ27" s="187" t="str">
        <f t="shared" ref="BJ27:BJ32" si="380">$C27</f>
        <v>USA</v>
      </c>
      <c r="BK27" s="188">
        <f t="shared" si="38"/>
        <v>40</v>
      </c>
      <c r="BL27" s="187" t="str">
        <f t="shared" ref="BL27:BL32" si="381">$E27</f>
        <v>Paraguay</v>
      </c>
      <c r="BM27" s="222"/>
      <c r="BN27" s="222"/>
      <c r="BO27" s="217"/>
      <c r="BP27" s="188" t="str">
        <f t="shared" ref="BP27:BP32" si="382">IF(($F27&lt;&gt;"")*($G27&lt;&gt;"")*(BM27&lt;&gt;"")*(BN27&lt;&gt;""),($F27&gt;$G27)*(BM27&gt;BN27)+($F27=$G27)*(BM27=BN27)+($F27&lt;$G27)*(BM27&lt;BN27),"")</f>
        <v/>
      </c>
      <c r="BQ27" s="188" t="str">
        <f>IF((BP27&lt;&gt;""),IF(OR($F27&lt;&gt;$G27,PrSettings!$M$4="●"),(($F27-$G27)=(BM27-BN27))*1,0),"")</f>
        <v/>
      </c>
      <c r="BR27" s="188" t="str">
        <f t="shared" ref="BR27:BR32" si="383">IF((BP27&lt;&gt;""),($F27=BM27)*($G27=BN27),"")</f>
        <v/>
      </c>
      <c r="BS27" s="188" t="str">
        <f>IF(BP27&lt;&gt;"",IF(ABS($F27-$G27)&gt;=PrSettings!$M$7,(ABS($F27-$G27-BM27+BN27)&lt;=1)*1,IF(AND(BP27,$F27=$G27,$F27&gt;=PrSettings!$M$6),(ABS(BM27-$F27)&lt;=1)*1,IF(AND(BP27,$F27+$G27&gt;=PrSettings!$M$8),(ABS(BM27-$F27)+ABS(BN27-$G27)&lt;=1)*1,""))),"")</f>
        <v/>
      </c>
      <c r="BT27" s="219"/>
      <c r="BV27" s="186">
        <f t="shared" si="5"/>
        <v>16</v>
      </c>
      <c r="BW27" s="187" t="str">
        <f t="shared" ref="BW27:BW32" si="384">$C27</f>
        <v>USA</v>
      </c>
      <c r="BX27" s="188">
        <f t="shared" si="41"/>
        <v>40</v>
      </c>
      <c r="BY27" s="187" t="str">
        <f t="shared" ref="BY27:BY32" si="385">$E27</f>
        <v>Paraguay</v>
      </c>
      <c r="BZ27" s="222"/>
      <c r="CA27" s="222"/>
      <c r="CB27" s="217"/>
      <c r="CC27" s="188" t="str">
        <f t="shared" ref="CC27:CC32" si="386">IF(($F27&lt;&gt;"")*($G27&lt;&gt;"")*(BZ27&lt;&gt;"")*(CA27&lt;&gt;""),($F27&gt;$G27)*(BZ27&gt;CA27)+($F27=$G27)*(BZ27=CA27)+($F27&lt;$G27)*(BZ27&lt;CA27),"")</f>
        <v/>
      </c>
      <c r="CD27" s="188" t="str">
        <f>IF((CC27&lt;&gt;""),IF(OR($F27&lt;&gt;$G27,PrSettings!$M$4="●"),(($F27-$G27)=(BZ27-CA27))*1,0),"")</f>
        <v/>
      </c>
      <c r="CE27" s="188" t="str">
        <f t="shared" ref="CE27:CE32" si="387">IF((CC27&lt;&gt;""),($F27=BZ27)*($G27=CA27),"")</f>
        <v/>
      </c>
      <c r="CF27" s="188" t="str">
        <f>IF(CC27&lt;&gt;"",IF(ABS($F27-$G27)&gt;=PrSettings!$M$7,(ABS($F27-$G27-BZ27+CA27)&lt;=1)*1,IF(AND(CC27,$F27=$G27,$F27&gt;=PrSettings!$M$6),(ABS(BZ27-$F27)&lt;=1)*1,IF(AND(CC27,$F27+$G27&gt;=PrSettings!$M$8),(ABS(BZ27-$F27)+ABS(CA27-$G27)&lt;=1)*1,""))),"")</f>
        <v/>
      </c>
      <c r="CG27" s="219"/>
      <c r="CI27" s="186">
        <f t="shared" si="6"/>
        <v>16</v>
      </c>
      <c r="CJ27" s="187" t="str">
        <f t="shared" ref="CJ27:CJ32" si="388">$C27</f>
        <v>USA</v>
      </c>
      <c r="CK27" s="188">
        <f t="shared" si="44"/>
        <v>40</v>
      </c>
      <c r="CL27" s="187" t="str">
        <f t="shared" ref="CL27:CL32" si="389">$E27</f>
        <v>Paraguay</v>
      </c>
      <c r="CM27" s="222"/>
      <c r="CN27" s="222"/>
      <c r="CO27" s="217"/>
      <c r="CP27" s="188" t="str">
        <f t="shared" ref="CP27:CP32" si="390">IF(($F27&lt;&gt;"")*($G27&lt;&gt;"")*(CM27&lt;&gt;"")*(CN27&lt;&gt;""),($F27&gt;$G27)*(CM27&gt;CN27)+($F27=$G27)*(CM27=CN27)+($F27&lt;$G27)*(CM27&lt;CN27),"")</f>
        <v/>
      </c>
      <c r="CQ27" s="188" t="str">
        <f>IF((CP27&lt;&gt;""),IF(OR($F27&lt;&gt;$G27,PrSettings!$M$4="●"),(($F27-$G27)=(CM27-CN27))*1,0),"")</f>
        <v/>
      </c>
      <c r="CR27" s="188" t="str">
        <f t="shared" ref="CR27:CR32" si="391">IF((CP27&lt;&gt;""),($F27=CM27)*($G27=CN27),"")</f>
        <v/>
      </c>
      <c r="CS27" s="188" t="str">
        <f>IF(CP27&lt;&gt;"",IF(ABS($F27-$G27)&gt;=PrSettings!$M$7,(ABS($F27-$G27-CM27+CN27)&lt;=1)*1,IF(AND(CP27,$F27=$G27,$F27&gt;=PrSettings!$M$6),(ABS(CM27-$F27)&lt;=1)*1,IF(AND(CP27,$F27+$G27&gt;=PrSettings!$M$8),(ABS(CM27-$F27)+ABS(CN27-$G27)&lt;=1)*1,""))),"")</f>
        <v/>
      </c>
      <c r="CT27" s="219"/>
      <c r="CV27" s="186">
        <f t="shared" si="7"/>
        <v>16</v>
      </c>
      <c r="CW27" s="187" t="str">
        <f t="shared" ref="CW27:CW32" si="392">$C27</f>
        <v>USA</v>
      </c>
      <c r="CX27" s="188">
        <f t="shared" si="47"/>
        <v>40</v>
      </c>
      <c r="CY27" s="187" t="str">
        <f t="shared" ref="CY27:CY32" si="393">$E27</f>
        <v>Paraguay</v>
      </c>
      <c r="CZ27" s="222"/>
      <c r="DA27" s="222"/>
      <c r="DB27" s="217"/>
      <c r="DC27" s="188" t="str">
        <f t="shared" ref="DC27:DC32" si="394">IF(($F27&lt;&gt;"")*($G27&lt;&gt;"")*(CZ27&lt;&gt;"")*(DA27&lt;&gt;""),($F27&gt;$G27)*(CZ27&gt;DA27)+($F27=$G27)*(CZ27=DA27)+($F27&lt;$G27)*(CZ27&lt;DA27),"")</f>
        <v/>
      </c>
      <c r="DD27" s="188" t="str">
        <f>IF((DC27&lt;&gt;""),IF(OR($F27&lt;&gt;$G27,PrSettings!$M$4="●"),(($F27-$G27)=(CZ27-DA27))*1,0),"")</f>
        <v/>
      </c>
      <c r="DE27" s="188" t="str">
        <f t="shared" ref="DE27:DE32" si="395">IF((DC27&lt;&gt;""),($F27=CZ27)*($G27=DA27),"")</f>
        <v/>
      </c>
      <c r="DF27" s="188" t="str">
        <f>IF(DC27&lt;&gt;"",IF(ABS($F27-$G27)&gt;=PrSettings!$M$7,(ABS($F27-$G27-CZ27+DA27)&lt;=1)*1,IF(AND(DC27,$F27=$G27,$F27&gt;=PrSettings!$M$6),(ABS(CZ27-$F27)&lt;=1)*1,IF(AND(DC27,$F27+$G27&gt;=PrSettings!$M$8),(ABS(CZ27-$F27)+ABS(DA27-$G27)&lt;=1)*1,""))),"")</f>
        <v/>
      </c>
      <c r="DG27" s="219"/>
      <c r="DI27" s="186">
        <f t="shared" si="8"/>
        <v>16</v>
      </c>
      <c r="DJ27" s="187" t="str">
        <f t="shared" ref="DJ27:DJ32" si="396">$C27</f>
        <v>USA</v>
      </c>
      <c r="DK27" s="188">
        <f t="shared" si="50"/>
        <v>40</v>
      </c>
      <c r="DL27" s="187" t="str">
        <f t="shared" ref="DL27:DL32" si="397">$E27</f>
        <v>Paraguay</v>
      </c>
      <c r="DM27" s="222"/>
      <c r="DN27" s="222"/>
      <c r="DO27" s="217"/>
      <c r="DP27" s="188" t="str">
        <f t="shared" ref="DP27:DP32" si="398">IF(($F27&lt;&gt;"")*($G27&lt;&gt;"")*(DM27&lt;&gt;"")*(DN27&lt;&gt;""),($F27&gt;$G27)*(DM27&gt;DN27)+($F27=$G27)*(DM27=DN27)+($F27&lt;$G27)*(DM27&lt;DN27),"")</f>
        <v/>
      </c>
      <c r="DQ27" s="188" t="str">
        <f>IF((DP27&lt;&gt;""),IF(OR($F27&lt;&gt;$G27,PrSettings!$M$4="●"),(($F27-$G27)=(DM27-DN27))*1,0),"")</f>
        <v/>
      </c>
      <c r="DR27" s="188" t="str">
        <f t="shared" ref="DR27:DR32" si="399">IF((DP27&lt;&gt;""),($F27=DM27)*($G27=DN27),"")</f>
        <v/>
      </c>
      <c r="DS27" s="188" t="str">
        <f>IF(DP27&lt;&gt;"",IF(ABS($F27-$G27)&gt;=PrSettings!$M$7,(ABS($F27-$G27-DM27+DN27)&lt;=1)*1,IF(AND(DP27,$F27=$G27,$F27&gt;=PrSettings!$M$6),(ABS(DM27-$F27)&lt;=1)*1,IF(AND(DP27,$F27+$G27&gt;=PrSettings!$M$8),(ABS(DM27-$F27)+ABS(DN27-$G27)&lt;=1)*1,""))),"")</f>
        <v/>
      </c>
      <c r="DT27" s="219"/>
      <c r="DV27" s="186">
        <f t="shared" si="9"/>
        <v>16</v>
      </c>
      <c r="DW27" s="187" t="str">
        <f t="shared" ref="DW27:DW32" si="400">$C27</f>
        <v>USA</v>
      </c>
      <c r="DX27" s="188">
        <f t="shared" si="53"/>
        <v>40</v>
      </c>
      <c r="DY27" s="187" t="str">
        <f t="shared" ref="DY27:DY32" si="401">$E27</f>
        <v>Paraguay</v>
      </c>
      <c r="DZ27" s="222"/>
      <c r="EA27" s="222"/>
      <c r="EB27" s="217"/>
      <c r="EC27" s="188" t="str">
        <f t="shared" ref="EC27:EC32" si="402">IF(($F27&lt;&gt;"")*($G27&lt;&gt;"")*(DZ27&lt;&gt;"")*(EA27&lt;&gt;""),($F27&gt;$G27)*(DZ27&gt;EA27)+($F27=$G27)*(DZ27=EA27)+($F27&lt;$G27)*(DZ27&lt;EA27),"")</f>
        <v/>
      </c>
      <c r="ED27" s="188" t="str">
        <f>IF((EC27&lt;&gt;""),IF(OR($F27&lt;&gt;$G27,PrSettings!$M$4="●"),(($F27-$G27)=(DZ27-EA27))*1,0),"")</f>
        <v/>
      </c>
      <c r="EE27" s="188" t="str">
        <f t="shared" ref="EE27:EE32" si="403">IF((EC27&lt;&gt;""),($F27=DZ27)*($G27=EA27),"")</f>
        <v/>
      </c>
      <c r="EF27" s="188" t="str">
        <f>IF(EC27&lt;&gt;"",IF(ABS($F27-$G27)&gt;=PrSettings!$M$7,(ABS($F27-$G27-DZ27+EA27)&lt;=1)*1,IF(AND(EC27,$F27=$G27,$F27&gt;=PrSettings!$M$6),(ABS(DZ27-$F27)&lt;=1)*1,IF(AND(EC27,$F27+$G27&gt;=PrSettings!$M$8),(ABS(DZ27-$F27)+ABS(EA27-$G27)&lt;=1)*1,""))),"")</f>
        <v/>
      </c>
      <c r="EG27" s="219"/>
      <c r="EI27" s="186">
        <f t="shared" si="10"/>
        <v>16</v>
      </c>
      <c r="EJ27" s="187" t="str">
        <f t="shared" ref="EJ27:EJ32" si="404">$C27</f>
        <v>USA</v>
      </c>
      <c r="EK27" s="188">
        <f t="shared" si="56"/>
        <v>40</v>
      </c>
      <c r="EL27" s="187" t="str">
        <f t="shared" ref="EL27:EL32" si="405">$E27</f>
        <v>Paraguay</v>
      </c>
      <c r="EM27" s="222"/>
      <c r="EN27" s="222"/>
      <c r="EO27" s="217"/>
      <c r="EP27" s="188" t="str">
        <f t="shared" ref="EP27:EP32" si="406">IF(($F27&lt;&gt;"")*($G27&lt;&gt;"")*(EM27&lt;&gt;"")*(EN27&lt;&gt;""),($F27&gt;$G27)*(EM27&gt;EN27)+($F27=$G27)*(EM27=EN27)+($F27&lt;$G27)*(EM27&lt;EN27),"")</f>
        <v/>
      </c>
      <c r="EQ27" s="188" t="str">
        <f>IF((EP27&lt;&gt;""),IF(OR($F27&lt;&gt;$G27,PrSettings!$M$4="●"),(($F27-$G27)=(EM27-EN27))*1,0),"")</f>
        <v/>
      </c>
      <c r="ER27" s="188" t="str">
        <f t="shared" ref="ER27:ER32" si="407">IF((EP27&lt;&gt;""),($F27=EM27)*($G27=EN27),"")</f>
        <v/>
      </c>
      <c r="ES27" s="188" t="str">
        <f>IF(EP27&lt;&gt;"",IF(ABS($F27-$G27)&gt;=PrSettings!$M$7,(ABS($F27-$G27-EM27+EN27)&lt;=1)*1,IF(AND(EP27,$F27=$G27,$F27&gt;=PrSettings!$M$6),(ABS(EM27-$F27)&lt;=1)*1,IF(AND(EP27,$F27+$G27&gt;=PrSettings!$M$8),(ABS(EM27-$F27)+ABS(EN27-$G27)&lt;=1)*1,""))),"")</f>
        <v/>
      </c>
      <c r="ET27" s="219"/>
      <c r="EV27" s="186">
        <f t="shared" si="11"/>
        <v>16</v>
      </c>
      <c r="EW27" s="187" t="str">
        <f t="shared" ref="EW27:EW32" si="408">$C27</f>
        <v>USA</v>
      </c>
      <c r="EX27" s="188">
        <f t="shared" si="59"/>
        <v>40</v>
      </c>
      <c r="EY27" s="187" t="str">
        <f t="shared" ref="EY27:EY32" si="409">$E27</f>
        <v>Paraguay</v>
      </c>
      <c r="EZ27" s="222"/>
      <c r="FA27" s="222"/>
      <c r="FB27" s="217"/>
      <c r="FC27" s="188" t="str">
        <f t="shared" ref="FC27:FC32" si="410">IF(($F27&lt;&gt;"")*($G27&lt;&gt;"")*(EZ27&lt;&gt;"")*(FA27&lt;&gt;""),($F27&gt;$G27)*(EZ27&gt;FA27)+($F27=$G27)*(EZ27=FA27)+($F27&lt;$G27)*(EZ27&lt;FA27),"")</f>
        <v/>
      </c>
      <c r="FD27" s="188" t="str">
        <f>IF((FC27&lt;&gt;""),IF(OR($F27&lt;&gt;$G27,PrSettings!$M$4="●"),(($F27-$G27)=(EZ27-FA27))*1,0),"")</f>
        <v/>
      </c>
      <c r="FE27" s="188" t="str">
        <f t="shared" ref="FE27:FE32" si="411">IF((FC27&lt;&gt;""),($F27=EZ27)*($G27=FA27),"")</f>
        <v/>
      </c>
      <c r="FF27" s="188" t="str">
        <f>IF(FC27&lt;&gt;"",IF(ABS($F27-$G27)&gt;=PrSettings!$M$7,(ABS($F27-$G27-EZ27+FA27)&lt;=1)*1,IF(AND(FC27,$F27=$G27,$F27&gt;=PrSettings!$M$6),(ABS(EZ27-$F27)&lt;=1)*1,IF(AND(FC27,$F27+$G27&gt;=PrSettings!$M$8),(ABS(EZ27-$F27)+ABS(FA27-$G27)&lt;=1)*1,""))),"")</f>
        <v/>
      </c>
      <c r="FG27" s="219"/>
      <c r="FI27" s="186">
        <f t="shared" si="12"/>
        <v>16</v>
      </c>
      <c r="FJ27" s="187" t="str">
        <f t="shared" ref="FJ27:FJ32" si="412">$C27</f>
        <v>USA</v>
      </c>
      <c r="FK27" s="188">
        <f t="shared" si="62"/>
        <v>40</v>
      </c>
      <c r="FL27" s="187" t="str">
        <f t="shared" ref="FL27:FL32" si="413">$E27</f>
        <v>Paraguay</v>
      </c>
      <c r="FM27" s="222"/>
      <c r="FN27" s="222"/>
      <c r="FO27" s="217"/>
      <c r="FP27" s="188" t="str">
        <f t="shared" ref="FP27:FP32" si="414">IF(($F27&lt;&gt;"")*($G27&lt;&gt;"")*(FM27&lt;&gt;"")*(FN27&lt;&gt;""),($F27&gt;$G27)*(FM27&gt;FN27)+($F27=$G27)*(FM27=FN27)+($F27&lt;$G27)*(FM27&lt;FN27),"")</f>
        <v/>
      </c>
      <c r="FQ27" s="188" t="str">
        <f>IF((FP27&lt;&gt;""),IF(OR($F27&lt;&gt;$G27,PrSettings!$M$4="●"),(($F27-$G27)=(FM27-FN27))*1,0),"")</f>
        <v/>
      </c>
      <c r="FR27" s="188" t="str">
        <f t="shared" ref="FR27:FR32" si="415">IF((FP27&lt;&gt;""),($F27=FM27)*($G27=FN27),"")</f>
        <v/>
      </c>
      <c r="FS27" s="188" t="str">
        <f>IF(FP27&lt;&gt;"",IF(ABS($F27-$G27)&gt;=PrSettings!$M$7,(ABS($F27-$G27-FM27+FN27)&lt;=1)*1,IF(AND(FP27,$F27=$G27,$F27&gt;=PrSettings!$M$6),(ABS(FM27-$F27)&lt;=1)*1,IF(AND(FP27,$F27+$G27&gt;=PrSettings!$M$8),(ABS(FM27-$F27)+ABS(FN27-$G27)&lt;=1)*1,""))),"")</f>
        <v/>
      </c>
      <c r="FT27" s="219"/>
      <c r="FV27" s="186">
        <f t="shared" si="13"/>
        <v>16</v>
      </c>
      <c r="FW27" s="187" t="str">
        <f t="shared" ref="FW27:FW32" si="416">$C27</f>
        <v>USA</v>
      </c>
      <c r="FX27" s="188">
        <f t="shared" si="65"/>
        <v>40</v>
      </c>
      <c r="FY27" s="187" t="str">
        <f t="shared" ref="FY27:FY32" si="417">$E27</f>
        <v>Paraguay</v>
      </c>
      <c r="FZ27" s="222"/>
      <c r="GA27" s="222"/>
      <c r="GB27" s="217"/>
      <c r="GC27" s="188" t="str">
        <f t="shared" ref="GC27:GC32" si="418">IF(($F27&lt;&gt;"")*($G27&lt;&gt;"")*(FZ27&lt;&gt;"")*(GA27&lt;&gt;""),($F27&gt;$G27)*(FZ27&gt;GA27)+($F27=$G27)*(FZ27=GA27)+($F27&lt;$G27)*(FZ27&lt;GA27),"")</f>
        <v/>
      </c>
      <c r="GD27" s="188" t="str">
        <f>IF((GC27&lt;&gt;""),IF(OR($F27&lt;&gt;$G27,PrSettings!$M$4="●"),(($F27-$G27)=(FZ27-GA27))*1,0),"")</f>
        <v/>
      </c>
      <c r="GE27" s="188" t="str">
        <f t="shared" ref="GE27:GE32" si="419">IF((GC27&lt;&gt;""),($F27=FZ27)*($G27=GA27),"")</f>
        <v/>
      </c>
      <c r="GF27" s="188" t="str">
        <f>IF(GC27&lt;&gt;"",IF(ABS($F27-$G27)&gt;=PrSettings!$M$7,(ABS($F27-$G27-FZ27+GA27)&lt;=1)*1,IF(AND(GC27,$F27=$G27,$F27&gt;=PrSettings!$M$6),(ABS(FZ27-$F27)&lt;=1)*1,IF(AND(GC27,$F27+$G27&gt;=PrSettings!$M$8),(ABS(FZ27-$F27)+ABS(GA27-$G27)&lt;=1)*1,""))),"")</f>
        <v/>
      </c>
      <c r="GG27" s="219"/>
      <c r="GI27" s="186">
        <f t="shared" si="14"/>
        <v>16</v>
      </c>
      <c r="GJ27" s="187" t="str">
        <f t="shared" ref="GJ27:GJ32" si="420">$C27</f>
        <v>USA</v>
      </c>
      <c r="GK27" s="188">
        <f t="shared" si="68"/>
        <v>40</v>
      </c>
      <c r="GL27" s="187" t="str">
        <f t="shared" ref="GL27:GL32" si="421">$E27</f>
        <v>Paraguay</v>
      </c>
      <c r="GM27" s="222"/>
      <c r="GN27" s="222"/>
      <c r="GO27" s="217"/>
      <c r="GP27" s="188" t="str">
        <f t="shared" ref="GP27:GP32" si="422">IF(($F27&lt;&gt;"")*($G27&lt;&gt;"")*(GM27&lt;&gt;"")*(GN27&lt;&gt;""),($F27&gt;$G27)*(GM27&gt;GN27)+($F27=$G27)*(GM27=GN27)+($F27&lt;$G27)*(GM27&lt;GN27),"")</f>
        <v/>
      </c>
      <c r="GQ27" s="188" t="str">
        <f>IF((GP27&lt;&gt;""),IF(OR($F27&lt;&gt;$G27,PrSettings!$M$4="●"),(($F27-$G27)=(GM27-GN27))*1,0),"")</f>
        <v/>
      </c>
      <c r="GR27" s="188" t="str">
        <f t="shared" ref="GR27:GR32" si="423">IF((GP27&lt;&gt;""),($F27=GM27)*($G27=GN27),"")</f>
        <v/>
      </c>
      <c r="GS27" s="188" t="str">
        <f>IF(GP27&lt;&gt;"",IF(ABS($F27-$G27)&gt;=PrSettings!$M$7,(ABS($F27-$G27-GM27+GN27)&lt;=1)*1,IF(AND(GP27,$F27=$G27,$F27&gt;=PrSettings!$M$6),(ABS(GM27-$F27)&lt;=1)*1,IF(AND(GP27,$F27+$G27&gt;=PrSettings!$M$8),(ABS(GM27-$F27)+ABS(GN27-$G27)&lt;=1)*1,""))),"")</f>
        <v/>
      </c>
      <c r="GT27" s="219"/>
      <c r="GV27" s="186">
        <f t="shared" si="15"/>
        <v>16</v>
      </c>
      <c r="GW27" s="187" t="str">
        <f t="shared" ref="GW27:GW32" si="424">$C27</f>
        <v>USA</v>
      </c>
      <c r="GX27" s="188">
        <f t="shared" si="71"/>
        <v>40</v>
      </c>
      <c r="GY27" s="187" t="str">
        <f t="shared" ref="GY27:GY32" si="425">$E27</f>
        <v>Paraguay</v>
      </c>
      <c r="GZ27" s="222"/>
      <c r="HA27" s="222"/>
      <c r="HB27" s="217"/>
      <c r="HC27" s="188" t="str">
        <f t="shared" ref="HC27:HC32" si="426">IF(($F27&lt;&gt;"")*($G27&lt;&gt;"")*(GZ27&lt;&gt;"")*(HA27&lt;&gt;""),($F27&gt;$G27)*(GZ27&gt;HA27)+($F27=$G27)*(GZ27=HA27)+($F27&lt;$G27)*(GZ27&lt;HA27),"")</f>
        <v/>
      </c>
      <c r="HD27" s="188" t="str">
        <f>IF((HC27&lt;&gt;""),IF(OR($F27&lt;&gt;$G27,PrSettings!$M$4="●"),(($F27-$G27)=(GZ27-HA27))*1,0),"")</f>
        <v/>
      </c>
      <c r="HE27" s="188" t="str">
        <f t="shared" ref="HE27:HE32" si="427">IF((HC27&lt;&gt;""),($F27=GZ27)*($G27=HA27),"")</f>
        <v/>
      </c>
      <c r="HF27" s="188" t="str">
        <f>IF(HC27&lt;&gt;"",IF(ABS($F27-$G27)&gt;=PrSettings!$M$7,(ABS($F27-$G27-GZ27+HA27)&lt;=1)*1,IF(AND(HC27,$F27=$G27,$F27&gt;=PrSettings!$M$6),(ABS(GZ27-$F27)&lt;=1)*1,IF(AND(HC27,$F27+$G27&gt;=PrSettings!$M$8),(ABS(GZ27-$F27)+ABS(HA27-$G27)&lt;=1)*1,""))),"")</f>
        <v/>
      </c>
      <c r="HG27" s="219"/>
      <c r="HI27" s="186">
        <f t="shared" si="16"/>
        <v>16</v>
      </c>
      <c r="HJ27" s="187" t="str">
        <f t="shared" ref="HJ27:HJ32" si="428">$C27</f>
        <v>USA</v>
      </c>
      <c r="HK27" s="188">
        <f t="shared" si="74"/>
        <v>40</v>
      </c>
      <c r="HL27" s="187" t="str">
        <f t="shared" ref="HL27:HL32" si="429">$E27</f>
        <v>Paraguay</v>
      </c>
      <c r="HM27" s="222"/>
      <c r="HN27" s="222"/>
      <c r="HO27" s="217"/>
      <c r="HP27" s="188" t="str">
        <f t="shared" ref="HP27:HP32" si="430">IF(($F27&lt;&gt;"")*($G27&lt;&gt;"")*(HM27&lt;&gt;"")*(HN27&lt;&gt;""),($F27&gt;$G27)*(HM27&gt;HN27)+($F27=$G27)*(HM27=HN27)+($F27&lt;$G27)*(HM27&lt;HN27),"")</f>
        <v/>
      </c>
      <c r="HQ27" s="188" t="str">
        <f>IF((HP27&lt;&gt;""),IF(OR($F27&lt;&gt;$G27,PrSettings!$M$4="●"),(($F27-$G27)=(HM27-HN27))*1,0),"")</f>
        <v/>
      </c>
      <c r="HR27" s="188" t="str">
        <f t="shared" ref="HR27:HR32" si="431">IF((HP27&lt;&gt;""),($F27=HM27)*($G27=HN27),"")</f>
        <v/>
      </c>
      <c r="HS27" s="188" t="str">
        <f>IF(HP27&lt;&gt;"",IF(ABS($F27-$G27)&gt;=PrSettings!$M$7,(ABS($F27-$G27-HM27+HN27)&lt;=1)*1,IF(AND(HP27,$F27=$G27,$F27&gt;=PrSettings!$M$6),(ABS(HM27-$F27)&lt;=1)*1,IF(AND(HP27,$F27+$G27&gt;=PrSettings!$M$8),(ABS(HM27-$F27)+ABS(HN27-$G27)&lt;=1)*1,""))),"")</f>
        <v/>
      </c>
      <c r="HT27" s="219"/>
      <c r="HV27" s="186">
        <f t="shared" si="17"/>
        <v>16</v>
      </c>
      <c r="HW27" s="187" t="str">
        <f t="shared" ref="HW27:HW32" si="432">$C27</f>
        <v>USA</v>
      </c>
      <c r="HX27" s="188">
        <f t="shared" si="77"/>
        <v>40</v>
      </c>
      <c r="HY27" s="187" t="str">
        <f t="shared" ref="HY27:HY32" si="433">$E27</f>
        <v>Paraguay</v>
      </c>
      <c r="HZ27" s="222"/>
      <c r="IA27" s="222"/>
      <c r="IB27" s="217"/>
      <c r="IC27" s="188" t="str">
        <f t="shared" ref="IC27:IC32" si="434">IF(($F27&lt;&gt;"")*($G27&lt;&gt;"")*(HZ27&lt;&gt;"")*(IA27&lt;&gt;""),($F27&gt;$G27)*(HZ27&gt;IA27)+($F27=$G27)*(HZ27=IA27)+($F27&lt;$G27)*(HZ27&lt;IA27),"")</f>
        <v/>
      </c>
      <c r="ID27" s="188" t="str">
        <f>IF((IC27&lt;&gt;""),IF(OR($F27&lt;&gt;$G27,PrSettings!$M$4="●"),(($F27-$G27)=(HZ27-IA27))*1,0),"")</f>
        <v/>
      </c>
      <c r="IE27" s="188" t="str">
        <f t="shared" ref="IE27:IE32" si="435">IF((IC27&lt;&gt;""),($F27=HZ27)*($G27=IA27),"")</f>
        <v/>
      </c>
      <c r="IF27" s="188" t="str">
        <f>IF(IC27&lt;&gt;"",IF(ABS($F27-$G27)&gt;=PrSettings!$M$7,(ABS($F27-$G27-HZ27+IA27)&lt;=1)*1,IF(AND(IC27,$F27=$G27,$F27&gt;=PrSettings!$M$6),(ABS(HZ27-$F27)&lt;=1)*1,IF(AND(IC27,$F27+$G27&gt;=PrSettings!$M$8),(ABS(HZ27-$F27)+ABS(IA27-$G27)&lt;=1)*1,""))),"")</f>
        <v/>
      </c>
      <c r="IG27" s="219"/>
      <c r="II27" s="186">
        <f t="shared" si="18"/>
        <v>16</v>
      </c>
      <c r="IJ27" s="187" t="str">
        <f t="shared" ref="IJ27:IJ32" si="436">$C27</f>
        <v>USA</v>
      </c>
      <c r="IK27" s="188">
        <f t="shared" si="80"/>
        <v>40</v>
      </c>
      <c r="IL27" s="187" t="str">
        <f t="shared" ref="IL27:IL32" si="437">$E27</f>
        <v>Paraguay</v>
      </c>
      <c r="IM27" s="222"/>
      <c r="IN27" s="222"/>
      <c r="IO27" s="217"/>
      <c r="IP27" s="188" t="str">
        <f t="shared" ref="IP27:IP32" si="438">IF(($F27&lt;&gt;"")*($G27&lt;&gt;"")*(IM27&lt;&gt;"")*(IN27&lt;&gt;""),($F27&gt;$G27)*(IM27&gt;IN27)+($F27=$G27)*(IM27=IN27)+($F27&lt;$G27)*(IM27&lt;IN27),"")</f>
        <v/>
      </c>
      <c r="IQ27" s="188" t="str">
        <f>IF((IP27&lt;&gt;""),IF(OR($F27&lt;&gt;$G27,PrSettings!$M$4="●"),(($F27-$G27)=(IM27-IN27))*1,0),"")</f>
        <v/>
      </c>
      <c r="IR27" s="188" t="str">
        <f t="shared" ref="IR27:IR32" si="439">IF((IP27&lt;&gt;""),($F27=IM27)*($G27=IN27),"")</f>
        <v/>
      </c>
      <c r="IS27" s="188" t="str">
        <f>IF(IP27&lt;&gt;"",IF(ABS($F27-$G27)&gt;=PrSettings!$M$7,(ABS($F27-$G27-IM27+IN27)&lt;=1)*1,IF(AND(IP27,$F27=$G27,$F27&gt;=PrSettings!$M$6),(ABS(IM27-$F27)&lt;=1)*1,IF(AND(IP27,$F27+$G27&gt;=PrSettings!$M$8),(ABS(IM27-$F27)+ABS(IN27-$G27)&lt;=1)*1,""))),"")</f>
        <v/>
      </c>
      <c r="IT27" s="219"/>
      <c r="IV27" s="186">
        <f t="shared" si="19"/>
        <v>16</v>
      </c>
      <c r="IW27" s="187" t="str">
        <f t="shared" ref="IW27:IW32" si="440">$C27</f>
        <v>USA</v>
      </c>
      <c r="IX27" s="188">
        <f t="shared" si="83"/>
        <v>40</v>
      </c>
      <c r="IY27" s="187" t="str">
        <f t="shared" ref="IY27:IY32" si="441">$E27</f>
        <v>Paraguay</v>
      </c>
      <c r="IZ27" s="222"/>
      <c r="JA27" s="222"/>
      <c r="JB27" s="217"/>
      <c r="JC27" s="188" t="str">
        <f t="shared" ref="JC27:JC32" si="442">IF(($F27&lt;&gt;"")*($G27&lt;&gt;"")*(IZ27&lt;&gt;"")*(JA27&lt;&gt;""),($F27&gt;$G27)*(IZ27&gt;JA27)+($F27=$G27)*(IZ27=JA27)+($F27&lt;$G27)*(IZ27&lt;JA27),"")</f>
        <v/>
      </c>
      <c r="JD27" s="188" t="str">
        <f>IF((JC27&lt;&gt;""),IF(OR($F27&lt;&gt;$G27,PrSettings!$M$4="●"),(($F27-$G27)=(IZ27-JA27))*1,0),"")</f>
        <v/>
      </c>
      <c r="JE27" s="188" t="str">
        <f t="shared" ref="JE27:JE32" si="443">IF((JC27&lt;&gt;""),($F27=IZ27)*($G27=JA27),"")</f>
        <v/>
      </c>
      <c r="JF27" s="188" t="str">
        <f>IF(JC27&lt;&gt;"",IF(ABS($F27-$G27)&gt;=PrSettings!$M$7,(ABS($F27-$G27-IZ27+JA27)&lt;=1)*1,IF(AND(JC27,$F27=$G27,$F27&gt;=PrSettings!$M$6),(ABS(IZ27-$F27)&lt;=1)*1,IF(AND(JC27,$F27+$G27&gt;=PrSettings!$M$8),(ABS(IZ27-$F27)+ABS(JA27-$G27)&lt;=1)*1,""))),"")</f>
        <v/>
      </c>
      <c r="JG27" s="219"/>
      <c r="JI27" s="186">
        <f t="shared" si="20"/>
        <v>16</v>
      </c>
      <c r="JJ27" s="187" t="str">
        <f t="shared" ref="JJ27:JJ32" si="444">$C27</f>
        <v>USA</v>
      </c>
      <c r="JK27" s="188">
        <f t="shared" si="86"/>
        <v>40</v>
      </c>
      <c r="JL27" s="187" t="str">
        <f t="shared" ref="JL27:JL32" si="445">$E27</f>
        <v>Paraguay</v>
      </c>
      <c r="JM27" s="222"/>
      <c r="JN27" s="222"/>
      <c r="JO27" s="217"/>
      <c r="JP27" s="188" t="str">
        <f t="shared" ref="JP27:JP32" si="446">IF(($F27&lt;&gt;"")*($G27&lt;&gt;"")*(JM27&lt;&gt;"")*(JN27&lt;&gt;""),($F27&gt;$G27)*(JM27&gt;JN27)+($F27=$G27)*(JM27=JN27)+($F27&lt;$G27)*(JM27&lt;JN27),"")</f>
        <v/>
      </c>
      <c r="JQ27" s="188" t="str">
        <f>IF((JP27&lt;&gt;""),IF(OR($F27&lt;&gt;$G27,PrSettings!$M$4="●"),(($F27-$G27)=(JM27-JN27))*1,0),"")</f>
        <v/>
      </c>
      <c r="JR27" s="188" t="str">
        <f t="shared" ref="JR27:JR32" si="447">IF((JP27&lt;&gt;""),($F27=JM27)*($G27=JN27),"")</f>
        <v/>
      </c>
      <c r="JS27" s="188" t="str">
        <f>IF(JP27&lt;&gt;"",IF(ABS($F27-$G27)&gt;=PrSettings!$M$7,(ABS($F27-$G27-JM27+JN27)&lt;=1)*1,IF(AND(JP27,$F27=$G27,$F27&gt;=PrSettings!$M$6),(ABS(JM27-$F27)&lt;=1)*1,IF(AND(JP27,$F27+$G27&gt;=PrSettings!$M$8),(ABS(JM27-$F27)+ABS(JN27-$G27)&lt;=1)*1,""))),"")</f>
        <v/>
      </c>
      <c r="JT27" s="219"/>
      <c r="JV27" s="186">
        <f t="shared" si="21"/>
        <v>16</v>
      </c>
      <c r="JW27" s="187" t="str">
        <f t="shared" ref="JW27:JW32" si="448">$C27</f>
        <v>USA</v>
      </c>
      <c r="JX27" s="188">
        <f t="shared" si="89"/>
        <v>40</v>
      </c>
      <c r="JY27" s="187" t="str">
        <f t="shared" ref="JY27:JY32" si="449">$E27</f>
        <v>Paraguay</v>
      </c>
      <c r="JZ27" s="222"/>
      <c r="KA27" s="222"/>
      <c r="KB27" s="217"/>
      <c r="KC27" s="188" t="str">
        <f t="shared" ref="KC27:KC32" si="450">IF(($F27&lt;&gt;"")*($G27&lt;&gt;"")*(JZ27&lt;&gt;"")*(KA27&lt;&gt;""),($F27&gt;$G27)*(JZ27&gt;KA27)+($F27=$G27)*(JZ27=KA27)+($F27&lt;$G27)*(JZ27&lt;KA27),"")</f>
        <v/>
      </c>
      <c r="KD27" s="188" t="str">
        <f>IF((KC27&lt;&gt;""),IF(OR($F27&lt;&gt;$G27,PrSettings!$M$4="●"),(($F27-$G27)=(JZ27-KA27))*1,0),"")</f>
        <v/>
      </c>
      <c r="KE27" s="188" t="str">
        <f t="shared" ref="KE27:KE32" si="451">IF((KC27&lt;&gt;""),($F27=JZ27)*($G27=KA27),"")</f>
        <v/>
      </c>
      <c r="KF27" s="188" t="str">
        <f>IF(KC27&lt;&gt;"",IF(ABS($F27-$G27)&gt;=PrSettings!$M$7,(ABS($F27-$G27-JZ27+KA27)&lt;=1)*1,IF(AND(KC27,$F27=$G27,$F27&gt;=PrSettings!$M$6),(ABS(JZ27-$F27)&lt;=1)*1,IF(AND(KC27,$F27+$G27&gt;=PrSettings!$M$8),(ABS(JZ27-$F27)+ABS(KA27-$G27)&lt;=1)*1,""))),"")</f>
        <v/>
      </c>
      <c r="KG27" s="219"/>
      <c r="KI27" s="186">
        <f t="shared" si="22"/>
        <v>16</v>
      </c>
      <c r="KJ27" s="187" t="str">
        <f t="shared" ref="KJ27:KJ32" si="452">$C27</f>
        <v>USA</v>
      </c>
      <c r="KK27" s="188">
        <f t="shared" si="92"/>
        <v>40</v>
      </c>
      <c r="KL27" s="187" t="str">
        <f t="shared" ref="KL27:KL32" si="453">$E27</f>
        <v>Paraguay</v>
      </c>
      <c r="KM27" s="222"/>
      <c r="KN27" s="222"/>
      <c r="KO27" s="217"/>
      <c r="KP27" s="188" t="str">
        <f t="shared" ref="KP27:KP32" si="454">IF(($F27&lt;&gt;"")*($G27&lt;&gt;"")*(KM27&lt;&gt;"")*(KN27&lt;&gt;""),($F27&gt;$G27)*(KM27&gt;KN27)+($F27=$G27)*(KM27=KN27)+($F27&lt;$G27)*(KM27&lt;KN27),"")</f>
        <v/>
      </c>
      <c r="KQ27" s="188" t="str">
        <f>IF((KP27&lt;&gt;""),IF(OR($F27&lt;&gt;$G27,PrSettings!$M$4="●"),(($F27-$G27)=(KM27-KN27))*1,0),"")</f>
        <v/>
      </c>
      <c r="KR27" s="188" t="str">
        <f t="shared" ref="KR27:KR32" si="455">IF((KP27&lt;&gt;""),($F27=KM27)*($G27=KN27),"")</f>
        <v/>
      </c>
      <c r="KS27" s="188" t="str">
        <f>IF(KP27&lt;&gt;"",IF(ABS($F27-$G27)&gt;=PrSettings!$M$7,(ABS($F27-$G27-KM27+KN27)&lt;=1)*1,IF(AND(KP27,$F27=$G27,$F27&gt;=PrSettings!$M$6),(ABS(KM27-$F27)&lt;=1)*1,IF(AND(KP27,$F27+$G27&gt;=PrSettings!$M$8),(ABS(KM27-$F27)+ABS(KN27-$G27)&lt;=1)*1,""))),"")</f>
        <v/>
      </c>
      <c r="KT27" s="219"/>
      <c r="KV27" s="186">
        <f t="shared" si="23"/>
        <v>16</v>
      </c>
      <c r="KW27" s="187" t="str">
        <f t="shared" ref="KW27:KW32" si="456">$C27</f>
        <v>USA</v>
      </c>
      <c r="KX27" s="188">
        <f t="shared" si="95"/>
        <v>40</v>
      </c>
      <c r="KY27" s="187" t="str">
        <f t="shared" ref="KY27:KY32" si="457">$E27</f>
        <v>Paraguay</v>
      </c>
      <c r="KZ27" s="222"/>
      <c r="LA27" s="222"/>
      <c r="LB27" s="217"/>
      <c r="LC27" s="188" t="str">
        <f t="shared" ref="LC27:LC32" si="458">IF(($F27&lt;&gt;"")*($G27&lt;&gt;"")*(KZ27&lt;&gt;"")*(LA27&lt;&gt;""),($F27&gt;$G27)*(KZ27&gt;LA27)+($F27=$G27)*(KZ27=LA27)+($F27&lt;$G27)*(KZ27&lt;LA27),"")</f>
        <v/>
      </c>
      <c r="LD27" s="188" t="str">
        <f>IF((LC27&lt;&gt;""),IF(OR($F27&lt;&gt;$G27,PrSettings!$M$4="●"),(($F27-$G27)=(KZ27-LA27))*1,0),"")</f>
        <v/>
      </c>
      <c r="LE27" s="188" t="str">
        <f t="shared" ref="LE27:LE32" si="459">IF((LC27&lt;&gt;""),($F27=KZ27)*($G27=LA27),"")</f>
        <v/>
      </c>
      <c r="LF27" s="188" t="str">
        <f>IF(LC27&lt;&gt;"",IF(ABS($F27-$G27)&gt;=PrSettings!$M$7,(ABS($F27-$G27-KZ27+LA27)&lt;=1)*1,IF(AND(LC27,$F27=$G27,$F27&gt;=PrSettings!$M$6),(ABS(KZ27-$F27)&lt;=1)*1,IF(AND(LC27,$F27+$G27&gt;=PrSettings!$M$8),(ABS(KZ27-$F27)+ABS(LA27-$G27)&lt;=1)*1,""))),"")</f>
        <v/>
      </c>
      <c r="LG27" s="219"/>
      <c r="LI27" s="186">
        <f t="shared" si="24"/>
        <v>16</v>
      </c>
      <c r="LJ27" s="187" t="str">
        <f t="shared" ref="LJ27:LJ32" si="460">$C27</f>
        <v>USA</v>
      </c>
      <c r="LK27" s="188">
        <f t="shared" si="98"/>
        <v>40</v>
      </c>
      <c r="LL27" s="187" t="str">
        <f t="shared" ref="LL27:LL32" si="461">$E27</f>
        <v>Paraguay</v>
      </c>
      <c r="LM27" s="222"/>
      <c r="LN27" s="222"/>
      <c r="LO27" s="217"/>
      <c r="LP27" s="188" t="str">
        <f t="shared" ref="LP27:LP32" si="462">IF(($F27&lt;&gt;"")*($G27&lt;&gt;"")*(LM27&lt;&gt;"")*(LN27&lt;&gt;""),($F27&gt;$G27)*(LM27&gt;LN27)+($F27=$G27)*(LM27=LN27)+($F27&lt;$G27)*(LM27&lt;LN27),"")</f>
        <v/>
      </c>
      <c r="LQ27" s="188" t="str">
        <f>IF((LP27&lt;&gt;""),IF(OR($F27&lt;&gt;$G27,PrSettings!$M$4="●"),(($F27-$G27)=(LM27-LN27))*1,0),"")</f>
        <v/>
      </c>
      <c r="LR27" s="188" t="str">
        <f t="shared" ref="LR27:LR32" si="463">IF((LP27&lt;&gt;""),($F27=LM27)*($G27=LN27),"")</f>
        <v/>
      </c>
      <c r="LS27" s="188" t="str">
        <f>IF(LP27&lt;&gt;"",IF(ABS($F27-$G27)&gt;=PrSettings!$M$7,(ABS($F27-$G27-LM27+LN27)&lt;=1)*1,IF(AND(LP27,$F27=$G27,$F27&gt;=PrSettings!$M$6),(ABS(LM27-$F27)&lt;=1)*1,IF(AND(LP27,$F27+$G27&gt;=PrSettings!$M$8),(ABS(LM27-$F27)+ABS(LN27-$G27)&lt;=1)*1,""))),"")</f>
        <v/>
      </c>
      <c r="LT27" s="219"/>
      <c r="LV27" s="186">
        <f t="shared" si="25"/>
        <v>16</v>
      </c>
      <c r="LW27" s="187" t="str">
        <f t="shared" ref="LW27:LW32" si="464">$C27</f>
        <v>USA</v>
      </c>
      <c r="LX27" s="188">
        <f t="shared" si="101"/>
        <v>40</v>
      </c>
      <c r="LY27" s="187" t="str">
        <f t="shared" ref="LY27:LY32" si="465">$E27</f>
        <v>Paraguay</v>
      </c>
      <c r="LZ27" s="222"/>
      <c r="MA27" s="222"/>
      <c r="MB27" s="217"/>
      <c r="MC27" s="188" t="str">
        <f t="shared" ref="MC27:MC32" si="466">IF(($F27&lt;&gt;"")*($G27&lt;&gt;"")*(LZ27&lt;&gt;"")*(MA27&lt;&gt;""),($F27&gt;$G27)*(LZ27&gt;MA27)+($F27=$G27)*(LZ27=MA27)+($F27&lt;$G27)*(LZ27&lt;MA27),"")</f>
        <v/>
      </c>
      <c r="MD27" s="188" t="str">
        <f>IF((MC27&lt;&gt;""),IF(OR($F27&lt;&gt;$G27,PrSettings!$M$4="●"),(($F27-$G27)=(LZ27-MA27))*1,0),"")</f>
        <v/>
      </c>
      <c r="ME27" s="188" t="str">
        <f t="shared" ref="ME27:ME32" si="467">IF((MC27&lt;&gt;""),($F27=LZ27)*($G27=MA27),"")</f>
        <v/>
      </c>
      <c r="MF27" s="188" t="str">
        <f>IF(MC27&lt;&gt;"",IF(ABS($F27-$G27)&gt;=PrSettings!$M$7,(ABS($F27-$G27-LZ27+MA27)&lt;=1)*1,IF(AND(MC27,$F27=$G27,$F27&gt;=PrSettings!$M$6),(ABS(LZ27-$F27)&lt;=1)*1,IF(AND(MC27,$F27+$G27&gt;=PrSettings!$M$8),(ABS(LZ27-$F27)+ABS(MA27-$G27)&lt;=1)*1,""))),"")</f>
        <v/>
      </c>
      <c r="MG27" s="219"/>
    </row>
    <row r="28" spans="2:345">
      <c r="B28" s="186">
        <f>INDEX(Groups!$C$7:$C$65,MATCH(C28,Groups!$D$7:$D$65,0))</f>
        <v>27</v>
      </c>
      <c r="C28" s="187" t="str">
        <f>CalcD!$P$23</f>
        <v>Australia</v>
      </c>
      <c r="D28" s="188">
        <f>INDEX(Groups!$C$7:$C$65,MATCH(E28,Groups!$D$7:$D$65,0))</f>
        <v>22</v>
      </c>
      <c r="E28" s="187" t="str">
        <f>CalcD!$Q$23</f>
        <v>Turkey</v>
      </c>
      <c r="F28" s="717" t="str">
        <f>CalcD!$R$23</f>
        <v/>
      </c>
      <c r="G28" s="190" t="str">
        <f>CalcD!$S$23</f>
        <v/>
      </c>
      <c r="I28" s="186">
        <f t="shared" si="0"/>
        <v>27</v>
      </c>
      <c r="J28" s="187" t="str">
        <f t="shared" si="364"/>
        <v>Australia</v>
      </c>
      <c r="K28" s="188">
        <f t="shared" si="26"/>
        <v>22</v>
      </c>
      <c r="L28" s="187" t="str">
        <f t="shared" si="365"/>
        <v>Turkey</v>
      </c>
      <c r="M28" s="222"/>
      <c r="N28" s="222"/>
      <c r="O28" s="218"/>
      <c r="P28" s="188" t="str">
        <f t="shared" si="366"/>
        <v/>
      </c>
      <c r="Q28" s="188" t="str">
        <f>IF((P28&lt;&gt;""),IF(OR($F28&lt;&gt;$G28,PrSettings!$M$4="●"),(($F28-$G28)=(M28-N28))*1,0),"")</f>
        <v/>
      </c>
      <c r="R28" s="188" t="str">
        <f t="shared" si="367"/>
        <v/>
      </c>
      <c r="S28" s="188" t="str">
        <f>IF(P28&lt;&gt;"",IF(ABS($F28-$G28)&gt;=PrSettings!$M$7,(ABS($F28-$G28-M28+N28)&lt;=1)*1,IF(AND(P28,$F28=$G28,$F28&gt;=PrSettings!$M$6),(ABS(M28-$F28)&lt;=1)*1,IF(AND(P28,$F28+$G28&gt;=PrSettings!$M$8),(ABS(M28-$F28)+ABS(N28-$G28)&lt;=1)*1,""))),"")</f>
        <v/>
      </c>
      <c r="T28" s="220"/>
      <c r="V28" s="186">
        <f t="shared" si="1"/>
        <v>27</v>
      </c>
      <c r="W28" s="187" t="str">
        <f t="shared" si="368"/>
        <v>Australia</v>
      </c>
      <c r="X28" s="188">
        <f t="shared" si="29"/>
        <v>22</v>
      </c>
      <c r="Y28" s="187" t="str">
        <f t="shared" si="369"/>
        <v>Turkey</v>
      </c>
      <c r="Z28" s="222"/>
      <c r="AA28" s="222"/>
      <c r="AB28" s="218"/>
      <c r="AC28" s="188" t="str">
        <f t="shared" si="370"/>
        <v/>
      </c>
      <c r="AD28" s="188" t="str">
        <f>IF((AC28&lt;&gt;""),IF(OR($F28&lt;&gt;$G28,PrSettings!$M$4="●"),(($F28-$G28)=(Z28-AA28))*1,0),"")</f>
        <v/>
      </c>
      <c r="AE28" s="188" t="str">
        <f t="shared" si="371"/>
        <v/>
      </c>
      <c r="AF28" s="188" t="str">
        <f>IF(AC28&lt;&gt;"",IF(ABS($F28-$G28)&gt;=PrSettings!$M$7,(ABS($F28-$G28-Z28+AA28)&lt;=1)*1,IF(AND(AC28,$F28=$G28,$F28&gt;=PrSettings!$M$6),(ABS(Z28-$F28)&lt;=1)*1,IF(AND(AC28,$F28+$G28&gt;=PrSettings!$M$8),(ABS(Z28-$F28)+ABS(AA28-$G28)&lt;=1)*1,""))),"")</f>
        <v/>
      </c>
      <c r="AG28" s="220"/>
      <c r="AI28" s="186">
        <f t="shared" si="2"/>
        <v>27</v>
      </c>
      <c r="AJ28" s="187" t="str">
        <f t="shared" si="372"/>
        <v>Australia</v>
      </c>
      <c r="AK28" s="188">
        <f t="shared" si="32"/>
        <v>22</v>
      </c>
      <c r="AL28" s="187" t="str">
        <f t="shared" si="373"/>
        <v>Turkey</v>
      </c>
      <c r="AM28" s="222"/>
      <c r="AN28" s="222"/>
      <c r="AO28" s="218"/>
      <c r="AP28" s="188" t="str">
        <f t="shared" si="374"/>
        <v/>
      </c>
      <c r="AQ28" s="188" t="str">
        <f>IF((AP28&lt;&gt;""),IF(OR($F28&lt;&gt;$G28,PrSettings!$M$4="●"),(($F28-$G28)=(AM28-AN28))*1,0),"")</f>
        <v/>
      </c>
      <c r="AR28" s="188" t="str">
        <f t="shared" si="375"/>
        <v/>
      </c>
      <c r="AS28" s="188" t="str">
        <f>IF(AP28&lt;&gt;"",IF(ABS($F28-$G28)&gt;=PrSettings!$M$7,(ABS($F28-$G28-AM28+AN28)&lt;=1)*1,IF(AND(AP28,$F28=$G28,$F28&gt;=PrSettings!$M$6),(ABS(AM28-$F28)&lt;=1)*1,IF(AND(AP28,$F28+$G28&gt;=PrSettings!$M$8),(ABS(AM28-$F28)+ABS(AN28-$G28)&lt;=1)*1,""))),"")</f>
        <v/>
      </c>
      <c r="AT28" s="220"/>
      <c r="AV28" s="186">
        <f t="shared" si="3"/>
        <v>27</v>
      </c>
      <c r="AW28" s="187" t="str">
        <f t="shared" si="376"/>
        <v>Australia</v>
      </c>
      <c r="AX28" s="188">
        <f t="shared" si="35"/>
        <v>22</v>
      </c>
      <c r="AY28" s="187" t="str">
        <f t="shared" si="377"/>
        <v>Turkey</v>
      </c>
      <c r="AZ28" s="222"/>
      <c r="BA28" s="222"/>
      <c r="BB28" s="218"/>
      <c r="BC28" s="188" t="str">
        <f t="shared" si="378"/>
        <v/>
      </c>
      <c r="BD28" s="188" t="str">
        <f>IF((BC28&lt;&gt;""),IF(OR($F28&lt;&gt;$G28,PrSettings!$M$4="●"),(($F28-$G28)=(AZ28-BA28))*1,0),"")</f>
        <v/>
      </c>
      <c r="BE28" s="188" t="str">
        <f t="shared" si="379"/>
        <v/>
      </c>
      <c r="BF28" s="188" t="str">
        <f>IF(BC28&lt;&gt;"",IF(ABS($F28-$G28)&gt;=PrSettings!$M$7,(ABS($F28-$G28-AZ28+BA28)&lt;=1)*1,IF(AND(BC28,$F28=$G28,$F28&gt;=PrSettings!$M$6),(ABS(AZ28-$F28)&lt;=1)*1,IF(AND(BC28,$F28+$G28&gt;=PrSettings!$M$8),(ABS(AZ28-$F28)+ABS(BA28-$G28)&lt;=1)*1,""))),"")</f>
        <v/>
      </c>
      <c r="BG28" s="220"/>
      <c r="BI28" s="186">
        <f t="shared" si="4"/>
        <v>27</v>
      </c>
      <c r="BJ28" s="187" t="str">
        <f t="shared" si="380"/>
        <v>Australia</v>
      </c>
      <c r="BK28" s="188">
        <f t="shared" si="38"/>
        <v>22</v>
      </c>
      <c r="BL28" s="187" t="str">
        <f t="shared" si="381"/>
        <v>Turkey</v>
      </c>
      <c r="BM28" s="222"/>
      <c r="BN28" s="222"/>
      <c r="BO28" s="218"/>
      <c r="BP28" s="188" t="str">
        <f t="shared" si="382"/>
        <v/>
      </c>
      <c r="BQ28" s="188" t="str">
        <f>IF((BP28&lt;&gt;""),IF(OR($F28&lt;&gt;$G28,PrSettings!$M$4="●"),(($F28-$G28)=(BM28-BN28))*1,0),"")</f>
        <v/>
      </c>
      <c r="BR28" s="188" t="str">
        <f t="shared" si="383"/>
        <v/>
      </c>
      <c r="BS28" s="188" t="str">
        <f>IF(BP28&lt;&gt;"",IF(ABS($F28-$G28)&gt;=PrSettings!$M$7,(ABS($F28-$G28-BM28+BN28)&lt;=1)*1,IF(AND(BP28,$F28=$G28,$F28&gt;=PrSettings!$M$6),(ABS(BM28-$F28)&lt;=1)*1,IF(AND(BP28,$F28+$G28&gt;=PrSettings!$M$8),(ABS(BM28-$F28)+ABS(BN28-$G28)&lt;=1)*1,""))),"")</f>
        <v/>
      </c>
      <c r="BT28" s="220"/>
      <c r="BV28" s="186">
        <f t="shared" si="5"/>
        <v>27</v>
      </c>
      <c r="BW28" s="187" t="str">
        <f t="shared" si="384"/>
        <v>Australia</v>
      </c>
      <c r="BX28" s="188">
        <f t="shared" si="41"/>
        <v>22</v>
      </c>
      <c r="BY28" s="187" t="str">
        <f t="shared" si="385"/>
        <v>Turkey</v>
      </c>
      <c r="BZ28" s="222"/>
      <c r="CA28" s="222"/>
      <c r="CB28" s="218"/>
      <c r="CC28" s="188" t="str">
        <f t="shared" si="386"/>
        <v/>
      </c>
      <c r="CD28" s="188" t="str">
        <f>IF((CC28&lt;&gt;""),IF(OR($F28&lt;&gt;$G28,PrSettings!$M$4="●"),(($F28-$G28)=(BZ28-CA28))*1,0),"")</f>
        <v/>
      </c>
      <c r="CE28" s="188" t="str">
        <f t="shared" si="387"/>
        <v/>
      </c>
      <c r="CF28" s="188" t="str">
        <f>IF(CC28&lt;&gt;"",IF(ABS($F28-$G28)&gt;=PrSettings!$M$7,(ABS($F28-$G28-BZ28+CA28)&lt;=1)*1,IF(AND(CC28,$F28=$G28,$F28&gt;=PrSettings!$M$6),(ABS(BZ28-$F28)&lt;=1)*1,IF(AND(CC28,$F28+$G28&gt;=PrSettings!$M$8),(ABS(BZ28-$F28)+ABS(CA28-$G28)&lt;=1)*1,""))),"")</f>
        <v/>
      </c>
      <c r="CG28" s="220"/>
      <c r="CI28" s="186">
        <f t="shared" si="6"/>
        <v>27</v>
      </c>
      <c r="CJ28" s="187" t="str">
        <f t="shared" si="388"/>
        <v>Australia</v>
      </c>
      <c r="CK28" s="188">
        <f t="shared" si="44"/>
        <v>22</v>
      </c>
      <c r="CL28" s="187" t="str">
        <f t="shared" si="389"/>
        <v>Turkey</v>
      </c>
      <c r="CM28" s="222"/>
      <c r="CN28" s="222"/>
      <c r="CO28" s="218"/>
      <c r="CP28" s="188" t="str">
        <f t="shared" si="390"/>
        <v/>
      </c>
      <c r="CQ28" s="188" t="str">
        <f>IF((CP28&lt;&gt;""),IF(OR($F28&lt;&gt;$G28,PrSettings!$M$4="●"),(($F28-$G28)=(CM28-CN28))*1,0),"")</f>
        <v/>
      </c>
      <c r="CR28" s="188" t="str">
        <f t="shared" si="391"/>
        <v/>
      </c>
      <c r="CS28" s="188" t="str">
        <f>IF(CP28&lt;&gt;"",IF(ABS($F28-$G28)&gt;=PrSettings!$M$7,(ABS($F28-$G28-CM28+CN28)&lt;=1)*1,IF(AND(CP28,$F28=$G28,$F28&gt;=PrSettings!$M$6),(ABS(CM28-$F28)&lt;=1)*1,IF(AND(CP28,$F28+$G28&gt;=PrSettings!$M$8),(ABS(CM28-$F28)+ABS(CN28-$G28)&lt;=1)*1,""))),"")</f>
        <v/>
      </c>
      <c r="CT28" s="220"/>
      <c r="CV28" s="186">
        <f t="shared" si="7"/>
        <v>27</v>
      </c>
      <c r="CW28" s="187" t="str">
        <f t="shared" si="392"/>
        <v>Australia</v>
      </c>
      <c r="CX28" s="188">
        <f t="shared" si="47"/>
        <v>22</v>
      </c>
      <c r="CY28" s="187" t="str">
        <f t="shared" si="393"/>
        <v>Turkey</v>
      </c>
      <c r="CZ28" s="222"/>
      <c r="DA28" s="222"/>
      <c r="DB28" s="218"/>
      <c r="DC28" s="188" t="str">
        <f t="shared" si="394"/>
        <v/>
      </c>
      <c r="DD28" s="188" t="str">
        <f>IF((DC28&lt;&gt;""),IF(OR($F28&lt;&gt;$G28,PrSettings!$M$4="●"),(($F28-$G28)=(CZ28-DA28))*1,0),"")</f>
        <v/>
      </c>
      <c r="DE28" s="188" t="str">
        <f t="shared" si="395"/>
        <v/>
      </c>
      <c r="DF28" s="188" t="str">
        <f>IF(DC28&lt;&gt;"",IF(ABS($F28-$G28)&gt;=PrSettings!$M$7,(ABS($F28-$G28-CZ28+DA28)&lt;=1)*1,IF(AND(DC28,$F28=$G28,$F28&gt;=PrSettings!$M$6),(ABS(CZ28-$F28)&lt;=1)*1,IF(AND(DC28,$F28+$G28&gt;=PrSettings!$M$8),(ABS(CZ28-$F28)+ABS(DA28-$G28)&lt;=1)*1,""))),"")</f>
        <v/>
      </c>
      <c r="DG28" s="220"/>
      <c r="DI28" s="186">
        <f t="shared" si="8"/>
        <v>27</v>
      </c>
      <c r="DJ28" s="187" t="str">
        <f t="shared" si="396"/>
        <v>Australia</v>
      </c>
      <c r="DK28" s="188">
        <f t="shared" si="50"/>
        <v>22</v>
      </c>
      <c r="DL28" s="187" t="str">
        <f t="shared" si="397"/>
        <v>Turkey</v>
      </c>
      <c r="DM28" s="222"/>
      <c r="DN28" s="222"/>
      <c r="DO28" s="218"/>
      <c r="DP28" s="188" t="str">
        <f t="shared" si="398"/>
        <v/>
      </c>
      <c r="DQ28" s="188" t="str">
        <f>IF((DP28&lt;&gt;""),IF(OR($F28&lt;&gt;$G28,PrSettings!$M$4="●"),(($F28-$G28)=(DM28-DN28))*1,0),"")</f>
        <v/>
      </c>
      <c r="DR28" s="188" t="str">
        <f t="shared" si="399"/>
        <v/>
      </c>
      <c r="DS28" s="188" t="str">
        <f>IF(DP28&lt;&gt;"",IF(ABS($F28-$G28)&gt;=PrSettings!$M$7,(ABS($F28-$G28-DM28+DN28)&lt;=1)*1,IF(AND(DP28,$F28=$G28,$F28&gt;=PrSettings!$M$6),(ABS(DM28-$F28)&lt;=1)*1,IF(AND(DP28,$F28+$G28&gt;=PrSettings!$M$8),(ABS(DM28-$F28)+ABS(DN28-$G28)&lt;=1)*1,""))),"")</f>
        <v/>
      </c>
      <c r="DT28" s="220"/>
      <c r="DV28" s="186">
        <f t="shared" si="9"/>
        <v>27</v>
      </c>
      <c r="DW28" s="187" t="str">
        <f t="shared" si="400"/>
        <v>Australia</v>
      </c>
      <c r="DX28" s="188">
        <f t="shared" si="53"/>
        <v>22</v>
      </c>
      <c r="DY28" s="187" t="str">
        <f t="shared" si="401"/>
        <v>Turkey</v>
      </c>
      <c r="DZ28" s="222"/>
      <c r="EA28" s="222"/>
      <c r="EB28" s="218"/>
      <c r="EC28" s="188" t="str">
        <f t="shared" si="402"/>
        <v/>
      </c>
      <c r="ED28" s="188" t="str">
        <f>IF((EC28&lt;&gt;""),IF(OR($F28&lt;&gt;$G28,PrSettings!$M$4="●"),(($F28-$G28)=(DZ28-EA28))*1,0),"")</f>
        <v/>
      </c>
      <c r="EE28" s="188" t="str">
        <f t="shared" si="403"/>
        <v/>
      </c>
      <c r="EF28" s="188" t="str">
        <f>IF(EC28&lt;&gt;"",IF(ABS($F28-$G28)&gt;=PrSettings!$M$7,(ABS($F28-$G28-DZ28+EA28)&lt;=1)*1,IF(AND(EC28,$F28=$G28,$F28&gt;=PrSettings!$M$6),(ABS(DZ28-$F28)&lt;=1)*1,IF(AND(EC28,$F28+$G28&gt;=PrSettings!$M$8),(ABS(DZ28-$F28)+ABS(EA28-$G28)&lt;=1)*1,""))),"")</f>
        <v/>
      </c>
      <c r="EG28" s="220"/>
      <c r="EI28" s="186">
        <f t="shared" si="10"/>
        <v>27</v>
      </c>
      <c r="EJ28" s="187" t="str">
        <f t="shared" si="404"/>
        <v>Australia</v>
      </c>
      <c r="EK28" s="188">
        <f t="shared" si="56"/>
        <v>22</v>
      </c>
      <c r="EL28" s="187" t="str">
        <f t="shared" si="405"/>
        <v>Turkey</v>
      </c>
      <c r="EM28" s="222"/>
      <c r="EN28" s="222"/>
      <c r="EO28" s="218"/>
      <c r="EP28" s="188" t="str">
        <f t="shared" si="406"/>
        <v/>
      </c>
      <c r="EQ28" s="188" t="str">
        <f>IF((EP28&lt;&gt;""),IF(OR($F28&lt;&gt;$G28,PrSettings!$M$4="●"),(($F28-$G28)=(EM28-EN28))*1,0),"")</f>
        <v/>
      </c>
      <c r="ER28" s="188" t="str">
        <f t="shared" si="407"/>
        <v/>
      </c>
      <c r="ES28" s="188" t="str">
        <f>IF(EP28&lt;&gt;"",IF(ABS($F28-$G28)&gt;=PrSettings!$M$7,(ABS($F28-$G28-EM28+EN28)&lt;=1)*1,IF(AND(EP28,$F28=$G28,$F28&gt;=PrSettings!$M$6),(ABS(EM28-$F28)&lt;=1)*1,IF(AND(EP28,$F28+$G28&gt;=PrSettings!$M$8),(ABS(EM28-$F28)+ABS(EN28-$G28)&lt;=1)*1,""))),"")</f>
        <v/>
      </c>
      <c r="ET28" s="220"/>
      <c r="EV28" s="186">
        <f t="shared" si="11"/>
        <v>27</v>
      </c>
      <c r="EW28" s="187" t="str">
        <f t="shared" si="408"/>
        <v>Australia</v>
      </c>
      <c r="EX28" s="188">
        <f t="shared" si="59"/>
        <v>22</v>
      </c>
      <c r="EY28" s="187" t="str">
        <f t="shared" si="409"/>
        <v>Turkey</v>
      </c>
      <c r="EZ28" s="222"/>
      <c r="FA28" s="222"/>
      <c r="FB28" s="218"/>
      <c r="FC28" s="188" t="str">
        <f t="shared" si="410"/>
        <v/>
      </c>
      <c r="FD28" s="188" t="str">
        <f>IF((FC28&lt;&gt;""),IF(OR($F28&lt;&gt;$G28,PrSettings!$M$4="●"),(($F28-$G28)=(EZ28-FA28))*1,0),"")</f>
        <v/>
      </c>
      <c r="FE28" s="188" t="str">
        <f t="shared" si="411"/>
        <v/>
      </c>
      <c r="FF28" s="188" t="str">
        <f>IF(FC28&lt;&gt;"",IF(ABS($F28-$G28)&gt;=PrSettings!$M$7,(ABS($F28-$G28-EZ28+FA28)&lt;=1)*1,IF(AND(FC28,$F28=$G28,$F28&gt;=PrSettings!$M$6),(ABS(EZ28-$F28)&lt;=1)*1,IF(AND(FC28,$F28+$G28&gt;=PrSettings!$M$8),(ABS(EZ28-$F28)+ABS(FA28-$G28)&lt;=1)*1,""))),"")</f>
        <v/>
      </c>
      <c r="FG28" s="220"/>
      <c r="FI28" s="186">
        <f t="shared" si="12"/>
        <v>27</v>
      </c>
      <c r="FJ28" s="187" t="str">
        <f t="shared" si="412"/>
        <v>Australia</v>
      </c>
      <c r="FK28" s="188">
        <f t="shared" si="62"/>
        <v>22</v>
      </c>
      <c r="FL28" s="187" t="str">
        <f t="shared" si="413"/>
        <v>Turkey</v>
      </c>
      <c r="FM28" s="222"/>
      <c r="FN28" s="222"/>
      <c r="FO28" s="218"/>
      <c r="FP28" s="188" t="str">
        <f t="shared" si="414"/>
        <v/>
      </c>
      <c r="FQ28" s="188" t="str">
        <f>IF((FP28&lt;&gt;""),IF(OR($F28&lt;&gt;$G28,PrSettings!$M$4="●"),(($F28-$G28)=(FM28-FN28))*1,0),"")</f>
        <v/>
      </c>
      <c r="FR28" s="188" t="str">
        <f t="shared" si="415"/>
        <v/>
      </c>
      <c r="FS28" s="188" t="str">
        <f>IF(FP28&lt;&gt;"",IF(ABS($F28-$G28)&gt;=PrSettings!$M$7,(ABS($F28-$G28-FM28+FN28)&lt;=1)*1,IF(AND(FP28,$F28=$G28,$F28&gt;=PrSettings!$M$6),(ABS(FM28-$F28)&lt;=1)*1,IF(AND(FP28,$F28+$G28&gt;=PrSettings!$M$8),(ABS(FM28-$F28)+ABS(FN28-$G28)&lt;=1)*1,""))),"")</f>
        <v/>
      </c>
      <c r="FT28" s="220"/>
      <c r="FV28" s="186">
        <f t="shared" si="13"/>
        <v>27</v>
      </c>
      <c r="FW28" s="187" t="str">
        <f t="shared" si="416"/>
        <v>Australia</v>
      </c>
      <c r="FX28" s="188">
        <f t="shared" si="65"/>
        <v>22</v>
      </c>
      <c r="FY28" s="187" t="str">
        <f t="shared" si="417"/>
        <v>Turkey</v>
      </c>
      <c r="FZ28" s="222"/>
      <c r="GA28" s="222"/>
      <c r="GB28" s="218"/>
      <c r="GC28" s="188" t="str">
        <f t="shared" si="418"/>
        <v/>
      </c>
      <c r="GD28" s="188" t="str">
        <f>IF((GC28&lt;&gt;""),IF(OR($F28&lt;&gt;$G28,PrSettings!$M$4="●"),(($F28-$G28)=(FZ28-GA28))*1,0),"")</f>
        <v/>
      </c>
      <c r="GE28" s="188" t="str">
        <f t="shared" si="419"/>
        <v/>
      </c>
      <c r="GF28" s="188" t="str">
        <f>IF(GC28&lt;&gt;"",IF(ABS($F28-$G28)&gt;=PrSettings!$M$7,(ABS($F28-$G28-FZ28+GA28)&lt;=1)*1,IF(AND(GC28,$F28=$G28,$F28&gt;=PrSettings!$M$6),(ABS(FZ28-$F28)&lt;=1)*1,IF(AND(GC28,$F28+$G28&gt;=PrSettings!$M$8),(ABS(FZ28-$F28)+ABS(GA28-$G28)&lt;=1)*1,""))),"")</f>
        <v/>
      </c>
      <c r="GG28" s="220"/>
      <c r="GI28" s="186">
        <f t="shared" si="14"/>
        <v>27</v>
      </c>
      <c r="GJ28" s="187" t="str">
        <f t="shared" si="420"/>
        <v>Australia</v>
      </c>
      <c r="GK28" s="188">
        <f t="shared" si="68"/>
        <v>22</v>
      </c>
      <c r="GL28" s="187" t="str">
        <f t="shared" si="421"/>
        <v>Turkey</v>
      </c>
      <c r="GM28" s="222"/>
      <c r="GN28" s="222"/>
      <c r="GO28" s="218"/>
      <c r="GP28" s="188" t="str">
        <f t="shared" si="422"/>
        <v/>
      </c>
      <c r="GQ28" s="188" t="str">
        <f>IF((GP28&lt;&gt;""),IF(OR($F28&lt;&gt;$G28,PrSettings!$M$4="●"),(($F28-$G28)=(GM28-GN28))*1,0),"")</f>
        <v/>
      </c>
      <c r="GR28" s="188" t="str">
        <f t="shared" si="423"/>
        <v/>
      </c>
      <c r="GS28" s="188" t="str">
        <f>IF(GP28&lt;&gt;"",IF(ABS($F28-$G28)&gt;=PrSettings!$M$7,(ABS($F28-$G28-GM28+GN28)&lt;=1)*1,IF(AND(GP28,$F28=$G28,$F28&gt;=PrSettings!$M$6),(ABS(GM28-$F28)&lt;=1)*1,IF(AND(GP28,$F28+$G28&gt;=PrSettings!$M$8),(ABS(GM28-$F28)+ABS(GN28-$G28)&lt;=1)*1,""))),"")</f>
        <v/>
      </c>
      <c r="GT28" s="220"/>
      <c r="GV28" s="186">
        <f t="shared" si="15"/>
        <v>27</v>
      </c>
      <c r="GW28" s="187" t="str">
        <f t="shared" si="424"/>
        <v>Australia</v>
      </c>
      <c r="GX28" s="188">
        <f t="shared" si="71"/>
        <v>22</v>
      </c>
      <c r="GY28" s="187" t="str">
        <f t="shared" si="425"/>
        <v>Turkey</v>
      </c>
      <c r="GZ28" s="222"/>
      <c r="HA28" s="222"/>
      <c r="HB28" s="218"/>
      <c r="HC28" s="188" t="str">
        <f t="shared" si="426"/>
        <v/>
      </c>
      <c r="HD28" s="188" t="str">
        <f>IF((HC28&lt;&gt;""),IF(OR($F28&lt;&gt;$G28,PrSettings!$M$4="●"),(($F28-$G28)=(GZ28-HA28))*1,0),"")</f>
        <v/>
      </c>
      <c r="HE28" s="188" t="str">
        <f t="shared" si="427"/>
        <v/>
      </c>
      <c r="HF28" s="188" t="str">
        <f>IF(HC28&lt;&gt;"",IF(ABS($F28-$G28)&gt;=PrSettings!$M$7,(ABS($F28-$G28-GZ28+HA28)&lt;=1)*1,IF(AND(HC28,$F28=$G28,$F28&gt;=PrSettings!$M$6),(ABS(GZ28-$F28)&lt;=1)*1,IF(AND(HC28,$F28+$G28&gt;=PrSettings!$M$8),(ABS(GZ28-$F28)+ABS(HA28-$G28)&lt;=1)*1,""))),"")</f>
        <v/>
      </c>
      <c r="HG28" s="220"/>
      <c r="HI28" s="186">
        <f t="shared" si="16"/>
        <v>27</v>
      </c>
      <c r="HJ28" s="187" t="str">
        <f t="shared" si="428"/>
        <v>Australia</v>
      </c>
      <c r="HK28" s="188">
        <f t="shared" si="74"/>
        <v>22</v>
      </c>
      <c r="HL28" s="187" t="str">
        <f t="shared" si="429"/>
        <v>Turkey</v>
      </c>
      <c r="HM28" s="222"/>
      <c r="HN28" s="222"/>
      <c r="HO28" s="218"/>
      <c r="HP28" s="188" t="str">
        <f t="shared" si="430"/>
        <v/>
      </c>
      <c r="HQ28" s="188" t="str">
        <f>IF((HP28&lt;&gt;""),IF(OR($F28&lt;&gt;$G28,PrSettings!$M$4="●"),(($F28-$G28)=(HM28-HN28))*1,0),"")</f>
        <v/>
      </c>
      <c r="HR28" s="188" t="str">
        <f t="shared" si="431"/>
        <v/>
      </c>
      <c r="HS28" s="188" t="str">
        <f>IF(HP28&lt;&gt;"",IF(ABS($F28-$G28)&gt;=PrSettings!$M$7,(ABS($F28-$G28-HM28+HN28)&lt;=1)*1,IF(AND(HP28,$F28=$G28,$F28&gt;=PrSettings!$M$6),(ABS(HM28-$F28)&lt;=1)*1,IF(AND(HP28,$F28+$G28&gt;=PrSettings!$M$8),(ABS(HM28-$F28)+ABS(HN28-$G28)&lt;=1)*1,""))),"")</f>
        <v/>
      </c>
      <c r="HT28" s="220"/>
      <c r="HV28" s="186">
        <f t="shared" si="17"/>
        <v>27</v>
      </c>
      <c r="HW28" s="187" t="str">
        <f t="shared" si="432"/>
        <v>Australia</v>
      </c>
      <c r="HX28" s="188">
        <f t="shared" si="77"/>
        <v>22</v>
      </c>
      <c r="HY28" s="187" t="str">
        <f t="shared" si="433"/>
        <v>Turkey</v>
      </c>
      <c r="HZ28" s="222"/>
      <c r="IA28" s="222"/>
      <c r="IB28" s="218"/>
      <c r="IC28" s="188" t="str">
        <f t="shared" si="434"/>
        <v/>
      </c>
      <c r="ID28" s="188" t="str">
        <f>IF((IC28&lt;&gt;""),IF(OR($F28&lt;&gt;$G28,PrSettings!$M$4="●"),(($F28-$G28)=(HZ28-IA28))*1,0),"")</f>
        <v/>
      </c>
      <c r="IE28" s="188" t="str">
        <f t="shared" si="435"/>
        <v/>
      </c>
      <c r="IF28" s="188" t="str">
        <f>IF(IC28&lt;&gt;"",IF(ABS($F28-$G28)&gt;=PrSettings!$M$7,(ABS($F28-$G28-HZ28+IA28)&lt;=1)*1,IF(AND(IC28,$F28=$G28,$F28&gt;=PrSettings!$M$6),(ABS(HZ28-$F28)&lt;=1)*1,IF(AND(IC28,$F28+$G28&gt;=PrSettings!$M$8),(ABS(HZ28-$F28)+ABS(IA28-$G28)&lt;=1)*1,""))),"")</f>
        <v/>
      </c>
      <c r="IG28" s="220"/>
      <c r="II28" s="186">
        <f t="shared" si="18"/>
        <v>27</v>
      </c>
      <c r="IJ28" s="187" t="str">
        <f t="shared" si="436"/>
        <v>Australia</v>
      </c>
      <c r="IK28" s="188">
        <f t="shared" si="80"/>
        <v>22</v>
      </c>
      <c r="IL28" s="187" t="str">
        <f t="shared" si="437"/>
        <v>Turkey</v>
      </c>
      <c r="IM28" s="222"/>
      <c r="IN28" s="222"/>
      <c r="IO28" s="218"/>
      <c r="IP28" s="188" t="str">
        <f t="shared" si="438"/>
        <v/>
      </c>
      <c r="IQ28" s="188" t="str">
        <f>IF((IP28&lt;&gt;""),IF(OR($F28&lt;&gt;$G28,PrSettings!$M$4="●"),(($F28-$G28)=(IM28-IN28))*1,0),"")</f>
        <v/>
      </c>
      <c r="IR28" s="188" t="str">
        <f t="shared" si="439"/>
        <v/>
      </c>
      <c r="IS28" s="188" t="str">
        <f>IF(IP28&lt;&gt;"",IF(ABS($F28-$G28)&gt;=PrSettings!$M$7,(ABS($F28-$G28-IM28+IN28)&lt;=1)*1,IF(AND(IP28,$F28=$G28,$F28&gt;=PrSettings!$M$6),(ABS(IM28-$F28)&lt;=1)*1,IF(AND(IP28,$F28+$G28&gt;=PrSettings!$M$8),(ABS(IM28-$F28)+ABS(IN28-$G28)&lt;=1)*1,""))),"")</f>
        <v/>
      </c>
      <c r="IT28" s="220"/>
      <c r="IV28" s="186">
        <f t="shared" si="19"/>
        <v>27</v>
      </c>
      <c r="IW28" s="187" t="str">
        <f t="shared" si="440"/>
        <v>Australia</v>
      </c>
      <c r="IX28" s="188">
        <f t="shared" si="83"/>
        <v>22</v>
      </c>
      <c r="IY28" s="187" t="str">
        <f t="shared" si="441"/>
        <v>Turkey</v>
      </c>
      <c r="IZ28" s="222"/>
      <c r="JA28" s="222"/>
      <c r="JB28" s="218"/>
      <c r="JC28" s="188" t="str">
        <f t="shared" si="442"/>
        <v/>
      </c>
      <c r="JD28" s="188" t="str">
        <f>IF((JC28&lt;&gt;""),IF(OR($F28&lt;&gt;$G28,PrSettings!$M$4="●"),(($F28-$G28)=(IZ28-JA28))*1,0),"")</f>
        <v/>
      </c>
      <c r="JE28" s="188" t="str">
        <f t="shared" si="443"/>
        <v/>
      </c>
      <c r="JF28" s="188" t="str">
        <f>IF(JC28&lt;&gt;"",IF(ABS($F28-$G28)&gt;=PrSettings!$M$7,(ABS($F28-$G28-IZ28+JA28)&lt;=1)*1,IF(AND(JC28,$F28=$G28,$F28&gt;=PrSettings!$M$6),(ABS(IZ28-$F28)&lt;=1)*1,IF(AND(JC28,$F28+$G28&gt;=PrSettings!$M$8),(ABS(IZ28-$F28)+ABS(JA28-$G28)&lt;=1)*1,""))),"")</f>
        <v/>
      </c>
      <c r="JG28" s="220"/>
      <c r="JI28" s="186">
        <f t="shared" si="20"/>
        <v>27</v>
      </c>
      <c r="JJ28" s="187" t="str">
        <f t="shared" si="444"/>
        <v>Australia</v>
      </c>
      <c r="JK28" s="188">
        <f t="shared" si="86"/>
        <v>22</v>
      </c>
      <c r="JL28" s="187" t="str">
        <f t="shared" si="445"/>
        <v>Turkey</v>
      </c>
      <c r="JM28" s="222"/>
      <c r="JN28" s="222"/>
      <c r="JO28" s="218"/>
      <c r="JP28" s="188" t="str">
        <f t="shared" si="446"/>
        <v/>
      </c>
      <c r="JQ28" s="188" t="str">
        <f>IF((JP28&lt;&gt;""),IF(OR($F28&lt;&gt;$G28,PrSettings!$M$4="●"),(($F28-$G28)=(JM28-JN28))*1,0),"")</f>
        <v/>
      </c>
      <c r="JR28" s="188" t="str">
        <f t="shared" si="447"/>
        <v/>
      </c>
      <c r="JS28" s="188" t="str">
        <f>IF(JP28&lt;&gt;"",IF(ABS($F28-$G28)&gt;=PrSettings!$M$7,(ABS($F28-$G28-JM28+JN28)&lt;=1)*1,IF(AND(JP28,$F28=$G28,$F28&gt;=PrSettings!$M$6),(ABS(JM28-$F28)&lt;=1)*1,IF(AND(JP28,$F28+$G28&gt;=PrSettings!$M$8),(ABS(JM28-$F28)+ABS(JN28-$G28)&lt;=1)*1,""))),"")</f>
        <v/>
      </c>
      <c r="JT28" s="220"/>
      <c r="JV28" s="186">
        <f t="shared" si="21"/>
        <v>27</v>
      </c>
      <c r="JW28" s="187" t="str">
        <f t="shared" si="448"/>
        <v>Australia</v>
      </c>
      <c r="JX28" s="188">
        <f t="shared" si="89"/>
        <v>22</v>
      </c>
      <c r="JY28" s="187" t="str">
        <f t="shared" si="449"/>
        <v>Turkey</v>
      </c>
      <c r="JZ28" s="222"/>
      <c r="KA28" s="222"/>
      <c r="KB28" s="218"/>
      <c r="KC28" s="188" t="str">
        <f t="shared" si="450"/>
        <v/>
      </c>
      <c r="KD28" s="188" t="str">
        <f>IF((KC28&lt;&gt;""),IF(OR($F28&lt;&gt;$G28,PrSettings!$M$4="●"),(($F28-$G28)=(JZ28-KA28))*1,0),"")</f>
        <v/>
      </c>
      <c r="KE28" s="188" t="str">
        <f t="shared" si="451"/>
        <v/>
      </c>
      <c r="KF28" s="188" t="str">
        <f>IF(KC28&lt;&gt;"",IF(ABS($F28-$G28)&gt;=PrSettings!$M$7,(ABS($F28-$G28-JZ28+KA28)&lt;=1)*1,IF(AND(KC28,$F28=$G28,$F28&gt;=PrSettings!$M$6),(ABS(JZ28-$F28)&lt;=1)*1,IF(AND(KC28,$F28+$G28&gt;=PrSettings!$M$8),(ABS(JZ28-$F28)+ABS(KA28-$G28)&lt;=1)*1,""))),"")</f>
        <v/>
      </c>
      <c r="KG28" s="220"/>
      <c r="KI28" s="186">
        <f t="shared" si="22"/>
        <v>27</v>
      </c>
      <c r="KJ28" s="187" t="str">
        <f t="shared" si="452"/>
        <v>Australia</v>
      </c>
      <c r="KK28" s="188">
        <f t="shared" si="92"/>
        <v>22</v>
      </c>
      <c r="KL28" s="187" t="str">
        <f t="shared" si="453"/>
        <v>Turkey</v>
      </c>
      <c r="KM28" s="222"/>
      <c r="KN28" s="222"/>
      <c r="KO28" s="218"/>
      <c r="KP28" s="188" t="str">
        <f t="shared" si="454"/>
        <v/>
      </c>
      <c r="KQ28" s="188" t="str">
        <f>IF((KP28&lt;&gt;""),IF(OR($F28&lt;&gt;$G28,PrSettings!$M$4="●"),(($F28-$G28)=(KM28-KN28))*1,0),"")</f>
        <v/>
      </c>
      <c r="KR28" s="188" t="str">
        <f t="shared" si="455"/>
        <v/>
      </c>
      <c r="KS28" s="188" t="str">
        <f>IF(KP28&lt;&gt;"",IF(ABS($F28-$G28)&gt;=PrSettings!$M$7,(ABS($F28-$G28-KM28+KN28)&lt;=1)*1,IF(AND(KP28,$F28=$G28,$F28&gt;=PrSettings!$M$6),(ABS(KM28-$F28)&lt;=1)*1,IF(AND(KP28,$F28+$G28&gt;=PrSettings!$M$8),(ABS(KM28-$F28)+ABS(KN28-$G28)&lt;=1)*1,""))),"")</f>
        <v/>
      </c>
      <c r="KT28" s="220"/>
      <c r="KV28" s="186">
        <f t="shared" si="23"/>
        <v>27</v>
      </c>
      <c r="KW28" s="187" t="str">
        <f t="shared" si="456"/>
        <v>Australia</v>
      </c>
      <c r="KX28" s="188">
        <f t="shared" si="95"/>
        <v>22</v>
      </c>
      <c r="KY28" s="187" t="str">
        <f t="shared" si="457"/>
        <v>Turkey</v>
      </c>
      <c r="KZ28" s="222"/>
      <c r="LA28" s="222"/>
      <c r="LB28" s="218"/>
      <c r="LC28" s="188" t="str">
        <f t="shared" si="458"/>
        <v/>
      </c>
      <c r="LD28" s="188" t="str">
        <f>IF((LC28&lt;&gt;""),IF(OR($F28&lt;&gt;$G28,PrSettings!$M$4="●"),(($F28-$G28)=(KZ28-LA28))*1,0),"")</f>
        <v/>
      </c>
      <c r="LE28" s="188" t="str">
        <f t="shared" si="459"/>
        <v/>
      </c>
      <c r="LF28" s="188" t="str">
        <f>IF(LC28&lt;&gt;"",IF(ABS($F28-$G28)&gt;=PrSettings!$M$7,(ABS($F28-$G28-KZ28+LA28)&lt;=1)*1,IF(AND(LC28,$F28=$G28,$F28&gt;=PrSettings!$M$6),(ABS(KZ28-$F28)&lt;=1)*1,IF(AND(LC28,$F28+$G28&gt;=PrSettings!$M$8),(ABS(KZ28-$F28)+ABS(LA28-$G28)&lt;=1)*1,""))),"")</f>
        <v/>
      </c>
      <c r="LG28" s="220"/>
      <c r="LI28" s="186">
        <f t="shared" si="24"/>
        <v>27</v>
      </c>
      <c r="LJ28" s="187" t="str">
        <f t="shared" si="460"/>
        <v>Australia</v>
      </c>
      <c r="LK28" s="188">
        <f t="shared" si="98"/>
        <v>22</v>
      </c>
      <c r="LL28" s="187" t="str">
        <f t="shared" si="461"/>
        <v>Turkey</v>
      </c>
      <c r="LM28" s="222"/>
      <c r="LN28" s="222"/>
      <c r="LO28" s="218"/>
      <c r="LP28" s="188" t="str">
        <f t="shared" si="462"/>
        <v/>
      </c>
      <c r="LQ28" s="188" t="str">
        <f>IF((LP28&lt;&gt;""),IF(OR($F28&lt;&gt;$G28,PrSettings!$M$4="●"),(($F28-$G28)=(LM28-LN28))*1,0),"")</f>
        <v/>
      </c>
      <c r="LR28" s="188" t="str">
        <f t="shared" si="463"/>
        <v/>
      </c>
      <c r="LS28" s="188" t="str">
        <f>IF(LP28&lt;&gt;"",IF(ABS($F28-$G28)&gt;=PrSettings!$M$7,(ABS($F28-$G28-LM28+LN28)&lt;=1)*1,IF(AND(LP28,$F28=$G28,$F28&gt;=PrSettings!$M$6),(ABS(LM28-$F28)&lt;=1)*1,IF(AND(LP28,$F28+$G28&gt;=PrSettings!$M$8),(ABS(LM28-$F28)+ABS(LN28-$G28)&lt;=1)*1,""))),"")</f>
        <v/>
      </c>
      <c r="LT28" s="220"/>
      <c r="LV28" s="186">
        <f t="shared" si="25"/>
        <v>27</v>
      </c>
      <c r="LW28" s="187" t="str">
        <f t="shared" si="464"/>
        <v>Australia</v>
      </c>
      <c r="LX28" s="188">
        <f t="shared" si="101"/>
        <v>22</v>
      </c>
      <c r="LY28" s="187" t="str">
        <f t="shared" si="465"/>
        <v>Turkey</v>
      </c>
      <c r="LZ28" s="222"/>
      <c r="MA28" s="222"/>
      <c r="MB28" s="218"/>
      <c r="MC28" s="188" t="str">
        <f t="shared" si="466"/>
        <v/>
      </c>
      <c r="MD28" s="188" t="str">
        <f>IF((MC28&lt;&gt;""),IF(OR($F28&lt;&gt;$G28,PrSettings!$M$4="●"),(($F28-$G28)=(LZ28-MA28))*1,0),"")</f>
        <v/>
      </c>
      <c r="ME28" s="188" t="str">
        <f t="shared" si="467"/>
        <v/>
      </c>
      <c r="MF28" s="188" t="str">
        <f>IF(MC28&lt;&gt;"",IF(ABS($F28-$G28)&gt;=PrSettings!$M$7,(ABS($F28-$G28-LZ28+MA28)&lt;=1)*1,IF(AND(MC28,$F28=$G28,$F28&gt;=PrSettings!$M$6),(ABS(LZ28-$F28)&lt;=1)*1,IF(AND(MC28,$F28+$G28&gt;=PrSettings!$M$8),(ABS(LZ28-$F28)+ABS(MA28-$G28)&lt;=1)*1,""))),"")</f>
        <v/>
      </c>
      <c r="MG28" s="220"/>
    </row>
    <row r="29" spans="2:345">
      <c r="B29" s="186">
        <f>INDEX(Groups!$C$7:$C$65,MATCH(C29,Groups!$D$7:$D$65,0))</f>
        <v>16</v>
      </c>
      <c r="C29" s="187" t="str">
        <f>CalcD!$P$24</f>
        <v>USA</v>
      </c>
      <c r="D29" s="188">
        <f>INDEX(Groups!$C$7:$C$65,MATCH(E29,Groups!$D$7:$D$65,0))</f>
        <v>27</v>
      </c>
      <c r="E29" s="187" t="str">
        <f>CalcD!$Q$24</f>
        <v>Australia</v>
      </c>
      <c r="F29" s="189" t="str">
        <f>CalcD!$R$24</f>
        <v/>
      </c>
      <c r="G29" s="190" t="str">
        <f>CalcD!$S$24</f>
        <v/>
      </c>
      <c r="I29" s="186">
        <f t="shared" si="0"/>
        <v>16</v>
      </c>
      <c r="J29" s="187" t="str">
        <f t="shared" si="364"/>
        <v>USA</v>
      </c>
      <c r="K29" s="188">
        <f t="shared" si="26"/>
        <v>27</v>
      </c>
      <c r="L29" s="187" t="str">
        <f t="shared" si="365"/>
        <v>Australia</v>
      </c>
      <c r="M29" s="222"/>
      <c r="N29" s="222"/>
      <c r="O29" s="218"/>
      <c r="P29" s="188" t="str">
        <f t="shared" si="366"/>
        <v/>
      </c>
      <c r="Q29" s="188" t="str">
        <f>IF((P29&lt;&gt;""),IF(OR($F29&lt;&gt;$G29,PrSettings!$M$4="●"),(($F29-$G29)=(M29-N29))*1,0),"")</f>
        <v/>
      </c>
      <c r="R29" s="188" t="str">
        <f t="shared" si="367"/>
        <v/>
      </c>
      <c r="S29" s="188" t="str">
        <f>IF(P29&lt;&gt;"",IF(ABS($F29-$G29)&gt;=PrSettings!$M$7,(ABS($F29-$G29-M29+N29)&lt;=1)*1,IF(AND(P29,$F29=$G29,$F29&gt;=PrSettings!$M$6),(ABS(M29-$F29)&lt;=1)*1,IF(AND(P29,$F29+$G29&gt;=PrSettings!$M$8),(ABS(M29-$F29)+ABS(N29-$G29)&lt;=1)*1,""))),"")</f>
        <v/>
      </c>
      <c r="T29" s="220"/>
      <c r="V29" s="186">
        <f t="shared" si="1"/>
        <v>16</v>
      </c>
      <c r="W29" s="187" t="str">
        <f t="shared" si="368"/>
        <v>USA</v>
      </c>
      <c r="X29" s="188">
        <f t="shared" si="29"/>
        <v>27</v>
      </c>
      <c r="Y29" s="187" t="str">
        <f t="shared" si="369"/>
        <v>Australia</v>
      </c>
      <c r="Z29" s="222"/>
      <c r="AA29" s="222"/>
      <c r="AB29" s="218"/>
      <c r="AC29" s="188" t="str">
        <f t="shared" si="370"/>
        <v/>
      </c>
      <c r="AD29" s="188" t="str">
        <f>IF((AC29&lt;&gt;""),IF(OR($F29&lt;&gt;$G29,PrSettings!$M$4="●"),(($F29-$G29)=(Z29-AA29))*1,0),"")</f>
        <v/>
      </c>
      <c r="AE29" s="188" t="str">
        <f t="shared" si="371"/>
        <v/>
      </c>
      <c r="AF29" s="188" t="str">
        <f>IF(AC29&lt;&gt;"",IF(ABS($F29-$G29)&gt;=PrSettings!$M$7,(ABS($F29-$G29-Z29+AA29)&lt;=1)*1,IF(AND(AC29,$F29=$G29,$F29&gt;=PrSettings!$M$6),(ABS(Z29-$F29)&lt;=1)*1,IF(AND(AC29,$F29+$G29&gt;=PrSettings!$M$8),(ABS(Z29-$F29)+ABS(AA29-$G29)&lt;=1)*1,""))),"")</f>
        <v/>
      </c>
      <c r="AG29" s="220"/>
      <c r="AI29" s="186">
        <f t="shared" si="2"/>
        <v>16</v>
      </c>
      <c r="AJ29" s="187" t="str">
        <f t="shared" si="372"/>
        <v>USA</v>
      </c>
      <c r="AK29" s="188">
        <f t="shared" si="32"/>
        <v>27</v>
      </c>
      <c r="AL29" s="187" t="str">
        <f t="shared" si="373"/>
        <v>Australia</v>
      </c>
      <c r="AM29" s="222"/>
      <c r="AN29" s="222"/>
      <c r="AO29" s="218"/>
      <c r="AP29" s="188" t="str">
        <f t="shared" si="374"/>
        <v/>
      </c>
      <c r="AQ29" s="188" t="str">
        <f>IF((AP29&lt;&gt;""),IF(OR($F29&lt;&gt;$G29,PrSettings!$M$4="●"),(($F29-$G29)=(AM29-AN29))*1,0),"")</f>
        <v/>
      </c>
      <c r="AR29" s="188" t="str">
        <f t="shared" si="375"/>
        <v/>
      </c>
      <c r="AS29" s="188" t="str">
        <f>IF(AP29&lt;&gt;"",IF(ABS($F29-$G29)&gt;=PrSettings!$M$7,(ABS($F29-$G29-AM29+AN29)&lt;=1)*1,IF(AND(AP29,$F29=$G29,$F29&gt;=PrSettings!$M$6),(ABS(AM29-$F29)&lt;=1)*1,IF(AND(AP29,$F29+$G29&gt;=PrSettings!$M$8),(ABS(AM29-$F29)+ABS(AN29-$G29)&lt;=1)*1,""))),"")</f>
        <v/>
      </c>
      <c r="AT29" s="220"/>
      <c r="AV29" s="186">
        <f t="shared" si="3"/>
        <v>16</v>
      </c>
      <c r="AW29" s="187" t="str">
        <f t="shared" si="376"/>
        <v>USA</v>
      </c>
      <c r="AX29" s="188">
        <f t="shared" si="35"/>
        <v>27</v>
      </c>
      <c r="AY29" s="187" t="str">
        <f t="shared" si="377"/>
        <v>Australia</v>
      </c>
      <c r="AZ29" s="222"/>
      <c r="BA29" s="222"/>
      <c r="BB29" s="218"/>
      <c r="BC29" s="188" t="str">
        <f t="shared" si="378"/>
        <v/>
      </c>
      <c r="BD29" s="188" t="str">
        <f>IF((BC29&lt;&gt;""),IF(OR($F29&lt;&gt;$G29,PrSettings!$M$4="●"),(($F29-$G29)=(AZ29-BA29))*1,0),"")</f>
        <v/>
      </c>
      <c r="BE29" s="188" t="str">
        <f t="shared" si="379"/>
        <v/>
      </c>
      <c r="BF29" s="188" t="str">
        <f>IF(BC29&lt;&gt;"",IF(ABS($F29-$G29)&gt;=PrSettings!$M$7,(ABS($F29-$G29-AZ29+BA29)&lt;=1)*1,IF(AND(BC29,$F29=$G29,$F29&gt;=PrSettings!$M$6),(ABS(AZ29-$F29)&lt;=1)*1,IF(AND(BC29,$F29+$G29&gt;=PrSettings!$M$8),(ABS(AZ29-$F29)+ABS(BA29-$G29)&lt;=1)*1,""))),"")</f>
        <v/>
      </c>
      <c r="BG29" s="220"/>
      <c r="BI29" s="186">
        <f t="shared" si="4"/>
        <v>16</v>
      </c>
      <c r="BJ29" s="187" t="str">
        <f t="shared" si="380"/>
        <v>USA</v>
      </c>
      <c r="BK29" s="188">
        <f t="shared" si="38"/>
        <v>27</v>
      </c>
      <c r="BL29" s="187" t="str">
        <f t="shared" si="381"/>
        <v>Australia</v>
      </c>
      <c r="BM29" s="222"/>
      <c r="BN29" s="222"/>
      <c r="BO29" s="218"/>
      <c r="BP29" s="188" t="str">
        <f t="shared" si="382"/>
        <v/>
      </c>
      <c r="BQ29" s="188" t="str">
        <f>IF((BP29&lt;&gt;""),IF(OR($F29&lt;&gt;$G29,PrSettings!$M$4="●"),(($F29-$G29)=(BM29-BN29))*1,0),"")</f>
        <v/>
      </c>
      <c r="BR29" s="188" t="str">
        <f t="shared" si="383"/>
        <v/>
      </c>
      <c r="BS29" s="188" t="str">
        <f>IF(BP29&lt;&gt;"",IF(ABS($F29-$G29)&gt;=PrSettings!$M$7,(ABS($F29-$G29-BM29+BN29)&lt;=1)*1,IF(AND(BP29,$F29=$G29,$F29&gt;=PrSettings!$M$6),(ABS(BM29-$F29)&lt;=1)*1,IF(AND(BP29,$F29+$G29&gt;=PrSettings!$M$8),(ABS(BM29-$F29)+ABS(BN29-$G29)&lt;=1)*1,""))),"")</f>
        <v/>
      </c>
      <c r="BT29" s="220"/>
      <c r="BV29" s="186">
        <f t="shared" si="5"/>
        <v>16</v>
      </c>
      <c r="BW29" s="187" t="str">
        <f t="shared" si="384"/>
        <v>USA</v>
      </c>
      <c r="BX29" s="188">
        <f t="shared" si="41"/>
        <v>27</v>
      </c>
      <c r="BY29" s="187" t="str">
        <f t="shared" si="385"/>
        <v>Australia</v>
      </c>
      <c r="BZ29" s="222"/>
      <c r="CA29" s="222"/>
      <c r="CB29" s="218"/>
      <c r="CC29" s="188" t="str">
        <f t="shared" si="386"/>
        <v/>
      </c>
      <c r="CD29" s="188" t="str">
        <f>IF((CC29&lt;&gt;""),IF(OR($F29&lt;&gt;$G29,PrSettings!$M$4="●"),(($F29-$G29)=(BZ29-CA29))*1,0),"")</f>
        <v/>
      </c>
      <c r="CE29" s="188" t="str">
        <f t="shared" si="387"/>
        <v/>
      </c>
      <c r="CF29" s="188" t="str">
        <f>IF(CC29&lt;&gt;"",IF(ABS($F29-$G29)&gt;=PrSettings!$M$7,(ABS($F29-$G29-BZ29+CA29)&lt;=1)*1,IF(AND(CC29,$F29=$G29,$F29&gt;=PrSettings!$M$6),(ABS(BZ29-$F29)&lt;=1)*1,IF(AND(CC29,$F29+$G29&gt;=PrSettings!$M$8),(ABS(BZ29-$F29)+ABS(CA29-$G29)&lt;=1)*1,""))),"")</f>
        <v/>
      </c>
      <c r="CG29" s="220"/>
      <c r="CI29" s="186">
        <f t="shared" si="6"/>
        <v>16</v>
      </c>
      <c r="CJ29" s="187" t="str">
        <f t="shared" si="388"/>
        <v>USA</v>
      </c>
      <c r="CK29" s="188">
        <f t="shared" si="44"/>
        <v>27</v>
      </c>
      <c r="CL29" s="187" t="str">
        <f t="shared" si="389"/>
        <v>Australia</v>
      </c>
      <c r="CM29" s="222"/>
      <c r="CN29" s="222"/>
      <c r="CO29" s="218"/>
      <c r="CP29" s="188" t="str">
        <f t="shared" si="390"/>
        <v/>
      </c>
      <c r="CQ29" s="188" t="str">
        <f>IF((CP29&lt;&gt;""),IF(OR($F29&lt;&gt;$G29,PrSettings!$M$4="●"),(($F29-$G29)=(CM29-CN29))*1,0),"")</f>
        <v/>
      </c>
      <c r="CR29" s="188" t="str">
        <f t="shared" si="391"/>
        <v/>
      </c>
      <c r="CS29" s="188" t="str">
        <f>IF(CP29&lt;&gt;"",IF(ABS($F29-$G29)&gt;=PrSettings!$M$7,(ABS($F29-$G29-CM29+CN29)&lt;=1)*1,IF(AND(CP29,$F29=$G29,$F29&gt;=PrSettings!$M$6),(ABS(CM29-$F29)&lt;=1)*1,IF(AND(CP29,$F29+$G29&gt;=PrSettings!$M$8),(ABS(CM29-$F29)+ABS(CN29-$G29)&lt;=1)*1,""))),"")</f>
        <v/>
      </c>
      <c r="CT29" s="220"/>
      <c r="CV29" s="186">
        <f t="shared" si="7"/>
        <v>16</v>
      </c>
      <c r="CW29" s="187" t="str">
        <f t="shared" si="392"/>
        <v>USA</v>
      </c>
      <c r="CX29" s="188">
        <f t="shared" si="47"/>
        <v>27</v>
      </c>
      <c r="CY29" s="187" t="str">
        <f t="shared" si="393"/>
        <v>Australia</v>
      </c>
      <c r="CZ29" s="222"/>
      <c r="DA29" s="222"/>
      <c r="DB29" s="218"/>
      <c r="DC29" s="188" t="str">
        <f t="shared" si="394"/>
        <v/>
      </c>
      <c r="DD29" s="188" t="str">
        <f>IF((DC29&lt;&gt;""),IF(OR($F29&lt;&gt;$G29,PrSettings!$M$4="●"),(($F29-$G29)=(CZ29-DA29))*1,0),"")</f>
        <v/>
      </c>
      <c r="DE29" s="188" t="str">
        <f t="shared" si="395"/>
        <v/>
      </c>
      <c r="DF29" s="188" t="str">
        <f>IF(DC29&lt;&gt;"",IF(ABS($F29-$G29)&gt;=PrSettings!$M$7,(ABS($F29-$G29-CZ29+DA29)&lt;=1)*1,IF(AND(DC29,$F29=$G29,$F29&gt;=PrSettings!$M$6),(ABS(CZ29-$F29)&lt;=1)*1,IF(AND(DC29,$F29+$G29&gt;=PrSettings!$M$8),(ABS(CZ29-$F29)+ABS(DA29-$G29)&lt;=1)*1,""))),"")</f>
        <v/>
      </c>
      <c r="DG29" s="220"/>
      <c r="DI29" s="186">
        <f t="shared" si="8"/>
        <v>16</v>
      </c>
      <c r="DJ29" s="187" t="str">
        <f t="shared" si="396"/>
        <v>USA</v>
      </c>
      <c r="DK29" s="188">
        <f t="shared" si="50"/>
        <v>27</v>
      </c>
      <c r="DL29" s="187" t="str">
        <f t="shared" si="397"/>
        <v>Australia</v>
      </c>
      <c r="DM29" s="222"/>
      <c r="DN29" s="222"/>
      <c r="DO29" s="218"/>
      <c r="DP29" s="188" t="str">
        <f t="shared" si="398"/>
        <v/>
      </c>
      <c r="DQ29" s="188" t="str">
        <f>IF((DP29&lt;&gt;""),IF(OR($F29&lt;&gt;$G29,PrSettings!$M$4="●"),(($F29-$G29)=(DM29-DN29))*1,0),"")</f>
        <v/>
      </c>
      <c r="DR29" s="188" t="str">
        <f t="shared" si="399"/>
        <v/>
      </c>
      <c r="DS29" s="188" t="str">
        <f>IF(DP29&lt;&gt;"",IF(ABS($F29-$G29)&gt;=PrSettings!$M$7,(ABS($F29-$G29-DM29+DN29)&lt;=1)*1,IF(AND(DP29,$F29=$G29,$F29&gt;=PrSettings!$M$6),(ABS(DM29-$F29)&lt;=1)*1,IF(AND(DP29,$F29+$G29&gt;=PrSettings!$M$8),(ABS(DM29-$F29)+ABS(DN29-$G29)&lt;=1)*1,""))),"")</f>
        <v/>
      </c>
      <c r="DT29" s="220"/>
      <c r="DV29" s="186">
        <f t="shared" si="9"/>
        <v>16</v>
      </c>
      <c r="DW29" s="187" t="str">
        <f t="shared" si="400"/>
        <v>USA</v>
      </c>
      <c r="DX29" s="188">
        <f t="shared" si="53"/>
        <v>27</v>
      </c>
      <c r="DY29" s="187" t="str">
        <f t="shared" si="401"/>
        <v>Australia</v>
      </c>
      <c r="DZ29" s="222"/>
      <c r="EA29" s="222"/>
      <c r="EB29" s="218"/>
      <c r="EC29" s="188" t="str">
        <f t="shared" si="402"/>
        <v/>
      </c>
      <c r="ED29" s="188" t="str">
        <f>IF((EC29&lt;&gt;""),IF(OR($F29&lt;&gt;$G29,PrSettings!$M$4="●"),(($F29-$G29)=(DZ29-EA29))*1,0),"")</f>
        <v/>
      </c>
      <c r="EE29" s="188" t="str">
        <f t="shared" si="403"/>
        <v/>
      </c>
      <c r="EF29" s="188" t="str">
        <f>IF(EC29&lt;&gt;"",IF(ABS($F29-$G29)&gt;=PrSettings!$M$7,(ABS($F29-$G29-DZ29+EA29)&lt;=1)*1,IF(AND(EC29,$F29=$G29,$F29&gt;=PrSettings!$M$6),(ABS(DZ29-$F29)&lt;=1)*1,IF(AND(EC29,$F29+$G29&gt;=PrSettings!$M$8),(ABS(DZ29-$F29)+ABS(EA29-$G29)&lt;=1)*1,""))),"")</f>
        <v/>
      </c>
      <c r="EG29" s="220"/>
      <c r="EI29" s="186">
        <f t="shared" si="10"/>
        <v>16</v>
      </c>
      <c r="EJ29" s="187" t="str">
        <f t="shared" si="404"/>
        <v>USA</v>
      </c>
      <c r="EK29" s="188">
        <f t="shared" si="56"/>
        <v>27</v>
      </c>
      <c r="EL29" s="187" t="str">
        <f t="shared" si="405"/>
        <v>Australia</v>
      </c>
      <c r="EM29" s="222"/>
      <c r="EN29" s="222"/>
      <c r="EO29" s="218"/>
      <c r="EP29" s="188" t="str">
        <f t="shared" si="406"/>
        <v/>
      </c>
      <c r="EQ29" s="188" t="str">
        <f>IF((EP29&lt;&gt;""),IF(OR($F29&lt;&gt;$G29,PrSettings!$M$4="●"),(($F29-$G29)=(EM29-EN29))*1,0),"")</f>
        <v/>
      </c>
      <c r="ER29" s="188" t="str">
        <f t="shared" si="407"/>
        <v/>
      </c>
      <c r="ES29" s="188" t="str">
        <f>IF(EP29&lt;&gt;"",IF(ABS($F29-$G29)&gt;=PrSettings!$M$7,(ABS($F29-$G29-EM29+EN29)&lt;=1)*1,IF(AND(EP29,$F29=$G29,$F29&gt;=PrSettings!$M$6),(ABS(EM29-$F29)&lt;=1)*1,IF(AND(EP29,$F29+$G29&gt;=PrSettings!$M$8),(ABS(EM29-$F29)+ABS(EN29-$G29)&lt;=1)*1,""))),"")</f>
        <v/>
      </c>
      <c r="ET29" s="220"/>
      <c r="EV29" s="186">
        <f t="shared" si="11"/>
        <v>16</v>
      </c>
      <c r="EW29" s="187" t="str">
        <f t="shared" si="408"/>
        <v>USA</v>
      </c>
      <c r="EX29" s="188">
        <f t="shared" si="59"/>
        <v>27</v>
      </c>
      <c r="EY29" s="187" t="str">
        <f t="shared" si="409"/>
        <v>Australia</v>
      </c>
      <c r="EZ29" s="222"/>
      <c r="FA29" s="222"/>
      <c r="FB29" s="218"/>
      <c r="FC29" s="188" t="str">
        <f t="shared" si="410"/>
        <v/>
      </c>
      <c r="FD29" s="188" t="str">
        <f>IF((FC29&lt;&gt;""),IF(OR($F29&lt;&gt;$G29,PrSettings!$M$4="●"),(($F29-$G29)=(EZ29-FA29))*1,0),"")</f>
        <v/>
      </c>
      <c r="FE29" s="188" t="str">
        <f t="shared" si="411"/>
        <v/>
      </c>
      <c r="FF29" s="188" t="str">
        <f>IF(FC29&lt;&gt;"",IF(ABS($F29-$G29)&gt;=PrSettings!$M$7,(ABS($F29-$G29-EZ29+FA29)&lt;=1)*1,IF(AND(FC29,$F29=$G29,$F29&gt;=PrSettings!$M$6),(ABS(EZ29-$F29)&lt;=1)*1,IF(AND(FC29,$F29+$G29&gt;=PrSettings!$M$8),(ABS(EZ29-$F29)+ABS(FA29-$G29)&lt;=1)*1,""))),"")</f>
        <v/>
      </c>
      <c r="FG29" s="220"/>
      <c r="FI29" s="186">
        <f t="shared" si="12"/>
        <v>16</v>
      </c>
      <c r="FJ29" s="187" t="str">
        <f t="shared" si="412"/>
        <v>USA</v>
      </c>
      <c r="FK29" s="188">
        <f t="shared" si="62"/>
        <v>27</v>
      </c>
      <c r="FL29" s="187" t="str">
        <f t="shared" si="413"/>
        <v>Australia</v>
      </c>
      <c r="FM29" s="222"/>
      <c r="FN29" s="222"/>
      <c r="FO29" s="218"/>
      <c r="FP29" s="188" t="str">
        <f t="shared" si="414"/>
        <v/>
      </c>
      <c r="FQ29" s="188" t="str">
        <f>IF((FP29&lt;&gt;""),IF(OR($F29&lt;&gt;$G29,PrSettings!$M$4="●"),(($F29-$G29)=(FM29-FN29))*1,0),"")</f>
        <v/>
      </c>
      <c r="FR29" s="188" t="str">
        <f t="shared" si="415"/>
        <v/>
      </c>
      <c r="FS29" s="188" t="str">
        <f>IF(FP29&lt;&gt;"",IF(ABS($F29-$G29)&gt;=PrSettings!$M$7,(ABS($F29-$G29-FM29+FN29)&lt;=1)*1,IF(AND(FP29,$F29=$G29,$F29&gt;=PrSettings!$M$6),(ABS(FM29-$F29)&lt;=1)*1,IF(AND(FP29,$F29+$G29&gt;=PrSettings!$M$8),(ABS(FM29-$F29)+ABS(FN29-$G29)&lt;=1)*1,""))),"")</f>
        <v/>
      </c>
      <c r="FT29" s="220"/>
      <c r="FV29" s="186">
        <f t="shared" si="13"/>
        <v>16</v>
      </c>
      <c r="FW29" s="187" t="str">
        <f t="shared" si="416"/>
        <v>USA</v>
      </c>
      <c r="FX29" s="188">
        <f t="shared" si="65"/>
        <v>27</v>
      </c>
      <c r="FY29" s="187" t="str">
        <f t="shared" si="417"/>
        <v>Australia</v>
      </c>
      <c r="FZ29" s="222"/>
      <c r="GA29" s="222"/>
      <c r="GB29" s="218"/>
      <c r="GC29" s="188" t="str">
        <f t="shared" si="418"/>
        <v/>
      </c>
      <c r="GD29" s="188" t="str">
        <f>IF((GC29&lt;&gt;""),IF(OR($F29&lt;&gt;$G29,PrSettings!$M$4="●"),(($F29-$G29)=(FZ29-GA29))*1,0),"")</f>
        <v/>
      </c>
      <c r="GE29" s="188" t="str">
        <f t="shared" si="419"/>
        <v/>
      </c>
      <c r="GF29" s="188" t="str">
        <f>IF(GC29&lt;&gt;"",IF(ABS($F29-$G29)&gt;=PrSettings!$M$7,(ABS($F29-$G29-FZ29+GA29)&lt;=1)*1,IF(AND(GC29,$F29=$G29,$F29&gt;=PrSettings!$M$6),(ABS(FZ29-$F29)&lt;=1)*1,IF(AND(GC29,$F29+$G29&gt;=PrSettings!$M$8),(ABS(FZ29-$F29)+ABS(GA29-$G29)&lt;=1)*1,""))),"")</f>
        <v/>
      </c>
      <c r="GG29" s="220"/>
      <c r="GI29" s="186">
        <f t="shared" si="14"/>
        <v>16</v>
      </c>
      <c r="GJ29" s="187" t="str">
        <f t="shared" si="420"/>
        <v>USA</v>
      </c>
      <c r="GK29" s="188">
        <f t="shared" si="68"/>
        <v>27</v>
      </c>
      <c r="GL29" s="187" t="str">
        <f t="shared" si="421"/>
        <v>Australia</v>
      </c>
      <c r="GM29" s="222"/>
      <c r="GN29" s="222"/>
      <c r="GO29" s="218"/>
      <c r="GP29" s="188" t="str">
        <f t="shared" si="422"/>
        <v/>
      </c>
      <c r="GQ29" s="188" t="str">
        <f>IF((GP29&lt;&gt;""),IF(OR($F29&lt;&gt;$G29,PrSettings!$M$4="●"),(($F29-$G29)=(GM29-GN29))*1,0),"")</f>
        <v/>
      </c>
      <c r="GR29" s="188" t="str">
        <f t="shared" si="423"/>
        <v/>
      </c>
      <c r="GS29" s="188" t="str">
        <f>IF(GP29&lt;&gt;"",IF(ABS($F29-$G29)&gt;=PrSettings!$M$7,(ABS($F29-$G29-GM29+GN29)&lt;=1)*1,IF(AND(GP29,$F29=$G29,$F29&gt;=PrSettings!$M$6),(ABS(GM29-$F29)&lt;=1)*1,IF(AND(GP29,$F29+$G29&gt;=PrSettings!$M$8),(ABS(GM29-$F29)+ABS(GN29-$G29)&lt;=1)*1,""))),"")</f>
        <v/>
      </c>
      <c r="GT29" s="220"/>
      <c r="GV29" s="186">
        <f t="shared" si="15"/>
        <v>16</v>
      </c>
      <c r="GW29" s="187" t="str">
        <f t="shared" si="424"/>
        <v>USA</v>
      </c>
      <c r="GX29" s="188">
        <f t="shared" si="71"/>
        <v>27</v>
      </c>
      <c r="GY29" s="187" t="str">
        <f t="shared" si="425"/>
        <v>Australia</v>
      </c>
      <c r="GZ29" s="222"/>
      <c r="HA29" s="222"/>
      <c r="HB29" s="218"/>
      <c r="HC29" s="188" t="str">
        <f t="shared" si="426"/>
        <v/>
      </c>
      <c r="HD29" s="188" t="str">
        <f>IF((HC29&lt;&gt;""),IF(OR($F29&lt;&gt;$G29,PrSettings!$M$4="●"),(($F29-$G29)=(GZ29-HA29))*1,0),"")</f>
        <v/>
      </c>
      <c r="HE29" s="188" t="str">
        <f t="shared" si="427"/>
        <v/>
      </c>
      <c r="HF29" s="188" t="str">
        <f>IF(HC29&lt;&gt;"",IF(ABS($F29-$G29)&gt;=PrSettings!$M$7,(ABS($F29-$G29-GZ29+HA29)&lt;=1)*1,IF(AND(HC29,$F29=$G29,$F29&gt;=PrSettings!$M$6),(ABS(GZ29-$F29)&lt;=1)*1,IF(AND(HC29,$F29+$G29&gt;=PrSettings!$M$8),(ABS(GZ29-$F29)+ABS(HA29-$G29)&lt;=1)*1,""))),"")</f>
        <v/>
      </c>
      <c r="HG29" s="220"/>
      <c r="HI29" s="186">
        <f t="shared" si="16"/>
        <v>16</v>
      </c>
      <c r="HJ29" s="187" t="str">
        <f t="shared" si="428"/>
        <v>USA</v>
      </c>
      <c r="HK29" s="188">
        <f t="shared" si="74"/>
        <v>27</v>
      </c>
      <c r="HL29" s="187" t="str">
        <f t="shared" si="429"/>
        <v>Australia</v>
      </c>
      <c r="HM29" s="222"/>
      <c r="HN29" s="222"/>
      <c r="HO29" s="218"/>
      <c r="HP29" s="188" t="str">
        <f t="shared" si="430"/>
        <v/>
      </c>
      <c r="HQ29" s="188" t="str">
        <f>IF((HP29&lt;&gt;""),IF(OR($F29&lt;&gt;$G29,PrSettings!$M$4="●"),(($F29-$G29)=(HM29-HN29))*1,0),"")</f>
        <v/>
      </c>
      <c r="HR29" s="188" t="str">
        <f t="shared" si="431"/>
        <v/>
      </c>
      <c r="HS29" s="188" t="str">
        <f>IF(HP29&lt;&gt;"",IF(ABS($F29-$G29)&gt;=PrSettings!$M$7,(ABS($F29-$G29-HM29+HN29)&lt;=1)*1,IF(AND(HP29,$F29=$G29,$F29&gt;=PrSettings!$M$6),(ABS(HM29-$F29)&lt;=1)*1,IF(AND(HP29,$F29+$G29&gt;=PrSettings!$M$8),(ABS(HM29-$F29)+ABS(HN29-$G29)&lt;=1)*1,""))),"")</f>
        <v/>
      </c>
      <c r="HT29" s="220"/>
      <c r="HV29" s="186">
        <f t="shared" si="17"/>
        <v>16</v>
      </c>
      <c r="HW29" s="187" t="str">
        <f t="shared" si="432"/>
        <v>USA</v>
      </c>
      <c r="HX29" s="188">
        <f t="shared" si="77"/>
        <v>27</v>
      </c>
      <c r="HY29" s="187" t="str">
        <f t="shared" si="433"/>
        <v>Australia</v>
      </c>
      <c r="HZ29" s="222"/>
      <c r="IA29" s="222"/>
      <c r="IB29" s="218"/>
      <c r="IC29" s="188" t="str">
        <f t="shared" si="434"/>
        <v/>
      </c>
      <c r="ID29" s="188" t="str">
        <f>IF((IC29&lt;&gt;""),IF(OR($F29&lt;&gt;$G29,PrSettings!$M$4="●"),(($F29-$G29)=(HZ29-IA29))*1,0),"")</f>
        <v/>
      </c>
      <c r="IE29" s="188" t="str">
        <f t="shared" si="435"/>
        <v/>
      </c>
      <c r="IF29" s="188" t="str">
        <f>IF(IC29&lt;&gt;"",IF(ABS($F29-$G29)&gt;=PrSettings!$M$7,(ABS($F29-$G29-HZ29+IA29)&lt;=1)*1,IF(AND(IC29,$F29=$G29,$F29&gt;=PrSettings!$M$6),(ABS(HZ29-$F29)&lt;=1)*1,IF(AND(IC29,$F29+$G29&gt;=PrSettings!$M$8),(ABS(HZ29-$F29)+ABS(IA29-$G29)&lt;=1)*1,""))),"")</f>
        <v/>
      </c>
      <c r="IG29" s="220"/>
      <c r="II29" s="186">
        <f t="shared" si="18"/>
        <v>16</v>
      </c>
      <c r="IJ29" s="187" t="str">
        <f t="shared" si="436"/>
        <v>USA</v>
      </c>
      <c r="IK29" s="188">
        <f t="shared" si="80"/>
        <v>27</v>
      </c>
      <c r="IL29" s="187" t="str">
        <f t="shared" si="437"/>
        <v>Australia</v>
      </c>
      <c r="IM29" s="222"/>
      <c r="IN29" s="222"/>
      <c r="IO29" s="218"/>
      <c r="IP29" s="188" t="str">
        <f t="shared" si="438"/>
        <v/>
      </c>
      <c r="IQ29" s="188" t="str">
        <f>IF((IP29&lt;&gt;""),IF(OR($F29&lt;&gt;$G29,PrSettings!$M$4="●"),(($F29-$G29)=(IM29-IN29))*1,0),"")</f>
        <v/>
      </c>
      <c r="IR29" s="188" t="str">
        <f t="shared" si="439"/>
        <v/>
      </c>
      <c r="IS29" s="188" t="str">
        <f>IF(IP29&lt;&gt;"",IF(ABS($F29-$G29)&gt;=PrSettings!$M$7,(ABS($F29-$G29-IM29+IN29)&lt;=1)*1,IF(AND(IP29,$F29=$G29,$F29&gt;=PrSettings!$M$6),(ABS(IM29-$F29)&lt;=1)*1,IF(AND(IP29,$F29+$G29&gt;=PrSettings!$M$8),(ABS(IM29-$F29)+ABS(IN29-$G29)&lt;=1)*1,""))),"")</f>
        <v/>
      </c>
      <c r="IT29" s="220"/>
      <c r="IV29" s="186">
        <f t="shared" si="19"/>
        <v>16</v>
      </c>
      <c r="IW29" s="187" t="str">
        <f t="shared" si="440"/>
        <v>USA</v>
      </c>
      <c r="IX29" s="188">
        <f t="shared" si="83"/>
        <v>27</v>
      </c>
      <c r="IY29" s="187" t="str">
        <f t="shared" si="441"/>
        <v>Australia</v>
      </c>
      <c r="IZ29" s="222"/>
      <c r="JA29" s="222"/>
      <c r="JB29" s="218"/>
      <c r="JC29" s="188" t="str">
        <f t="shared" si="442"/>
        <v/>
      </c>
      <c r="JD29" s="188" t="str">
        <f>IF((JC29&lt;&gt;""),IF(OR($F29&lt;&gt;$G29,PrSettings!$M$4="●"),(($F29-$G29)=(IZ29-JA29))*1,0),"")</f>
        <v/>
      </c>
      <c r="JE29" s="188" t="str">
        <f t="shared" si="443"/>
        <v/>
      </c>
      <c r="JF29" s="188" t="str">
        <f>IF(JC29&lt;&gt;"",IF(ABS($F29-$G29)&gt;=PrSettings!$M$7,(ABS($F29-$G29-IZ29+JA29)&lt;=1)*1,IF(AND(JC29,$F29=$G29,$F29&gt;=PrSettings!$M$6),(ABS(IZ29-$F29)&lt;=1)*1,IF(AND(JC29,$F29+$G29&gt;=PrSettings!$M$8),(ABS(IZ29-$F29)+ABS(JA29-$G29)&lt;=1)*1,""))),"")</f>
        <v/>
      </c>
      <c r="JG29" s="220"/>
      <c r="JI29" s="186">
        <f t="shared" si="20"/>
        <v>16</v>
      </c>
      <c r="JJ29" s="187" t="str">
        <f t="shared" si="444"/>
        <v>USA</v>
      </c>
      <c r="JK29" s="188">
        <f t="shared" si="86"/>
        <v>27</v>
      </c>
      <c r="JL29" s="187" t="str">
        <f t="shared" si="445"/>
        <v>Australia</v>
      </c>
      <c r="JM29" s="222"/>
      <c r="JN29" s="222"/>
      <c r="JO29" s="218"/>
      <c r="JP29" s="188" t="str">
        <f t="shared" si="446"/>
        <v/>
      </c>
      <c r="JQ29" s="188" t="str">
        <f>IF((JP29&lt;&gt;""),IF(OR($F29&lt;&gt;$G29,PrSettings!$M$4="●"),(($F29-$G29)=(JM29-JN29))*1,0),"")</f>
        <v/>
      </c>
      <c r="JR29" s="188" t="str">
        <f t="shared" si="447"/>
        <v/>
      </c>
      <c r="JS29" s="188" t="str">
        <f>IF(JP29&lt;&gt;"",IF(ABS($F29-$G29)&gt;=PrSettings!$M$7,(ABS($F29-$G29-JM29+JN29)&lt;=1)*1,IF(AND(JP29,$F29=$G29,$F29&gt;=PrSettings!$M$6),(ABS(JM29-$F29)&lt;=1)*1,IF(AND(JP29,$F29+$G29&gt;=PrSettings!$M$8),(ABS(JM29-$F29)+ABS(JN29-$G29)&lt;=1)*1,""))),"")</f>
        <v/>
      </c>
      <c r="JT29" s="220"/>
      <c r="JV29" s="186">
        <f t="shared" si="21"/>
        <v>16</v>
      </c>
      <c r="JW29" s="187" t="str">
        <f t="shared" si="448"/>
        <v>USA</v>
      </c>
      <c r="JX29" s="188">
        <f t="shared" si="89"/>
        <v>27</v>
      </c>
      <c r="JY29" s="187" t="str">
        <f t="shared" si="449"/>
        <v>Australia</v>
      </c>
      <c r="JZ29" s="222"/>
      <c r="KA29" s="222"/>
      <c r="KB29" s="218"/>
      <c r="KC29" s="188" t="str">
        <f t="shared" si="450"/>
        <v/>
      </c>
      <c r="KD29" s="188" t="str">
        <f>IF((KC29&lt;&gt;""),IF(OR($F29&lt;&gt;$G29,PrSettings!$M$4="●"),(($F29-$G29)=(JZ29-KA29))*1,0),"")</f>
        <v/>
      </c>
      <c r="KE29" s="188" t="str">
        <f t="shared" si="451"/>
        <v/>
      </c>
      <c r="KF29" s="188" t="str">
        <f>IF(KC29&lt;&gt;"",IF(ABS($F29-$G29)&gt;=PrSettings!$M$7,(ABS($F29-$G29-JZ29+KA29)&lt;=1)*1,IF(AND(KC29,$F29=$G29,$F29&gt;=PrSettings!$M$6),(ABS(JZ29-$F29)&lt;=1)*1,IF(AND(KC29,$F29+$G29&gt;=PrSettings!$M$8),(ABS(JZ29-$F29)+ABS(KA29-$G29)&lt;=1)*1,""))),"")</f>
        <v/>
      </c>
      <c r="KG29" s="220"/>
      <c r="KI29" s="186">
        <f t="shared" si="22"/>
        <v>16</v>
      </c>
      <c r="KJ29" s="187" t="str">
        <f t="shared" si="452"/>
        <v>USA</v>
      </c>
      <c r="KK29" s="188">
        <f t="shared" si="92"/>
        <v>27</v>
      </c>
      <c r="KL29" s="187" t="str">
        <f t="shared" si="453"/>
        <v>Australia</v>
      </c>
      <c r="KM29" s="222"/>
      <c r="KN29" s="222"/>
      <c r="KO29" s="218"/>
      <c r="KP29" s="188" t="str">
        <f t="shared" si="454"/>
        <v/>
      </c>
      <c r="KQ29" s="188" t="str">
        <f>IF((KP29&lt;&gt;""),IF(OR($F29&lt;&gt;$G29,PrSettings!$M$4="●"),(($F29-$G29)=(KM29-KN29))*1,0),"")</f>
        <v/>
      </c>
      <c r="KR29" s="188" t="str">
        <f t="shared" si="455"/>
        <v/>
      </c>
      <c r="KS29" s="188" t="str">
        <f>IF(KP29&lt;&gt;"",IF(ABS($F29-$G29)&gt;=PrSettings!$M$7,(ABS($F29-$G29-KM29+KN29)&lt;=1)*1,IF(AND(KP29,$F29=$G29,$F29&gt;=PrSettings!$M$6),(ABS(KM29-$F29)&lt;=1)*1,IF(AND(KP29,$F29+$G29&gt;=PrSettings!$M$8),(ABS(KM29-$F29)+ABS(KN29-$G29)&lt;=1)*1,""))),"")</f>
        <v/>
      </c>
      <c r="KT29" s="220"/>
      <c r="KV29" s="186">
        <f t="shared" si="23"/>
        <v>16</v>
      </c>
      <c r="KW29" s="187" t="str">
        <f t="shared" si="456"/>
        <v>USA</v>
      </c>
      <c r="KX29" s="188">
        <f t="shared" si="95"/>
        <v>27</v>
      </c>
      <c r="KY29" s="187" t="str">
        <f t="shared" si="457"/>
        <v>Australia</v>
      </c>
      <c r="KZ29" s="222"/>
      <c r="LA29" s="222"/>
      <c r="LB29" s="218"/>
      <c r="LC29" s="188" t="str">
        <f t="shared" si="458"/>
        <v/>
      </c>
      <c r="LD29" s="188" t="str">
        <f>IF((LC29&lt;&gt;""),IF(OR($F29&lt;&gt;$G29,PrSettings!$M$4="●"),(($F29-$G29)=(KZ29-LA29))*1,0),"")</f>
        <v/>
      </c>
      <c r="LE29" s="188" t="str">
        <f t="shared" si="459"/>
        <v/>
      </c>
      <c r="LF29" s="188" t="str">
        <f>IF(LC29&lt;&gt;"",IF(ABS($F29-$G29)&gt;=PrSettings!$M$7,(ABS($F29-$G29-KZ29+LA29)&lt;=1)*1,IF(AND(LC29,$F29=$G29,$F29&gt;=PrSettings!$M$6),(ABS(KZ29-$F29)&lt;=1)*1,IF(AND(LC29,$F29+$G29&gt;=PrSettings!$M$8),(ABS(KZ29-$F29)+ABS(LA29-$G29)&lt;=1)*1,""))),"")</f>
        <v/>
      </c>
      <c r="LG29" s="220"/>
      <c r="LI29" s="186">
        <f t="shared" si="24"/>
        <v>16</v>
      </c>
      <c r="LJ29" s="187" t="str">
        <f t="shared" si="460"/>
        <v>USA</v>
      </c>
      <c r="LK29" s="188">
        <f t="shared" si="98"/>
        <v>27</v>
      </c>
      <c r="LL29" s="187" t="str">
        <f t="shared" si="461"/>
        <v>Australia</v>
      </c>
      <c r="LM29" s="222"/>
      <c r="LN29" s="222"/>
      <c r="LO29" s="218"/>
      <c r="LP29" s="188" t="str">
        <f t="shared" si="462"/>
        <v/>
      </c>
      <c r="LQ29" s="188" t="str">
        <f>IF((LP29&lt;&gt;""),IF(OR($F29&lt;&gt;$G29,PrSettings!$M$4="●"),(($F29-$G29)=(LM29-LN29))*1,0),"")</f>
        <v/>
      </c>
      <c r="LR29" s="188" t="str">
        <f t="shared" si="463"/>
        <v/>
      </c>
      <c r="LS29" s="188" t="str">
        <f>IF(LP29&lt;&gt;"",IF(ABS($F29-$G29)&gt;=PrSettings!$M$7,(ABS($F29-$G29-LM29+LN29)&lt;=1)*1,IF(AND(LP29,$F29=$G29,$F29&gt;=PrSettings!$M$6),(ABS(LM29-$F29)&lt;=1)*1,IF(AND(LP29,$F29+$G29&gt;=PrSettings!$M$8),(ABS(LM29-$F29)+ABS(LN29-$G29)&lt;=1)*1,""))),"")</f>
        <v/>
      </c>
      <c r="LT29" s="220"/>
      <c r="LV29" s="186">
        <f t="shared" si="25"/>
        <v>16</v>
      </c>
      <c r="LW29" s="187" t="str">
        <f t="shared" si="464"/>
        <v>USA</v>
      </c>
      <c r="LX29" s="188">
        <f t="shared" si="101"/>
        <v>27</v>
      </c>
      <c r="LY29" s="187" t="str">
        <f t="shared" si="465"/>
        <v>Australia</v>
      </c>
      <c r="LZ29" s="222"/>
      <c r="MA29" s="222"/>
      <c r="MB29" s="218"/>
      <c r="MC29" s="188" t="str">
        <f t="shared" si="466"/>
        <v/>
      </c>
      <c r="MD29" s="188" t="str">
        <f>IF((MC29&lt;&gt;""),IF(OR($F29&lt;&gt;$G29,PrSettings!$M$4="●"),(($F29-$G29)=(LZ29-MA29))*1,0),"")</f>
        <v/>
      </c>
      <c r="ME29" s="188" t="str">
        <f t="shared" si="467"/>
        <v/>
      </c>
      <c r="MF29" s="188" t="str">
        <f>IF(MC29&lt;&gt;"",IF(ABS($F29-$G29)&gt;=PrSettings!$M$7,(ABS($F29-$G29-LZ29+MA29)&lt;=1)*1,IF(AND(MC29,$F29=$G29,$F29&gt;=PrSettings!$M$6),(ABS(LZ29-$F29)&lt;=1)*1,IF(AND(MC29,$F29+$G29&gt;=PrSettings!$M$8),(ABS(LZ29-$F29)+ABS(MA29-$G29)&lt;=1)*1,""))),"")</f>
        <v/>
      </c>
      <c r="MG29" s="220"/>
    </row>
    <row r="30" spans="2:345">
      <c r="B30" s="186">
        <f>INDEX(Groups!$C$7:$C$65,MATCH(C30,Groups!$D$7:$D$65,0))</f>
        <v>22</v>
      </c>
      <c r="C30" s="187" t="str">
        <f>CalcD!$P$25</f>
        <v>Turkey</v>
      </c>
      <c r="D30" s="188">
        <f>INDEX(Groups!$C$7:$C$65,MATCH(E30,Groups!$D$7:$D$65,0))</f>
        <v>40</v>
      </c>
      <c r="E30" s="187" t="str">
        <f>CalcD!$Q$25</f>
        <v>Paraguay</v>
      </c>
      <c r="F30" s="189" t="str">
        <f>CalcD!$R$25</f>
        <v/>
      </c>
      <c r="G30" s="190" t="str">
        <f>CalcD!$S$25</f>
        <v/>
      </c>
      <c r="I30" s="186">
        <f t="shared" si="0"/>
        <v>22</v>
      </c>
      <c r="J30" s="187" t="str">
        <f t="shared" si="364"/>
        <v>Turkey</v>
      </c>
      <c r="K30" s="188">
        <f t="shared" si="26"/>
        <v>40</v>
      </c>
      <c r="L30" s="187" t="str">
        <f t="shared" si="365"/>
        <v>Paraguay</v>
      </c>
      <c r="M30" s="222"/>
      <c r="N30" s="222"/>
      <c r="O30" s="218"/>
      <c r="P30" s="188" t="str">
        <f t="shared" si="366"/>
        <v/>
      </c>
      <c r="Q30" s="188" t="str">
        <f>IF((P30&lt;&gt;""),IF(OR($F30&lt;&gt;$G30,PrSettings!$M$4="●"),(($F30-$G30)=(M30-N30))*1,0),"")</f>
        <v/>
      </c>
      <c r="R30" s="188" t="str">
        <f t="shared" si="367"/>
        <v/>
      </c>
      <c r="S30" s="188" t="str">
        <f>IF(P30&lt;&gt;"",IF(ABS($F30-$G30)&gt;=PrSettings!$M$7,(ABS($F30-$G30-M30+N30)&lt;=1)*1,IF(AND(P30,$F30=$G30,$F30&gt;=PrSettings!$M$6),(ABS(M30-$F30)&lt;=1)*1,IF(AND(P30,$F30+$G30&gt;=PrSettings!$M$8),(ABS(M30-$F30)+ABS(N30-$G30)&lt;=1)*1,""))),"")</f>
        <v/>
      </c>
      <c r="T30" s="220"/>
      <c r="V30" s="186">
        <f t="shared" si="1"/>
        <v>22</v>
      </c>
      <c r="W30" s="187" t="str">
        <f t="shared" si="368"/>
        <v>Turkey</v>
      </c>
      <c r="X30" s="188">
        <f t="shared" si="29"/>
        <v>40</v>
      </c>
      <c r="Y30" s="187" t="str">
        <f t="shared" si="369"/>
        <v>Paraguay</v>
      </c>
      <c r="Z30" s="222"/>
      <c r="AA30" s="222"/>
      <c r="AB30" s="218"/>
      <c r="AC30" s="188" t="str">
        <f t="shared" si="370"/>
        <v/>
      </c>
      <c r="AD30" s="188" t="str">
        <f>IF((AC30&lt;&gt;""),IF(OR($F30&lt;&gt;$G30,PrSettings!$M$4="●"),(($F30-$G30)=(Z30-AA30))*1,0),"")</f>
        <v/>
      </c>
      <c r="AE30" s="188" t="str">
        <f t="shared" si="371"/>
        <v/>
      </c>
      <c r="AF30" s="188" t="str">
        <f>IF(AC30&lt;&gt;"",IF(ABS($F30-$G30)&gt;=PrSettings!$M$7,(ABS($F30-$G30-Z30+AA30)&lt;=1)*1,IF(AND(AC30,$F30=$G30,$F30&gt;=PrSettings!$M$6),(ABS(Z30-$F30)&lt;=1)*1,IF(AND(AC30,$F30+$G30&gt;=PrSettings!$M$8),(ABS(Z30-$F30)+ABS(AA30-$G30)&lt;=1)*1,""))),"")</f>
        <v/>
      </c>
      <c r="AG30" s="220"/>
      <c r="AI30" s="186">
        <f t="shared" si="2"/>
        <v>22</v>
      </c>
      <c r="AJ30" s="187" t="str">
        <f t="shared" si="372"/>
        <v>Turkey</v>
      </c>
      <c r="AK30" s="188">
        <f t="shared" si="32"/>
        <v>40</v>
      </c>
      <c r="AL30" s="187" t="str">
        <f t="shared" si="373"/>
        <v>Paraguay</v>
      </c>
      <c r="AM30" s="222"/>
      <c r="AN30" s="222"/>
      <c r="AO30" s="218"/>
      <c r="AP30" s="188" t="str">
        <f t="shared" si="374"/>
        <v/>
      </c>
      <c r="AQ30" s="188" t="str">
        <f>IF((AP30&lt;&gt;""),IF(OR($F30&lt;&gt;$G30,PrSettings!$M$4="●"),(($F30-$G30)=(AM30-AN30))*1,0),"")</f>
        <v/>
      </c>
      <c r="AR30" s="188" t="str">
        <f t="shared" si="375"/>
        <v/>
      </c>
      <c r="AS30" s="188" t="str">
        <f>IF(AP30&lt;&gt;"",IF(ABS($F30-$G30)&gt;=PrSettings!$M$7,(ABS($F30-$G30-AM30+AN30)&lt;=1)*1,IF(AND(AP30,$F30=$G30,$F30&gt;=PrSettings!$M$6),(ABS(AM30-$F30)&lt;=1)*1,IF(AND(AP30,$F30+$G30&gt;=PrSettings!$M$8),(ABS(AM30-$F30)+ABS(AN30-$G30)&lt;=1)*1,""))),"")</f>
        <v/>
      </c>
      <c r="AT30" s="220"/>
      <c r="AV30" s="186">
        <f t="shared" si="3"/>
        <v>22</v>
      </c>
      <c r="AW30" s="187" t="str">
        <f t="shared" si="376"/>
        <v>Turkey</v>
      </c>
      <c r="AX30" s="188">
        <f t="shared" si="35"/>
        <v>40</v>
      </c>
      <c r="AY30" s="187" t="str">
        <f t="shared" si="377"/>
        <v>Paraguay</v>
      </c>
      <c r="AZ30" s="222"/>
      <c r="BA30" s="222"/>
      <c r="BB30" s="218"/>
      <c r="BC30" s="188" t="str">
        <f t="shared" si="378"/>
        <v/>
      </c>
      <c r="BD30" s="188" t="str">
        <f>IF((BC30&lt;&gt;""),IF(OR($F30&lt;&gt;$G30,PrSettings!$M$4="●"),(($F30-$G30)=(AZ30-BA30))*1,0),"")</f>
        <v/>
      </c>
      <c r="BE30" s="188" t="str">
        <f t="shared" si="379"/>
        <v/>
      </c>
      <c r="BF30" s="188" t="str">
        <f>IF(BC30&lt;&gt;"",IF(ABS($F30-$G30)&gt;=PrSettings!$M$7,(ABS($F30-$G30-AZ30+BA30)&lt;=1)*1,IF(AND(BC30,$F30=$G30,$F30&gt;=PrSettings!$M$6),(ABS(AZ30-$F30)&lt;=1)*1,IF(AND(BC30,$F30+$G30&gt;=PrSettings!$M$8),(ABS(AZ30-$F30)+ABS(BA30-$G30)&lt;=1)*1,""))),"")</f>
        <v/>
      </c>
      <c r="BG30" s="220"/>
      <c r="BI30" s="186">
        <f t="shared" si="4"/>
        <v>22</v>
      </c>
      <c r="BJ30" s="187" t="str">
        <f t="shared" si="380"/>
        <v>Turkey</v>
      </c>
      <c r="BK30" s="188">
        <f t="shared" si="38"/>
        <v>40</v>
      </c>
      <c r="BL30" s="187" t="str">
        <f t="shared" si="381"/>
        <v>Paraguay</v>
      </c>
      <c r="BM30" s="222"/>
      <c r="BN30" s="222"/>
      <c r="BO30" s="218"/>
      <c r="BP30" s="188" t="str">
        <f t="shared" si="382"/>
        <v/>
      </c>
      <c r="BQ30" s="188" t="str">
        <f>IF((BP30&lt;&gt;""),IF(OR($F30&lt;&gt;$G30,PrSettings!$M$4="●"),(($F30-$G30)=(BM30-BN30))*1,0),"")</f>
        <v/>
      </c>
      <c r="BR30" s="188" t="str">
        <f t="shared" si="383"/>
        <v/>
      </c>
      <c r="BS30" s="188" t="str">
        <f>IF(BP30&lt;&gt;"",IF(ABS($F30-$G30)&gt;=PrSettings!$M$7,(ABS($F30-$G30-BM30+BN30)&lt;=1)*1,IF(AND(BP30,$F30=$G30,$F30&gt;=PrSettings!$M$6),(ABS(BM30-$F30)&lt;=1)*1,IF(AND(BP30,$F30+$G30&gt;=PrSettings!$M$8),(ABS(BM30-$F30)+ABS(BN30-$G30)&lt;=1)*1,""))),"")</f>
        <v/>
      </c>
      <c r="BT30" s="220"/>
      <c r="BV30" s="186">
        <f t="shared" si="5"/>
        <v>22</v>
      </c>
      <c r="BW30" s="187" t="str">
        <f t="shared" si="384"/>
        <v>Turkey</v>
      </c>
      <c r="BX30" s="188">
        <f t="shared" si="41"/>
        <v>40</v>
      </c>
      <c r="BY30" s="187" t="str">
        <f t="shared" si="385"/>
        <v>Paraguay</v>
      </c>
      <c r="BZ30" s="222"/>
      <c r="CA30" s="222"/>
      <c r="CB30" s="218"/>
      <c r="CC30" s="188" t="str">
        <f t="shared" si="386"/>
        <v/>
      </c>
      <c r="CD30" s="188" t="str">
        <f>IF((CC30&lt;&gt;""),IF(OR($F30&lt;&gt;$G30,PrSettings!$M$4="●"),(($F30-$G30)=(BZ30-CA30))*1,0),"")</f>
        <v/>
      </c>
      <c r="CE30" s="188" t="str">
        <f t="shared" si="387"/>
        <v/>
      </c>
      <c r="CF30" s="188" t="str">
        <f>IF(CC30&lt;&gt;"",IF(ABS($F30-$G30)&gt;=PrSettings!$M$7,(ABS($F30-$G30-BZ30+CA30)&lt;=1)*1,IF(AND(CC30,$F30=$G30,$F30&gt;=PrSettings!$M$6),(ABS(BZ30-$F30)&lt;=1)*1,IF(AND(CC30,$F30+$G30&gt;=PrSettings!$M$8),(ABS(BZ30-$F30)+ABS(CA30-$G30)&lt;=1)*1,""))),"")</f>
        <v/>
      </c>
      <c r="CG30" s="220"/>
      <c r="CI30" s="186">
        <f t="shared" si="6"/>
        <v>22</v>
      </c>
      <c r="CJ30" s="187" t="str">
        <f t="shared" si="388"/>
        <v>Turkey</v>
      </c>
      <c r="CK30" s="188">
        <f t="shared" si="44"/>
        <v>40</v>
      </c>
      <c r="CL30" s="187" t="str">
        <f t="shared" si="389"/>
        <v>Paraguay</v>
      </c>
      <c r="CM30" s="222"/>
      <c r="CN30" s="222"/>
      <c r="CO30" s="218"/>
      <c r="CP30" s="188" t="str">
        <f t="shared" si="390"/>
        <v/>
      </c>
      <c r="CQ30" s="188" t="str">
        <f>IF((CP30&lt;&gt;""),IF(OR($F30&lt;&gt;$G30,PrSettings!$M$4="●"),(($F30-$G30)=(CM30-CN30))*1,0),"")</f>
        <v/>
      </c>
      <c r="CR30" s="188" t="str">
        <f t="shared" si="391"/>
        <v/>
      </c>
      <c r="CS30" s="188" t="str">
        <f>IF(CP30&lt;&gt;"",IF(ABS($F30-$G30)&gt;=PrSettings!$M$7,(ABS($F30-$G30-CM30+CN30)&lt;=1)*1,IF(AND(CP30,$F30=$G30,$F30&gt;=PrSettings!$M$6),(ABS(CM30-$F30)&lt;=1)*1,IF(AND(CP30,$F30+$G30&gt;=PrSettings!$M$8),(ABS(CM30-$F30)+ABS(CN30-$G30)&lt;=1)*1,""))),"")</f>
        <v/>
      </c>
      <c r="CT30" s="220"/>
      <c r="CV30" s="186">
        <f t="shared" si="7"/>
        <v>22</v>
      </c>
      <c r="CW30" s="187" t="str">
        <f t="shared" si="392"/>
        <v>Turkey</v>
      </c>
      <c r="CX30" s="188">
        <f t="shared" si="47"/>
        <v>40</v>
      </c>
      <c r="CY30" s="187" t="str">
        <f t="shared" si="393"/>
        <v>Paraguay</v>
      </c>
      <c r="CZ30" s="222"/>
      <c r="DA30" s="222"/>
      <c r="DB30" s="218"/>
      <c r="DC30" s="188" t="str">
        <f t="shared" si="394"/>
        <v/>
      </c>
      <c r="DD30" s="188" t="str">
        <f>IF((DC30&lt;&gt;""),IF(OR($F30&lt;&gt;$G30,PrSettings!$M$4="●"),(($F30-$G30)=(CZ30-DA30))*1,0),"")</f>
        <v/>
      </c>
      <c r="DE30" s="188" t="str">
        <f t="shared" si="395"/>
        <v/>
      </c>
      <c r="DF30" s="188" t="str">
        <f>IF(DC30&lt;&gt;"",IF(ABS($F30-$G30)&gt;=PrSettings!$M$7,(ABS($F30-$G30-CZ30+DA30)&lt;=1)*1,IF(AND(DC30,$F30=$G30,$F30&gt;=PrSettings!$M$6),(ABS(CZ30-$F30)&lt;=1)*1,IF(AND(DC30,$F30+$G30&gt;=PrSettings!$M$8),(ABS(CZ30-$F30)+ABS(DA30-$G30)&lt;=1)*1,""))),"")</f>
        <v/>
      </c>
      <c r="DG30" s="220"/>
      <c r="DI30" s="186">
        <f t="shared" si="8"/>
        <v>22</v>
      </c>
      <c r="DJ30" s="187" t="str">
        <f t="shared" si="396"/>
        <v>Turkey</v>
      </c>
      <c r="DK30" s="188">
        <f t="shared" si="50"/>
        <v>40</v>
      </c>
      <c r="DL30" s="187" t="str">
        <f t="shared" si="397"/>
        <v>Paraguay</v>
      </c>
      <c r="DM30" s="222"/>
      <c r="DN30" s="222"/>
      <c r="DO30" s="218"/>
      <c r="DP30" s="188" t="str">
        <f t="shared" si="398"/>
        <v/>
      </c>
      <c r="DQ30" s="188" t="str">
        <f>IF((DP30&lt;&gt;""),IF(OR($F30&lt;&gt;$G30,PrSettings!$M$4="●"),(($F30-$G30)=(DM30-DN30))*1,0),"")</f>
        <v/>
      </c>
      <c r="DR30" s="188" t="str">
        <f t="shared" si="399"/>
        <v/>
      </c>
      <c r="DS30" s="188" t="str">
        <f>IF(DP30&lt;&gt;"",IF(ABS($F30-$G30)&gt;=PrSettings!$M$7,(ABS($F30-$G30-DM30+DN30)&lt;=1)*1,IF(AND(DP30,$F30=$G30,$F30&gt;=PrSettings!$M$6),(ABS(DM30-$F30)&lt;=1)*1,IF(AND(DP30,$F30+$G30&gt;=PrSettings!$M$8),(ABS(DM30-$F30)+ABS(DN30-$G30)&lt;=1)*1,""))),"")</f>
        <v/>
      </c>
      <c r="DT30" s="220"/>
      <c r="DV30" s="186">
        <f t="shared" si="9"/>
        <v>22</v>
      </c>
      <c r="DW30" s="187" t="str">
        <f t="shared" si="400"/>
        <v>Turkey</v>
      </c>
      <c r="DX30" s="188">
        <f t="shared" si="53"/>
        <v>40</v>
      </c>
      <c r="DY30" s="187" t="str">
        <f t="shared" si="401"/>
        <v>Paraguay</v>
      </c>
      <c r="DZ30" s="222"/>
      <c r="EA30" s="222"/>
      <c r="EB30" s="218"/>
      <c r="EC30" s="188" t="str">
        <f t="shared" si="402"/>
        <v/>
      </c>
      <c r="ED30" s="188" t="str">
        <f>IF((EC30&lt;&gt;""),IF(OR($F30&lt;&gt;$G30,PrSettings!$M$4="●"),(($F30-$G30)=(DZ30-EA30))*1,0),"")</f>
        <v/>
      </c>
      <c r="EE30" s="188" t="str">
        <f t="shared" si="403"/>
        <v/>
      </c>
      <c r="EF30" s="188" t="str">
        <f>IF(EC30&lt;&gt;"",IF(ABS($F30-$G30)&gt;=PrSettings!$M$7,(ABS($F30-$G30-DZ30+EA30)&lt;=1)*1,IF(AND(EC30,$F30=$G30,$F30&gt;=PrSettings!$M$6),(ABS(DZ30-$F30)&lt;=1)*1,IF(AND(EC30,$F30+$G30&gt;=PrSettings!$M$8),(ABS(DZ30-$F30)+ABS(EA30-$G30)&lt;=1)*1,""))),"")</f>
        <v/>
      </c>
      <c r="EG30" s="220"/>
      <c r="EI30" s="186">
        <f t="shared" si="10"/>
        <v>22</v>
      </c>
      <c r="EJ30" s="187" t="str">
        <f t="shared" si="404"/>
        <v>Turkey</v>
      </c>
      <c r="EK30" s="188">
        <f t="shared" si="56"/>
        <v>40</v>
      </c>
      <c r="EL30" s="187" t="str">
        <f t="shared" si="405"/>
        <v>Paraguay</v>
      </c>
      <c r="EM30" s="222"/>
      <c r="EN30" s="222"/>
      <c r="EO30" s="218"/>
      <c r="EP30" s="188" t="str">
        <f t="shared" si="406"/>
        <v/>
      </c>
      <c r="EQ30" s="188" t="str">
        <f>IF((EP30&lt;&gt;""),IF(OR($F30&lt;&gt;$G30,PrSettings!$M$4="●"),(($F30-$G30)=(EM30-EN30))*1,0),"")</f>
        <v/>
      </c>
      <c r="ER30" s="188" t="str">
        <f t="shared" si="407"/>
        <v/>
      </c>
      <c r="ES30" s="188" t="str">
        <f>IF(EP30&lt;&gt;"",IF(ABS($F30-$G30)&gt;=PrSettings!$M$7,(ABS($F30-$G30-EM30+EN30)&lt;=1)*1,IF(AND(EP30,$F30=$G30,$F30&gt;=PrSettings!$M$6),(ABS(EM30-$F30)&lt;=1)*1,IF(AND(EP30,$F30+$G30&gt;=PrSettings!$M$8),(ABS(EM30-$F30)+ABS(EN30-$G30)&lt;=1)*1,""))),"")</f>
        <v/>
      </c>
      <c r="ET30" s="220"/>
      <c r="EV30" s="186">
        <f t="shared" si="11"/>
        <v>22</v>
      </c>
      <c r="EW30" s="187" t="str">
        <f t="shared" si="408"/>
        <v>Turkey</v>
      </c>
      <c r="EX30" s="188">
        <f t="shared" si="59"/>
        <v>40</v>
      </c>
      <c r="EY30" s="187" t="str">
        <f t="shared" si="409"/>
        <v>Paraguay</v>
      </c>
      <c r="EZ30" s="222"/>
      <c r="FA30" s="222"/>
      <c r="FB30" s="218"/>
      <c r="FC30" s="188" t="str">
        <f t="shared" si="410"/>
        <v/>
      </c>
      <c r="FD30" s="188" t="str">
        <f>IF((FC30&lt;&gt;""),IF(OR($F30&lt;&gt;$G30,PrSettings!$M$4="●"),(($F30-$G30)=(EZ30-FA30))*1,0),"")</f>
        <v/>
      </c>
      <c r="FE30" s="188" t="str">
        <f t="shared" si="411"/>
        <v/>
      </c>
      <c r="FF30" s="188" t="str">
        <f>IF(FC30&lt;&gt;"",IF(ABS($F30-$G30)&gt;=PrSettings!$M$7,(ABS($F30-$G30-EZ30+FA30)&lt;=1)*1,IF(AND(FC30,$F30=$G30,$F30&gt;=PrSettings!$M$6),(ABS(EZ30-$F30)&lt;=1)*1,IF(AND(FC30,$F30+$G30&gt;=PrSettings!$M$8),(ABS(EZ30-$F30)+ABS(FA30-$G30)&lt;=1)*1,""))),"")</f>
        <v/>
      </c>
      <c r="FG30" s="220"/>
      <c r="FI30" s="186">
        <f t="shared" si="12"/>
        <v>22</v>
      </c>
      <c r="FJ30" s="187" t="str">
        <f t="shared" si="412"/>
        <v>Turkey</v>
      </c>
      <c r="FK30" s="188">
        <f t="shared" si="62"/>
        <v>40</v>
      </c>
      <c r="FL30" s="187" t="str">
        <f t="shared" si="413"/>
        <v>Paraguay</v>
      </c>
      <c r="FM30" s="222"/>
      <c r="FN30" s="222"/>
      <c r="FO30" s="218"/>
      <c r="FP30" s="188" t="str">
        <f t="shared" si="414"/>
        <v/>
      </c>
      <c r="FQ30" s="188" t="str">
        <f>IF((FP30&lt;&gt;""),IF(OR($F30&lt;&gt;$G30,PrSettings!$M$4="●"),(($F30-$G30)=(FM30-FN30))*1,0),"")</f>
        <v/>
      </c>
      <c r="FR30" s="188" t="str">
        <f t="shared" si="415"/>
        <v/>
      </c>
      <c r="FS30" s="188" t="str">
        <f>IF(FP30&lt;&gt;"",IF(ABS($F30-$G30)&gt;=PrSettings!$M$7,(ABS($F30-$G30-FM30+FN30)&lt;=1)*1,IF(AND(FP30,$F30=$G30,$F30&gt;=PrSettings!$M$6),(ABS(FM30-$F30)&lt;=1)*1,IF(AND(FP30,$F30+$G30&gt;=PrSettings!$M$8),(ABS(FM30-$F30)+ABS(FN30-$G30)&lt;=1)*1,""))),"")</f>
        <v/>
      </c>
      <c r="FT30" s="220"/>
      <c r="FV30" s="186">
        <f t="shared" si="13"/>
        <v>22</v>
      </c>
      <c r="FW30" s="187" t="str">
        <f t="shared" si="416"/>
        <v>Turkey</v>
      </c>
      <c r="FX30" s="188">
        <f t="shared" si="65"/>
        <v>40</v>
      </c>
      <c r="FY30" s="187" t="str">
        <f t="shared" si="417"/>
        <v>Paraguay</v>
      </c>
      <c r="FZ30" s="222"/>
      <c r="GA30" s="222"/>
      <c r="GB30" s="218"/>
      <c r="GC30" s="188" t="str">
        <f t="shared" si="418"/>
        <v/>
      </c>
      <c r="GD30" s="188" t="str">
        <f>IF((GC30&lt;&gt;""),IF(OR($F30&lt;&gt;$G30,PrSettings!$M$4="●"),(($F30-$G30)=(FZ30-GA30))*1,0),"")</f>
        <v/>
      </c>
      <c r="GE30" s="188" t="str">
        <f t="shared" si="419"/>
        <v/>
      </c>
      <c r="GF30" s="188" t="str">
        <f>IF(GC30&lt;&gt;"",IF(ABS($F30-$G30)&gt;=PrSettings!$M$7,(ABS($F30-$G30-FZ30+GA30)&lt;=1)*1,IF(AND(GC30,$F30=$G30,$F30&gt;=PrSettings!$M$6),(ABS(FZ30-$F30)&lt;=1)*1,IF(AND(GC30,$F30+$G30&gt;=PrSettings!$M$8),(ABS(FZ30-$F30)+ABS(GA30-$G30)&lt;=1)*1,""))),"")</f>
        <v/>
      </c>
      <c r="GG30" s="220"/>
      <c r="GI30" s="186">
        <f t="shared" si="14"/>
        <v>22</v>
      </c>
      <c r="GJ30" s="187" t="str">
        <f t="shared" si="420"/>
        <v>Turkey</v>
      </c>
      <c r="GK30" s="188">
        <f t="shared" si="68"/>
        <v>40</v>
      </c>
      <c r="GL30" s="187" t="str">
        <f t="shared" si="421"/>
        <v>Paraguay</v>
      </c>
      <c r="GM30" s="222"/>
      <c r="GN30" s="222"/>
      <c r="GO30" s="218"/>
      <c r="GP30" s="188" t="str">
        <f t="shared" si="422"/>
        <v/>
      </c>
      <c r="GQ30" s="188" t="str">
        <f>IF((GP30&lt;&gt;""),IF(OR($F30&lt;&gt;$G30,PrSettings!$M$4="●"),(($F30-$G30)=(GM30-GN30))*1,0),"")</f>
        <v/>
      </c>
      <c r="GR30" s="188" t="str">
        <f t="shared" si="423"/>
        <v/>
      </c>
      <c r="GS30" s="188" t="str">
        <f>IF(GP30&lt;&gt;"",IF(ABS($F30-$G30)&gt;=PrSettings!$M$7,(ABS($F30-$G30-GM30+GN30)&lt;=1)*1,IF(AND(GP30,$F30=$G30,$F30&gt;=PrSettings!$M$6),(ABS(GM30-$F30)&lt;=1)*1,IF(AND(GP30,$F30+$G30&gt;=PrSettings!$M$8),(ABS(GM30-$F30)+ABS(GN30-$G30)&lt;=1)*1,""))),"")</f>
        <v/>
      </c>
      <c r="GT30" s="220"/>
      <c r="GV30" s="186">
        <f t="shared" si="15"/>
        <v>22</v>
      </c>
      <c r="GW30" s="187" t="str">
        <f t="shared" si="424"/>
        <v>Turkey</v>
      </c>
      <c r="GX30" s="188">
        <f t="shared" si="71"/>
        <v>40</v>
      </c>
      <c r="GY30" s="187" t="str">
        <f t="shared" si="425"/>
        <v>Paraguay</v>
      </c>
      <c r="GZ30" s="222"/>
      <c r="HA30" s="222"/>
      <c r="HB30" s="218"/>
      <c r="HC30" s="188" t="str">
        <f t="shared" si="426"/>
        <v/>
      </c>
      <c r="HD30" s="188" t="str">
        <f>IF((HC30&lt;&gt;""),IF(OR($F30&lt;&gt;$G30,PrSettings!$M$4="●"),(($F30-$G30)=(GZ30-HA30))*1,0),"")</f>
        <v/>
      </c>
      <c r="HE30" s="188" t="str">
        <f t="shared" si="427"/>
        <v/>
      </c>
      <c r="HF30" s="188" t="str">
        <f>IF(HC30&lt;&gt;"",IF(ABS($F30-$G30)&gt;=PrSettings!$M$7,(ABS($F30-$G30-GZ30+HA30)&lt;=1)*1,IF(AND(HC30,$F30=$G30,$F30&gt;=PrSettings!$M$6),(ABS(GZ30-$F30)&lt;=1)*1,IF(AND(HC30,$F30+$G30&gt;=PrSettings!$M$8),(ABS(GZ30-$F30)+ABS(HA30-$G30)&lt;=1)*1,""))),"")</f>
        <v/>
      </c>
      <c r="HG30" s="220"/>
      <c r="HI30" s="186">
        <f t="shared" si="16"/>
        <v>22</v>
      </c>
      <c r="HJ30" s="187" t="str">
        <f t="shared" si="428"/>
        <v>Turkey</v>
      </c>
      <c r="HK30" s="188">
        <f t="shared" si="74"/>
        <v>40</v>
      </c>
      <c r="HL30" s="187" t="str">
        <f t="shared" si="429"/>
        <v>Paraguay</v>
      </c>
      <c r="HM30" s="222"/>
      <c r="HN30" s="222"/>
      <c r="HO30" s="218"/>
      <c r="HP30" s="188" t="str">
        <f t="shared" si="430"/>
        <v/>
      </c>
      <c r="HQ30" s="188" t="str">
        <f>IF((HP30&lt;&gt;""),IF(OR($F30&lt;&gt;$G30,PrSettings!$M$4="●"),(($F30-$G30)=(HM30-HN30))*1,0),"")</f>
        <v/>
      </c>
      <c r="HR30" s="188" t="str">
        <f t="shared" si="431"/>
        <v/>
      </c>
      <c r="HS30" s="188" t="str">
        <f>IF(HP30&lt;&gt;"",IF(ABS($F30-$G30)&gt;=PrSettings!$M$7,(ABS($F30-$G30-HM30+HN30)&lt;=1)*1,IF(AND(HP30,$F30=$G30,$F30&gt;=PrSettings!$M$6),(ABS(HM30-$F30)&lt;=1)*1,IF(AND(HP30,$F30+$G30&gt;=PrSettings!$M$8),(ABS(HM30-$F30)+ABS(HN30-$G30)&lt;=1)*1,""))),"")</f>
        <v/>
      </c>
      <c r="HT30" s="220"/>
      <c r="HV30" s="186">
        <f t="shared" si="17"/>
        <v>22</v>
      </c>
      <c r="HW30" s="187" t="str">
        <f t="shared" si="432"/>
        <v>Turkey</v>
      </c>
      <c r="HX30" s="188">
        <f t="shared" si="77"/>
        <v>40</v>
      </c>
      <c r="HY30" s="187" t="str">
        <f t="shared" si="433"/>
        <v>Paraguay</v>
      </c>
      <c r="HZ30" s="222"/>
      <c r="IA30" s="222"/>
      <c r="IB30" s="218"/>
      <c r="IC30" s="188" t="str">
        <f t="shared" si="434"/>
        <v/>
      </c>
      <c r="ID30" s="188" t="str">
        <f>IF((IC30&lt;&gt;""),IF(OR($F30&lt;&gt;$G30,PrSettings!$M$4="●"),(($F30-$G30)=(HZ30-IA30))*1,0),"")</f>
        <v/>
      </c>
      <c r="IE30" s="188" t="str">
        <f t="shared" si="435"/>
        <v/>
      </c>
      <c r="IF30" s="188" t="str">
        <f>IF(IC30&lt;&gt;"",IF(ABS($F30-$G30)&gt;=PrSettings!$M$7,(ABS($F30-$G30-HZ30+IA30)&lt;=1)*1,IF(AND(IC30,$F30=$G30,$F30&gt;=PrSettings!$M$6),(ABS(HZ30-$F30)&lt;=1)*1,IF(AND(IC30,$F30+$G30&gt;=PrSettings!$M$8),(ABS(HZ30-$F30)+ABS(IA30-$G30)&lt;=1)*1,""))),"")</f>
        <v/>
      </c>
      <c r="IG30" s="220"/>
      <c r="II30" s="186">
        <f t="shared" si="18"/>
        <v>22</v>
      </c>
      <c r="IJ30" s="187" t="str">
        <f t="shared" si="436"/>
        <v>Turkey</v>
      </c>
      <c r="IK30" s="188">
        <f t="shared" si="80"/>
        <v>40</v>
      </c>
      <c r="IL30" s="187" t="str">
        <f t="shared" si="437"/>
        <v>Paraguay</v>
      </c>
      <c r="IM30" s="222"/>
      <c r="IN30" s="222"/>
      <c r="IO30" s="218"/>
      <c r="IP30" s="188" t="str">
        <f t="shared" si="438"/>
        <v/>
      </c>
      <c r="IQ30" s="188" t="str">
        <f>IF((IP30&lt;&gt;""),IF(OR($F30&lt;&gt;$G30,PrSettings!$M$4="●"),(($F30-$G30)=(IM30-IN30))*1,0),"")</f>
        <v/>
      </c>
      <c r="IR30" s="188" t="str">
        <f t="shared" si="439"/>
        <v/>
      </c>
      <c r="IS30" s="188" t="str">
        <f>IF(IP30&lt;&gt;"",IF(ABS($F30-$G30)&gt;=PrSettings!$M$7,(ABS($F30-$G30-IM30+IN30)&lt;=1)*1,IF(AND(IP30,$F30=$G30,$F30&gt;=PrSettings!$M$6),(ABS(IM30-$F30)&lt;=1)*1,IF(AND(IP30,$F30+$G30&gt;=PrSettings!$M$8),(ABS(IM30-$F30)+ABS(IN30-$G30)&lt;=1)*1,""))),"")</f>
        <v/>
      </c>
      <c r="IT30" s="220"/>
      <c r="IV30" s="186">
        <f t="shared" si="19"/>
        <v>22</v>
      </c>
      <c r="IW30" s="187" t="str">
        <f t="shared" si="440"/>
        <v>Turkey</v>
      </c>
      <c r="IX30" s="188">
        <f t="shared" si="83"/>
        <v>40</v>
      </c>
      <c r="IY30" s="187" t="str">
        <f t="shared" si="441"/>
        <v>Paraguay</v>
      </c>
      <c r="IZ30" s="222"/>
      <c r="JA30" s="222"/>
      <c r="JB30" s="218"/>
      <c r="JC30" s="188" t="str">
        <f t="shared" si="442"/>
        <v/>
      </c>
      <c r="JD30" s="188" t="str">
        <f>IF((JC30&lt;&gt;""),IF(OR($F30&lt;&gt;$G30,PrSettings!$M$4="●"),(($F30-$G30)=(IZ30-JA30))*1,0),"")</f>
        <v/>
      </c>
      <c r="JE30" s="188" t="str">
        <f t="shared" si="443"/>
        <v/>
      </c>
      <c r="JF30" s="188" t="str">
        <f>IF(JC30&lt;&gt;"",IF(ABS($F30-$G30)&gt;=PrSettings!$M$7,(ABS($F30-$G30-IZ30+JA30)&lt;=1)*1,IF(AND(JC30,$F30=$G30,$F30&gt;=PrSettings!$M$6),(ABS(IZ30-$F30)&lt;=1)*1,IF(AND(JC30,$F30+$G30&gt;=PrSettings!$M$8),(ABS(IZ30-$F30)+ABS(JA30-$G30)&lt;=1)*1,""))),"")</f>
        <v/>
      </c>
      <c r="JG30" s="220"/>
      <c r="JI30" s="186">
        <f t="shared" si="20"/>
        <v>22</v>
      </c>
      <c r="JJ30" s="187" t="str">
        <f t="shared" si="444"/>
        <v>Turkey</v>
      </c>
      <c r="JK30" s="188">
        <f t="shared" si="86"/>
        <v>40</v>
      </c>
      <c r="JL30" s="187" t="str">
        <f t="shared" si="445"/>
        <v>Paraguay</v>
      </c>
      <c r="JM30" s="222"/>
      <c r="JN30" s="222"/>
      <c r="JO30" s="218"/>
      <c r="JP30" s="188" t="str">
        <f t="shared" si="446"/>
        <v/>
      </c>
      <c r="JQ30" s="188" t="str">
        <f>IF((JP30&lt;&gt;""),IF(OR($F30&lt;&gt;$G30,PrSettings!$M$4="●"),(($F30-$G30)=(JM30-JN30))*1,0),"")</f>
        <v/>
      </c>
      <c r="JR30" s="188" t="str">
        <f t="shared" si="447"/>
        <v/>
      </c>
      <c r="JS30" s="188" t="str">
        <f>IF(JP30&lt;&gt;"",IF(ABS($F30-$G30)&gt;=PrSettings!$M$7,(ABS($F30-$G30-JM30+JN30)&lt;=1)*1,IF(AND(JP30,$F30=$G30,$F30&gt;=PrSettings!$M$6),(ABS(JM30-$F30)&lt;=1)*1,IF(AND(JP30,$F30+$G30&gt;=PrSettings!$M$8),(ABS(JM30-$F30)+ABS(JN30-$G30)&lt;=1)*1,""))),"")</f>
        <v/>
      </c>
      <c r="JT30" s="220"/>
      <c r="JV30" s="186">
        <f t="shared" si="21"/>
        <v>22</v>
      </c>
      <c r="JW30" s="187" t="str">
        <f t="shared" si="448"/>
        <v>Turkey</v>
      </c>
      <c r="JX30" s="188">
        <f t="shared" si="89"/>
        <v>40</v>
      </c>
      <c r="JY30" s="187" t="str">
        <f t="shared" si="449"/>
        <v>Paraguay</v>
      </c>
      <c r="JZ30" s="222"/>
      <c r="KA30" s="222"/>
      <c r="KB30" s="218"/>
      <c r="KC30" s="188" t="str">
        <f t="shared" si="450"/>
        <v/>
      </c>
      <c r="KD30" s="188" t="str">
        <f>IF((KC30&lt;&gt;""),IF(OR($F30&lt;&gt;$G30,PrSettings!$M$4="●"),(($F30-$G30)=(JZ30-KA30))*1,0),"")</f>
        <v/>
      </c>
      <c r="KE30" s="188" t="str">
        <f t="shared" si="451"/>
        <v/>
      </c>
      <c r="KF30" s="188" t="str">
        <f>IF(KC30&lt;&gt;"",IF(ABS($F30-$G30)&gt;=PrSettings!$M$7,(ABS($F30-$G30-JZ30+KA30)&lt;=1)*1,IF(AND(KC30,$F30=$G30,$F30&gt;=PrSettings!$M$6),(ABS(JZ30-$F30)&lt;=1)*1,IF(AND(KC30,$F30+$G30&gt;=PrSettings!$M$8),(ABS(JZ30-$F30)+ABS(KA30-$G30)&lt;=1)*1,""))),"")</f>
        <v/>
      </c>
      <c r="KG30" s="220"/>
      <c r="KI30" s="186">
        <f t="shared" si="22"/>
        <v>22</v>
      </c>
      <c r="KJ30" s="187" t="str">
        <f t="shared" si="452"/>
        <v>Turkey</v>
      </c>
      <c r="KK30" s="188">
        <f t="shared" si="92"/>
        <v>40</v>
      </c>
      <c r="KL30" s="187" t="str">
        <f t="shared" si="453"/>
        <v>Paraguay</v>
      </c>
      <c r="KM30" s="222"/>
      <c r="KN30" s="222"/>
      <c r="KO30" s="218"/>
      <c r="KP30" s="188" t="str">
        <f t="shared" si="454"/>
        <v/>
      </c>
      <c r="KQ30" s="188" t="str">
        <f>IF((KP30&lt;&gt;""),IF(OR($F30&lt;&gt;$G30,PrSettings!$M$4="●"),(($F30-$G30)=(KM30-KN30))*1,0),"")</f>
        <v/>
      </c>
      <c r="KR30" s="188" t="str">
        <f t="shared" si="455"/>
        <v/>
      </c>
      <c r="KS30" s="188" t="str">
        <f>IF(KP30&lt;&gt;"",IF(ABS($F30-$G30)&gt;=PrSettings!$M$7,(ABS($F30-$G30-KM30+KN30)&lt;=1)*1,IF(AND(KP30,$F30=$G30,$F30&gt;=PrSettings!$M$6),(ABS(KM30-$F30)&lt;=1)*1,IF(AND(KP30,$F30+$G30&gt;=PrSettings!$M$8),(ABS(KM30-$F30)+ABS(KN30-$G30)&lt;=1)*1,""))),"")</f>
        <v/>
      </c>
      <c r="KT30" s="220"/>
      <c r="KV30" s="186">
        <f t="shared" si="23"/>
        <v>22</v>
      </c>
      <c r="KW30" s="187" t="str">
        <f t="shared" si="456"/>
        <v>Turkey</v>
      </c>
      <c r="KX30" s="188">
        <f t="shared" si="95"/>
        <v>40</v>
      </c>
      <c r="KY30" s="187" t="str">
        <f t="shared" si="457"/>
        <v>Paraguay</v>
      </c>
      <c r="KZ30" s="222"/>
      <c r="LA30" s="222"/>
      <c r="LB30" s="218"/>
      <c r="LC30" s="188" t="str">
        <f t="shared" si="458"/>
        <v/>
      </c>
      <c r="LD30" s="188" t="str">
        <f>IF((LC30&lt;&gt;""),IF(OR($F30&lt;&gt;$G30,PrSettings!$M$4="●"),(($F30-$G30)=(KZ30-LA30))*1,0),"")</f>
        <v/>
      </c>
      <c r="LE30" s="188" t="str">
        <f t="shared" si="459"/>
        <v/>
      </c>
      <c r="LF30" s="188" t="str">
        <f>IF(LC30&lt;&gt;"",IF(ABS($F30-$G30)&gt;=PrSettings!$M$7,(ABS($F30-$G30-KZ30+LA30)&lt;=1)*1,IF(AND(LC30,$F30=$G30,$F30&gt;=PrSettings!$M$6),(ABS(KZ30-$F30)&lt;=1)*1,IF(AND(LC30,$F30+$G30&gt;=PrSettings!$M$8),(ABS(KZ30-$F30)+ABS(LA30-$G30)&lt;=1)*1,""))),"")</f>
        <v/>
      </c>
      <c r="LG30" s="220"/>
      <c r="LI30" s="186">
        <f t="shared" si="24"/>
        <v>22</v>
      </c>
      <c r="LJ30" s="187" t="str">
        <f t="shared" si="460"/>
        <v>Turkey</v>
      </c>
      <c r="LK30" s="188">
        <f t="shared" si="98"/>
        <v>40</v>
      </c>
      <c r="LL30" s="187" t="str">
        <f t="shared" si="461"/>
        <v>Paraguay</v>
      </c>
      <c r="LM30" s="222"/>
      <c r="LN30" s="222"/>
      <c r="LO30" s="218"/>
      <c r="LP30" s="188" t="str">
        <f t="shared" si="462"/>
        <v/>
      </c>
      <c r="LQ30" s="188" t="str">
        <f>IF((LP30&lt;&gt;""),IF(OR($F30&lt;&gt;$G30,PrSettings!$M$4="●"),(($F30-$G30)=(LM30-LN30))*1,0),"")</f>
        <v/>
      </c>
      <c r="LR30" s="188" t="str">
        <f t="shared" si="463"/>
        <v/>
      </c>
      <c r="LS30" s="188" t="str">
        <f>IF(LP30&lt;&gt;"",IF(ABS($F30-$G30)&gt;=PrSettings!$M$7,(ABS($F30-$G30-LM30+LN30)&lt;=1)*1,IF(AND(LP30,$F30=$G30,$F30&gt;=PrSettings!$M$6),(ABS(LM30-$F30)&lt;=1)*1,IF(AND(LP30,$F30+$G30&gt;=PrSettings!$M$8),(ABS(LM30-$F30)+ABS(LN30-$G30)&lt;=1)*1,""))),"")</f>
        <v/>
      </c>
      <c r="LT30" s="220"/>
      <c r="LV30" s="186">
        <f t="shared" si="25"/>
        <v>22</v>
      </c>
      <c r="LW30" s="187" t="str">
        <f t="shared" si="464"/>
        <v>Turkey</v>
      </c>
      <c r="LX30" s="188">
        <f t="shared" si="101"/>
        <v>40</v>
      </c>
      <c r="LY30" s="187" t="str">
        <f t="shared" si="465"/>
        <v>Paraguay</v>
      </c>
      <c r="LZ30" s="222"/>
      <c r="MA30" s="222"/>
      <c r="MB30" s="218"/>
      <c r="MC30" s="188" t="str">
        <f t="shared" si="466"/>
        <v/>
      </c>
      <c r="MD30" s="188" t="str">
        <f>IF((MC30&lt;&gt;""),IF(OR($F30&lt;&gt;$G30,PrSettings!$M$4="●"),(($F30-$G30)=(LZ30-MA30))*1,0),"")</f>
        <v/>
      </c>
      <c r="ME30" s="188" t="str">
        <f t="shared" si="467"/>
        <v/>
      </c>
      <c r="MF30" s="188" t="str">
        <f>IF(MC30&lt;&gt;"",IF(ABS($F30-$G30)&gt;=PrSettings!$M$7,(ABS($F30-$G30-LZ30+MA30)&lt;=1)*1,IF(AND(MC30,$F30=$G30,$F30&gt;=PrSettings!$M$6),(ABS(LZ30-$F30)&lt;=1)*1,IF(AND(MC30,$F30+$G30&gt;=PrSettings!$M$8),(ABS(LZ30-$F30)+ABS(MA30-$G30)&lt;=1)*1,""))),"")</f>
        <v/>
      </c>
      <c r="MG30" s="220"/>
    </row>
    <row r="31" spans="2:345">
      <c r="B31" s="186">
        <f>INDEX(Groups!$C$7:$C$65,MATCH(C31,Groups!$D$7:$D$65,0))</f>
        <v>22</v>
      </c>
      <c r="C31" s="187" t="str">
        <f>CalcD!$P$26</f>
        <v>Turkey</v>
      </c>
      <c r="D31" s="188">
        <f>INDEX(Groups!$C$7:$C$65,MATCH(E31,Groups!$D$7:$D$65,0))</f>
        <v>16</v>
      </c>
      <c r="E31" s="187" t="str">
        <f>CalcD!$Q$26</f>
        <v>USA</v>
      </c>
      <c r="F31" s="189" t="str">
        <f>CalcD!$R$26</f>
        <v/>
      </c>
      <c r="G31" s="190" t="str">
        <f>CalcD!$S$26</f>
        <v/>
      </c>
      <c r="I31" s="186">
        <f t="shared" si="0"/>
        <v>22</v>
      </c>
      <c r="J31" s="187" t="str">
        <f t="shared" si="364"/>
        <v>Turkey</v>
      </c>
      <c r="K31" s="188">
        <f t="shared" si="26"/>
        <v>16</v>
      </c>
      <c r="L31" s="187" t="str">
        <f t="shared" si="365"/>
        <v>USA</v>
      </c>
      <c r="M31" s="222"/>
      <c r="N31" s="222"/>
      <c r="O31" s="218"/>
      <c r="P31" s="188" t="str">
        <f t="shared" si="366"/>
        <v/>
      </c>
      <c r="Q31" s="188" t="str">
        <f>IF((P31&lt;&gt;""),IF(OR($F31&lt;&gt;$G31,PrSettings!$M$4="●"),(($F31-$G31)=(M31-N31))*1,0),"")</f>
        <v/>
      </c>
      <c r="R31" s="188" t="str">
        <f t="shared" si="367"/>
        <v/>
      </c>
      <c r="S31" s="188" t="str">
        <f>IF(P31&lt;&gt;"",IF(ABS($F31-$G31)&gt;=PrSettings!$M$7,(ABS($F31-$G31-M31+N31)&lt;=1)*1,IF(AND(P31,$F31=$G31,$F31&gt;=PrSettings!$M$6),(ABS(M31-$F31)&lt;=1)*1,IF(AND(P31,$F31+$G31&gt;=PrSettings!$M$8),(ABS(M31-$F31)+ABS(N31-$G31)&lt;=1)*1,""))),"")</f>
        <v/>
      </c>
      <c r="T31" s="220"/>
      <c r="V31" s="186">
        <f t="shared" si="1"/>
        <v>22</v>
      </c>
      <c r="W31" s="187" t="str">
        <f t="shared" si="368"/>
        <v>Turkey</v>
      </c>
      <c r="X31" s="188">
        <f t="shared" si="29"/>
        <v>16</v>
      </c>
      <c r="Y31" s="187" t="str">
        <f t="shared" si="369"/>
        <v>USA</v>
      </c>
      <c r="Z31" s="222"/>
      <c r="AA31" s="222"/>
      <c r="AB31" s="218"/>
      <c r="AC31" s="188" t="str">
        <f t="shared" si="370"/>
        <v/>
      </c>
      <c r="AD31" s="188" t="str">
        <f>IF((AC31&lt;&gt;""),IF(OR($F31&lt;&gt;$G31,PrSettings!$M$4="●"),(($F31-$G31)=(Z31-AA31))*1,0),"")</f>
        <v/>
      </c>
      <c r="AE31" s="188" t="str">
        <f t="shared" si="371"/>
        <v/>
      </c>
      <c r="AF31" s="188" t="str">
        <f>IF(AC31&lt;&gt;"",IF(ABS($F31-$G31)&gt;=PrSettings!$M$7,(ABS($F31-$G31-Z31+AA31)&lt;=1)*1,IF(AND(AC31,$F31=$G31,$F31&gt;=PrSettings!$M$6),(ABS(Z31-$F31)&lt;=1)*1,IF(AND(AC31,$F31+$G31&gt;=PrSettings!$M$8),(ABS(Z31-$F31)+ABS(AA31-$G31)&lt;=1)*1,""))),"")</f>
        <v/>
      </c>
      <c r="AG31" s="220"/>
      <c r="AI31" s="186">
        <f t="shared" si="2"/>
        <v>22</v>
      </c>
      <c r="AJ31" s="187" t="str">
        <f t="shared" si="372"/>
        <v>Turkey</v>
      </c>
      <c r="AK31" s="188">
        <f t="shared" si="32"/>
        <v>16</v>
      </c>
      <c r="AL31" s="187" t="str">
        <f t="shared" si="373"/>
        <v>USA</v>
      </c>
      <c r="AM31" s="222"/>
      <c r="AN31" s="222"/>
      <c r="AO31" s="218"/>
      <c r="AP31" s="188" t="str">
        <f t="shared" si="374"/>
        <v/>
      </c>
      <c r="AQ31" s="188" t="str">
        <f>IF((AP31&lt;&gt;""),IF(OR($F31&lt;&gt;$G31,PrSettings!$M$4="●"),(($F31-$G31)=(AM31-AN31))*1,0),"")</f>
        <v/>
      </c>
      <c r="AR31" s="188" t="str">
        <f t="shared" si="375"/>
        <v/>
      </c>
      <c r="AS31" s="188" t="str">
        <f>IF(AP31&lt;&gt;"",IF(ABS($F31-$G31)&gt;=PrSettings!$M$7,(ABS($F31-$G31-AM31+AN31)&lt;=1)*1,IF(AND(AP31,$F31=$G31,$F31&gt;=PrSettings!$M$6),(ABS(AM31-$F31)&lt;=1)*1,IF(AND(AP31,$F31+$G31&gt;=PrSettings!$M$8),(ABS(AM31-$F31)+ABS(AN31-$G31)&lt;=1)*1,""))),"")</f>
        <v/>
      </c>
      <c r="AT31" s="220"/>
      <c r="AV31" s="186">
        <f t="shared" si="3"/>
        <v>22</v>
      </c>
      <c r="AW31" s="187" t="str">
        <f t="shared" si="376"/>
        <v>Turkey</v>
      </c>
      <c r="AX31" s="188">
        <f t="shared" si="35"/>
        <v>16</v>
      </c>
      <c r="AY31" s="187" t="str">
        <f t="shared" si="377"/>
        <v>USA</v>
      </c>
      <c r="AZ31" s="222"/>
      <c r="BA31" s="222"/>
      <c r="BB31" s="218"/>
      <c r="BC31" s="188" t="str">
        <f t="shared" si="378"/>
        <v/>
      </c>
      <c r="BD31" s="188" t="str">
        <f>IF((BC31&lt;&gt;""),IF(OR($F31&lt;&gt;$G31,PrSettings!$M$4="●"),(($F31-$G31)=(AZ31-BA31))*1,0),"")</f>
        <v/>
      </c>
      <c r="BE31" s="188" t="str">
        <f t="shared" si="379"/>
        <v/>
      </c>
      <c r="BF31" s="188" t="str">
        <f>IF(BC31&lt;&gt;"",IF(ABS($F31-$G31)&gt;=PrSettings!$M$7,(ABS($F31-$G31-AZ31+BA31)&lt;=1)*1,IF(AND(BC31,$F31=$G31,$F31&gt;=PrSettings!$M$6),(ABS(AZ31-$F31)&lt;=1)*1,IF(AND(BC31,$F31+$G31&gt;=PrSettings!$M$8),(ABS(AZ31-$F31)+ABS(BA31-$G31)&lt;=1)*1,""))),"")</f>
        <v/>
      </c>
      <c r="BG31" s="220"/>
      <c r="BI31" s="186">
        <f t="shared" si="4"/>
        <v>22</v>
      </c>
      <c r="BJ31" s="187" t="str">
        <f t="shared" si="380"/>
        <v>Turkey</v>
      </c>
      <c r="BK31" s="188">
        <f t="shared" si="38"/>
        <v>16</v>
      </c>
      <c r="BL31" s="187" t="str">
        <f t="shared" si="381"/>
        <v>USA</v>
      </c>
      <c r="BM31" s="222"/>
      <c r="BN31" s="222"/>
      <c r="BO31" s="218"/>
      <c r="BP31" s="188" t="str">
        <f t="shared" si="382"/>
        <v/>
      </c>
      <c r="BQ31" s="188" t="str">
        <f>IF((BP31&lt;&gt;""),IF(OR($F31&lt;&gt;$G31,PrSettings!$M$4="●"),(($F31-$G31)=(BM31-BN31))*1,0),"")</f>
        <v/>
      </c>
      <c r="BR31" s="188" t="str">
        <f t="shared" si="383"/>
        <v/>
      </c>
      <c r="BS31" s="188" t="str">
        <f>IF(BP31&lt;&gt;"",IF(ABS($F31-$G31)&gt;=PrSettings!$M$7,(ABS($F31-$G31-BM31+BN31)&lt;=1)*1,IF(AND(BP31,$F31=$G31,$F31&gt;=PrSettings!$M$6),(ABS(BM31-$F31)&lt;=1)*1,IF(AND(BP31,$F31+$G31&gt;=PrSettings!$M$8),(ABS(BM31-$F31)+ABS(BN31-$G31)&lt;=1)*1,""))),"")</f>
        <v/>
      </c>
      <c r="BT31" s="220"/>
      <c r="BV31" s="186">
        <f t="shared" si="5"/>
        <v>22</v>
      </c>
      <c r="BW31" s="187" t="str">
        <f t="shared" si="384"/>
        <v>Turkey</v>
      </c>
      <c r="BX31" s="188">
        <f t="shared" si="41"/>
        <v>16</v>
      </c>
      <c r="BY31" s="187" t="str">
        <f t="shared" si="385"/>
        <v>USA</v>
      </c>
      <c r="BZ31" s="222"/>
      <c r="CA31" s="222"/>
      <c r="CB31" s="218"/>
      <c r="CC31" s="188" t="str">
        <f t="shared" si="386"/>
        <v/>
      </c>
      <c r="CD31" s="188" t="str">
        <f>IF((CC31&lt;&gt;""),IF(OR($F31&lt;&gt;$G31,PrSettings!$M$4="●"),(($F31-$G31)=(BZ31-CA31))*1,0),"")</f>
        <v/>
      </c>
      <c r="CE31" s="188" t="str">
        <f t="shared" si="387"/>
        <v/>
      </c>
      <c r="CF31" s="188" t="str">
        <f>IF(CC31&lt;&gt;"",IF(ABS($F31-$G31)&gt;=PrSettings!$M$7,(ABS($F31-$G31-BZ31+CA31)&lt;=1)*1,IF(AND(CC31,$F31=$G31,$F31&gt;=PrSettings!$M$6),(ABS(BZ31-$F31)&lt;=1)*1,IF(AND(CC31,$F31+$G31&gt;=PrSettings!$M$8),(ABS(BZ31-$F31)+ABS(CA31-$G31)&lt;=1)*1,""))),"")</f>
        <v/>
      </c>
      <c r="CG31" s="220"/>
      <c r="CI31" s="186">
        <f t="shared" si="6"/>
        <v>22</v>
      </c>
      <c r="CJ31" s="187" t="str">
        <f t="shared" si="388"/>
        <v>Turkey</v>
      </c>
      <c r="CK31" s="188">
        <f t="shared" si="44"/>
        <v>16</v>
      </c>
      <c r="CL31" s="187" t="str">
        <f t="shared" si="389"/>
        <v>USA</v>
      </c>
      <c r="CM31" s="222"/>
      <c r="CN31" s="222"/>
      <c r="CO31" s="218"/>
      <c r="CP31" s="188" t="str">
        <f t="shared" si="390"/>
        <v/>
      </c>
      <c r="CQ31" s="188" t="str">
        <f>IF((CP31&lt;&gt;""),IF(OR($F31&lt;&gt;$G31,PrSettings!$M$4="●"),(($F31-$G31)=(CM31-CN31))*1,0),"")</f>
        <v/>
      </c>
      <c r="CR31" s="188" t="str">
        <f t="shared" si="391"/>
        <v/>
      </c>
      <c r="CS31" s="188" t="str">
        <f>IF(CP31&lt;&gt;"",IF(ABS($F31-$G31)&gt;=PrSettings!$M$7,(ABS($F31-$G31-CM31+CN31)&lt;=1)*1,IF(AND(CP31,$F31=$G31,$F31&gt;=PrSettings!$M$6),(ABS(CM31-$F31)&lt;=1)*1,IF(AND(CP31,$F31+$G31&gt;=PrSettings!$M$8),(ABS(CM31-$F31)+ABS(CN31-$G31)&lt;=1)*1,""))),"")</f>
        <v/>
      </c>
      <c r="CT31" s="220"/>
      <c r="CV31" s="186">
        <f t="shared" si="7"/>
        <v>22</v>
      </c>
      <c r="CW31" s="187" t="str">
        <f t="shared" si="392"/>
        <v>Turkey</v>
      </c>
      <c r="CX31" s="188">
        <f t="shared" si="47"/>
        <v>16</v>
      </c>
      <c r="CY31" s="187" t="str">
        <f t="shared" si="393"/>
        <v>USA</v>
      </c>
      <c r="CZ31" s="222"/>
      <c r="DA31" s="222"/>
      <c r="DB31" s="218"/>
      <c r="DC31" s="188" t="str">
        <f t="shared" si="394"/>
        <v/>
      </c>
      <c r="DD31" s="188" t="str">
        <f>IF((DC31&lt;&gt;""),IF(OR($F31&lt;&gt;$G31,PrSettings!$M$4="●"),(($F31-$G31)=(CZ31-DA31))*1,0),"")</f>
        <v/>
      </c>
      <c r="DE31" s="188" t="str">
        <f t="shared" si="395"/>
        <v/>
      </c>
      <c r="DF31" s="188" t="str">
        <f>IF(DC31&lt;&gt;"",IF(ABS($F31-$G31)&gt;=PrSettings!$M$7,(ABS($F31-$G31-CZ31+DA31)&lt;=1)*1,IF(AND(DC31,$F31=$G31,$F31&gt;=PrSettings!$M$6),(ABS(CZ31-$F31)&lt;=1)*1,IF(AND(DC31,$F31+$G31&gt;=PrSettings!$M$8),(ABS(CZ31-$F31)+ABS(DA31-$G31)&lt;=1)*1,""))),"")</f>
        <v/>
      </c>
      <c r="DG31" s="220"/>
      <c r="DI31" s="186">
        <f t="shared" si="8"/>
        <v>22</v>
      </c>
      <c r="DJ31" s="187" t="str">
        <f t="shared" si="396"/>
        <v>Turkey</v>
      </c>
      <c r="DK31" s="188">
        <f t="shared" si="50"/>
        <v>16</v>
      </c>
      <c r="DL31" s="187" t="str">
        <f t="shared" si="397"/>
        <v>USA</v>
      </c>
      <c r="DM31" s="222"/>
      <c r="DN31" s="222"/>
      <c r="DO31" s="218"/>
      <c r="DP31" s="188" t="str">
        <f t="shared" si="398"/>
        <v/>
      </c>
      <c r="DQ31" s="188" t="str">
        <f>IF((DP31&lt;&gt;""),IF(OR($F31&lt;&gt;$G31,PrSettings!$M$4="●"),(($F31-$G31)=(DM31-DN31))*1,0),"")</f>
        <v/>
      </c>
      <c r="DR31" s="188" t="str">
        <f t="shared" si="399"/>
        <v/>
      </c>
      <c r="DS31" s="188" t="str">
        <f>IF(DP31&lt;&gt;"",IF(ABS($F31-$G31)&gt;=PrSettings!$M$7,(ABS($F31-$G31-DM31+DN31)&lt;=1)*1,IF(AND(DP31,$F31=$G31,$F31&gt;=PrSettings!$M$6),(ABS(DM31-$F31)&lt;=1)*1,IF(AND(DP31,$F31+$G31&gt;=PrSettings!$M$8),(ABS(DM31-$F31)+ABS(DN31-$G31)&lt;=1)*1,""))),"")</f>
        <v/>
      </c>
      <c r="DT31" s="220"/>
      <c r="DV31" s="186">
        <f t="shared" si="9"/>
        <v>22</v>
      </c>
      <c r="DW31" s="187" t="str">
        <f t="shared" si="400"/>
        <v>Turkey</v>
      </c>
      <c r="DX31" s="188">
        <f t="shared" si="53"/>
        <v>16</v>
      </c>
      <c r="DY31" s="187" t="str">
        <f t="shared" si="401"/>
        <v>USA</v>
      </c>
      <c r="DZ31" s="222"/>
      <c r="EA31" s="222"/>
      <c r="EB31" s="218"/>
      <c r="EC31" s="188" t="str">
        <f t="shared" si="402"/>
        <v/>
      </c>
      <c r="ED31" s="188" t="str">
        <f>IF((EC31&lt;&gt;""),IF(OR($F31&lt;&gt;$G31,PrSettings!$M$4="●"),(($F31-$G31)=(DZ31-EA31))*1,0),"")</f>
        <v/>
      </c>
      <c r="EE31" s="188" t="str">
        <f t="shared" si="403"/>
        <v/>
      </c>
      <c r="EF31" s="188" t="str">
        <f>IF(EC31&lt;&gt;"",IF(ABS($F31-$G31)&gt;=PrSettings!$M$7,(ABS($F31-$G31-DZ31+EA31)&lt;=1)*1,IF(AND(EC31,$F31=$G31,$F31&gt;=PrSettings!$M$6),(ABS(DZ31-$F31)&lt;=1)*1,IF(AND(EC31,$F31+$G31&gt;=PrSettings!$M$8),(ABS(DZ31-$F31)+ABS(EA31-$G31)&lt;=1)*1,""))),"")</f>
        <v/>
      </c>
      <c r="EG31" s="220"/>
      <c r="EI31" s="186">
        <f t="shared" si="10"/>
        <v>22</v>
      </c>
      <c r="EJ31" s="187" t="str">
        <f t="shared" si="404"/>
        <v>Turkey</v>
      </c>
      <c r="EK31" s="188">
        <f t="shared" si="56"/>
        <v>16</v>
      </c>
      <c r="EL31" s="187" t="str">
        <f t="shared" si="405"/>
        <v>USA</v>
      </c>
      <c r="EM31" s="222"/>
      <c r="EN31" s="222"/>
      <c r="EO31" s="218"/>
      <c r="EP31" s="188" t="str">
        <f t="shared" si="406"/>
        <v/>
      </c>
      <c r="EQ31" s="188" t="str">
        <f>IF((EP31&lt;&gt;""),IF(OR($F31&lt;&gt;$G31,PrSettings!$M$4="●"),(($F31-$G31)=(EM31-EN31))*1,0),"")</f>
        <v/>
      </c>
      <c r="ER31" s="188" t="str">
        <f t="shared" si="407"/>
        <v/>
      </c>
      <c r="ES31" s="188" t="str">
        <f>IF(EP31&lt;&gt;"",IF(ABS($F31-$G31)&gt;=PrSettings!$M$7,(ABS($F31-$G31-EM31+EN31)&lt;=1)*1,IF(AND(EP31,$F31=$G31,$F31&gt;=PrSettings!$M$6),(ABS(EM31-$F31)&lt;=1)*1,IF(AND(EP31,$F31+$G31&gt;=PrSettings!$M$8),(ABS(EM31-$F31)+ABS(EN31-$G31)&lt;=1)*1,""))),"")</f>
        <v/>
      </c>
      <c r="ET31" s="220"/>
      <c r="EV31" s="186">
        <f t="shared" si="11"/>
        <v>22</v>
      </c>
      <c r="EW31" s="187" t="str">
        <f t="shared" si="408"/>
        <v>Turkey</v>
      </c>
      <c r="EX31" s="188">
        <f t="shared" si="59"/>
        <v>16</v>
      </c>
      <c r="EY31" s="187" t="str">
        <f t="shared" si="409"/>
        <v>USA</v>
      </c>
      <c r="EZ31" s="222"/>
      <c r="FA31" s="222"/>
      <c r="FB31" s="218"/>
      <c r="FC31" s="188" t="str">
        <f t="shared" si="410"/>
        <v/>
      </c>
      <c r="FD31" s="188" t="str">
        <f>IF((FC31&lt;&gt;""),IF(OR($F31&lt;&gt;$G31,PrSettings!$M$4="●"),(($F31-$G31)=(EZ31-FA31))*1,0),"")</f>
        <v/>
      </c>
      <c r="FE31" s="188" t="str">
        <f t="shared" si="411"/>
        <v/>
      </c>
      <c r="FF31" s="188" t="str">
        <f>IF(FC31&lt;&gt;"",IF(ABS($F31-$G31)&gt;=PrSettings!$M$7,(ABS($F31-$G31-EZ31+FA31)&lt;=1)*1,IF(AND(FC31,$F31=$G31,$F31&gt;=PrSettings!$M$6),(ABS(EZ31-$F31)&lt;=1)*1,IF(AND(FC31,$F31+$G31&gt;=PrSettings!$M$8),(ABS(EZ31-$F31)+ABS(FA31-$G31)&lt;=1)*1,""))),"")</f>
        <v/>
      </c>
      <c r="FG31" s="220"/>
      <c r="FI31" s="186">
        <f t="shared" si="12"/>
        <v>22</v>
      </c>
      <c r="FJ31" s="187" t="str">
        <f t="shared" si="412"/>
        <v>Turkey</v>
      </c>
      <c r="FK31" s="188">
        <f t="shared" si="62"/>
        <v>16</v>
      </c>
      <c r="FL31" s="187" t="str">
        <f t="shared" si="413"/>
        <v>USA</v>
      </c>
      <c r="FM31" s="222"/>
      <c r="FN31" s="222"/>
      <c r="FO31" s="218"/>
      <c r="FP31" s="188" t="str">
        <f t="shared" si="414"/>
        <v/>
      </c>
      <c r="FQ31" s="188" t="str">
        <f>IF((FP31&lt;&gt;""),IF(OR($F31&lt;&gt;$G31,PrSettings!$M$4="●"),(($F31-$G31)=(FM31-FN31))*1,0),"")</f>
        <v/>
      </c>
      <c r="FR31" s="188" t="str">
        <f t="shared" si="415"/>
        <v/>
      </c>
      <c r="FS31" s="188" t="str">
        <f>IF(FP31&lt;&gt;"",IF(ABS($F31-$G31)&gt;=PrSettings!$M$7,(ABS($F31-$G31-FM31+FN31)&lt;=1)*1,IF(AND(FP31,$F31=$G31,$F31&gt;=PrSettings!$M$6),(ABS(FM31-$F31)&lt;=1)*1,IF(AND(FP31,$F31+$G31&gt;=PrSettings!$M$8),(ABS(FM31-$F31)+ABS(FN31-$G31)&lt;=1)*1,""))),"")</f>
        <v/>
      </c>
      <c r="FT31" s="220"/>
      <c r="FV31" s="186">
        <f t="shared" si="13"/>
        <v>22</v>
      </c>
      <c r="FW31" s="187" t="str">
        <f t="shared" si="416"/>
        <v>Turkey</v>
      </c>
      <c r="FX31" s="188">
        <f t="shared" si="65"/>
        <v>16</v>
      </c>
      <c r="FY31" s="187" t="str">
        <f t="shared" si="417"/>
        <v>USA</v>
      </c>
      <c r="FZ31" s="222"/>
      <c r="GA31" s="222"/>
      <c r="GB31" s="218"/>
      <c r="GC31" s="188" t="str">
        <f t="shared" si="418"/>
        <v/>
      </c>
      <c r="GD31" s="188" t="str">
        <f>IF((GC31&lt;&gt;""),IF(OR($F31&lt;&gt;$G31,PrSettings!$M$4="●"),(($F31-$G31)=(FZ31-GA31))*1,0),"")</f>
        <v/>
      </c>
      <c r="GE31" s="188" t="str">
        <f t="shared" si="419"/>
        <v/>
      </c>
      <c r="GF31" s="188" t="str">
        <f>IF(GC31&lt;&gt;"",IF(ABS($F31-$G31)&gt;=PrSettings!$M$7,(ABS($F31-$G31-FZ31+GA31)&lt;=1)*1,IF(AND(GC31,$F31=$G31,$F31&gt;=PrSettings!$M$6),(ABS(FZ31-$F31)&lt;=1)*1,IF(AND(GC31,$F31+$G31&gt;=PrSettings!$M$8),(ABS(FZ31-$F31)+ABS(GA31-$G31)&lt;=1)*1,""))),"")</f>
        <v/>
      </c>
      <c r="GG31" s="220"/>
      <c r="GI31" s="186">
        <f t="shared" si="14"/>
        <v>22</v>
      </c>
      <c r="GJ31" s="187" t="str">
        <f t="shared" si="420"/>
        <v>Turkey</v>
      </c>
      <c r="GK31" s="188">
        <f t="shared" si="68"/>
        <v>16</v>
      </c>
      <c r="GL31" s="187" t="str">
        <f t="shared" si="421"/>
        <v>USA</v>
      </c>
      <c r="GM31" s="222"/>
      <c r="GN31" s="222"/>
      <c r="GO31" s="218"/>
      <c r="GP31" s="188" t="str">
        <f t="shared" si="422"/>
        <v/>
      </c>
      <c r="GQ31" s="188" t="str">
        <f>IF((GP31&lt;&gt;""),IF(OR($F31&lt;&gt;$G31,PrSettings!$M$4="●"),(($F31-$G31)=(GM31-GN31))*1,0),"")</f>
        <v/>
      </c>
      <c r="GR31" s="188" t="str">
        <f t="shared" si="423"/>
        <v/>
      </c>
      <c r="GS31" s="188" t="str">
        <f>IF(GP31&lt;&gt;"",IF(ABS($F31-$G31)&gt;=PrSettings!$M$7,(ABS($F31-$G31-GM31+GN31)&lt;=1)*1,IF(AND(GP31,$F31=$G31,$F31&gt;=PrSettings!$M$6),(ABS(GM31-$F31)&lt;=1)*1,IF(AND(GP31,$F31+$G31&gt;=PrSettings!$M$8),(ABS(GM31-$F31)+ABS(GN31-$G31)&lt;=1)*1,""))),"")</f>
        <v/>
      </c>
      <c r="GT31" s="220"/>
      <c r="GV31" s="186">
        <f t="shared" si="15"/>
        <v>22</v>
      </c>
      <c r="GW31" s="187" t="str">
        <f t="shared" si="424"/>
        <v>Turkey</v>
      </c>
      <c r="GX31" s="188">
        <f t="shared" si="71"/>
        <v>16</v>
      </c>
      <c r="GY31" s="187" t="str">
        <f t="shared" si="425"/>
        <v>USA</v>
      </c>
      <c r="GZ31" s="222"/>
      <c r="HA31" s="222"/>
      <c r="HB31" s="218"/>
      <c r="HC31" s="188" t="str">
        <f t="shared" si="426"/>
        <v/>
      </c>
      <c r="HD31" s="188" t="str">
        <f>IF((HC31&lt;&gt;""),IF(OR($F31&lt;&gt;$G31,PrSettings!$M$4="●"),(($F31-$G31)=(GZ31-HA31))*1,0),"")</f>
        <v/>
      </c>
      <c r="HE31" s="188" t="str">
        <f t="shared" si="427"/>
        <v/>
      </c>
      <c r="HF31" s="188" t="str">
        <f>IF(HC31&lt;&gt;"",IF(ABS($F31-$G31)&gt;=PrSettings!$M$7,(ABS($F31-$G31-GZ31+HA31)&lt;=1)*1,IF(AND(HC31,$F31=$G31,$F31&gt;=PrSettings!$M$6),(ABS(GZ31-$F31)&lt;=1)*1,IF(AND(HC31,$F31+$G31&gt;=PrSettings!$M$8),(ABS(GZ31-$F31)+ABS(HA31-$G31)&lt;=1)*1,""))),"")</f>
        <v/>
      </c>
      <c r="HG31" s="220"/>
      <c r="HI31" s="186">
        <f t="shared" si="16"/>
        <v>22</v>
      </c>
      <c r="HJ31" s="187" t="str">
        <f t="shared" si="428"/>
        <v>Turkey</v>
      </c>
      <c r="HK31" s="188">
        <f t="shared" si="74"/>
        <v>16</v>
      </c>
      <c r="HL31" s="187" t="str">
        <f t="shared" si="429"/>
        <v>USA</v>
      </c>
      <c r="HM31" s="222"/>
      <c r="HN31" s="222"/>
      <c r="HO31" s="218"/>
      <c r="HP31" s="188" t="str">
        <f t="shared" si="430"/>
        <v/>
      </c>
      <c r="HQ31" s="188" t="str">
        <f>IF((HP31&lt;&gt;""),IF(OR($F31&lt;&gt;$G31,PrSettings!$M$4="●"),(($F31-$G31)=(HM31-HN31))*1,0),"")</f>
        <v/>
      </c>
      <c r="HR31" s="188" t="str">
        <f t="shared" si="431"/>
        <v/>
      </c>
      <c r="HS31" s="188" t="str">
        <f>IF(HP31&lt;&gt;"",IF(ABS($F31-$G31)&gt;=PrSettings!$M$7,(ABS($F31-$G31-HM31+HN31)&lt;=1)*1,IF(AND(HP31,$F31=$G31,$F31&gt;=PrSettings!$M$6),(ABS(HM31-$F31)&lt;=1)*1,IF(AND(HP31,$F31+$G31&gt;=PrSettings!$M$8),(ABS(HM31-$F31)+ABS(HN31-$G31)&lt;=1)*1,""))),"")</f>
        <v/>
      </c>
      <c r="HT31" s="220"/>
      <c r="HV31" s="186">
        <f t="shared" si="17"/>
        <v>22</v>
      </c>
      <c r="HW31" s="187" t="str">
        <f t="shared" si="432"/>
        <v>Turkey</v>
      </c>
      <c r="HX31" s="188">
        <f t="shared" si="77"/>
        <v>16</v>
      </c>
      <c r="HY31" s="187" t="str">
        <f t="shared" si="433"/>
        <v>USA</v>
      </c>
      <c r="HZ31" s="222"/>
      <c r="IA31" s="222"/>
      <c r="IB31" s="218"/>
      <c r="IC31" s="188" t="str">
        <f t="shared" si="434"/>
        <v/>
      </c>
      <c r="ID31" s="188" t="str">
        <f>IF((IC31&lt;&gt;""),IF(OR($F31&lt;&gt;$G31,PrSettings!$M$4="●"),(($F31-$G31)=(HZ31-IA31))*1,0),"")</f>
        <v/>
      </c>
      <c r="IE31" s="188" t="str">
        <f t="shared" si="435"/>
        <v/>
      </c>
      <c r="IF31" s="188" t="str">
        <f>IF(IC31&lt;&gt;"",IF(ABS($F31-$G31)&gt;=PrSettings!$M$7,(ABS($F31-$G31-HZ31+IA31)&lt;=1)*1,IF(AND(IC31,$F31=$G31,$F31&gt;=PrSettings!$M$6),(ABS(HZ31-$F31)&lt;=1)*1,IF(AND(IC31,$F31+$G31&gt;=PrSettings!$M$8),(ABS(HZ31-$F31)+ABS(IA31-$G31)&lt;=1)*1,""))),"")</f>
        <v/>
      </c>
      <c r="IG31" s="220"/>
      <c r="II31" s="186">
        <f t="shared" si="18"/>
        <v>22</v>
      </c>
      <c r="IJ31" s="187" t="str">
        <f t="shared" si="436"/>
        <v>Turkey</v>
      </c>
      <c r="IK31" s="188">
        <f t="shared" si="80"/>
        <v>16</v>
      </c>
      <c r="IL31" s="187" t="str">
        <f t="shared" si="437"/>
        <v>USA</v>
      </c>
      <c r="IM31" s="222"/>
      <c r="IN31" s="222"/>
      <c r="IO31" s="218"/>
      <c r="IP31" s="188" t="str">
        <f t="shared" si="438"/>
        <v/>
      </c>
      <c r="IQ31" s="188" t="str">
        <f>IF((IP31&lt;&gt;""),IF(OR($F31&lt;&gt;$G31,PrSettings!$M$4="●"),(($F31-$G31)=(IM31-IN31))*1,0),"")</f>
        <v/>
      </c>
      <c r="IR31" s="188" t="str">
        <f t="shared" si="439"/>
        <v/>
      </c>
      <c r="IS31" s="188" t="str">
        <f>IF(IP31&lt;&gt;"",IF(ABS($F31-$G31)&gt;=PrSettings!$M$7,(ABS($F31-$G31-IM31+IN31)&lt;=1)*1,IF(AND(IP31,$F31=$G31,$F31&gt;=PrSettings!$M$6),(ABS(IM31-$F31)&lt;=1)*1,IF(AND(IP31,$F31+$G31&gt;=PrSettings!$M$8),(ABS(IM31-$F31)+ABS(IN31-$G31)&lt;=1)*1,""))),"")</f>
        <v/>
      </c>
      <c r="IT31" s="220"/>
      <c r="IV31" s="186">
        <f t="shared" si="19"/>
        <v>22</v>
      </c>
      <c r="IW31" s="187" t="str">
        <f t="shared" si="440"/>
        <v>Turkey</v>
      </c>
      <c r="IX31" s="188">
        <f t="shared" si="83"/>
        <v>16</v>
      </c>
      <c r="IY31" s="187" t="str">
        <f t="shared" si="441"/>
        <v>USA</v>
      </c>
      <c r="IZ31" s="222"/>
      <c r="JA31" s="222"/>
      <c r="JB31" s="218"/>
      <c r="JC31" s="188" t="str">
        <f t="shared" si="442"/>
        <v/>
      </c>
      <c r="JD31" s="188" t="str">
        <f>IF((JC31&lt;&gt;""),IF(OR($F31&lt;&gt;$G31,PrSettings!$M$4="●"),(($F31-$G31)=(IZ31-JA31))*1,0),"")</f>
        <v/>
      </c>
      <c r="JE31" s="188" t="str">
        <f t="shared" si="443"/>
        <v/>
      </c>
      <c r="JF31" s="188" t="str">
        <f>IF(JC31&lt;&gt;"",IF(ABS($F31-$G31)&gt;=PrSettings!$M$7,(ABS($F31-$G31-IZ31+JA31)&lt;=1)*1,IF(AND(JC31,$F31=$G31,$F31&gt;=PrSettings!$M$6),(ABS(IZ31-$F31)&lt;=1)*1,IF(AND(JC31,$F31+$G31&gt;=PrSettings!$M$8),(ABS(IZ31-$F31)+ABS(JA31-$G31)&lt;=1)*1,""))),"")</f>
        <v/>
      </c>
      <c r="JG31" s="220"/>
      <c r="JI31" s="186">
        <f t="shared" si="20"/>
        <v>22</v>
      </c>
      <c r="JJ31" s="187" t="str">
        <f t="shared" si="444"/>
        <v>Turkey</v>
      </c>
      <c r="JK31" s="188">
        <f t="shared" si="86"/>
        <v>16</v>
      </c>
      <c r="JL31" s="187" t="str">
        <f t="shared" si="445"/>
        <v>USA</v>
      </c>
      <c r="JM31" s="222"/>
      <c r="JN31" s="222"/>
      <c r="JO31" s="218"/>
      <c r="JP31" s="188" t="str">
        <f t="shared" si="446"/>
        <v/>
      </c>
      <c r="JQ31" s="188" t="str">
        <f>IF((JP31&lt;&gt;""),IF(OR($F31&lt;&gt;$G31,PrSettings!$M$4="●"),(($F31-$G31)=(JM31-JN31))*1,0),"")</f>
        <v/>
      </c>
      <c r="JR31" s="188" t="str">
        <f t="shared" si="447"/>
        <v/>
      </c>
      <c r="JS31" s="188" t="str">
        <f>IF(JP31&lt;&gt;"",IF(ABS($F31-$G31)&gt;=PrSettings!$M$7,(ABS($F31-$G31-JM31+JN31)&lt;=1)*1,IF(AND(JP31,$F31=$G31,$F31&gt;=PrSettings!$M$6),(ABS(JM31-$F31)&lt;=1)*1,IF(AND(JP31,$F31+$G31&gt;=PrSettings!$M$8),(ABS(JM31-$F31)+ABS(JN31-$G31)&lt;=1)*1,""))),"")</f>
        <v/>
      </c>
      <c r="JT31" s="220"/>
      <c r="JV31" s="186">
        <f t="shared" si="21"/>
        <v>22</v>
      </c>
      <c r="JW31" s="187" t="str">
        <f t="shared" si="448"/>
        <v>Turkey</v>
      </c>
      <c r="JX31" s="188">
        <f t="shared" si="89"/>
        <v>16</v>
      </c>
      <c r="JY31" s="187" t="str">
        <f t="shared" si="449"/>
        <v>USA</v>
      </c>
      <c r="JZ31" s="222"/>
      <c r="KA31" s="222"/>
      <c r="KB31" s="218"/>
      <c r="KC31" s="188" t="str">
        <f t="shared" si="450"/>
        <v/>
      </c>
      <c r="KD31" s="188" t="str">
        <f>IF((KC31&lt;&gt;""),IF(OR($F31&lt;&gt;$G31,PrSettings!$M$4="●"),(($F31-$G31)=(JZ31-KA31))*1,0),"")</f>
        <v/>
      </c>
      <c r="KE31" s="188" t="str">
        <f t="shared" si="451"/>
        <v/>
      </c>
      <c r="KF31" s="188" t="str">
        <f>IF(KC31&lt;&gt;"",IF(ABS($F31-$G31)&gt;=PrSettings!$M$7,(ABS($F31-$G31-JZ31+KA31)&lt;=1)*1,IF(AND(KC31,$F31=$G31,$F31&gt;=PrSettings!$M$6),(ABS(JZ31-$F31)&lt;=1)*1,IF(AND(KC31,$F31+$G31&gt;=PrSettings!$M$8),(ABS(JZ31-$F31)+ABS(KA31-$G31)&lt;=1)*1,""))),"")</f>
        <v/>
      </c>
      <c r="KG31" s="220"/>
      <c r="KI31" s="186">
        <f t="shared" si="22"/>
        <v>22</v>
      </c>
      <c r="KJ31" s="187" t="str">
        <f t="shared" si="452"/>
        <v>Turkey</v>
      </c>
      <c r="KK31" s="188">
        <f t="shared" si="92"/>
        <v>16</v>
      </c>
      <c r="KL31" s="187" t="str">
        <f t="shared" si="453"/>
        <v>USA</v>
      </c>
      <c r="KM31" s="222"/>
      <c r="KN31" s="222"/>
      <c r="KO31" s="218"/>
      <c r="KP31" s="188" t="str">
        <f t="shared" si="454"/>
        <v/>
      </c>
      <c r="KQ31" s="188" t="str">
        <f>IF((KP31&lt;&gt;""),IF(OR($F31&lt;&gt;$G31,PrSettings!$M$4="●"),(($F31-$G31)=(KM31-KN31))*1,0),"")</f>
        <v/>
      </c>
      <c r="KR31" s="188" t="str">
        <f t="shared" si="455"/>
        <v/>
      </c>
      <c r="KS31" s="188" t="str">
        <f>IF(KP31&lt;&gt;"",IF(ABS($F31-$G31)&gt;=PrSettings!$M$7,(ABS($F31-$G31-KM31+KN31)&lt;=1)*1,IF(AND(KP31,$F31=$G31,$F31&gt;=PrSettings!$M$6),(ABS(KM31-$F31)&lt;=1)*1,IF(AND(KP31,$F31+$G31&gt;=PrSettings!$M$8),(ABS(KM31-$F31)+ABS(KN31-$G31)&lt;=1)*1,""))),"")</f>
        <v/>
      </c>
      <c r="KT31" s="220"/>
      <c r="KV31" s="186">
        <f t="shared" si="23"/>
        <v>22</v>
      </c>
      <c r="KW31" s="187" t="str">
        <f t="shared" si="456"/>
        <v>Turkey</v>
      </c>
      <c r="KX31" s="188">
        <f t="shared" si="95"/>
        <v>16</v>
      </c>
      <c r="KY31" s="187" t="str">
        <f t="shared" si="457"/>
        <v>USA</v>
      </c>
      <c r="KZ31" s="222"/>
      <c r="LA31" s="222"/>
      <c r="LB31" s="218"/>
      <c r="LC31" s="188" t="str">
        <f t="shared" si="458"/>
        <v/>
      </c>
      <c r="LD31" s="188" t="str">
        <f>IF((LC31&lt;&gt;""),IF(OR($F31&lt;&gt;$G31,PrSettings!$M$4="●"),(($F31-$G31)=(KZ31-LA31))*1,0),"")</f>
        <v/>
      </c>
      <c r="LE31" s="188" t="str">
        <f t="shared" si="459"/>
        <v/>
      </c>
      <c r="LF31" s="188" t="str">
        <f>IF(LC31&lt;&gt;"",IF(ABS($F31-$G31)&gt;=PrSettings!$M$7,(ABS($F31-$G31-KZ31+LA31)&lt;=1)*1,IF(AND(LC31,$F31=$G31,$F31&gt;=PrSettings!$M$6),(ABS(KZ31-$F31)&lt;=1)*1,IF(AND(LC31,$F31+$G31&gt;=PrSettings!$M$8),(ABS(KZ31-$F31)+ABS(LA31-$G31)&lt;=1)*1,""))),"")</f>
        <v/>
      </c>
      <c r="LG31" s="220"/>
      <c r="LI31" s="186">
        <f t="shared" si="24"/>
        <v>22</v>
      </c>
      <c r="LJ31" s="187" t="str">
        <f t="shared" si="460"/>
        <v>Turkey</v>
      </c>
      <c r="LK31" s="188">
        <f t="shared" si="98"/>
        <v>16</v>
      </c>
      <c r="LL31" s="187" t="str">
        <f t="shared" si="461"/>
        <v>USA</v>
      </c>
      <c r="LM31" s="222"/>
      <c r="LN31" s="222"/>
      <c r="LO31" s="218"/>
      <c r="LP31" s="188" t="str">
        <f t="shared" si="462"/>
        <v/>
      </c>
      <c r="LQ31" s="188" t="str">
        <f>IF((LP31&lt;&gt;""),IF(OR($F31&lt;&gt;$G31,PrSettings!$M$4="●"),(($F31-$G31)=(LM31-LN31))*1,0),"")</f>
        <v/>
      </c>
      <c r="LR31" s="188" t="str">
        <f t="shared" si="463"/>
        <v/>
      </c>
      <c r="LS31" s="188" t="str">
        <f>IF(LP31&lt;&gt;"",IF(ABS($F31-$G31)&gt;=PrSettings!$M$7,(ABS($F31-$G31-LM31+LN31)&lt;=1)*1,IF(AND(LP31,$F31=$G31,$F31&gt;=PrSettings!$M$6),(ABS(LM31-$F31)&lt;=1)*1,IF(AND(LP31,$F31+$G31&gt;=PrSettings!$M$8),(ABS(LM31-$F31)+ABS(LN31-$G31)&lt;=1)*1,""))),"")</f>
        <v/>
      </c>
      <c r="LT31" s="220"/>
      <c r="LV31" s="186">
        <f t="shared" si="25"/>
        <v>22</v>
      </c>
      <c r="LW31" s="187" t="str">
        <f t="shared" si="464"/>
        <v>Turkey</v>
      </c>
      <c r="LX31" s="188">
        <f t="shared" si="101"/>
        <v>16</v>
      </c>
      <c r="LY31" s="187" t="str">
        <f t="shared" si="465"/>
        <v>USA</v>
      </c>
      <c r="LZ31" s="222"/>
      <c r="MA31" s="222"/>
      <c r="MB31" s="218"/>
      <c r="MC31" s="188" t="str">
        <f t="shared" si="466"/>
        <v/>
      </c>
      <c r="MD31" s="188" t="str">
        <f>IF((MC31&lt;&gt;""),IF(OR($F31&lt;&gt;$G31,PrSettings!$M$4="●"),(($F31-$G31)=(LZ31-MA31))*1,0),"")</f>
        <v/>
      </c>
      <c r="ME31" s="188" t="str">
        <f t="shared" si="467"/>
        <v/>
      </c>
      <c r="MF31" s="188" t="str">
        <f>IF(MC31&lt;&gt;"",IF(ABS($F31-$G31)&gt;=PrSettings!$M$7,(ABS($F31-$G31-LZ31+MA31)&lt;=1)*1,IF(AND(MC31,$F31=$G31,$F31&gt;=PrSettings!$M$6),(ABS(LZ31-$F31)&lt;=1)*1,IF(AND(MC31,$F31+$G31&gt;=PrSettings!$M$8),(ABS(LZ31-$F31)+ABS(MA31-$G31)&lt;=1)*1,""))),"")</f>
        <v/>
      </c>
      <c r="MG31" s="220"/>
    </row>
    <row r="32" spans="2:345">
      <c r="B32" s="186">
        <f>INDEX(Groups!$C$7:$C$65,MATCH(C32,Groups!$D$7:$D$65,0))</f>
        <v>40</v>
      </c>
      <c r="C32" s="187" t="str">
        <f>CalcD!$P$27</f>
        <v>Paraguay</v>
      </c>
      <c r="D32" s="188">
        <f>INDEX(Groups!$C$7:$C$65,MATCH(E32,Groups!$D$7:$D$65,0))</f>
        <v>27</v>
      </c>
      <c r="E32" s="187" t="str">
        <f>CalcD!$Q$27</f>
        <v>Australia</v>
      </c>
      <c r="F32" s="189" t="str">
        <f>CalcD!$R$27</f>
        <v/>
      </c>
      <c r="G32" s="190" t="str">
        <f>CalcD!$S$27</f>
        <v/>
      </c>
      <c r="I32" s="186">
        <f t="shared" si="0"/>
        <v>40</v>
      </c>
      <c r="J32" s="187" t="str">
        <f t="shared" si="364"/>
        <v>Paraguay</v>
      </c>
      <c r="K32" s="188">
        <f t="shared" si="26"/>
        <v>27</v>
      </c>
      <c r="L32" s="187" t="str">
        <f t="shared" si="365"/>
        <v>Australia</v>
      </c>
      <c r="M32" s="222"/>
      <c r="N32" s="222"/>
      <c r="O32" s="467"/>
      <c r="P32" s="188" t="str">
        <f t="shared" si="366"/>
        <v/>
      </c>
      <c r="Q32" s="188" t="str">
        <f>IF((P32&lt;&gt;""),IF(OR($F32&lt;&gt;$G32,PrSettings!$M$4="●"),(($F32-$G32)=(M32-N32))*1,0),"")</f>
        <v/>
      </c>
      <c r="R32" s="188" t="str">
        <f t="shared" si="367"/>
        <v/>
      </c>
      <c r="S32" s="188" t="str">
        <f>IF(P32&lt;&gt;"",IF(ABS($F32-$G32)&gt;=PrSettings!$M$7,(ABS($F32-$G32-M32+N32)&lt;=1)*1,IF(AND(P32,$F32=$G32,$F32&gt;=PrSettings!$M$6),(ABS(M32-$F32)&lt;=1)*1,IF(AND(P32,$F32+$G32&gt;=PrSettings!$M$8),(ABS(M32-$F32)+ABS(N32-$G32)&lt;=1)*1,""))),"")</f>
        <v/>
      </c>
      <c r="T32" s="468"/>
      <c r="V32" s="186">
        <f t="shared" si="1"/>
        <v>40</v>
      </c>
      <c r="W32" s="187" t="str">
        <f t="shared" si="368"/>
        <v>Paraguay</v>
      </c>
      <c r="X32" s="188">
        <f t="shared" si="29"/>
        <v>27</v>
      </c>
      <c r="Y32" s="187" t="str">
        <f t="shared" si="369"/>
        <v>Australia</v>
      </c>
      <c r="Z32" s="222"/>
      <c r="AA32" s="222"/>
      <c r="AB32" s="467"/>
      <c r="AC32" s="188" t="str">
        <f t="shared" si="370"/>
        <v/>
      </c>
      <c r="AD32" s="188" t="str">
        <f>IF((AC32&lt;&gt;""),IF(OR($F32&lt;&gt;$G32,PrSettings!$M$4="●"),(($F32-$G32)=(Z32-AA32))*1,0),"")</f>
        <v/>
      </c>
      <c r="AE32" s="188" t="str">
        <f t="shared" si="371"/>
        <v/>
      </c>
      <c r="AF32" s="188" t="str">
        <f>IF(AC32&lt;&gt;"",IF(ABS($F32-$G32)&gt;=PrSettings!$M$7,(ABS($F32-$G32-Z32+AA32)&lt;=1)*1,IF(AND(AC32,$F32=$G32,$F32&gt;=PrSettings!$M$6),(ABS(Z32-$F32)&lt;=1)*1,IF(AND(AC32,$F32+$G32&gt;=PrSettings!$M$8),(ABS(Z32-$F32)+ABS(AA32-$G32)&lt;=1)*1,""))),"")</f>
        <v/>
      </c>
      <c r="AG32" s="468"/>
      <c r="AI32" s="186">
        <f t="shared" si="2"/>
        <v>40</v>
      </c>
      <c r="AJ32" s="187" t="str">
        <f t="shared" si="372"/>
        <v>Paraguay</v>
      </c>
      <c r="AK32" s="188">
        <f t="shared" si="32"/>
        <v>27</v>
      </c>
      <c r="AL32" s="187" t="str">
        <f t="shared" si="373"/>
        <v>Australia</v>
      </c>
      <c r="AM32" s="222"/>
      <c r="AN32" s="222"/>
      <c r="AO32" s="467"/>
      <c r="AP32" s="188" t="str">
        <f t="shared" si="374"/>
        <v/>
      </c>
      <c r="AQ32" s="188" t="str">
        <f>IF((AP32&lt;&gt;""),IF(OR($F32&lt;&gt;$G32,PrSettings!$M$4="●"),(($F32-$G32)=(AM32-AN32))*1,0),"")</f>
        <v/>
      </c>
      <c r="AR32" s="188" t="str">
        <f t="shared" si="375"/>
        <v/>
      </c>
      <c r="AS32" s="188" t="str">
        <f>IF(AP32&lt;&gt;"",IF(ABS($F32-$G32)&gt;=PrSettings!$M$7,(ABS($F32-$G32-AM32+AN32)&lt;=1)*1,IF(AND(AP32,$F32=$G32,$F32&gt;=PrSettings!$M$6),(ABS(AM32-$F32)&lt;=1)*1,IF(AND(AP32,$F32+$G32&gt;=PrSettings!$M$8),(ABS(AM32-$F32)+ABS(AN32-$G32)&lt;=1)*1,""))),"")</f>
        <v/>
      </c>
      <c r="AT32" s="468"/>
      <c r="AV32" s="186">
        <f t="shared" si="3"/>
        <v>40</v>
      </c>
      <c r="AW32" s="187" t="str">
        <f t="shared" si="376"/>
        <v>Paraguay</v>
      </c>
      <c r="AX32" s="188">
        <f t="shared" si="35"/>
        <v>27</v>
      </c>
      <c r="AY32" s="187" t="str">
        <f t="shared" si="377"/>
        <v>Australia</v>
      </c>
      <c r="AZ32" s="222"/>
      <c r="BA32" s="222"/>
      <c r="BB32" s="467"/>
      <c r="BC32" s="188" t="str">
        <f t="shared" si="378"/>
        <v/>
      </c>
      <c r="BD32" s="188" t="str">
        <f>IF((BC32&lt;&gt;""),IF(OR($F32&lt;&gt;$G32,PrSettings!$M$4="●"),(($F32-$G32)=(AZ32-BA32))*1,0),"")</f>
        <v/>
      </c>
      <c r="BE32" s="188" t="str">
        <f t="shared" si="379"/>
        <v/>
      </c>
      <c r="BF32" s="188" t="str">
        <f>IF(BC32&lt;&gt;"",IF(ABS($F32-$G32)&gt;=PrSettings!$M$7,(ABS($F32-$G32-AZ32+BA32)&lt;=1)*1,IF(AND(BC32,$F32=$G32,$F32&gt;=PrSettings!$M$6),(ABS(AZ32-$F32)&lt;=1)*1,IF(AND(BC32,$F32+$G32&gt;=PrSettings!$M$8),(ABS(AZ32-$F32)+ABS(BA32-$G32)&lt;=1)*1,""))),"")</f>
        <v/>
      </c>
      <c r="BG32" s="468"/>
      <c r="BI32" s="186">
        <f t="shared" si="4"/>
        <v>40</v>
      </c>
      <c r="BJ32" s="187" t="str">
        <f t="shared" si="380"/>
        <v>Paraguay</v>
      </c>
      <c r="BK32" s="188">
        <f t="shared" si="38"/>
        <v>27</v>
      </c>
      <c r="BL32" s="187" t="str">
        <f t="shared" si="381"/>
        <v>Australia</v>
      </c>
      <c r="BM32" s="222"/>
      <c r="BN32" s="222"/>
      <c r="BO32" s="467"/>
      <c r="BP32" s="188" t="str">
        <f t="shared" si="382"/>
        <v/>
      </c>
      <c r="BQ32" s="188" t="str">
        <f>IF((BP32&lt;&gt;""),IF(OR($F32&lt;&gt;$G32,PrSettings!$M$4="●"),(($F32-$G32)=(BM32-BN32))*1,0),"")</f>
        <v/>
      </c>
      <c r="BR32" s="188" t="str">
        <f t="shared" si="383"/>
        <v/>
      </c>
      <c r="BS32" s="188" t="str">
        <f>IF(BP32&lt;&gt;"",IF(ABS($F32-$G32)&gt;=PrSettings!$M$7,(ABS($F32-$G32-BM32+BN32)&lt;=1)*1,IF(AND(BP32,$F32=$G32,$F32&gt;=PrSettings!$M$6),(ABS(BM32-$F32)&lt;=1)*1,IF(AND(BP32,$F32+$G32&gt;=PrSettings!$M$8),(ABS(BM32-$F32)+ABS(BN32-$G32)&lt;=1)*1,""))),"")</f>
        <v/>
      </c>
      <c r="BT32" s="468"/>
      <c r="BV32" s="186">
        <f t="shared" si="5"/>
        <v>40</v>
      </c>
      <c r="BW32" s="187" t="str">
        <f t="shared" si="384"/>
        <v>Paraguay</v>
      </c>
      <c r="BX32" s="188">
        <f t="shared" si="41"/>
        <v>27</v>
      </c>
      <c r="BY32" s="187" t="str">
        <f t="shared" si="385"/>
        <v>Australia</v>
      </c>
      <c r="BZ32" s="222"/>
      <c r="CA32" s="222"/>
      <c r="CB32" s="467"/>
      <c r="CC32" s="188" t="str">
        <f t="shared" si="386"/>
        <v/>
      </c>
      <c r="CD32" s="188" t="str">
        <f>IF((CC32&lt;&gt;""),IF(OR($F32&lt;&gt;$G32,PrSettings!$M$4="●"),(($F32-$G32)=(BZ32-CA32))*1,0),"")</f>
        <v/>
      </c>
      <c r="CE32" s="188" t="str">
        <f t="shared" si="387"/>
        <v/>
      </c>
      <c r="CF32" s="188" t="str">
        <f>IF(CC32&lt;&gt;"",IF(ABS($F32-$G32)&gt;=PrSettings!$M$7,(ABS($F32-$G32-BZ32+CA32)&lt;=1)*1,IF(AND(CC32,$F32=$G32,$F32&gt;=PrSettings!$M$6),(ABS(BZ32-$F32)&lt;=1)*1,IF(AND(CC32,$F32+$G32&gt;=PrSettings!$M$8),(ABS(BZ32-$F32)+ABS(CA32-$G32)&lt;=1)*1,""))),"")</f>
        <v/>
      </c>
      <c r="CG32" s="468"/>
      <c r="CI32" s="186">
        <f t="shared" si="6"/>
        <v>40</v>
      </c>
      <c r="CJ32" s="187" t="str">
        <f t="shared" si="388"/>
        <v>Paraguay</v>
      </c>
      <c r="CK32" s="188">
        <f t="shared" si="44"/>
        <v>27</v>
      </c>
      <c r="CL32" s="187" t="str">
        <f t="shared" si="389"/>
        <v>Australia</v>
      </c>
      <c r="CM32" s="222"/>
      <c r="CN32" s="222"/>
      <c r="CO32" s="467"/>
      <c r="CP32" s="188" t="str">
        <f t="shared" si="390"/>
        <v/>
      </c>
      <c r="CQ32" s="188" t="str">
        <f>IF((CP32&lt;&gt;""),IF(OR($F32&lt;&gt;$G32,PrSettings!$M$4="●"),(($F32-$G32)=(CM32-CN32))*1,0),"")</f>
        <v/>
      </c>
      <c r="CR32" s="188" t="str">
        <f t="shared" si="391"/>
        <v/>
      </c>
      <c r="CS32" s="188" t="str">
        <f>IF(CP32&lt;&gt;"",IF(ABS($F32-$G32)&gt;=PrSettings!$M$7,(ABS($F32-$G32-CM32+CN32)&lt;=1)*1,IF(AND(CP32,$F32=$G32,$F32&gt;=PrSettings!$M$6),(ABS(CM32-$F32)&lt;=1)*1,IF(AND(CP32,$F32+$G32&gt;=PrSettings!$M$8),(ABS(CM32-$F32)+ABS(CN32-$G32)&lt;=1)*1,""))),"")</f>
        <v/>
      </c>
      <c r="CT32" s="468"/>
      <c r="CV32" s="186">
        <f t="shared" si="7"/>
        <v>40</v>
      </c>
      <c r="CW32" s="187" t="str">
        <f t="shared" si="392"/>
        <v>Paraguay</v>
      </c>
      <c r="CX32" s="188">
        <f t="shared" si="47"/>
        <v>27</v>
      </c>
      <c r="CY32" s="187" t="str">
        <f t="shared" si="393"/>
        <v>Australia</v>
      </c>
      <c r="CZ32" s="222"/>
      <c r="DA32" s="222"/>
      <c r="DB32" s="467"/>
      <c r="DC32" s="188" t="str">
        <f t="shared" si="394"/>
        <v/>
      </c>
      <c r="DD32" s="188" t="str">
        <f>IF((DC32&lt;&gt;""),IF(OR($F32&lt;&gt;$G32,PrSettings!$M$4="●"),(($F32-$G32)=(CZ32-DA32))*1,0),"")</f>
        <v/>
      </c>
      <c r="DE32" s="188" t="str">
        <f t="shared" si="395"/>
        <v/>
      </c>
      <c r="DF32" s="188" t="str">
        <f>IF(DC32&lt;&gt;"",IF(ABS($F32-$G32)&gt;=PrSettings!$M$7,(ABS($F32-$G32-CZ32+DA32)&lt;=1)*1,IF(AND(DC32,$F32=$G32,$F32&gt;=PrSettings!$M$6),(ABS(CZ32-$F32)&lt;=1)*1,IF(AND(DC32,$F32+$G32&gt;=PrSettings!$M$8),(ABS(CZ32-$F32)+ABS(DA32-$G32)&lt;=1)*1,""))),"")</f>
        <v/>
      </c>
      <c r="DG32" s="468"/>
      <c r="DI32" s="186">
        <f t="shared" si="8"/>
        <v>40</v>
      </c>
      <c r="DJ32" s="187" t="str">
        <f t="shared" si="396"/>
        <v>Paraguay</v>
      </c>
      <c r="DK32" s="188">
        <f t="shared" si="50"/>
        <v>27</v>
      </c>
      <c r="DL32" s="187" t="str">
        <f t="shared" si="397"/>
        <v>Australia</v>
      </c>
      <c r="DM32" s="222"/>
      <c r="DN32" s="222"/>
      <c r="DO32" s="467"/>
      <c r="DP32" s="188" t="str">
        <f t="shared" si="398"/>
        <v/>
      </c>
      <c r="DQ32" s="188" t="str">
        <f>IF((DP32&lt;&gt;""),IF(OR($F32&lt;&gt;$G32,PrSettings!$M$4="●"),(($F32-$G32)=(DM32-DN32))*1,0),"")</f>
        <v/>
      </c>
      <c r="DR32" s="188" t="str">
        <f t="shared" si="399"/>
        <v/>
      </c>
      <c r="DS32" s="188" t="str">
        <f>IF(DP32&lt;&gt;"",IF(ABS($F32-$G32)&gt;=PrSettings!$M$7,(ABS($F32-$G32-DM32+DN32)&lt;=1)*1,IF(AND(DP32,$F32=$G32,$F32&gt;=PrSettings!$M$6),(ABS(DM32-$F32)&lt;=1)*1,IF(AND(DP32,$F32+$G32&gt;=PrSettings!$M$8),(ABS(DM32-$F32)+ABS(DN32-$G32)&lt;=1)*1,""))),"")</f>
        <v/>
      </c>
      <c r="DT32" s="468"/>
      <c r="DV32" s="186">
        <f t="shared" si="9"/>
        <v>40</v>
      </c>
      <c r="DW32" s="187" t="str">
        <f t="shared" si="400"/>
        <v>Paraguay</v>
      </c>
      <c r="DX32" s="188">
        <f t="shared" si="53"/>
        <v>27</v>
      </c>
      <c r="DY32" s="187" t="str">
        <f t="shared" si="401"/>
        <v>Australia</v>
      </c>
      <c r="DZ32" s="222"/>
      <c r="EA32" s="222"/>
      <c r="EB32" s="467"/>
      <c r="EC32" s="188" t="str">
        <f t="shared" si="402"/>
        <v/>
      </c>
      <c r="ED32" s="188" t="str">
        <f>IF((EC32&lt;&gt;""),IF(OR($F32&lt;&gt;$G32,PrSettings!$M$4="●"),(($F32-$G32)=(DZ32-EA32))*1,0),"")</f>
        <v/>
      </c>
      <c r="EE32" s="188" t="str">
        <f t="shared" si="403"/>
        <v/>
      </c>
      <c r="EF32" s="188" t="str">
        <f>IF(EC32&lt;&gt;"",IF(ABS($F32-$G32)&gt;=PrSettings!$M$7,(ABS($F32-$G32-DZ32+EA32)&lt;=1)*1,IF(AND(EC32,$F32=$G32,$F32&gt;=PrSettings!$M$6),(ABS(DZ32-$F32)&lt;=1)*1,IF(AND(EC32,$F32+$G32&gt;=PrSettings!$M$8),(ABS(DZ32-$F32)+ABS(EA32-$G32)&lt;=1)*1,""))),"")</f>
        <v/>
      </c>
      <c r="EG32" s="468"/>
      <c r="EI32" s="186">
        <f t="shared" si="10"/>
        <v>40</v>
      </c>
      <c r="EJ32" s="187" t="str">
        <f t="shared" si="404"/>
        <v>Paraguay</v>
      </c>
      <c r="EK32" s="188">
        <f t="shared" si="56"/>
        <v>27</v>
      </c>
      <c r="EL32" s="187" t="str">
        <f t="shared" si="405"/>
        <v>Australia</v>
      </c>
      <c r="EM32" s="222"/>
      <c r="EN32" s="222"/>
      <c r="EO32" s="467"/>
      <c r="EP32" s="188" t="str">
        <f t="shared" si="406"/>
        <v/>
      </c>
      <c r="EQ32" s="188" t="str">
        <f>IF((EP32&lt;&gt;""),IF(OR($F32&lt;&gt;$G32,PrSettings!$M$4="●"),(($F32-$G32)=(EM32-EN32))*1,0),"")</f>
        <v/>
      </c>
      <c r="ER32" s="188" t="str">
        <f t="shared" si="407"/>
        <v/>
      </c>
      <c r="ES32" s="188" t="str">
        <f>IF(EP32&lt;&gt;"",IF(ABS($F32-$G32)&gt;=PrSettings!$M$7,(ABS($F32-$G32-EM32+EN32)&lt;=1)*1,IF(AND(EP32,$F32=$G32,$F32&gt;=PrSettings!$M$6),(ABS(EM32-$F32)&lt;=1)*1,IF(AND(EP32,$F32+$G32&gt;=PrSettings!$M$8),(ABS(EM32-$F32)+ABS(EN32-$G32)&lt;=1)*1,""))),"")</f>
        <v/>
      </c>
      <c r="ET32" s="468"/>
      <c r="EV32" s="186">
        <f t="shared" si="11"/>
        <v>40</v>
      </c>
      <c r="EW32" s="187" t="str">
        <f t="shared" si="408"/>
        <v>Paraguay</v>
      </c>
      <c r="EX32" s="188">
        <f t="shared" si="59"/>
        <v>27</v>
      </c>
      <c r="EY32" s="187" t="str">
        <f t="shared" si="409"/>
        <v>Australia</v>
      </c>
      <c r="EZ32" s="222"/>
      <c r="FA32" s="222"/>
      <c r="FB32" s="467"/>
      <c r="FC32" s="188" t="str">
        <f t="shared" si="410"/>
        <v/>
      </c>
      <c r="FD32" s="188" t="str">
        <f>IF((FC32&lt;&gt;""),IF(OR($F32&lt;&gt;$G32,PrSettings!$M$4="●"),(($F32-$G32)=(EZ32-FA32))*1,0),"")</f>
        <v/>
      </c>
      <c r="FE32" s="188" t="str">
        <f t="shared" si="411"/>
        <v/>
      </c>
      <c r="FF32" s="188" t="str">
        <f>IF(FC32&lt;&gt;"",IF(ABS($F32-$G32)&gt;=PrSettings!$M$7,(ABS($F32-$G32-EZ32+FA32)&lt;=1)*1,IF(AND(FC32,$F32=$G32,$F32&gt;=PrSettings!$M$6),(ABS(EZ32-$F32)&lt;=1)*1,IF(AND(FC32,$F32+$G32&gt;=PrSettings!$M$8),(ABS(EZ32-$F32)+ABS(FA32-$G32)&lt;=1)*1,""))),"")</f>
        <v/>
      </c>
      <c r="FG32" s="468"/>
      <c r="FI32" s="186">
        <f t="shared" si="12"/>
        <v>40</v>
      </c>
      <c r="FJ32" s="187" t="str">
        <f t="shared" si="412"/>
        <v>Paraguay</v>
      </c>
      <c r="FK32" s="188">
        <f t="shared" si="62"/>
        <v>27</v>
      </c>
      <c r="FL32" s="187" t="str">
        <f t="shared" si="413"/>
        <v>Australia</v>
      </c>
      <c r="FM32" s="222"/>
      <c r="FN32" s="222"/>
      <c r="FO32" s="467"/>
      <c r="FP32" s="188" t="str">
        <f t="shared" si="414"/>
        <v/>
      </c>
      <c r="FQ32" s="188" t="str">
        <f>IF((FP32&lt;&gt;""),IF(OR($F32&lt;&gt;$G32,PrSettings!$M$4="●"),(($F32-$G32)=(FM32-FN32))*1,0),"")</f>
        <v/>
      </c>
      <c r="FR32" s="188" t="str">
        <f t="shared" si="415"/>
        <v/>
      </c>
      <c r="FS32" s="188" t="str">
        <f>IF(FP32&lt;&gt;"",IF(ABS($F32-$G32)&gt;=PrSettings!$M$7,(ABS($F32-$G32-FM32+FN32)&lt;=1)*1,IF(AND(FP32,$F32=$G32,$F32&gt;=PrSettings!$M$6),(ABS(FM32-$F32)&lt;=1)*1,IF(AND(FP32,$F32+$G32&gt;=PrSettings!$M$8),(ABS(FM32-$F32)+ABS(FN32-$G32)&lt;=1)*1,""))),"")</f>
        <v/>
      </c>
      <c r="FT32" s="468"/>
      <c r="FV32" s="186">
        <f t="shared" si="13"/>
        <v>40</v>
      </c>
      <c r="FW32" s="187" t="str">
        <f t="shared" si="416"/>
        <v>Paraguay</v>
      </c>
      <c r="FX32" s="188">
        <f t="shared" si="65"/>
        <v>27</v>
      </c>
      <c r="FY32" s="187" t="str">
        <f t="shared" si="417"/>
        <v>Australia</v>
      </c>
      <c r="FZ32" s="222"/>
      <c r="GA32" s="222"/>
      <c r="GB32" s="467"/>
      <c r="GC32" s="188" t="str">
        <f t="shared" si="418"/>
        <v/>
      </c>
      <c r="GD32" s="188" t="str">
        <f>IF((GC32&lt;&gt;""),IF(OR($F32&lt;&gt;$G32,PrSettings!$M$4="●"),(($F32-$G32)=(FZ32-GA32))*1,0),"")</f>
        <v/>
      </c>
      <c r="GE32" s="188" t="str">
        <f t="shared" si="419"/>
        <v/>
      </c>
      <c r="GF32" s="188" t="str">
        <f>IF(GC32&lt;&gt;"",IF(ABS($F32-$G32)&gt;=PrSettings!$M$7,(ABS($F32-$G32-FZ32+GA32)&lt;=1)*1,IF(AND(GC32,$F32=$G32,$F32&gt;=PrSettings!$M$6),(ABS(FZ32-$F32)&lt;=1)*1,IF(AND(GC32,$F32+$G32&gt;=PrSettings!$M$8),(ABS(FZ32-$F32)+ABS(GA32-$G32)&lt;=1)*1,""))),"")</f>
        <v/>
      </c>
      <c r="GG32" s="468"/>
      <c r="GI32" s="186">
        <f t="shared" si="14"/>
        <v>40</v>
      </c>
      <c r="GJ32" s="187" t="str">
        <f t="shared" si="420"/>
        <v>Paraguay</v>
      </c>
      <c r="GK32" s="188">
        <f t="shared" si="68"/>
        <v>27</v>
      </c>
      <c r="GL32" s="187" t="str">
        <f t="shared" si="421"/>
        <v>Australia</v>
      </c>
      <c r="GM32" s="222"/>
      <c r="GN32" s="222"/>
      <c r="GO32" s="467"/>
      <c r="GP32" s="188" t="str">
        <f t="shared" si="422"/>
        <v/>
      </c>
      <c r="GQ32" s="188" t="str">
        <f>IF((GP32&lt;&gt;""),IF(OR($F32&lt;&gt;$G32,PrSettings!$M$4="●"),(($F32-$G32)=(GM32-GN32))*1,0),"")</f>
        <v/>
      </c>
      <c r="GR32" s="188" t="str">
        <f t="shared" si="423"/>
        <v/>
      </c>
      <c r="GS32" s="188" t="str">
        <f>IF(GP32&lt;&gt;"",IF(ABS($F32-$G32)&gt;=PrSettings!$M$7,(ABS($F32-$G32-GM32+GN32)&lt;=1)*1,IF(AND(GP32,$F32=$G32,$F32&gt;=PrSettings!$M$6),(ABS(GM32-$F32)&lt;=1)*1,IF(AND(GP32,$F32+$G32&gt;=PrSettings!$M$8),(ABS(GM32-$F32)+ABS(GN32-$G32)&lt;=1)*1,""))),"")</f>
        <v/>
      </c>
      <c r="GT32" s="468"/>
      <c r="GV32" s="186">
        <f t="shared" si="15"/>
        <v>40</v>
      </c>
      <c r="GW32" s="187" t="str">
        <f t="shared" si="424"/>
        <v>Paraguay</v>
      </c>
      <c r="GX32" s="188">
        <f t="shared" si="71"/>
        <v>27</v>
      </c>
      <c r="GY32" s="187" t="str">
        <f t="shared" si="425"/>
        <v>Australia</v>
      </c>
      <c r="GZ32" s="222"/>
      <c r="HA32" s="222"/>
      <c r="HB32" s="467"/>
      <c r="HC32" s="188" t="str">
        <f t="shared" si="426"/>
        <v/>
      </c>
      <c r="HD32" s="188" t="str">
        <f>IF((HC32&lt;&gt;""),IF(OR($F32&lt;&gt;$G32,PrSettings!$M$4="●"),(($F32-$G32)=(GZ32-HA32))*1,0),"")</f>
        <v/>
      </c>
      <c r="HE32" s="188" t="str">
        <f t="shared" si="427"/>
        <v/>
      </c>
      <c r="HF32" s="188" t="str">
        <f>IF(HC32&lt;&gt;"",IF(ABS($F32-$G32)&gt;=PrSettings!$M$7,(ABS($F32-$G32-GZ32+HA32)&lt;=1)*1,IF(AND(HC32,$F32=$G32,$F32&gt;=PrSettings!$M$6),(ABS(GZ32-$F32)&lt;=1)*1,IF(AND(HC32,$F32+$G32&gt;=PrSettings!$M$8),(ABS(GZ32-$F32)+ABS(HA32-$G32)&lt;=1)*1,""))),"")</f>
        <v/>
      </c>
      <c r="HG32" s="468"/>
      <c r="HI32" s="186">
        <f t="shared" si="16"/>
        <v>40</v>
      </c>
      <c r="HJ32" s="187" t="str">
        <f t="shared" si="428"/>
        <v>Paraguay</v>
      </c>
      <c r="HK32" s="188">
        <f t="shared" si="74"/>
        <v>27</v>
      </c>
      <c r="HL32" s="187" t="str">
        <f t="shared" si="429"/>
        <v>Australia</v>
      </c>
      <c r="HM32" s="222"/>
      <c r="HN32" s="222"/>
      <c r="HO32" s="467"/>
      <c r="HP32" s="188" t="str">
        <f t="shared" si="430"/>
        <v/>
      </c>
      <c r="HQ32" s="188" t="str">
        <f>IF((HP32&lt;&gt;""),IF(OR($F32&lt;&gt;$G32,PrSettings!$M$4="●"),(($F32-$G32)=(HM32-HN32))*1,0),"")</f>
        <v/>
      </c>
      <c r="HR32" s="188" t="str">
        <f t="shared" si="431"/>
        <v/>
      </c>
      <c r="HS32" s="188" t="str">
        <f>IF(HP32&lt;&gt;"",IF(ABS($F32-$G32)&gt;=PrSettings!$M$7,(ABS($F32-$G32-HM32+HN32)&lt;=1)*1,IF(AND(HP32,$F32=$G32,$F32&gt;=PrSettings!$M$6),(ABS(HM32-$F32)&lt;=1)*1,IF(AND(HP32,$F32+$G32&gt;=PrSettings!$M$8),(ABS(HM32-$F32)+ABS(HN32-$G32)&lt;=1)*1,""))),"")</f>
        <v/>
      </c>
      <c r="HT32" s="468"/>
      <c r="HV32" s="186">
        <f t="shared" si="17"/>
        <v>40</v>
      </c>
      <c r="HW32" s="187" t="str">
        <f t="shared" si="432"/>
        <v>Paraguay</v>
      </c>
      <c r="HX32" s="188">
        <f t="shared" si="77"/>
        <v>27</v>
      </c>
      <c r="HY32" s="187" t="str">
        <f t="shared" si="433"/>
        <v>Australia</v>
      </c>
      <c r="HZ32" s="222"/>
      <c r="IA32" s="222"/>
      <c r="IB32" s="467"/>
      <c r="IC32" s="188" t="str">
        <f t="shared" si="434"/>
        <v/>
      </c>
      <c r="ID32" s="188" t="str">
        <f>IF((IC32&lt;&gt;""),IF(OR($F32&lt;&gt;$G32,PrSettings!$M$4="●"),(($F32-$G32)=(HZ32-IA32))*1,0),"")</f>
        <v/>
      </c>
      <c r="IE32" s="188" t="str">
        <f t="shared" si="435"/>
        <v/>
      </c>
      <c r="IF32" s="188" t="str">
        <f>IF(IC32&lt;&gt;"",IF(ABS($F32-$G32)&gt;=PrSettings!$M$7,(ABS($F32-$G32-HZ32+IA32)&lt;=1)*1,IF(AND(IC32,$F32=$G32,$F32&gt;=PrSettings!$M$6),(ABS(HZ32-$F32)&lt;=1)*1,IF(AND(IC32,$F32+$G32&gt;=PrSettings!$M$8),(ABS(HZ32-$F32)+ABS(IA32-$G32)&lt;=1)*1,""))),"")</f>
        <v/>
      </c>
      <c r="IG32" s="468"/>
      <c r="II32" s="186">
        <f t="shared" si="18"/>
        <v>40</v>
      </c>
      <c r="IJ32" s="187" t="str">
        <f t="shared" si="436"/>
        <v>Paraguay</v>
      </c>
      <c r="IK32" s="188">
        <f t="shared" si="80"/>
        <v>27</v>
      </c>
      <c r="IL32" s="187" t="str">
        <f t="shared" si="437"/>
        <v>Australia</v>
      </c>
      <c r="IM32" s="222"/>
      <c r="IN32" s="222"/>
      <c r="IO32" s="467"/>
      <c r="IP32" s="188" t="str">
        <f t="shared" si="438"/>
        <v/>
      </c>
      <c r="IQ32" s="188" t="str">
        <f>IF((IP32&lt;&gt;""),IF(OR($F32&lt;&gt;$G32,PrSettings!$M$4="●"),(($F32-$G32)=(IM32-IN32))*1,0),"")</f>
        <v/>
      </c>
      <c r="IR32" s="188" t="str">
        <f t="shared" si="439"/>
        <v/>
      </c>
      <c r="IS32" s="188" t="str">
        <f>IF(IP32&lt;&gt;"",IF(ABS($F32-$G32)&gt;=PrSettings!$M$7,(ABS($F32-$G32-IM32+IN32)&lt;=1)*1,IF(AND(IP32,$F32=$G32,$F32&gt;=PrSettings!$M$6),(ABS(IM32-$F32)&lt;=1)*1,IF(AND(IP32,$F32+$G32&gt;=PrSettings!$M$8),(ABS(IM32-$F32)+ABS(IN32-$G32)&lt;=1)*1,""))),"")</f>
        <v/>
      </c>
      <c r="IT32" s="468"/>
      <c r="IV32" s="186">
        <f t="shared" si="19"/>
        <v>40</v>
      </c>
      <c r="IW32" s="187" t="str">
        <f t="shared" si="440"/>
        <v>Paraguay</v>
      </c>
      <c r="IX32" s="188">
        <f t="shared" si="83"/>
        <v>27</v>
      </c>
      <c r="IY32" s="187" t="str">
        <f t="shared" si="441"/>
        <v>Australia</v>
      </c>
      <c r="IZ32" s="222"/>
      <c r="JA32" s="222"/>
      <c r="JB32" s="467"/>
      <c r="JC32" s="188" t="str">
        <f t="shared" si="442"/>
        <v/>
      </c>
      <c r="JD32" s="188" t="str">
        <f>IF((JC32&lt;&gt;""),IF(OR($F32&lt;&gt;$G32,PrSettings!$M$4="●"),(($F32-$G32)=(IZ32-JA32))*1,0),"")</f>
        <v/>
      </c>
      <c r="JE32" s="188" t="str">
        <f t="shared" si="443"/>
        <v/>
      </c>
      <c r="JF32" s="188" t="str">
        <f>IF(JC32&lt;&gt;"",IF(ABS($F32-$G32)&gt;=PrSettings!$M$7,(ABS($F32-$G32-IZ32+JA32)&lt;=1)*1,IF(AND(JC32,$F32=$G32,$F32&gt;=PrSettings!$M$6),(ABS(IZ32-$F32)&lt;=1)*1,IF(AND(JC32,$F32+$G32&gt;=PrSettings!$M$8),(ABS(IZ32-$F32)+ABS(JA32-$G32)&lt;=1)*1,""))),"")</f>
        <v/>
      </c>
      <c r="JG32" s="468"/>
      <c r="JI32" s="186">
        <f t="shared" si="20"/>
        <v>40</v>
      </c>
      <c r="JJ32" s="187" t="str">
        <f t="shared" si="444"/>
        <v>Paraguay</v>
      </c>
      <c r="JK32" s="188">
        <f t="shared" si="86"/>
        <v>27</v>
      </c>
      <c r="JL32" s="187" t="str">
        <f t="shared" si="445"/>
        <v>Australia</v>
      </c>
      <c r="JM32" s="222"/>
      <c r="JN32" s="222"/>
      <c r="JO32" s="467"/>
      <c r="JP32" s="188" t="str">
        <f t="shared" si="446"/>
        <v/>
      </c>
      <c r="JQ32" s="188" t="str">
        <f>IF((JP32&lt;&gt;""),IF(OR($F32&lt;&gt;$G32,PrSettings!$M$4="●"),(($F32-$G32)=(JM32-JN32))*1,0),"")</f>
        <v/>
      </c>
      <c r="JR32" s="188" t="str">
        <f t="shared" si="447"/>
        <v/>
      </c>
      <c r="JS32" s="188" t="str">
        <f>IF(JP32&lt;&gt;"",IF(ABS($F32-$G32)&gt;=PrSettings!$M$7,(ABS($F32-$G32-JM32+JN32)&lt;=1)*1,IF(AND(JP32,$F32=$G32,$F32&gt;=PrSettings!$M$6),(ABS(JM32-$F32)&lt;=1)*1,IF(AND(JP32,$F32+$G32&gt;=PrSettings!$M$8),(ABS(JM32-$F32)+ABS(JN32-$G32)&lt;=1)*1,""))),"")</f>
        <v/>
      </c>
      <c r="JT32" s="468"/>
      <c r="JV32" s="186">
        <f t="shared" si="21"/>
        <v>40</v>
      </c>
      <c r="JW32" s="187" t="str">
        <f t="shared" si="448"/>
        <v>Paraguay</v>
      </c>
      <c r="JX32" s="188">
        <f t="shared" si="89"/>
        <v>27</v>
      </c>
      <c r="JY32" s="187" t="str">
        <f t="shared" si="449"/>
        <v>Australia</v>
      </c>
      <c r="JZ32" s="222"/>
      <c r="KA32" s="222"/>
      <c r="KB32" s="467"/>
      <c r="KC32" s="188" t="str">
        <f t="shared" si="450"/>
        <v/>
      </c>
      <c r="KD32" s="188" t="str">
        <f>IF((KC32&lt;&gt;""),IF(OR($F32&lt;&gt;$G32,PrSettings!$M$4="●"),(($F32-$G32)=(JZ32-KA32))*1,0),"")</f>
        <v/>
      </c>
      <c r="KE32" s="188" t="str">
        <f t="shared" si="451"/>
        <v/>
      </c>
      <c r="KF32" s="188" t="str">
        <f>IF(KC32&lt;&gt;"",IF(ABS($F32-$G32)&gt;=PrSettings!$M$7,(ABS($F32-$G32-JZ32+KA32)&lt;=1)*1,IF(AND(KC32,$F32=$G32,$F32&gt;=PrSettings!$M$6),(ABS(JZ32-$F32)&lt;=1)*1,IF(AND(KC32,$F32+$G32&gt;=PrSettings!$M$8),(ABS(JZ32-$F32)+ABS(KA32-$G32)&lt;=1)*1,""))),"")</f>
        <v/>
      </c>
      <c r="KG32" s="468"/>
      <c r="KI32" s="186">
        <f t="shared" si="22"/>
        <v>40</v>
      </c>
      <c r="KJ32" s="187" t="str">
        <f t="shared" si="452"/>
        <v>Paraguay</v>
      </c>
      <c r="KK32" s="188">
        <f t="shared" si="92"/>
        <v>27</v>
      </c>
      <c r="KL32" s="187" t="str">
        <f t="shared" si="453"/>
        <v>Australia</v>
      </c>
      <c r="KM32" s="222"/>
      <c r="KN32" s="222"/>
      <c r="KO32" s="467"/>
      <c r="KP32" s="188" t="str">
        <f t="shared" si="454"/>
        <v/>
      </c>
      <c r="KQ32" s="188" t="str">
        <f>IF((KP32&lt;&gt;""),IF(OR($F32&lt;&gt;$G32,PrSettings!$M$4="●"),(($F32-$G32)=(KM32-KN32))*1,0),"")</f>
        <v/>
      </c>
      <c r="KR32" s="188" t="str">
        <f t="shared" si="455"/>
        <v/>
      </c>
      <c r="KS32" s="188" t="str">
        <f>IF(KP32&lt;&gt;"",IF(ABS($F32-$G32)&gt;=PrSettings!$M$7,(ABS($F32-$G32-KM32+KN32)&lt;=1)*1,IF(AND(KP32,$F32=$G32,$F32&gt;=PrSettings!$M$6),(ABS(KM32-$F32)&lt;=1)*1,IF(AND(KP32,$F32+$G32&gt;=PrSettings!$M$8),(ABS(KM32-$F32)+ABS(KN32-$G32)&lt;=1)*1,""))),"")</f>
        <v/>
      </c>
      <c r="KT32" s="468"/>
      <c r="KV32" s="186">
        <f t="shared" si="23"/>
        <v>40</v>
      </c>
      <c r="KW32" s="187" t="str">
        <f t="shared" si="456"/>
        <v>Paraguay</v>
      </c>
      <c r="KX32" s="188">
        <f t="shared" si="95"/>
        <v>27</v>
      </c>
      <c r="KY32" s="187" t="str">
        <f t="shared" si="457"/>
        <v>Australia</v>
      </c>
      <c r="KZ32" s="222"/>
      <c r="LA32" s="222"/>
      <c r="LB32" s="467"/>
      <c r="LC32" s="188" t="str">
        <f t="shared" si="458"/>
        <v/>
      </c>
      <c r="LD32" s="188" t="str">
        <f>IF((LC32&lt;&gt;""),IF(OR($F32&lt;&gt;$G32,PrSettings!$M$4="●"),(($F32-$G32)=(KZ32-LA32))*1,0),"")</f>
        <v/>
      </c>
      <c r="LE32" s="188" t="str">
        <f t="shared" si="459"/>
        <v/>
      </c>
      <c r="LF32" s="188" t="str">
        <f>IF(LC32&lt;&gt;"",IF(ABS($F32-$G32)&gt;=PrSettings!$M$7,(ABS($F32-$G32-KZ32+LA32)&lt;=1)*1,IF(AND(LC32,$F32=$G32,$F32&gt;=PrSettings!$M$6),(ABS(KZ32-$F32)&lt;=1)*1,IF(AND(LC32,$F32+$G32&gt;=PrSettings!$M$8),(ABS(KZ32-$F32)+ABS(LA32-$G32)&lt;=1)*1,""))),"")</f>
        <v/>
      </c>
      <c r="LG32" s="468"/>
      <c r="LI32" s="186">
        <f t="shared" si="24"/>
        <v>40</v>
      </c>
      <c r="LJ32" s="187" t="str">
        <f t="shared" si="460"/>
        <v>Paraguay</v>
      </c>
      <c r="LK32" s="188">
        <f t="shared" si="98"/>
        <v>27</v>
      </c>
      <c r="LL32" s="187" t="str">
        <f t="shared" si="461"/>
        <v>Australia</v>
      </c>
      <c r="LM32" s="222"/>
      <c r="LN32" s="222"/>
      <c r="LO32" s="467"/>
      <c r="LP32" s="188" t="str">
        <f t="shared" si="462"/>
        <v/>
      </c>
      <c r="LQ32" s="188" t="str">
        <f>IF((LP32&lt;&gt;""),IF(OR($F32&lt;&gt;$G32,PrSettings!$M$4="●"),(($F32-$G32)=(LM32-LN32))*1,0),"")</f>
        <v/>
      </c>
      <c r="LR32" s="188" t="str">
        <f t="shared" si="463"/>
        <v/>
      </c>
      <c r="LS32" s="188" t="str">
        <f>IF(LP32&lt;&gt;"",IF(ABS($F32-$G32)&gt;=PrSettings!$M$7,(ABS($F32-$G32-LM32+LN32)&lt;=1)*1,IF(AND(LP32,$F32=$G32,$F32&gt;=PrSettings!$M$6),(ABS(LM32-$F32)&lt;=1)*1,IF(AND(LP32,$F32+$G32&gt;=PrSettings!$M$8),(ABS(LM32-$F32)+ABS(LN32-$G32)&lt;=1)*1,""))),"")</f>
        <v/>
      </c>
      <c r="LT32" s="468"/>
      <c r="LV32" s="186">
        <f t="shared" si="25"/>
        <v>40</v>
      </c>
      <c r="LW32" s="187" t="str">
        <f t="shared" si="464"/>
        <v>Paraguay</v>
      </c>
      <c r="LX32" s="188">
        <f t="shared" si="101"/>
        <v>27</v>
      </c>
      <c r="LY32" s="187" t="str">
        <f t="shared" si="465"/>
        <v>Australia</v>
      </c>
      <c r="LZ32" s="222"/>
      <c r="MA32" s="222"/>
      <c r="MB32" s="467"/>
      <c r="MC32" s="188" t="str">
        <f t="shared" si="466"/>
        <v/>
      </c>
      <c r="MD32" s="188" t="str">
        <f>IF((MC32&lt;&gt;""),IF(OR($F32&lt;&gt;$G32,PrSettings!$M$4="●"),(($F32-$G32)=(LZ32-MA32))*1,0),"")</f>
        <v/>
      </c>
      <c r="ME32" s="188" t="str">
        <f t="shared" si="467"/>
        <v/>
      </c>
      <c r="MF32" s="188" t="str">
        <f>IF(MC32&lt;&gt;"",IF(ABS($F32-$G32)&gt;=PrSettings!$M$7,(ABS($F32-$G32-LZ32+MA32)&lt;=1)*1,IF(AND(MC32,$F32=$G32,$F32&gt;=PrSettings!$M$6),(ABS(LZ32-$F32)&lt;=1)*1,IF(AND(MC32,$F32+$G32&gt;=PrSettings!$M$8),(ABS(LZ32-$F32)+ABS(MA32-$G32)&lt;=1)*1,""))),"")</f>
        <v/>
      </c>
      <c r="MG32" s="468"/>
    </row>
    <row r="33" spans="1:345" ht="24" customHeight="1">
      <c r="B33" s="195" t="str">
        <f>Language!$E$130&amp;" E"</f>
        <v>Group E</v>
      </c>
      <c r="C33" s="196"/>
      <c r="D33" s="201"/>
      <c r="E33" s="198"/>
      <c r="F33" s="202"/>
      <c r="G33" s="203"/>
      <c r="I33" s="195" t="str">
        <f t="shared" si="0"/>
        <v>Group E</v>
      </c>
      <c r="J33" s="201"/>
      <c r="K33" s="201"/>
      <c r="L33" s="198"/>
      <c r="M33" s="226"/>
      <c r="N33" s="227"/>
      <c r="O33" s="199"/>
      <c r="P33" s="210"/>
      <c r="Q33" s="210"/>
      <c r="R33" s="198"/>
      <c r="S33" s="198"/>
      <c r="T33" s="211"/>
      <c r="V33" s="195" t="str">
        <f t="shared" si="1"/>
        <v>Group E</v>
      </c>
      <c r="W33" s="201"/>
      <c r="X33" s="201"/>
      <c r="Y33" s="198"/>
      <c r="Z33" s="226"/>
      <c r="AA33" s="227"/>
      <c r="AB33" s="199"/>
      <c r="AC33" s="210"/>
      <c r="AD33" s="210"/>
      <c r="AE33" s="198"/>
      <c r="AF33" s="198"/>
      <c r="AG33" s="211"/>
      <c r="AI33" s="195" t="str">
        <f t="shared" si="2"/>
        <v>Group E</v>
      </c>
      <c r="AJ33" s="201"/>
      <c r="AK33" s="201"/>
      <c r="AL33" s="198"/>
      <c r="AM33" s="226"/>
      <c r="AN33" s="227"/>
      <c r="AO33" s="199"/>
      <c r="AP33" s="210"/>
      <c r="AQ33" s="210"/>
      <c r="AR33" s="198"/>
      <c r="AS33" s="198"/>
      <c r="AT33" s="211"/>
      <c r="AV33" s="195" t="str">
        <f t="shared" si="3"/>
        <v>Group E</v>
      </c>
      <c r="AW33" s="201"/>
      <c r="AX33" s="201"/>
      <c r="AY33" s="198"/>
      <c r="AZ33" s="226"/>
      <c r="BA33" s="227"/>
      <c r="BB33" s="199"/>
      <c r="BC33" s="210"/>
      <c r="BD33" s="210"/>
      <c r="BE33" s="198"/>
      <c r="BF33" s="198"/>
      <c r="BG33" s="211"/>
      <c r="BI33" s="195" t="str">
        <f t="shared" si="4"/>
        <v>Group E</v>
      </c>
      <c r="BJ33" s="201"/>
      <c r="BK33" s="201"/>
      <c r="BL33" s="198"/>
      <c r="BM33" s="226"/>
      <c r="BN33" s="227"/>
      <c r="BO33" s="199"/>
      <c r="BP33" s="210"/>
      <c r="BQ33" s="210"/>
      <c r="BR33" s="198"/>
      <c r="BS33" s="198"/>
      <c r="BT33" s="211"/>
      <c r="BV33" s="195" t="str">
        <f t="shared" si="5"/>
        <v>Group E</v>
      </c>
      <c r="BW33" s="201"/>
      <c r="BX33" s="201"/>
      <c r="BY33" s="198"/>
      <c r="BZ33" s="226"/>
      <c r="CA33" s="227"/>
      <c r="CB33" s="199"/>
      <c r="CC33" s="210"/>
      <c r="CD33" s="210"/>
      <c r="CE33" s="198"/>
      <c r="CF33" s="198"/>
      <c r="CG33" s="211"/>
      <c r="CI33" s="195" t="str">
        <f t="shared" si="6"/>
        <v>Group E</v>
      </c>
      <c r="CJ33" s="201"/>
      <c r="CK33" s="201"/>
      <c r="CL33" s="198"/>
      <c r="CM33" s="226"/>
      <c r="CN33" s="227"/>
      <c r="CO33" s="199"/>
      <c r="CP33" s="210"/>
      <c r="CQ33" s="210"/>
      <c r="CR33" s="198"/>
      <c r="CS33" s="198"/>
      <c r="CT33" s="211"/>
      <c r="CV33" s="195" t="str">
        <f t="shared" si="7"/>
        <v>Group E</v>
      </c>
      <c r="CW33" s="201"/>
      <c r="CX33" s="201"/>
      <c r="CY33" s="198"/>
      <c r="CZ33" s="226"/>
      <c r="DA33" s="227"/>
      <c r="DB33" s="199"/>
      <c r="DC33" s="210"/>
      <c r="DD33" s="210"/>
      <c r="DE33" s="198"/>
      <c r="DF33" s="198"/>
      <c r="DG33" s="211"/>
      <c r="DI33" s="195" t="str">
        <f t="shared" si="8"/>
        <v>Group E</v>
      </c>
      <c r="DJ33" s="201"/>
      <c r="DK33" s="201"/>
      <c r="DL33" s="198"/>
      <c r="DM33" s="226"/>
      <c r="DN33" s="227"/>
      <c r="DO33" s="199"/>
      <c r="DP33" s="210"/>
      <c r="DQ33" s="210"/>
      <c r="DR33" s="198"/>
      <c r="DS33" s="198"/>
      <c r="DT33" s="211"/>
      <c r="DV33" s="195" t="str">
        <f t="shared" si="9"/>
        <v>Group E</v>
      </c>
      <c r="DW33" s="201"/>
      <c r="DX33" s="201"/>
      <c r="DY33" s="198"/>
      <c r="DZ33" s="226"/>
      <c r="EA33" s="227"/>
      <c r="EB33" s="199"/>
      <c r="EC33" s="210"/>
      <c r="ED33" s="210"/>
      <c r="EE33" s="198"/>
      <c r="EF33" s="198"/>
      <c r="EG33" s="211"/>
      <c r="EI33" s="195" t="str">
        <f t="shared" si="10"/>
        <v>Group E</v>
      </c>
      <c r="EJ33" s="201"/>
      <c r="EK33" s="201"/>
      <c r="EL33" s="198"/>
      <c r="EM33" s="226"/>
      <c r="EN33" s="227"/>
      <c r="EO33" s="199"/>
      <c r="EP33" s="210"/>
      <c r="EQ33" s="210"/>
      <c r="ER33" s="198"/>
      <c r="ES33" s="198"/>
      <c r="ET33" s="211"/>
      <c r="EV33" s="195" t="str">
        <f t="shared" si="11"/>
        <v>Group E</v>
      </c>
      <c r="EW33" s="201"/>
      <c r="EX33" s="201"/>
      <c r="EY33" s="198"/>
      <c r="EZ33" s="226"/>
      <c r="FA33" s="227"/>
      <c r="FB33" s="199"/>
      <c r="FC33" s="210"/>
      <c r="FD33" s="210"/>
      <c r="FE33" s="198"/>
      <c r="FF33" s="198"/>
      <c r="FG33" s="211"/>
      <c r="FI33" s="195" t="str">
        <f t="shared" si="12"/>
        <v>Group E</v>
      </c>
      <c r="FJ33" s="201"/>
      <c r="FK33" s="201"/>
      <c r="FL33" s="198"/>
      <c r="FM33" s="226"/>
      <c r="FN33" s="227"/>
      <c r="FO33" s="199"/>
      <c r="FP33" s="210"/>
      <c r="FQ33" s="210"/>
      <c r="FR33" s="198"/>
      <c r="FS33" s="198"/>
      <c r="FT33" s="211"/>
      <c r="FV33" s="195" t="str">
        <f t="shared" si="13"/>
        <v>Group E</v>
      </c>
      <c r="FW33" s="201"/>
      <c r="FX33" s="201"/>
      <c r="FY33" s="198"/>
      <c r="FZ33" s="226"/>
      <c r="GA33" s="227"/>
      <c r="GB33" s="199"/>
      <c r="GC33" s="210"/>
      <c r="GD33" s="210"/>
      <c r="GE33" s="198"/>
      <c r="GF33" s="198"/>
      <c r="GG33" s="211"/>
      <c r="GI33" s="195" t="str">
        <f t="shared" si="14"/>
        <v>Group E</v>
      </c>
      <c r="GJ33" s="201"/>
      <c r="GK33" s="201"/>
      <c r="GL33" s="198"/>
      <c r="GM33" s="226"/>
      <c r="GN33" s="227"/>
      <c r="GO33" s="199"/>
      <c r="GP33" s="210"/>
      <c r="GQ33" s="210"/>
      <c r="GR33" s="198"/>
      <c r="GS33" s="198"/>
      <c r="GT33" s="211"/>
      <c r="GV33" s="195" t="str">
        <f t="shared" si="15"/>
        <v>Group E</v>
      </c>
      <c r="GW33" s="201"/>
      <c r="GX33" s="201"/>
      <c r="GY33" s="198"/>
      <c r="GZ33" s="226"/>
      <c r="HA33" s="227"/>
      <c r="HB33" s="199"/>
      <c r="HC33" s="210"/>
      <c r="HD33" s="210"/>
      <c r="HE33" s="198"/>
      <c r="HF33" s="198"/>
      <c r="HG33" s="211"/>
      <c r="HI33" s="195" t="str">
        <f t="shared" si="16"/>
        <v>Group E</v>
      </c>
      <c r="HJ33" s="201"/>
      <c r="HK33" s="201"/>
      <c r="HL33" s="198"/>
      <c r="HM33" s="226"/>
      <c r="HN33" s="227"/>
      <c r="HO33" s="199"/>
      <c r="HP33" s="210"/>
      <c r="HQ33" s="210"/>
      <c r="HR33" s="198"/>
      <c r="HS33" s="198"/>
      <c r="HT33" s="211"/>
      <c r="HV33" s="195" t="str">
        <f t="shared" si="17"/>
        <v>Group E</v>
      </c>
      <c r="HW33" s="201"/>
      <c r="HX33" s="201"/>
      <c r="HY33" s="198"/>
      <c r="HZ33" s="226"/>
      <c r="IA33" s="227"/>
      <c r="IB33" s="199"/>
      <c r="IC33" s="210"/>
      <c r="ID33" s="210"/>
      <c r="IE33" s="198"/>
      <c r="IF33" s="198"/>
      <c r="IG33" s="211"/>
      <c r="II33" s="195" t="str">
        <f t="shared" si="18"/>
        <v>Group E</v>
      </c>
      <c r="IJ33" s="201"/>
      <c r="IK33" s="201"/>
      <c r="IL33" s="198"/>
      <c r="IM33" s="226"/>
      <c r="IN33" s="227"/>
      <c r="IO33" s="199"/>
      <c r="IP33" s="210"/>
      <c r="IQ33" s="210"/>
      <c r="IR33" s="198"/>
      <c r="IS33" s="198"/>
      <c r="IT33" s="211"/>
      <c r="IV33" s="195" t="str">
        <f t="shared" si="19"/>
        <v>Group E</v>
      </c>
      <c r="IW33" s="201"/>
      <c r="IX33" s="201"/>
      <c r="IY33" s="198"/>
      <c r="IZ33" s="226"/>
      <c r="JA33" s="227"/>
      <c r="JB33" s="199"/>
      <c r="JC33" s="210"/>
      <c r="JD33" s="210"/>
      <c r="JE33" s="198"/>
      <c r="JF33" s="198"/>
      <c r="JG33" s="211"/>
      <c r="JI33" s="195" t="str">
        <f t="shared" si="20"/>
        <v>Group E</v>
      </c>
      <c r="JJ33" s="201"/>
      <c r="JK33" s="201"/>
      <c r="JL33" s="198"/>
      <c r="JM33" s="226"/>
      <c r="JN33" s="227"/>
      <c r="JO33" s="199"/>
      <c r="JP33" s="210"/>
      <c r="JQ33" s="210"/>
      <c r="JR33" s="198"/>
      <c r="JS33" s="198"/>
      <c r="JT33" s="211"/>
      <c r="JV33" s="195" t="str">
        <f t="shared" si="21"/>
        <v>Group E</v>
      </c>
      <c r="JW33" s="201"/>
      <c r="JX33" s="201"/>
      <c r="JY33" s="198"/>
      <c r="JZ33" s="226"/>
      <c r="KA33" s="227"/>
      <c r="KB33" s="199"/>
      <c r="KC33" s="210"/>
      <c r="KD33" s="210"/>
      <c r="KE33" s="198"/>
      <c r="KF33" s="198"/>
      <c r="KG33" s="211"/>
      <c r="KI33" s="195" t="str">
        <f t="shared" si="22"/>
        <v>Group E</v>
      </c>
      <c r="KJ33" s="201"/>
      <c r="KK33" s="201"/>
      <c r="KL33" s="198"/>
      <c r="KM33" s="226"/>
      <c r="KN33" s="227"/>
      <c r="KO33" s="199"/>
      <c r="KP33" s="210"/>
      <c r="KQ33" s="210"/>
      <c r="KR33" s="198"/>
      <c r="KS33" s="198"/>
      <c r="KT33" s="211"/>
      <c r="KV33" s="195" t="str">
        <f t="shared" si="23"/>
        <v>Group E</v>
      </c>
      <c r="KW33" s="201"/>
      <c r="KX33" s="201"/>
      <c r="KY33" s="198"/>
      <c r="KZ33" s="226"/>
      <c r="LA33" s="227"/>
      <c r="LB33" s="199"/>
      <c r="LC33" s="210"/>
      <c r="LD33" s="210"/>
      <c r="LE33" s="198"/>
      <c r="LF33" s="198"/>
      <c r="LG33" s="211"/>
      <c r="LI33" s="195" t="str">
        <f t="shared" si="24"/>
        <v>Group E</v>
      </c>
      <c r="LJ33" s="201"/>
      <c r="LK33" s="201"/>
      <c r="LL33" s="198"/>
      <c r="LM33" s="226"/>
      <c r="LN33" s="227"/>
      <c r="LO33" s="199"/>
      <c r="LP33" s="210"/>
      <c r="LQ33" s="210"/>
      <c r="LR33" s="198"/>
      <c r="LS33" s="198"/>
      <c r="LT33" s="211"/>
      <c r="LV33" s="195" t="str">
        <f t="shared" si="25"/>
        <v>Group E</v>
      </c>
      <c r="LW33" s="201"/>
      <c r="LX33" s="201"/>
      <c r="LY33" s="198"/>
      <c r="LZ33" s="226"/>
      <c r="MA33" s="227"/>
      <c r="MB33" s="199"/>
      <c r="MC33" s="210"/>
      <c r="MD33" s="210"/>
      <c r="ME33" s="198"/>
      <c r="MF33" s="198"/>
      <c r="MG33" s="211"/>
    </row>
    <row r="34" spans="1:345">
      <c r="B34" s="186">
        <f>INDEX(Groups!$C$7:$C$65,MATCH(C34,Groups!$D$7:$D$65,0))</f>
        <v>10</v>
      </c>
      <c r="C34" s="187" t="str">
        <f>CalcE!$P$22</f>
        <v>Germany</v>
      </c>
      <c r="D34" s="188">
        <f>INDEX(Groups!$C$7:$C$65,MATCH(E34,Groups!$D$7:$D$65,0))</f>
        <v>82</v>
      </c>
      <c r="E34" s="187" t="str">
        <f>CalcE!$Q$22</f>
        <v>Curaçao</v>
      </c>
      <c r="F34" s="189" t="str">
        <f>CalcE!$R$22</f>
        <v/>
      </c>
      <c r="G34" s="190" t="str">
        <f>CalcE!$S$22</f>
        <v/>
      </c>
      <c r="I34" s="186">
        <f t="shared" si="0"/>
        <v>10</v>
      </c>
      <c r="J34" s="187" t="str">
        <f t="shared" ref="J34:J39" si="468">$C34</f>
        <v>Germany</v>
      </c>
      <c r="K34" s="188">
        <f t="shared" si="26"/>
        <v>82</v>
      </c>
      <c r="L34" s="187" t="str">
        <f t="shared" ref="L34:L39" si="469">$E34</f>
        <v>Curaçao</v>
      </c>
      <c r="M34" s="222"/>
      <c r="N34" s="222"/>
      <c r="O34" s="217"/>
      <c r="P34" s="188" t="str">
        <f t="shared" ref="P34:P39" si="470">IF(($F34&lt;&gt;"")*($G34&lt;&gt;"")*(M34&lt;&gt;"")*(N34&lt;&gt;""),($F34&gt;$G34)*(M34&gt;N34)+($F34=$G34)*(M34=N34)+($F34&lt;$G34)*(M34&lt;N34),"")</f>
        <v/>
      </c>
      <c r="Q34" s="188" t="str">
        <f>IF((P34&lt;&gt;""),IF(OR($F34&lt;&gt;$G34,PrSettings!$M$4="●"),(($F34-$G34)=(M34-N34))*1,0),"")</f>
        <v/>
      </c>
      <c r="R34" s="188" t="str">
        <f t="shared" ref="R34:R39" si="471">IF((P34&lt;&gt;""),($F34=M34)*($G34=N34),"")</f>
        <v/>
      </c>
      <c r="S34" s="188" t="str">
        <f>IF(P34&lt;&gt;"",IF(ABS($F34-$G34)&gt;=PrSettings!$M$7,(ABS($F34-$G34-M34+N34)&lt;=1)*1,IF(AND(P34,$F34=$G34,$F34&gt;=PrSettings!$M$6),(ABS(M34-$F34)&lt;=1)*1,IF(AND(P34,$F34+$G34&gt;=PrSettings!$M$8),(ABS(M34-$F34)+ABS(N34-$G34)&lt;=1)*1,""))),"")</f>
        <v/>
      </c>
      <c r="T34" s="219"/>
      <c r="V34" s="186">
        <f t="shared" si="1"/>
        <v>10</v>
      </c>
      <c r="W34" s="187" t="str">
        <f t="shared" ref="W34:W39" si="472">$C34</f>
        <v>Germany</v>
      </c>
      <c r="X34" s="188">
        <f t="shared" si="29"/>
        <v>82</v>
      </c>
      <c r="Y34" s="187" t="str">
        <f t="shared" ref="Y34:Y39" si="473">$E34</f>
        <v>Curaçao</v>
      </c>
      <c r="Z34" s="222"/>
      <c r="AA34" s="222"/>
      <c r="AB34" s="217"/>
      <c r="AC34" s="188" t="str">
        <f t="shared" ref="AC34:AC39" si="474">IF(($F34&lt;&gt;"")*($G34&lt;&gt;"")*(Z34&lt;&gt;"")*(AA34&lt;&gt;""),($F34&gt;$G34)*(Z34&gt;AA34)+($F34=$G34)*(Z34=AA34)+($F34&lt;$G34)*(Z34&lt;AA34),"")</f>
        <v/>
      </c>
      <c r="AD34" s="188" t="str">
        <f>IF((AC34&lt;&gt;""),IF(OR($F34&lt;&gt;$G34,PrSettings!$M$4="●"),(($F34-$G34)=(Z34-AA34))*1,0),"")</f>
        <v/>
      </c>
      <c r="AE34" s="188" t="str">
        <f t="shared" ref="AE34:AE39" si="475">IF((AC34&lt;&gt;""),($F34=Z34)*($G34=AA34),"")</f>
        <v/>
      </c>
      <c r="AF34" s="188" t="str">
        <f>IF(AC34&lt;&gt;"",IF(ABS($F34-$G34)&gt;=PrSettings!$M$7,(ABS($F34-$G34-Z34+AA34)&lt;=1)*1,IF(AND(AC34,$F34=$G34,$F34&gt;=PrSettings!$M$6),(ABS(Z34-$F34)&lt;=1)*1,IF(AND(AC34,$F34+$G34&gt;=PrSettings!$M$8),(ABS(Z34-$F34)+ABS(AA34-$G34)&lt;=1)*1,""))),"")</f>
        <v/>
      </c>
      <c r="AG34" s="219"/>
      <c r="AI34" s="186">
        <f t="shared" si="2"/>
        <v>10</v>
      </c>
      <c r="AJ34" s="187" t="str">
        <f t="shared" ref="AJ34:AJ39" si="476">$C34</f>
        <v>Germany</v>
      </c>
      <c r="AK34" s="188">
        <f t="shared" si="32"/>
        <v>82</v>
      </c>
      <c r="AL34" s="187" t="str">
        <f t="shared" ref="AL34:AL39" si="477">$E34</f>
        <v>Curaçao</v>
      </c>
      <c r="AM34" s="222"/>
      <c r="AN34" s="222"/>
      <c r="AO34" s="217"/>
      <c r="AP34" s="188" t="str">
        <f t="shared" ref="AP34:AP39" si="478">IF(($F34&lt;&gt;"")*($G34&lt;&gt;"")*(AM34&lt;&gt;"")*(AN34&lt;&gt;""),($F34&gt;$G34)*(AM34&gt;AN34)+($F34=$G34)*(AM34=AN34)+($F34&lt;$G34)*(AM34&lt;AN34),"")</f>
        <v/>
      </c>
      <c r="AQ34" s="188" t="str">
        <f>IF((AP34&lt;&gt;""),IF(OR($F34&lt;&gt;$G34,PrSettings!$M$4="●"),(($F34-$G34)=(AM34-AN34))*1,0),"")</f>
        <v/>
      </c>
      <c r="AR34" s="188" t="str">
        <f t="shared" ref="AR34:AR39" si="479">IF((AP34&lt;&gt;""),($F34=AM34)*($G34=AN34),"")</f>
        <v/>
      </c>
      <c r="AS34" s="188" t="str">
        <f>IF(AP34&lt;&gt;"",IF(ABS($F34-$G34)&gt;=PrSettings!$M$7,(ABS($F34-$G34-AM34+AN34)&lt;=1)*1,IF(AND(AP34,$F34=$G34,$F34&gt;=PrSettings!$M$6),(ABS(AM34-$F34)&lt;=1)*1,IF(AND(AP34,$F34+$G34&gt;=PrSettings!$M$8),(ABS(AM34-$F34)+ABS(AN34-$G34)&lt;=1)*1,""))),"")</f>
        <v/>
      </c>
      <c r="AT34" s="219"/>
      <c r="AV34" s="186">
        <f t="shared" si="3"/>
        <v>10</v>
      </c>
      <c r="AW34" s="187" t="str">
        <f t="shared" ref="AW34:AW39" si="480">$C34</f>
        <v>Germany</v>
      </c>
      <c r="AX34" s="188">
        <f t="shared" si="35"/>
        <v>82</v>
      </c>
      <c r="AY34" s="187" t="str">
        <f t="shared" ref="AY34:AY39" si="481">$E34</f>
        <v>Curaçao</v>
      </c>
      <c r="AZ34" s="222"/>
      <c r="BA34" s="222"/>
      <c r="BB34" s="217"/>
      <c r="BC34" s="188" t="str">
        <f t="shared" ref="BC34:BC39" si="482">IF(($F34&lt;&gt;"")*($G34&lt;&gt;"")*(AZ34&lt;&gt;"")*(BA34&lt;&gt;""),($F34&gt;$G34)*(AZ34&gt;BA34)+($F34=$G34)*(AZ34=BA34)+($F34&lt;$G34)*(AZ34&lt;BA34),"")</f>
        <v/>
      </c>
      <c r="BD34" s="188" t="str">
        <f>IF((BC34&lt;&gt;""),IF(OR($F34&lt;&gt;$G34,PrSettings!$M$4="●"),(($F34-$G34)=(AZ34-BA34))*1,0),"")</f>
        <v/>
      </c>
      <c r="BE34" s="188" t="str">
        <f t="shared" ref="BE34:BE39" si="483">IF((BC34&lt;&gt;""),($F34=AZ34)*($G34=BA34),"")</f>
        <v/>
      </c>
      <c r="BF34" s="188" t="str">
        <f>IF(BC34&lt;&gt;"",IF(ABS($F34-$G34)&gt;=PrSettings!$M$7,(ABS($F34-$G34-AZ34+BA34)&lt;=1)*1,IF(AND(BC34,$F34=$G34,$F34&gt;=PrSettings!$M$6),(ABS(AZ34-$F34)&lt;=1)*1,IF(AND(BC34,$F34+$G34&gt;=PrSettings!$M$8),(ABS(AZ34-$F34)+ABS(BA34-$G34)&lt;=1)*1,""))),"")</f>
        <v/>
      </c>
      <c r="BG34" s="219"/>
      <c r="BI34" s="186">
        <f t="shared" si="4"/>
        <v>10</v>
      </c>
      <c r="BJ34" s="187" t="str">
        <f t="shared" ref="BJ34:BJ39" si="484">$C34</f>
        <v>Germany</v>
      </c>
      <c r="BK34" s="188">
        <f t="shared" si="38"/>
        <v>82</v>
      </c>
      <c r="BL34" s="187" t="str">
        <f t="shared" ref="BL34:BL39" si="485">$E34</f>
        <v>Curaçao</v>
      </c>
      <c r="BM34" s="222"/>
      <c r="BN34" s="222"/>
      <c r="BO34" s="217"/>
      <c r="BP34" s="188" t="str">
        <f t="shared" ref="BP34:BP39" si="486">IF(($F34&lt;&gt;"")*($G34&lt;&gt;"")*(BM34&lt;&gt;"")*(BN34&lt;&gt;""),($F34&gt;$G34)*(BM34&gt;BN34)+($F34=$G34)*(BM34=BN34)+($F34&lt;$G34)*(BM34&lt;BN34),"")</f>
        <v/>
      </c>
      <c r="BQ34" s="188" t="str">
        <f>IF((BP34&lt;&gt;""),IF(OR($F34&lt;&gt;$G34,PrSettings!$M$4="●"),(($F34-$G34)=(BM34-BN34))*1,0),"")</f>
        <v/>
      </c>
      <c r="BR34" s="188" t="str">
        <f t="shared" ref="BR34:BR39" si="487">IF((BP34&lt;&gt;""),($F34=BM34)*($G34=BN34),"")</f>
        <v/>
      </c>
      <c r="BS34" s="188" t="str">
        <f>IF(BP34&lt;&gt;"",IF(ABS($F34-$G34)&gt;=PrSettings!$M$7,(ABS($F34-$G34-BM34+BN34)&lt;=1)*1,IF(AND(BP34,$F34=$G34,$F34&gt;=PrSettings!$M$6),(ABS(BM34-$F34)&lt;=1)*1,IF(AND(BP34,$F34+$G34&gt;=PrSettings!$M$8),(ABS(BM34-$F34)+ABS(BN34-$G34)&lt;=1)*1,""))),"")</f>
        <v/>
      </c>
      <c r="BT34" s="219"/>
      <c r="BV34" s="186">
        <f t="shared" si="5"/>
        <v>10</v>
      </c>
      <c r="BW34" s="187" t="str">
        <f t="shared" ref="BW34:BW39" si="488">$C34</f>
        <v>Germany</v>
      </c>
      <c r="BX34" s="188">
        <f t="shared" si="41"/>
        <v>82</v>
      </c>
      <c r="BY34" s="187" t="str">
        <f t="shared" ref="BY34:BY39" si="489">$E34</f>
        <v>Curaçao</v>
      </c>
      <c r="BZ34" s="222"/>
      <c r="CA34" s="222"/>
      <c r="CB34" s="217"/>
      <c r="CC34" s="188" t="str">
        <f t="shared" ref="CC34:CC39" si="490">IF(($F34&lt;&gt;"")*($G34&lt;&gt;"")*(BZ34&lt;&gt;"")*(CA34&lt;&gt;""),($F34&gt;$G34)*(BZ34&gt;CA34)+($F34=$G34)*(BZ34=CA34)+($F34&lt;$G34)*(BZ34&lt;CA34),"")</f>
        <v/>
      </c>
      <c r="CD34" s="188" t="str">
        <f>IF((CC34&lt;&gt;""),IF(OR($F34&lt;&gt;$G34,PrSettings!$M$4="●"),(($F34-$G34)=(BZ34-CA34))*1,0),"")</f>
        <v/>
      </c>
      <c r="CE34" s="188" t="str">
        <f t="shared" ref="CE34:CE39" si="491">IF((CC34&lt;&gt;""),($F34=BZ34)*($G34=CA34),"")</f>
        <v/>
      </c>
      <c r="CF34" s="188" t="str">
        <f>IF(CC34&lt;&gt;"",IF(ABS($F34-$G34)&gt;=PrSettings!$M$7,(ABS($F34-$G34-BZ34+CA34)&lt;=1)*1,IF(AND(CC34,$F34=$G34,$F34&gt;=PrSettings!$M$6),(ABS(BZ34-$F34)&lt;=1)*1,IF(AND(CC34,$F34+$G34&gt;=PrSettings!$M$8),(ABS(BZ34-$F34)+ABS(CA34-$G34)&lt;=1)*1,""))),"")</f>
        <v/>
      </c>
      <c r="CG34" s="219"/>
      <c r="CI34" s="186">
        <f t="shared" si="6"/>
        <v>10</v>
      </c>
      <c r="CJ34" s="187" t="str">
        <f t="shared" ref="CJ34:CJ39" si="492">$C34</f>
        <v>Germany</v>
      </c>
      <c r="CK34" s="188">
        <f t="shared" si="44"/>
        <v>82</v>
      </c>
      <c r="CL34" s="187" t="str">
        <f t="shared" ref="CL34:CL39" si="493">$E34</f>
        <v>Curaçao</v>
      </c>
      <c r="CM34" s="222"/>
      <c r="CN34" s="222"/>
      <c r="CO34" s="217"/>
      <c r="CP34" s="188" t="str">
        <f t="shared" ref="CP34:CP39" si="494">IF(($F34&lt;&gt;"")*($G34&lt;&gt;"")*(CM34&lt;&gt;"")*(CN34&lt;&gt;""),($F34&gt;$G34)*(CM34&gt;CN34)+($F34=$G34)*(CM34=CN34)+($F34&lt;$G34)*(CM34&lt;CN34),"")</f>
        <v/>
      </c>
      <c r="CQ34" s="188" t="str">
        <f>IF((CP34&lt;&gt;""),IF(OR($F34&lt;&gt;$G34,PrSettings!$M$4="●"),(($F34-$G34)=(CM34-CN34))*1,0),"")</f>
        <v/>
      </c>
      <c r="CR34" s="188" t="str">
        <f t="shared" ref="CR34:CR39" si="495">IF((CP34&lt;&gt;""),($F34=CM34)*($G34=CN34),"")</f>
        <v/>
      </c>
      <c r="CS34" s="188" t="str">
        <f>IF(CP34&lt;&gt;"",IF(ABS($F34-$G34)&gt;=PrSettings!$M$7,(ABS($F34-$G34-CM34+CN34)&lt;=1)*1,IF(AND(CP34,$F34=$G34,$F34&gt;=PrSettings!$M$6),(ABS(CM34-$F34)&lt;=1)*1,IF(AND(CP34,$F34+$G34&gt;=PrSettings!$M$8),(ABS(CM34-$F34)+ABS(CN34-$G34)&lt;=1)*1,""))),"")</f>
        <v/>
      </c>
      <c r="CT34" s="219"/>
      <c r="CV34" s="186">
        <f t="shared" si="7"/>
        <v>10</v>
      </c>
      <c r="CW34" s="187" t="str">
        <f t="shared" ref="CW34:CW39" si="496">$C34</f>
        <v>Germany</v>
      </c>
      <c r="CX34" s="188">
        <f t="shared" si="47"/>
        <v>82</v>
      </c>
      <c r="CY34" s="187" t="str">
        <f t="shared" ref="CY34:CY39" si="497">$E34</f>
        <v>Curaçao</v>
      </c>
      <c r="CZ34" s="222"/>
      <c r="DA34" s="222"/>
      <c r="DB34" s="217"/>
      <c r="DC34" s="188" t="str">
        <f t="shared" ref="DC34:DC39" si="498">IF(($F34&lt;&gt;"")*($G34&lt;&gt;"")*(CZ34&lt;&gt;"")*(DA34&lt;&gt;""),($F34&gt;$G34)*(CZ34&gt;DA34)+($F34=$G34)*(CZ34=DA34)+($F34&lt;$G34)*(CZ34&lt;DA34),"")</f>
        <v/>
      </c>
      <c r="DD34" s="188" t="str">
        <f>IF((DC34&lt;&gt;""),IF(OR($F34&lt;&gt;$G34,PrSettings!$M$4="●"),(($F34-$G34)=(CZ34-DA34))*1,0),"")</f>
        <v/>
      </c>
      <c r="DE34" s="188" t="str">
        <f t="shared" ref="DE34:DE39" si="499">IF((DC34&lt;&gt;""),($F34=CZ34)*($G34=DA34),"")</f>
        <v/>
      </c>
      <c r="DF34" s="188" t="str">
        <f>IF(DC34&lt;&gt;"",IF(ABS($F34-$G34)&gt;=PrSettings!$M$7,(ABS($F34-$G34-CZ34+DA34)&lt;=1)*1,IF(AND(DC34,$F34=$G34,$F34&gt;=PrSettings!$M$6),(ABS(CZ34-$F34)&lt;=1)*1,IF(AND(DC34,$F34+$G34&gt;=PrSettings!$M$8),(ABS(CZ34-$F34)+ABS(DA34-$G34)&lt;=1)*1,""))),"")</f>
        <v/>
      </c>
      <c r="DG34" s="219"/>
      <c r="DI34" s="186">
        <f t="shared" si="8"/>
        <v>10</v>
      </c>
      <c r="DJ34" s="187" t="str">
        <f t="shared" ref="DJ34:DJ39" si="500">$C34</f>
        <v>Germany</v>
      </c>
      <c r="DK34" s="188">
        <f t="shared" si="50"/>
        <v>82</v>
      </c>
      <c r="DL34" s="187" t="str">
        <f t="shared" ref="DL34:DL39" si="501">$E34</f>
        <v>Curaçao</v>
      </c>
      <c r="DM34" s="222"/>
      <c r="DN34" s="222"/>
      <c r="DO34" s="217"/>
      <c r="DP34" s="188" t="str">
        <f t="shared" ref="DP34:DP39" si="502">IF(($F34&lt;&gt;"")*($G34&lt;&gt;"")*(DM34&lt;&gt;"")*(DN34&lt;&gt;""),($F34&gt;$G34)*(DM34&gt;DN34)+($F34=$G34)*(DM34=DN34)+($F34&lt;$G34)*(DM34&lt;DN34),"")</f>
        <v/>
      </c>
      <c r="DQ34" s="188" t="str">
        <f>IF((DP34&lt;&gt;""),IF(OR($F34&lt;&gt;$G34,PrSettings!$M$4="●"),(($F34-$G34)=(DM34-DN34))*1,0),"")</f>
        <v/>
      </c>
      <c r="DR34" s="188" t="str">
        <f t="shared" ref="DR34:DR39" si="503">IF((DP34&lt;&gt;""),($F34=DM34)*($G34=DN34),"")</f>
        <v/>
      </c>
      <c r="DS34" s="188" t="str">
        <f>IF(DP34&lt;&gt;"",IF(ABS($F34-$G34)&gt;=PrSettings!$M$7,(ABS($F34-$G34-DM34+DN34)&lt;=1)*1,IF(AND(DP34,$F34=$G34,$F34&gt;=PrSettings!$M$6),(ABS(DM34-$F34)&lt;=1)*1,IF(AND(DP34,$F34+$G34&gt;=PrSettings!$M$8),(ABS(DM34-$F34)+ABS(DN34-$G34)&lt;=1)*1,""))),"")</f>
        <v/>
      </c>
      <c r="DT34" s="219"/>
      <c r="DV34" s="186">
        <f t="shared" si="9"/>
        <v>10</v>
      </c>
      <c r="DW34" s="187" t="str">
        <f t="shared" ref="DW34:DW39" si="504">$C34</f>
        <v>Germany</v>
      </c>
      <c r="DX34" s="188">
        <f t="shared" si="53"/>
        <v>82</v>
      </c>
      <c r="DY34" s="187" t="str">
        <f t="shared" ref="DY34:DY39" si="505">$E34</f>
        <v>Curaçao</v>
      </c>
      <c r="DZ34" s="222"/>
      <c r="EA34" s="222"/>
      <c r="EB34" s="217"/>
      <c r="EC34" s="188" t="str">
        <f t="shared" ref="EC34:EC39" si="506">IF(($F34&lt;&gt;"")*($G34&lt;&gt;"")*(DZ34&lt;&gt;"")*(EA34&lt;&gt;""),($F34&gt;$G34)*(DZ34&gt;EA34)+($F34=$G34)*(DZ34=EA34)+($F34&lt;$G34)*(DZ34&lt;EA34),"")</f>
        <v/>
      </c>
      <c r="ED34" s="188" t="str">
        <f>IF((EC34&lt;&gt;""),IF(OR($F34&lt;&gt;$G34,PrSettings!$M$4="●"),(($F34-$G34)=(DZ34-EA34))*1,0),"")</f>
        <v/>
      </c>
      <c r="EE34" s="188" t="str">
        <f t="shared" ref="EE34:EE39" si="507">IF((EC34&lt;&gt;""),($F34=DZ34)*($G34=EA34),"")</f>
        <v/>
      </c>
      <c r="EF34" s="188" t="str">
        <f>IF(EC34&lt;&gt;"",IF(ABS($F34-$G34)&gt;=PrSettings!$M$7,(ABS($F34-$G34-DZ34+EA34)&lt;=1)*1,IF(AND(EC34,$F34=$G34,$F34&gt;=PrSettings!$M$6),(ABS(DZ34-$F34)&lt;=1)*1,IF(AND(EC34,$F34+$G34&gt;=PrSettings!$M$8),(ABS(DZ34-$F34)+ABS(EA34-$G34)&lt;=1)*1,""))),"")</f>
        <v/>
      </c>
      <c r="EG34" s="219"/>
      <c r="EI34" s="186">
        <f t="shared" si="10"/>
        <v>10</v>
      </c>
      <c r="EJ34" s="187" t="str">
        <f t="shared" ref="EJ34:EJ39" si="508">$C34</f>
        <v>Germany</v>
      </c>
      <c r="EK34" s="188">
        <f t="shared" si="56"/>
        <v>82</v>
      </c>
      <c r="EL34" s="187" t="str">
        <f t="shared" ref="EL34:EL39" si="509">$E34</f>
        <v>Curaçao</v>
      </c>
      <c r="EM34" s="222"/>
      <c r="EN34" s="222"/>
      <c r="EO34" s="217"/>
      <c r="EP34" s="188" t="str">
        <f t="shared" ref="EP34:EP39" si="510">IF(($F34&lt;&gt;"")*($G34&lt;&gt;"")*(EM34&lt;&gt;"")*(EN34&lt;&gt;""),($F34&gt;$G34)*(EM34&gt;EN34)+($F34=$G34)*(EM34=EN34)+($F34&lt;$G34)*(EM34&lt;EN34),"")</f>
        <v/>
      </c>
      <c r="EQ34" s="188" t="str">
        <f>IF((EP34&lt;&gt;""),IF(OR($F34&lt;&gt;$G34,PrSettings!$M$4="●"),(($F34-$G34)=(EM34-EN34))*1,0),"")</f>
        <v/>
      </c>
      <c r="ER34" s="188" t="str">
        <f t="shared" ref="ER34:ER39" si="511">IF((EP34&lt;&gt;""),($F34=EM34)*($G34=EN34),"")</f>
        <v/>
      </c>
      <c r="ES34" s="188" t="str">
        <f>IF(EP34&lt;&gt;"",IF(ABS($F34-$G34)&gt;=PrSettings!$M$7,(ABS($F34-$G34-EM34+EN34)&lt;=1)*1,IF(AND(EP34,$F34=$G34,$F34&gt;=PrSettings!$M$6),(ABS(EM34-$F34)&lt;=1)*1,IF(AND(EP34,$F34+$G34&gt;=PrSettings!$M$8),(ABS(EM34-$F34)+ABS(EN34-$G34)&lt;=1)*1,""))),"")</f>
        <v/>
      </c>
      <c r="ET34" s="219"/>
      <c r="EV34" s="186">
        <f t="shared" si="11"/>
        <v>10</v>
      </c>
      <c r="EW34" s="187" t="str">
        <f t="shared" ref="EW34:EW39" si="512">$C34</f>
        <v>Germany</v>
      </c>
      <c r="EX34" s="188">
        <f t="shared" si="59"/>
        <v>82</v>
      </c>
      <c r="EY34" s="187" t="str">
        <f t="shared" ref="EY34:EY39" si="513">$E34</f>
        <v>Curaçao</v>
      </c>
      <c r="EZ34" s="222"/>
      <c r="FA34" s="222"/>
      <c r="FB34" s="217"/>
      <c r="FC34" s="188" t="str">
        <f t="shared" ref="FC34:FC39" si="514">IF(($F34&lt;&gt;"")*($G34&lt;&gt;"")*(EZ34&lt;&gt;"")*(FA34&lt;&gt;""),($F34&gt;$G34)*(EZ34&gt;FA34)+($F34=$G34)*(EZ34=FA34)+($F34&lt;$G34)*(EZ34&lt;FA34),"")</f>
        <v/>
      </c>
      <c r="FD34" s="188" t="str">
        <f>IF((FC34&lt;&gt;""),IF(OR($F34&lt;&gt;$G34,PrSettings!$M$4="●"),(($F34-$G34)=(EZ34-FA34))*1,0),"")</f>
        <v/>
      </c>
      <c r="FE34" s="188" t="str">
        <f t="shared" ref="FE34:FE39" si="515">IF((FC34&lt;&gt;""),($F34=EZ34)*($G34=FA34),"")</f>
        <v/>
      </c>
      <c r="FF34" s="188" t="str">
        <f>IF(FC34&lt;&gt;"",IF(ABS($F34-$G34)&gt;=PrSettings!$M$7,(ABS($F34-$G34-EZ34+FA34)&lt;=1)*1,IF(AND(FC34,$F34=$G34,$F34&gt;=PrSettings!$M$6),(ABS(EZ34-$F34)&lt;=1)*1,IF(AND(FC34,$F34+$G34&gt;=PrSettings!$M$8),(ABS(EZ34-$F34)+ABS(FA34-$G34)&lt;=1)*1,""))),"")</f>
        <v/>
      </c>
      <c r="FG34" s="219"/>
      <c r="FI34" s="186">
        <f t="shared" si="12"/>
        <v>10</v>
      </c>
      <c r="FJ34" s="187" t="str">
        <f t="shared" ref="FJ34:FJ39" si="516">$C34</f>
        <v>Germany</v>
      </c>
      <c r="FK34" s="188">
        <f t="shared" si="62"/>
        <v>82</v>
      </c>
      <c r="FL34" s="187" t="str">
        <f t="shared" ref="FL34:FL39" si="517">$E34</f>
        <v>Curaçao</v>
      </c>
      <c r="FM34" s="222"/>
      <c r="FN34" s="222"/>
      <c r="FO34" s="217"/>
      <c r="FP34" s="188" t="str">
        <f t="shared" ref="FP34:FP39" si="518">IF(($F34&lt;&gt;"")*($G34&lt;&gt;"")*(FM34&lt;&gt;"")*(FN34&lt;&gt;""),($F34&gt;$G34)*(FM34&gt;FN34)+($F34=$G34)*(FM34=FN34)+($F34&lt;$G34)*(FM34&lt;FN34),"")</f>
        <v/>
      </c>
      <c r="FQ34" s="188" t="str">
        <f>IF((FP34&lt;&gt;""),IF(OR($F34&lt;&gt;$G34,PrSettings!$M$4="●"),(($F34-$G34)=(FM34-FN34))*1,0),"")</f>
        <v/>
      </c>
      <c r="FR34" s="188" t="str">
        <f t="shared" ref="FR34:FR39" si="519">IF((FP34&lt;&gt;""),($F34=FM34)*($G34=FN34),"")</f>
        <v/>
      </c>
      <c r="FS34" s="188" t="str">
        <f>IF(FP34&lt;&gt;"",IF(ABS($F34-$G34)&gt;=PrSettings!$M$7,(ABS($F34-$G34-FM34+FN34)&lt;=1)*1,IF(AND(FP34,$F34=$G34,$F34&gt;=PrSettings!$M$6),(ABS(FM34-$F34)&lt;=1)*1,IF(AND(FP34,$F34+$G34&gt;=PrSettings!$M$8),(ABS(FM34-$F34)+ABS(FN34-$G34)&lt;=1)*1,""))),"")</f>
        <v/>
      </c>
      <c r="FT34" s="219"/>
      <c r="FV34" s="186">
        <f t="shared" si="13"/>
        <v>10</v>
      </c>
      <c r="FW34" s="187" t="str">
        <f t="shared" ref="FW34:FW39" si="520">$C34</f>
        <v>Germany</v>
      </c>
      <c r="FX34" s="188">
        <f t="shared" si="65"/>
        <v>82</v>
      </c>
      <c r="FY34" s="187" t="str">
        <f t="shared" ref="FY34:FY39" si="521">$E34</f>
        <v>Curaçao</v>
      </c>
      <c r="FZ34" s="222"/>
      <c r="GA34" s="222"/>
      <c r="GB34" s="217"/>
      <c r="GC34" s="188" t="str">
        <f t="shared" ref="GC34:GC39" si="522">IF(($F34&lt;&gt;"")*($G34&lt;&gt;"")*(FZ34&lt;&gt;"")*(GA34&lt;&gt;""),($F34&gt;$G34)*(FZ34&gt;GA34)+($F34=$G34)*(FZ34=GA34)+($F34&lt;$G34)*(FZ34&lt;GA34),"")</f>
        <v/>
      </c>
      <c r="GD34" s="188" t="str">
        <f>IF((GC34&lt;&gt;""),IF(OR($F34&lt;&gt;$G34,PrSettings!$M$4="●"),(($F34-$G34)=(FZ34-GA34))*1,0),"")</f>
        <v/>
      </c>
      <c r="GE34" s="188" t="str">
        <f t="shared" ref="GE34:GE39" si="523">IF((GC34&lt;&gt;""),($F34=FZ34)*($G34=GA34),"")</f>
        <v/>
      </c>
      <c r="GF34" s="188" t="str">
        <f>IF(GC34&lt;&gt;"",IF(ABS($F34-$G34)&gt;=PrSettings!$M$7,(ABS($F34-$G34-FZ34+GA34)&lt;=1)*1,IF(AND(GC34,$F34=$G34,$F34&gt;=PrSettings!$M$6),(ABS(FZ34-$F34)&lt;=1)*1,IF(AND(GC34,$F34+$G34&gt;=PrSettings!$M$8),(ABS(FZ34-$F34)+ABS(GA34-$G34)&lt;=1)*1,""))),"")</f>
        <v/>
      </c>
      <c r="GG34" s="219"/>
      <c r="GI34" s="186">
        <f t="shared" si="14"/>
        <v>10</v>
      </c>
      <c r="GJ34" s="187" t="str">
        <f t="shared" ref="GJ34:GJ39" si="524">$C34</f>
        <v>Germany</v>
      </c>
      <c r="GK34" s="188">
        <f t="shared" si="68"/>
        <v>82</v>
      </c>
      <c r="GL34" s="187" t="str">
        <f t="shared" ref="GL34:GL39" si="525">$E34</f>
        <v>Curaçao</v>
      </c>
      <c r="GM34" s="222"/>
      <c r="GN34" s="222"/>
      <c r="GO34" s="217"/>
      <c r="GP34" s="188" t="str">
        <f t="shared" ref="GP34:GP39" si="526">IF(($F34&lt;&gt;"")*($G34&lt;&gt;"")*(GM34&lt;&gt;"")*(GN34&lt;&gt;""),($F34&gt;$G34)*(GM34&gt;GN34)+($F34=$G34)*(GM34=GN34)+($F34&lt;$G34)*(GM34&lt;GN34),"")</f>
        <v/>
      </c>
      <c r="GQ34" s="188" t="str">
        <f>IF((GP34&lt;&gt;""),IF(OR($F34&lt;&gt;$G34,PrSettings!$M$4="●"),(($F34-$G34)=(GM34-GN34))*1,0),"")</f>
        <v/>
      </c>
      <c r="GR34" s="188" t="str">
        <f t="shared" ref="GR34:GR39" si="527">IF((GP34&lt;&gt;""),($F34=GM34)*($G34=GN34),"")</f>
        <v/>
      </c>
      <c r="GS34" s="188" t="str">
        <f>IF(GP34&lt;&gt;"",IF(ABS($F34-$G34)&gt;=PrSettings!$M$7,(ABS($F34-$G34-GM34+GN34)&lt;=1)*1,IF(AND(GP34,$F34=$G34,$F34&gt;=PrSettings!$M$6),(ABS(GM34-$F34)&lt;=1)*1,IF(AND(GP34,$F34+$G34&gt;=PrSettings!$M$8),(ABS(GM34-$F34)+ABS(GN34-$G34)&lt;=1)*1,""))),"")</f>
        <v/>
      </c>
      <c r="GT34" s="219"/>
      <c r="GV34" s="186">
        <f t="shared" si="15"/>
        <v>10</v>
      </c>
      <c r="GW34" s="187" t="str">
        <f t="shared" ref="GW34:GW39" si="528">$C34</f>
        <v>Germany</v>
      </c>
      <c r="GX34" s="188">
        <f t="shared" si="71"/>
        <v>82</v>
      </c>
      <c r="GY34" s="187" t="str">
        <f t="shared" ref="GY34:GY39" si="529">$E34</f>
        <v>Curaçao</v>
      </c>
      <c r="GZ34" s="222"/>
      <c r="HA34" s="222"/>
      <c r="HB34" s="217"/>
      <c r="HC34" s="188" t="str">
        <f t="shared" ref="HC34:HC39" si="530">IF(($F34&lt;&gt;"")*($G34&lt;&gt;"")*(GZ34&lt;&gt;"")*(HA34&lt;&gt;""),($F34&gt;$G34)*(GZ34&gt;HA34)+($F34=$G34)*(GZ34=HA34)+($F34&lt;$G34)*(GZ34&lt;HA34),"")</f>
        <v/>
      </c>
      <c r="HD34" s="188" t="str">
        <f>IF((HC34&lt;&gt;""),IF(OR($F34&lt;&gt;$G34,PrSettings!$M$4="●"),(($F34-$G34)=(GZ34-HA34))*1,0),"")</f>
        <v/>
      </c>
      <c r="HE34" s="188" t="str">
        <f t="shared" ref="HE34:HE39" si="531">IF((HC34&lt;&gt;""),($F34=GZ34)*($G34=HA34),"")</f>
        <v/>
      </c>
      <c r="HF34" s="188" t="str">
        <f>IF(HC34&lt;&gt;"",IF(ABS($F34-$G34)&gt;=PrSettings!$M$7,(ABS($F34-$G34-GZ34+HA34)&lt;=1)*1,IF(AND(HC34,$F34=$G34,$F34&gt;=PrSettings!$M$6),(ABS(GZ34-$F34)&lt;=1)*1,IF(AND(HC34,$F34+$G34&gt;=PrSettings!$M$8),(ABS(GZ34-$F34)+ABS(HA34-$G34)&lt;=1)*1,""))),"")</f>
        <v/>
      </c>
      <c r="HG34" s="219"/>
      <c r="HI34" s="186">
        <f t="shared" si="16"/>
        <v>10</v>
      </c>
      <c r="HJ34" s="187" t="str">
        <f t="shared" ref="HJ34:HJ39" si="532">$C34</f>
        <v>Germany</v>
      </c>
      <c r="HK34" s="188">
        <f t="shared" si="74"/>
        <v>82</v>
      </c>
      <c r="HL34" s="187" t="str">
        <f t="shared" ref="HL34:HL39" si="533">$E34</f>
        <v>Curaçao</v>
      </c>
      <c r="HM34" s="222"/>
      <c r="HN34" s="222"/>
      <c r="HO34" s="217"/>
      <c r="HP34" s="188" t="str">
        <f t="shared" ref="HP34:HP39" si="534">IF(($F34&lt;&gt;"")*($G34&lt;&gt;"")*(HM34&lt;&gt;"")*(HN34&lt;&gt;""),($F34&gt;$G34)*(HM34&gt;HN34)+($F34=$G34)*(HM34=HN34)+($F34&lt;$G34)*(HM34&lt;HN34),"")</f>
        <v/>
      </c>
      <c r="HQ34" s="188" t="str">
        <f>IF((HP34&lt;&gt;""),IF(OR($F34&lt;&gt;$G34,PrSettings!$M$4="●"),(($F34-$G34)=(HM34-HN34))*1,0),"")</f>
        <v/>
      </c>
      <c r="HR34" s="188" t="str">
        <f t="shared" ref="HR34:HR39" si="535">IF((HP34&lt;&gt;""),($F34=HM34)*($G34=HN34),"")</f>
        <v/>
      </c>
      <c r="HS34" s="188" t="str">
        <f>IF(HP34&lt;&gt;"",IF(ABS($F34-$G34)&gt;=PrSettings!$M$7,(ABS($F34-$G34-HM34+HN34)&lt;=1)*1,IF(AND(HP34,$F34=$G34,$F34&gt;=PrSettings!$M$6),(ABS(HM34-$F34)&lt;=1)*1,IF(AND(HP34,$F34+$G34&gt;=PrSettings!$M$8),(ABS(HM34-$F34)+ABS(HN34-$G34)&lt;=1)*1,""))),"")</f>
        <v/>
      </c>
      <c r="HT34" s="219"/>
      <c r="HV34" s="186">
        <f t="shared" si="17"/>
        <v>10</v>
      </c>
      <c r="HW34" s="187" t="str">
        <f t="shared" ref="HW34:HW39" si="536">$C34</f>
        <v>Germany</v>
      </c>
      <c r="HX34" s="188">
        <f t="shared" si="77"/>
        <v>82</v>
      </c>
      <c r="HY34" s="187" t="str">
        <f t="shared" ref="HY34:HY39" si="537">$E34</f>
        <v>Curaçao</v>
      </c>
      <c r="HZ34" s="222"/>
      <c r="IA34" s="222"/>
      <c r="IB34" s="217"/>
      <c r="IC34" s="188" t="str">
        <f t="shared" ref="IC34:IC39" si="538">IF(($F34&lt;&gt;"")*($G34&lt;&gt;"")*(HZ34&lt;&gt;"")*(IA34&lt;&gt;""),($F34&gt;$G34)*(HZ34&gt;IA34)+($F34=$G34)*(HZ34=IA34)+($F34&lt;$G34)*(HZ34&lt;IA34),"")</f>
        <v/>
      </c>
      <c r="ID34" s="188" t="str">
        <f>IF((IC34&lt;&gt;""),IF(OR($F34&lt;&gt;$G34,PrSettings!$M$4="●"),(($F34-$G34)=(HZ34-IA34))*1,0),"")</f>
        <v/>
      </c>
      <c r="IE34" s="188" t="str">
        <f t="shared" ref="IE34:IE39" si="539">IF((IC34&lt;&gt;""),($F34=HZ34)*($G34=IA34),"")</f>
        <v/>
      </c>
      <c r="IF34" s="188" t="str">
        <f>IF(IC34&lt;&gt;"",IF(ABS($F34-$G34)&gt;=PrSettings!$M$7,(ABS($F34-$G34-HZ34+IA34)&lt;=1)*1,IF(AND(IC34,$F34=$G34,$F34&gt;=PrSettings!$M$6),(ABS(HZ34-$F34)&lt;=1)*1,IF(AND(IC34,$F34+$G34&gt;=PrSettings!$M$8),(ABS(HZ34-$F34)+ABS(IA34-$G34)&lt;=1)*1,""))),"")</f>
        <v/>
      </c>
      <c r="IG34" s="219"/>
      <c r="II34" s="186">
        <f t="shared" si="18"/>
        <v>10</v>
      </c>
      <c r="IJ34" s="187" t="str">
        <f t="shared" ref="IJ34:IJ39" si="540">$C34</f>
        <v>Germany</v>
      </c>
      <c r="IK34" s="188">
        <f t="shared" si="80"/>
        <v>82</v>
      </c>
      <c r="IL34" s="187" t="str">
        <f t="shared" ref="IL34:IL39" si="541">$E34</f>
        <v>Curaçao</v>
      </c>
      <c r="IM34" s="222"/>
      <c r="IN34" s="222"/>
      <c r="IO34" s="217"/>
      <c r="IP34" s="188" t="str">
        <f t="shared" ref="IP34:IP39" si="542">IF(($F34&lt;&gt;"")*($G34&lt;&gt;"")*(IM34&lt;&gt;"")*(IN34&lt;&gt;""),($F34&gt;$G34)*(IM34&gt;IN34)+($F34=$G34)*(IM34=IN34)+($F34&lt;$G34)*(IM34&lt;IN34),"")</f>
        <v/>
      </c>
      <c r="IQ34" s="188" t="str">
        <f>IF((IP34&lt;&gt;""),IF(OR($F34&lt;&gt;$G34,PrSettings!$M$4="●"),(($F34-$G34)=(IM34-IN34))*1,0),"")</f>
        <v/>
      </c>
      <c r="IR34" s="188" t="str">
        <f t="shared" ref="IR34:IR39" si="543">IF((IP34&lt;&gt;""),($F34=IM34)*($G34=IN34),"")</f>
        <v/>
      </c>
      <c r="IS34" s="188" t="str">
        <f>IF(IP34&lt;&gt;"",IF(ABS($F34-$G34)&gt;=PrSettings!$M$7,(ABS($F34-$G34-IM34+IN34)&lt;=1)*1,IF(AND(IP34,$F34=$G34,$F34&gt;=PrSettings!$M$6),(ABS(IM34-$F34)&lt;=1)*1,IF(AND(IP34,$F34+$G34&gt;=PrSettings!$M$8),(ABS(IM34-$F34)+ABS(IN34-$G34)&lt;=1)*1,""))),"")</f>
        <v/>
      </c>
      <c r="IT34" s="219"/>
      <c r="IV34" s="186">
        <f t="shared" si="19"/>
        <v>10</v>
      </c>
      <c r="IW34" s="187" t="str">
        <f t="shared" ref="IW34:IW39" si="544">$C34</f>
        <v>Germany</v>
      </c>
      <c r="IX34" s="188">
        <f t="shared" si="83"/>
        <v>82</v>
      </c>
      <c r="IY34" s="187" t="str">
        <f t="shared" ref="IY34:IY39" si="545">$E34</f>
        <v>Curaçao</v>
      </c>
      <c r="IZ34" s="222"/>
      <c r="JA34" s="222"/>
      <c r="JB34" s="217"/>
      <c r="JC34" s="188" t="str">
        <f t="shared" ref="JC34:JC39" si="546">IF(($F34&lt;&gt;"")*($G34&lt;&gt;"")*(IZ34&lt;&gt;"")*(JA34&lt;&gt;""),($F34&gt;$G34)*(IZ34&gt;JA34)+($F34=$G34)*(IZ34=JA34)+($F34&lt;$G34)*(IZ34&lt;JA34),"")</f>
        <v/>
      </c>
      <c r="JD34" s="188" t="str">
        <f>IF((JC34&lt;&gt;""),IF(OR($F34&lt;&gt;$G34,PrSettings!$M$4="●"),(($F34-$G34)=(IZ34-JA34))*1,0),"")</f>
        <v/>
      </c>
      <c r="JE34" s="188" t="str">
        <f t="shared" ref="JE34:JE39" si="547">IF((JC34&lt;&gt;""),($F34=IZ34)*($G34=JA34),"")</f>
        <v/>
      </c>
      <c r="JF34" s="188" t="str">
        <f>IF(JC34&lt;&gt;"",IF(ABS($F34-$G34)&gt;=PrSettings!$M$7,(ABS($F34-$G34-IZ34+JA34)&lt;=1)*1,IF(AND(JC34,$F34=$G34,$F34&gt;=PrSettings!$M$6),(ABS(IZ34-$F34)&lt;=1)*1,IF(AND(JC34,$F34+$G34&gt;=PrSettings!$M$8),(ABS(IZ34-$F34)+ABS(JA34-$G34)&lt;=1)*1,""))),"")</f>
        <v/>
      </c>
      <c r="JG34" s="219"/>
      <c r="JI34" s="186">
        <f t="shared" si="20"/>
        <v>10</v>
      </c>
      <c r="JJ34" s="187" t="str">
        <f t="shared" ref="JJ34:JJ39" si="548">$C34</f>
        <v>Germany</v>
      </c>
      <c r="JK34" s="188">
        <f t="shared" si="86"/>
        <v>82</v>
      </c>
      <c r="JL34" s="187" t="str">
        <f t="shared" ref="JL34:JL39" si="549">$E34</f>
        <v>Curaçao</v>
      </c>
      <c r="JM34" s="222"/>
      <c r="JN34" s="222"/>
      <c r="JO34" s="217"/>
      <c r="JP34" s="188" t="str">
        <f t="shared" ref="JP34:JP39" si="550">IF(($F34&lt;&gt;"")*($G34&lt;&gt;"")*(JM34&lt;&gt;"")*(JN34&lt;&gt;""),($F34&gt;$G34)*(JM34&gt;JN34)+($F34=$G34)*(JM34=JN34)+($F34&lt;$G34)*(JM34&lt;JN34),"")</f>
        <v/>
      </c>
      <c r="JQ34" s="188" t="str">
        <f>IF((JP34&lt;&gt;""),IF(OR($F34&lt;&gt;$G34,PrSettings!$M$4="●"),(($F34-$G34)=(JM34-JN34))*1,0),"")</f>
        <v/>
      </c>
      <c r="JR34" s="188" t="str">
        <f t="shared" ref="JR34:JR39" si="551">IF((JP34&lt;&gt;""),($F34=JM34)*($G34=JN34),"")</f>
        <v/>
      </c>
      <c r="JS34" s="188" t="str">
        <f>IF(JP34&lt;&gt;"",IF(ABS($F34-$G34)&gt;=PrSettings!$M$7,(ABS($F34-$G34-JM34+JN34)&lt;=1)*1,IF(AND(JP34,$F34=$G34,$F34&gt;=PrSettings!$M$6),(ABS(JM34-$F34)&lt;=1)*1,IF(AND(JP34,$F34+$G34&gt;=PrSettings!$M$8),(ABS(JM34-$F34)+ABS(JN34-$G34)&lt;=1)*1,""))),"")</f>
        <v/>
      </c>
      <c r="JT34" s="219"/>
      <c r="JV34" s="186">
        <f t="shared" si="21"/>
        <v>10</v>
      </c>
      <c r="JW34" s="187" t="str">
        <f t="shared" ref="JW34:JW39" si="552">$C34</f>
        <v>Germany</v>
      </c>
      <c r="JX34" s="188">
        <f t="shared" si="89"/>
        <v>82</v>
      </c>
      <c r="JY34" s="187" t="str">
        <f t="shared" ref="JY34:JY39" si="553">$E34</f>
        <v>Curaçao</v>
      </c>
      <c r="JZ34" s="222"/>
      <c r="KA34" s="222"/>
      <c r="KB34" s="217"/>
      <c r="KC34" s="188" t="str">
        <f t="shared" ref="KC34:KC39" si="554">IF(($F34&lt;&gt;"")*($G34&lt;&gt;"")*(JZ34&lt;&gt;"")*(KA34&lt;&gt;""),($F34&gt;$G34)*(JZ34&gt;KA34)+($F34=$G34)*(JZ34=KA34)+($F34&lt;$G34)*(JZ34&lt;KA34),"")</f>
        <v/>
      </c>
      <c r="KD34" s="188" t="str">
        <f>IF((KC34&lt;&gt;""),IF(OR($F34&lt;&gt;$G34,PrSettings!$M$4="●"),(($F34-$G34)=(JZ34-KA34))*1,0),"")</f>
        <v/>
      </c>
      <c r="KE34" s="188" t="str">
        <f t="shared" ref="KE34:KE39" si="555">IF((KC34&lt;&gt;""),($F34=JZ34)*($G34=KA34),"")</f>
        <v/>
      </c>
      <c r="KF34" s="188" t="str">
        <f>IF(KC34&lt;&gt;"",IF(ABS($F34-$G34)&gt;=PrSettings!$M$7,(ABS($F34-$G34-JZ34+KA34)&lt;=1)*1,IF(AND(KC34,$F34=$G34,$F34&gt;=PrSettings!$M$6),(ABS(JZ34-$F34)&lt;=1)*1,IF(AND(KC34,$F34+$G34&gt;=PrSettings!$M$8),(ABS(JZ34-$F34)+ABS(KA34-$G34)&lt;=1)*1,""))),"")</f>
        <v/>
      </c>
      <c r="KG34" s="219"/>
      <c r="KI34" s="186">
        <f t="shared" si="22"/>
        <v>10</v>
      </c>
      <c r="KJ34" s="187" t="str">
        <f t="shared" ref="KJ34:KJ39" si="556">$C34</f>
        <v>Germany</v>
      </c>
      <c r="KK34" s="188">
        <f t="shared" si="92"/>
        <v>82</v>
      </c>
      <c r="KL34" s="187" t="str">
        <f t="shared" ref="KL34:KL39" si="557">$E34</f>
        <v>Curaçao</v>
      </c>
      <c r="KM34" s="222"/>
      <c r="KN34" s="222"/>
      <c r="KO34" s="217"/>
      <c r="KP34" s="188" t="str">
        <f t="shared" ref="KP34:KP39" si="558">IF(($F34&lt;&gt;"")*($G34&lt;&gt;"")*(KM34&lt;&gt;"")*(KN34&lt;&gt;""),($F34&gt;$G34)*(KM34&gt;KN34)+($F34=$G34)*(KM34=KN34)+($F34&lt;$G34)*(KM34&lt;KN34),"")</f>
        <v/>
      </c>
      <c r="KQ34" s="188" t="str">
        <f>IF((KP34&lt;&gt;""),IF(OR($F34&lt;&gt;$G34,PrSettings!$M$4="●"),(($F34-$G34)=(KM34-KN34))*1,0),"")</f>
        <v/>
      </c>
      <c r="KR34" s="188" t="str">
        <f t="shared" ref="KR34:KR39" si="559">IF((KP34&lt;&gt;""),($F34=KM34)*($G34=KN34),"")</f>
        <v/>
      </c>
      <c r="KS34" s="188" t="str">
        <f>IF(KP34&lt;&gt;"",IF(ABS($F34-$G34)&gt;=PrSettings!$M$7,(ABS($F34-$G34-KM34+KN34)&lt;=1)*1,IF(AND(KP34,$F34=$G34,$F34&gt;=PrSettings!$M$6),(ABS(KM34-$F34)&lt;=1)*1,IF(AND(KP34,$F34+$G34&gt;=PrSettings!$M$8),(ABS(KM34-$F34)+ABS(KN34-$G34)&lt;=1)*1,""))),"")</f>
        <v/>
      </c>
      <c r="KT34" s="219"/>
      <c r="KV34" s="186">
        <f t="shared" si="23"/>
        <v>10</v>
      </c>
      <c r="KW34" s="187" t="str">
        <f t="shared" ref="KW34:KW39" si="560">$C34</f>
        <v>Germany</v>
      </c>
      <c r="KX34" s="188">
        <f t="shared" si="95"/>
        <v>82</v>
      </c>
      <c r="KY34" s="187" t="str">
        <f t="shared" ref="KY34:KY39" si="561">$E34</f>
        <v>Curaçao</v>
      </c>
      <c r="KZ34" s="222"/>
      <c r="LA34" s="222"/>
      <c r="LB34" s="217"/>
      <c r="LC34" s="188" t="str">
        <f t="shared" ref="LC34:LC39" si="562">IF(($F34&lt;&gt;"")*($G34&lt;&gt;"")*(KZ34&lt;&gt;"")*(LA34&lt;&gt;""),($F34&gt;$G34)*(KZ34&gt;LA34)+($F34=$G34)*(KZ34=LA34)+($F34&lt;$G34)*(KZ34&lt;LA34),"")</f>
        <v/>
      </c>
      <c r="LD34" s="188" t="str">
        <f>IF((LC34&lt;&gt;""),IF(OR($F34&lt;&gt;$G34,PrSettings!$M$4="●"),(($F34-$G34)=(KZ34-LA34))*1,0),"")</f>
        <v/>
      </c>
      <c r="LE34" s="188" t="str">
        <f t="shared" ref="LE34:LE39" si="563">IF((LC34&lt;&gt;""),($F34=KZ34)*($G34=LA34),"")</f>
        <v/>
      </c>
      <c r="LF34" s="188" t="str">
        <f>IF(LC34&lt;&gt;"",IF(ABS($F34-$G34)&gt;=PrSettings!$M$7,(ABS($F34-$G34-KZ34+LA34)&lt;=1)*1,IF(AND(LC34,$F34=$G34,$F34&gt;=PrSettings!$M$6),(ABS(KZ34-$F34)&lt;=1)*1,IF(AND(LC34,$F34+$G34&gt;=PrSettings!$M$8),(ABS(KZ34-$F34)+ABS(LA34-$G34)&lt;=1)*1,""))),"")</f>
        <v/>
      </c>
      <c r="LG34" s="219"/>
      <c r="LI34" s="186">
        <f t="shared" si="24"/>
        <v>10</v>
      </c>
      <c r="LJ34" s="187" t="str">
        <f t="shared" ref="LJ34:LJ39" si="564">$C34</f>
        <v>Germany</v>
      </c>
      <c r="LK34" s="188">
        <f t="shared" si="98"/>
        <v>82</v>
      </c>
      <c r="LL34" s="187" t="str">
        <f t="shared" ref="LL34:LL39" si="565">$E34</f>
        <v>Curaçao</v>
      </c>
      <c r="LM34" s="222"/>
      <c r="LN34" s="222"/>
      <c r="LO34" s="217"/>
      <c r="LP34" s="188" t="str">
        <f t="shared" ref="LP34:LP39" si="566">IF(($F34&lt;&gt;"")*($G34&lt;&gt;"")*(LM34&lt;&gt;"")*(LN34&lt;&gt;""),($F34&gt;$G34)*(LM34&gt;LN34)+($F34=$G34)*(LM34=LN34)+($F34&lt;$G34)*(LM34&lt;LN34),"")</f>
        <v/>
      </c>
      <c r="LQ34" s="188" t="str">
        <f>IF((LP34&lt;&gt;""),IF(OR($F34&lt;&gt;$G34,PrSettings!$M$4="●"),(($F34-$G34)=(LM34-LN34))*1,0),"")</f>
        <v/>
      </c>
      <c r="LR34" s="188" t="str">
        <f t="shared" ref="LR34:LR39" si="567">IF((LP34&lt;&gt;""),($F34=LM34)*($G34=LN34),"")</f>
        <v/>
      </c>
      <c r="LS34" s="188" t="str">
        <f>IF(LP34&lt;&gt;"",IF(ABS($F34-$G34)&gt;=PrSettings!$M$7,(ABS($F34-$G34-LM34+LN34)&lt;=1)*1,IF(AND(LP34,$F34=$G34,$F34&gt;=PrSettings!$M$6),(ABS(LM34-$F34)&lt;=1)*1,IF(AND(LP34,$F34+$G34&gt;=PrSettings!$M$8),(ABS(LM34-$F34)+ABS(LN34-$G34)&lt;=1)*1,""))),"")</f>
        <v/>
      </c>
      <c r="LT34" s="219"/>
      <c r="LV34" s="186">
        <f t="shared" si="25"/>
        <v>10</v>
      </c>
      <c r="LW34" s="187" t="str">
        <f t="shared" ref="LW34:LW39" si="568">$C34</f>
        <v>Germany</v>
      </c>
      <c r="LX34" s="188">
        <f t="shared" si="101"/>
        <v>82</v>
      </c>
      <c r="LY34" s="187" t="str">
        <f t="shared" ref="LY34:LY39" si="569">$E34</f>
        <v>Curaçao</v>
      </c>
      <c r="LZ34" s="222"/>
      <c r="MA34" s="222"/>
      <c r="MB34" s="217"/>
      <c r="MC34" s="188" t="str">
        <f t="shared" ref="MC34:MC39" si="570">IF(($F34&lt;&gt;"")*($G34&lt;&gt;"")*(LZ34&lt;&gt;"")*(MA34&lt;&gt;""),($F34&gt;$G34)*(LZ34&gt;MA34)+($F34=$G34)*(LZ34=MA34)+($F34&lt;$G34)*(LZ34&lt;MA34),"")</f>
        <v/>
      </c>
      <c r="MD34" s="188" t="str">
        <f>IF((MC34&lt;&gt;""),IF(OR($F34&lt;&gt;$G34,PrSettings!$M$4="●"),(($F34-$G34)=(LZ34-MA34))*1,0),"")</f>
        <v/>
      </c>
      <c r="ME34" s="188" t="str">
        <f t="shared" ref="ME34:ME39" si="571">IF((MC34&lt;&gt;""),($F34=LZ34)*($G34=MA34),"")</f>
        <v/>
      </c>
      <c r="MF34" s="188" t="str">
        <f>IF(MC34&lt;&gt;"",IF(ABS($F34-$G34)&gt;=PrSettings!$M$7,(ABS($F34-$G34-LZ34+MA34)&lt;=1)*1,IF(AND(MC34,$F34=$G34,$F34&gt;=PrSettings!$M$6),(ABS(LZ34-$F34)&lt;=1)*1,IF(AND(MC34,$F34+$G34&gt;=PrSettings!$M$8),(ABS(LZ34-$F34)+ABS(MA34-$G34)&lt;=1)*1,""))),"")</f>
        <v/>
      </c>
      <c r="MG34" s="219"/>
    </row>
    <row r="35" spans="1:345">
      <c r="B35" s="186">
        <f>INDEX(Groups!$C$7:$C$65,MATCH(C35,Groups!$D$7:$D$65,0))</f>
        <v>34</v>
      </c>
      <c r="C35" s="187" t="str">
        <f>CalcE!$P$23</f>
        <v>Ivory Coast</v>
      </c>
      <c r="D35" s="188">
        <f>INDEX(Groups!$C$7:$C$65,MATCH(E35,Groups!$D$7:$D$65,0))</f>
        <v>23</v>
      </c>
      <c r="E35" s="187" t="str">
        <f>CalcE!$Q$23</f>
        <v>Ecuador</v>
      </c>
      <c r="F35" s="717" t="str">
        <f>CalcE!$R$23</f>
        <v/>
      </c>
      <c r="G35" s="190" t="str">
        <f>CalcE!$S$23</f>
        <v/>
      </c>
      <c r="I35" s="186">
        <f t="shared" si="0"/>
        <v>34</v>
      </c>
      <c r="J35" s="187" t="str">
        <f t="shared" si="468"/>
        <v>Ivory Coast</v>
      </c>
      <c r="K35" s="188">
        <f t="shared" si="26"/>
        <v>23</v>
      </c>
      <c r="L35" s="187" t="str">
        <f t="shared" si="469"/>
        <v>Ecuador</v>
      </c>
      <c r="M35" s="222"/>
      <c r="N35" s="222"/>
      <c r="O35" s="218"/>
      <c r="P35" s="188" t="str">
        <f t="shared" si="470"/>
        <v/>
      </c>
      <c r="Q35" s="188" t="str">
        <f>IF((P35&lt;&gt;""),IF(OR($F35&lt;&gt;$G35,PrSettings!$M$4="●"),(($F35-$G35)=(M35-N35))*1,0),"")</f>
        <v/>
      </c>
      <c r="R35" s="188" t="str">
        <f t="shared" si="471"/>
        <v/>
      </c>
      <c r="S35" s="188" t="str">
        <f>IF(P35&lt;&gt;"",IF(ABS($F35-$G35)&gt;=PrSettings!$M$7,(ABS($F35-$G35-M35+N35)&lt;=1)*1,IF(AND(P35,$F35=$G35,$F35&gt;=PrSettings!$M$6),(ABS(M35-$F35)&lt;=1)*1,IF(AND(P35,$F35+$G35&gt;=PrSettings!$M$8),(ABS(M35-$F35)+ABS(N35-$G35)&lt;=1)*1,""))),"")</f>
        <v/>
      </c>
      <c r="T35" s="220"/>
      <c r="V35" s="186">
        <f t="shared" si="1"/>
        <v>34</v>
      </c>
      <c r="W35" s="187" t="str">
        <f t="shared" si="472"/>
        <v>Ivory Coast</v>
      </c>
      <c r="X35" s="188">
        <f t="shared" si="29"/>
        <v>23</v>
      </c>
      <c r="Y35" s="187" t="str">
        <f t="shared" si="473"/>
        <v>Ecuador</v>
      </c>
      <c r="Z35" s="222"/>
      <c r="AA35" s="222"/>
      <c r="AB35" s="218"/>
      <c r="AC35" s="188" t="str">
        <f t="shared" si="474"/>
        <v/>
      </c>
      <c r="AD35" s="188" t="str">
        <f>IF((AC35&lt;&gt;""),IF(OR($F35&lt;&gt;$G35,PrSettings!$M$4="●"),(($F35-$G35)=(Z35-AA35))*1,0),"")</f>
        <v/>
      </c>
      <c r="AE35" s="188" t="str">
        <f t="shared" si="475"/>
        <v/>
      </c>
      <c r="AF35" s="188" t="str">
        <f>IF(AC35&lt;&gt;"",IF(ABS($F35-$G35)&gt;=PrSettings!$M$7,(ABS($F35-$G35-Z35+AA35)&lt;=1)*1,IF(AND(AC35,$F35=$G35,$F35&gt;=PrSettings!$M$6),(ABS(Z35-$F35)&lt;=1)*1,IF(AND(AC35,$F35+$G35&gt;=PrSettings!$M$8),(ABS(Z35-$F35)+ABS(AA35-$G35)&lt;=1)*1,""))),"")</f>
        <v/>
      </c>
      <c r="AG35" s="220"/>
      <c r="AI35" s="186">
        <f t="shared" si="2"/>
        <v>34</v>
      </c>
      <c r="AJ35" s="187" t="str">
        <f t="shared" si="476"/>
        <v>Ivory Coast</v>
      </c>
      <c r="AK35" s="188">
        <f t="shared" si="32"/>
        <v>23</v>
      </c>
      <c r="AL35" s="187" t="str">
        <f t="shared" si="477"/>
        <v>Ecuador</v>
      </c>
      <c r="AM35" s="222"/>
      <c r="AN35" s="222"/>
      <c r="AO35" s="218"/>
      <c r="AP35" s="188" t="str">
        <f t="shared" si="478"/>
        <v/>
      </c>
      <c r="AQ35" s="188" t="str">
        <f>IF((AP35&lt;&gt;""),IF(OR($F35&lt;&gt;$G35,PrSettings!$M$4="●"),(($F35-$G35)=(AM35-AN35))*1,0),"")</f>
        <v/>
      </c>
      <c r="AR35" s="188" t="str">
        <f t="shared" si="479"/>
        <v/>
      </c>
      <c r="AS35" s="188" t="str">
        <f>IF(AP35&lt;&gt;"",IF(ABS($F35-$G35)&gt;=PrSettings!$M$7,(ABS($F35-$G35-AM35+AN35)&lt;=1)*1,IF(AND(AP35,$F35=$G35,$F35&gt;=PrSettings!$M$6),(ABS(AM35-$F35)&lt;=1)*1,IF(AND(AP35,$F35+$G35&gt;=PrSettings!$M$8),(ABS(AM35-$F35)+ABS(AN35-$G35)&lt;=1)*1,""))),"")</f>
        <v/>
      </c>
      <c r="AT35" s="220"/>
      <c r="AV35" s="186">
        <f t="shared" si="3"/>
        <v>34</v>
      </c>
      <c r="AW35" s="187" t="str">
        <f t="shared" si="480"/>
        <v>Ivory Coast</v>
      </c>
      <c r="AX35" s="188">
        <f t="shared" si="35"/>
        <v>23</v>
      </c>
      <c r="AY35" s="187" t="str">
        <f t="shared" si="481"/>
        <v>Ecuador</v>
      </c>
      <c r="AZ35" s="222"/>
      <c r="BA35" s="222"/>
      <c r="BB35" s="218"/>
      <c r="BC35" s="188" t="str">
        <f t="shared" si="482"/>
        <v/>
      </c>
      <c r="BD35" s="188" t="str">
        <f>IF((BC35&lt;&gt;""),IF(OR($F35&lt;&gt;$G35,PrSettings!$M$4="●"),(($F35-$G35)=(AZ35-BA35))*1,0),"")</f>
        <v/>
      </c>
      <c r="BE35" s="188" t="str">
        <f t="shared" si="483"/>
        <v/>
      </c>
      <c r="BF35" s="188" t="str">
        <f>IF(BC35&lt;&gt;"",IF(ABS($F35-$G35)&gt;=PrSettings!$M$7,(ABS($F35-$G35-AZ35+BA35)&lt;=1)*1,IF(AND(BC35,$F35=$G35,$F35&gt;=PrSettings!$M$6),(ABS(AZ35-$F35)&lt;=1)*1,IF(AND(BC35,$F35+$G35&gt;=PrSettings!$M$8),(ABS(AZ35-$F35)+ABS(BA35-$G35)&lt;=1)*1,""))),"")</f>
        <v/>
      </c>
      <c r="BG35" s="220"/>
      <c r="BI35" s="186">
        <f t="shared" si="4"/>
        <v>34</v>
      </c>
      <c r="BJ35" s="187" t="str">
        <f t="shared" si="484"/>
        <v>Ivory Coast</v>
      </c>
      <c r="BK35" s="188">
        <f t="shared" si="38"/>
        <v>23</v>
      </c>
      <c r="BL35" s="187" t="str">
        <f t="shared" si="485"/>
        <v>Ecuador</v>
      </c>
      <c r="BM35" s="222"/>
      <c r="BN35" s="222"/>
      <c r="BO35" s="218"/>
      <c r="BP35" s="188" t="str">
        <f t="shared" si="486"/>
        <v/>
      </c>
      <c r="BQ35" s="188" t="str">
        <f>IF((BP35&lt;&gt;""),IF(OR($F35&lt;&gt;$G35,PrSettings!$M$4="●"),(($F35-$G35)=(BM35-BN35))*1,0),"")</f>
        <v/>
      </c>
      <c r="BR35" s="188" t="str">
        <f t="shared" si="487"/>
        <v/>
      </c>
      <c r="BS35" s="188" t="str">
        <f>IF(BP35&lt;&gt;"",IF(ABS($F35-$G35)&gt;=PrSettings!$M$7,(ABS($F35-$G35-BM35+BN35)&lt;=1)*1,IF(AND(BP35,$F35=$G35,$F35&gt;=PrSettings!$M$6),(ABS(BM35-$F35)&lt;=1)*1,IF(AND(BP35,$F35+$G35&gt;=PrSettings!$M$8),(ABS(BM35-$F35)+ABS(BN35-$G35)&lt;=1)*1,""))),"")</f>
        <v/>
      </c>
      <c r="BT35" s="220"/>
      <c r="BV35" s="186">
        <f t="shared" si="5"/>
        <v>34</v>
      </c>
      <c r="BW35" s="187" t="str">
        <f t="shared" si="488"/>
        <v>Ivory Coast</v>
      </c>
      <c r="BX35" s="188">
        <f t="shared" si="41"/>
        <v>23</v>
      </c>
      <c r="BY35" s="187" t="str">
        <f t="shared" si="489"/>
        <v>Ecuador</v>
      </c>
      <c r="BZ35" s="222"/>
      <c r="CA35" s="222"/>
      <c r="CB35" s="218"/>
      <c r="CC35" s="188" t="str">
        <f t="shared" si="490"/>
        <v/>
      </c>
      <c r="CD35" s="188" t="str">
        <f>IF((CC35&lt;&gt;""),IF(OR($F35&lt;&gt;$G35,PrSettings!$M$4="●"),(($F35-$G35)=(BZ35-CA35))*1,0),"")</f>
        <v/>
      </c>
      <c r="CE35" s="188" t="str">
        <f t="shared" si="491"/>
        <v/>
      </c>
      <c r="CF35" s="188" t="str">
        <f>IF(CC35&lt;&gt;"",IF(ABS($F35-$G35)&gt;=PrSettings!$M$7,(ABS($F35-$G35-BZ35+CA35)&lt;=1)*1,IF(AND(CC35,$F35=$G35,$F35&gt;=PrSettings!$M$6),(ABS(BZ35-$F35)&lt;=1)*1,IF(AND(CC35,$F35+$G35&gt;=PrSettings!$M$8),(ABS(BZ35-$F35)+ABS(CA35-$G35)&lt;=1)*1,""))),"")</f>
        <v/>
      </c>
      <c r="CG35" s="220"/>
      <c r="CI35" s="186">
        <f t="shared" si="6"/>
        <v>34</v>
      </c>
      <c r="CJ35" s="187" t="str">
        <f t="shared" si="492"/>
        <v>Ivory Coast</v>
      </c>
      <c r="CK35" s="188">
        <f t="shared" si="44"/>
        <v>23</v>
      </c>
      <c r="CL35" s="187" t="str">
        <f t="shared" si="493"/>
        <v>Ecuador</v>
      </c>
      <c r="CM35" s="222"/>
      <c r="CN35" s="222"/>
      <c r="CO35" s="218"/>
      <c r="CP35" s="188" t="str">
        <f t="shared" si="494"/>
        <v/>
      </c>
      <c r="CQ35" s="188" t="str">
        <f>IF((CP35&lt;&gt;""),IF(OR($F35&lt;&gt;$G35,PrSettings!$M$4="●"),(($F35-$G35)=(CM35-CN35))*1,0),"")</f>
        <v/>
      </c>
      <c r="CR35" s="188" t="str">
        <f t="shared" si="495"/>
        <v/>
      </c>
      <c r="CS35" s="188" t="str">
        <f>IF(CP35&lt;&gt;"",IF(ABS($F35-$G35)&gt;=PrSettings!$M$7,(ABS($F35-$G35-CM35+CN35)&lt;=1)*1,IF(AND(CP35,$F35=$G35,$F35&gt;=PrSettings!$M$6),(ABS(CM35-$F35)&lt;=1)*1,IF(AND(CP35,$F35+$G35&gt;=PrSettings!$M$8),(ABS(CM35-$F35)+ABS(CN35-$G35)&lt;=1)*1,""))),"")</f>
        <v/>
      </c>
      <c r="CT35" s="220"/>
      <c r="CV35" s="186">
        <f t="shared" si="7"/>
        <v>34</v>
      </c>
      <c r="CW35" s="187" t="str">
        <f t="shared" si="496"/>
        <v>Ivory Coast</v>
      </c>
      <c r="CX35" s="188">
        <f t="shared" si="47"/>
        <v>23</v>
      </c>
      <c r="CY35" s="187" t="str">
        <f t="shared" si="497"/>
        <v>Ecuador</v>
      </c>
      <c r="CZ35" s="222"/>
      <c r="DA35" s="222"/>
      <c r="DB35" s="218"/>
      <c r="DC35" s="188" t="str">
        <f t="shared" si="498"/>
        <v/>
      </c>
      <c r="DD35" s="188" t="str">
        <f>IF((DC35&lt;&gt;""),IF(OR($F35&lt;&gt;$G35,PrSettings!$M$4="●"),(($F35-$G35)=(CZ35-DA35))*1,0),"")</f>
        <v/>
      </c>
      <c r="DE35" s="188" t="str">
        <f t="shared" si="499"/>
        <v/>
      </c>
      <c r="DF35" s="188" t="str">
        <f>IF(DC35&lt;&gt;"",IF(ABS($F35-$G35)&gt;=PrSettings!$M$7,(ABS($F35-$G35-CZ35+DA35)&lt;=1)*1,IF(AND(DC35,$F35=$G35,$F35&gt;=PrSettings!$M$6),(ABS(CZ35-$F35)&lt;=1)*1,IF(AND(DC35,$F35+$G35&gt;=PrSettings!$M$8),(ABS(CZ35-$F35)+ABS(DA35-$G35)&lt;=1)*1,""))),"")</f>
        <v/>
      </c>
      <c r="DG35" s="220"/>
      <c r="DI35" s="186">
        <f t="shared" si="8"/>
        <v>34</v>
      </c>
      <c r="DJ35" s="187" t="str">
        <f t="shared" si="500"/>
        <v>Ivory Coast</v>
      </c>
      <c r="DK35" s="188">
        <f t="shared" si="50"/>
        <v>23</v>
      </c>
      <c r="DL35" s="187" t="str">
        <f t="shared" si="501"/>
        <v>Ecuador</v>
      </c>
      <c r="DM35" s="222"/>
      <c r="DN35" s="222"/>
      <c r="DO35" s="218"/>
      <c r="DP35" s="188" t="str">
        <f t="shared" si="502"/>
        <v/>
      </c>
      <c r="DQ35" s="188" t="str">
        <f>IF((DP35&lt;&gt;""),IF(OR($F35&lt;&gt;$G35,PrSettings!$M$4="●"),(($F35-$G35)=(DM35-DN35))*1,0),"")</f>
        <v/>
      </c>
      <c r="DR35" s="188" t="str">
        <f t="shared" si="503"/>
        <v/>
      </c>
      <c r="DS35" s="188" t="str">
        <f>IF(DP35&lt;&gt;"",IF(ABS($F35-$G35)&gt;=PrSettings!$M$7,(ABS($F35-$G35-DM35+DN35)&lt;=1)*1,IF(AND(DP35,$F35=$G35,$F35&gt;=PrSettings!$M$6),(ABS(DM35-$F35)&lt;=1)*1,IF(AND(DP35,$F35+$G35&gt;=PrSettings!$M$8),(ABS(DM35-$F35)+ABS(DN35-$G35)&lt;=1)*1,""))),"")</f>
        <v/>
      </c>
      <c r="DT35" s="220"/>
      <c r="DV35" s="186">
        <f t="shared" si="9"/>
        <v>34</v>
      </c>
      <c r="DW35" s="187" t="str">
        <f t="shared" si="504"/>
        <v>Ivory Coast</v>
      </c>
      <c r="DX35" s="188">
        <f t="shared" si="53"/>
        <v>23</v>
      </c>
      <c r="DY35" s="187" t="str">
        <f t="shared" si="505"/>
        <v>Ecuador</v>
      </c>
      <c r="DZ35" s="222"/>
      <c r="EA35" s="222"/>
      <c r="EB35" s="218"/>
      <c r="EC35" s="188" t="str">
        <f t="shared" si="506"/>
        <v/>
      </c>
      <c r="ED35" s="188" t="str">
        <f>IF((EC35&lt;&gt;""),IF(OR($F35&lt;&gt;$G35,PrSettings!$M$4="●"),(($F35-$G35)=(DZ35-EA35))*1,0),"")</f>
        <v/>
      </c>
      <c r="EE35" s="188" t="str">
        <f t="shared" si="507"/>
        <v/>
      </c>
      <c r="EF35" s="188" t="str">
        <f>IF(EC35&lt;&gt;"",IF(ABS($F35-$G35)&gt;=PrSettings!$M$7,(ABS($F35-$G35-DZ35+EA35)&lt;=1)*1,IF(AND(EC35,$F35=$G35,$F35&gt;=PrSettings!$M$6),(ABS(DZ35-$F35)&lt;=1)*1,IF(AND(EC35,$F35+$G35&gt;=PrSettings!$M$8),(ABS(DZ35-$F35)+ABS(EA35-$G35)&lt;=1)*1,""))),"")</f>
        <v/>
      </c>
      <c r="EG35" s="220"/>
      <c r="EI35" s="186">
        <f t="shared" si="10"/>
        <v>34</v>
      </c>
      <c r="EJ35" s="187" t="str">
        <f t="shared" si="508"/>
        <v>Ivory Coast</v>
      </c>
      <c r="EK35" s="188">
        <f t="shared" si="56"/>
        <v>23</v>
      </c>
      <c r="EL35" s="187" t="str">
        <f t="shared" si="509"/>
        <v>Ecuador</v>
      </c>
      <c r="EM35" s="222"/>
      <c r="EN35" s="222"/>
      <c r="EO35" s="218"/>
      <c r="EP35" s="188" t="str">
        <f t="shared" si="510"/>
        <v/>
      </c>
      <c r="EQ35" s="188" t="str">
        <f>IF((EP35&lt;&gt;""),IF(OR($F35&lt;&gt;$G35,PrSettings!$M$4="●"),(($F35-$G35)=(EM35-EN35))*1,0),"")</f>
        <v/>
      </c>
      <c r="ER35" s="188" t="str">
        <f t="shared" si="511"/>
        <v/>
      </c>
      <c r="ES35" s="188" t="str">
        <f>IF(EP35&lt;&gt;"",IF(ABS($F35-$G35)&gt;=PrSettings!$M$7,(ABS($F35-$G35-EM35+EN35)&lt;=1)*1,IF(AND(EP35,$F35=$G35,$F35&gt;=PrSettings!$M$6),(ABS(EM35-$F35)&lt;=1)*1,IF(AND(EP35,$F35+$G35&gt;=PrSettings!$M$8),(ABS(EM35-$F35)+ABS(EN35-$G35)&lt;=1)*1,""))),"")</f>
        <v/>
      </c>
      <c r="ET35" s="220"/>
      <c r="EV35" s="186">
        <f t="shared" si="11"/>
        <v>34</v>
      </c>
      <c r="EW35" s="187" t="str">
        <f t="shared" si="512"/>
        <v>Ivory Coast</v>
      </c>
      <c r="EX35" s="188">
        <f t="shared" si="59"/>
        <v>23</v>
      </c>
      <c r="EY35" s="187" t="str">
        <f t="shared" si="513"/>
        <v>Ecuador</v>
      </c>
      <c r="EZ35" s="222"/>
      <c r="FA35" s="222"/>
      <c r="FB35" s="218"/>
      <c r="FC35" s="188" t="str">
        <f t="shared" si="514"/>
        <v/>
      </c>
      <c r="FD35" s="188" t="str">
        <f>IF((FC35&lt;&gt;""),IF(OR($F35&lt;&gt;$G35,PrSettings!$M$4="●"),(($F35-$G35)=(EZ35-FA35))*1,0),"")</f>
        <v/>
      </c>
      <c r="FE35" s="188" t="str">
        <f t="shared" si="515"/>
        <v/>
      </c>
      <c r="FF35" s="188" t="str">
        <f>IF(FC35&lt;&gt;"",IF(ABS($F35-$G35)&gt;=PrSettings!$M$7,(ABS($F35-$G35-EZ35+FA35)&lt;=1)*1,IF(AND(FC35,$F35=$G35,$F35&gt;=PrSettings!$M$6),(ABS(EZ35-$F35)&lt;=1)*1,IF(AND(FC35,$F35+$G35&gt;=PrSettings!$M$8),(ABS(EZ35-$F35)+ABS(FA35-$G35)&lt;=1)*1,""))),"")</f>
        <v/>
      </c>
      <c r="FG35" s="220"/>
      <c r="FI35" s="186">
        <f t="shared" si="12"/>
        <v>34</v>
      </c>
      <c r="FJ35" s="187" t="str">
        <f t="shared" si="516"/>
        <v>Ivory Coast</v>
      </c>
      <c r="FK35" s="188">
        <f t="shared" si="62"/>
        <v>23</v>
      </c>
      <c r="FL35" s="187" t="str">
        <f t="shared" si="517"/>
        <v>Ecuador</v>
      </c>
      <c r="FM35" s="222"/>
      <c r="FN35" s="222"/>
      <c r="FO35" s="218"/>
      <c r="FP35" s="188" t="str">
        <f t="shared" si="518"/>
        <v/>
      </c>
      <c r="FQ35" s="188" t="str">
        <f>IF((FP35&lt;&gt;""),IF(OR($F35&lt;&gt;$G35,PrSettings!$M$4="●"),(($F35-$G35)=(FM35-FN35))*1,0),"")</f>
        <v/>
      </c>
      <c r="FR35" s="188" t="str">
        <f t="shared" si="519"/>
        <v/>
      </c>
      <c r="FS35" s="188" t="str">
        <f>IF(FP35&lt;&gt;"",IF(ABS($F35-$G35)&gt;=PrSettings!$M$7,(ABS($F35-$G35-FM35+FN35)&lt;=1)*1,IF(AND(FP35,$F35=$G35,$F35&gt;=PrSettings!$M$6),(ABS(FM35-$F35)&lt;=1)*1,IF(AND(FP35,$F35+$G35&gt;=PrSettings!$M$8),(ABS(FM35-$F35)+ABS(FN35-$G35)&lt;=1)*1,""))),"")</f>
        <v/>
      </c>
      <c r="FT35" s="220"/>
      <c r="FV35" s="186">
        <f t="shared" si="13"/>
        <v>34</v>
      </c>
      <c r="FW35" s="187" t="str">
        <f t="shared" si="520"/>
        <v>Ivory Coast</v>
      </c>
      <c r="FX35" s="188">
        <f t="shared" si="65"/>
        <v>23</v>
      </c>
      <c r="FY35" s="187" t="str">
        <f t="shared" si="521"/>
        <v>Ecuador</v>
      </c>
      <c r="FZ35" s="222"/>
      <c r="GA35" s="222"/>
      <c r="GB35" s="218"/>
      <c r="GC35" s="188" t="str">
        <f t="shared" si="522"/>
        <v/>
      </c>
      <c r="GD35" s="188" t="str">
        <f>IF((GC35&lt;&gt;""),IF(OR($F35&lt;&gt;$G35,PrSettings!$M$4="●"),(($F35-$G35)=(FZ35-GA35))*1,0),"")</f>
        <v/>
      </c>
      <c r="GE35" s="188" t="str">
        <f t="shared" si="523"/>
        <v/>
      </c>
      <c r="GF35" s="188" t="str">
        <f>IF(GC35&lt;&gt;"",IF(ABS($F35-$G35)&gt;=PrSettings!$M$7,(ABS($F35-$G35-FZ35+GA35)&lt;=1)*1,IF(AND(GC35,$F35=$G35,$F35&gt;=PrSettings!$M$6),(ABS(FZ35-$F35)&lt;=1)*1,IF(AND(GC35,$F35+$G35&gt;=PrSettings!$M$8),(ABS(FZ35-$F35)+ABS(GA35-$G35)&lt;=1)*1,""))),"")</f>
        <v/>
      </c>
      <c r="GG35" s="220"/>
      <c r="GI35" s="186">
        <f t="shared" si="14"/>
        <v>34</v>
      </c>
      <c r="GJ35" s="187" t="str">
        <f t="shared" si="524"/>
        <v>Ivory Coast</v>
      </c>
      <c r="GK35" s="188">
        <f t="shared" si="68"/>
        <v>23</v>
      </c>
      <c r="GL35" s="187" t="str">
        <f t="shared" si="525"/>
        <v>Ecuador</v>
      </c>
      <c r="GM35" s="222"/>
      <c r="GN35" s="222"/>
      <c r="GO35" s="218"/>
      <c r="GP35" s="188" t="str">
        <f t="shared" si="526"/>
        <v/>
      </c>
      <c r="GQ35" s="188" t="str">
        <f>IF((GP35&lt;&gt;""),IF(OR($F35&lt;&gt;$G35,PrSettings!$M$4="●"),(($F35-$G35)=(GM35-GN35))*1,0),"")</f>
        <v/>
      </c>
      <c r="GR35" s="188" t="str">
        <f t="shared" si="527"/>
        <v/>
      </c>
      <c r="GS35" s="188" t="str">
        <f>IF(GP35&lt;&gt;"",IF(ABS($F35-$G35)&gt;=PrSettings!$M$7,(ABS($F35-$G35-GM35+GN35)&lt;=1)*1,IF(AND(GP35,$F35=$G35,$F35&gt;=PrSettings!$M$6),(ABS(GM35-$F35)&lt;=1)*1,IF(AND(GP35,$F35+$G35&gt;=PrSettings!$M$8),(ABS(GM35-$F35)+ABS(GN35-$G35)&lt;=1)*1,""))),"")</f>
        <v/>
      </c>
      <c r="GT35" s="220"/>
      <c r="GV35" s="186">
        <f t="shared" si="15"/>
        <v>34</v>
      </c>
      <c r="GW35" s="187" t="str">
        <f t="shared" si="528"/>
        <v>Ivory Coast</v>
      </c>
      <c r="GX35" s="188">
        <f t="shared" si="71"/>
        <v>23</v>
      </c>
      <c r="GY35" s="187" t="str">
        <f t="shared" si="529"/>
        <v>Ecuador</v>
      </c>
      <c r="GZ35" s="222"/>
      <c r="HA35" s="222"/>
      <c r="HB35" s="218"/>
      <c r="HC35" s="188" t="str">
        <f t="shared" si="530"/>
        <v/>
      </c>
      <c r="HD35" s="188" t="str">
        <f>IF((HC35&lt;&gt;""),IF(OR($F35&lt;&gt;$G35,PrSettings!$M$4="●"),(($F35-$G35)=(GZ35-HA35))*1,0),"")</f>
        <v/>
      </c>
      <c r="HE35" s="188" t="str">
        <f t="shared" si="531"/>
        <v/>
      </c>
      <c r="HF35" s="188" t="str">
        <f>IF(HC35&lt;&gt;"",IF(ABS($F35-$G35)&gt;=PrSettings!$M$7,(ABS($F35-$G35-GZ35+HA35)&lt;=1)*1,IF(AND(HC35,$F35=$G35,$F35&gt;=PrSettings!$M$6),(ABS(GZ35-$F35)&lt;=1)*1,IF(AND(HC35,$F35+$G35&gt;=PrSettings!$M$8),(ABS(GZ35-$F35)+ABS(HA35-$G35)&lt;=1)*1,""))),"")</f>
        <v/>
      </c>
      <c r="HG35" s="220"/>
      <c r="HI35" s="186">
        <f t="shared" si="16"/>
        <v>34</v>
      </c>
      <c r="HJ35" s="187" t="str">
        <f t="shared" si="532"/>
        <v>Ivory Coast</v>
      </c>
      <c r="HK35" s="188">
        <f t="shared" si="74"/>
        <v>23</v>
      </c>
      <c r="HL35" s="187" t="str">
        <f t="shared" si="533"/>
        <v>Ecuador</v>
      </c>
      <c r="HM35" s="222"/>
      <c r="HN35" s="222"/>
      <c r="HO35" s="218"/>
      <c r="HP35" s="188" t="str">
        <f t="shared" si="534"/>
        <v/>
      </c>
      <c r="HQ35" s="188" t="str">
        <f>IF((HP35&lt;&gt;""),IF(OR($F35&lt;&gt;$G35,PrSettings!$M$4="●"),(($F35-$G35)=(HM35-HN35))*1,0),"")</f>
        <v/>
      </c>
      <c r="HR35" s="188" t="str">
        <f t="shared" si="535"/>
        <v/>
      </c>
      <c r="HS35" s="188" t="str">
        <f>IF(HP35&lt;&gt;"",IF(ABS($F35-$G35)&gt;=PrSettings!$M$7,(ABS($F35-$G35-HM35+HN35)&lt;=1)*1,IF(AND(HP35,$F35=$G35,$F35&gt;=PrSettings!$M$6),(ABS(HM35-$F35)&lt;=1)*1,IF(AND(HP35,$F35+$G35&gt;=PrSettings!$M$8),(ABS(HM35-$F35)+ABS(HN35-$G35)&lt;=1)*1,""))),"")</f>
        <v/>
      </c>
      <c r="HT35" s="220"/>
      <c r="HV35" s="186">
        <f t="shared" si="17"/>
        <v>34</v>
      </c>
      <c r="HW35" s="187" t="str">
        <f t="shared" si="536"/>
        <v>Ivory Coast</v>
      </c>
      <c r="HX35" s="188">
        <f t="shared" si="77"/>
        <v>23</v>
      </c>
      <c r="HY35" s="187" t="str">
        <f t="shared" si="537"/>
        <v>Ecuador</v>
      </c>
      <c r="HZ35" s="222"/>
      <c r="IA35" s="222"/>
      <c r="IB35" s="218"/>
      <c r="IC35" s="188" t="str">
        <f t="shared" si="538"/>
        <v/>
      </c>
      <c r="ID35" s="188" t="str">
        <f>IF((IC35&lt;&gt;""),IF(OR($F35&lt;&gt;$G35,PrSettings!$M$4="●"),(($F35-$G35)=(HZ35-IA35))*1,0),"")</f>
        <v/>
      </c>
      <c r="IE35" s="188" t="str">
        <f t="shared" si="539"/>
        <v/>
      </c>
      <c r="IF35" s="188" t="str">
        <f>IF(IC35&lt;&gt;"",IF(ABS($F35-$G35)&gt;=PrSettings!$M$7,(ABS($F35-$G35-HZ35+IA35)&lt;=1)*1,IF(AND(IC35,$F35=$G35,$F35&gt;=PrSettings!$M$6),(ABS(HZ35-$F35)&lt;=1)*1,IF(AND(IC35,$F35+$G35&gt;=PrSettings!$M$8),(ABS(HZ35-$F35)+ABS(IA35-$G35)&lt;=1)*1,""))),"")</f>
        <v/>
      </c>
      <c r="IG35" s="220"/>
      <c r="II35" s="186">
        <f t="shared" si="18"/>
        <v>34</v>
      </c>
      <c r="IJ35" s="187" t="str">
        <f t="shared" si="540"/>
        <v>Ivory Coast</v>
      </c>
      <c r="IK35" s="188">
        <f t="shared" si="80"/>
        <v>23</v>
      </c>
      <c r="IL35" s="187" t="str">
        <f t="shared" si="541"/>
        <v>Ecuador</v>
      </c>
      <c r="IM35" s="222"/>
      <c r="IN35" s="222"/>
      <c r="IO35" s="218"/>
      <c r="IP35" s="188" t="str">
        <f t="shared" si="542"/>
        <v/>
      </c>
      <c r="IQ35" s="188" t="str">
        <f>IF((IP35&lt;&gt;""),IF(OR($F35&lt;&gt;$G35,PrSettings!$M$4="●"),(($F35-$G35)=(IM35-IN35))*1,0),"")</f>
        <v/>
      </c>
      <c r="IR35" s="188" t="str">
        <f t="shared" si="543"/>
        <v/>
      </c>
      <c r="IS35" s="188" t="str">
        <f>IF(IP35&lt;&gt;"",IF(ABS($F35-$G35)&gt;=PrSettings!$M$7,(ABS($F35-$G35-IM35+IN35)&lt;=1)*1,IF(AND(IP35,$F35=$G35,$F35&gt;=PrSettings!$M$6),(ABS(IM35-$F35)&lt;=1)*1,IF(AND(IP35,$F35+$G35&gt;=PrSettings!$M$8),(ABS(IM35-$F35)+ABS(IN35-$G35)&lt;=1)*1,""))),"")</f>
        <v/>
      </c>
      <c r="IT35" s="220"/>
      <c r="IV35" s="186">
        <f t="shared" si="19"/>
        <v>34</v>
      </c>
      <c r="IW35" s="187" t="str">
        <f t="shared" si="544"/>
        <v>Ivory Coast</v>
      </c>
      <c r="IX35" s="188">
        <f t="shared" si="83"/>
        <v>23</v>
      </c>
      <c r="IY35" s="187" t="str">
        <f t="shared" si="545"/>
        <v>Ecuador</v>
      </c>
      <c r="IZ35" s="222"/>
      <c r="JA35" s="222"/>
      <c r="JB35" s="218"/>
      <c r="JC35" s="188" t="str">
        <f t="shared" si="546"/>
        <v/>
      </c>
      <c r="JD35" s="188" t="str">
        <f>IF((JC35&lt;&gt;""),IF(OR($F35&lt;&gt;$G35,PrSettings!$M$4="●"),(($F35-$G35)=(IZ35-JA35))*1,0),"")</f>
        <v/>
      </c>
      <c r="JE35" s="188" t="str">
        <f t="shared" si="547"/>
        <v/>
      </c>
      <c r="JF35" s="188" t="str">
        <f>IF(JC35&lt;&gt;"",IF(ABS($F35-$G35)&gt;=PrSettings!$M$7,(ABS($F35-$G35-IZ35+JA35)&lt;=1)*1,IF(AND(JC35,$F35=$G35,$F35&gt;=PrSettings!$M$6),(ABS(IZ35-$F35)&lt;=1)*1,IF(AND(JC35,$F35+$G35&gt;=PrSettings!$M$8),(ABS(IZ35-$F35)+ABS(JA35-$G35)&lt;=1)*1,""))),"")</f>
        <v/>
      </c>
      <c r="JG35" s="220"/>
      <c r="JI35" s="186">
        <f t="shared" si="20"/>
        <v>34</v>
      </c>
      <c r="JJ35" s="187" t="str">
        <f t="shared" si="548"/>
        <v>Ivory Coast</v>
      </c>
      <c r="JK35" s="188">
        <f t="shared" si="86"/>
        <v>23</v>
      </c>
      <c r="JL35" s="187" t="str">
        <f t="shared" si="549"/>
        <v>Ecuador</v>
      </c>
      <c r="JM35" s="222"/>
      <c r="JN35" s="222"/>
      <c r="JO35" s="218"/>
      <c r="JP35" s="188" t="str">
        <f t="shared" si="550"/>
        <v/>
      </c>
      <c r="JQ35" s="188" t="str">
        <f>IF((JP35&lt;&gt;""),IF(OR($F35&lt;&gt;$G35,PrSettings!$M$4="●"),(($F35-$G35)=(JM35-JN35))*1,0),"")</f>
        <v/>
      </c>
      <c r="JR35" s="188" t="str">
        <f t="shared" si="551"/>
        <v/>
      </c>
      <c r="JS35" s="188" t="str">
        <f>IF(JP35&lt;&gt;"",IF(ABS($F35-$G35)&gt;=PrSettings!$M$7,(ABS($F35-$G35-JM35+JN35)&lt;=1)*1,IF(AND(JP35,$F35=$G35,$F35&gt;=PrSettings!$M$6),(ABS(JM35-$F35)&lt;=1)*1,IF(AND(JP35,$F35+$G35&gt;=PrSettings!$M$8),(ABS(JM35-$F35)+ABS(JN35-$G35)&lt;=1)*1,""))),"")</f>
        <v/>
      </c>
      <c r="JT35" s="220"/>
      <c r="JV35" s="186">
        <f t="shared" si="21"/>
        <v>34</v>
      </c>
      <c r="JW35" s="187" t="str">
        <f t="shared" si="552"/>
        <v>Ivory Coast</v>
      </c>
      <c r="JX35" s="188">
        <f t="shared" si="89"/>
        <v>23</v>
      </c>
      <c r="JY35" s="187" t="str">
        <f t="shared" si="553"/>
        <v>Ecuador</v>
      </c>
      <c r="JZ35" s="222"/>
      <c r="KA35" s="222"/>
      <c r="KB35" s="218"/>
      <c r="KC35" s="188" t="str">
        <f t="shared" si="554"/>
        <v/>
      </c>
      <c r="KD35" s="188" t="str">
        <f>IF((KC35&lt;&gt;""),IF(OR($F35&lt;&gt;$G35,PrSettings!$M$4="●"),(($F35-$G35)=(JZ35-KA35))*1,0),"")</f>
        <v/>
      </c>
      <c r="KE35" s="188" t="str">
        <f t="shared" si="555"/>
        <v/>
      </c>
      <c r="KF35" s="188" t="str">
        <f>IF(KC35&lt;&gt;"",IF(ABS($F35-$G35)&gt;=PrSettings!$M$7,(ABS($F35-$G35-JZ35+KA35)&lt;=1)*1,IF(AND(KC35,$F35=$G35,$F35&gt;=PrSettings!$M$6),(ABS(JZ35-$F35)&lt;=1)*1,IF(AND(KC35,$F35+$G35&gt;=PrSettings!$M$8),(ABS(JZ35-$F35)+ABS(KA35-$G35)&lt;=1)*1,""))),"")</f>
        <v/>
      </c>
      <c r="KG35" s="220"/>
      <c r="KI35" s="186">
        <f t="shared" si="22"/>
        <v>34</v>
      </c>
      <c r="KJ35" s="187" t="str">
        <f t="shared" si="556"/>
        <v>Ivory Coast</v>
      </c>
      <c r="KK35" s="188">
        <f t="shared" si="92"/>
        <v>23</v>
      </c>
      <c r="KL35" s="187" t="str">
        <f t="shared" si="557"/>
        <v>Ecuador</v>
      </c>
      <c r="KM35" s="222"/>
      <c r="KN35" s="222"/>
      <c r="KO35" s="218"/>
      <c r="KP35" s="188" t="str">
        <f t="shared" si="558"/>
        <v/>
      </c>
      <c r="KQ35" s="188" t="str">
        <f>IF((KP35&lt;&gt;""),IF(OR($F35&lt;&gt;$G35,PrSettings!$M$4="●"),(($F35-$G35)=(KM35-KN35))*1,0),"")</f>
        <v/>
      </c>
      <c r="KR35" s="188" t="str">
        <f t="shared" si="559"/>
        <v/>
      </c>
      <c r="KS35" s="188" t="str">
        <f>IF(KP35&lt;&gt;"",IF(ABS($F35-$G35)&gt;=PrSettings!$M$7,(ABS($F35-$G35-KM35+KN35)&lt;=1)*1,IF(AND(KP35,$F35=$G35,$F35&gt;=PrSettings!$M$6),(ABS(KM35-$F35)&lt;=1)*1,IF(AND(KP35,$F35+$G35&gt;=PrSettings!$M$8),(ABS(KM35-$F35)+ABS(KN35-$G35)&lt;=1)*1,""))),"")</f>
        <v/>
      </c>
      <c r="KT35" s="220"/>
      <c r="KV35" s="186">
        <f t="shared" si="23"/>
        <v>34</v>
      </c>
      <c r="KW35" s="187" t="str">
        <f t="shared" si="560"/>
        <v>Ivory Coast</v>
      </c>
      <c r="KX35" s="188">
        <f t="shared" si="95"/>
        <v>23</v>
      </c>
      <c r="KY35" s="187" t="str">
        <f t="shared" si="561"/>
        <v>Ecuador</v>
      </c>
      <c r="KZ35" s="222"/>
      <c r="LA35" s="222"/>
      <c r="LB35" s="218"/>
      <c r="LC35" s="188" t="str">
        <f t="shared" si="562"/>
        <v/>
      </c>
      <c r="LD35" s="188" t="str">
        <f>IF((LC35&lt;&gt;""),IF(OR($F35&lt;&gt;$G35,PrSettings!$M$4="●"),(($F35-$G35)=(KZ35-LA35))*1,0),"")</f>
        <v/>
      </c>
      <c r="LE35" s="188" t="str">
        <f t="shared" si="563"/>
        <v/>
      </c>
      <c r="LF35" s="188" t="str">
        <f>IF(LC35&lt;&gt;"",IF(ABS($F35-$G35)&gt;=PrSettings!$M$7,(ABS($F35-$G35-KZ35+LA35)&lt;=1)*1,IF(AND(LC35,$F35=$G35,$F35&gt;=PrSettings!$M$6),(ABS(KZ35-$F35)&lt;=1)*1,IF(AND(LC35,$F35+$G35&gt;=PrSettings!$M$8),(ABS(KZ35-$F35)+ABS(LA35-$G35)&lt;=1)*1,""))),"")</f>
        <v/>
      </c>
      <c r="LG35" s="220"/>
      <c r="LI35" s="186">
        <f t="shared" si="24"/>
        <v>34</v>
      </c>
      <c r="LJ35" s="187" t="str">
        <f t="shared" si="564"/>
        <v>Ivory Coast</v>
      </c>
      <c r="LK35" s="188">
        <f t="shared" si="98"/>
        <v>23</v>
      </c>
      <c r="LL35" s="187" t="str">
        <f t="shared" si="565"/>
        <v>Ecuador</v>
      </c>
      <c r="LM35" s="222"/>
      <c r="LN35" s="222"/>
      <c r="LO35" s="218"/>
      <c r="LP35" s="188" t="str">
        <f t="shared" si="566"/>
        <v/>
      </c>
      <c r="LQ35" s="188" t="str">
        <f>IF((LP35&lt;&gt;""),IF(OR($F35&lt;&gt;$G35,PrSettings!$M$4="●"),(($F35-$G35)=(LM35-LN35))*1,0),"")</f>
        <v/>
      </c>
      <c r="LR35" s="188" t="str">
        <f t="shared" si="567"/>
        <v/>
      </c>
      <c r="LS35" s="188" t="str">
        <f>IF(LP35&lt;&gt;"",IF(ABS($F35-$G35)&gt;=PrSettings!$M$7,(ABS($F35-$G35-LM35+LN35)&lt;=1)*1,IF(AND(LP35,$F35=$G35,$F35&gt;=PrSettings!$M$6),(ABS(LM35-$F35)&lt;=1)*1,IF(AND(LP35,$F35+$G35&gt;=PrSettings!$M$8),(ABS(LM35-$F35)+ABS(LN35-$G35)&lt;=1)*1,""))),"")</f>
        <v/>
      </c>
      <c r="LT35" s="220"/>
      <c r="LV35" s="186">
        <f t="shared" si="25"/>
        <v>34</v>
      </c>
      <c r="LW35" s="187" t="str">
        <f t="shared" si="568"/>
        <v>Ivory Coast</v>
      </c>
      <c r="LX35" s="188">
        <f t="shared" si="101"/>
        <v>23</v>
      </c>
      <c r="LY35" s="187" t="str">
        <f t="shared" si="569"/>
        <v>Ecuador</v>
      </c>
      <c r="LZ35" s="222"/>
      <c r="MA35" s="222"/>
      <c r="MB35" s="218"/>
      <c r="MC35" s="188" t="str">
        <f t="shared" si="570"/>
        <v/>
      </c>
      <c r="MD35" s="188" t="str">
        <f>IF((MC35&lt;&gt;""),IF(OR($F35&lt;&gt;$G35,PrSettings!$M$4="●"),(($F35-$G35)=(LZ35-MA35))*1,0),"")</f>
        <v/>
      </c>
      <c r="ME35" s="188" t="str">
        <f t="shared" si="571"/>
        <v/>
      </c>
      <c r="MF35" s="188" t="str">
        <f>IF(MC35&lt;&gt;"",IF(ABS($F35-$G35)&gt;=PrSettings!$M$7,(ABS($F35-$G35-LZ35+MA35)&lt;=1)*1,IF(AND(MC35,$F35=$G35,$F35&gt;=PrSettings!$M$6),(ABS(LZ35-$F35)&lt;=1)*1,IF(AND(MC35,$F35+$G35&gt;=PrSettings!$M$8),(ABS(LZ35-$F35)+ABS(MA35-$G35)&lt;=1)*1,""))),"")</f>
        <v/>
      </c>
      <c r="MG35" s="220"/>
    </row>
    <row r="36" spans="1:345">
      <c r="B36" s="186">
        <f>INDEX(Groups!$C$7:$C$65,MATCH(C36,Groups!$D$7:$D$65,0))</f>
        <v>10</v>
      </c>
      <c r="C36" s="187" t="str">
        <f>CalcE!$P$24</f>
        <v>Germany</v>
      </c>
      <c r="D36" s="188">
        <f>INDEX(Groups!$C$7:$C$65,MATCH(E36,Groups!$D$7:$D$65,0))</f>
        <v>34</v>
      </c>
      <c r="E36" s="187" t="str">
        <f>CalcE!$Q$24</f>
        <v>Ivory Coast</v>
      </c>
      <c r="F36" s="189" t="str">
        <f>CalcE!$R$24</f>
        <v/>
      </c>
      <c r="G36" s="190" t="str">
        <f>CalcE!$S$24</f>
        <v/>
      </c>
      <c r="I36" s="186">
        <f t="shared" si="0"/>
        <v>10</v>
      </c>
      <c r="J36" s="187" t="str">
        <f t="shared" si="468"/>
        <v>Germany</v>
      </c>
      <c r="K36" s="188">
        <f t="shared" si="26"/>
        <v>34</v>
      </c>
      <c r="L36" s="187" t="str">
        <f t="shared" si="469"/>
        <v>Ivory Coast</v>
      </c>
      <c r="M36" s="222"/>
      <c r="N36" s="222"/>
      <c r="O36" s="218"/>
      <c r="P36" s="188" t="str">
        <f t="shared" si="470"/>
        <v/>
      </c>
      <c r="Q36" s="188" t="str">
        <f>IF((P36&lt;&gt;""),IF(OR($F36&lt;&gt;$G36,PrSettings!$M$4="●"),(($F36-$G36)=(M36-N36))*1,0),"")</f>
        <v/>
      </c>
      <c r="R36" s="188" t="str">
        <f t="shared" si="471"/>
        <v/>
      </c>
      <c r="S36" s="188" t="str">
        <f>IF(P36&lt;&gt;"",IF(ABS($F36-$G36)&gt;=PrSettings!$M$7,(ABS($F36-$G36-M36+N36)&lt;=1)*1,IF(AND(P36,$F36=$G36,$F36&gt;=PrSettings!$M$6),(ABS(M36-$F36)&lt;=1)*1,IF(AND(P36,$F36+$G36&gt;=PrSettings!$M$8),(ABS(M36-$F36)+ABS(N36-$G36)&lt;=1)*1,""))),"")</f>
        <v/>
      </c>
      <c r="T36" s="220"/>
      <c r="V36" s="186">
        <f t="shared" si="1"/>
        <v>10</v>
      </c>
      <c r="W36" s="187" t="str">
        <f t="shared" si="472"/>
        <v>Germany</v>
      </c>
      <c r="X36" s="188">
        <f t="shared" si="29"/>
        <v>34</v>
      </c>
      <c r="Y36" s="187" t="str">
        <f t="shared" si="473"/>
        <v>Ivory Coast</v>
      </c>
      <c r="Z36" s="222"/>
      <c r="AA36" s="222"/>
      <c r="AB36" s="218"/>
      <c r="AC36" s="188" t="str">
        <f t="shared" si="474"/>
        <v/>
      </c>
      <c r="AD36" s="188" t="str">
        <f>IF((AC36&lt;&gt;""),IF(OR($F36&lt;&gt;$G36,PrSettings!$M$4="●"),(($F36-$G36)=(Z36-AA36))*1,0),"")</f>
        <v/>
      </c>
      <c r="AE36" s="188" t="str">
        <f t="shared" si="475"/>
        <v/>
      </c>
      <c r="AF36" s="188" t="str">
        <f>IF(AC36&lt;&gt;"",IF(ABS($F36-$G36)&gt;=PrSettings!$M$7,(ABS($F36-$G36-Z36+AA36)&lt;=1)*1,IF(AND(AC36,$F36=$G36,$F36&gt;=PrSettings!$M$6),(ABS(Z36-$F36)&lt;=1)*1,IF(AND(AC36,$F36+$G36&gt;=PrSettings!$M$8),(ABS(Z36-$F36)+ABS(AA36-$G36)&lt;=1)*1,""))),"")</f>
        <v/>
      </c>
      <c r="AG36" s="220"/>
      <c r="AI36" s="186">
        <f t="shared" si="2"/>
        <v>10</v>
      </c>
      <c r="AJ36" s="187" t="str">
        <f t="shared" si="476"/>
        <v>Germany</v>
      </c>
      <c r="AK36" s="188">
        <f t="shared" si="32"/>
        <v>34</v>
      </c>
      <c r="AL36" s="187" t="str">
        <f t="shared" si="477"/>
        <v>Ivory Coast</v>
      </c>
      <c r="AM36" s="222"/>
      <c r="AN36" s="222"/>
      <c r="AO36" s="218"/>
      <c r="AP36" s="188" t="str">
        <f t="shared" si="478"/>
        <v/>
      </c>
      <c r="AQ36" s="188" t="str">
        <f>IF((AP36&lt;&gt;""),IF(OR($F36&lt;&gt;$G36,PrSettings!$M$4="●"),(($F36-$G36)=(AM36-AN36))*1,0),"")</f>
        <v/>
      </c>
      <c r="AR36" s="188" t="str">
        <f t="shared" si="479"/>
        <v/>
      </c>
      <c r="AS36" s="188" t="str">
        <f>IF(AP36&lt;&gt;"",IF(ABS($F36-$G36)&gt;=PrSettings!$M$7,(ABS($F36-$G36-AM36+AN36)&lt;=1)*1,IF(AND(AP36,$F36=$G36,$F36&gt;=PrSettings!$M$6),(ABS(AM36-$F36)&lt;=1)*1,IF(AND(AP36,$F36+$G36&gt;=PrSettings!$M$8),(ABS(AM36-$F36)+ABS(AN36-$G36)&lt;=1)*1,""))),"")</f>
        <v/>
      </c>
      <c r="AT36" s="220"/>
      <c r="AV36" s="186">
        <f t="shared" si="3"/>
        <v>10</v>
      </c>
      <c r="AW36" s="187" t="str">
        <f t="shared" si="480"/>
        <v>Germany</v>
      </c>
      <c r="AX36" s="188">
        <f t="shared" si="35"/>
        <v>34</v>
      </c>
      <c r="AY36" s="187" t="str">
        <f t="shared" si="481"/>
        <v>Ivory Coast</v>
      </c>
      <c r="AZ36" s="222"/>
      <c r="BA36" s="222"/>
      <c r="BB36" s="218"/>
      <c r="BC36" s="188" t="str">
        <f t="shared" si="482"/>
        <v/>
      </c>
      <c r="BD36" s="188" t="str">
        <f>IF((BC36&lt;&gt;""),IF(OR($F36&lt;&gt;$G36,PrSettings!$M$4="●"),(($F36-$G36)=(AZ36-BA36))*1,0),"")</f>
        <v/>
      </c>
      <c r="BE36" s="188" t="str">
        <f t="shared" si="483"/>
        <v/>
      </c>
      <c r="BF36" s="188" t="str">
        <f>IF(BC36&lt;&gt;"",IF(ABS($F36-$G36)&gt;=PrSettings!$M$7,(ABS($F36-$G36-AZ36+BA36)&lt;=1)*1,IF(AND(BC36,$F36=$G36,$F36&gt;=PrSettings!$M$6),(ABS(AZ36-$F36)&lt;=1)*1,IF(AND(BC36,$F36+$G36&gt;=PrSettings!$M$8),(ABS(AZ36-$F36)+ABS(BA36-$G36)&lt;=1)*1,""))),"")</f>
        <v/>
      </c>
      <c r="BG36" s="220"/>
      <c r="BI36" s="186">
        <f t="shared" si="4"/>
        <v>10</v>
      </c>
      <c r="BJ36" s="187" t="str">
        <f t="shared" si="484"/>
        <v>Germany</v>
      </c>
      <c r="BK36" s="188">
        <f t="shared" si="38"/>
        <v>34</v>
      </c>
      <c r="BL36" s="187" t="str">
        <f t="shared" si="485"/>
        <v>Ivory Coast</v>
      </c>
      <c r="BM36" s="222"/>
      <c r="BN36" s="222"/>
      <c r="BO36" s="218"/>
      <c r="BP36" s="188" t="str">
        <f t="shared" si="486"/>
        <v/>
      </c>
      <c r="BQ36" s="188" t="str">
        <f>IF((BP36&lt;&gt;""),IF(OR($F36&lt;&gt;$G36,PrSettings!$M$4="●"),(($F36-$G36)=(BM36-BN36))*1,0),"")</f>
        <v/>
      </c>
      <c r="BR36" s="188" t="str">
        <f t="shared" si="487"/>
        <v/>
      </c>
      <c r="BS36" s="188" t="str">
        <f>IF(BP36&lt;&gt;"",IF(ABS($F36-$G36)&gt;=PrSettings!$M$7,(ABS($F36-$G36-BM36+BN36)&lt;=1)*1,IF(AND(BP36,$F36=$G36,$F36&gt;=PrSettings!$M$6),(ABS(BM36-$F36)&lt;=1)*1,IF(AND(BP36,$F36+$G36&gt;=PrSettings!$M$8),(ABS(BM36-$F36)+ABS(BN36-$G36)&lt;=1)*1,""))),"")</f>
        <v/>
      </c>
      <c r="BT36" s="220"/>
      <c r="BV36" s="186">
        <f t="shared" si="5"/>
        <v>10</v>
      </c>
      <c r="BW36" s="187" t="str">
        <f t="shared" si="488"/>
        <v>Germany</v>
      </c>
      <c r="BX36" s="188">
        <f t="shared" si="41"/>
        <v>34</v>
      </c>
      <c r="BY36" s="187" t="str">
        <f t="shared" si="489"/>
        <v>Ivory Coast</v>
      </c>
      <c r="BZ36" s="222"/>
      <c r="CA36" s="222"/>
      <c r="CB36" s="218"/>
      <c r="CC36" s="188" t="str">
        <f t="shared" si="490"/>
        <v/>
      </c>
      <c r="CD36" s="188" t="str">
        <f>IF((CC36&lt;&gt;""),IF(OR($F36&lt;&gt;$G36,PrSettings!$M$4="●"),(($F36-$G36)=(BZ36-CA36))*1,0),"")</f>
        <v/>
      </c>
      <c r="CE36" s="188" t="str">
        <f t="shared" si="491"/>
        <v/>
      </c>
      <c r="CF36" s="188" t="str">
        <f>IF(CC36&lt;&gt;"",IF(ABS($F36-$G36)&gt;=PrSettings!$M$7,(ABS($F36-$G36-BZ36+CA36)&lt;=1)*1,IF(AND(CC36,$F36=$G36,$F36&gt;=PrSettings!$M$6),(ABS(BZ36-$F36)&lt;=1)*1,IF(AND(CC36,$F36+$G36&gt;=PrSettings!$M$8),(ABS(BZ36-$F36)+ABS(CA36-$G36)&lt;=1)*1,""))),"")</f>
        <v/>
      </c>
      <c r="CG36" s="220"/>
      <c r="CI36" s="186">
        <f t="shared" si="6"/>
        <v>10</v>
      </c>
      <c r="CJ36" s="187" t="str">
        <f t="shared" si="492"/>
        <v>Germany</v>
      </c>
      <c r="CK36" s="188">
        <f t="shared" si="44"/>
        <v>34</v>
      </c>
      <c r="CL36" s="187" t="str">
        <f t="shared" si="493"/>
        <v>Ivory Coast</v>
      </c>
      <c r="CM36" s="222"/>
      <c r="CN36" s="222"/>
      <c r="CO36" s="218"/>
      <c r="CP36" s="188" t="str">
        <f t="shared" si="494"/>
        <v/>
      </c>
      <c r="CQ36" s="188" t="str">
        <f>IF((CP36&lt;&gt;""),IF(OR($F36&lt;&gt;$G36,PrSettings!$M$4="●"),(($F36-$G36)=(CM36-CN36))*1,0),"")</f>
        <v/>
      </c>
      <c r="CR36" s="188" t="str">
        <f t="shared" si="495"/>
        <v/>
      </c>
      <c r="CS36" s="188" t="str">
        <f>IF(CP36&lt;&gt;"",IF(ABS($F36-$G36)&gt;=PrSettings!$M$7,(ABS($F36-$G36-CM36+CN36)&lt;=1)*1,IF(AND(CP36,$F36=$G36,$F36&gt;=PrSettings!$M$6),(ABS(CM36-$F36)&lt;=1)*1,IF(AND(CP36,$F36+$G36&gt;=PrSettings!$M$8),(ABS(CM36-$F36)+ABS(CN36-$G36)&lt;=1)*1,""))),"")</f>
        <v/>
      </c>
      <c r="CT36" s="220"/>
      <c r="CV36" s="186">
        <f t="shared" si="7"/>
        <v>10</v>
      </c>
      <c r="CW36" s="187" t="str">
        <f t="shared" si="496"/>
        <v>Germany</v>
      </c>
      <c r="CX36" s="188">
        <f t="shared" si="47"/>
        <v>34</v>
      </c>
      <c r="CY36" s="187" t="str">
        <f t="shared" si="497"/>
        <v>Ivory Coast</v>
      </c>
      <c r="CZ36" s="222"/>
      <c r="DA36" s="222"/>
      <c r="DB36" s="218"/>
      <c r="DC36" s="188" t="str">
        <f t="shared" si="498"/>
        <v/>
      </c>
      <c r="DD36" s="188" t="str">
        <f>IF((DC36&lt;&gt;""),IF(OR($F36&lt;&gt;$G36,PrSettings!$M$4="●"),(($F36-$G36)=(CZ36-DA36))*1,0),"")</f>
        <v/>
      </c>
      <c r="DE36" s="188" t="str">
        <f t="shared" si="499"/>
        <v/>
      </c>
      <c r="DF36" s="188" t="str">
        <f>IF(DC36&lt;&gt;"",IF(ABS($F36-$G36)&gt;=PrSettings!$M$7,(ABS($F36-$G36-CZ36+DA36)&lt;=1)*1,IF(AND(DC36,$F36=$G36,$F36&gt;=PrSettings!$M$6),(ABS(CZ36-$F36)&lt;=1)*1,IF(AND(DC36,$F36+$G36&gt;=PrSettings!$M$8),(ABS(CZ36-$F36)+ABS(DA36-$G36)&lt;=1)*1,""))),"")</f>
        <v/>
      </c>
      <c r="DG36" s="220"/>
      <c r="DI36" s="186">
        <f t="shared" si="8"/>
        <v>10</v>
      </c>
      <c r="DJ36" s="187" t="str">
        <f t="shared" si="500"/>
        <v>Germany</v>
      </c>
      <c r="DK36" s="188">
        <f t="shared" si="50"/>
        <v>34</v>
      </c>
      <c r="DL36" s="187" t="str">
        <f t="shared" si="501"/>
        <v>Ivory Coast</v>
      </c>
      <c r="DM36" s="222"/>
      <c r="DN36" s="222"/>
      <c r="DO36" s="218"/>
      <c r="DP36" s="188" t="str">
        <f t="shared" si="502"/>
        <v/>
      </c>
      <c r="DQ36" s="188" t="str">
        <f>IF((DP36&lt;&gt;""),IF(OR($F36&lt;&gt;$G36,PrSettings!$M$4="●"),(($F36-$G36)=(DM36-DN36))*1,0),"")</f>
        <v/>
      </c>
      <c r="DR36" s="188" t="str">
        <f t="shared" si="503"/>
        <v/>
      </c>
      <c r="DS36" s="188" t="str">
        <f>IF(DP36&lt;&gt;"",IF(ABS($F36-$G36)&gt;=PrSettings!$M$7,(ABS($F36-$G36-DM36+DN36)&lt;=1)*1,IF(AND(DP36,$F36=$G36,$F36&gt;=PrSettings!$M$6),(ABS(DM36-$F36)&lt;=1)*1,IF(AND(DP36,$F36+$G36&gt;=PrSettings!$M$8),(ABS(DM36-$F36)+ABS(DN36-$G36)&lt;=1)*1,""))),"")</f>
        <v/>
      </c>
      <c r="DT36" s="220"/>
      <c r="DV36" s="186">
        <f t="shared" si="9"/>
        <v>10</v>
      </c>
      <c r="DW36" s="187" t="str">
        <f t="shared" si="504"/>
        <v>Germany</v>
      </c>
      <c r="DX36" s="188">
        <f t="shared" si="53"/>
        <v>34</v>
      </c>
      <c r="DY36" s="187" t="str">
        <f t="shared" si="505"/>
        <v>Ivory Coast</v>
      </c>
      <c r="DZ36" s="222"/>
      <c r="EA36" s="222"/>
      <c r="EB36" s="218"/>
      <c r="EC36" s="188" t="str">
        <f t="shared" si="506"/>
        <v/>
      </c>
      <c r="ED36" s="188" t="str">
        <f>IF((EC36&lt;&gt;""),IF(OR($F36&lt;&gt;$G36,PrSettings!$M$4="●"),(($F36-$G36)=(DZ36-EA36))*1,0),"")</f>
        <v/>
      </c>
      <c r="EE36" s="188" t="str">
        <f t="shared" si="507"/>
        <v/>
      </c>
      <c r="EF36" s="188" t="str">
        <f>IF(EC36&lt;&gt;"",IF(ABS($F36-$G36)&gt;=PrSettings!$M$7,(ABS($F36-$G36-DZ36+EA36)&lt;=1)*1,IF(AND(EC36,$F36=$G36,$F36&gt;=PrSettings!$M$6),(ABS(DZ36-$F36)&lt;=1)*1,IF(AND(EC36,$F36+$G36&gt;=PrSettings!$M$8),(ABS(DZ36-$F36)+ABS(EA36-$G36)&lt;=1)*1,""))),"")</f>
        <v/>
      </c>
      <c r="EG36" s="220"/>
      <c r="EI36" s="186">
        <f t="shared" si="10"/>
        <v>10</v>
      </c>
      <c r="EJ36" s="187" t="str">
        <f t="shared" si="508"/>
        <v>Germany</v>
      </c>
      <c r="EK36" s="188">
        <f t="shared" si="56"/>
        <v>34</v>
      </c>
      <c r="EL36" s="187" t="str">
        <f t="shared" si="509"/>
        <v>Ivory Coast</v>
      </c>
      <c r="EM36" s="222"/>
      <c r="EN36" s="222"/>
      <c r="EO36" s="218"/>
      <c r="EP36" s="188" t="str">
        <f t="shared" si="510"/>
        <v/>
      </c>
      <c r="EQ36" s="188" t="str">
        <f>IF((EP36&lt;&gt;""),IF(OR($F36&lt;&gt;$G36,PrSettings!$M$4="●"),(($F36-$G36)=(EM36-EN36))*1,0),"")</f>
        <v/>
      </c>
      <c r="ER36" s="188" t="str">
        <f t="shared" si="511"/>
        <v/>
      </c>
      <c r="ES36" s="188" t="str">
        <f>IF(EP36&lt;&gt;"",IF(ABS($F36-$G36)&gt;=PrSettings!$M$7,(ABS($F36-$G36-EM36+EN36)&lt;=1)*1,IF(AND(EP36,$F36=$G36,$F36&gt;=PrSettings!$M$6),(ABS(EM36-$F36)&lt;=1)*1,IF(AND(EP36,$F36+$G36&gt;=PrSettings!$M$8),(ABS(EM36-$F36)+ABS(EN36-$G36)&lt;=1)*1,""))),"")</f>
        <v/>
      </c>
      <c r="ET36" s="220"/>
      <c r="EV36" s="186">
        <f t="shared" si="11"/>
        <v>10</v>
      </c>
      <c r="EW36" s="187" t="str">
        <f t="shared" si="512"/>
        <v>Germany</v>
      </c>
      <c r="EX36" s="188">
        <f t="shared" si="59"/>
        <v>34</v>
      </c>
      <c r="EY36" s="187" t="str">
        <f t="shared" si="513"/>
        <v>Ivory Coast</v>
      </c>
      <c r="EZ36" s="222"/>
      <c r="FA36" s="222"/>
      <c r="FB36" s="218"/>
      <c r="FC36" s="188" t="str">
        <f t="shared" si="514"/>
        <v/>
      </c>
      <c r="FD36" s="188" t="str">
        <f>IF((FC36&lt;&gt;""),IF(OR($F36&lt;&gt;$G36,PrSettings!$M$4="●"),(($F36-$G36)=(EZ36-FA36))*1,0),"")</f>
        <v/>
      </c>
      <c r="FE36" s="188" t="str">
        <f t="shared" si="515"/>
        <v/>
      </c>
      <c r="FF36" s="188" t="str">
        <f>IF(FC36&lt;&gt;"",IF(ABS($F36-$G36)&gt;=PrSettings!$M$7,(ABS($F36-$G36-EZ36+FA36)&lt;=1)*1,IF(AND(FC36,$F36=$G36,$F36&gt;=PrSettings!$M$6),(ABS(EZ36-$F36)&lt;=1)*1,IF(AND(FC36,$F36+$G36&gt;=PrSettings!$M$8),(ABS(EZ36-$F36)+ABS(FA36-$G36)&lt;=1)*1,""))),"")</f>
        <v/>
      </c>
      <c r="FG36" s="220"/>
      <c r="FI36" s="186">
        <f t="shared" si="12"/>
        <v>10</v>
      </c>
      <c r="FJ36" s="187" t="str">
        <f t="shared" si="516"/>
        <v>Germany</v>
      </c>
      <c r="FK36" s="188">
        <f t="shared" si="62"/>
        <v>34</v>
      </c>
      <c r="FL36" s="187" t="str">
        <f t="shared" si="517"/>
        <v>Ivory Coast</v>
      </c>
      <c r="FM36" s="222"/>
      <c r="FN36" s="222"/>
      <c r="FO36" s="218"/>
      <c r="FP36" s="188" t="str">
        <f t="shared" si="518"/>
        <v/>
      </c>
      <c r="FQ36" s="188" t="str">
        <f>IF((FP36&lt;&gt;""),IF(OR($F36&lt;&gt;$G36,PrSettings!$M$4="●"),(($F36-$G36)=(FM36-FN36))*1,0),"")</f>
        <v/>
      </c>
      <c r="FR36" s="188" t="str">
        <f t="shared" si="519"/>
        <v/>
      </c>
      <c r="FS36" s="188" t="str">
        <f>IF(FP36&lt;&gt;"",IF(ABS($F36-$G36)&gt;=PrSettings!$M$7,(ABS($F36-$G36-FM36+FN36)&lt;=1)*1,IF(AND(FP36,$F36=$G36,$F36&gt;=PrSettings!$M$6),(ABS(FM36-$F36)&lt;=1)*1,IF(AND(FP36,$F36+$G36&gt;=PrSettings!$M$8),(ABS(FM36-$F36)+ABS(FN36-$G36)&lt;=1)*1,""))),"")</f>
        <v/>
      </c>
      <c r="FT36" s="220"/>
      <c r="FV36" s="186">
        <f t="shared" si="13"/>
        <v>10</v>
      </c>
      <c r="FW36" s="187" t="str">
        <f t="shared" si="520"/>
        <v>Germany</v>
      </c>
      <c r="FX36" s="188">
        <f t="shared" si="65"/>
        <v>34</v>
      </c>
      <c r="FY36" s="187" t="str">
        <f t="shared" si="521"/>
        <v>Ivory Coast</v>
      </c>
      <c r="FZ36" s="222"/>
      <c r="GA36" s="222"/>
      <c r="GB36" s="218"/>
      <c r="GC36" s="188" t="str">
        <f t="shared" si="522"/>
        <v/>
      </c>
      <c r="GD36" s="188" t="str">
        <f>IF((GC36&lt;&gt;""),IF(OR($F36&lt;&gt;$G36,PrSettings!$M$4="●"),(($F36-$G36)=(FZ36-GA36))*1,0),"")</f>
        <v/>
      </c>
      <c r="GE36" s="188" t="str">
        <f t="shared" si="523"/>
        <v/>
      </c>
      <c r="GF36" s="188" t="str">
        <f>IF(GC36&lt;&gt;"",IF(ABS($F36-$G36)&gt;=PrSettings!$M$7,(ABS($F36-$G36-FZ36+GA36)&lt;=1)*1,IF(AND(GC36,$F36=$G36,$F36&gt;=PrSettings!$M$6),(ABS(FZ36-$F36)&lt;=1)*1,IF(AND(GC36,$F36+$G36&gt;=PrSettings!$M$8),(ABS(FZ36-$F36)+ABS(GA36-$G36)&lt;=1)*1,""))),"")</f>
        <v/>
      </c>
      <c r="GG36" s="220"/>
      <c r="GI36" s="186">
        <f t="shared" si="14"/>
        <v>10</v>
      </c>
      <c r="GJ36" s="187" t="str">
        <f t="shared" si="524"/>
        <v>Germany</v>
      </c>
      <c r="GK36" s="188">
        <f t="shared" si="68"/>
        <v>34</v>
      </c>
      <c r="GL36" s="187" t="str">
        <f t="shared" si="525"/>
        <v>Ivory Coast</v>
      </c>
      <c r="GM36" s="222"/>
      <c r="GN36" s="222"/>
      <c r="GO36" s="218"/>
      <c r="GP36" s="188" t="str">
        <f t="shared" si="526"/>
        <v/>
      </c>
      <c r="GQ36" s="188" t="str">
        <f>IF((GP36&lt;&gt;""),IF(OR($F36&lt;&gt;$G36,PrSettings!$M$4="●"),(($F36-$G36)=(GM36-GN36))*1,0),"")</f>
        <v/>
      </c>
      <c r="GR36" s="188" t="str">
        <f t="shared" si="527"/>
        <v/>
      </c>
      <c r="GS36" s="188" t="str">
        <f>IF(GP36&lt;&gt;"",IF(ABS($F36-$G36)&gt;=PrSettings!$M$7,(ABS($F36-$G36-GM36+GN36)&lt;=1)*1,IF(AND(GP36,$F36=$G36,$F36&gt;=PrSettings!$M$6),(ABS(GM36-$F36)&lt;=1)*1,IF(AND(GP36,$F36+$G36&gt;=PrSettings!$M$8),(ABS(GM36-$F36)+ABS(GN36-$G36)&lt;=1)*1,""))),"")</f>
        <v/>
      </c>
      <c r="GT36" s="220"/>
      <c r="GV36" s="186">
        <f t="shared" si="15"/>
        <v>10</v>
      </c>
      <c r="GW36" s="187" t="str">
        <f t="shared" si="528"/>
        <v>Germany</v>
      </c>
      <c r="GX36" s="188">
        <f t="shared" si="71"/>
        <v>34</v>
      </c>
      <c r="GY36" s="187" t="str">
        <f t="shared" si="529"/>
        <v>Ivory Coast</v>
      </c>
      <c r="GZ36" s="222"/>
      <c r="HA36" s="222"/>
      <c r="HB36" s="218"/>
      <c r="HC36" s="188" t="str">
        <f t="shared" si="530"/>
        <v/>
      </c>
      <c r="HD36" s="188" t="str">
        <f>IF((HC36&lt;&gt;""),IF(OR($F36&lt;&gt;$G36,PrSettings!$M$4="●"),(($F36-$G36)=(GZ36-HA36))*1,0),"")</f>
        <v/>
      </c>
      <c r="HE36" s="188" t="str">
        <f t="shared" si="531"/>
        <v/>
      </c>
      <c r="HF36" s="188" t="str">
        <f>IF(HC36&lt;&gt;"",IF(ABS($F36-$G36)&gt;=PrSettings!$M$7,(ABS($F36-$G36-GZ36+HA36)&lt;=1)*1,IF(AND(HC36,$F36=$G36,$F36&gt;=PrSettings!$M$6),(ABS(GZ36-$F36)&lt;=1)*1,IF(AND(HC36,$F36+$G36&gt;=PrSettings!$M$8),(ABS(GZ36-$F36)+ABS(HA36-$G36)&lt;=1)*1,""))),"")</f>
        <v/>
      </c>
      <c r="HG36" s="220"/>
      <c r="HI36" s="186">
        <f t="shared" si="16"/>
        <v>10</v>
      </c>
      <c r="HJ36" s="187" t="str">
        <f t="shared" si="532"/>
        <v>Germany</v>
      </c>
      <c r="HK36" s="188">
        <f t="shared" si="74"/>
        <v>34</v>
      </c>
      <c r="HL36" s="187" t="str">
        <f t="shared" si="533"/>
        <v>Ivory Coast</v>
      </c>
      <c r="HM36" s="222"/>
      <c r="HN36" s="222"/>
      <c r="HO36" s="218"/>
      <c r="HP36" s="188" t="str">
        <f t="shared" si="534"/>
        <v/>
      </c>
      <c r="HQ36" s="188" t="str">
        <f>IF((HP36&lt;&gt;""),IF(OR($F36&lt;&gt;$G36,PrSettings!$M$4="●"),(($F36-$G36)=(HM36-HN36))*1,0),"")</f>
        <v/>
      </c>
      <c r="HR36" s="188" t="str">
        <f t="shared" si="535"/>
        <v/>
      </c>
      <c r="HS36" s="188" t="str">
        <f>IF(HP36&lt;&gt;"",IF(ABS($F36-$G36)&gt;=PrSettings!$M$7,(ABS($F36-$G36-HM36+HN36)&lt;=1)*1,IF(AND(HP36,$F36=$G36,$F36&gt;=PrSettings!$M$6),(ABS(HM36-$F36)&lt;=1)*1,IF(AND(HP36,$F36+$G36&gt;=PrSettings!$M$8),(ABS(HM36-$F36)+ABS(HN36-$G36)&lt;=1)*1,""))),"")</f>
        <v/>
      </c>
      <c r="HT36" s="220"/>
      <c r="HV36" s="186">
        <f t="shared" si="17"/>
        <v>10</v>
      </c>
      <c r="HW36" s="187" t="str">
        <f t="shared" si="536"/>
        <v>Germany</v>
      </c>
      <c r="HX36" s="188">
        <f t="shared" si="77"/>
        <v>34</v>
      </c>
      <c r="HY36" s="187" t="str">
        <f t="shared" si="537"/>
        <v>Ivory Coast</v>
      </c>
      <c r="HZ36" s="222"/>
      <c r="IA36" s="222"/>
      <c r="IB36" s="218"/>
      <c r="IC36" s="188" t="str">
        <f t="shared" si="538"/>
        <v/>
      </c>
      <c r="ID36" s="188" t="str">
        <f>IF((IC36&lt;&gt;""),IF(OR($F36&lt;&gt;$G36,PrSettings!$M$4="●"),(($F36-$G36)=(HZ36-IA36))*1,0),"")</f>
        <v/>
      </c>
      <c r="IE36" s="188" t="str">
        <f t="shared" si="539"/>
        <v/>
      </c>
      <c r="IF36" s="188" t="str">
        <f>IF(IC36&lt;&gt;"",IF(ABS($F36-$G36)&gt;=PrSettings!$M$7,(ABS($F36-$G36-HZ36+IA36)&lt;=1)*1,IF(AND(IC36,$F36=$G36,$F36&gt;=PrSettings!$M$6),(ABS(HZ36-$F36)&lt;=1)*1,IF(AND(IC36,$F36+$G36&gt;=PrSettings!$M$8),(ABS(HZ36-$F36)+ABS(IA36-$G36)&lt;=1)*1,""))),"")</f>
        <v/>
      </c>
      <c r="IG36" s="220"/>
      <c r="II36" s="186">
        <f t="shared" si="18"/>
        <v>10</v>
      </c>
      <c r="IJ36" s="187" t="str">
        <f t="shared" si="540"/>
        <v>Germany</v>
      </c>
      <c r="IK36" s="188">
        <f t="shared" si="80"/>
        <v>34</v>
      </c>
      <c r="IL36" s="187" t="str">
        <f t="shared" si="541"/>
        <v>Ivory Coast</v>
      </c>
      <c r="IM36" s="222"/>
      <c r="IN36" s="222"/>
      <c r="IO36" s="218"/>
      <c r="IP36" s="188" t="str">
        <f t="shared" si="542"/>
        <v/>
      </c>
      <c r="IQ36" s="188" t="str">
        <f>IF((IP36&lt;&gt;""),IF(OR($F36&lt;&gt;$G36,PrSettings!$M$4="●"),(($F36-$G36)=(IM36-IN36))*1,0),"")</f>
        <v/>
      </c>
      <c r="IR36" s="188" t="str">
        <f t="shared" si="543"/>
        <v/>
      </c>
      <c r="IS36" s="188" t="str">
        <f>IF(IP36&lt;&gt;"",IF(ABS($F36-$G36)&gt;=PrSettings!$M$7,(ABS($F36-$G36-IM36+IN36)&lt;=1)*1,IF(AND(IP36,$F36=$G36,$F36&gt;=PrSettings!$M$6),(ABS(IM36-$F36)&lt;=1)*1,IF(AND(IP36,$F36+$G36&gt;=PrSettings!$M$8),(ABS(IM36-$F36)+ABS(IN36-$G36)&lt;=1)*1,""))),"")</f>
        <v/>
      </c>
      <c r="IT36" s="220"/>
      <c r="IV36" s="186">
        <f t="shared" si="19"/>
        <v>10</v>
      </c>
      <c r="IW36" s="187" t="str">
        <f t="shared" si="544"/>
        <v>Germany</v>
      </c>
      <c r="IX36" s="188">
        <f t="shared" si="83"/>
        <v>34</v>
      </c>
      <c r="IY36" s="187" t="str">
        <f t="shared" si="545"/>
        <v>Ivory Coast</v>
      </c>
      <c r="IZ36" s="222"/>
      <c r="JA36" s="222"/>
      <c r="JB36" s="218"/>
      <c r="JC36" s="188" t="str">
        <f t="shared" si="546"/>
        <v/>
      </c>
      <c r="JD36" s="188" t="str">
        <f>IF((JC36&lt;&gt;""),IF(OR($F36&lt;&gt;$G36,PrSettings!$M$4="●"),(($F36-$G36)=(IZ36-JA36))*1,0),"")</f>
        <v/>
      </c>
      <c r="JE36" s="188" t="str">
        <f t="shared" si="547"/>
        <v/>
      </c>
      <c r="JF36" s="188" t="str">
        <f>IF(JC36&lt;&gt;"",IF(ABS($F36-$G36)&gt;=PrSettings!$M$7,(ABS($F36-$G36-IZ36+JA36)&lt;=1)*1,IF(AND(JC36,$F36=$G36,$F36&gt;=PrSettings!$M$6),(ABS(IZ36-$F36)&lt;=1)*1,IF(AND(JC36,$F36+$G36&gt;=PrSettings!$M$8),(ABS(IZ36-$F36)+ABS(JA36-$G36)&lt;=1)*1,""))),"")</f>
        <v/>
      </c>
      <c r="JG36" s="220"/>
      <c r="JI36" s="186">
        <f t="shared" si="20"/>
        <v>10</v>
      </c>
      <c r="JJ36" s="187" t="str">
        <f t="shared" si="548"/>
        <v>Germany</v>
      </c>
      <c r="JK36" s="188">
        <f t="shared" si="86"/>
        <v>34</v>
      </c>
      <c r="JL36" s="187" t="str">
        <f t="shared" si="549"/>
        <v>Ivory Coast</v>
      </c>
      <c r="JM36" s="222"/>
      <c r="JN36" s="222"/>
      <c r="JO36" s="218"/>
      <c r="JP36" s="188" t="str">
        <f t="shared" si="550"/>
        <v/>
      </c>
      <c r="JQ36" s="188" t="str">
        <f>IF((JP36&lt;&gt;""),IF(OR($F36&lt;&gt;$G36,PrSettings!$M$4="●"),(($F36-$G36)=(JM36-JN36))*1,0),"")</f>
        <v/>
      </c>
      <c r="JR36" s="188" t="str">
        <f t="shared" si="551"/>
        <v/>
      </c>
      <c r="JS36" s="188" t="str">
        <f>IF(JP36&lt;&gt;"",IF(ABS($F36-$G36)&gt;=PrSettings!$M$7,(ABS($F36-$G36-JM36+JN36)&lt;=1)*1,IF(AND(JP36,$F36=$G36,$F36&gt;=PrSettings!$M$6),(ABS(JM36-$F36)&lt;=1)*1,IF(AND(JP36,$F36+$G36&gt;=PrSettings!$M$8),(ABS(JM36-$F36)+ABS(JN36-$G36)&lt;=1)*1,""))),"")</f>
        <v/>
      </c>
      <c r="JT36" s="220"/>
      <c r="JV36" s="186">
        <f t="shared" si="21"/>
        <v>10</v>
      </c>
      <c r="JW36" s="187" t="str">
        <f t="shared" si="552"/>
        <v>Germany</v>
      </c>
      <c r="JX36" s="188">
        <f t="shared" si="89"/>
        <v>34</v>
      </c>
      <c r="JY36" s="187" t="str">
        <f t="shared" si="553"/>
        <v>Ivory Coast</v>
      </c>
      <c r="JZ36" s="222"/>
      <c r="KA36" s="222"/>
      <c r="KB36" s="218"/>
      <c r="KC36" s="188" t="str">
        <f t="shared" si="554"/>
        <v/>
      </c>
      <c r="KD36" s="188" t="str">
        <f>IF((KC36&lt;&gt;""),IF(OR($F36&lt;&gt;$G36,PrSettings!$M$4="●"),(($F36-$G36)=(JZ36-KA36))*1,0),"")</f>
        <v/>
      </c>
      <c r="KE36" s="188" t="str">
        <f t="shared" si="555"/>
        <v/>
      </c>
      <c r="KF36" s="188" t="str">
        <f>IF(KC36&lt;&gt;"",IF(ABS($F36-$G36)&gt;=PrSettings!$M$7,(ABS($F36-$G36-JZ36+KA36)&lt;=1)*1,IF(AND(KC36,$F36=$G36,$F36&gt;=PrSettings!$M$6),(ABS(JZ36-$F36)&lt;=1)*1,IF(AND(KC36,$F36+$G36&gt;=PrSettings!$M$8),(ABS(JZ36-$F36)+ABS(KA36-$G36)&lt;=1)*1,""))),"")</f>
        <v/>
      </c>
      <c r="KG36" s="220"/>
      <c r="KI36" s="186">
        <f t="shared" si="22"/>
        <v>10</v>
      </c>
      <c r="KJ36" s="187" t="str">
        <f t="shared" si="556"/>
        <v>Germany</v>
      </c>
      <c r="KK36" s="188">
        <f t="shared" si="92"/>
        <v>34</v>
      </c>
      <c r="KL36" s="187" t="str">
        <f t="shared" si="557"/>
        <v>Ivory Coast</v>
      </c>
      <c r="KM36" s="222"/>
      <c r="KN36" s="222"/>
      <c r="KO36" s="218"/>
      <c r="KP36" s="188" t="str">
        <f t="shared" si="558"/>
        <v/>
      </c>
      <c r="KQ36" s="188" t="str">
        <f>IF((KP36&lt;&gt;""),IF(OR($F36&lt;&gt;$G36,PrSettings!$M$4="●"),(($F36-$G36)=(KM36-KN36))*1,0),"")</f>
        <v/>
      </c>
      <c r="KR36" s="188" t="str">
        <f t="shared" si="559"/>
        <v/>
      </c>
      <c r="KS36" s="188" t="str">
        <f>IF(KP36&lt;&gt;"",IF(ABS($F36-$G36)&gt;=PrSettings!$M$7,(ABS($F36-$G36-KM36+KN36)&lt;=1)*1,IF(AND(KP36,$F36=$G36,$F36&gt;=PrSettings!$M$6),(ABS(KM36-$F36)&lt;=1)*1,IF(AND(KP36,$F36+$G36&gt;=PrSettings!$M$8),(ABS(KM36-$F36)+ABS(KN36-$G36)&lt;=1)*1,""))),"")</f>
        <v/>
      </c>
      <c r="KT36" s="220"/>
      <c r="KV36" s="186">
        <f t="shared" si="23"/>
        <v>10</v>
      </c>
      <c r="KW36" s="187" t="str">
        <f t="shared" si="560"/>
        <v>Germany</v>
      </c>
      <c r="KX36" s="188">
        <f t="shared" si="95"/>
        <v>34</v>
      </c>
      <c r="KY36" s="187" t="str">
        <f t="shared" si="561"/>
        <v>Ivory Coast</v>
      </c>
      <c r="KZ36" s="222"/>
      <c r="LA36" s="222"/>
      <c r="LB36" s="218"/>
      <c r="LC36" s="188" t="str">
        <f t="shared" si="562"/>
        <v/>
      </c>
      <c r="LD36" s="188" t="str">
        <f>IF((LC36&lt;&gt;""),IF(OR($F36&lt;&gt;$G36,PrSettings!$M$4="●"),(($F36-$G36)=(KZ36-LA36))*1,0),"")</f>
        <v/>
      </c>
      <c r="LE36" s="188" t="str">
        <f t="shared" si="563"/>
        <v/>
      </c>
      <c r="LF36" s="188" t="str">
        <f>IF(LC36&lt;&gt;"",IF(ABS($F36-$G36)&gt;=PrSettings!$M$7,(ABS($F36-$G36-KZ36+LA36)&lt;=1)*1,IF(AND(LC36,$F36=$G36,$F36&gt;=PrSettings!$M$6),(ABS(KZ36-$F36)&lt;=1)*1,IF(AND(LC36,$F36+$G36&gt;=PrSettings!$M$8),(ABS(KZ36-$F36)+ABS(LA36-$G36)&lt;=1)*1,""))),"")</f>
        <v/>
      </c>
      <c r="LG36" s="220"/>
      <c r="LI36" s="186">
        <f t="shared" si="24"/>
        <v>10</v>
      </c>
      <c r="LJ36" s="187" t="str">
        <f t="shared" si="564"/>
        <v>Germany</v>
      </c>
      <c r="LK36" s="188">
        <f t="shared" si="98"/>
        <v>34</v>
      </c>
      <c r="LL36" s="187" t="str">
        <f t="shared" si="565"/>
        <v>Ivory Coast</v>
      </c>
      <c r="LM36" s="222"/>
      <c r="LN36" s="222"/>
      <c r="LO36" s="218"/>
      <c r="LP36" s="188" t="str">
        <f t="shared" si="566"/>
        <v/>
      </c>
      <c r="LQ36" s="188" t="str">
        <f>IF((LP36&lt;&gt;""),IF(OR($F36&lt;&gt;$G36,PrSettings!$M$4="●"),(($F36-$G36)=(LM36-LN36))*1,0),"")</f>
        <v/>
      </c>
      <c r="LR36" s="188" t="str">
        <f t="shared" si="567"/>
        <v/>
      </c>
      <c r="LS36" s="188" t="str">
        <f>IF(LP36&lt;&gt;"",IF(ABS($F36-$G36)&gt;=PrSettings!$M$7,(ABS($F36-$G36-LM36+LN36)&lt;=1)*1,IF(AND(LP36,$F36=$G36,$F36&gt;=PrSettings!$M$6),(ABS(LM36-$F36)&lt;=1)*1,IF(AND(LP36,$F36+$G36&gt;=PrSettings!$M$8),(ABS(LM36-$F36)+ABS(LN36-$G36)&lt;=1)*1,""))),"")</f>
        <v/>
      </c>
      <c r="LT36" s="220"/>
      <c r="LV36" s="186">
        <f t="shared" si="25"/>
        <v>10</v>
      </c>
      <c r="LW36" s="187" t="str">
        <f t="shared" si="568"/>
        <v>Germany</v>
      </c>
      <c r="LX36" s="188">
        <f t="shared" si="101"/>
        <v>34</v>
      </c>
      <c r="LY36" s="187" t="str">
        <f t="shared" si="569"/>
        <v>Ivory Coast</v>
      </c>
      <c r="LZ36" s="222"/>
      <c r="MA36" s="222"/>
      <c r="MB36" s="218"/>
      <c r="MC36" s="188" t="str">
        <f t="shared" si="570"/>
        <v/>
      </c>
      <c r="MD36" s="188" t="str">
        <f>IF((MC36&lt;&gt;""),IF(OR($F36&lt;&gt;$G36,PrSettings!$M$4="●"),(($F36-$G36)=(LZ36-MA36))*1,0),"")</f>
        <v/>
      </c>
      <c r="ME36" s="188" t="str">
        <f t="shared" si="571"/>
        <v/>
      </c>
      <c r="MF36" s="188" t="str">
        <f>IF(MC36&lt;&gt;"",IF(ABS($F36-$G36)&gt;=PrSettings!$M$7,(ABS($F36-$G36-LZ36+MA36)&lt;=1)*1,IF(AND(MC36,$F36=$G36,$F36&gt;=PrSettings!$M$6),(ABS(LZ36-$F36)&lt;=1)*1,IF(AND(MC36,$F36+$G36&gt;=PrSettings!$M$8),(ABS(LZ36-$F36)+ABS(MA36-$G36)&lt;=1)*1,""))),"")</f>
        <v/>
      </c>
      <c r="MG36" s="220"/>
    </row>
    <row r="37" spans="1:345">
      <c r="B37" s="186">
        <f>INDEX(Groups!$C$7:$C$65,MATCH(C37,Groups!$D$7:$D$65,0))</f>
        <v>23</v>
      </c>
      <c r="C37" s="187" t="str">
        <f>CalcE!$P$25</f>
        <v>Ecuador</v>
      </c>
      <c r="D37" s="188">
        <f>INDEX(Groups!$C$7:$C$65,MATCH(E37,Groups!$D$7:$D$65,0))</f>
        <v>82</v>
      </c>
      <c r="E37" s="187" t="str">
        <f>CalcE!$Q$25</f>
        <v>Curaçao</v>
      </c>
      <c r="F37" s="189" t="str">
        <f>CalcE!$R$25</f>
        <v/>
      </c>
      <c r="G37" s="190" t="str">
        <f>CalcE!$S$25</f>
        <v/>
      </c>
      <c r="I37" s="186">
        <f t="shared" si="0"/>
        <v>23</v>
      </c>
      <c r="J37" s="187" t="str">
        <f t="shared" si="468"/>
        <v>Ecuador</v>
      </c>
      <c r="K37" s="188">
        <f t="shared" si="26"/>
        <v>82</v>
      </c>
      <c r="L37" s="187" t="str">
        <f t="shared" si="469"/>
        <v>Curaçao</v>
      </c>
      <c r="M37" s="222"/>
      <c r="N37" s="222"/>
      <c r="O37" s="218"/>
      <c r="P37" s="188" t="str">
        <f t="shared" si="470"/>
        <v/>
      </c>
      <c r="Q37" s="188" t="str">
        <f>IF((P37&lt;&gt;""),IF(OR($F37&lt;&gt;$G37,PrSettings!$M$4="●"),(($F37-$G37)=(M37-N37))*1,0),"")</f>
        <v/>
      </c>
      <c r="R37" s="188" t="str">
        <f t="shared" si="471"/>
        <v/>
      </c>
      <c r="S37" s="188" t="str">
        <f>IF(P37&lt;&gt;"",IF(ABS($F37-$G37)&gt;=PrSettings!$M$7,(ABS($F37-$G37-M37+N37)&lt;=1)*1,IF(AND(P37,$F37=$G37,$F37&gt;=PrSettings!$M$6),(ABS(M37-$F37)&lt;=1)*1,IF(AND(P37,$F37+$G37&gt;=PrSettings!$M$8),(ABS(M37-$F37)+ABS(N37-$G37)&lt;=1)*1,""))),"")</f>
        <v/>
      </c>
      <c r="T37" s="220"/>
      <c r="V37" s="186">
        <f t="shared" si="1"/>
        <v>23</v>
      </c>
      <c r="W37" s="187" t="str">
        <f t="shared" si="472"/>
        <v>Ecuador</v>
      </c>
      <c r="X37" s="188">
        <f t="shared" si="29"/>
        <v>82</v>
      </c>
      <c r="Y37" s="187" t="str">
        <f t="shared" si="473"/>
        <v>Curaçao</v>
      </c>
      <c r="Z37" s="222"/>
      <c r="AA37" s="222"/>
      <c r="AB37" s="218"/>
      <c r="AC37" s="188" t="str">
        <f t="shared" si="474"/>
        <v/>
      </c>
      <c r="AD37" s="188" t="str">
        <f>IF((AC37&lt;&gt;""),IF(OR($F37&lt;&gt;$G37,PrSettings!$M$4="●"),(($F37-$G37)=(Z37-AA37))*1,0),"")</f>
        <v/>
      </c>
      <c r="AE37" s="188" t="str">
        <f t="shared" si="475"/>
        <v/>
      </c>
      <c r="AF37" s="188" t="str">
        <f>IF(AC37&lt;&gt;"",IF(ABS($F37-$G37)&gt;=PrSettings!$M$7,(ABS($F37-$G37-Z37+AA37)&lt;=1)*1,IF(AND(AC37,$F37=$G37,$F37&gt;=PrSettings!$M$6),(ABS(Z37-$F37)&lt;=1)*1,IF(AND(AC37,$F37+$G37&gt;=PrSettings!$M$8),(ABS(Z37-$F37)+ABS(AA37-$G37)&lt;=1)*1,""))),"")</f>
        <v/>
      </c>
      <c r="AG37" s="220"/>
      <c r="AI37" s="186">
        <f t="shared" si="2"/>
        <v>23</v>
      </c>
      <c r="AJ37" s="187" t="str">
        <f t="shared" si="476"/>
        <v>Ecuador</v>
      </c>
      <c r="AK37" s="188">
        <f t="shared" si="32"/>
        <v>82</v>
      </c>
      <c r="AL37" s="187" t="str">
        <f t="shared" si="477"/>
        <v>Curaçao</v>
      </c>
      <c r="AM37" s="222"/>
      <c r="AN37" s="222"/>
      <c r="AO37" s="218"/>
      <c r="AP37" s="188" t="str">
        <f t="shared" si="478"/>
        <v/>
      </c>
      <c r="AQ37" s="188" t="str">
        <f>IF((AP37&lt;&gt;""),IF(OR($F37&lt;&gt;$G37,PrSettings!$M$4="●"),(($F37-$G37)=(AM37-AN37))*1,0),"")</f>
        <v/>
      </c>
      <c r="AR37" s="188" t="str">
        <f t="shared" si="479"/>
        <v/>
      </c>
      <c r="AS37" s="188" t="str">
        <f>IF(AP37&lt;&gt;"",IF(ABS($F37-$G37)&gt;=PrSettings!$M$7,(ABS($F37-$G37-AM37+AN37)&lt;=1)*1,IF(AND(AP37,$F37=$G37,$F37&gt;=PrSettings!$M$6),(ABS(AM37-$F37)&lt;=1)*1,IF(AND(AP37,$F37+$G37&gt;=PrSettings!$M$8),(ABS(AM37-$F37)+ABS(AN37-$G37)&lt;=1)*1,""))),"")</f>
        <v/>
      </c>
      <c r="AT37" s="220"/>
      <c r="AV37" s="186">
        <f t="shared" si="3"/>
        <v>23</v>
      </c>
      <c r="AW37" s="187" t="str">
        <f t="shared" si="480"/>
        <v>Ecuador</v>
      </c>
      <c r="AX37" s="188">
        <f t="shared" si="35"/>
        <v>82</v>
      </c>
      <c r="AY37" s="187" t="str">
        <f t="shared" si="481"/>
        <v>Curaçao</v>
      </c>
      <c r="AZ37" s="222"/>
      <c r="BA37" s="222"/>
      <c r="BB37" s="218"/>
      <c r="BC37" s="188" t="str">
        <f t="shared" si="482"/>
        <v/>
      </c>
      <c r="BD37" s="188" t="str">
        <f>IF((BC37&lt;&gt;""),IF(OR($F37&lt;&gt;$G37,PrSettings!$M$4="●"),(($F37-$G37)=(AZ37-BA37))*1,0),"")</f>
        <v/>
      </c>
      <c r="BE37" s="188" t="str">
        <f t="shared" si="483"/>
        <v/>
      </c>
      <c r="BF37" s="188" t="str">
        <f>IF(BC37&lt;&gt;"",IF(ABS($F37-$G37)&gt;=PrSettings!$M$7,(ABS($F37-$G37-AZ37+BA37)&lt;=1)*1,IF(AND(BC37,$F37=$G37,$F37&gt;=PrSettings!$M$6),(ABS(AZ37-$F37)&lt;=1)*1,IF(AND(BC37,$F37+$G37&gt;=PrSettings!$M$8),(ABS(AZ37-$F37)+ABS(BA37-$G37)&lt;=1)*1,""))),"")</f>
        <v/>
      </c>
      <c r="BG37" s="220"/>
      <c r="BI37" s="186">
        <f t="shared" si="4"/>
        <v>23</v>
      </c>
      <c r="BJ37" s="187" t="str">
        <f t="shared" si="484"/>
        <v>Ecuador</v>
      </c>
      <c r="BK37" s="188">
        <f t="shared" si="38"/>
        <v>82</v>
      </c>
      <c r="BL37" s="187" t="str">
        <f t="shared" si="485"/>
        <v>Curaçao</v>
      </c>
      <c r="BM37" s="222"/>
      <c r="BN37" s="222"/>
      <c r="BO37" s="218"/>
      <c r="BP37" s="188" t="str">
        <f t="shared" si="486"/>
        <v/>
      </c>
      <c r="BQ37" s="188" t="str">
        <f>IF((BP37&lt;&gt;""),IF(OR($F37&lt;&gt;$G37,PrSettings!$M$4="●"),(($F37-$G37)=(BM37-BN37))*1,0),"")</f>
        <v/>
      </c>
      <c r="BR37" s="188" t="str">
        <f t="shared" si="487"/>
        <v/>
      </c>
      <c r="BS37" s="188" t="str">
        <f>IF(BP37&lt;&gt;"",IF(ABS($F37-$G37)&gt;=PrSettings!$M$7,(ABS($F37-$G37-BM37+BN37)&lt;=1)*1,IF(AND(BP37,$F37=$G37,$F37&gt;=PrSettings!$M$6),(ABS(BM37-$F37)&lt;=1)*1,IF(AND(BP37,$F37+$G37&gt;=PrSettings!$M$8),(ABS(BM37-$F37)+ABS(BN37-$G37)&lt;=1)*1,""))),"")</f>
        <v/>
      </c>
      <c r="BT37" s="220"/>
      <c r="BV37" s="186">
        <f t="shared" si="5"/>
        <v>23</v>
      </c>
      <c r="BW37" s="187" t="str">
        <f t="shared" si="488"/>
        <v>Ecuador</v>
      </c>
      <c r="BX37" s="188">
        <f t="shared" si="41"/>
        <v>82</v>
      </c>
      <c r="BY37" s="187" t="str">
        <f t="shared" si="489"/>
        <v>Curaçao</v>
      </c>
      <c r="BZ37" s="222"/>
      <c r="CA37" s="222"/>
      <c r="CB37" s="218"/>
      <c r="CC37" s="188" t="str">
        <f t="shared" si="490"/>
        <v/>
      </c>
      <c r="CD37" s="188" t="str">
        <f>IF((CC37&lt;&gt;""),IF(OR($F37&lt;&gt;$G37,PrSettings!$M$4="●"),(($F37-$G37)=(BZ37-CA37))*1,0),"")</f>
        <v/>
      </c>
      <c r="CE37" s="188" t="str">
        <f t="shared" si="491"/>
        <v/>
      </c>
      <c r="CF37" s="188" t="str">
        <f>IF(CC37&lt;&gt;"",IF(ABS($F37-$G37)&gt;=PrSettings!$M$7,(ABS($F37-$G37-BZ37+CA37)&lt;=1)*1,IF(AND(CC37,$F37=$G37,$F37&gt;=PrSettings!$M$6),(ABS(BZ37-$F37)&lt;=1)*1,IF(AND(CC37,$F37+$G37&gt;=PrSettings!$M$8),(ABS(BZ37-$F37)+ABS(CA37-$G37)&lt;=1)*1,""))),"")</f>
        <v/>
      </c>
      <c r="CG37" s="220"/>
      <c r="CI37" s="186">
        <f t="shared" si="6"/>
        <v>23</v>
      </c>
      <c r="CJ37" s="187" t="str">
        <f t="shared" si="492"/>
        <v>Ecuador</v>
      </c>
      <c r="CK37" s="188">
        <f t="shared" si="44"/>
        <v>82</v>
      </c>
      <c r="CL37" s="187" t="str">
        <f t="shared" si="493"/>
        <v>Curaçao</v>
      </c>
      <c r="CM37" s="222"/>
      <c r="CN37" s="222"/>
      <c r="CO37" s="218"/>
      <c r="CP37" s="188" t="str">
        <f t="shared" si="494"/>
        <v/>
      </c>
      <c r="CQ37" s="188" t="str">
        <f>IF((CP37&lt;&gt;""),IF(OR($F37&lt;&gt;$G37,PrSettings!$M$4="●"),(($F37-$G37)=(CM37-CN37))*1,0),"")</f>
        <v/>
      </c>
      <c r="CR37" s="188" t="str">
        <f t="shared" si="495"/>
        <v/>
      </c>
      <c r="CS37" s="188" t="str">
        <f>IF(CP37&lt;&gt;"",IF(ABS($F37-$G37)&gt;=PrSettings!$M$7,(ABS($F37-$G37-CM37+CN37)&lt;=1)*1,IF(AND(CP37,$F37=$G37,$F37&gt;=PrSettings!$M$6),(ABS(CM37-$F37)&lt;=1)*1,IF(AND(CP37,$F37+$G37&gt;=PrSettings!$M$8),(ABS(CM37-$F37)+ABS(CN37-$G37)&lt;=1)*1,""))),"")</f>
        <v/>
      </c>
      <c r="CT37" s="220"/>
      <c r="CV37" s="186">
        <f t="shared" si="7"/>
        <v>23</v>
      </c>
      <c r="CW37" s="187" t="str">
        <f t="shared" si="496"/>
        <v>Ecuador</v>
      </c>
      <c r="CX37" s="188">
        <f t="shared" si="47"/>
        <v>82</v>
      </c>
      <c r="CY37" s="187" t="str">
        <f t="shared" si="497"/>
        <v>Curaçao</v>
      </c>
      <c r="CZ37" s="222"/>
      <c r="DA37" s="222"/>
      <c r="DB37" s="218"/>
      <c r="DC37" s="188" t="str">
        <f t="shared" si="498"/>
        <v/>
      </c>
      <c r="DD37" s="188" t="str">
        <f>IF((DC37&lt;&gt;""),IF(OR($F37&lt;&gt;$G37,PrSettings!$M$4="●"),(($F37-$G37)=(CZ37-DA37))*1,0),"")</f>
        <v/>
      </c>
      <c r="DE37" s="188" t="str">
        <f t="shared" si="499"/>
        <v/>
      </c>
      <c r="DF37" s="188" t="str">
        <f>IF(DC37&lt;&gt;"",IF(ABS($F37-$G37)&gt;=PrSettings!$M$7,(ABS($F37-$G37-CZ37+DA37)&lt;=1)*1,IF(AND(DC37,$F37=$G37,$F37&gt;=PrSettings!$M$6),(ABS(CZ37-$F37)&lt;=1)*1,IF(AND(DC37,$F37+$G37&gt;=PrSettings!$M$8),(ABS(CZ37-$F37)+ABS(DA37-$G37)&lt;=1)*1,""))),"")</f>
        <v/>
      </c>
      <c r="DG37" s="220"/>
      <c r="DI37" s="186">
        <f t="shared" si="8"/>
        <v>23</v>
      </c>
      <c r="DJ37" s="187" t="str">
        <f t="shared" si="500"/>
        <v>Ecuador</v>
      </c>
      <c r="DK37" s="188">
        <f t="shared" si="50"/>
        <v>82</v>
      </c>
      <c r="DL37" s="187" t="str">
        <f t="shared" si="501"/>
        <v>Curaçao</v>
      </c>
      <c r="DM37" s="222"/>
      <c r="DN37" s="222"/>
      <c r="DO37" s="218"/>
      <c r="DP37" s="188" t="str">
        <f t="shared" si="502"/>
        <v/>
      </c>
      <c r="DQ37" s="188" t="str">
        <f>IF((DP37&lt;&gt;""),IF(OR($F37&lt;&gt;$G37,PrSettings!$M$4="●"),(($F37-$G37)=(DM37-DN37))*1,0),"")</f>
        <v/>
      </c>
      <c r="DR37" s="188" t="str">
        <f t="shared" si="503"/>
        <v/>
      </c>
      <c r="DS37" s="188" t="str">
        <f>IF(DP37&lt;&gt;"",IF(ABS($F37-$G37)&gt;=PrSettings!$M$7,(ABS($F37-$G37-DM37+DN37)&lt;=1)*1,IF(AND(DP37,$F37=$G37,$F37&gt;=PrSettings!$M$6),(ABS(DM37-$F37)&lt;=1)*1,IF(AND(DP37,$F37+$G37&gt;=PrSettings!$M$8),(ABS(DM37-$F37)+ABS(DN37-$G37)&lt;=1)*1,""))),"")</f>
        <v/>
      </c>
      <c r="DT37" s="220"/>
      <c r="DV37" s="186">
        <f t="shared" si="9"/>
        <v>23</v>
      </c>
      <c r="DW37" s="187" t="str">
        <f t="shared" si="504"/>
        <v>Ecuador</v>
      </c>
      <c r="DX37" s="188">
        <f t="shared" si="53"/>
        <v>82</v>
      </c>
      <c r="DY37" s="187" t="str">
        <f t="shared" si="505"/>
        <v>Curaçao</v>
      </c>
      <c r="DZ37" s="222"/>
      <c r="EA37" s="222"/>
      <c r="EB37" s="218"/>
      <c r="EC37" s="188" t="str">
        <f t="shared" si="506"/>
        <v/>
      </c>
      <c r="ED37" s="188" t="str">
        <f>IF((EC37&lt;&gt;""),IF(OR($F37&lt;&gt;$G37,PrSettings!$M$4="●"),(($F37-$G37)=(DZ37-EA37))*1,0),"")</f>
        <v/>
      </c>
      <c r="EE37" s="188" t="str">
        <f t="shared" si="507"/>
        <v/>
      </c>
      <c r="EF37" s="188" t="str">
        <f>IF(EC37&lt;&gt;"",IF(ABS($F37-$G37)&gt;=PrSettings!$M$7,(ABS($F37-$G37-DZ37+EA37)&lt;=1)*1,IF(AND(EC37,$F37=$G37,$F37&gt;=PrSettings!$M$6),(ABS(DZ37-$F37)&lt;=1)*1,IF(AND(EC37,$F37+$G37&gt;=PrSettings!$M$8),(ABS(DZ37-$F37)+ABS(EA37-$G37)&lt;=1)*1,""))),"")</f>
        <v/>
      </c>
      <c r="EG37" s="220"/>
      <c r="EI37" s="186">
        <f t="shared" si="10"/>
        <v>23</v>
      </c>
      <c r="EJ37" s="187" t="str">
        <f t="shared" si="508"/>
        <v>Ecuador</v>
      </c>
      <c r="EK37" s="188">
        <f t="shared" si="56"/>
        <v>82</v>
      </c>
      <c r="EL37" s="187" t="str">
        <f t="shared" si="509"/>
        <v>Curaçao</v>
      </c>
      <c r="EM37" s="222"/>
      <c r="EN37" s="222"/>
      <c r="EO37" s="218"/>
      <c r="EP37" s="188" t="str">
        <f t="shared" si="510"/>
        <v/>
      </c>
      <c r="EQ37" s="188" t="str">
        <f>IF((EP37&lt;&gt;""),IF(OR($F37&lt;&gt;$G37,PrSettings!$M$4="●"),(($F37-$G37)=(EM37-EN37))*1,0),"")</f>
        <v/>
      </c>
      <c r="ER37" s="188" t="str">
        <f t="shared" si="511"/>
        <v/>
      </c>
      <c r="ES37" s="188" t="str">
        <f>IF(EP37&lt;&gt;"",IF(ABS($F37-$G37)&gt;=PrSettings!$M$7,(ABS($F37-$G37-EM37+EN37)&lt;=1)*1,IF(AND(EP37,$F37=$G37,$F37&gt;=PrSettings!$M$6),(ABS(EM37-$F37)&lt;=1)*1,IF(AND(EP37,$F37+$G37&gt;=PrSettings!$M$8),(ABS(EM37-$F37)+ABS(EN37-$G37)&lt;=1)*1,""))),"")</f>
        <v/>
      </c>
      <c r="ET37" s="220"/>
      <c r="EV37" s="186">
        <f t="shared" si="11"/>
        <v>23</v>
      </c>
      <c r="EW37" s="187" t="str">
        <f t="shared" si="512"/>
        <v>Ecuador</v>
      </c>
      <c r="EX37" s="188">
        <f t="shared" si="59"/>
        <v>82</v>
      </c>
      <c r="EY37" s="187" t="str">
        <f t="shared" si="513"/>
        <v>Curaçao</v>
      </c>
      <c r="EZ37" s="222"/>
      <c r="FA37" s="222"/>
      <c r="FB37" s="218"/>
      <c r="FC37" s="188" t="str">
        <f t="shared" si="514"/>
        <v/>
      </c>
      <c r="FD37" s="188" t="str">
        <f>IF((FC37&lt;&gt;""),IF(OR($F37&lt;&gt;$G37,PrSettings!$M$4="●"),(($F37-$G37)=(EZ37-FA37))*1,0),"")</f>
        <v/>
      </c>
      <c r="FE37" s="188" t="str">
        <f t="shared" si="515"/>
        <v/>
      </c>
      <c r="FF37" s="188" t="str">
        <f>IF(FC37&lt;&gt;"",IF(ABS($F37-$G37)&gt;=PrSettings!$M$7,(ABS($F37-$G37-EZ37+FA37)&lt;=1)*1,IF(AND(FC37,$F37=$G37,$F37&gt;=PrSettings!$M$6),(ABS(EZ37-$F37)&lt;=1)*1,IF(AND(FC37,$F37+$G37&gt;=PrSettings!$M$8),(ABS(EZ37-$F37)+ABS(FA37-$G37)&lt;=1)*1,""))),"")</f>
        <v/>
      </c>
      <c r="FG37" s="220"/>
      <c r="FI37" s="186">
        <f t="shared" si="12"/>
        <v>23</v>
      </c>
      <c r="FJ37" s="187" t="str">
        <f t="shared" si="516"/>
        <v>Ecuador</v>
      </c>
      <c r="FK37" s="188">
        <f t="shared" si="62"/>
        <v>82</v>
      </c>
      <c r="FL37" s="187" t="str">
        <f t="shared" si="517"/>
        <v>Curaçao</v>
      </c>
      <c r="FM37" s="222"/>
      <c r="FN37" s="222"/>
      <c r="FO37" s="218"/>
      <c r="FP37" s="188" t="str">
        <f t="shared" si="518"/>
        <v/>
      </c>
      <c r="FQ37" s="188" t="str">
        <f>IF((FP37&lt;&gt;""),IF(OR($F37&lt;&gt;$G37,PrSettings!$M$4="●"),(($F37-$G37)=(FM37-FN37))*1,0),"")</f>
        <v/>
      </c>
      <c r="FR37" s="188" t="str">
        <f t="shared" si="519"/>
        <v/>
      </c>
      <c r="FS37" s="188" t="str">
        <f>IF(FP37&lt;&gt;"",IF(ABS($F37-$G37)&gt;=PrSettings!$M$7,(ABS($F37-$G37-FM37+FN37)&lt;=1)*1,IF(AND(FP37,$F37=$G37,$F37&gt;=PrSettings!$M$6),(ABS(FM37-$F37)&lt;=1)*1,IF(AND(FP37,$F37+$G37&gt;=PrSettings!$M$8),(ABS(FM37-$F37)+ABS(FN37-$G37)&lt;=1)*1,""))),"")</f>
        <v/>
      </c>
      <c r="FT37" s="220"/>
      <c r="FV37" s="186">
        <f t="shared" si="13"/>
        <v>23</v>
      </c>
      <c r="FW37" s="187" t="str">
        <f t="shared" si="520"/>
        <v>Ecuador</v>
      </c>
      <c r="FX37" s="188">
        <f t="shared" si="65"/>
        <v>82</v>
      </c>
      <c r="FY37" s="187" t="str">
        <f t="shared" si="521"/>
        <v>Curaçao</v>
      </c>
      <c r="FZ37" s="222"/>
      <c r="GA37" s="222"/>
      <c r="GB37" s="218"/>
      <c r="GC37" s="188" t="str">
        <f t="shared" si="522"/>
        <v/>
      </c>
      <c r="GD37" s="188" t="str">
        <f>IF((GC37&lt;&gt;""),IF(OR($F37&lt;&gt;$G37,PrSettings!$M$4="●"),(($F37-$G37)=(FZ37-GA37))*1,0),"")</f>
        <v/>
      </c>
      <c r="GE37" s="188" t="str">
        <f t="shared" si="523"/>
        <v/>
      </c>
      <c r="GF37" s="188" t="str">
        <f>IF(GC37&lt;&gt;"",IF(ABS($F37-$G37)&gt;=PrSettings!$M$7,(ABS($F37-$G37-FZ37+GA37)&lt;=1)*1,IF(AND(GC37,$F37=$G37,$F37&gt;=PrSettings!$M$6),(ABS(FZ37-$F37)&lt;=1)*1,IF(AND(GC37,$F37+$G37&gt;=PrSettings!$M$8),(ABS(FZ37-$F37)+ABS(GA37-$G37)&lt;=1)*1,""))),"")</f>
        <v/>
      </c>
      <c r="GG37" s="220"/>
      <c r="GI37" s="186">
        <f t="shared" si="14"/>
        <v>23</v>
      </c>
      <c r="GJ37" s="187" t="str">
        <f t="shared" si="524"/>
        <v>Ecuador</v>
      </c>
      <c r="GK37" s="188">
        <f t="shared" si="68"/>
        <v>82</v>
      </c>
      <c r="GL37" s="187" t="str">
        <f t="shared" si="525"/>
        <v>Curaçao</v>
      </c>
      <c r="GM37" s="222"/>
      <c r="GN37" s="222"/>
      <c r="GO37" s="218"/>
      <c r="GP37" s="188" t="str">
        <f t="shared" si="526"/>
        <v/>
      </c>
      <c r="GQ37" s="188" t="str">
        <f>IF((GP37&lt;&gt;""),IF(OR($F37&lt;&gt;$G37,PrSettings!$M$4="●"),(($F37-$G37)=(GM37-GN37))*1,0),"")</f>
        <v/>
      </c>
      <c r="GR37" s="188" t="str">
        <f t="shared" si="527"/>
        <v/>
      </c>
      <c r="GS37" s="188" t="str">
        <f>IF(GP37&lt;&gt;"",IF(ABS($F37-$G37)&gt;=PrSettings!$M$7,(ABS($F37-$G37-GM37+GN37)&lt;=1)*1,IF(AND(GP37,$F37=$G37,$F37&gt;=PrSettings!$M$6),(ABS(GM37-$F37)&lt;=1)*1,IF(AND(GP37,$F37+$G37&gt;=PrSettings!$M$8),(ABS(GM37-$F37)+ABS(GN37-$G37)&lt;=1)*1,""))),"")</f>
        <v/>
      </c>
      <c r="GT37" s="220"/>
      <c r="GV37" s="186">
        <f t="shared" si="15"/>
        <v>23</v>
      </c>
      <c r="GW37" s="187" t="str">
        <f t="shared" si="528"/>
        <v>Ecuador</v>
      </c>
      <c r="GX37" s="188">
        <f t="shared" si="71"/>
        <v>82</v>
      </c>
      <c r="GY37" s="187" t="str">
        <f t="shared" si="529"/>
        <v>Curaçao</v>
      </c>
      <c r="GZ37" s="222"/>
      <c r="HA37" s="222"/>
      <c r="HB37" s="218"/>
      <c r="HC37" s="188" t="str">
        <f t="shared" si="530"/>
        <v/>
      </c>
      <c r="HD37" s="188" t="str">
        <f>IF((HC37&lt;&gt;""),IF(OR($F37&lt;&gt;$G37,PrSettings!$M$4="●"),(($F37-$G37)=(GZ37-HA37))*1,0),"")</f>
        <v/>
      </c>
      <c r="HE37" s="188" t="str">
        <f t="shared" si="531"/>
        <v/>
      </c>
      <c r="HF37" s="188" t="str">
        <f>IF(HC37&lt;&gt;"",IF(ABS($F37-$G37)&gt;=PrSettings!$M$7,(ABS($F37-$G37-GZ37+HA37)&lt;=1)*1,IF(AND(HC37,$F37=$G37,$F37&gt;=PrSettings!$M$6),(ABS(GZ37-$F37)&lt;=1)*1,IF(AND(HC37,$F37+$G37&gt;=PrSettings!$M$8),(ABS(GZ37-$F37)+ABS(HA37-$G37)&lt;=1)*1,""))),"")</f>
        <v/>
      </c>
      <c r="HG37" s="220"/>
      <c r="HI37" s="186">
        <f t="shared" si="16"/>
        <v>23</v>
      </c>
      <c r="HJ37" s="187" t="str">
        <f t="shared" si="532"/>
        <v>Ecuador</v>
      </c>
      <c r="HK37" s="188">
        <f t="shared" si="74"/>
        <v>82</v>
      </c>
      <c r="HL37" s="187" t="str">
        <f t="shared" si="533"/>
        <v>Curaçao</v>
      </c>
      <c r="HM37" s="222"/>
      <c r="HN37" s="222"/>
      <c r="HO37" s="218"/>
      <c r="HP37" s="188" t="str">
        <f t="shared" si="534"/>
        <v/>
      </c>
      <c r="HQ37" s="188" t="str">
        <f>IF((HP37&lt;&gt;""),IF(OR($F37&lt;&gt;$G37,PrSettings!$M$4="●"),(($F37-$G37)=(HM37-HN37))*1,0),"")</f>
        <v/>
      </c>
      <c r="HR37" s="188" t="str">
        <f t="shared" si="535"/>
        <v/>
      </c>
      <c r="HS37" s="188" t="str">
        <f>IF(HP37&lt;&gt;"",IF(ABS($F37-$G37)&gt;=PrSettings!$M$7,(ABS($F37-$G37-HM37+HN37)&lt;=1)*1,IF(AND(HP37,$F37=$G37,$F37&gt;=PrSettings!$M$6),(ABS(HM37-$F37)&lt;=1)*1,IF(AND(HP37,$F37+$G37&gt;=PrSettings!$M$8),(ABS(HM37-$F37)+ABS(HN37-$G37)&lt;=1)*1,""))),"")</f>
        <v/>
      </c>
      <c r="HT37" s="220"/>
      <c r="HV37" s="186">
        <f t="shared" si="17"/>
        <v>23</v>
      </c>
      <c r="HW37" s="187" t="str">
        <f t="shared" si="536"/>
        <v>Ecuador</v>
      </c>
      <c r="HX37" s="188">
        <f t="shared" si="77"/>
        <v>82</v>
      </c>
      <c r="HY37" s="187" t="str">
        <f t="shared" si="537"/>
        <v>Curaçao</v>
      </c>
      <c r="HZ37" s="222"/>
      <c r="IA37" s="222"/>
      <c r="IB37" s="218"/>
      <c r="IC37" s="188" t="str">
        <f t="shared" si="538"/>
        <v/>
      </c>
      <c r="ID37" s="188" t="str">
        <f>IF((IC37&lt;&gt;""),IF(OR($F37&lt;&gt;$G37,PrSettings!$M$4="●"),(($F37-$G37)=(HZ37-IA37))*1,0),"")</f>
        <v/>
      </c>
      <c r="IE37" s="188" t="str">
        <f t="shared" si="539"/>
        <v/>
      </c>
      <c r="IF37" s="188" t="str">
        <f>IF(IC37&lt;&gt;"",IF(ABS($F37-$G37)&gt;=PrSettings!$M$7,(ABS($F37-$G37-HZ37+IA37)&lt;=1)*1,IF(AND(IC37,$F37=$G37,$F37&gt;=PrSettings!$M$6),(ABS(HZ37-$F37)&lt;=1)*1,IF(AND(IC37,$F37+$G37&gt;=PrSettings!$M$8),(ABS(HZ37-$F37)+ABS(IA37-$G37)&lt;=1)*1,""))),"")</f>
        <v/>
      </c>
      <c r="IG37" s="220"/>
      <c r="II37" s="186">
        <f t="shared" si="18"/>
        <v>23</v>
      </c>
      <c r="IJ37" s="187" t="str">
        <f t="shared" si="540"/>
        <v>Ecuador</v>
      </c>
      <c r="IK37" s="188">
        <f t="shared" si="80"/>
        <v>82</v>
      </c>
      <c r="IL37" s="187" t="str">
        <f t="shared" si="541"/>
        <v>Curaçao</v>
      </c>
      <c r="IM37" s="222"/>
      <c r="IN37" s="222"/>
      <c r="IO37" s="218"/>
      <c r="IP37" s="188" t="str">
        <f t="shared" si="542"/>
        <v/>
      </c>
      <c r="IQ37" s="188" t="str">
        <f>IF((IP37&lt;&gt;""),IF(OR($F37&lt;&gt;$G37,PrSettings!$M$4="●"),(($F37-$G37)=(IM37-IN37))*1,0),"")</f>
        <v/>
      </c>
      <c r="IR37" s="188" t="str">
        <f t="shared" si="543"/>
        <v/>
      </c>
      <c r="IS37" s="188" t="str">
        <f>IF(IP37&lt;&gt;"",IF(ABS($F37-$G37)&gt;=PrSettings!$M$7,(ABS($F37-$G37-IM37+IN37)&lt;=1)*1,IF(AND(IP37,$F37=$G37,$F37&gt;=PrSettings!$M$6),(ABS(IM37-$F37)&lt;=1)*1,IF(AND(IP37,$F37+$G37&gt;=PrSettings!$M$8),(ABS(IM37-$F37)+ABS(IN37-$G37)&lt;=1)*1,""))),"")</f>
        <v/>
      </c>
      <c r="IT37" s="220"/>
      <c r="IV37" s="186">
        <f t="shared" si="19"/>
        <v>23</v>
      </c>
      <c r="IW37" s="187" t="str">
        <f t="shared" si="544"/>
        <v>Ecuador</v>
      </c>
      <c r="IX37" s="188">
        <f t="shared" si="83"/>
        <v>82</v>
      </c>
      <c r="IY37" s="187" t="str">
        <f t="shared" si="545"/>
        <v>Curaçao</v>
      </c>
      <c r="IZ37" s="222"/>
      <c r="JA37" s="222"/>
      <c r="JB37" s="218"/>
      <c r="JC37" s="188" t="str">
        <f t="shared" si="546"/>
        <v/>
      </c>
      <c r="JD37" s="188" t="str">
        <f>IF((JC37&lt;&gt;""),IF(OR($F37&lt;&gt;$G37,PrSettings!$M$4="●"),(($F37-$G37)=(IZ37-JA37))*1,0),"")</f>
        <v/>
      </c>
      <c r="JE37" s="188" t="str">
        <f t="shared" si="547"/>
        <v/>
      </c>
      <c r="JF37" s="188" t="str">
        <f>IF(JC37&lt;&gt;"",IF(ABS($F37-$G37)&gt;=PrSettings!$M$7,(ABS($F37-$G37-IZ37+JA37)&lt;=1)*1,IF(AND(JC37,$F37=$G37,$F37&gt;=PrSettings!$M$6),(ABS(IZ37-$F37)&lt;=1)*1,IF(AND(JC37,$F37+$G37&gt;=PrSettings!$M$8),(ABS(IZ37-$F37)+ABS(JA37-$G37)&lt;=1)*1,""))),"")</f>
        <v/>
      </c>
      <c r="JG37" s="220"/>
      <c r="JI37" s="186">
        <f t="shared" si="20"/>
        <v>23</v>
      </c>
      <c r="JJ37" s="187" t="str">
        <f t="shared" si="548"/>
        <v>Ecuador</v>
      </c>
      <c r="JK37" s="188">
        <f t="shared" si="86"/>
        <v>82</v>
      </c>
      <c r="JL37" s="187" t="str">
        <f t="shared" si="549"/>
        <v>Curaçao</v>
      </c>
      <c r="JM37" s="222"/>
      <c r="JN37" s="222"/>
      <c r="JO37" s="218"/>
      <c r="JP37" s="188" t="str">
        <f t="shared" si="550"/>
        <v/>
      </c>
      <c r="JQ37" s="188" t="str">
        <f>IF((JP37&lt;&gt;""),IF(OR($F37&lt;&gt;$G37,PrSettings!$M$4="●"),(($F37-$G37)=(JM37-JN37))*1,0),"")</f>
        <v/>
      </c>
      <c r="JR37" s="188" t="str">
        <f t="shared" si="551"/>
        <v/>
      </c>
      <c r="JS37" s="188" t="str">
        <f>IF(JP37&lt;&gt;"",IF(ABS($F37-$G37)&gt;=PrSettings!$M$7,(ABS($F37-$G37-JM37+JN37)&lt;=1)*1,IF(AND(JP37,$F37=$G37,$F37&gt;=PrSettings!$M$6),(ABS(JM37-$F37)&lt;=1)*1,IF(AND(JP37,$F37+$G37&gt;=PrSettings!$M$8),(ABS(JM37-$F37)+ABS(JN37-$G37)&lt;=1)*1,""))),"")</f>
        <v/>
      </c>
      <c r="JT37" s="220"/>
      <c r="JV37" s="186">
        <f t="shared" si="21"/>
        <v>23</v>
      </c>
      <c r="JW37" s="187" t="str">
        <f t="shared" si="552"/>
        <v>Ecuador</v>
      </c>
      <c r="JX37" s="188">
        <f t="shared" si="89"/>
        <v>82</v>
      </c>
      <c r="JY37" s="187" t="str">
        <f t="shared" si="553"/>
        <v>Curaçao</v>
      </c>
      <c r="JZ37" s="222"/>
      <c r="KA37" s="222"/>
      <c r="KB37" s="218"/>
      <c r="KC37" s="188" t="str">
        <f t="shared" si="554"/>
        <v/>
      </c>
      <c r="KD37" s="188" t="str">
        <f>IF((KC37&lt;&gt;""),IF(OR($F37&lt;&gt;$G37,PrSettings!$M$4="●"),(($F37-$G37)=(JZ37-KA37))*1,0),"")</f>
        <v/>
      </c>
      <c r="KE37" s="188" t="str">
        <f t="shared" si="555"/>
        <v/>
      </c>
      <c r="KF37" s="188" t="str">
        <f>IF(KC37&lt;&gt;"",IF(ABS($F37-$G37)&gt;=PrSettings!$M$7,(ABS($F37-$G37-JZ37+KA37)&lt;=1)*1,IF(AND(KC37,$F37=$G37,$F37&gt;=PrSettings!$M$6),(ABS(JZ37-$F37)&lt;=1)*1,IF(AND(KC37,$F37+$G37&gt;=PrSettings!$M$8),(ABS(JZ37-$F37)+ABS(KA37-$G37)&lt;=1)*1,""))),"")</f>
        <v/>
      </c>
      <c r="KG37" s="220"/>
      <c r="KI37" s="186">
        <f t="shared" si="22"/>
        <v>23</v>
      </c>
      <c r="KJ37" s="187" t="str">
        <f t="shared" si="556"/>
        <v>Ecuador</v>
      </c>
      <c r="KK37" s="188">
        <f t="shared" si="92"/>
        <v>82</v>
      </c>
      <c r="KL37" s="187" t="str">
        <f t="shared" si="557"/>
        <v>Curaçao</v>
      </c>
      <c r="KM37" s="222"/>
      <c r="KN37" s="222"/>
      <c r="KO37" s="218"/>
      <c r="KP37" s="188" t="str">
        <f t="shared" si="558"/>
        <v/>
      </c>
      <c r="KQ37" s="188" t="str">
        <f>IF((KP37&lt;&gt;""),IF(OR($F37&lt;&gt;$G37,PrSettings!$M$4="●"),(($F37-$G37)=(KM37-KN37))*1,0),"")</f>
        <v/>
      </c>
      <c r="KR37" s="188" t="str">
        <f t="shared" si="559"/>
        <v/>
      </c>
      <c r="KS37" s="188" t="str">
        <f>IF(KP37&lt;&gt;"",IF(ABS($F37-$G37)&gt;=PrSettings!$M$7,(ABS($F37-$G37-KM37+KN37)&lt;=1)*1,IF(AND(KP37,$F37=$G37,$F37&gt;=PrSettings!$M$6),(ABS(KM37-$F37)&lt;=1)*1,IF(AND(KP37,$F37+$G37&gt;=PrSettings!$M$8),(ABS(KM37-$F37)+ABS(KN37-$G37)&lt;=1)*1,""))),"")</f>
        <v/>
      </c>
      <c r="KT37" s="220"/>
      <c r="KV37" s="186">
        <f t="shared" si="23"/>
        <v>23</v>
      </c>
      <c r="KW37" s="187" t="str">
        <f t="shared" si="560"/>
        <v>Ecuador</v>
      </c>
      <c r="KX37" s="188">
        <f t="shared" si="95"/>
        <v>82</v>
      </c>
      <c r="KY37" s="187" t="str">
        <f t="shared" si="561"/>
        <v>Curaçao</v>
      </c>
      <c r="KZ37" s="222"/>
      <c r="LA37" s="222"/>
      <c r="LB37" s="218"/>
      <c r="LC37" s="188" t="str">
        <f t="shared" si="562"/>
        <v/>
      </c>
      <c r="LD37" s="188" t="str">
        <f>IF((LC37&lt;&gt;""),IF(OR($F37&lt;&gt;$G37,PrSettings!$M$4="●"),(($F37-$G37)=(KZ37-LA37))*1,0),"")</f>
        <v/>
      </c>
      <c r="LE37" s="188" t="str">
        <f t="shared" si="563"/>
        <v/>
      </c>
      <c r="LF37" s="188" t="str">
        <f>IF(LC37&lt;&gt;"",IF(ABS($F37-$G37)&gt;=PrSettings!$M$7,(ABS($F37-$G37-KZ37+LA37)&lt;=1)*1,IF(AND(LC37,$F37=$G37,$F37&gt;=PrSettings!$M$6),(ABS(KZ37-$F37)&lt;=1)*1,IF(AND(LC37,$F37+$G37&gt;=PrSettings!$M$8),(ABS(KZ37-$F37)+ABS(LA37-$G37)&lt;=1)*1,""))),"")</f>
        <v/>
      </c>
      <c r="LG37" s="220"/>
      <c r="LI37" s="186">
        <f t="shared" si="24"/>
        <v>23</v>
      </c>
      <c r="LJ37" s="187" t="str">
        <f t="shared" si="564"/>
        <v>Ecuador</v>
      </c>
      <c r="LK37" s="188">
        <f t="shared" si="98"/>
        <v>82</v>
      </c>
      <c r="LL37" s="187" t="str">
        <f t="shared" si="565"/>
        <v>Curaçao</v>
      </c>
      <c r="LM37" s="222"/>
      <c r="LN37" s="222"/>
      <c r="LO37" s="218"/>
      <c r="LP37" s="188" t="str">
        <f t="shared" si="566"/>
        <v/>
      </c>
      <c r="LQ37" s="188" t="str">
        <f>IF((LP37&lt;&gt;""),IF(OR($F37&lt;&gt;$G37,PrSettings!$M$4="●"),(($F37-$G37)=(LM37-LN37))*1,0),"")</f>
        <v/>
      </c>
      <c r="LR37" s="188" t="str">
        <f t="shared" si="567"/>
        <v/>
      </c>
      <c r="LS37" s="188" t="str">
        <f>IF(LP37&lt;&gt;"",IF(ABS($F37-$G37)&gt;=PrSettings!$M$7,(ABS($F37-$G37-LM37+LN37)&lt;=1)*1,IF(AND(LP37,$F37=$G37,$F37&gt;=PrSettings!$M$6),(ABS(LM37-$F37)&lt;=1)*1,IF(AND(LP37,$F37+$G37&gt;=PrSettings!$M$8),(ABS(LM37-$F37)+ABS(LN37-$G37)&lt;=1)*1,""))),"")</f>
        <v/>
      </c>
      <c r="LT37" s="220"/>
      <c r="LV37" s="186">
        <f t="shared" si="25"/>
        <v>23</v>
      </c>
      <c r="LW37" s="187" t="str">
        <f t="shared" si="568"/>
        <v>Ecuador</v>
      </c>
      <c r="LX37" s="188">
        <f t="shared" si="101"/>
        <v>82</v>
      </c>
      <c r="LY37" s="187" t="str">
        <f t="shared" si="569"/>
        <v>Curaçao</v>
      </c>
      <c r="LZ37" s="222"/>
      <c r="MA37" s="222"/>
      <c r="MB37" s="218"/>
      <c r="MC37" s="188" t="str">
        <f t="shared" si="570"/>
        <v/>
      </c>
      <c r="MD37" s="188" t="str">
        <f>IF((MC37&lt;&gt;""),IF(OR($F37&lt;&gt;$G37,PrSettings!$M$4="●"),(($F37-$G37)=(LZ37-MA37))*1,0),"")</f>
        <v/>
      </c>
      <c r="ME37" s="188" t="str">
        <f t="shared" si="571"/>
        <v/>
      </c>
      <c r="MF37" s="188" t="str">
        <f>IF(MC37&lt;&gt;"",IF(ABS($F37-$G37)&gt;=PrSettings!$M$7,(ABS($F37-$G37-LZ37+MA37)&lt;=1)*1,IF(AND(MC37,$F37=$G37,$F37&gt;=PrSettings!$M$6),(ABS(LZ37-$F37)&lt;=1)*1,IF(AND(MC37,$F37+$G37&gt;=PrSettings!$M$8),(ABS(LZ37-$F37)+ABS(MA37-$G37)&lt;=1)*1,""))),"")</f>
        <v/>
      </c>
      <c r="MG37" s="220"/>
    </row>
    <row r="38" spans="1:345">
      <c r="B38" s="186">
        <f>INDEX(Groups!$C$7:$C$65,MATCH(C38,Groups!$D$7:$D$65,0))</f>
        <v>82</v>
      </c>
      <c r="C38" s="187" t="str">
        <f>CalcE!$P$26</f>
        <v>Curaçao</v>
      </c>
      <c r="D38" s="188">
        <f>INDEX(Groups!$C$7:$C$65,MATCH(E38,Groups!$D$7:$D$65,0))</f>
        <v>34</v>
      </c>
      <c r="E38" s="187" t="str">
        <f>CalcE!$Q$26</f>
        <v>Ivory Coast</v>
      </c>
      <c r="F38" s="189" t="str">
        <f>CalcE!$R$26</f>
        <v/>
      </c>
      <c r="G38" s="190" t="str">
        <f>CalcE!$S$26</f>
        <v/>
      </c>
      <c r="I38" s="186">
        <f t="shared" si="0"/>
        <v>82</v>
      </c>
      <c r="J38" s="187" t="str">
        <f t="shared" si="468"/>
        <v>Curaçao</v>
      </c>
      <c r="K38" s="188">
        <f t="shared" si="26"/>
        <v>34</v>
      </c>
      <c r="L38" s="187" t="str">
        <f t="shared" si="469"/>
        <v>Ivory Coast</v>
      </c>
      <c r="M38" s="222"/>
      <c r="N38" s="222"/>
      <c r="O38" s="218"/>
      <c r="P38" s="188" t="str">
        <f t="shared" si="470"/>
        <v/>
      </c>
      <c r="Q38" s="188" t="str">
        <f>IF((P38&lt;&gt;""),IF(OR($F38&lt;&gt;$G38,PrSettings!$M$4="●"),(($F38-$G38)=(M38-N38))*1,0),"")</f>
        <v/>
      </c>
      <c r="R38" s="188" t="str">
        <f t="shared" si="471"/>
        <v/>
      </c>
      <c r="S38" s="188" t="str">
        <f>IF(P38&lt;&gt;"",IF(ABS($F38-$G38)&gt;=PrSettings!$M$7,(ABS($F38-$G38-M38+N38)&lt;=1)*1,IF(AND(P38,$F38=$G38,$F38&gt;=PrSettings!$M$6),(ABS(M38-$F38)&lt;=1)*1,IF(AND(P38,$F38+$G38&gt;=PrSettings!$M$8),(ABS(M38-$F38)+ABS(N38-$G38)&lt;=1)*1,""))),"")</f>
        <v/>
      </c>
      <c r="T38" s="220"/>
      <c r="V38" s="186">
        <f t="shared" si="1"/>
        <v>82</v>
      </c>
      <c r="W38" s="187" t="str">
        <f t="shared" si="472"/>
        <v>Curaçao</v>
      </c>
      <c r="X38" s="188">
        <f t="shared" si="29"/>
        <v>34</v>
      </c>
      <c r="Y38" s="187" t="str">
        <f t="shared" si="473"/>
        <v>Ivory Coast</v>
      </c>
      <c r="Z38" s="222"/>
      <c r="AA38" s="222"/>
      <c r="AB38" s="218"/>
      <c r="AC38" s="188" t="str">
        <f t="shared" si="474"/>
        <v/>
      </c>
      <c r="AD38" s="188" t="str">
        <f>IF((AC38&lt;&gt;""),IF(OR($F38&lt;&gt;$G38,PrSettings!$M$4="●"),(($F38-$G38)=(Z38-AA38))*1,0),"")</f>
        <v/>
      </c>
      <c r="AE38" s="188" t="str">
        <f t="shared" si="475"/>
        <v/>
      </c>
      <c r="AF38" s="188" t="str">
        <f>IF(AC38&lt;&gt;"",IF(ABS($F38-$G38)&gt;=PrSettings!$M$7,(ABS($F38-$G38-Z38+AA38)&lt;=1)*1,IF(AND(AC38,$F38=$G38,$F38&gt;=PrSettings!$M$6),(ABS(Z38-$F38)&lt;=1)*1,IF(AND(AC38,$F38+$G38&gt;=PrSettings!$M$8),(ABS(Z38-$F38)+ABS(AA38-$G38)&lt;=1)*1,""))),"")</f>
        <v/>
      </c>
      <c r="AG38" s="220"/>
      <c r="AI38" s="186">
        <f t="shared" si="2"/>
        <v>82</v>
      </c>
      <c r="AJ38" s="187" t="str">
        <f t="shared" si="476"/>
        <v>Curaçao</v>
      </c>
      <c r="AK38" s="188">
        <f t="shared" si="32"/>
        <v>34</v>
      </c>
      <c r="AL38" s="187" t="str">
        <f t="shared" si="477"/>
        <v>Ivory Coast</v>
      </c>
      <c r="AM38" s="222"/>
      <c r="AN38" s="222"/>
      <c r="AO38" s="218"/>
      <c r="AP38" s="188" t="str">
        <f t="shared" si="478"/>
        <v/>
      </c>
      <c r="AQ38" s="188" t="str">
        <f>IF((AP38&lt;&gt;""),IF(OR($F38&lt;&gt;$G38,PrSettings!$M$4="●"),(($F38-$G38)=(AM38-AN38))*1,0),"")</f>
        <v/>
      </c>
      <c r="AR38" s="188" t="str">
        <f t="shared" si="479"/>
        <v/>
      </c>
      <c r="AS38" s="188" t="str">
        <f>IF(AP38&lt;&gt;"",IF(ABS($F38-$G38)&gt;=PrSettings!$M$7,(ABS($F38-$G38-AM38+AN38)&lt;=1)*1,IF(AND(AP38,$F38=$G38,$F38&gt;=PrSettings!$M$6),(ABS(AM38-$F38)&lt;=1)*1,IF(AND(AP38,$F38+$G38&gt;=PrSettings!$M$8),(ABS(AM38-$F38)+ABS(AN38-$G38)&lt;=1)*1,""))),"")</f>
        <v/>
      </c>
      <c r="AT38" s="220"/>
      <c r="AV38" s="186">
        <f t="shared" si="3"/>
        <v>82</v>
      </c>
      <c r="AW38" s="187" t="str">
        <f t="shared" si="480"/>
        <v>Curaçao</v>
      </c>
      <c r="AX38" s="188">
        <f t="shared" si="35"/>
        <v>34</v>
      </c>
      <c r="AY38" s="187" t="str">
        <f t="shared" si="481"/>
        <v>Ivory Coast</v>
      </c>
      <c r="AZ38" s="222"/>
      <c r="BA38" s="222"/>
      <c r="BB38" s="218"/>
      <c r="BC38" s="188" t="str">
        <f t="shared" si="482"/>
        <v/>
      </c>
      <c r="BD38" s="188" t="str">
        <f>IF((BC38&lt;&gt;""),IF(OR($F38&lt;&gt;$G38,PrSettings!$M$4="●"),(($F38-$G38)=(AZ38-BA38))*1,0),"")</f>
        <v/>
      </c>
      <c r="BE38" s="188" t="str">
        <f t="shared" si="483"/>
        <v/>
      </c>
      <c r="BF38" s="188" t="str">
        <f>IF(BC38&lt;&gt;"",IF(ABS($F38-$G38)&gt;=PrSettings!$M$7,(ABS($F38-$G38-AZ38+BA38)&lt;=1)*1,IF(AND(BC38,$F38=$G38,$F38&gt;=PrSettings!$M$6),(ABS(AZ38-$F38)&lt;=1)*1,IF(AND(BC38,$F38+$G38&gt;=PrSettings!$M$8),(ABS(AZ38-$F38)+ABS(BA38-$G38)&lt;=1)*1,""))),"")</f>
        <v/>
      </c>
      <c r="BG38" s="220"/>
      <c r="BI38" s="186">
        <f t="shared" si="4"/>
        <v>82</v>
      </c>
      <c r="BJ38" s="187" t="str">
        <f t="shared" si="484"/>
        <v>Curaçao</v>
      </c>
      <c r="BK38" s="188">
        <f t="shared" si="38"/>
        <v>34</v>
      </c>
      <c r="BL38" s="187" t="str">
        <f t="shared" si="485"/>
        <v>Ivory Coast</v>
      </c>
      <c r="BM38" s="222"/>
      <c r="BN38" s="222"/>
      <c r="BO38" s="218"/>
      <c r="BP38" s="188" t="str">
        <f t="shared" si="486"/>
        <v/>
      </c>
      <c r="BQ38" s="188" t="str">
        <f>IF((BP38&lt;&gt;""),IF(OR($F38&lt;&gt;$G38,PrSettings!$M$4="●"),(($F38-$G38)=(BM38-BN38))*1,0),"")</f>
        <v/>
      </c>
      <c r="BR38" s="188" t="str">
        <f t="shared" si="487"/>
        <v/>
      </c>
      <c r="BS38" s="188" t="str">
        <f>IF(BP38&lt;&gt;"",IF(ABS($F38-$G38)&gt;=PrSettings!$M$7,(ABS($F38-$G38-BM38+BN38)&lt;=1)*1,IF(AND(BP38,$F38=$G38,$F38&gt;=PrSettings!$M$6),(ABS(BM38-$F38)&lt;=1)*1,IF(AND(BP38,$F38+$G38&gt;=PrSettings!$M$8),(ABS(BM38-$F38)+ABS(BN38-$G38)&lt;=1)*1,""))),"")</f>
        <v/>
      </c>
      <c r="BT38" s="220"/>
      <c r="BV38" s="186">
        <f t="shared" si="5"/>
        <v>82</v>
      </c>
      <c r="BW38" s="187" t="str">
        <f t="shared" si="488"/>
        <v>Curaçao</v>
      </c>
      <c r="BX38" s="188">
        <f t="shared" si="41"/>
        <v>34</v>
      </c>
      <c r="BY38" s="187" t="str">
        <f t="shared" si="489"/>
        <v>Ivory Coast</v>
      </c>
      <c r="BZ38" s="222"/>
      <c r="CA38" s="222"/>
      <c r="CB38" s="218"/>
      <c r="CC38" s="188" t="str">
        <f t="shared" si="490"/>
        <v/>
      </c>
      <c r="CD38" s="188" t="str">
        <f>IF((CC38&lt;&gt;""),IF(OR($F38&lt;&gt;$G38,PrSettings!$M$4="●"),(($F38-$G38)=(BZ38-CA38))*1,0),"")</f>
        <v/>
      </c>
      <c r="CE38" s="188" t="str">
        <f t="shared" si="491"/>
        <v/>
      </c>
      <c r="CF38" s="188" t="str">
        <f>IF(CC38&lt;&gt;"",IF(ABS($F38-$G38)&gt;=PrSettings!$M$7,(ABS($F38-$G38-BZ38+CA38)&lt;=1)*1,IF(AND(CC38,$F38=$G38,$F38&gt;=PrSettings!$M$6),(ABS(BZ38-$F38)&lt;=1)*1,IF(AND(CC38,$F38+$G38&gt;=PrSettings!$M$8),(ABS(BZ38-$F38)+ABS(CA38-$G38)&lt;=1)*1,""))),"")</f>
        <v/>
      </c>
      <c r="CG38" s="220"/>
      <c r="CI38" s="186">
        <f t="shared" si="6"/>
        <v>82</v>
      </c>
      <c r="CJ38" s="187" t="str">
        <f t="shared" si="492"/>
        <v>Curaçao</v>
      </c>
      <c r="CK38" s="188">
        <f t="shared" si="44"/>
        <v>34</v>
      </c>
      <c r="CL38" s="187" t="str">
        <f t="shared" si="493"/>
        <v>Ivory Coast</v>
      </c>
      <c r="CM38" s="222"/>
      <c r="CN38" s="222"/>
      <c r="CO38" s="218"/>
      <c r="CP38" s="188" t="str">
        <f t="shared" si="494"/>
        <v/>
      </c>
      <c r="CQ38" s="188" t="str">
        <f>IF((CP38&lt;&gt;""),IF(OR($F38&lt;&gt;$G38,PrSettings!$M$4="●"),(($F38-$G38)=(CM38-CN38))*1,0),"")</f>
        <v/>
      </c>
      <c r="CR38" s="188" t="str">
        <f t="shared" si="495"/>
        <v/>
      </c>
      <c r="CS38" s="188" t="str">
        <f>IF(CP38&lt;&gt;"",IF(ABS($F38-$G38)&gt;=PrSettings!$M$7,(ABS($F38-$G38-CM38+CN38)&lt;=1)*1,IF(AND(CP38,$F38=$G38,$F38&gt;=PrSettings!$M$6),(ABS(CM38-$F38)&lt;=1)*1,IF(AND(CP38,$F38+$G38&gt;=PrSettings!$M$8),(ABS(CM38-$F38)+ABS(CN38-$G38)&lt;=1)*1,""))),"")</f>
        <v/>
      </c>
      <c r="CT38" s="220"/>
      <c r="CV38" s="186">
        <f t="shared" si="7"/>
        <v>82</v>
      </c>
      <c r="CW38" s="187" t="str">
        <f t="shared" si="496"/>
        <v>Curaçao</v>
      </c>
      <c r="CX38" s="188">
        <f t="shared" si="47"/>
        <v>34</v>
      </c>
      <c r="CY38" s="187" t="str">
        <f t="shared" si="497"/>
        <v>Ivory Coast</v>
      </c>
      <c r="CZ38" s="222"/>
      <c r="DA38" s="222"/>
      <c r="DB38" s="218"/>
      <c r="DC38" s="188" t="str">
        <f t="shared" si="498"/>
        <v/>
      </c>
      <c r="DD38" s="188" t="str">
        <f>IF((DC38&lt;&gt;""),IF(OR($F38&lt;&gt;$G38,PrSettings!$M$4="●"),(($F38-$G38)=(CZ38-DA38))*1,0),"")</f>
        <v/>
      </c>
      <c r="DE38" s="188" t="str">
        <f t="shared" si="499"/>
        <v/>
      </c>
      <c r="DF38" s="188" t="str">
        <f>IF(DC38&lt;&gt;"",IF(ABS($F38-$G38)&gt;=PrSettings!$M$7,(ABS($F38-$G38-CZ38+DA38)&lt;=1)*1,IF(AND(DC38,$F38=$G38,$F38&gt;=PrSettings!$M$6),(ABS(CZ38-$F38)&lt;=1)*1,IF(AND(DC38,$F38+$G38&gt;=PrSettings!$M$8),(ABS(CZ38-$F38)+ABS(DA38-$G38)&lt;=1)*1,""))),"")</f>
        <v/>
      </c>
      <c r="DG38" s="220"/>
      <c r="DI38" s="186">
        <f t="shared" si="8"/>
        <v>82</v>
      </c>
      <c r="DJ38" s="187" t="str">
        <f t="shared" si="500"/>
        <v>Curaçao</v>
      </c>
      <c r="DK38" s="188">
        <f t="shared" si="50"/>
        <v>34</v>
      </c>
      <c r="DL38" s="187" t="str">
        <f t="shared" si="501"/>
        <v>Ivory Coast</v>
      </c>
      <c r="DM38" s="222"/>
      <c r="DN38" s="222"/>
      <c r="DO38" s="218"/>
      <c r="DP38" s="188" t="str">
        <f t="shared" si="502"/>
        <v/>
      </c>
      <c r="DQ38" s="188" t="str">
        <f>IF((DP38&lt;&gt;""),IF(OR($F38&lt;&gt;$G38,PrSettings!$M$4="●"),(($F38-$G38)=(DM38-DN38))*1,0),"")</f>
        <v/>
      </c>
      <c r="DR38" s="188" t="str">
        <f t="shared" si="503"/>
        <v/>
      </c>
      <c r="DS38" s="188" t="str">
        <f>IF(DP38&lt;&gt;"",IF(ABS($F38-$G38)&gt;=PrSettings!$M$7,(ABS($F38-$G38-DM38+DN38)&lt;=1)*1,IF(AND(DP38,$F38=$G38,$F38&gt;=PrSettings!$M$6),(ABS(DM38-$F38)&lt;=1)*1,IF(AND(DP38,$F38+$G38&gt;=PrSettings!$M$8),(ABS(DM38-$F38)+ABS(DN38-$G38)&lt;=1)*1,""))),"")</f>
        <v/>
      </c>
      <c r="DT38" s="220"/>
      <c r="DV38" s="186">
        <f t="shared" si="9"/>
        <v>82</v>
      </c>
      <c r="DW38" s="187" t="str">
        <f t="shared" si="504"/>
        <v>Curaçao</v>
      </c>
      <c r="DX38" s="188">
        <f t="shared" si="53"/>
        <v>34</v>
      </c>
      <c r="DY38" s="187" t="str">
        <f t="shared" si="505"/>
        <v>Ivory Coast</v>
      </c>
      <c r="DZ38" s="222"/>
      <c r="EA38" s="222"/>
      <c r="EB38" s="218"/>
      <c r="EC38" s="188" t="str">
        <f t="shared" si="506"/>
        <v/>
      </c>
      <c r="ED38" s="188" t="str">
        <f>IF((EC38&lt;&gt;""),IF(OR($F38&lt;&gt;$G38,PrSettings!$M$4="●"),(($F38-$G38)=(DZ38-EA38))*1,0),"")</f>
        <v/>
      </c>
      <c r="EE38" s="188" t="str">
        <f t="shared" si="507"/>
        <v/>
      </c>
      <c r="EF38" s="188" t="str">
        <f>IF(EC38&lt;&gt;"",IF(ABS($F38-$G38)&gt;=PrSettings!$M$7,(ABS($F38-$G38-DZ38+EA38)&lt;=1)*1,IF(AND(EC38,$F38=$G38,$F38&gt;=PrSettings!$M$6),(ABS(DZ38-$F38)&lt;=1)*1,IF(AND(EC38,$F38+$G38&gt;=PrSettings!$M$8),(ABS(DZ38-$F38)+ABS(EA38-$G38)&lt;=1)*1,""))),"")</f>
        <v/>
      </c>
      <c r="EG38" s="220"/>
      <c r="EI38" s="186">
        <f t="shared" si="10"/>
        <v>82</v>
      </c>
      <c r="EJ38" s="187" t="str">
        <f t="shared" si="508"/>
        <v>Curaçao</v>
      </c>
      <c r="EK38" s="188">
        <f t="shared" si="56"/>
        <v>34</v>
      </c>
      <c r="EL38" s="187" t="str">
        <f t="shared" si="509"/>
        <v>Ivory Coast</v>
      </c>
      <c r="EM38" s="222"/>
      <c r="EN38" s="222"/>
      <c r="EO38" s="218"/>
      <c r="EP38" s="188" t="str">
        <f t="shared" si="510"/>
        <v/>
      </c>
      <c r="EQ38" s="188" t="str">
        <f>IF((EP38&lt;&gt;""),IF(OR($F38&lt;&gt;$G38,PrSettings!$M$4="●"),(($F38-$G38)=(EM38-EN38))*1,0),"")</f>
        <v/>
      </c>
      <c r="ER38" s="188" t="str">
        <f t="shared" si="511"/>
        <v/>
      </c>
      <c r="ES38" s="188" t="str">
        <f>IF(EP38&lt;&gt;"",IF(ABS($F38-$G38)&gt;=PrSettings!$M$7,(ABS($F38-$G38-EM38+EN38)&lt;=1)*1,IF(AND(EP38,$F38=$G38,$F38&gt;=PrSettings!$M$6),(ABS(EM38-$F38)&lt;=1)*1,IF(AND(EP38,$F38+$G38&gt;=PrSettings!$M$8),(ABS(EM38-$F38)+ABS(EN38-$G38)&lt;=1)*1,""))),"")</f>
        <v/>
      </c>
      <c r="ET38" s="220"/>
      <c r="EV38" s="186">
        <f t="shared" si="11"/>
        <v>82</v>
      </c>
      <c r="EW38" s="187" t="str">
        <f t="shared" si="512"/>
        <v>Curaçao</v>
      </c>
      <c r="EX38" s="188">
        <f t="shared" si="59"/>
        <v>34</v>
      </c>
      <c r="EY38" s="187" t="str">
        <f t="shared" si="513"/>
        <v>Ivory Coast</v>
      </c>
      <c r="EZ38" s="222"/>
      <c r="FA38" s="222"/>
      <c r="FB38" s="218"/>
      <c r="FC38" s="188" t="str">
        <f t="shared" si="514"/>
        <v/>
      </c>
      <c r="FD38" s="188" t="str">
        <f>IF((FC38&lt;&gt;""),IF(OR($F38&lt;&gt;$G38,PrSettings!$M$4="●"),(($F38-$G38)=(EZ38-FA38))*1,0),"")</f>
        <v/>
      </c>
      <c r="FE38" s="188" t="str">
        <f t="shared" si="515"/>
        <v/>
      </c>
      <c r="FF38" s="188" t="str">
        <f>IF(FC38&lt;&gt;"",IF(ABS($F38-$G38)&gt;=PrSettings!$M$7,(ABS($F38-$G38-EZ38+FA38)&lt;=1)*1,IF(AND(FC38,$F38=$G38,$F38&gt;=PrSettings!$M$6),(ABS(EZ38-$F38)&lt;=1)*1,IF(AND(FC38,$F38+$G38&gt;=PrSettings!$M$8),(ABS(EZ38-$F38)+ABS(FA38-$G38)&lt;=1)*1,""))),"")</f>
        <v/>
      </c>
      <c r="FG38" s="220"/>
      <c r="FI38" s="186">
        <f t="shared" si="12"/>
        <v>82</v>
      </c>
      <c r="FJ38" s="187" t="str">
        <f t="shared" si="516"/>
        <v>Curaçao</v>
      </c>
      <c r="FK38" s="188">
        <f t="shared" si="62"/>
        <v>34</v>
      </c>
      <c r="FL38" s="187" t="str">
        <f t="shared" si="517"/>
        <v>Ivory Coast</v>
      </c>
      <c r="FM38" s="222"/>
      <c r="FN38" s="222"/>
      <c r="FO38" s="218"/>
      <c r="FP38" s="188" t="str">
        <f t="shared" si="518"/>
        <v/>
      </c>
      <c r="FQ38" s="188" t="str">
        <f>IF((FP38&lt;&gt;""),IF(OR($F38&lt;&gt;$G38,PrSettings!$M$4="●"),(($F38-$G38)=(FM38-FN38))*1,0),"")</f>
        <v/>
      </c>
      <c r="FR38" s="188" t="str">
        <f t="shared" si="519"/>
        <v/>
      </c>
      <c r="FS38" s="188" t="str">
        <f>IF(FP38&lt;&gt;"",IF(ABS($F38-$G38)&gt;=PrSettings!$M$7,(ABS($F38-$G38-FM38+FN38)&lt;=1)*1,IF(AND(FP38,$F38=$G38,$F38&gt;=PrSettings!$M$6),(ABS(FM38-$F38)&lt;=1)*1,IF(AND(FP38,$F38+$G38&gt;=PrSettings!$M$8),(ABS(FM38-$F38)+ABS(FN38-$G38)&lt;=1)*1,""))),"")</f>
        <v/>
      </c>
      <c r="FT38" s="220"/>
      <c r="FV38" s="186">
        <f t="shared" si="13"/>
        <v>82</v>
      </c>
      <c r="FW38" s="187" t="str">
        <f t="shared" si="520"/>
        <v>Curaçao</v>
      </c>
      <c r="FX38" s="188">
        <f t="shared" si="65"/>
        <v>34</v>
      </c>
      <c r="FY38" s="187" t="str">
        <f t="shared" si="521"/>
        <v>Ivory Coast</v>
      </c>
      <c r="FZ38" s="222"/>
      <c r="GA38" s="222"/>
      <c r="GB38" s="218"/>
      <c r="GC38" s="188" t="str">
        <f t="shared" si="522"/>
        <v/>
      </c>
      <c r="GD38" s="188" t="str">
        <f>IF((GC38&lt;&gt;""),IF(OR($F38&lt;&gt;$G38,PrSettings!$M$4="●"),(($F38-$G38)=(FZ38-GA38))*1,0),"")</f>
        <v/>
      </c>
      <c r="GE38" s="188" t="str">
        <f t="shared" si="523"/>
        <v/>
      </c>
      <c r="GF38" s="188" t="str">
        <f>IF(GC38&lt;&gt;"",IF(ABS($F38-$G38)&gt;=PrSettings!$M$7,(ABS($F38-$G38-FZ38+GA38)&lt;=1)*1,IF(AND(GC38,$F38=$G38,$F38&gt;=PrSettings!$M$6),(ABS(FZ38-$F38)&lt;=1)*1,IF(AND(GC38,$F38+$G38&gt;=PrSettings!$M$8),(ABS(FZ38-$F38)+ABS(GA38-$G38)&lt;=1)*1,""))),"")</f>
        <v/>
      </c>
      <c r="GG38" s="220"/>
      <c r="GI38" s="186">
        <f t="shared" si="14"/>
        <v>82</v>
      </c>
      <c r="GJ38" s="187" t="str">
        <f t="shared" si="524"/>
        <v>Curaçao</v>
      </c>
      <c r="GK38" s="188">
        <f t="shared" si="68"/>
        <v>34</v>
      </c>
      <c r="GL38" s="187" t="str">
        <f t="shared" si="525"/>
        <v>Ivory Coast</v>
      </c>
      <c r="GM38" s="222"/>
      <c r="GN38" s="222"/>
      <c r="GO38" s="218"/>
      <c r="GP38" s="188" t="str">
        <f t="shared" si="526"/>
        <v/>
      </c>
      <c r="GQ38" s="188" t="str">
        <f>IF((GP38&lt;&gt;""),IF(OR($F38&lt;&gt;$G38,PrSettings!$M$4="●"),(($F38-$G38)=(GM38-GN38))*1,0),"")</f>
        <v/>
      </c>
      <c r="GR38" s="188" t="str">
        <f t="shared" si="527"/>
        <v/>
      </c>
      <c r="GS38" s="188" t="str">
        <f>IF(GP38&lt;&gt;"",IF(ABS($F38-$G38)&gt;=PrSettings!$M$7,(ABS($F38-$G38-GM38+GN38)&lt;=1)*1,IF(AND(GP38,$F38=$G38,$F38&gt;=PrSettings!$M$6),(ABS(GM38-$F38)&lt;=1)*1,IF(AND(GP38,$F38+$G38&gt;=PrSettings!$M$8),(ABS(GM38-$F38)+ABS(GN38-$G38)&lt;=1)*1,""))),"")</f>
        <v/>
      </c>
      <c r="GT38" s="220"/>
      <c r="GV38" s="186">
        <f t="shared" si="15"/>
        <v>82</v>
      </c>
      <c r="GW38" s="187" t="str">
        <f t="shared" si="528"/>
        <v>Curaçao</v>
      </c>
      <c r="GX38" s="188">
        <f t="shared" si="71"/>
        <v>34</v>
      </c>
      <c r="GY38" s="187" t="str">
        <f t="shared" si="529"/>
        <v>Ivory Coast</v>
      </c>
      <c r="GZ38" s="222"/>
      <c r="HA38" s="222"/>
      <c r="HB38" s="218"/>
      <c r="HC38" s="188" t="str">
        <f t="shared" si="530"/>
        <v/>
      </c>
      <c r="HD38" s="188" t="str">
        <f>IF((HC38&lt;&gt;""),IF(OR($F38&lt;&gt;$G38,PrSettings!$M$4="●"),(($F38-$G38)=(GZ38-HA38))*1,0),"")</f>
        <v/>
      </c>
      <c r="HE38" s="188" t="str">
        <f t="shared" si="531"/>
        <v/>
      </c>
      <c r="HF38" s="188" t="str">
        <f>IF(HC38&lt;&gt;"",IF(ABS($F38-$G38)&gt;=PrSettings!$M$7,(ABS($F38-$G38-GZ38+HA38)&lt;=1)*1,IF(AND(HC38,$F38=$G38,$F38&gt;=PrSettings!$M$6),(ABS(GZ38-$F38)&lt;=1)*1,IF(AND(HC38,$F38+$G38&gt;=PrSettings!$M$8),(ABS(GZ38-$F38)+ABS(HA38-$G38)&lt;=1)*1,""))),"")</f>
        <v/>
      </c>
      <c r="HG38" s="220"/>
      <c r="HI38" s="186">
        <f t="shared" si="16"/>
        <v>82</v>
      </c>
      <c r="HJ38" s="187" t="str">
        <f t="shared" si="532"/>
        <v>Curaçao</v>
      </c>
      <c r="HK38" s="188">
        <f t="shared" si="74"/>
        <v>34</v>
      </c>
      <c r="HL38" s="187" t="str">
        <f t="shared" si="533"/>
        <v>Ivory Coast</v>
      </c>
      <c r="HM38" s="222"/>
      <c r="HN38" s="222"/>
      <c r="HO38" s="218"/>
      <c r="HP38" s="188" t="str">
        <f t="shared" si="534"/>
        <v/>
      </c>
      <c r="HQ38" s="188" t="str">
        <f>IF((HP38&lt;&gt;""),IF(OR($F38&lt;&gt;$G38,PrSettings!$M$4="●"),(($F38-$G38)=(HM38-HN38))*1,0),"")</f>
        <v/>
      </c>
      <c r="HR38" s="188" t="str">
        <f t="shared" si="535"/>
        <v/>
      </c>
      <c r="HS38" s="188" t="str">
        <f>IF(HP38&lt;&gt;"",IF(ABS($F38-$G38)&gt;=PrSettings!$M$7,(ABS($F38-$G38-HM38+HN38)&lt;=1)*1,IF(AND(HP38,$F38=$G38,$F38&gt;=PrSettings!$M$6),(ABS(HM38-$F38)&lt;=1)*1,IF(AND(HP38,$F38+$G38&gt;=PrSettings!$M$8),(ABS(HM38-$F38)+ABS(HN38-$G38)&lt;=1)*1,""))),"")</f>
        <v/>
      </c>
      <c r="HT38" s="220"/>
      <c r="HV38" s="186">
        <f t="shared" si="17"/>
        <v>82</v>
      </c>
      <c r="HW38" s="187" t="str">
        <f t="shared" si="536"/>
        <v>Curaçao</v>
      </c>
      <c r="HX38" s="188">
        <f t="shared" si="77"/>
        <v>34</v>
      </c>
      <c r="HY38" s="187" t="str">
        <f t="shared" si="537"/>
        <v>Ivory Coast</v>
      </c>
      <c r="HZ38" s="222"/>
      <c r="IA38" s="222"/>
      <c r="IB38" s="218"/>
      <c r="IC38" s="188" t="str">
        <f t="shared" si="538"/>
        <v/>
      </c>
      <c r="ID38" s="188" t="str">
        <f>IF((IC38&lt;&gt;""),IF(OR($F38&lt;&gt;$G38,PrSettings!$M$4="●"),(($F38-$G38)=(HZ38-IA38))*1,0),"")</f>
        <v/>
      </c>
      <c r="IE38" s="188" t="str">
        <f t="shared" si="539"/>
        <v/>
      </c>
      <c r="IF38" s="188" t="str">
        <f>IF(IC38&lt;&gt;"",IF(ABS($F38-$G38)&gt;=PrSettings!$M$7,(ABS($F38-$G38-HZ38+IA38)&lt;=1)*1,IF(AND(IC38,$F38=$G38,$F38&gt;=PrSettings!$M$6),(ABS(HZ38-$F38)&lt;=1)*1,IF(AND(IC38,$F38+$G38&gt;=PrSettings!$M$8),(ABS(HZ38-$F38)+ABS(IA38-$G38)&lt;=1)*1,""))),"")</f>
        <v/>
      </c>
      <c r="IG38" s="220"/>
      <c r="II38" s="186">
        <f t="shared" si="18"/>
        <v>82</v>
      </c>
      <c r="IJ38" s="187" t="str">
        <f t="shared" si="540"/>
        <v>Curaçao</v>
      </c>
      <c r="IK38" s="188">
        <f t="shared" si="80"/>
        <v>34</v>
      </c>
      <c r="IL38" s="187" t="str">
        <f t="shared" si="541"/>
        <v>Ivory Coast</v>
      </c>
      <c r="IM38" s="222"/>
      <c r="IN38" s="222"/>
      <c r="IO38" s="218"/>
      <c r="IP38" s="188" t="str">
        <f t="shared" si="542"/>
        <v/>
      </c>
      <c r="IQ38" s="188" t="str">
        <f>IF((IP38&lt;&gt;""),IF(OR($F38&lt;&gt;$G38,PrSettings!$M$4="●"),(($F38-$G38)=(IM38-IN38))*1,0),"")</f>
        <v/>
      </c>
      <c r="IR38" s="188" t="str">
        <f t="shared" si="543"/>
        <v/>
      </c>
      <c r="IS38" s="188" t="str">
        <f>IF(IP38&lt;&gt;"",IF(ABS($F38-$G38)&gt;=PrSettings!$M$7,(ABS($F38-$G38-IM38+IN38)&lt;=1)*1,IF(AND(IP38,$F38=$G38,$F38&gt;=PrSettings!$M$6),(ABS(IM38-$F38)&lt;=1)*1,IF(AND(IP38,$F38+$G38&gt;=PrSettings!$M$8),(ABS(IM38-$F38)+ABS(IN38-$G38)&lt;=1)*1,""))),"")</f>
        <v/>
      </c>
      <c r="IT38" s="220"/>
      <c r="IV38" s="186">
        <f t="shared" si="19"/>
        <v>82</v>
      </c>
      <c r="IW38" s="187" t="str">
        <f t="shared" si="544"/>
        <v>Curaçao</v>
      </c>
      <c r="IX38" s="188">
        <f t="shared" si="83"/>
        <v>34</v>
      </c>
      <c r="IY38" s="187" t="str">
        <f t="shared" si="545"/>
        <v>Ivory Coast</v>
      </c>
      <c r="IZ38" s="222"/>
      <c r="JA38" s="222"/>
      <c r="JB38" s="218"/>
      <c r="JC38" s="188" t="str">
        <f t="shared" si="546"/>
        <v/>
      </c>
      <c r="JD38" s="188" t="str">
        <f>IF((JC38&lt;&gt;""),IF(OR($F38&lt;&gt;$G38,PrSettings!$M$4="●"),(($F38-$G38)=(IZ38-JA38))*1,0),"")</f>
        <v/>
      </c>
      <c r="JE38" s="188" t="str">
        <f t="shared" si="547"/>
        <v/>
      </c>
      <c r="JF38" s="188" t="str">
        <f>IF(JC38&lt;&gt;"",IF(ABS($F38-$G38)&gt;=PrSettings!$M$7,(ABS($F38-$G38-IZ38+JA38)&lt;=1)*1,IF(AND(JC38,$F38=$G38,$F38&gt;=PrSettings!$M$6),(ABS(IZ38-$F38)&lt;=1)*1,IF(AND(JC38,$F38+$G38&gt;=PrSettings!$M$8),(ABS(IZ38-$F38)+ABS(JA38-$G38)&lt;=1)*1,""))),"")</f>
        <v/>
      </c>
      <c r="JG38" s="220"/>
      <c r="JI38" s="186">
        <f t="shared" si="20"/>
        <v>82</v>
      </c>
      <c r="JJ38" s="187" t="str">
        <f t="shared" si="548"/>
        <v>Curaçao</v>
      </c>
      <c r="JK38" s="188">
        <f t="shared" si="86"/>
        <v>34</v>
      </c>
      <c r="JL38" s="187" t="str">
        <f t="shared" si="549"/>
        <v>Ivory Coast</v>
      </c>
      <c r="JM38" s="222"/>
      <c r="JN38" s="222"/>
      <c r="JO38" s="218"/>
      <c r="JP38" s="188" t="str">
        <f t="shared" si="550"/>
        <v/>
      </c>
      <c r="JQ38" s="188" t="str">
        <f>IF((JP38&lt;&gt;""),IF(OR($F38&lt;&gt;$G38,PrSettings!$M$4="●"),(($F38-$G38)=(JM38-JN38))*1,0),"")</f>
        <v/>
      </c>
      <c r="JR38" s="188" t="str">
        <f t="shared" si="551"/>
        <v/>
      </c>
      <c r="JS38" s="188" t="str">
        <f>IF(JP38&lt;&gt;"",IF(ABS($F38-$G38)&gt;=PrSettings!$M$7,(ABS($F38-$G38-JM38+JN38)&lt;=1)*1,IF(AND(JP38,$F38=$G38,$F38&gt;=PrSettings!$M$6),(ABS(JM38-$F38)&lt;=1)*1,IF(AND(JP38,$F38+$G38&gt;=PrSettings!$M$8),(ABS(JM38-$F38)+ABS(JN38-$G38)&lt;=1)*1,""))),"")</f>
        <v/>
      </c>
      <c r="JT38" s="220"/>
      <c r="JV38" s="186">
        <f t="shared" si="21"/>
        <v>82</v>
      </c>
      <c r="JW38" s="187" t="str">
        <f t="shared" si="552"/>
        <v>Curaçao</v>
      </c>
      <c r="JX38" s="188">
        <f t="shared" si="89"/>
        <v>34</v>
      </c>
      <c r="JY38" s="187" t="str">
        <f t="shared" si="553"/>
        <v>Ivory Coast</v>
      </c>
      <c r="JZ38" s="222"/>
      <c r="KA38" s="222"/>
      <c r="KB38" s="218"/>
      <c r="KC38" s="188" t="str">
        <f t="shared" si="554"/>
        <v/>
      </c>
      <c r="KD38" s="188" t="str">
        <f>IF((KC38&lt;&gt;""),IF(OR($F38&lt;&gt;$G38,PrSettings!$M$4="●"),(($F38-$G38)=(JZ38-KA38))*1,0),"")</f>
        <v/>
      </c>
      <c r="KE38" s="188" t="str">
        <f t="shared" si="555"/>
        <v/>
      </c>
      <c r="KF38" s="188" t="str">
        <f>IF(KC38&lt;&gt;"",IF(ABS($F38-$G38)&gt;=PrSettings!$M$7,(ABS($F38-$G38-JZ38+KA38)&lt;=1)*1,IF(AND(KC38,$F38=$G38,$F38&gt;=PrSettings!$M$6),(ABS(JZ38-$F38)&lt;=1)*1,IF(AND(KC38,$F38+$G38&gt;=PrSettings!$M$8),(ABS(JZ38-$F38)+ABS(KA38-$G38)&lt;=1)*1,""))),"")</f>
        <v/>
      </c>
      <c r="KG38" s="220"/>
      <c r="KI38" s="186">
        <f t="shared" si="22"/>
        <v>82</v>
      </c>
      <c r="KJ38" s="187" t="str">
        <f t="shared" si="556"/>
        <v>Curaçao</v>
      </c>
      <c r="KK38" s="188">
        <f t="shared" si="92"/>
        <v>34</v>
      </c>
      <c r="KL38" s="187" t="str">
        <f t="shared" si="557"/>
        <v>Ivory Coast</v>
      </c>
      <c r="KM38" s="222"/>
      <c r="KN38" s="222"/>
      <c r="KO38" s="218"/>
      <c r="KP38" s="188" t="str">
        <f t="shared" si="558"/>
        <v/>
      </c>
      <c r="KQ38" s="188" t="str">
        <f>IF((KP38&lt;&gt;""),IF(OR($F38&lt;&gt;$G38,PrSettings!$M$4="●"),(($F38-$G38)=(KM38-KN38))*1,0),"")</f>
        <v/>
      </c>
      <c r="KR38" s="188" t="str">
        <f t="shared" si="559"/>
        <v/>
      </c>
      <c r="KS38" s="188" t="str">
        <f>IF(KP38&lt;&gt;"",IF(ABS($F38-$G38)&gt;=PrSettings!$M$7,(ABS($F38-$G38-KM38+KN38)&lt;=1)*1,IF(AND(KP38,$F38=$G38,$F38&gt;=PrSettings!$M$6),(ABS(KM38-$F38)&lt;=1)*1,IF(AND(KP38,$F38+$G38&gt;=PrSettings!$M$8),(ABS(KM38-$F38)+ABS(KN38-$G38)&lt;=1)*1,""))),"")</f>
        <v/>
      </c>
      <c r="KT38" s="220"/>
      <c r="KV38" s="186">
        <f t="shared" si="23"/>
        <v>82</v>
      </c>
      <c r="KW38" s="187" t="str">
        <f t="shared" si="560"/>
        <v>Curaçao</v>
      </c>
      <c r="KX38" s="188">
        <f t="shared" si="95"/>
        <v>34</v>
      </c>
      <c r="KY38" s="187" t="str">
        <f t="shared" si="561"/>
        <v>Ivory Coast</v>
      </c>
      <c r="KZ38" s="222"/>
      <c r="LA38" s="222"/>
      <c r="LB38" s="218"/>
      <c r="LC38" s="188" t="str">
        <f t="shared" si="562"/>
        <v/>
      </c>
      <c r="LD38" s="188" t="str">
        <f>IF((LC38&lt;&gt;""),IF(OR($F38&lt;&gt;$G38,PrSettings!$M$4="●"),(($F38-$G38)=(KZ38-LA38))*1,0),"")</f>
        <v/>
      </c>
      <c r="LE38" s="188" t="str">
        <f t="shared" si="563"/>
        <v/>
      </c>
      <c r="LF38" s="188" t="str">
        <f>IF(LC38&lt;&gt;"",IF(ABS($F38-$G38)&gt;=PrSettings!$M$7,(ABS($F38-$G38-KZ38+LA38)&lt;=1)*1,IF(AND(LC38,$F38=$G38,$F38&gt;=PrSettings!$M$6),(ABS(KZ38-$F38)&lt;=1)*1,IF(AND(LC38,$F38+$G38&gt;=PrSettings!$M$8),(ABS(KZ38-$F38)+ABS(LA38-$G38)&lt;=1)*1,""))),"")</f>
        <v/>
      </c>
      <c r="LG38" s="220"/>
      <c r="LI38" s="186">
        <f t="shared" si="24"/>
        <v>82</v>
      </c>
      <c r="LJ38" s="187" t="str">
        <f t="shared" si="564"/>
        <v>Curaçao</v>
      </c>
      <c r="LK38" s="188">
        <f t="shared" si="98"/>
        <v>34</v>
      </c>
      <c r="LL38" s="187" t="str">
        <f t="shared" si="565"/>
        <v>Ivory Coast</v>
      </c>
      <c r="LM38" s="222"/>
      <c r="LN38" s="222"/>
      <c r="LO38" s="218"/>
      <c r="LP38" s="188" t="str">
        <f t="shared" si="566"/>
        <v/>
      </c>
      <c r="LQ38" s="188" t="str">
        <f>IF((LP38&lt;&gt;""),IF(OR($F38&lt;&gt;$G38,PrSettings!$M$4="●"),(($F38-$G38)=(LM38-LN38))*1,0),"")</f>
        <v/>
      </c>
      <c r="LR38" s="188" t="str">
        <f t="shared" si="567"/>
        <v/>
      </c>
      <c r="LS38" s="188" t="str">
        <f>IF(LP38&lt;&gt;"",IF(ABS($F38-$G38)&gt;=PrSettings!$M$7,(ABS($F38-$G38-LM38+LN38)&lt;=1)*1,IF(AND(LP38,$F38=$G38,$F38&gt;=PrSettings!$M$6),(ABS(LM38-$F38)&lt;=1)*1,IF(AND(LP38,$F38+$G38&gt;=PrSettings!$M$8),(ABS(LM38-$F38)+ABS(LN38-$G38)&lt;=1)*1,""))),"")</f>
        <v/>
      </c>
      <c r="LT38" s="220"/>
      <c r="LV38" s="186">
        <f t="shared" si="25"/>
        <v>82</v>
      </c>
      <c r="LW38" s="187" t="str">
        <f t="shared" si="568"/>
        <v>Curaçao</v>
      </c>
      <c r="LX38" s="188">
        <f t="shared" si="101"/>
        <v>34</v>
      </c>
      <c r="LY38" s="187" t="str">
        <f t="shared" si="569"/>
        <v>Ivory Coast</v>
      </c>
      <c r="LZ38" s="222"/>
      <c r="MA38" s="222"/>
      <c r="MB38" s="218"/>
      <c r="MC38" s="188" t="str">
        <f t="shared" si="570"/>
        <v/>
      </c>
      <c r="MD38" s="188" t="str">
        <f>IF((MC38&lt;&gt;""),IF(OR($F38&lt;&gt;$G38,PrSettings!$M$4="●"),(($F38-$G38)=(LZ38-MA38))*1,0),"")</f>
        <v/>
      </c>
      <c r="ME38" s="188" t="str">
        <f t="shared" si="571"/>
        <v/>
      </c>
      <c r="MF38" s="188" t="str">
        <f>IF(MC38&lt;&gt;"",IF(ABS($F38-$G38)&gt;=PrSettings!$M$7,(ABS($F38-$G38-LZ38+MA38)&lt;=1)*1,IF(AND(MC38,$F38=$G38,$F38&gt;=PrSettings!$M$6),(ABS(LZ38-$F38)&lt;=1)*1,IF(AND(MC38,$F38+$G38&gt;=PrSettings!$M$8),(ABS(LZ38-$F38)+ABS(MA38-$G38)&lt;=1)*1,""))),"")</f>
        <v/>
      </c>
      <c r="MG38" s="220"/>
    </row>
    <row r="39" spans="1:345">
      <c r="B39" s="186">
        <f>INDEX(Groups!$C$7:$C$65,MATCH(C39,Groups!$D$7:$D$65,0))</f>
        <v>23</v>
      </c>
      <c r="C39" s="187" t="str">
        <f>CalcE!$P$27</f>
        <v>Ecuador</v>
      </c>
      <c r="D39" s="188">
        <f>INDEX(Groups!$C$7:$C$65,MATCH(E39,Groups!$D$7:$D$65,0))</f>
        <v>10</v>
      </c>
      <c r="E39" s="187" t="str">
        <f>CalcE!$Q$27</f>
        <v>Germany</v>
      </c>
      <c r="F39" s="189" t="str">
        <f>CalcE!$R$27</f>
        <v/>
      </c>
      <c r="G39" s="190" t="str">
        <f>CalcE!$S$27</f>
        <v/>
      </c>
      <c r="I39" s="186">
        <f t="shared" si="0"/>
        <v>23</v>
      </c>
      <c r="J39" s="187" t="str">
        <f t="shared" si="468"/>
        <v>Ecuador</v>
      </c>
      <c r="K39" s="188">
        <f t="shared" si="26"/>
        <v>10</v>
      </c>
      <c r="L39" s="187" t="str">
        <f t="shared" si="469"/>
        <v>Germany</v>
      </c>
      <c r="M39" s="222"/>
      <c r="N39" s="222"/>
      <c r="O39" s="467"/>
      <c r="P39" s="188" t="str">
        <f t="shared" si="470"/>
        <v/>
      </c>
      <c r="Q39" s="188" t="str">
        <f>IF((P39&lt;&gt;""),IF(OR($F39&lt;&gt;$G39,PrSettings!$M$4="●"),(($F39-$G39)=(M39-N39))*1,0),"")</f>
        <v/>
      </c>
      <c r="R39" s="188" t="str">
        <f t="shared" si="471"/>
        <v/>
      </c>
      <c r="S39" s="188" t="str">
        <f>IF(P39&lt;&gt;"",IF(ABS($F39-$G39)&gt;=PrSettings!$M$7,(ABS($F39-$G39-M39+N39)&lt;=1)*1,IF(AND(P39,$F39=$G39,$F39&gt;=PrSettings!$M$6),(ABS(M39-$F39)&lt;=1)*1,IF(AND(P39,$F39+$G39&gt;=PrSettings!$M$8),(ABS(M39-$F39)+ABS(N39-$G39)&lt;=1)*1,""))),"")</f>
        <v/>
      </c>
      <c r="T39" s="468"/>
      <c r="V39" s="186">
        <f t="shared" si="1"/>
        <v>23</v>
      </c>
      <c r="W39" s="187" t="str">
        <f t="shared" si="472"/>
        <v>Ecuador</v>
      </c>
      <c r="X39" s="188">
        <f t="shared" si="29"/>
        <v>10</v>
      </c>
      <c r="Y39" s="187" t="str">
        <f t="shared" si="473"/>
        <v>Germany</v>
      </c>
      <c r="Z39" s="222"/>
      <c r="AA39" s="222"/>
      <c r="AB39" s="467"/>
      <c r="AC39" s="188" t="str">
        <f t="shared" si="474"/>
        <v/>
      </c>
      <c r="AD39" s="188" t="str">
        <f>IF((AC39&lt;&gt;""),IF(OR($F39&lt;&gt;$G39,PrSettings!$M$4="●"),(($F39-$G39)=(Z39-AA39))*1,0),"")</f>
        <v/>
      </c>
      <c r="AE39" s="188" t="str">
        <f t="shared" si="475"/>
        <v/>
      </c>
      <c r="AF39" s="188" t="str">
        <f>IF(AC39&lt;&gt;"",IF(ABS($F39-$G39)&gt;=PrSettings!$M$7,(ABS($F39-$G39-Z39+AA39)&lt;=1)*1,IF(AND(AC39,$F39=$G39,$F39&gt;=PrSettings!$M$6),(ABS(Z39-$F39)&lt;=1)*1,IF(AND(AC39,$F39+$G39&gt;=PrSettings!$M$8),(ABS(Z39-$F39)+ABS(AA39-$G39)&lt;=1)*1,""))),"")</f>
        <v/>
      </c>
      <c r="AG39" s="468"/>
      <c r="AI39" s="186">
        <f t="shared" si="2"/>
        <v>23</v>
      </c>
      <c r="AJ39" s="187" t="str">
        <f t="shared" si="476"/>
        <v>Ecuador</v>
      </c>
      <c r="AK39" s="188">
        <f t="shared" si="32"/>
        <v>10</v>
      </c>
      <c r="AL39" s="187" t="str">
        <f t="shared" si="477"/>
        <v>Germany</v>
      </c>
      <c r="AM39" s="222"/>
      <c r="AN39" s="222"/>
      <c r="AO39" s="467"/>
      <c r="AP39" s="188" t="str">
        <f t="shared" si="478"/>
        <v/>
      </c>
      <c r="AQ39" s="188" t="str">
        <f>IF((AP39&lt;&gt;""),IF(OR($F39&lt;&gt;$G39,PrSettings!$M$4="●"),(($F39-$G39)=(AM39-AN39))*1,0),"")</f>
        <v/>
      </c>
      <c r="AR39" s="188" t="str">
        <f t="shared" si="479"/>
        <v/>
      </c>
      <c r="AS39" s="188" t="str">
        <f>IF(AP39&lt;&gt;"",IF(ABS($F39-$G39)&gt;=PrSettings!$M$7,(ABS($F39-$G39-AM39+AN39)&lt;=1)*1,IF(AND(AP39,$F39=$G39,$F39&gt;=PrSettings!$M$6),(ABS(AM39-$F39)&lt;=1)*1,IF(AND(AP39,$F39+$G39&gt;=PrSettings!$M$8),(ABS(AM39-$F39)+ABS(AN39-$G39)&lt;=1)*1,""))),"")</f>
        <v/>
      </c>
      <c r="AT39" s="468"/>
      <c r="AV39" s="186">
        <f t="shared" si="3"/>
        <v>23</v>
      </c>
      <c r="AW39" s="187" t="str">
        <f t="shared" si="480"/>
        <v>Ecuador</v>
      </c>
      <c r="AX39" s="188">
        <f t="shared" si="35"/>
        <v>10</v>
      </c>
      <c r="AY39" s="187" t="str">
        <f t="shared" si="481"/>
        <v>Germany</v>
      </c>
      <c r="AZ39" s="222"/>
      <c r="BA39" s="222"/>
      <c r="BB39" s="467"/>
      <c r="BC39" s="188" t="str">
        <f t="shared" si="482"/>
        <v/>
      </c>
      <c r="BD39" s="188" t="str">
        <f>IF((BC39&lt;&gt;""),IF(OR($F39&lt;&gt;$G39,PrSettings!$M$4="●"),(($F39-$G39)=(AZ39-BA39))*1,0),"")</f>
        <v/>
      </c>
      <c r="BE39" s="188" t="str">
        <f t="shared" si="483"/>
        <v/>
      </c>
      <c r="BF39" s="188" t="str">
        <f>IF(BC39&lt;&gt;"",IF(ABS($F39-$G39)&gt;=PrSettings!$M$7,(ABS($F39-$G39-AZ39+BA39)&lt;=1)*1,IF(AND(BC39,$F39=$G39,$F39&gt;=PrSettings!$M$6),(ABS(AZ39-$F39)&lt;=1)*1,IF(AND(BC39,$F39+$G39&gt;=PrSettings!$M$8),(ABS(AZ39-$F39)+ABS(BA39-$G39)&lt;=1)*1,""))),"")</f>
        <v/>
      </c>
      <c r="BG39" s="468"/>
      <c r="BI39" s="186">
        <f t="shared" si="4"/>
        <v>23</v>
      </c>
      <c r="BJ39" s="187" t="str">
        <f t="shared" si="484"/>
        <v>Ecuador</v>
      </c>
      <c r="BK39" s="188">
        <f t="shared" si="38"/>
        <v>10</v>
      </c>
      <c r="BL39" s="187" t="str">
        <f t="shared" si="485"/>
        <v>Germany</v>
      </c>
      <c r="BM39" s="222"/>
      <c r="BN39" s="222"/>
      <c r="BO39" s="467"/>
      <c r="BP39" s="188" t="str">
        <f t="shared" si="486"/>
        <v/>
      </c>
      <c r="BQ39" s="188" t="str">
        <f>IF((BP39&lt;&gt;""),IF(OR($F39&lt;&gt;$G39,PrSettings!$M$4="●"),(($F39-$G39)=(BM39-BN39))*1,0),"")</f>
        <v/>
      </c>
      <c r="BR39" s="188" t="str">
        <f t="shared" si="487"/>
        <v/>
      </c>
      <c r="BS39" s="188" t="str">
        <f>IF(BP39&lt;&gt;"",IF(ABS($F39-$G39)&gt;=PrSettings!$M$7,(ABS($F39-$G39-BM39+BN39)&lt;=1)*1,IF(AND(BP39,$F39=$G39,$F39&gt;=PrSettings!$M$6),(ABS(BM39-$F39)&lt;=1)*1,IF(AND(BP39,$F39+$G39&gt;=PrSettings!$M$8),(ABS(BM39-$F39)+ABS(BN39-$G39)&lt;=1)*1,""))),"")</f>
        <v/>
      </c>
      <c r="BT39" s="468"/>
      <c r="BV39" s="186">
        <f t="shared" si="5"/>
        <v>23</v>
      </c>
      <c r="BW39" s="187" t="str">
        <f t="shared" si="488"/>
        <v>Ecuador</v>
      </c>
      <c r="BX39" s="188">
        <f t="shared" si="41"/>
        <v>10</v>
      </c>
      <c r="BY39" s="187" t="str">
        <f t="shared" si="489"/>
        <v>Germany</v>
      </c>
      <c r="BZ39" s="222"/>
      <c r="CA39" s="222"/>
      <c r="CB39" s="467"/>
      <c r="CC39" s="188" t="str">
        <f t="shared" si="490"/>
        <v/>
      </c>
      <c r="CD39" s="188" t="str">
        <f>IF((CC39&lt;&gt;""),IF(OR($F39&lt;&gt;$G39,PrSettings!$M$4="●"),(($F39-$G39)=(BZ39-CA39))*1,0),"")</f>
        <v/>
      </c>
      <c r="CE39" s="188" t="str">
        <f t="shared" si="491"/>
        <v/>
      </c>
      <c r="CF39" s="188" t="str">
        <f>IF(CC39&lt;&gt;"",IF(ABS($F39-$G39)&gt;=PrSettings!$M$7,(ABS($F39-$G39-BZ39+CA39)&lt;=1)*1,IF(AND(CC39,$F39=$G39,$F39&gt;=PrSettings!$M$6),(ABS(BZ39-$F39)&lt;=1)*1,IF(AND(CC39,$F39+$G39&gt;=PrSettings!$M$8),(ABS(BZ39-$F39)+ABS(CA39-$G39)&lt;=1)*1,""))),"")</f>
        <v/>
      </c>
      <c r="CG39" s="468"/>
      <c r="CI39" s="186">
        <f t="shared" si="6"/>
        <v>23</v>
      </c>
      <c r="CJ39" s="187" t="str">
        <f t="shared" si="492"/>
        <v>Ecuador</v>
      </c>
      <c r="CK39" s="188">
        <f t="shared" si="44"/>
        <v>10</v>
      </c>
      <c r="CL39" s="187" t="str">
        <f t="shared" si="493"/>
        <v>Germany</v>
      </c>
      <c r="CM39" s="222"/>
      <c r="CN39" s="222"/>
      <c r="CO39" s="467"/>
      <c r="CP39" s="188" t="str">
        <f t="shared" si="494"/>
        <v/>
      </c>
      <c r="CQ39" s="188" t="str">
        <f>IF((CP39&lt;&gt;""),IF(OR($F39&lt;&gt;$G39,PrSettings!$M$4="●"),(($F39-$G39)=(CM39-CN39))*1,0),"")</f>
        <v/>
      </c>
      <c r="CR39" s="188" t="str">
        <f t="shared" si="495"/>
        <v/>
      </c>
      <c r="CS39" s="188" t="str">
        <f>IF(CP39&lt;&gt;"",IF(ABS($F39-$G39)&gt;=PrSettings!$M$7,(ABS($F39-$G39-CM39+CN39)&lt;=1)*1,IF(AND(CP39,$F39=$G39,$F39&gt;=PrSettings!$M$6),(ABS(CM39-$F39)&lt;=1)*1,IF(AND(CP39,$F39+$G39&gt;=PrSettings!$M$8),(ABS(CM39-$F39)+ABS(CN39-$G39)&lt;=1)*1,""))),"")</f>
        <v/>
      </c>
      <c r="CT39" s="468"/>
      <c r="CV39" s="186">
        <f t="shared" si="7"/>
        <v>23</v>
      </c>
      <c r="CW39" s="187" t="str">
        <f t="shared" si="496"/>
        <v>Ecuador</v>
      </c>
      <c r="CX39" s="188">
        <f t="shared" si="47"/>
        <v>10</v>
      </c>
      <c r="CY39" s="187" t="str">
        <f t="shared" si="497"/>
        <v>Germany</v>
      </c>
      <c r="CZ39" s="222"/>
      <c r="DA39" s="222"/>
      <c r="DB39" s="467"/>
      <c r="DC39" s="188" t="str">
        <f t="shared" si="498"/>
        <v/>
      </c>
      <c r="DD39" s="188" t="str">
        <f>IF((DC39&lt;&gt;""),IF(OR($F39&lt;&gt;$G39,PrSettings!$M$4="●"),(($F39-$G39)=(CZ39-DA39))*1,0),"")</f>
        <v/>
      </c>
      <c r="DE39" s="188" t="str">
        <f t="shared" si="499"/>
        <v/>
      </c>
      <c r="DF39" s="188" t="str">
        <f>IF(DC39&lt;&gt;"",IF(ABS($F39-$G39)&gt;=PrSettings!$M$7,(ABS($F39-$G39-CZ39+DA39)&lt;=1)*1,IF(AND(DC39,$F39=$G39,$F39&gt;=PrSettings!$M$6),(ABS(CZ39-$F39)&lt;=1)*1,IF(AND(DC39,$F39+$G39&gt;=PrSettings!$M$8),(ABS(CZ39-$F39)+ABS(DA39-$G39)&lt;=1)*1,""))),"")</f>
        <v/>
      </c>
      <c r="DG39" s="468"/>
      <c r="DI39" s="186">
        <f t="shared" si="8"/>
        <v>23</v>
      </c>
      <c r="DJ39" s="187" t="str">
        <f t="shared" si="500"/>
        <v>Ecuador</v>
      </c>
      <c r="DK39" s="188">
        <f t="shared" si="50"/>
        <v>10</v>
      </c>
      <c r="DL39" s="187" t="str">
        <f t="shared" si="501"/>
        <v>Germany</v>
      </c>
      <c r="DM39" s="222"/>
      <c r="DN39" s="222"/>
      <c r="DO39" s="467"/>
      <c r="DP39" s="188" t="str">
        <f t="shared" si="502"/>
        <v/>
      </c>
      <c r="DQ39" s="188" t="str">
        <f>IF((DP39&lt;&gt;""),IF(OR($F39&lt;&gt;$G39,PrSettings!$M$4="●"),(($F39-$G39)=(DM39-DN39))*1,0),"")</f>
        <v/>
      </c>
      <c r="DR39" s="188" t="str">
        <f t="shared" si="503"/>
        <v/>
      </c>
      <c r="DS39" s="188" t="str">
        <f>IF(DP39&lt;&gt;"",IF(ABS($F39-$G39)&gt;=PrSettings!$M$7,(ABS($F39-$G39-DM39+DN39)&lt;=1)*1,IF(AND(DP39,$F39=$G39,$F39&gt;=PrSettings!$M$6),(ABS(DM39-$F39)&lt;=1)*1,IF(AND(DP39,$F39+$G39&gt;=PrSettings!$M$8),(ABS(DM39-$F39)+ABS(DN39-$G39)&lt;=1)*1,""))),"")</f>
        <v/>
      </c>
      <c r="DT39" s="468"/>
      <c r="DV39" s="186">
        <f t="shared" si="9"/>
        <v>23</v>
      </c>
      <c r="DW39" s="187" t="str">
        <f t="shared" si="504"/>
        <v>Ecuador</v>
      </c>
      <c r="DX39" s="188">
        <f t="shared" si="53"/>
        <v>10</v>
      </c>
      <c r="DY39" s="187" t="str">
        <f t="shared" si="505"/>
        <v>Germany</v>
      </c>
      <c r="DZ39" s="222"/>
      <c r="EA39" s="222"/>
      <c r="EB39" s="467"/>
      <c r="EC39" s="188" t="str">
        <f t="shared" si="506"/>
        <v/>
      </c>
      <c r="ED39" s="188" t="str">
        <f>IF((EC39&lt;&gt;""),IF(OR($F39&lt;&gt;$G39,PrSettings!$M$4="●"),(($F39-$G39)=(DZ39-EA39))*1,0),"")</f>
        <v/>
      </c>
      <c r="EE39" s="188" t="str">
        <f t="shared" si="507"/>
        <v/>
      </c>
      <c r="EF39" s="188" t="str">
        <f>IF(EC39&lt;&gt;"",IF(ABS($F39-$G39)&gt;=PrSettings!$M$7,(ABS($F39-$G39-DZ39+EA39)&lt;=1)*1,IF(AND(EC39,$F39=$G39,$F39&gt;=PrSettings!$M$6),(ABS(DZ39-$F39)&lt;=1)*1,IF(AND(EC39,$F39+$G39&gt;=PrSettings!$M$8),(ABS(DZ39-$F39)+ABS(EA39-$G39)&lt;=1)*1,""))),"")</f>
        <v/>
      </c>
      <c r="EG39" s="468"/>
      <c r="EI39" s="186">
        <f t="shared" si="10"/>
        <v>23</v>
      </c>
      <c r="EJ39" s="187" t="str">
        <f t="shared" si="508"/>
        <v>Ecuador</v>
      </c>
      <c r="EK39" s="188">
        <f t="shared" si="56"/>
        <v>10</v>
      </c>
      <c r="EL39" s="187" t="str">
        <f t="shared" si="509"/>
        <v>Germany</v>
      </c>
      <c r="EM39" s="222"/>
      <c r="EN39" s="222"/>
      <c r="EO39" s="467"/>
      <c r="EP39" s="188" t="str">
        <f t="shared" si="510"/>
        <v/>
      </c>
      <c r="EQ39" s="188" t="str">
        <f>IF((EP39&lt;&gt;""),IF(OR($F39&lt;&gt;$G39,PrSettings!$M$4="●"),(($F39-$G39)=(EM39-EN39))*1,0),"")</f>
        <v/>
      </c>
      <c r="ER39" s="188" t="str">
        <f t="shared" si="511"/>
        <v/>
      </c>
      <c r="ES39" s="188" t="str">
        <f>IF(EP39&lt;&gt;"",IF(ABS($F39-$G39)&gt;=PrSettings!$M$7,(ABS($F39-$G39-EM39+EN39)&lt;=1)*1,IF(AND(EP39,$F39=$G39,$F39&gt;=PrSettings!$M$6),(ABS(EM39-$F39)&lt;=1)*1,IF(AND(EP39,$F39+$G39&gt;=PrSettings!$M$8),(ABS(EM39-$F39)+ABS(EN39-$G39)&lt;=1)*1,""))),"")</f>
        <v/>
      </c>
      <c r="ET39" s="468"/>
      <c r="EV39" s="186">
        <f t="shared" si="11"/>
        <v>23</v>
      </c>
      <c r="EW39" s="187" t="str">
        <f t="shared" si="512"/>
        <v>Ecuador</v>
      </c>
      <c r="EX39" s="188">
        <f t="shared" si="59"/>
        <v>10</v>
      </c>
      <c r="EY39" s="187" t="str">
        <f t="shared" si="513"/>
        <v>Germany</v>
      </c>
      <c r="EZ39" s="222"/>
      <c r="FA39" s="222"/>
      <c r="FB39" s="467"/>
      <c r="FC39" s="188" t="str">
        <f t="shared" si="514"/>
        <v/>
      </c>
      <c r="FD39" s="188" t="str">
        <f>IF((FC39&lt;&gt;""),IF(OR($F39&lt;&gt;$G39,PrSettings!$M$4="●"),(($F39-$G39)=(EZ39-FA39))*1,0),"")</f>
        <v/>
      </c>
      <c r="FE39" s="188" t="str">
        <f t="shared" si="515"/>
        <v/>
      </c>
      <c r="FF39" s="188" t="str">
        <f>IF(FC39&lt;&gt;"",IF(ABS($F39-$G39)&gt;=PrSettings!$M$7,(ABS($F39-$G39-EZ39+FA39)&lt;=1)*1,IF(AND(FC39,$F39=$G39,$F39&gt;=PrSettings!$M$6),(ABS(EZ39-$F39)&lt;=1)*1,IF(AND(FC39,$F39+$G39&gt;=PrSettings!$M$8),(ABS(EZ39-$F39)+ABS(FA39-$G39)&lt;=1)*1,""))),"")</f>
        <v/>
      </c>
      <c r="FG39" s="468"/>
      <c r="FI39" s="186">
        <f t="shared" si="12"/>
        <v>23</v>
      </c>
      <c r="FJ39" s="187" t="str">
        <f t="shared" si="516"/>
        <v>Ecuador</v>
      </c>
      <c r="FK39" s="188">
        <f t="shared" si="62"/>
        <v>10</v>
      </c>
      <c r="FL39" s="187" t="str">
        <f t="shared" si="517"/>
        <v>Germany</v>
      </c>
      <c r="FM39" s="222"/>
      <c r="FN39" s="222"/>
      <c r="FO39" s="467"/>
      <c r="FP39" s="188" t="str">
        <f t="shared" si="518"/>
        <v/>
      </c>
      <c r="FQ39" s="188" t="str">
        <f>IF((FP39&lt;&gt;""),IF(OR($F39&lt;&gt;$G39,PrSettings!$M$4="●"),(($F39-$G39)=(FM39-FN39))*1,0),"")</f>
        <v/>
      </c>
      <c r="FR39" s="188" t="str">
        <f t="shared" si="519"/>
        <v/>
      </c>
      <c r="FS39" s="188" t="str">
        <f>IF(FP39&lt;&gt;"",IF(ABS($F39-$G39)&gt;=PrSettings!$M$7,(ABS($F39-$G39-FM39+FN39)&lt;=1)*1,IF(AND(FP39,$F39=$G39,$F39&gt;=PrSettings!$M$6),(ABS(FM39-$F39)&lt;=1)*1,IF(AND(FP39,$F39+$G39&gt;=PrSettings!$M$8),(ABS(FM39-$F39)+ABS(FN39-$G39)&lt;=1)*1,""))),"")</f>
        <v/>
      </c>
      <c r="FT39" s="468"/>
      <c r="FV39" s="186">
        <f t="shared" si="13"/>
        <v>23</v>
      </c>
      <c r="FW39" s="187" t="str">
        <f t="shared" si="520"/>
        <v>Ecuador</v>
      </c>
      <c r="FX39" s="188">
        <f t="shared" si="65"/>
        <v>10</v>
      </c>
      <c r="FY39" s="187" t="str">
        <f t="shared" si="521"/>
        <v>Germany</v>
      </c>
      <c r="FZ39" s="222"/>
      <c r="GA39" s="222"/>
      <c r="GB39" s="467"/>
      <c r="GC39" s="188" t="str">
        <f t="shared" si="522"/>
        <v/>
      </c>
      <c r="GD39" s="188" t="str">
        <f>IF((GC39&lt;&gt;""),IF(OR($F39&lt;&gt;$G39,PrSettings!$M$4="●"),(($F39-$G39)=(FZ39-GA39))*1,0),"")</f>
        <v/>
      </c>
      <c r="GE39" s="188" t="str">
        <f t="shared" si="523"/>
        <v/>
      </c>
      <c r="GF39" s="188" t="str">
        <f>IF(GC39&lt;&gt;"",IF(ABS($F39-$G39)&gt;=PrSettings!$M$7,(ABS($F39-$G39-FZ39+GA39)&lt;=1)*1,IF(AND(GC39,$F39=$G39,$F39&gt;=PrSettings!$M$6),(ABS(FZ39-$F39)&lt;=1)*1,IF(AND(GC39,$F39+$G39&gt;=PrSettings!$M$8),(ABS(FZ39-$F39)+ABS(GA39-$G39)&lt;=1)*1,""))),"")</f>
        <v/>
      </c>
      <c r="GG39" s="468"/>
      <c r="GI39" s="186">
        <f t="shared" si="14"/>
        <v>23</v>
      </c>
      <c r="GJ39" s="187" t="str">
        <f t="shared" si="524"/>
        <v>Ecuador</v>
      </c>
      <c r="GK39" s="188">
        <f t="shared" si="68"/>
        <v>10</v>
      </c>
      <c r="GL39" s="187" t="str">
        <f t="shared" si="525"/>
        <v>Germany</v>
      </c>
      <c r="GM39" s="222"/>
      <c r="GN39" s="222"/>
      <c r="GO39" s="467"/>
      <c r="GP39" s="188" t="str">
        <f t="shared" si="526"/>
        <v/>
      </c>
      <c r="GQ39" s="188" t="str">
        <f>IF((GP39&lt;&gt;""),IF(OR($F39&lt;&gt;$G39,PrSettings!$M$4="●"),(($F39-$G39)=(GM39-GN39))*1,0),"")</f>
        <v/>
      </c>
      <c r="GR39" s="188" t="str">
        <f t="shared" si="527"/>
        <v/>
      </c>
      <c r="GS39" s="188" t="str">
        <f>IF(GP39&lt;&gt;"",IF(ABS($F39-$G39)&gt;=PrSettings!$M$7,(ABS($F39-$G39-GM39+GN39)&lt;=1)*1,IF(AND(GP39,$F39=$G39,$F39&gt;=PrSettings!$M$6),(ABS(GM39-$F39)&lt;=1)*1,IF(AND(GP39,$F39+$G39&gt;=PrSettings!$M$8),(ABS(GM39-$F39)+ABS(GN39-$G39)&lt;=1)*1,""))),"")</f>
        <v/>
      </c>
      <c r="GT39" s="468"/>
      <c r="GV39" s="186">
        <f t="shared" si="15"/>
        <v>23</v>
      </c>
      <c r="GW39" s="187" t="str">
        <f t="shared" si="528"/>
        <v>Ecuador</v>
      </c>
      <c r="GX39" s="188">
        <f t="shared" si="71"/>
        <v>10</v>
      </c>
      <c r="GY39" s="187" t="str">
        <f t="shared" si="529"/>
        <v>Germany</v>
      </c>
      <c r="GZ39" s="222"/>
      <c r="HA39" s="222"/>
      <c r="HB39" s="467"/>
      <c r="HC39" s="188" t="str">
        <f t="shared" si="530"/>
        <v/>
      </c>
      <c r="HD39" s="188" t="str">
        <f>IF((HC39&lt;&gt;""),IF(OR($F39&lt;&gt;$G39,PrSettings!$M$4="●"),(($F39-$G39)=(GZ39-HA39))*1,0),"")</f>
        <v/>
      </c>
      <c r="HE39" s="188" t="str">
        <f t="shared" si="531"/>
        <v/>
      </c>
      <c r="HF39" s="188" t="str">
        <f>IF(HC39&lt;&gt;"",IF(ABS($F39-$G39)&gt;=PrSettings!$M$7,(ABS($F39-$G39-GZ39+HA39)&lt;=1)*1,IF(AND(HC39,$F39=$G39,$F39&gt;=PrSettings!$M$6),(ABS(GZ39-$F39)&lt;=1)*1,IF(AND(HC39,$F39+$G39&gt;=PrSettings!$M$8),(ABS(GZ39-$F39)+ABS(HA39-$G39)&lt;=1)*1,""))),"")</f>
        <v/>
      </c>
      <c r="HG39" s="468"/>
      <c r="HI39" s="186">
        <f t="shared" si="16"/>
        <v>23</v>
      </c>
      <c r="HJ39" s="187" t="str">
        <f t="shared" si="532"/>
        <v>Ecuador</v>
      </c>
      <c r="HK39" s="188">
        <f t="shared" si="74"/>
        <v>10</v>
      </c>
      <c r="HL39" s="187" t="str">
        <f t="shared" si="533"/>
        <v>Germany</v>
      </c>
      <c r="HM39" s="222"/>
      <c r="HN39" s="222"/>
      <c r="HO39" s="467"/>
      <c r="HP39" s="188" t="str">
        <f t="shared" si="534"/>
        <v/>
      </c>
      <c r="HQ39" s="188" t="str">
        <f>IF((HP39&lt;&gt;""),IF(OR($F39&lt;&gt;$G39,PrSettings!$M$4="●"),(($F39-$G39)=(HM39-HN39))*1,0),"")</f>
        <v/>
      </c>
      <c r="HR39" s="188" t="str">
        <f t="shared" si="535"/>
        <v/>
      </c>
      <c r="HS39" s="188" t="str">
        <f>IF(HP39&lt;&gt;"",IF(ABS($F39-$G39)&gt;=PrSettings!$M$7,(ABS($F39-$G39-HM39+HN39)&lt;=1)*1,IF(AND(HP39,$F39=$G39,$F39&gt;=PrSettings!$M$6),(ABS(HM39-$F39)&lt;=1)*1,IF(AND(HP39,$F39+$G39&gt;=PrSettings!$M$8),(ABS(HM39-$F39)+ABS(HN39-$G39)&lt;=1)*1,""))),"")</f>
        <v/>
      </c>
      <c r="HT39" s="468"/>
      <c r="HV39" s="186">
        <f t="shared" si="17"/>
        <v>23</v>
      </c>
      <c r="HW39" s="187" t="str">
        <f t="shared" si="536"/>
        <v>Ecuador</v>
      </c>
      <c r="HX39" s="188">
        <f t="shared" si="77"/>
        <v>10</v>
      </c>
      <c r="HY39" s="187" t="str">
        <f t="shared" si="537"/>
        <v>Germany</v>
      </c>
      <c r="HZ39" s="222"/>
      <c r="IA39" s="222"/>
      <c r="IB39" s="467"/>
      <c r="IC39" s="188" t="str">
        <f t="shared" si="538"/>
        <v/>
      </c>
      <c r="ID39" s="188" t="str">
        <f>IF((IC39&lt;&gt;""),IF(OR($F39&lt;&gt;$G39,PrSettings!$M$4="●"),(($F39-$G39)=(HZ39-IA39))*1,0),"")</f>
        <v/>
      </c>
      <c r="IE39" s="188" t="str">
        <f t="shared" si="539"/>
        <v/>
      </c>
      <c r="IF39" s="188" t="str">
        <f>IF(IC39&lt;&gt;"",IF(ABS($F39-$G39)&gt;=PrSettings!$M$7,(ABS($F39-$G39-HZ39+IA39)&lt;=1)*1,IF(AND(IC39,$F39=$G39,$F39&gt;=PrSettings!$M$6),(ABS(HZ39-$F39)&lt;=1)*1,IF(AND(IC39,$F39+$G39&gt;=PrSettings!$M$8),(ABS(HZ39-$F39)+ABS(IA39-$G39)&lt;=1)*1,""))),"")</f>
        <v/>
      </c>
      <c r="IG39" s="468"/>
      <c r="II39" s="186">
        <f t="shared" si="18"/>
        <v>23</v>
      </c>
      <c r="IJ39" s="187" t="str">
        <f t="shared" si="540"/>
        <v>Ecuador</v>
      </c>
      <c r="IK39" s="188">
        <f t="shared" si="80"/>
        <v>10</v>
      </c>
      <c r="IL39" s="187" t="str">
        <f t="shared" si="541"/>
        <v>Germany</v>
      </c>
      <c r="IM39" s="222"/>
      <c r="IN39" s="222"/>
      <c r="IO39" s="467"/>
      <c r="IP39" s="188" t="str">
        <f t="shared" si="542"/>
        <v/>
      </c>
      <c r="IQ39" s="188" t="str">
        <f>IF((IP39&lt;&gt;""),IF(OR($F39&lt;&gt;$G39,PrSettings!$M$4="●"),(($F39-$G39)=(IM39-IN39))*1,0),"")</f>
        <v/>
      </c>
      <c r="IR39" s="188" t="str">
        <f t="shared" si="543"/>
        <v/>
      </c>
      <c r="IS39" s="188" t="str">
        <f>IF(IP39&lt;&gt;"",IF(ABS($F39-$G39)&gt;=PrSettings!$M$7,(ABS($F39-$G39-IM39+IN39)&lt;=1)*1,IF(AND(IP39,$F39=$G39,$F39&gt;=PrSettings!$M$6),(ABS(IM39-$F39)&lt;=1)*1,IF(AND(IP39,$F39+$G39&gt;=PrSettings!$M$8),(ABS(IM39-$F39)+ABS(IN39-$G39)&lt;=1)*1,""))),"")</f>
        <v/>
      </c>
      <c r="IT39" s="468"/>
      <c r="IV39" s="186">
        <f t="shared" si="19"/>
        <v>23</v>
      </c>
      <c r="IW39" s="187" t="str">
        <f t="shared" si="544"/>
        <v>Ecuador</v>
      </c>
      <c r="IX39" s="188">
        <f t="shared" si="83"/>
        <v>10</v>
      </c>
      <c r="IY39" s="187" t="str">
        <f t="shared" si="545"/>
        <v>Germany</v>
      </c>
      <c r="IZ39" s="222"/>
      <c r="JA39" s="222"/>
      <c r="JB39" s="467"/>
      <c r="JC39" s="188" t="str">
        <f t="shared" si="546"/>
        <v/>
      </c>
      <c r="JD39" s="188" t="str">
        <f>IF((JC39&lt;&gt;""),IF(OR($F39&lt;&gt;$G39,PrSettings!$M$4="●"),(($F39-$G39)=(IZ39-JA39))*1,0),"")</f>
        <v/>
      </c>
      <c r="JE39" s="188" t="str">
        <f t="shared" si="547"/>
        <v/>
      </c>
      <c r="JF39" s="188" t="str">
        <f>IF(JC39&lt;&gt;"",IF(ABS($F39-$G39)&gt;=PrSettings!$M$7,(ABS($F39-$G39-IZ39+JA39)&lt;=1)*1,IF(AND(JC39,$F39=$G39,$F39&gt;=PrSettings!$M$6),(ABS(IZ39-$F39)&lt;=1)*1,IF(AND(JC39,$F39+$G39&gt;=PrSettings!$M$8),(ABS(IZ39-$F39)+ABS(JA39-$G39)&lt;=1)*1,""))),"")</f>
        <v/>
      </c>
      <c r="JG39" s="468"/>
      <c r="JI39" s="186">
        <f t="shared" si="20"/>
        <v>23</v>
      </c>
      <c r="JJ39" s="187" t="str">
        <f t="shared" si="548"/>
        <v>Ecuador</v>
      </c>
      <c r="JK39" s="188">
        <f t="shared" si="86"/>
        <v>10</v>
      </c>
      <c r="JL39" s="187" t="str">
        <f t="shared" si="549"/>
        <v>Germany</v>
      </c>
      <c r="JM39" s="222"/>
      <c r="JN39" s="222"/>
      <c r="JO39" s="467"/>
      <c r="JP39" s="188" t="str">
        <f t="shared" si="550"/>
        <v/>
      </c>
      <c r="JQ39" s="188" t="str">
        <f>IF((JP39&lt;&gt;""),IF(OR($F39&lt;&gt;$G39,PrSettings!$M$4="●"),(($F39-$G39)=(JM39-JN39))*1,0),"")</f>
        <v/>
      </c>
      <c r="JR39" s="188" t="str">
        <f t="shared" si="551"/>
        <v/>
      </c>
      <c r="JS39" s="188" t="str">
        <f>IF(JP39&lt;&gt;"",IF(ABS($F39-$G39)&gt;=PrSettings!$M$7,(ABS($F39-$G39-JM39+JN39)&lt;=1)*1,IF(AND(JP39,$F39=$G39,$F39&gt;=PrSettings!$M$6),(ABS(JM39-$F39)&lt;=1)*1,IF(AND(JP39,$F39+$G39&gt;=PrSettings!$M$8),(ABS(JM39-$F39)+ABS(JN39-$G39)&lt;=1)*1,""))),"")</f>
        <v/>
      </c>
      <c r="JT39" s="468"/>
      <c r="JV39" s="186">
        <f t="shared" si="21"/>
        <v>23</v>
      </c>
      <c r="JW39" s="187" t="str">
        <f t="shared" si="552"/>
        <v>Ecuador</v>
      </c>
      <c r="JX39" s="188">
        <f t="shared" si="89"/>
        <v>10</v>
      </c>
      <c r="JY39" s="187" t="str">
        <f t="shared" si="553"/>
        <v>Germany</v>
      </c>
      <c r="JZ39" s="222"/>
      <c r="KA39" s="222"/>
      <c r="KB39" s="467"/>
      <c r="KC39" s="188" t="str">
        <f t="shared" si="554"/>
        <v/>
      </c>
      <c r="KD39" s="188" t="str">
        <f>IF((KC39&lt;&gt;""),IF(OR($F39&lt;&gt;$G39,PrSettings!$M$4="●"),(($F39-$G39)=(JZ39-KA39))*1,0),"")</f>
        <v/>
      </c>
      <c r="KE39" s="188" t="str">
        <f t="shared" si="555"/>
        <v/>
      </c>
      <c r="KF39" s="188" t="str">
        <f>IF(KC39&lt;&gt;"",IF(ABS($F39-$G39)&gt;=PrSettings!$M$7,(ABS($F39-$G39-JZ39+KA39)&lt;=1)*1,IF(AND(KC39,$F39=$G39,$F39&gt;=PrSettings!$M$6),(ABS(JZ39-$F39)&lt;=1)*1,IF(AND(KC39,$F39+$G39&gt;=PrSettings!$M$8),(ABS(JZ39-$F39)+ABS(KA39-$G39)&lt;=1)*1,""))),"")</f>
        <v/>
      </c>
      <c r="KG39" s="468"/>
      <c r="KI39" s="186">
        <f t="shared" si="22"/>
        <v>23</v>
      </c>
      <c r="KJ39" s="187" t="str">
        <f t="shared" si="556"/>
        <v>Ecuador</v>
      </c>
      <c r="KK39" s="188">
        <f t="shared" si="92"/>
        <v>10</v>
      </c>
      <c r="KL39" s="187" t="str">
        <f t="shared" si="557"/>
        <v>Germany</v>
      </c>
      <c r="KM39" s="222"/>
      <c r="KN39" s="222"/>
      <c r="KO39" s="467"/>
      <c r="KP39" s="188" t="str">
        <f t="shared" si="558"/>
        <v/>
      </c>
      <c r="KQ39" s="188" t="str">
        <f>IF((KP39&lt;&gt;""),IF(OR($F39&lt;&gt;$G39,PrSettings!$M$4="●"),(($F39-$G39)=(KM39-KN39))*1,0),"")</f>
        <v/>
      </c>
      <c r="KR39" s="188" t="str">
        <f t="shared" si="559"/>
        <v/>
      </c>
      <c r="KS39" s="188" t="str">
        <f>IF(KP39&lt;&gt;"",IF(ABS($F39-$G39)&gt;=PrSettings!$M$7,(ABS($F39-$G39-KM39+KN39)&lt;=1)*1,IF(AND(KP39,$F39=$G39,$F39&gt;=PrSettings!$M$6),(ABS(KM39-$F39)&lt;=1)*1,IF(AND(KP39,$F39+$G39&gt;=PrSettings!$M$8),(ABS(KM39-$F39)+ABS(KN39-$G39)&lt;=1)*1,""))),"")</f>
        <v/>
      </c>
      <c r="KT39" s="468"/>
      <c r="KV39" s="186">
        <f t="shared" si="23"/>
        <v>23</v>
      </c>
      <c r="KW39" s="187" t="str">
        <f t="shared" si="560"/>
        <v>Ecuador</v>
      </c>
      <c r="KX39" s="188">
        <f t="shared" si="95"/>
        <v>10</v>
      </c>
      <c r="KY39" s="187" t="str">
        <f t="shared" si="561"/>
        <v>Germany</v>
      </c>
      <c r="KZ39" s="222"/>
      <c r="LA39" s="222"/>
      <c r="LB39" s="467"/>
      <c r="LC39" s="188" t="str">
        <f t="shared" si="562"/>
        <v/>
      </c>
      <c r="LD39" s="188" t="str">
        <f>IF((LC39&lt;&gt;""),IF(OR($F39&lt;&gt;$G39,PrSettings!$M$4="●"),(($F39-$G39)=(KZ39-LA39))*1,0),"")</f>
        <v/>
      </c>
      <c r="LE39" s="188" t="str">
        <f t="shared" si="563"/>
        <v/>
      </c>
      <c r="LF39" s="188" t="str">
        <f>IF(LC39&lt;&gt;"",IF(ABS($F39-$G39)&gt;=PrSettings!$M$7,(ABS($F39-$G39-KZ39+LA39)&lt;=1)*1,IF(AND(LC39,$F39=$G39,$F39&gt;=PrSettings!$M$6),(ABS(KZ39-$F39)&lt;=1)*1,IF(AND(LC39,$F39+$G39&gt;=PrSettings!$M$8),(ABS(KZ39-$F39)+ABS(LA39-$G39)&lt;=1)*1,""))),"")</f>
        <v/>
      </c>
      <c r="LG39" s="468"/>
      <c r="LI39" s="186">
        <f t="shared" si="24"/>
        <v>23</v>
      </c>
      <c r="LJ39" s="187" t="str">
        <f t="shared" si="564"/>
        <v>Ecuador</v>
      </c>
      <c r="LK39" s="188">
        <f t="shared" si="98"/>
        <v>10</v>
      </c>
      <c r="LL39" s="187" t="str">
        <f t="shared" si="565"/>
        <v>Germany</v>
      </c>
      <c r="LM39" s="222"/>
      <c r="LN39" s="222"/>
      <c r="LO39" s="467"/>
      <c r="LP39" s="188" t="str">
        <f t="shared" si="566"/>
        <v/>
      </c>
      <c r="LQ39" s="188" t="str">
        <f>IF((LP39&lt;&gt;""),IF(OR($F39&lt;&gt;$G39,PrSettings!$M$4="●"),(($F39-$G39)=(LM39-LN39))*1,0),"")</f>
        <v/>
      </c>
      <c r="LR39" s="188" t="str">
        <f t="shared" si="567"/>
        <v/>
      </c>
      <c r="LS39" s="188" t="str">
        <f>IF(LP39&lt;&gt;"",IF(ABS($F39-$G39)&gt;=PrSettings!$M$7,(ABS($F39-$G39-LM39+LN39)&lt;=1)*1,IF(AND(LP39,$F39=$G39,$F39&gt;=PrSettings!$M$6),(ABS(LM39-$F39)&lt;=1)*1,IF(AND(LP39,$F39+$G39&gt;=PrSettings!$M$8),(ABS(LM39-$F39)+ABS(LN39-$G39)&lt;=1)*1,""))),"")</f>
        <v/>
      </c>
      <c r="LT39" s="468"/>
      <c r="LV39" s="186">
        <f t="shared" si="25"/>
        <v>23</v>
      </c>
      <c r="LW39" s="187" t="str">
        <f t="shared" si="568"/>
        <v>Ecuador</v>
      </c>
      <c r="LX39" s="188">
        <f t="shared" si="101"/>
        <v>10</v>
      </c>
      <c r="LY39" s="187" t="str">
        <f t="shared" si="569"/>
        <v>Germany</v>
      </c>
      <c r="LZ39" s="222"/>
      <c r="MA39" s="222"/>
      <c r="MB39" s="467"/>
      <c r="MC39" s="188" t="str">
        <f t="shared" si="570"/>
        <v/>
      </c>
      <c r="MD39" s="188" t="str">
        <f>IF((MC39&lt;&gt;""),IF(OR($F39&lt;&gt;$G39,PrSettings!$M$4="●"),(($F39-$G39)=(LZ39-MA39))*1,0),"")</f>
        <v/>
      </c>
      <c r="ME39" s="188" t="str">
        <f t="shared" si="571"/>
        <v/>
      </c>
      <c r="MF39" s="188" t="str">
        <f>IF(MC39&lt;&gt;"",IF(ABS($F39-$G39)&gt;=PrSettings!$M$7,(ABS($F39-$G39-LZ39+MA39)&lt;=1)*1,IF(AND(MC39,$F39=$G39,$F39&gt;=PrSettings!$M$6),(ABS(LZ39-$F39)&lt;=1)*1,IF(AND(MC39,$F39+$G39&gt;=PrSettings!$M$8),(ABS(LZ39-$F39)+ABS(MA39-$G39)&lt;=1)*1,""))),"")</f>
        <v/>
      </c>
      <c r="MG39" s="468"/>
    </row>
    <row r="40" spans="1:345" ht="24" customHeight="1">
      <c r="B40" s="195" t="str">
        <f>Language!$E$130&amp;" F"</f>
        <v>Group F</v>
      </c>
      <c r="C40" s="196"/>
      <c r="D40" s="201"/>
      <c r="E40" s="198"/>
      <c r="F40" s="202"/>
      <c r="G40" s="203"/>
      <c r="I40" s="195" t="str">
        <f t="shared" si="0"/>
        <v>Group F</v>
      </c>
      <c r="J40" s="201"/>
      <c r="K40" s="201"/>
      <c r="L40" s="198"/>
      <c r="M40" s="226"/>
      <c r="N40" s="227"/>
      <c r="O40" s="199"/>
      <c r="P40" s="210"/>
      <c r="Q40" s="210"/>
      <c r="R40" s="198"/>
      <c r="S40" s="198"/>
      <c r="T40" s="211"/>
      <c r="V40" s="195" t="str">
        <f t="shared" si="1"/>
        <v>Group F</v>
      </c>
      <c r="W40" s="201"/>
      <c r="X40" s="201"/>
      <c r="Y40" s="198"/>
      <c r="Z40" s="226"/>
      <c r="AA40" s="227"/>
      <c r="AB40" s="199"/>
      <c r="AC40" s="210"/>
      <c r="AD40" s="210"/>
      <c r="AE40" s="198"/>
      <c r="AF40" s="198"/>
      <c r="AG40" s="211"/>
      <c r="AI40" s="195" t="str">
        <f t="shared" si="2"/>
        <v>Group F</v>
      </c>
      <c r="AJ40" s="201"/>
      <c r="AK40" s="201"/>
      <c r="AL40" s="198"/>
      <c r="AM40" s="226"/>
      <c r="AN40" s="227"/>
      <c r="AO40" s="199"/>
      <c r="AP40" s="210"/>
      <c r="AQ40" s="210"/>
      <c r="AR40" s="198"/>
      <c r="AS40" s="198"/>
      <c r="AT40" s="211"/>
      <c r="AV40" s="195" t="str">
        <f t="shared" si="3"/>
        <v>Group F</v>
      </c>
      <c r="AW40" s="201"/>
      <c r="AX40" s="201"/>
      <c r="AY40" s="198"/>
      <c r="AZ40" s="226"/>
      <c r="BA40" s="227"/>
      <c r="BB40" s="199"/>
      <c r="BC40" s="210"/>
      <c r="BD40" s="210"/>
      <c r="BE40" s="198"/>
      <c r="BF40" s="198"/>
      <c r="BG40" s="211"/>
      <c r="BI40" s="195" t="str">
        <f t="shared" si="4"/>
        <v>Group F</v>
      </c>
      <c r="BJ40" s="201"/>
      <c r="BK40" s="201"/>
      <c r="BL40" s="198"/>
      <c r="BM40" s="226"/>
      <c r="BN40" s="227"/>
      <c r="BO40" s="199"/>
      <c r="BP40" s="210"/>
      <c r="BQ40" s="210"/>
      <c r="BR40" s="198"/>
      <c r="BS40" s="198"/>
      <c r="BT40" s="211"/>
      <c r="BV40" s="195" t="str">
        <f t="shared" si="5"/>
        <v>Group F</v>
      </c>
      <c r="BW40" s="201"/>
      <c r="BX40" s="201"/>
      <c r="BY40" s="198"/>
      <c r="BZ40" s="226"/>
      <c r="CA40" s="227"/>
      <c r="CB40" s="199"/>
      <c r="CC40" s="210"/>
      <c r="CD40" s="210"/>
      <c r="CE40" s="198"/>
      <c r="CF40" s="198"/>
      <c r="CG40" s="211"/>
      <c r="CI40" s="195" t="str">
        <f t="shared" si="6"/>
        <v>Group F</v>
      </c>
      <c r="CJ40" s="201"/>
      <c r="CK40" s="201"/>
      <c r="CL40" s="198"/>
      <c r="CM40" s="226"/>
      <c r="CN40" s="227"/>
      <c r="CO40" s="199"/>
      <c r="CP40" s="210"/>
      <c r="CQ40" s="210"/>
      <c r="CR40" s="198"/>
      <c r="CS40" s="198"/>
      <c r="CT40" s="211"/>
      <c r="CV40" s="195" t="str">
        <f t="shared" si="7"/>
        <v>Group F</v>
      </c>
      <c r="CW40" s="201"/>
      <c r="CX40" s="201"/>
      <c r="CY40" s="198"/>
      <c r="CZ40" s="226"/>
      <c r="DA40" s="227"/>
      <c r="DB40" s="199"/>
      <c r="DC40" s="210"/>
      <c r="DD40" s="210"/>
      <c r="DE40" s="198"/>
      <c r="DF40" s="198"/>
      <c r="DG40" s="211"/>
      <c r="DI40" s="195" t="str">
        <f t="shared" si="8"/>
        <v>Group F</v>
      </c>
      <c r="DJ40" s="201"/>
      <c r="DK40" s="201"/>
      <c r="DL40" s="198"/>
      <c r="DM40" s="226"/>
      <c r="DN40" s="227"/>
      <c r="DO40" s="199"/>
      <c r="DP40" s="210"/>
      <c r="DQ40" s="210"/>
      <c r="DR40" s="198"/>
      <c r="DS40" s="198"/>
      <c r="DT40" s="211"/>
      <c r="DV40" s="195" t="str">
        <f t="shared" si="9"/>
        <v>Group F</v>
      </c>
      <c r="DW40" s="201"/>
      <c r="DX40" s="201"/>
      <c r="DY40" s="198"/>
      <c r="DZ40" s="226"/>
      <c r="EA40" s="227"/>
      <c r="EB40" s="199"/>
      <c r="EC40" s="210"/>
      <c r="ED40" s="210"/>
      <c r="EE40" s="198"/>
      <c r="EF40" s="198"/>
      <c r="EG40" s="211"/>
      <c r="EI40" s="195" t="str">
        <f t="shared" si="10"/>
        <v>Group F</v>
      </c>
      <c r="EJ40" s="201"/>
      <c r="EK40" s="201"/>
      <c r="EL40" s="198"/>
      <c r="EM40" s="226"/>
      <c r="EN40" s="227"/>
      <c r="EO40" s="199"/>
      <c r="EP40" s="210"/>
      <c r="EQ40" s="210"/>
      <c r="ER40" s="198"/>
      <c r="ES40" s="198"/>
      <c r="ET40" s="211"/>
      <c r="EV40" s="195" t="str">
        <f t="shared" si="11"/>
        <v>Group F</v>
      </c>
      <c r="EW40" s="201"/>
      <c r="EX40" s="201"/>
      <c r="EY40" s="198"/>
      <c r="EZ40" s="226"/>
      <c r="FA40" s="227"/>
      <c r="FB40" s="199"/>
      <c r="FC40" s="210"/>
      <c r="FD40" s="210"/>
      <c r="FE40" s="198"/>
      <c r="FF40" s="198"/>
      <c r="FG40" s="211"/>
      <c r="FI40" s="195" t="str">
        <f t="shared" si="12"/>
        <v>Group F</v>
      </c>
      <c r="FJ40" s="201"/>
      <c r="FK40" s="201"/>
      <c r="FL40" s="198"/>
      <c r="FM40" s="226"/>
      <c r="FN40" s="227"/>
      <c r="FO40" s="199"/>
      <c r="FP40" s="210"/>
      <c r="FQ40" s="210"/>
      <c r="FR40" s="198"/>
      <c r="FS40" s="198"/>
      <c r="FT40" s="211"/>
      <c r="FV40" s="195" t="str">
        <f t="shared" si="13"/>
        <v>Group F</v>
      </c>
      <c r="FW40" s="201"/>
      <c r="FX40" s="201"/>
      <c r="FY40" s="198"/>
      <c r="FZ40" s="226"/>
      <c r="GA40" s="227"/>
      <c r="GB40" s="199"/>
      <c r="GC40" s="210"/>
      <c r="GD40" s="210"/>
      <c r="GE40" s="198"/>
      <c r="GF40" s="198"/>
      <c r="GG40" s="211"/>
      <c r="GI40" s="195" t="str">
        <f t="shared" si="14"/>
        <v>Group F</v>
      </c>
      <c r="GJ40" s="201"/>
      <c r="GK40" s="201"/>
      <c r="GL40" s="198"/>
      <c r="GM40" s="226"/>
      <c r="GN40" s="227"/>
      <c r="GO40" s="199"/>
      <c r="GP40" s="210"/>
      <c r="GQ40" s="210"/>
      <c r="GR40" s="198"/>
      <c r="GS40" s="198"/>
      <c r="GT40" s="211"/>
      <c r="GV40" s="195" t="str">
        <f t="shared" si="15"/>
        <v>Group F</v>
      </c>
      <c r="GW40" s="201"/>
      <c r="GX40" s="201"/>
      <c r="GY40" s="198"/>
      <c r="GZ40" s="226"/>
      <c r="HA40" s="227"/>
      <c r="HB40" s="199"/>
      <c r="HC40" s="210"/>
      <c r="HD40" s="210"/>
      <c r="HE40" s="198"/>
      <c r="HF40" s="198"/>
      <c r="HG40" s="211"/>
      <c r="HI40" s="195" t="str">
        <f t="shared" si="16"/>
        <v>Group F</v>
      </c>
      <c r="HJ40" s="201"/>
      <c r="HK40" s="201"/>
      <c r="HL40" s="198"/>
      <c r="HM40" s="226"/>
      <c r="HN40" s="227"/>
      <c r="HO40" s="199"/>
      <c r="HP40" s="210"/>
      <c r="HQ40" s="210"/>
      <c r="HR40" s="198"/>
      <c r="HS40" s="198"/>
      <c r="HT40" s="211"/>
      <c r="HV40" s="195" t="str">
        <f t="shared" si="17"/>
        <v>Group F</v>
      </c>
      <c r="HW40" s="201"/>
      <c r="HX40" s="201"/>
      <c r="HY40" s="198"/>
      <c r="HZ40" s="226"/>
      <c r="IA40" s="227"/>
      <c r="IB40" s="199"/>
      <c r="IC40" s="210"/>
      <c r="ID40" s="210"/>
      <c r="IE40" s="198"/>
      <c r="IF40" s="198"/>
      <c r="IG40" s="211"/>
      <c r="II40" s="195" t="str">
        <f t="shared" si="18"/>
        <v>Group F</v>
      </c>
      <c r="IJ40" s="201"/>
      <c r="IK40" s="201"/>
      <c r="IL40" s="198"/>
      <c r="IM40" s="226"/>
      <c r="IN40" s="227"/>
      <c r="IO40" s="199"/>
      <c r="IP40" s="210"/>
      <c r="IQ40" s="210"/>
      <c r="IR40" s="198"/>
      <c r="IS40" s="198"/>
      <c r="IT40" s="211"/>
      <c r="IV40" s="195" t="str">
        <f t="shared" si="19"/>
        <v>Group F</v>
      </c>
      <c r="IW40" s="201"/>
      <c r="IX40" s="201"/>
      <c r="IY40" s="198"/>
      <c r="IZ40" s="226"/>
      <c r="JA40" s="227"/>
      <c r="JB40" s="199"/>
      <c r="JC40" s="210"/>
      <c r="JD40" s="210"/>
      <c r="JE40" s="198"/>
      <c r="JF40" s="198"/>
      <c r="JG40" s="211"/>
      <c r="JI40" s="195" t="str">
        <f t="shared" si="20"/>
        <v>Group F</v>
      </c>
      <c r="JJ40" s="201"/>
      <c r="JK40" s="201"/>
      <c r="JL40" s="198"/>
      <c r="JM40" s="226"/>
      <c r="JN40" s="227"/>
      <c r="JO40" s="199"/>
      <c r="JP40" s="210"/>
      <c r="JQ40" s="210"/>
      <c r="JR40" s="198"/>
      <c r="JS40" s="198"/>
      <c r="JT40" s="211"/>
      <c r="JV40" s="195" t="str">
        <f t="shared" si="21"/>
        <v>Group F</v>
      </c>
      <c r="JW40" s="201"/>
      <c r="JX40" s="201"/>
      <c r="JY40" s="198"/>
      <c r="JZ40" s="226"/>
      <c r="KA40" s="227"/>
      <c r="KB40" s="199"/>
      <c r="KC40" s="210"/>
      <c r="KD40" s="210"/>
      <c r="KE40" s="198"/>
      <c r="KF40" s="198"/>
      <c r="KG40" s="211"/>
      <c r="KI40" s="195" t="str">
        <f t="shared" si="22"/>
        <v>Group F</v>
      </c>
      <c r="KJ40" s="201"/>
      <c r="KK40" s="201"/>
      <c r="KL40" s="198"/>
      <c r="KM40" s="226"/>
      <c r="KN40" s="227"/>
      <c r="KO40" s="199"/>
      <c r="KP40" s="210"/>
      <c r="KQ40" s="210"/>
      <c r="KR40" s="198"/>
      <c r="KS40" s="198"/>
      <c r="KT40" s="211"/>
      <c r="KV40" s="195" t="str">
        <f t="shared" si="23"/>
        <v>Group F</v>
      </c>
      <c r="KW40" s="201"/>
      <c r="KX40" s="201"/>
      <c r="KY40" s="198"/>
      <c r="KZ40" s="226"/>
      <c r="LA40" s="227"/>
      <c r="LB40" s="199"/>
      <c r="LC40" s="210"/>
      <c r="LD40" s="210"/>
      <c r="LE40" s="198"/>
      <c r="LF40" s="198"/>
      <c r="LG40" s="211"/>
      <c r="LI40" s="195" t="str">
        <f t="shared" si="24"/>
        <v>Group F</v>
      </c>
      <c r="LJ40" s="201"/>
      <c r="LK40" s="201"/>
      <c r="LL40" s="198"/>
      <c r="LM40" s="226"/>
      <c r="LN40" s="227"/>
      <c r="LO40" s="199"/>
      <c r="LP40" s="210"/>
      <c r="LQ40" s="210"/>
      <c r="LR40" s="198"/>
      <c r="LS40" s="198"/>
      <c r="LT40" s="211"/>
      <c r="LV40" s="195" t="str">
        <f t="shared" si="25"/>
        <v>Group F</v>
      </c>
      <c r="LW40" s="201"/>
      <c r="LX40" s="201"/>
      <c r="LY40" s="198"/>
      <c r="LZ40" s="226"/>
      <c r="MA40" s="227"/>
      <c r="MB40" s="199"/>
      <c r="MC40" s="210"/>
      <c r="MD40" s="210"/>
      <c r="ME40" s="198"/>
      <c r="MF40" s="198"/>
      <c r="MG40" s="211"/>
    </row>
    <row r="41" spans="1:345">
      <c r="B41" s="186">
        <f>INDEX(Groups!$C$7:$C$65,MATCH(C41,Groups!$D$7:$D$65,0))</f>
        <v>7</v>
      </c>
      <c r="C41" s="187" t="str">
        <f>CalcF!$P$22</f>
        <v>Netherlands</v>
      </c>
      <c r="D41" s="188">
        <f>INDEX(Groups!$C$7:$C$65,MATCH(E41,Groups!$D$7:$D$65,0))</f>
        <v>18</v>
      </c>
      <c r="E41" s="187" t="str">
        <f>CalcF!$Q$22</f>
        <v>Japan</v>
      </c>
      <c r="F41" s="189" t="str">
        <f>CalcF!$R$22</f>
        <v/>
      </c>
      <c r="G41" s="190" t="str">
        <f>CalcF!$S$22</f>
        <v/>
      </c>
      <c r="I41" s="186">
        <f t="shared" si="0"/>
        <v>7</v>
      </c>
      <c r="J41" s="187" t="str">
        <f t="shared" ref="J41:J46" si="572">$C41</f>
        <v>Netherlands</v>
      </c>
      <c r="K41" s="188">
        <f t="shared" si="26"/>
        <v>18</v>
      </c>
      <c r="L41" s="187" t="str">
        <f t="shared" ref="L41:L46" si="573">$E41</f>
        <v>Japan</v>
      </c>
      <c r="M41" s="222"/>
      <c r="N41" s="222"/>
      <c r="O41" s="217"/>
      <c r="P41" s="188" t="str">
        <f t="shared" ref="P41:P46" si="574">IF(($F41&lt;&gt;"")*($G41&lt;&gt;"")*(M41&lt;&gt;"")*(N41&lt;&gt;""),($F41&gt;$G41)*(M41&gt;N41)+($F41=$G41)*(M41=N41)+($F41&lt;$G41)*(M41&lt;N41),"")</f>
        <v/>
      </c>
      <c r="Q41" s="188" t="str">
        <f>IF((P41&lt;&gt;""),IF(OR($F41&lt;&gt;$G41,PrSettings!$M$4="●"),(($F41-$G41)=(M41-N41))*1,0),"")</f>
        <v/>
      </c>
      <c r="R41" s="188" t="str">
        <f t="shared" ref="R41:R46" si="575">IF((P41&lt;&gt;""),($F41=M41)*($G41=N41),"")</f>
        <v/>
      </c>
      <c r="S41" s="188" t="str">
        <f>IF(P41&lt;&gt;"",IF(ABS($F41-$G41)&gt;=PrSettings!$M$7,(ABS($F41-$G41-M41+N41)&lt;=1)*1,IF(AND(P41,$F41=$G41,$F41&gt;=PrSettings!$M$6),(ABS(M41-$F41)&lt;=1)*1,IF(AND(P41,$F41+$G41&gt;=PrSettings!$M$8),(ABS(M41-$F41)+ABS(N41-$G41)&lt;=1)*1,""))),"")</f>
        <v/>
      </c>
      <c r="T41" s="219"/>
      <c r="V41" s="186">
        <f t="shared" si="1"/>
        <v>7</v>
      </c>
      <c r="W41" s="187" t="str">
        <f t="shared" ref="W41:W46" si="576">$C41</f>
        <v>Netherlands</v>
      </c>
      <c r="X41" s="188">
        <f t="shared" si="29"/>
        <v>18</v>
      </c>
      <c r="Y41" s="187" t="str">
        <f t="shared" ref="Y41:Y46" si="577">$E41</f>
        <v>Japan</v>
      </c>
      <c r="Z41" s="222"/>
      <c r="AA41" s="222"/>
      <c r="AB41" s="217"/>
      <c r="AC41" s="188" t="str">
        <f t="shared" ref="AC41:AC46" si="578">IF(($F41&lt;&gt;"")*($G41&lt;&gt;"")*(Z41&lt;&gt;"")*(AA41&lt;&gt;""),($F41&gt;$G41)*(Z41&gt;AA41)+($F41=$G41)*(Z41=AA41)+($F41&lt;$G41)*(Z41&lt;AA41),"")</f>
        <v/>
      </c>
      <c r="AD41" s="188" t="str">
        <f>IF((AC41&lt;&gt;""),IF(OR($F41&lt;&gt;$G41,PrSettings!$M$4="●"),(($F41-$G41)=(Z41-AA41))*1,0),"")</f>
        <v/>
      </c>
      <c r="AE41" s="188" t="str">
        <f t="shared" ref="AE41:AE46" si="579">IF((AC41&lt;&gt;""),($F41=Z41)*($G41=AA41),"")</f>
        <v/>
      </c>
      <c r="AF41" s="188" t="str">
        <f>IF(AC41&lt;&gt;"",IF(ABS($F41-$G41)&gt;=PrSettings!$M$7,(ABS($F41-$G41-Z41+AA41)&lt;=1)*1,IF(AND(AC41,$F41=$G41,$F41&gt;=PrSettings!$M$6),(ABS(Z41-$F41)&lt;=1)*1,IF(AND(AC41,$F41+$G41&gt;=PrSettings!$M$8),(ABS(Z41-$F41)+ABS(AA41-$G41)&lt;=1)*1,""))),"")</f>
        <v/>
      </c>
      <c r="AG41" s="219"/>
      <c r="AI41" s="186">
        <f t="shared" si="2"/>
        <v>7</v>
      </c>
      <c r="AJ41" s="187" t="str">
        <f t="shared" ref="AJ41:AJ46" si="580">$C41</f>
        <v>Netherlands</v>
      </c>
      <c r="AK41" s="188">
        <f t="shared" si="32"/>
        <v>18</v>
      </c>
      <c r="AL41" s="187" t="str">
        <f t="shared" ref="AL41:AL46" si="581">$E41</f>
        <v>Japan</v>
      </c>
      <c r="AM41" s="222"/>
      <c r="AN41" s="222"/>
      <c r="AO41" s="217"/>
      <c r="AP41" s="188" t="str">
        <f t="shared" ref="AP41:AP46" si="582">IF(($F41&lt;&gt;"")*($G41&lt;&gt;"")*(AM41&lt;&gt;"")*(AN41&lt;&gt;""),($F41&gt;$G41)*(AM41&gt;AN41)+($F41=$G41)*(AM41=AN41)+($F41&lt;$G41)*(AM41&lt;AN41),"")</f>
        <v/>
      </c>
      <c r="AQ41" s="188" t="str">
        <f>IF((AP41&lt;&gt;""),IF(OR($F41&lt;&gt;$G41,PrSettings!$M$4="●"),(($F41-$G41)=(AM41-AN41))*1,0),"")</f>
        <v/>
      </c>
      <c r="AR41" s="188" t="str">
        <f t="shared" ref="AR41:AR46" si="583">IF((AP41&lt;&gt;""),($F41=AM41)*($G41=AN41),"")</f>
        <v/>
      </c>
      <c r="AS41" s="188" t="str">
        <f>IF(AP41&lt;&gt;"",IF(ABS($F41-$G41)&gt;=PrSettings!$M$7,(ABS($F41-$G41-AM41+AN41)&lt;=1)*1,IF(AND(AP41,$F41=$G41,$F41&gt;=PrSettings!$M$6),(ABS(AM41-$F41)&lt;=1)*1,IF(AND(AP41,$F41+$G41&gt;=PrSettings!$M$8),(ABS(AM41-$F41)+ABS(AN41-$G41)&lt;=1)*1,""))),"")</f>
        <v/>
      </c>
      <c r="AT41" s="219"/>
      <c r="AV41" s="186">
        <f t="shared" si="3"/>
        <v>7</v>
      </c>
      <c r="AW41" s="187" t="str">
        <f t="shared" ref="AW41:AW46" si="584">$C41</f>
        <v>Netherlands</v>
      </c>
      <c r="AX41" s="188">
        <f t="shared" si="35"/>
        <v>18</v>
      </c>
      <c r="AY41" s="187" t="str">
        <f t="shared" ref="AY41:AY46" si="585">$E41</f>
        <v>Japan</v>
      </c>
      <c r="AZ41" s="222"/>
      <c r="BA41" s="222"/>
      <c r="BB41" s="217"/>
      <c r="BC41" s="188" t="str">
        <f t="shared" ref="BC41:BC46" si="586">IF(($F41&lt;&gt;"")*($G41&lt;&gt;"")*(AZ41&lt;&gt;"")*(BA41&lt;&gt;""),($F41&gt;$G41)*(AZ41&gt;BA41)+($F41=$G41)*(AZ41=BA41)+($F41&lt;$G41)*(AZ41&lt;BA41),"")</f>
        <v/>
      </c>
      <c r="BD41" s="188" t="str">
        <f>IF((BC41&lt;&gt;""),IF(OR($F41&lt;&gt;$G41,PrSettings!$M$4="●"),(($F41-$G41)=(AZ41-BA41))*1,0),"")</f>
        <v/>
      </c>
      <c r="BE41" s="188" t="str">
        <f t="shared" ref="BE41:BE46" si="587">IF((BC41&lt;&gt;""),($F41=AZ41)*($G41=BA41),"")</f>
        <v/>
      </c>
      <c r="BF41" s="188" t="str">
        <f>IF(BC41&lt;&gt;"",IF(ABS($F41-$G41)&gt;=PrSettings!$M$7,(ABS($F41-$G41-AZ41+BA41)&lt;=1)*1,IF(AND(BC41,$F41=$G41,$F41&gt;=PrSettings!$M$6),(ABS(AZ41-$F41)&lt;=1)*1,IF(AND(BC41,$F41+$G41&gt;=PrSettings!$M$8),(ABS(AZ41-$F41)+ABS(BA41-$G41)&lt;=1)*1,""))),"")</f>
        <v/>
      </c>
      <c r="BG41" s="219"/>
      <c r="BI41" s="186">
        <f t="shared" si="4"/>
        <v>7</v>
      </c>
      <c r="BJ41" s="187" t="str">
        <f t="shared" ref="BJ41:BJ46" si="588">$C41</f>
        <v>Netherlands</v>
      </c>
      <c r="BK41" s="188">
        <f t="shared" si="38"/>
        <v>18</v>
      </c>
      <c r="BL41" s="187" t="str">
        <f t="shared" ref="BL41:BL46" si="589">$E41</f>
        <v>Japan</v>
      </c>
      <c r="BM41" s="222"/>
      <c r="BN41" s="222"/>
      <c r="BO41" s="217"/>
      <c r="BP41" s="188" t="str">
        <f t="shared" ref="BP41:BP46" si="590">IF(($F41&lt;&gt;"")*($G41&lt;&gt;"")*(BM41&lt;&gt;"")*(BN41&lt;&gt;""),($F41&gt;$G41)*(BM41&gt;BN41)+($F41=$G41)*(BM41=BN41)+($F41&lt;$G41)*(BM41&lt;BN41),"")</f>
        <v/>
      </c>
      <c r="BQ41" s="188" t="str">
        <f>IF((BP41&lt;&gt;""),IF(OR($F41&lt;&gt;$G41,PrSettings!$M$4="●"),(($F41-$G41)=(BM41-BN41))*1,0),"")</f>
        <v/>
      </c>
      <c r="BR41" s="188" t="str">
        <f t="shared" ref="BR41:BR46" si="591">IF((BP41&lt;&gt;""),($F41=BM41)*($G41=BN41),"")</f>
        <v/>
      </c>
      <c r="BS41" s="188" t="str">
        <f>IF(BP41&lt;&gt;"",IF(ABS($F41-$G41)&gt;=PrSettings!$M$7,(ABS($F41-$G41-BM41+BN41)&lt;=1)*1,IF(AND(BP41,$F41=$G41,$F41&gt;=PrSettings!$M$6),(ABS(BM41-$F41)&lt;=1)*1,IF(AND(BP41,$F41+$G41&gt;=PrSettings!$M$8),(ABS(BM41-$F41)+ABS(BN41-$G41)&lt;=1)*1,""))),"")</f>
        <v/>
      </c>
      <c r="BT41" s="219"/>
      <c r="BV41" s="186">
        <f t="shared" si="5"/>
        <v>7</v>
      </c>
      <c r="BW41" s="187" t="str">
        <f t="shared" ref="BW41:BW46" si="592">$C41</f>
        <v>Netherlands</v>
      </c>
      <c r="BX41" s="188">
        <f t="shared" si="41"/>
        <v>18</v>
      </c>
      <c r="BY41" s="187" t="str">
        <f t="shared" ref="BY41:BY46" si="593">$E41</f>
        <v>Japan</v>
      </c>
      <c r="BZ41" s="222"/>
      <c r="CA41" s="222"/>
      <c r="CB41" s="217"/>
      <c r="CC41" s="188" t="str">
        <f t="shared" ref="CC41:CC46" si="594">IF(($F41&lt;&gt;"")*($G41&lt;&gt;"")*(BZ41&lt;&gt;"")*(CA41&lt;&gt;""),($F41&gt;$G41)*(BZ41&gt;CA41)+($F41=$G41)*(BZ41=CA41)+($F41&lt;$G41)*(BZ41&lt;CA41),"")</f>
        <v/>
      </c>
      <c r="CD41" s="188" t="str">
        <f>IF((CC41&lt;&gt;""),IF(OR($F41&lt;&gt;$G41,PrSettings!$M$4="●"),(($F41-$G41)=(BZ41-CA41))*1,0),"")</f>
        <v/>
      </c>
      <c r="CE41" s="188" t="str">
        <f t="shared" ref="CE41:CE46" si="595">IF((CC41&lt;&gt;""),($F41=BZ41)*($G41=CA41),"")</f>
        <v/>
      </c>
      <c r="CF41" s="188" t="str">
        <f>IF(CC41&lt;&gt;"",IF(ABS($F41-$G41)&gt;=PrSettings!$M$7,(ABS($F41-$G41-BZ41+CA41)&lt;=1)*1,IF(AND(CC41,$F41=$G41,$F41&gt;=PrSettings!$M$6),(ABS(BZ41-$F41)&lt;=1)*1,IF(AND(CC41,$F41+$G41&gt;=PrSettings!$M$8),(ABS(BZ41-$F41)+ABS(CA41-$G41)&lt;=1)*1,""))),"")</f>
        <v/>
      </c>
      <c r="CG41" s="219"/>
      <c r="CI41" s="186">
        <f t="shared" si="6"/>
        <v>7</v>
      </c>
      <c r="CJ41" s="187" t="str">
        <f t="shared" ref="CJ41:CJ46" si="596">$C41</f>
        <v>Netherlands</v>
      </c>
      <c r="CK41" s="188">
        <f t="shared" si="44"/>
        <v>18</v>
      </c>
      <c r="CL41" s="187" t="str">
        <f t="shared" ref="CL41:CL46" si="597">$E41</f>
        <v>Japan</v>
      </c>
      <c r="CM41" s="222"/>
      <c r="CN41" s="222"/>
      <c r="CO41" s="217"/>
      <c r="CP41" s="188" t="str">
        <f t="shared" ref="CP41:CP46" si="598">IF(($F41&lt;&gt;"")*($G41&lt;&gt;"")*(CM41&lt;&gt;"")*(CN41&lt;&gt;""),($F41&gt;$G41)*(CM41&gt;CN41)+($F41=$G41)*(CM41=CN41)+($F41&lt;$G41)*(CM41&lt;CN41),"")</f>
        <v/>
      </c>
      <c r="CQ41" s="188" t="str">
        <f>IF((CP41&lt;&gt;""),IF(OR($F41&lt;&gt;$G41,PrSettings!$M$4="●"),(($F41-$G41)=(CM41-CN41))*1,0),"")</f>
        <v/>
      </c>
      <c r="CR41" s="188" t="str">
        <f t="shared" ref="CR41:CR46" si="599">IF((CP41&lt;&gt;""),($F41=CM41)*($G41=CN41),"")</f>
        <v/>
      </c>
      <c r="CS41" s="188" t="str">
        <f>IF(CP41&lt;&gt;"",IF(ABS($F41-$G41)&gt;=PrSettings!$M$7,(ABS($F41-$G41-CM41+CN41)&lt;=1)*1,IF(AND(CP41,$F41=$G41,$F41&gt;=PrSettings!$M$6),(ABS(CM41-$F41)&lt;=1)*1,IF(AND(CP41,$F41+$G41&gt;=PrSettings!$M$8),(ABS(CM41-$F41)+ABS(CN41-$G41)&lt;=1)*1,""))),"")</f>
        <v/>
      </c>
      <c r="CT41" s="219"/>
      <c r="CV41" s="186">
        <f t="shared" si="7"/>
        <v>7</v>
      </c>
      <c r="CW41" s="187" t="str">
        <f t="shared" ref="CW41:CW46" si="600">$C41</f>
        <v>Netherlands</v>
      </c>
      <c r="CX41" s="188">
        <f t="shared" si="47"/>
        <v>18</v>
      </c>
      <c r="CY41" s="187" t="str">
        <f t="shared" ref="CY41:CY46" si="601">$E41</f>
        <v>Japan</v>
      </c>
      <c r="CZ41" s="222"/>
      <c r="DA41" s="222"/>
      <c r="DB41" s="217"/>
      <c r="DC41" s="188" t="str">
        <f t="shared" ref="DC41:DC46" si="602">IF(($F41&lt;&gt;"")*($G41&lt;&gt;"")*(CZ41&lt;&gt;"")*(DA41&lt;&gt;""),($F41&gt;$G41)*(CZ41&gt;DA41)+($F41=$G41)*(CZ41=DA41)+($F41&lt;$G41)*(CZ41&lt;DA41),"")</f>
        <v/>
      </c>
      <c r="DD41" s="188" t="str">
        <f>IF((DC41&lt;&gt;""),IF(OR($F41&lt;&gt;$G41,PrSettings!$M$4="●"),(($F41-$G41)=(CZ41-DA41))*1,0),"")</f>
        <v/>
      </c>
      <c r="DE41" s="188" t="str">
        <f t="shared" ref="DE41:DE46" si="603">IF((DC41&lt;&gt;""),($F41=CZ41)*($G41=DA41),"")</f>
        <v/>
      </c>
      <c r="DF41" s="188" t="str">
        <f>IF(DC41&lt;&gt;"",IF(ABS($F41-$G41)&gt;=PrSettings!$M$7,(ABS($F41-$G41-CZ41+DA41)&lt;=1)*1,IF(AND(DC41,$F41=$G41,$F41&gt;=PrSettings!$M$6),(ABS(CZ41-$F41)&lt;=1)*1,IF(AND(DC41,$F41+$G41&gt;=PrSettings!$M$8),(ABS(CZ41-$F41)+ABS(DA41-$G41)&lt;=1)*1,""))),"")</f>
        <v/>
      </c>
      <c r="DG41" s="219"/>
      <c r="DI41" s="186">
        <f t="shared" si="8"/>
        <v>7</v>
      </c>
      <c r="DJ41" s="187" t="str">
        <f t="shared" ref="DJ41:DJ46" si="604">$C41</f>
        <v>Netherlands</v>
      </c>
      <c r="DK41" s="188">
        <f t="shared" si="50"/>
        <v>18</v>
      </c>
      <c r="DL41" s="187" t="str">
        <f t="shared" ref="DL41:DL46" si="605">$E41</f>
        <v>Japan</v>
      </c>
      <c r="DM41" s="222"/>
      <c r="DN41" s="222"/>
      <c r="DO41" s="217"/>
      <c r="DP41" s="188" t="str">
        <f t="shared" ref="DP41:DP46" si="606">IF(($F41&lt;&gt;"")*($G41&lt;&gt;"")*(DM41&lt;&gt;"")*(DN41&lt;&gt;""),($F41&gt;$G41)*(DM41&gt;DN41)+($F41=$G41)*(DM41=DN41)+($F41&lt;$G41)*(DM41&lt;DN41),"")</f>
        <v/>
      </c>
      <c r="DQ41" s="188" t="str">
        <f>IF((DP41&lt;&gt;""),IF(OR($F41&lt;&gt;$G41,PrSettings!$M$4="●"),(($F41-$G41)=(DM41-DN41))*1,0),"")</f>
        <v/>
      </c>
      <c r="DR41" s="188" t="str">
        <f t="shared" ref="DR41:DR46" si="607">IF((DP41&lt;&gt;""),($F41=DM41)*($G41=DN41),"")</f>
        <v/>
      </c>
      <c r="DS41" s="188" t="str">
        <f>IF(DP41&lt;&gt;"",IF(ABS($F41-$G41)&gt;=PrSettings!$M$7,(ABS($F41-$G41-DM41+DN41)&lt;=1)*1,IF(AND(DP41,$F41=$G41,$F41&gt;=PrSettings!$M$6),(ABS(DM41-$F41)&lt;=1)*1,IF(AND(DP41,$F41+$G41&gt;=PrSettings!$M$8),(ABS(DM41-$F41)+ABS(DN41-$G41)&lt;=1)*1,""))),"")</f>
        <v/>
      </c>
      <c r="DT41" s="219"/>
      <c r="DV41" s="186">
        <f t="shared" si="9"/>
        <v>7</v>
      </c>
      <c r="DW41" s="187" t="str">
        <f t="shared" ref="DW41:DW46" si="608">$C41</f>
        <v>Netherlands</v>
      </c>
      <c r="DX41" s="188">
        <f t="shared" si="53"/>
        <v>18</v>
      </c>
      <c r="DY41" s="187" t="str">
        <f t="shared" ref="DY41:DY46" si="609">$E41</f>
        <v>Japan</v>
      </c>
      <c r="DZ41" s="222"/>
      <c r="EA41" s="222"/>
      <c r="EB41" s="217"/>
      <c r="EC41" s="188" t="str">
        <f t="shared" ref="EC41:EC46" si="610">IF(($F41&lt;&gt;"")*($G41&lt;&gt;"")*(DZ41&lt;&gt;"")*(EA41&lt;&gt;""),($F41&gt;$G41)*(DZ41&gt;EA41)+($F41=$G41)*(DZ41=EA41)+($F41&lt;$G41)*(DZ41&lt;EA41),"")</f>
        <v/>
      </c>
      <c r="ED41" s="188" t="str">
        <f>IF((EC41&lt;&gt;""),IF(OR($F41&lt;&gt;$G41,PrSettings!$M$4="●"),(($F41-$G41)=(DZ41-EA41))*1,0),"")</f>
        <v/>
      </c>
      <c r="EE41" s="188" t="str">
        <f t="shared" ref="EE41:EE46" si="611">IF((EC41&lt;&gt;""),($F41=DZ41)*($G41=EA41),"")</f>
        <v/>
      </c>
      <c r="EF41" s="188" t="str">
        <f>IF(EC41&lt;&gt;"",IF(ABS($F41-$G41)&gt;=PrSettings!$M$7,(ABS($F41-$G41-DZ41+EA41)&lt;=1)*1,IF(AND(EC41,$F41=$G41,$F41&gt;=PrSettings!$M$6),(ABS(DZ41-$F41)&lt;=1)*1,IF(AND(EC41,$F41+$G41&gt;=PrSettings!$M$8),(ABS(DZ41-$F41)+ABS(EA41-$G41)&lt;=1)*1,""))),"")</f>
        <v/>
      </c>
      <c r="EG41" s="219"/>
      <c r="EI41" s="186">
        <f t="shared" si="10"/>
        <v>7</v>
      </c>
      <c r="EJ41" s="187" t="str">
        <f t="shared" ref="EJ41:EJ46" si="612">$C41</f>
        <v>Netherlands</v>
      </c>
      <c r="EK41" s="188">
        <f t="shared" si="56"/>
        <v>18</v>
      </c>
      <c r="EL41" s="187" t="str">
        <f t="shared" ref="EL41:EL46" si="613">$E41</f>
        <v>Japan</v>
      </c>
      <c r="EM41" s="222"/>
      <c r="EN41" s="222"/>
      <c r="EO41" s="217"/>
      <c r="EP41" s="188" t="str">
        <f t="shared" ref="EP41:EP46" si="614">IF(($F41&lt;&gt;"")*($G41&lt;&gt;"")*(EM41&lt;&gt;"")*(EN41&lt;&gt;""),($F41&gt;$G41)*(EM41&gt;EN41)+($F41=$G41)*(EM41=EN41)+($F41&lt;$G41)*(EM41&lt;EN41),"")</f>
        <v/>
      </c>
      <c r="EQ41" s="188" t="str">
        <f>IF((EP41&lt;&gt;""),IF(OR($F41&lt;&gt;$G41,PrSettings!$M$4="●"),(($F41-$G41)=(EM41-EN41))*1,0),"")</f>
        <v/>
      </c>
      <c r="ER41" s="188" t="str">
        <f t="shared" ref="ER41:ER46" si="615">IF((EP41&lt;&gt;""),($F41=EM41)*($G41=EN41),"")</f>
        <v/>
      </c>
      <c r="ES41" s="188" t="str">
        <f>IF(EP41&lt;&gt;"",IF(ABS($F41-$G41)&gt;=PrSettings!$M$7,(ABS($F41-$G41-EM41+EN41)&lt;=1)*1,IF(AND(EP41,$F41=$G41,$F41&gt;=PrSettings!$M$6),(ABS(EM41-$F41)&lt;=1)*1,IF(AND(EP41,$F41+$G41&gt;=PrSettings!$M$8),(ABS(EM41-$F41)+ABS(EN41-$G41)&lt;=1)*1,""))),"")</f>
        <v/>
      </c>
      <c r="ET41" s="219"/>
      <c r="EV41" s="186">
        <f t="shared" si="11"/>
        <v>7</v>
      </c>
      <c r="EW41" s="187" t="str">
        <f t="shared" ref="EW41:EW46" si="616">$C41</f>
        <v>Netherlands</v>
      </c>
      <c r="EX41" s="188">
        <f t="shared" si="59"/>
        <v>18</v>
      </c>
      <c r="EY41" s="187" t="str">
        <f t="shared" ref="EY41:EY46" si="617">$E41</f>
        <v>Japan</v>
      </c>
      <c r="EZ41" s="222"/>
      <c r="FA41" s="222"/>
      <c r="FB41" s="217"/>
      <c r="FC41" s="188" t="str">
        <f t="shared" ref="FC41:FC46" si="618">IF(($F41&lt;&gt;"")*($G41&lt;&gt;"")*(EZ41&lt;&gt;"")*(FA41&lt;&gt;""),($F41&gt;$G41)*(EZ41&gt;FA41)+($F41=$G41)*(EZ41=FA41)+($F41&lt;$G41)*(EZ41&lt;FA41),"")</f>
        <v/>
      </c>
      <c r="FD41" s="188" t="str">
        <f>IF((FC41&lt;&gt;""),IF(OR($F41&lt;&gt;$G41,PrSettings!$M$4="●"),(($F41-$G41)=(EZ41-FA41))*1,0),"")</f>
        <v/>
      </c>
      <c r="FE41" s="188" t="str">
        <f t="shared" ref="FE41:FE46" si="619">IF((FC41&lt;&gt;""),($F41=EZ41)*($G41=FA41),"")</f>
        <v/>
      </c>
      <c r="FF41" s="188" t="str">
        <f>IF(FC41&lt;&gt;"",IF(ABS($F41-$G41)&gt;=PrSettings!$M$7,(ABS($F41-$G41-EZ41+FA41)&lt;=1)*1,IF(AND(FC41,$F41=$G41,$F41&gt;=PrSettings!$M$6),(ABS(EZ41-$F41)&lt;=1)*1,IF(AND(FC41,$F41+$G41&gt;=PrSettings!$M$8),(ABS(EZ41-$F41)+ABS(FA41-$G41)&lt;=1)*1,""))),"")</f>
        <v/>
      </c>
      <c r="FG41" s="219"/>
      <c r="FI41" s="186">
        <f t="shared" si="12"/>
        <v>7</v>
      </c>
      <c r="FJ41" s="187" t="str">
        <f t="shared" ref="FJ41:FJ46" si="620">$C41</f>
        <v>Netherlands</v>
      </c>
      <c r="FK41" s="188">
        <f t="shared" si="62"/>
        <v>18</v>
      </c>
      <c r="FL41" s="187" t="str">
        <f t="shared" ref="FL41:FL46" si="621">$E41</f>
        <v>Japan</v>
      </c>
      <c r="FM41" s="222"/>
      <c r="FN41" s="222"/>
      <c r="FO41" s="217"/>
      <c r="FP41" s="188" t="str">
        <f t="shared" ref="FP41:FP46" si="622">IF(($F41&lt;&gt;"")*($G41&lt;&gt;"")*(FM41&lt;&gt;"")*(FN41&lt;&gt;""),($F41&gt;$G41)*(FM41&gt;FN41)+($F41=$G41)*(FM41=FN41)+($F41&lt;$G41)*(FM41&lt;FN41),"")</f>
        <v/>
      </c>
      <c r="FQ41" s="188" t="str">
        <f>IF((FP41&lt;&gt;""),IF(OR($F41&lt;&gt;$G41,PrSettings!$M$4="●"),(($F41-$G41)=(FM41-FN41))*1,0),"")</f>
        <v/>
      </c>
      <c r="FR41" s="188" t="str">
        <f t="shared" ref="FR41:FR46" si="623">IF((FP41&lt;&gt;""),($F41=FM41)*($G41=FN41),"")</f>
        <v/>
      </c>
      <c r="FS41" s="188" t="str">
        <f>IF(FP41&lt;&gt;"",IF(ABS($F41-$G41)&gt;=PrSettings!$M$7,(ABS($F41-$G41-FM41+FN41)&lt;=1)*1,IF(AND(FP41,$F41=$G41,$F41&gt;=PrSettings!$M$6),(ABS(FM41-$F41)&lt;=1)*1,IF(AND(FP41,$F41+$G41&gt;=PrSettings!$M$8),(ABS(FM41-$F41)+ABS(FN41-$G41)&lt;=1)*1,""))),"")</f>
        <v/>
      </c>
      <c r="FT41" s="219"/>
      <c r="FV41" s="186">
        <f t="shared" si="13"/>
        <v>7</v>
      </c>
      <c r="FW41" s="187" t="str">
        <f t="shared" ref="FW41:FW46" si="624">$C41</f>
        <v>Netherlands</v>
      </c>
      <c r="FX41" s="188">
        <f t="shared" si="65"/>
        <v>18</v>
      </c>
      <c r="FY41" s="187" t="str">
        <f t="shared" ref="FY41:FY46" si="625">$E41</f>
        <v>Japan</v>
      </c>
      <c r="FZ41" s="222"/>
      <c r="GA41" s="222"/>
      <c r="GB41" s="217"/>
      <c r="GC41" s="188" t="str">
        <f t="shared" ref="GC41:GC46" si="626">IF(($F41&lt;&gt;"")*($G41&lt;&gt;"")*(FZ41&lt;&gt;"")*(GA41&lt;&gt;""),($F41&gt;$G41)*(FZ41&gt;GA41)+($F41=$G41)*(FZ41=GA41)+($F41&lt;$G41)*(FZ41&lt;GA41),"")</f>
        <v/>
      </c>
      <c r="GD41" s="188" t="str">
        <f>IF((GC41&lt;&gt;""),IF(OR($F41&lt;&gt;$G41,PrSettings!$M$4="●"),(($F41-$G41)=(FZ41-GA41))*1,0),"")</f>
        <v/>
      </c>
      <c r="GE41" s="188" t="str">
        <f t="shared" ref="GE41:GE46" si="627">IF((GC41&lt;&gt;""),($F41=FZ41)*($G41=GA41),"")</f>
        <v/>
      </c>
      <c r="GF41" s="188" t="str">
        <f>IF(GC41&lt;&gt;"",IF(ABS($F41-$G41)&gt;=PrSettings!$M$7,(ABS($F41-$G41-FZ41+GA41)&lt;=1)*1,IF(AND(GC41,$F41=$G41,$F41&gt;=PrSettings!$M$6),(ABS(FZ41-$F41)&lt;=1)*1,IF(AND(GC41,$F41+$G41&gt;=PrSettings!$M$8),(ABS(FZ41-$F41)+ABS(GA41-$G41)&lt;=1)*1,""))),"")</f>
        <v/>
      </c>
      <c r="GG41" s="219"/>
      <c r="GI41" s="186">
        <f t="shared" si="14"/>
        <v>7</v>
      </c>
      <c r="GJ41" s="187" t="str">
        <f t="shared" ref="GJ41:GJ46" si="628">$C41</f>
        <v>Netherlands</v>
      </c>
      <c r="GK41" s="188">
        <f t="shared" si="68"/>
        <v>18</v>
      </c>
      <c r="GL41" s="187" t="str">
        <f t="shared" ref="GL41:GL46" si="629">$E41</f>
        <v>Japan</v>
      </c>
      <c r="GM41" s="222"/>
      <c r="GN41" s="222"/>
      <c r="GO41" s="217"/>
      <c r="GP41" s="188" t="str">
        <f t="shared" ref="GP41:GP46" si="630">IF(($F41&lt;&gt;"")*($G41&lt;&gt;"")*(GM41&lt;&gt;"")*(GN41&lt;&gt;""),($F41&gt;$G41)*(GM41&gt;GN41)+($F41=$G41)*(GM41=GN41)+($F41&lt;$G41)*(GM41&lt;GN41),"")</f>
        <v/>
      </c>
      <c r="GQ41" s="188" t="str">
        <f>IF((GP41&lt;&gt;""),IF(OR($F41&lt;&gt;$G41,PrSettings!$M$4="●"),(($F41-$G41)=(GM41-GN41))*1,0),"")</f>
        <v/>
      </c>
      <c r="GR41" s="188" t="str">
        <f t="shared" ref="GR41:GR46" si="631">IF((GP41&lt;&gt;""),($F41=GM41)*($G41=GN41),"")</f>
        <v/>
      </c>
      <c r="GS41" s="188" t="str">
        <f>IF(GP41&lt;&gt;"",IF(ABS($F41-$G41)&gt;=PrSettings!$M$7,(ABS($F41-$G41-GM41+GN41)&lt;=1)*1,IF(AND(GP41,$F41=$G41,$F41&gt;=PrSettings!$M$6),(ABS(GM41-$F41)&lt;=1)*1,IF(AND(GP41,$F41+$G41&gt;=PrSettings!$M$8),(ABS(GM41-$F41)+ABS(GN41-$G41)&lt;=1)*1,""))),"")</f>
        <v/>
      </c>
      <c r="GT41" s="219"/>
      <c r="GV41" s="186">
        <f t="shared" si="15"/>
        <v>7</v>
      </c>
      <c r="GW41" s="187" t="str">
        <f t="shared" ref="GW41:GW46" si="632">$C41</f>
        <v>Netherlands</v>
      </c>
      <c r="GX41" s="188">
        <f t="shared" si="71"/>
        <v>18</v>
      </c>
      <c r="GY41" s="187" t="str">
        <f t="shared" ref="GY41:GY46" si="633">$E41</f>
        <v>Japan</v>
      </c>
      <c r="GZ41" s="222"/>
      <c r="HA41" s="222"/>
      <c r="HB41" s="217"/>
      <c r="HC41" s="188" t="str">
        <f t="shared" ref="HC41:HC46" si="634">IF(($F41&lt;&gt;"")*($G41&lt;&gt;"")*(GZ41&lt;&gt;"")*(HA41&lt;&gt;""),($F41&gt;$G41)*(GZ41&gt;HA41)+($F41=$G41)*(GZ41=HA41)+($F41&lt;$G41)*(GZ41&lt;HA41),"")</f>
        <v/>
      </c>
      <c r="HD41" s="188" t="str">
        <f>IF((HC41&lt;&gt;""),IF(OR($F41&lt;&gt;$G41,PrSettings!$M$4="●"),(($F41-$G41)=(GZ41-HA41))*1,0),"")</f>
        <v/>
      </c>
      <c r="HE41" s="188" t="str">
        <f t="shared" ref="HE41:HE46" si="635">IF((HC41&lt;&gt;""),($F41=GZ41)*($G41=HA41),"")</f>
        <v/>
      </c>
      <c r="HF41" s="188" t="str">
        <f>IF(HC41&lt;&gt;"",IF(ABS($F41-$G41)&gt;=PrSettings!$M$7,(ABS($F41-$G41-GZ41+HA41)&lt;=1)*1,IF(AND(HC41,$F41=$G41,$F41&gt;=PrSettings!$M$6),(ABS(GZ41-$F41)&lt;=1)*1,IF(AND(HC41,$F41+$G41&gt;=PrSettings!$M$8),(ABS(GZ41-$F41)+ABS(HA41-$G41)&lt;=1)*1,""))),"")</f>
        <v/>
      </c>
      <c r="HG41" s="219"/>
      <c r="HI41" s="186">
        <f t="shared" si="16"/>
        <v>7</v>
      </c>
      <c r="HJ41" s="187" t="str">
        <f t="shared" ref="HJ41:HJ46" si="636">$C41</f>
        <v>Netherlands</v>
      </c>
      <c r="HK41" s="188">
        <f t="shared" si="74"/>
        <v>18</v>
      </c>
      <c r="HL41" s="187" t="str">
        <f t="shared" ref="HL41:HL46" si="637">$E41</f>
        <v>Japan</v>
      </c>
      <c r="HM41" s="222"/>
      <c r="HN41" s="222"/>
      <c r="HO41" s="217"/>
      <c r="HP41" s="188" t="str">
        <f t="shared" ref="HP41:HP46" si="638">IF(($F41&lt;&gt;"")*($G41&lt;&gt;"")*(HM41&lt;&gt;"")*(HN41&lt;&gt;""),($F41&gt;$G41)*(HM41&gt;HN41)+($F41=$G41)*(HM41=HN41)+($F41&lt;$G41)*(HM41&lt;HN41),"")</f>
        <v/>
      </c>
      <c r="HQ41" s="188" t="str">
        <f>IF((HP41&lt;&gt;""),IF(OR($F41&lt;&gt;$G41,PrSettings!$M$4="●"),(($F41-$G41)=(HM41-HN41))*1,0),"")</f>
        <v/>
      </c>
      <c r="HR41" s="188" t="str">
        <f t="shared" ref="HR41:HR46" si="639">IF((HP41&lt;&gt;""),($F41=HM41)*($G41=HN41),"")</f>
        <v/>
      </c>
      <c r="HS41" s="188" t="str">
        <f>IF(HP41&lt;&gt;"",IF(ABS($F41-$G41)&gt;=PrSettings!$M$7,(ABS($F41-$G41-HM41+HN41)&lt;=1)*1,IF(AND(HP41,$F41=$G41,$F41&gt;=PrSettings!$M$6),(ABS(HM41-$F41)&lt;=1)*1,IF(AND(HP41,$F41+$G41&gt;=PrSettings!$M$8),(ABS(HM41-$F41)+ABS(HN41-$G41)&lt;=1)*1,""))),"")</f>
        <v/>
      </c>
      <c r="HT41" s="219"/>
      <c r="HV41" s="186">
        <f t="shared" si="17"/>
        <v>7</v>
      </c>
      <c r="HW41" s="187" t="str">
        <f t="shared" ref="HW41:HW46" si="640">$C41</f>
        <v>Netherlands</v>
      </c>
      <c r="HX41" s="188">
        <f t="shared" si="77"/>
        <v>18</v>
      </c>
      <c r="HY41" s="187" t="str">
        <f t="shared" ref="HY41:HY46" si="641">$E41</f>
        <v>Japan</v>
      </c>
      <c r="HZ41" s="222"/>
      <c r="IA41" s="222"/>
      <c r="IB41" s="217"/>
      <c r="IC41" s="188" t="str">
        <f t="shared" ref="IC41:IC46" si="642">IF(($F41&lt;&gt;"")*($G41&lt;&gt;"")*(HZ41&lt;&gt;"")*(IA41&lt;&gt;""),($F41&gt;$G41)*(HZ41&gt;IA41)+($F41=$G41)*(HZ41=IA41)+($F41&lt;$G41)*(HZ41&lt;IA41),"")</f>
        <v/>
      </c>
      <c r="ID41" s="188" t="str">
        <f>IF((IC41&lt;&gt;""),IF(OR($F41&lt;&gt;$G41,PrSettings!$M$4="●"),(($F41-$G41)=(HZ41-IA41))*1,0),"")</f>
        <v/>
      </c>
      <c r="IE41" s="188" t="str">
        <f t="shared" ref="IE41:IE46" si="643">IF((IC41&lt;&gt;""),($F41=HZ41)*($G41=IA41),"")</f>
        <v/>
      </c>
      <c r="IF41" s="188" t="str">
        <f>IF(IC41&lt;&gt;"",IF(ABS($F41-$G41)&gt;=PrSettings!$M$7,(ABS($F41-$G41-HZ41+IA41)&lt;=1)*1,IF(AND(IC41,$F41=$G41,$F41&gt;=PrSettings!$M$6),(ABS(HZ41-$F41)&lt;=1)*1,IF(AND(IC41,$F41+$G41&gt;=PrSettings!$M$8),(ABS(HZ41-$F41)+ABS(IA41-$G41)&lt;=1)*1,""))),"")</f>
        <v/>
      </c>
      <c r="IG41" s="219"/>
      <c r="II41" s="186">
        <f t="shared" si="18"/>
        <v>7</v>
      </c>
      <c r="IJ41" s="187" t="str">
        <f t="shared" ref="IJ41:IJ46" si="644">$C41</f>
        <v>Netherlands</v>
      </c>
      <c r="IK41" s="188">
        <f t="shared" si="80"/>
        <v>18</v>
      </c>
      <c r="IL41" s="187" t="str">
        <f t="shared" ref="IL41:IL46" si="645">$E41</f>
        <v>Japan</v>
      </c>
      <c r="IM41" s="222"/>
      <c r="IN41" s="222"/>
      <c r="IO41" s="217"/>
      <c r="IP41" s="188" t="str">
        <f t="shared" ref="IP41:IP46" si="646">IF(($F41&lt;&gt;"")*($G41&lt;&gt;"")*(IM41&lt;&gt;"")*(IN41&lt;&gt;""),($F41&gt;$G41)*(IM41&gt;IN41)+($F41=$G41)*(IM41=IN41)+($F41&lt;$G41)*(IM41&lt;IN41),"")</f>
        <v/>
      </c>
      <c r="IQ41" s="188" t="str">
        <f>IF((IP41&lt;&gt;""),IF(OR($F41&lt;&gt;$G41,PrSettings!$M$4="●"),(($F41-$G41)=(IM41-IN41))*1,0),"")</f>
        <v/>
      </c>
      <c r="IR41" s="188" t="str">
        <f t="shared" ref="IR41:IR46" si="647">IF((IP41&lt;&gt;""),($F41=IM41)*($G41=IN41),"")</f>
        <v/>
      </c>
      <c r="IS41" s="188" t="str">
        <f>IF(IP41&lt;&gt;"",IF(ABS($F41-$G41)&gt;=PrSettings!$M$7,(ABS($F41-$G41-IM41+IN41)&lt;=1)*1,IF(AND(IP41,$F41=$G41,$F41&gt;=PrSettings!$M$6),(ABS(IM41-$F41)&lt;=1)*1,IF(AND(IP41,$F41+$G41&gt;=PrSettings!$M$8),(ABS(IM41-$F41)+ABS(IN41-$G41)&lt;=1)*1,""))),"")</f>
        <v/>
      </c>
      <c r="IT41" s="219"/>
      <c r="IV41" s="186">
        <f t="shared" si="19"/>
        <v>7</v>
      </c>
      <c r="IW41" s="187" t="str">
        <f t="shared" ref="IW41:IW46" si="648">$C41</f>
        <v>Netherlands</v>
      </c>
      <c r="IX41" s="188">
        <f t="shared" si="83"/>
        <v>18</v>
      </c>
      <c r="IY41" s="187" t="str">
        <f t="shared" ref="IY41:IY46" si="649">$E41</f>
        <v>Japan</v>
      </c>
      <c r="IZ41" s="222"/>
      <c r="JA41" s="222"/>
      <c r="JB41" s="217"/>
      <c r="JC41" s="188" t="str">
        <f t="shared" ref="JC41:JC46" si="650">IF(($F41&lt;&gt;"")*($G41&lt;&gt;"")*(IZ41&lt;&gt;"")*(JA41&lt;&gt;""),($F41&gt;$G41)*(IZ41&gt;JA41)+($F41=$G41)*(IZ41=JA41)+($F41&lt;$G41)*(IZ41&lt;JA41),"")</f>
        <v/>
      </c>
      <c r="JD41" s="188" t="str">
        <f>IF((JC41&lt;&gt;""),IF(OR($F41&lt;&gt;$G41,PrSettings!$M$4="●"),(($F41-$G41)=(IZ41-JA41))*1,0),"")</f>
        <v/>
      </c>
      <c r="JE41" s="188" t="str">
        <f t="shared" ref="JE41:JE46" si="651">IF((JC41&lt;&gt;""),($F41=IZ41)*($G41=JA41),"")</f>
        <v/>
      </c>
      <c r="JF41" s="188" t="str">
        <f>IF(JC41&lt;&gt;"",IF(ABS($F41-$G41)&gt;=PrSettings!$M$7,(ABS($F41-$G41-IZ41+JA41)&lt;=1)*1,IF(AND(JC41,$F41=$G41,$F41&gt;=PrSettings!$M$6),(ABS(IZ41-$F41)&lt;=1)*1,IF(AND(JC41,$F41+$G41&gt;=PrSettings!$M$8),(ABS(IZ41-$F41)+ABS(JA41-$G41)&lt;=1)*1,""))),"")</f>
        <v/>
      </c>
      <c r="JG41" s="219"/>
      <c r="JI41" s="186">
        <f t="shared" si="20"/>
        <v>7</v>
      </c>
      <c r="JJ41" s="187" t="str">
        <f t="shared" ref="JJ41:JJ46" si="652">$C41</f>
        <v>Netherlands</v>
      </c>
      <c r="JK41" s="188">
        <f t="shared" si="86"/>
        <v>18</v>
      </c>
      <c r="JL41" s="187" t="str">
        <f t="shared" ref="JL41:JL46" si="653">$E41</f>
        <v>Japan</v>
      </c>
      <c r="JM41" s="222"/>
      <c r="JN41" s="222"/>
      <c r="JO41" s="217"/>
      <c r="JP41" s="188" t="str">
        <f t="shared" ref="JP41:JP46" si="654">IF(($F41&lt;&gt;"")*($G41&lt;&gt;"")*(JM41&lt;&gt;"")*(JN41&lt;&gt;""),($F41&gt;$G41)*(JM41&gt;JN41)+($F41=$G41)*(JM41=JN41)+($F41&lt;$G41)*(JM41&lt;JN41),"")</f>
        <v/>
      </c>
      <c r="JQ41" s="188" t="str">
        <f>IF((JP41&lt;&gt;""),IF(OR($F41&lt;&gt;$G41,PrSettings!$M$4="●"),(($F41-$G41)=(JM41-JN41))*1,0),"")</f>
        <v/>
      </c>
      <c r="JR41" s="188" t="str">
        <f t="shared" ref="JR41:JR46" si="655">IF((JP41&lt;&gt;""),($F41=JM41)*($G41=JN41),"")</f>
        <v/>
      </c>
      <c r="JS41" s="188" t="str">
        <f>IF(JP41&lt;&gt;"",IF(ABS($F41-$G41)&gt;=PrSettings!$M$7,(ABS($F41-$G41-JM41+JN41)&lt;=1)*1,IF(AND(JP41,$F41=$G41,$F41&gt;=PrSettings!$M$6),(ABS(JM41-$F41)&lt;=1)*1,IF(AND(JP41,$F41+$G41&gt;=PrSettings!$M$8),(ABS(JM41-$F41)+ABS(JN41-$G41)&lt;=1)*1,""))),"")</f>
        <v/>
      </c>
      <c r="JT41" s="219"/>
      <c r="JV41" s="186">
        <f t="shared" si="21"/>
        <v>7</v>
      </c>
      <c r="JW41" s="187" t="str">
        <f t="shared" ref="JW41:JW46" si="656">$C41</f>
        <v>Netherlands</v>
      </c>
      <c r="JX41" s="188">
        <f t="shared" si="89"/>
        <v>18</v>
      </c>
      <c r="JY41" s="187" t="str">
        <f t="shared" ref="JY41:JY46" si="657">$E41</f>
        <v>Japan</v>
      </c>
      <c r="JZ41" s="222"/>
      <c r="KA41" s="222"/>
      <c r="KB41" s="217"/>
      <c r="KC41" s="188" t="str">
        <f t="shared" ref="KC41:KC46" si="658">IF(($F41&lt;&gt;"")*($G41&lt;&gt;"")*(JZ41&lt;&gt;"")*(KA41&lt;&gt;""),($F41&gt;$G41)*(JZ41&gt;KA41)+($F41=$G41)*(JZ41=KA41)+($F41&lt;$G41)*(JZ41&lt;KA41),"")</f>
        <v/>
      </c>
      <c r="KD41" s="188" t="str">
        <f>IF((KC41&lt;&gt;""),IF(OR($F41&lt;&gt;$G41,PrSettings!$M$4="●"),(($F41-$G41)=(JZ41-KA41))*1,0),"")</f>
        <v/>
      </c>
      <c r="KE41" s="188" t="str">
        <f t="shared" ref="KE41:KE46" si="659">IF((KC41&lt;&gt;""),($F41=JZ41)*($G41=KA41),"")</f>
        <v/>
      </c>
      <c r="KF41" s="188" t="str">
        <f>IF(KC41&lt;&gt;"",IF(ABS($F41-$G41)&gt;=PrSettings!$M$7,(ABS($F41-$G41-JZ41+KA41)&lt;=1)*1,IF(AND(KC41,$F41=$G41,$F41&gt;=PrSettings!$M$6),(ABS(JZ41-$F41)&lt;=1)*1,IF(AND(KC41,$F41+$G41&gt;=PrSettings!$M$8),(ABS(JZ41-$F41)+ABS(KA41-$G41)&lt;=1)*1,""))),"")</f>
        <v/>
      </c>
      <c r="KG41" s="219"/>
      <c r="KI41" s="186">
        <f t="shared" si="22"/>
        <v>7</v>
      </c>
      <c r="KJ41" s="187" t="str">
        <f t="shared" ref="KJ41:KJ46" si="660">$C41</f>
        <v>Netherlands</v>
      </c>
      <c r="KK41" s="188">
        <f t="shared" si="92"/>
        <v>18</v>
      </c>
      <c r="KL41" s="187" t="str">
        <f t="shared" ref="KL41:KL46" si="661">$E41</f>
        <v>Japan</v>
      </c>
      <c r="KM41" s="222"/>
      <c r="KN41" s="222"/>
      <c r="KO41" s="217"/>
      <c r="KP41" s="188" t="str">
        <f t="shared" ref="KP41:KP46" si="662">IF(($F41&lt;&gt;"")*($G41&lt;&gt;"")*(KM41&lt;&gt;"")*(KN41&lt;&gt;""),($F41&gt;$G41)*(KM41&gt;KN41)+($F41=$G41)*(KM41=KN41)+($F41&lt;$G41)*(KM41&lt;KN41),"")</f>
        <v/>
      </c>
      <c r="KQ41" s="188" t="str">
        <f>IF((KP41&lt;&gt;""),IF(OR($F41&lt;&gt;$G41,PrSettings!$M$4="●"),(($F41-$G41)=(KM41-KN41))*1,0),"")</f>
        <v/>
      </c>
      <c r="KR41" s="188" t="str">
        <f t="shared" ref="KR41:KR46" si="663">IF((KP41&lt;&gt;""),($F41=KM41)*($G41=KN41),"")</f>
        <v/>
      </c>
      <c r="KS41" s="188" t="str">
        <f>IF(KP41&lt;&gt;"",IF(ABS($F41-$G41)&gt;=PrSettings!$M$7,(ABS($F41-$G41-KM41+KN41)&lt;=1)*1,IF(AND(KP41,$F41=$G41,$F41&gt;=PrSettings!$M$6),(ABS(KM41-$F41)&lt;=1)*1,IF(AND(KP41,$F41+$G41&gt;=PrSettings!$M$8),(ABS(KM41-$F41)+ABS(KN41-$G41)&lt;=1)*1,""))),"")</f>
        <v/>
      </c>
      <c r="KT41" s="219"/>
      <c r="KV41" s="186">
        <f t="shared" si="23"/>
        <v>7</v>
      </c>
      <c r="KW41" s="187" t="str">
        <f t="shared" ref="KW41:KW46" si="664">$C41</f>
        <v>Netherlands</v>
      </c>
      <c r="KX41" s="188">
        <f t="shared" si="95"/>
        <v>18</v>
      </c>
      <c r="KY41" s="187" t="str">
        <f t="shared" ref="KY41:KY46" si="665">$E41</f>
        <v>Japan</v>
      </c>
      <c r="KZ41" s="222"/>
      <c r="LA41" s="222"/>
      <c r="LB41" s="217"/>
      <c r="LC41" s="188" t="str">
        <f t="shared" ref="LC41:LC46" si="666">IF(($F41&lt;&gt;"")*($G41&lt;&gt;"")*(KZ41&lt;&gt;"")*(LA41&lt;&gt;""),($F41&gt;$G41)*(KZ41&gt;LA41)+($F41=$G41)*(KZ41=LA41)+($F41&lt;$G41)*(KZ41&lt;LA41),"")</f>
        <v/>
      </c>
      <c r="LD41" s="188" t="str">
        <f>IF((LC41&lt;&gt;""),IF(OR($F41&lt;&gt;$G41,PrSettings!$M$4="●"),(($F41-$G41)=(KZ41-LA41))*1,0),"")</f>
        <v/>
      </c>
      <c r="LE41" s="188" t="str">
        <f t="shared" ref="LE41:LE46" si="667">IF((LC41&lt;&gt;""),($F41=KZ41)*($G41=LA41),"")</f>
        <v/>
      </c>
      <c r="LF41" s="188" t="str">
        <f>IF(LC41&lt;&gt;"",IF(ABS($F41-$G41)&gt;=PrSettings!$M$7,(ABS($F41-$G41-KZ41+LA41)&lt;=1)*1,IF(AND(LC41,$F41=$G41,$F41&gt;=PrSettings!$M$6),(ABS(KZ41-$F41)&lt;=1)*1,IF(AND(LC41,$F41+$G41&gt;=PrSettings!$M$8),(ABS(KZ41-$F41)+ABS(LA41-$G41)&lt;=1)*1,""))),"")</f>
        <v/>
      </c>
      <c r="LG41" s="219"/>
      <c r="LI41" s="186">
        <f t="shared" si="24"/>
        <v>7</v>
      </c>
      <c r="LJ41" s="187" t="str">
        <f t="shared" ref="LJ41:LJ46" si="668">$C41</f>
        <v>Netherlands</v>
      </c>
      <c r="LK41" s="188">
        <f t="shared" si="98"/>
        <v>18</v>
      </c>
      <c r="LL41" s="187" t="str">
        <f t="shared" ref="LL41:LL46" si="669">$E41</f>
        <v>Japan</v>
      </c>
      <c r="LM41" s="222"/>
      <c r="LN41" s="222"/>
      <c r="LO41" s="217"/>
      <c r="LP41" s="188" t="str">
        <f t="shared" ref="LP41:LP46" si="670">IF(($F41&lt;&gt;"")*($G41&lt;&gt;"")*(LM41&lt;&gt;"")*(LN41&lt;&gt;""),($F41&gt;$G41)*(LM41&gt;LN41)+($F41=$G41)*(LM41=LN41)+($F41&lt;$G41)*(LM41&lt;LN41),"")</f>
        <v/>
      </c>
      <c r="LQ41" s="188" t="str">
        <f>IF((LP41&lt;&gt;""),IF(OR($F41&lt;&gt;$G41,PrSettings!$M$4="●"),(($F41-$G41)=(LM41-LN41))*1,0),"")</f>
        <v/>
      </c>
      <c r="LR41" s="188" t="str">
        <f t="shared" ref="LR41:LR46" si="671">IF((LP41&lt;&gt;""),($F41=LM41)*($G41=LN41),"")</f>
        <v/>
      </c>
      <c r="LS41" s="188" t="str">
        <f>IF(LP41&lt;&gt;"",IF(ABS($F41-$G41)&gt;=PrSettings!$M$7,(ABS($F41-$G41-LM41+LN41)&lt;=1)*1,IF(AND(LP41,$F41=$G41,$F41&gt;=PrSettings!$M$6),(ABS(LM41-$F41)&lt;=1)*1,IF(AND(LP41,$F41+$G41&gt;=PrSettings!$M$8),(ABS(LM41-$F41)+ABS(LN41-$G41)&lt;=1)*1,""))),"")</f>
        <v/>
      </c>
      <c r="LT41" s="219"/>
      <c r="LV41" s="186">
        <f t="shared" si="25"/>
        <v>7</v>
      </c>
      <c r="LW41" s="187" t="str">
        <f t="shared" ref="LW41:LW46" si="672">$C41</f>
        <v>Netherlands</v>
      </c>
      <c r="LX41" s="188">
        <f t="shared" si="101"/>
        <v>18</v>
      </c>
      <c r="LY41" s="187" t="str">
        <f t="shared" ref="LY41:LY46" si="673">$E41</f>
        <v>Japan</v>
      </c>
      <c r="LZ41" s="222"/>
      <c r="MA41" s="222"/>
      <c r="MB41" s="217"/>
      <c r="MC41" s="188" t="str">
        <f t="shared" ref="MC41:MC46" si="674">IF(($F41&lt;&gt;"")*($G41&lt;&gt;"")*(LZ41&lt;&gt;"")*(MA41&lt;&gt;""),($F41&gt;$G41)*(LZ41&gt;MA41)+($F41=$G41)*(LZ41=MA41)+($F41&lt;$G41)*(LZ41&lt;MA41),"")</f>
        <v/>
      </c>
      <c r="MD41" s="188" t="str">
        <f>IF((MC41&lt;&gt;""),IF(OR($F41&lt;&gt;$G41,PrSettings!$M$4="●"),(($F41-$G41)=(LZ41-MA41))*1,0),"")</f>
        <v/>
      </c>
      <c r="ME41" s="188" t="str">
        <f t="shared" ref="ME41:ME46" si="675">IF((MC41&lt;&gt;""),($F41=LZ41)*($G41=MA41),"")</f>
        <v/>
      </c>
      <c r="MF41" s="188" t="str">
        <f>IF(MC41&lt;&gt;"",IF(ABS($F41-$G41)&gt;=PrSettings!$M$7,(ABS($F41-$G41-LZ41+MA41)&lt;=1)*1,IF(AND(MC41,$F41=$G41,$F41&gt;=PrSettings!$M$6),(ABS(LZ41-$F41)&lt;=1)*1,IF(AND(MC41,$F41+$G41&gt;=PrSettings!$M$8),(ABS(LZ41-$F41)+ABS(MA41-$G41)&lt;=1)*1,""))),"")</f>
        <v/>
      </c>
      <c r="MG41" s="219"/>
    </row>
    <row r="42" spans="1:345">
      <c r="B42" s="186">
        <f>INDEX(Groups!$C$7:$C$65,MATCH(C42,Groups!$D$7:$D$65,0))</f>
        <v>38</v>
      </c>
      <c r="C42" s="187" t="str">
        <f>CalcF!$P$23</f>
        <v>Sweden</v>
      </c>
      <c r="D42" s="188">
        <f>INDEX(Groups!$C$7:$C$65,MATCH(E42,Groups!$D$7:$D$65,0))</f>
        <v>44</v>
      </c>
      <c r="E42" s="187" t="str">
        <f>CalcF!$Q$23</f>
        <v>Tunisia</v>
      </c>
      <c r="F42" s="717" t="str">
        <f>CalcF!$R$23</f>
        <v/>
      </c>
      <c r="G42" s="190" t="str">
        <f>CalcF!$S$23</f>
        <v/>
      </c>
      <c r="I42" s="186">
        <f t="shared" si="0"/>
        <v>38</v>
      </c>
      <c r="J42" s="187" t="str">
        <f t="shared" si="572"/>
        <v>Sweden</v>
      </c>
      <c r="K42" s="188">
        <f t="shared" si="26"/>
        <v>44</v>
      </c>
      <c r="L42" s="187" t="str">
        <f t="shared" si="573"/>
        <v>Tunisia</v>
      </c>
      <c r="M42" s="222"/>
      <c r="N42" s="222"/>
      <c r="O42" s="218"/>
      <c r="P42" s="188" t="str">
        <f t="shared" si="574"/>
        <v/>
      </c>
      <c r="Q42" s="188" t="str">
        <f>IF((P42&lt;&gt;""),IF(OR($F42&lt;&gt;$G42,PrSettings!$M$4="●"),(($F42-$G42)=(M42-N42))*1,0),"")</f>
        <v/>
      </c>
      <c r="R42" s="188" t="str">
        <f t="shared" si="575"/>
        <v/>
      </c>
      <c r="S42" s="188" t="str">
        <f>IF(P42&lt;&gt;"",IF(ABS($F42-$G42)&gt;=PrSettings!$M$7,(ABS($F42-$G42-M42+N42)&lt;=1)*1,IF(AND(P42,$F42=$G42,$F42&gt;=PrSettings!$M$6),(ABS(M42-$F42)&lt;=1)*1,IF(AND(P42,$F42+$G42&gt;=PrSettings!$M$8),(ABS(M42-$F42)+ABS(N42-$G42)&lt;=1)*1,""))),"")</f>
        <v/>
      </c>
      <c r="T42" s="220"/>
      <c r="V42" s="186">
        <f t="shared" si="1"/>
        <v>38</v>
      </c>
      <c r="W42" s="187" t="str">
        <f t="shared" si="576"/>
        <v>Sweden</v>
      </c>
      <c r="X42" s="188">
        <f t="shared" si="29"/>
        <v>44</v>
      </c>
      <c r="Y42" s="187" t="str">
        <f t="shared" si="577"/>
        <v>Tunisia</v>
      </c>
      <c r="Z42" s="222"/>
      <c r="AA42" s="222"/>
      <c r="AB42" s="218"/>
      <c r="AC42" s="188" t="str">
        <f t="shared" si="578"/>
        <v/>
      </c>
      <c r="AD42" s="188" t="str">
        <f>IF((AC42&lt;&gt;""),IF(OR($F42&lt;&gt;$G42,PrSettings!$M$4="●"),(($F42-$G42)=(Z42-AA42))*1,0),"")</f>
        <v/>
      </c>
      <c r="AE42" s="188" t="str">
        <f t="shared" si="579"/>
        <v/>
      </c>
      <c r="AF42" s="188" t="str">
        <f>IF(AC42&lt;&gt;"",IF(ABS($F42-$G42)&gt;=PrSettings!$M$7,(ABS($F42-$G42-Z42+AA42)&lt;=1)*1,IF(AND(AC42,$F42=$G42,$F42&gt;=PrSettings!$M$6),(ABS(Z42-$F42)&lt;=1)*1,IF(AND(AC42,$F42+$G42&gt;=PrSettings!$M$8),(ABS(Z42-$F42)+ABS(AA42-$G42)&lt;=1)*1,""))),"")</f>
        <v/>
      </c>
      <c r="AG42" s="220"/>
      <c r="AI42" s="186">
        <f t="shared" si="2"/>
        <v>38</v>
      </c>
      <c r="AJ42" s="187" t="str">
        <f t="shared" si="580"/>
        <v>Sweden</v>
      </c>
      <c r="AK42" s="188">
        <f t="shared" si="32"/>
        <v>44</v>
      </c>
      <c r="AL42" s="187" t="str">
        <f t="shared" si="581"/>
        <v>Tunisia</v>
      </c>
      <c r="AM42" s="222"/>
      <c r="AN42" s="222"/>
      <c r="AO42" s="218"/>
      <c r="AP42" s="188" t="str">
        <f t="shared" si="582"/>
        <v/>
      </c>
      <c r="AQ42" s="188" t="str">
        <f>IF((AP42&lt;&gt;""),IF(OR($F42&lt;&gt;$G42,PrSettings!$M$4="●"),(($F42-$G42)=(AM42-AN42))*1,0),"")</f>
        <v/>
      </c>
      <c r="AR42" s="188" t="str">
        <f t="shared" si="583"/>
        <v/>
      </c>
      <c r="AS42" s="188" t="str">
        <f>IF(AP42&lt;&gt;"",IF(ABS($F42-$G42)&gt;=PrSettings!$M$7,(ABS($F42-$G42-AM42+AN42)&lt;=1)*1,IF(AND(AP42,$F42=$G42,$F42&gt;=PrSettings!$M$6),(ABS(AM42-$F42)&lt;=1)*1,IF(AND(AP42,$F42+$G42&gt;=PrSettings!$M$8),(ABS(AM42-$F42)+ABS(AN42-$G42)&lt;=1)*1,""))),"")</f>
        <v/>
      </c>
      <c r="AT42" s="220"/>
      <c r="AV42" s="186">
        <f t="shared" si="3"/>
        <v>38</v>
      </c>
      <c r="AW42" s="187" t="str">
        <f t="shared" si="584"/>
        <v>Sweden</v>
      </c>
      <c r="AX42" s="188">
        <f t="shared" si="35"/>
        <v>44</v>
      </c>
      <c r="AY42" s="187" t="str">
        <f t="shared" si="585"/>
        <v>Tunisia</v>
      </c>
      <c r="AZ42" s="222"/>
      <c r="BA42" s="222"/>
      <c r="BB42" s="218"/>
      <c r="BC42" s="188" t="str">
        <f t="shared" si="586"/>
        <v/>
      </c>
      <c r="BD42" s="188" t="str">
        <f>IF((BC42&lt;&gt;""),IF(OR($F42&lt;&gt;$G42,PrSettings!$M$4="●"),(($F42-$G42)=(AZ42-BA42))*1,0),"")</f>
        <v/>
      </c>
      <c r="BE42" s="188" t="str">
        <f t="shared" si="587"/>
        <v/>
      </c>
      <c r="BF42" s="188" t="str">
        <f>IF(BC42&lt;&gt;"",IF(ABS($F42-$G42)&gt;=PrSettings!$M$7,(ABS($F42-$G42-AZ42+BA42)&lt;=1)*1,IF(AND(BC42,$F42=$G42,$F42&gt;=PrSettings!$M$6),(ABS(AZ42-$F42)&lt;=1)*1,IF(AND(BC42,$F42+$G42&gt;=PrSettings!$M$8),(ABS(AZ42-$F42)+ABS(BA42-$G42)&lt;=1)*1,""))),"")</f>
        <v/>
      </c>
      <c r="BG42" s="220"/>
      <c r="BI42" s="186">
        <f t="shared" si="4"/>
        <v>38</v>
      </c>
      <c r="BJ42" s="187" t="str">
        <f t="shared" si="588"/>
        <v>Sweden</v>
      </c>
      <c r="BK42" s="188">
        <f t="shared" si="38"/>
        <v>44</v>
      </c>
      <c r="BL42" s="187" t="str">
        <f t="shared" si="589"/>
        <v>Tunisia</v>
      </c>
      <c r="BM42" s="222"/>
      <c r="BN42" s="222"/>
      <c r="BO42" s="218"/>
      <c r="BP42" s="188" t="str">
        <f t="shared" si="590"/>
        <v/>
      </c>
      <c r="BQ42" s="188" t="str">
        <f>IF((BP42&lt;&gt;""),IF(OR($F42&lt;&gt;$G42,PrSettings!$M$4="●"),(($F42-$G42)=(BM42-BN42))*1,0),"")</f>
        <v/>
      </c>
      <c r="BR42" s="188" t="str">
        <f t="shared" si="591"/>
        <v/>
      </c>
      <c r="BS42" s="188" t="str">
        <f>IF(BP42&lt;&gt;"",IF(ABS($F42-$G42)&gt;=PrSettings!$M$7,(ABS($F42-$G42-BM42+BN42)&lt;=1)*1,IF(AND(BP42,$F42=$G42,$F42&gt;=PrSettings!$M$6),(ABS(BM42-$F42)&lt;=1)*1,IF(AND(BP42,$F42+$G42&gt;=PrSettings!$M$8),(ABS(BM42-$F42)+ABS(BN42-$G42)&lt;=1)*1,""))),"")</f>
        <v/>
      </c>
      <c r="BT42" s="220"/>
      <c r="BV42" s="186">
        <f t="shared" si="5"/>
        <v>38</v>
      </c>
      <c r="BW42" s="187" t="str">
        <f t="shared" si="592"/>
        <v>Sweden</v>
      </c>
      <c r="BX42" s="188">
        <f t="shared" si="41"/>
        <v>44</v>
      </c>
      <c r="BY42" s="187" t="str">
        <f t="shared" si="593"/>
        <v>Tunisia</v>
      </c>
      <c r="BZ42" s="222"/>
      <c r="CA42" s="222"/>
      <c r="CB42" s="218"/>
      <c r="CC42" s="188" t="str">
        <f t="shared" si="594"/>
        <v/>
      </c>
      <c r="CD42" s="188" t="str">
        <f>IF((CC42&lt;&gt;""),IF(OR($F42&lt;&gt;$G42,PrSettings!$M$4="●"),(($F42-$G42)=(BZ42-CA42))*1,0),"")</f>
        <v/>
      </c>
      <c r="CE42" s="188" t="str">
        <f t="shared" si="595"/>
        <v/>
      </c>
      <c r="CF42" s="188" t="str">
        <f>IF(CC42&lt;&gt;"",IF(ABS($F42-$G42)&gt;=PrSettings!$M$7,(ABS($F42-$G42-BZ42+CA42)&lt;=1)*1,IF(AND(CC42,$F42=$G42,$F42&gt;=PrSettings!$M$6),(ABS(BZ42-$F42)&lt;=1)*1,IF(AND(CC42,$F42+$G42&gt;=PrSettings!$M$8),(ABS(BZ42-$F42)+ABS(CA42-$G42)&lt;=1)*1,""))),"")</f>
        <v/>
      </c>
      <c r="CG42" s="220"/>
      <c r="CI42" s="186">
        <f t="shared" si="6"/>
        <v>38</v>
      </c>
      <c r="CJ42" s="187" t="str">
        <f t="shared" si="596"/>
        <v>Sweden</v>
      </c>
      <c r="CK42" s="188">
        <f t="shared" si="44"/>
        <v>44</v>
      </c>
      <c r="CL42" s="187" t="str">
        <f t="shared" si="597"/>
        <v>Tunisia</v>
      </c>
      <c r="CM42" s="222"/>
      <c r="CN42" s="222"/>
      <c r="CO42" s="218"/>
      <c r="CP42" s="188" t="str">
        <f t="shared" si="598"/>
        <v/>
      </c>
      <c r="CQ42" s="188" t="str">
        <f>IF((CP42&lt;&gt;""),IF(OR($F42&lt;&gt;$G42,PrSettings!$M$4="●"),(($F42-$G42)=(CM42-CN42))*1,0),"")</f>
        <v/>
      </c>
      <c r="CR42" s="188" t="str">
        <f t="shared" si="599"/>
        <v/>
      </c>
      <c r="CS42" s="188" t="str">
        <f>IF(CP42&lt;&gt;"",IF(ABS($F42-$G42)&gt;=PrSettings!$M$7,(ABS($F42-$G42-CM42+CN42)&lt;=1)*1,IF(AND(CP42,$F42=$G42,$F42&gt;=PrSettings!$M$6),(ABS(CM42-$F42)&lt;=1)*1,IF(AND(CP42,$F42+$G42&gt;=PrSettings!$M$8),(ABS(CM42-$F42)+ABS(CN42-$G42)&lt;=1)*1,""))),"")</f>
        <v/>
      </c>
      <c r="CT42" s="220"/>
      <c r="CV42" s="186">
        <f t="shared" si="7"/>
        <v>38</v>
      </c>
      <c r="CW42" s="187" t="str">
        <f t="shared" si="600"/>
        <v>Sweden</v>
      </c>
      <c r="CX42" s="188">
        <f t="shared" si="47"/>
        <v>44</v>
      </c>
      <c r="CY42" s="187" t="str">
        <f t="shared" si="601"/>
        <v>Tunisia</v>
      </c>
      <c r="CZ42" s="222"/>
      <c r="DA42" s="222"/>
      <c r="DB42" s="218"/>
      <c r="DC42" s="188" t="str">
        <f t="shared" si="602"/>
        <v/>
      </c>
      <c r="DD42" s="188" t="str">
        <f>IF((DC42&lt;&gt;""),IF(OR($F42&lt;&gt;$G42,PrSettings!$M$4="●"),(($F42-$G42)=(CZ42-DA42))*1,0),"")</f>
        <v/>
      </c>
      <c r="DE42" s="188" t="str">
        <f t="shared" si="603"/>
        <v/>
      </c>
      <c r="DF42" s="188" t="str">
        <f>IF(DC42&lt;&gt;"",IF(ABS($F42-$G42)&gt;=PrSettings!$M$7,(ABS($F42-$G42-CZ42+DA42)&lt;=1)*1,IF(AND(DC42,$F42=$G42,$F42&gt;=PrSettings!$M$6),(ABS(CZ42-$F42)&lt;=1)*1,IF(AND(DC42,$F42+$G42&gt;=PrSettings!$M$8),(ABS(CZ42-$F42)+ABS(DA42-$G42)&lt;=1)*1,""))),"")</f>
        <v/>
      </c>
      <c r="DG42" s="220"/>
      <c r="DI42" s="186">
        <f t="shared" si="8"/>
        <v>38</v>
      </c>
      <c r="DJ42" s="187" t="str">
        <f t="shared" si="604"/>
        <v>Sweden</v>
      </c>
      <c r="DK42" s="188">
        <f t="shared" si="50"/>
        <v>44</v>
      </c>
      <c r="DL42" s="187" t="str">
        <f t="shared" si="605"/>
        <v>Tunisia</v>
      </c>
      <c r="DM42" s="222"/>
      <c r="DN42" s="222"/>
      <c r="DO42" s="218"/>
      <c r="DP42" s="188" t="str">
        <f t="shared" si="606"/>
        <v/>
      </c>
      <c r="DQ42" s="188" t="str">
        <f>IF((DP42&lt;&gt;""),IF(OR($F42&lt;&gt;$G42,PrSettings!$M$4="●"),(($F42-$G42)=(DM42-DN42))*1,0),"")</f>
        <v/>
      </c>
      <c r="DR42" s="188" t="str">
        <f t="shared" si="607"/>
        <v/>
      </c>
      <c r="DS42" s="188" t="str">
        <f>IF(DP42&lt;&gt;"",IF(ABS($F42-$G42)&gt;=PrSettings!$M$7,(ABS($F42-$G42-DM42+DN42)&lt;=1)*1,IF(AND(DP42,$F42=$G42,$F42&gt;=PrSettings!$M$6),(ABS(DM42-$F42)&lt;=1)*1,IF(AND(DP42,$F42+$G42&gt;=PrSettings!$M$8),(ABS(DM42-$F42)+ABS(DN42-$G42)&lt;=1)*1,""))),"")</f>
        <v/>
      </c>
      <c r="DT42" s="220"/>
      <c r="DV42" s="186">
        <f t="shared" si="9"/>
        <v>38</v>
      </c>
      <c r="DW42" s="187" t="str">
        <f t="shared" si="608"/>
        <v>Sweden</v>
      </c>
      <c r="DX42" s="188">
        <f t="shared" si="53"/>
        <v>44</v>
      </c>
      <c r="DY42" s="187" t="str">
        <f t="shared" si="609"/>
        <v>Tunisia</v>
      </c>
      <c r="DZ42" s="222"/>
      <c r="EA42" s="222"/>
      <c r="EB42" s="218"/>
      <c r="EC42" s="188" t="str">
        <f t="shared" si="610"/>
        <v/>
      </c>
      <c r="ED42" s="188" t="str">
        <f>IF((EC42&lt;&gt;""),IF(OR($F42&lt;&gt;$G42,PrSettings!$M$4="●"),(($F42-$G42)=(DZ42-EA42))*1,0),"")</f>
        <v/>
      </c>
      <c r="EE42" s="188" t="str">
        <f t="shared" si="611"/>
        <v/>
      </c>
      <c r="EF42" s="188" t="str">
        <f>IF(EC42&lt;&gt;"",IF(ABS($F42-$G42)&gt;=PrSettings!$M$7,(ABS($F42-$G42-DZ42+EA42)&lt;=1)*1,IF(AND(EC42,$F42=$G42,$F42&gt;=PrSettings!$M$6),(ABS(DZ42-$F42)&lt;=1)*1,IF(AND(EC42,$F42+$G42&gt;=PrSettings!$M$8),(ABS(DZ42-$F42)+ABS(EA42-$G42)&lt;=1)*1,""))),"")</f>
        <v/>
      </c>
      <c r="EG42" s="220"/>
      <c r="EI42" s="186">
        <f t="shared" si="10"/>
        <v>38</v>
      </c>
      <c r="EJ42" s="187" t="str">
        <f t="shared" si="612"/>
        <v>Sweden</v>
      </c>
      <c r="EK42" s="188">
        <f t="shared" si="56"/>
        <v>44</v>
      </c>
      <c r="EL42" s="187" t="str">
        <f t="shared" si="613"/>
        <v>Tunisia</v>
      </c>
      <c r="EM42" s="222"/>
      <c r="EN42" s="222"/>
      <c r="EO42" s="218"/>
      <c r="EP42" s="188" t="str">
        <f t="shared" si="614"/>
        <v/>
      </c>
      <c r="EQ42" s="188" t="str">
        <f>IF((EP42&lt;&gt;""),IF(OR($F42&lt;&gt;$G42,PrSettings!$M$4="●"),(($F42-$G42)=(EM42-EN42))*1,0),"")</f>
        <v/>
      </c>
      <c r="ER42" s="188" t="str">
        <f t="shared" si="615"/>
        <v/>
      </c>
      <c r="ES42" s="188" t="str">
        <f>IF(EP42&lt;&gt;"",IF(ABS($F42-$G42)&gt;=PrSettings!$M$7,(ABS($F42-$G42-EM42+EN42)&lt;=1)*1,IF(AND(EP42,$F42=$G42,$F42&gt;=PrSettings!$M$6),(ABS(EM42-$F42)&lt;=1)*1,IF(AND(EP42,$F42+$G42&gt;=PrSettings!$M$8),(ABS(EM42-$F42)+ABS(EN42-$G42)&lt;=1)*1,""))),"")</f>
        <v/>
      </c>
      <c r="ET42" s="220"/>
      <c r="EV42" s="186">
        <f t="shared" si="11"/>
        <v>38</v>
      </c>
      <c r="EW42" s="187" t="str">
        <f t="shared" si="616"/>
        <v>Sweden</v>
      </c>
      <c r="EX42" s="188">
        <f t="shared" si="59"/>
        <v>44</v>
      </c>
      <c r="EY42" s="187" t="str">
        <f t="shared" si="617"/>
        <v>Tunisia</v>
      </c>
      <c r="EZ42" s="222"/>
      <c r="FA42" s="222"/>
      <c r="FB42" s="218"/>
      <c r="FC42" s="188" t="str">
        <f t="shared" si="618"/>
        <v/>
      </c>
      <c r="FD42" s="188" t="str">
        <f>IF((FC42&lt;&gt;""),IF(OR($F42&lt;&gt;$G42,PrSettings!$M$4="●"),(($F42-$G42)=(EZ42-FA42))*1,0),"")</f>
        <v/>
      </c>
      <c r="FE42" s="188" t="str">
        <f t="shared" si="619"/>
        <v/>
      </c>
      <c r="FF42" s="188" t="str">
        <f>IF(FC42&lt;&gt;"",IF(ABS($F42-$G42)&gt;=PrSettings!$M$7,(ABS($F42-$G42-EZ42+FA42)&lt;=1)*1,IF(AND(FC42,$F42=$G42,$F42&gt;=PrSettings!$M$6),(ABS(EZ42-$F42)&lt;=1)*1,IF(AND(FC42,$F42+$G42&gt;=PrSettings!$M$8),(ABS(EZ42-$F42)+ABS(FA42-$G42)&lt;=1)*1,""))),"")</f>
        <v/>
      </c>
      <c r="FG42" s="220"/>
      <c r="FI42" s="186">
        <f t="shared" si="12"/>
        <v>38</v>
      </c>
      <c r="FJ42" s="187" t="str">
        <f t="shared" si="620"/>
        <v>Sweden</v>
      </c>
      <c r="FK42" s="188">
        <f t="shared" si="62"/>
        <v>44</v>
      </c>
      <c r="FL42" s="187" t="str">
        <f t="shared" si="621"/>
        <v>Tunisia</v>
      </c>
      <c r="FM42" s="222"/>
      <c r="FN42" s="222"/>
      <c r="FO42" s="218"/>
      <c r="FP42" s="188" t="str">
        <f t="shared" si="622"/>
        <v/>
      </c>
      <c r="FQ42" s="188" t="str">
        <f>IF((FP42&lt;&gt;""),IF(OR($F42&lt;&gt;$G42,PrSettings!$M$4="●"),(($F42-$G42)=(FM42-FN42))*1,0),"")</f>
        <v/>
      </c>
      <c r="FR42" s="188" t="str">
        <f t="shared" si="623"/>
        <v/>
      </c>
      <c r="FS42" s="188" t="str">
        <f>IF(FP42&lt;&gt;"",IF(ABS($F42-$G42)&gt;=PrSettings!$M$7,(ABS($F42-$G42-FM42+FN42)&lt;=1)*1,IF(AND(FP42,$F42=$G42,$F42&gt;=PrSettings!$M$6),(ABS(FM42-$F42)&lt;=1)*1,IF(AND(FP42,$F42+$G42&gt;=PrSettings!$M$8),(ABS(FM42-$F42)+ABS(FN42-$G42)&lt;=1)*1,""))),"")</f>
        <v/>
      </c>
      <c r="FT42" s="220"/>
      <c r="FV42" s="186">
        <f t="shared" si="13"/>
        <v>38</v>
      </c>
      <c r="FW42" s="187" t="str">
        <f t="shared" si="624"/>
        <v>Sweden</v>
      </c>
      <c r="FX42" s="188">
        <f t="shared" si="65"/>
        <v>44</v>
      </c>
      <c r="FY42" s="187" t="str">
        <f t="shared" si="625"/>
        <v>Tunisia</v>
      </c>
      <c r="FZ42" s="222"/>
      <c r="GA42" s="222"/>
      <c r="GB42" s="218"/>
      <c r="GC42" s="188" t="str">
        <f t="shared" si="626"/>
        <v/>
      </c>
      <c r="GD42" s="188" t="str">
        <f>IF((GC42&lt;&gt;""),IF(OR($F42&lt;&gt;$G42,PrSettings!$M$4="●"),(($F42-$G42)=(FZ42-GA42))*1,0),"")</f>
        <v/>
      </c>
      <c r="GE42" s="188" t="str">
        <f t="shared" si="627"/>
        <v/>
      </c>
      <c r="GF42" s="188" t="str">
        <f>IF(GC42&lt;&gt;"",IF(ABS($F42-$G42)&gt;=PrSettings!$M$7,(ABS($F42-$G42-FZ42+GA42)&lt;=1)*1,IF(AND(GC42,$F42=$G42,$F42&gt;=PrSettings!$M$6),(ABS(FZ42-$F42)&lt;=1)*1,IF(AND(GC42,$F42+$G42&gt;=PrSettings!$M$8),(ABS(FZ42-$F42)+ABS(GA42-$G42)&lt;=1)*1,""))),"")</f>
        <v/>
      </c>
      <c r="GG42" s="220"/>
      <c r="GI42" s="186">
        <f t="shared" si="14"/>
        <v>38</v>
      </c>
      <c r="GJ42" s="187" t="str">
        <f t="shared" si="628"/>
        <v>Sweden</v>
      </c>
      <c r="GK42" s="188">
        <f t="shared" si="68"/>
        <v>44</v>
      </c>
      <c r="GL42" s="187" t="str">
        <f t="shared" si="629"/>
        <v>Tunisia</v>
      </c>
      <c r="GM42" s="222"/>
      <c r="GN42" s="222"/>
      <c r="GO42" s="218"/>
      <c r="GP42" s="188" t="str">
        <f t="shared" si="630"/>
        <v/>
      </c>
      <c r="GQ42" s="188" t="str">
        <f>IF((GP42&lt;&gt;""),IF(OR($F42&lt;&gt;$G42,PrSettings!$M$4="●"),(($F42-$G42)=(GM42-GN42))*1,0),"")</f>
        <v/>
      </c>
      <c r="GR42" s="188" t="str">
        <f t="shared" si="631"/>
        <v/>
      </c>
      <c r="GS42" s="188" t="str">
        <f>IF(GP42&lt;&gt;"",IF(ABS($F42-$G42)&gt;=PrSettings!$M$7,(ABS($F42-$G42-GM42+GN42)&lt;=1)*1,IF(AND(GP42,$F42=$G42,$F42&gt;=PrSettings!$M$6),(ABS(GM42-$F42)&lt;=1)*1,IF(AND(GP42,$F42+$G42&gt;=PrSettings!$M$8),(ABS(GM42-$F42)+ABS(GN42-$G42)&lt;=1)*1,""))),"")</f>
        <v/>
      </c>
      <c r="GT42" s="220"/>
      <c r="GV42" s="186">
        <f t="shared" si="15"/>
        <v>38</v>
      </c>
      <c r="GW42" s="187" t="str">
        <f t="shared" si="632"/>
        <v>Sweden</v>
      </c>
      <c r="GX42" s="188">
        <f t="shared" si="71"/>
        <v>44</v>
      </c>
      <c r="GY42" s="187" t="str">
        <f t="shared" si="633"/>
        <v>Tunisia</v>
      </c>
      <c r="GZ42" s="222"/>
      <c r="HA42" s="222"/>
      <c r="HB42" s="218"/>
      <c r="HC42" s="188" t="str">
        <f t="shared" si="634"/>
        <v/>
      </c>
      <c r="HD42" s="188" t="str">
        <f>IF((HC42&lt;&gt;""),IF(OR($F42&lt;&gt;$G42,PrSettings!$M$4="●"),(($F42-$G42)=(GZ42-HA42))*1,0),"")</f>
        <v/>
      </c>
      <c r="HE42" s="188" t="str">
        <f t="shared" si="635"/>
        <v/>
      </c>
      <c r="HF42" s="188" t="str">
        <f>IF(HC42&lt;&gt;"",IF(ABS($F42-$G42)&gt;=PrSettings!$M$7,(ABS($F42-$G42-GZ42+HA42)&lt;=1)*1,IF(AND(HC42,$F42=$G42,$F42&gt;=PrSettings!$M$6),(ABS(GZ42-$F42)&lt;=1)*1,IF(AND(HC42,$F42+$G42&gt;=PrSettings!$M$8),(ABS(GZ42-$F42)+ABS(HA42-$G42)&lt;=1)*1,""))),"")</f>
        <v/>
      </c>
      <c r="HG42" s="220"/>
      <c r="HI42" s="186">
        <f t="shared" si="16"/>
        <v>38</v>
      </c>
      <c r="HJ42" s="187" t="str">
        <f t="shared" si="636"/>
        <v>Sweden</v>
      </c>
      <c r="HK42" s="188">
        <f t="shared" si="74"/>
        <v>44</v>
      </c>
      <c r="HL42" s="187" t="str">
        <f t="shared" si="637"/>
        <v>Tunisia</v>
      </c>
      <c r="HM42" s="222"/>
      <c r="HN42" s="222"/>
      <c r="HO42" s="218"/>
      <c r="HP42" s="188" t="str">
        <f t="shared" si="638"/>
        <v/>
      </c>
      <c r="HQ42" s="188" t="str">
        <f>IF((HP42&lt;&gt;""),IF(OR($F42&lt;&gt;$G42,PrSettings!$M$4="●"),(($F42-$G42)=(HM42-HN42))*1,0),"")</f>
        <v/>
      </c>
      <c r="HR42" s="188" t="str">
        <f t="shared" si="639"/>
        <v/>
      </c>
      <c r="HS42" s="188" t="str">
        <f>IF(HP42&lt;&gt;"",IF(ABS($F42-$G42)&gt;=PrSettings!$M$7,(ABS($F42-$G42-HM42+HN42)&lt;=1)*1,IF(AND(HP42,$F42=$G42,$F42&gt;=PrSettings!$M$6),(ABS(HM42-$F42)&lt;=1)*1,IF(AND(HP42,$F42+$G42&gt;=PrSettings!$M$8),(ABS(HM42-$F42)+ABS(HN42-$G42)&lt;=1)*1,""))),"")</f>
        <v/>
      </c>
      <c r="HT42" s="220"/>
      <c r="HV42" s="186">
        <f t="shared" si="17"/>
        <v>38</v>
      </c>
      <c r="HW42" s="187" t="str">
        <f t="shared" si="640"/>
        <v>Sweden</v>
      </c>
      <c r="HX42" s="188">
        <f t="shared" si="77"/>
        <v>44</v>
      </c>
      <c r="HY42" s="187" t="str">
        <f t="shared" si="641"/>
        <v>Tunisia</v>
      </c>
      <c r="HZ42" s="222"/>
      <c r="IA42" s="222"/>
      <c r="IB42" s="218"/>
      <c r="IC42" s="188" t="str">
        <f t="shared" si="642"/>
        <v/>
      </c>
      <c r="ID42" s="188" t="str">
        <f>IF((IC42&lt;&gt;""),IF(OR($F42&lt;&gt;$G42,PrSettings!$M$4="●"),(($F42-$G42)=(HZ42-IA42))*1,0),"")</f>
        <v/>
      </c>
      <c r="IE42" s="188" t="str">
        <f t="shared" si="643"/>
        <v/>
      </c>
      <c r="IF42" s="188" t="str">
        <f>IF(IC42&lt;&gt;"",IF(ABS($F42-$G42)&gt;=PrSettings!$M$7,(ABS($F42-$G42-HZ42+IA42)&lt;=1)*1,IF(AND(IC42,$F42=$G42,$F42&gt;=PrSettings!$M$6),(ABS(HZ42-$F42)&lt;=1)*1,IF(AND(IC42,$F42+$G42&gt;=PrSettings!$M$8),(ABS(HZ42-$F42)+ABS(IA42-$G42)&lt;=1)*1,""))),"")</f>
        <v/>
      </c>
      <c r="IG42" s="220"/>
      <c r="II42" s="186">
        <f t="shared" si="18"/>
        <v>38</v>
      </c>
      <c r="IJ42" s="187" t="str">
        <f t="shared" si="644"/>
        <v>Sweden</v>
      </c>
      <c r="IK42" s="188">
        <f t="shared" si="80"/>
        <v>44</v>
      </c>
      <c r="IL42" s="187" t="str">
        <f t="shared" si="645"/>
        <v>Tunisia</v>
      </c>
      <c r="IM42" s="222"/>
      <c r="IN42" s="222"/>
      <c r="IO42" s="218"/>
      <c r="IP42" s="188" t="str">
        <f t="shared" si="646"/>
        <v/>
      </c>
      <c r="IQ42" s="188" t="str">
        <f>IF((IP42&lt;&gt;""),IF(OR($F42&lt;&gt;$G42,PrSettings!$M$4="●"),(($F42-$G42)=(IM42-IN42))*1,0),"")</f>
        <v/>
      </c>
      <c r="IR42" s="188" t="str">
        <f t="shared" si="647"/>
        <v/>
      </c>
      <c r="IS42" s="188" t="str">
        <f>IF(IP42&lt;&gt;"",IF(ABS($F42-$G42)&gt;=PrSettings!$M$7,(ABS($F42-$G42-IM42+IN42)&lt;=1)*1,IF(AND(IP42,$F42=$G42,$F42&gt;=PrSettings!$M$6),(ABS(IM42-$F42)&lt;=1)*1,IF(AND(IP42,$F42+$G42&gt;=PrSettings!$M$8),(ABS(IM42-$F42)+ABS(IN42-$G42)&lt;=1)*1,""))),"")</f>
        <v/>
      </c>
      <c r="IT42" s="220"/>
      <c r="IV42" s="186">
        <f t="shared" si="19"/>
        <v>38</v>
      </c>
      <c r="IW42" s="187" t="str">
        <f t="shared" si="648"/>
        <v>Sweden</v>
      </c>
      <c r="IX42" s="188">
        <f t="shared" si="83"/>
        <v>44</v>
      </c>
      <c r="IY42" s="187" t="str">
        <f t="shared" si="649"/>
        <v>Tunisia</v>
      </c>
      <c r="IZ42" s="222"/>
      <c r="JA42" s="222"/>
      <c r="JB42" s="218"/>
      <c r="JC42" s="188" t="str">
        <f t="shared" si="650"/>
        <v/>
      </c>
      <c r="JD42" s="188" t="str">
        <f>IF((JC42&lt;&gt;""),IF(OR($F42&lt;&gt;$G42,PrSettings!$M$4="●"),(($F42-$G42)=(IZ42-JA42))*1,0),"")</f>
        <v/>
      </c>
      <c r="JE42" s="188" t="str">
        <f t="shared" si="651"/>
        <v/>
      </c>
      <c r="JF42" s="188" t="str">
        <f>IF(JC42&lt;&gt;"",IF(ABS($F42-$G42)&gt;=PrSettings!$M$7,(ABS($F42-$G42-IZ42+JA42)&lt;=1)*1,IF(AND(JC42,$F42=$G42,$F42&gt;=PrSettings!$M$6),(ABS(IZ42-$F42)&lt;=1)*1,IF(AND(JC42,$F42+$G42&gt;=PrSettings!$M$8),(ABS(IZ42-$F42)+ABS(JA42-$G42)&lt;=1)*1,""))),"")</f>
        <v/>
      </c>
      <c r="JG42" s="220"/>
      <c r="JI42" s="186">
        <f t="shared" si="20"/>
        <v>38</v>
      </c>
      <c r="JJ42" s="187" t="str">
        <f t="shared" si="652"/>
        <v>Sweden</v>
      </c>
      <c r="JK42" s="188">
        <f t="shared" si="86"/>
        <v>44</v>
      </c>
      <c r="JL42" s="187" t="str">
        <f t="shared" si="653"/>
        <v>Tunisia</v>
      </c>
      <c r="JM42" s="222"/>
      <c r="JN42" s="222"/>
      <c r="JO42" s="218"/>
      <c r="JP42" s="188" t="str">
        <f t="shared" si="654"/>
        <v/>
      </c>
      <c r="JQ42" s="188" t="str">
        <f>IF((JP42&lt;&gt;""),IF(OR($F42&lt;&gt;$G42,PrSettings!$M$4="●"),(($F42-$G42)=(JM42-JN42))*1,0),"")</f>
        <v/>
      </c>
      <c r="JR42" s="188" t="str">
        <f t="shared" si="655"/>
        <v/>
      </c>
      <c r="JS42" s="188" t="str">
        <f>IF(JP42&lt;&gt;"",IF(ABS($F42-$G42)&gt;=PrSettings!$M$7,(ABS($F42-$G42-JM42+JN42)&lt;=1)*1,IF(AND(JP42,$F42=$G42,$F42&gt;=PrSettings!$M$6),(ABS(JM42-$F42)&lt;=1)*1,IF(AND(JP42,$F42+$G42&gt;=PrSettings!$M$8),(ABS(JM42-$F42)+ABS(JN42-$G42)&lt;=1)*1,""))),"")</f>
        <v/>
      </c>
      <c r="JT42" s="220"/>
      <c r="JV42" s="186">
        <f t="shared" si="21"/>
        <v>38</v>
      </c>
      <c r="JW42" s="187" t="str">
        <f t="shared" si="656"/>
        <v>Sweden</v>
      </c>
      <c r="JX42" s="188">
        <f t="shared" si="89"/>
        <v>44</v>
      </c>
      <c r="JY42" s="187" t="str">
        <f t="shared" si="657"/>
        <v>Tunisia</v>
      </c>
      <c r="JZ42" s="222"/>
      <c r="KA42" s="222"/>
      <c r="KB42" s="218"/>
      <c r="KC42" s="188" t="str">
        <f t="shared" si="658"/>
        <v/>
      </c>
      <c r="KD42" s="188" t="str">
        <f>IF((KC42&lt;&gt;""),IF(OR($F42&lt;&gt;$G42,PrSettings!$M$4="●"),(($F42-$G42)=(JZ42-KA42))*1,0),"")</f>
        <v/>
      </c>
      <c r="KE42" s="188" t="str">
        <f t="shared" si="659"/>
        <v/>
      </c>
      <c r="KF42" s="188" t="str">
        <f>IF(KC42&lt;&gt;"",IF(ABS($F42-$G42)&gt;=PrSettings!$M$7,(ABS($F42-$G42-JZ42+KA42)&lt;=1)*1,IF(AND(KC42,$F42=$G42,$F42&gt;=PrSettings!$M$6),(ABS(JZ42-$F42)&lt;=1)*1,IF(AND(KC42,$F42+$G42&gt;=PrSettings!$M$8),(ABS(JZ42-$F42)+ABS(KA42-$G42)&lt;=1)*1,""))),"")</f>
        <v/>
      </c>
      <c r="KG42" s="220"/>
      <c r="KI42" s="186">
        <f t="shared" si="22"/>
        <v>38</v>
      </c>
      <c r="KJ42" s="187" t="str">
        <f t="shared" si="660"/>
        <v>Sweden</v>
      </c>
      <c r="KK42" s="188">
        <f t="shared" si="92"/>
        <v>44</v>
      </c>
      <c r="KL42" s="187" t="str">
        <f t="shared" si="661"/>
        <v>Tunisia</v>
      </c>
      <c r="KM42" s="222"/>
      <c r="KN42" s="222"/>
      <c r="KO42" s="218"/>
      <c r="KP42" s="188" t="str">
        <f t="shared" si="662"/>
        <v/>
      </c>
      <c r="KQ42" s="188" t="str">
        <f>IF((KP42&lt;&gt;""),IF(OR($F42&lt;&gt;$G42,PrSettings!$M$4="●"),(($F42-$G42)=(KM42-KN42))*1,0),"")</f>
        <v/>
      </c>
      <c r="KR42" s="188" t="str">
        <f t="shared" si="663"/>
        <v/>
      </c>
      <c r="KS42" s="188" t="str">
        <f>IF(KP42&lt;&gt;"",IF(ABS($F42-$G42)&gt;=PrSettings!$M$7,(ABS($F42-$G42-KM42+KN42)&lt;=1)*1,IF(AND(KP42,$F42=$G42,$F42&gt;=PrSettings!$M$6),(ABS(KM42-$F42)&lt;=1)*1,IF(AND(KP42,$F42+$G42&gt;=PrSettings!$M$8),(ABS(KM42-$F42)+ABS(KN42-$G42)&lt;=1)*1,""))),"")</f>
        <v/>
      </c>
      <c r="KT42" s="220"/>
      <c r="KV42" s="186">
        <f t="shared" si="23"/>
        <v>38</v>
      </c>
      <c r="KW42" s="187" t="str">
        <f t="shared" si="664"/>
        <v>Sweden</v>
      </c>
      <c r="KX42" s="188">
        <f t="shared" si="95"/>
        <v>44</v>
      </c>
      <c r="KY42" s="187" t="str">
        <f t="shared" si="665"/>
        <v>Tunisia</v>
      </c>
      <c r="KZ42" s="222"/>
      <c r="LA42" s="222"/>
      <c r="LB42" s="218"/>
      <c r="LC42" s="188" t="str">
        <f t="shared" si="666"/>
        <v/>
      </c>
      <c r="LD42" s="188" t="str">
        <f>IF((LC42&lt;&gt;""),IF(OR($F42&lt;&gt;$G42,PrSettings!$M$4="●"),(($F42-$G42)=(KZ42-LA42))*1,0),"")</f>
        <v/>
      </c>
      <c r="LE42" s="188" t="str">
        <f t="shared" si="667"/>
        <v/>
      </c>
      <c r="LF42" s="188" t="str">
        <f>IF(LC42&lt;&gt;"",IF(ABS($F42-$G42)&gt;=PrSettings!$M$7,(ABS($F42-$G42-KZ42+LA42)&lt;=1)*1,IF(AND(LC42,$F42=$G42,$F42&gt;=PrSettings!$M$6),(ABS(KZ42-$F42)&lt;=1)*1,IF(AND(LC42,$F42+$G42&gt;=PrSettings!$M$8),(ABS(KZ42-$F42)+ABS(LA42-$G42)&lt;=1)*1,""))),"")</f>
        <v/>
      </c>
      <c r="LG42" s="220"/>
      <c r="LI42" s="186">
        <f t="shared" si="24"/>
        <v>38</v>
      </c>
      <c r="LJ42" s="187" t="str">
        <f t="shared" si="668"/>
        <v>Sweden</v>
      </c>
      <c r="LK42" s="188">
        <f t="shared" si="98"/>
        <v>44</v>
      </c>
      <c r="LL42" s="187" t="str">
        <f t="shared" si="669"/>
        <v>Tunisia</v>
      </c>
      <c r="LM42" s="222"/>
      <c r="LN42" s="222"/>
      <c r="LO42" s="218"/>
      <c r="LP42" s="188" t="str">
        <f t="shared" si="670"/>
        <v/>
      </c>
      <c r="LQ42" s="188" t="str">
        <f>IF((LP42&lt;&gt;""),IF(OR($F42&lt;&gt;$G42,PrSettings!$M$4="●"),(($F42-$G42)=(LM42-LN42))*1,0),"")</f>
        <v/>
      </c>
      <c r="LR42" s="188" t="str">
        <f t="shared" si="671"/>
        <v/>
      </c>
      <c r="LS42" s="188" t="str">
        <f>IF(LP42&lt;&gt;"",IF(ABS($F42-$G42)&gt;=PrSettings!$M$7,(ABS($F42-$G42-LM42+LN42)&lt;=1)*1,IF(AND(LP42,$F42=$G42,$F42&gt;=PrSettings!$M$6),(ABS(LM42-$F42)&lt;=1)*1,IF(AND(LP42,$F42+$G42&gt;=PrSettings!$M$8),(ABS(LM42-$F42)+ABS(LN42-$G42)&lt;=1)*1,""))),"")</f>
        <v/>
      </c>
      <c r="LT42" s="220"/>
      <c r="LV42" s="186">
        <f t="shared" si="25"/>
        <v>38</v>
      </c>
      <c r="LW42" s="187" t="str">
        <f t="shared" si="672"/>
        <v>Sweden</v>
      </c>
      <c r="LX42" s="188">
        <f t="shared" si="101"/>
        <v>44</v>
      </c>
      <c r="LY42" s="187" t="str">
        <f t="shared" si="673"/>
        <v>Tunisia</v>
      </c>
      <c r="LZ42" s="222"/>
      <c r="MA42" s="222"/>
      <c r="MB42" s="218"/>
      <c r="MC42" s="188" t="str">
        <f t="shared" si="674"/>
        <v/>
      </c>
      <c r="MD42" s="188" t="str">
        <f>IF((MC42&lt;&gt;""),IF(OR($F42&lt;&gt;$G42,PrSettings!$M$4="●"),(($F42-$G42)=(LZ42-MA42))*1,0),"")</f>
        <v/>
      </c>
      <c r="ME42" s="188" t="str">
        <f t="shared" si="675"/>
        <v/>
      </c>
      <c r="MF42" s="188" t="str">
        <f>IF(MC42&lt;&gt;"",IF(ABS($F42-$G42)&gt;=PrSettings!$M$7,(ABS($F42-$G42-LZ42+MA42)&lt;=1)*1,IF(AND(MC42,$F42=$G42,$F42&gt;=PrSettings!$M$6),(ABS(LZ42-$F42)&lt;=1)*1,IF(AND(MC42,$F42+$G42&gt;=PrSettings!$M$8),(ABS(LZ42-$F42)+ABS(MA42-$G42)&lt;=1)*1,""))),"")</f>
        <v/>
      </c>
      <c r="MG42" s="220"/>
    </row>
    <row r="43" spans="1:345">
      <c r="B43" s="186">
        <f>INDEX(Groups!$C$7:$C$65,MATCH(C43,Groups!$D$7:$D$65,0))</f>
        <v>7</v>
      </c>
      <c r="C43" s="187" t="str">
        <f>CalcF!$P$24</f>
        <v>Netherlands</v>
      </c>
      <c r="D43" s="188">
        <f>INDEX(Groups!$C$7:$C$65,MATCH(E43,Groups!$D$7:$D$65,0))</f>
        <v>38</v>
      </c>
      <c r="E43" s="187" t="str">
        <f>CalcF!$Q$24</f>
        <v>Sweden</v>
      </c>
      <c r="F43" s="189" t="str">
        <f>CalcF!$R$24</f>
        <v/>
      </c>
      <c r="G43" s="190" t="str">
        <f>CalcF!$S$24</f>
        <v/>
      </c>
      <c r="I43" s="186">
        <f t="shared" si="0"/>
        <v>7</v>
      </c>
      <c r="J43" s="187" t="str">
        <f t="shared" si="572"/>
        <v>Netherlands</v>
      </c>
      <c r="K43" s="188">
        <f t="shared" si="26"/>
        <v>38</v>
      </c>
      <c r="L43" s="187" t="str">
        <f t="shared" si="573"/>
        <v>Sweden</v>
      </c>
      <c r="M43" s="222"/>
      <c r="N43" s="222"/>
      <c r="O43" s="218"/>
      <c r="P43" s="188" t="str">
        <f t="shared" si="574"/>
        <v/>
      </c>
      <c r="Q43" s="188" t="str">
        <f>IF((P43&lt;&gt;""),IF(OR($F43&lt;&gt;$G43,PrSettings!$M$4="●"),(($F43-$G43)=(M43-N43))*1,0),"")</f>
        <v/>
      </c>
      <c r="R43" s="188" t="str">
        <f t="shared" si="575"/>
        <v/>
      </c>
      <c r="S43" s="188" t="str">
        <f>IF(P43&lt;&gt;"",IF(ABS($F43-$G43)&gt;=PrSettings!$M$7,(ABS($F43-$G43-M43+N43)&lt;=1)*1,IF(AND(P43,$F43=$G43,$F43&gt;=PrSettings!$M$6),(ABS(M43-$F43)&lt;=1)*1,IF(AND(P43,$F43+$G43&gt;=PrSettings!$M$8),(ABS(M43-$F43)+ABS(N43-$G43)&lt;=1)*1,""))),"")</f>
        <v/>
      </c>
      <c r="T43" s="220"/>
      <c r="V43" s="186">
        <f t="shared" si="1"/>
        <v>7</v>
      </c>
      <c r="W43" s="187" t="str">
        <f t="shared" si="576"/>
        <v>Netherlands</v>
      </c>
      <c r="X43" s="188">
        <f t="shared" si="29"/>
        <v>38</v>
      </c>
      <c r="Y43" s="187" t="str">
        <f t="shared" si="577"/>
        <v>Sweden</v>
      </c>
      <c r="Z43" s="222"/>
      <c r="AA43" s="222"/>
      <c r="AB43" s="218"/>
      <c r="AC43" s="188" t="str">
        <f t="shared" si="578"/>
        <v/>
      </c>
      <c r="AD43" s="188" t="str">
        <f>IF((AC43&lt;&gt;""),IF(OR($F43&lt;&gt;$G43,PrSettings!$M$4="●"),(($F43-$G43)=(Z43-AA43))*1,0),"")</f>
        <v/>
      </c>
      <c r="AE43" s="188" t="str">
        <f t="shared" si="579"/>
        <v/>
      </c>
      <c r="AF43" s="188" t="str">
        <f>IF(AC43&lt;&gt;"",IF(ABS($F43-$G43)&gt;=PrSettings!$M$7,(ABS($F43-$G43-Z43+AA43)&lt;=1)*1,IF(AND(AC43,$F43=$G43,$F43&gt;=PrSettings!$M$6),(ABS(Z43-$F43)&lt;=1)*1,IF(AND(AC43,$F43+$G43&gt;=PrSettings!$M$8),(ABS(Z43-$F43)+ABS(AA43-$G43)&lt;=1)*1,""))),"")</f>
        <v/>
      </c>
      <c r="AG43" s="220"/>
      <c r="AI43" s="186">
        <f t="shared" si="2"/>
        <v>7</v>
      </c>
      <c r="AJ43" s="187" t="str">
        <f t="shared" si="580"/>
        <v>Netherlands</v>
      </c>
      <c r="AK43" s="188">
        <f t="shared" si="32"/>
        <v>38</v>
      </c>
      <c r="AL43" s="187" t="str">
        <f t="shared" si="581"/>
        <v>Sweden</v>
      </c>
      <c r="AM43" s="222"/>
      <c r="AN43" s="222"/>
      <c r="AO43" s="218"/>
      <c r="AP43" s="188" t="str">
        <f t="shared" si="582"/>
        <v/>
      </c>
      <c r="AQ43" s="188" t="str">
        <f>IF((AP43&lt;&gt;""),IF(OR($F43&lt;&gt;$G43,PrSettings!$M$4="●"),(($F43-$G43)=(AM43-AN43))*1,0),"")</f>
        <v/>
      </c>
      <c r="AR43" s="188" t="str">
        <f t="shared" si="583"/>
        <v/>
      </c>
      <c r="AS43" s="188" t="str">
        <f>IF(AP43&lt;&gt;"",IF(ABS($F43-$G43)&gt;=PrSettings!$M$7,(ABS($F43-$G43-AM43+AN43)&lt;=1)*1,IF(AND(AP43,$F43=$G43,$F43&gt;=PrSettings!$M$6),(ABS(AM43-$F43)&lt;=1)*1,IF(AND(AP43,$F43+$G43&gt;=PrSettings!$M$8),(ABS(AM43-$F43)+ABS(AN43-$G43)&lt;=1)*1,""))),"")</f>
        <v/>
      </c>
      <c r="AT43" s="220"/>
      <c r="AV43" s="186">
        <f t="shared" si="3"/>
        <v>7</v>
      </c>
      <c r="AW43" s="187" t="str">
        <f t="shared" si="584"/>
        <v>Netherlands</v>
      </c>
      <c r="AX43" s="188">
        <f t="shared" si="35"/>
        <v>38</v>
      </c>
      <c r="AY43" s="187" t="str">
        <f t="shared" si="585"/>
        <v>Sweden</v>
      </c>
      <c r="AZ43" s="222"/>
      <c r="BA43" s="222"/>
      <c r="BB43" s="218"/>
      <c r="BC43" s="188" t="str">
        <f t="shared" si="586"/>
        <v/>
      </c>
      <c r="BD43" s="188" t="str">
        <f>IF((BC43&lt;&gt;""),IF(OR($F43&lt;&gt;$G43,PrSettings!$M$4="●"),(($F43-$G43)=(AZ43-BA43))*1,0),"")</f>
        <v/>
      </c>
      <c r="BE43" s="188" t="str">
        <f t="shared" si="587"/>
        <v/>
      </c>
      <c r="BF43" s="188" t="str">
        <f>IF(BC43&lt;&gt;"",IF(ABS($F43-$G43)&gt;=PrSettings!$M$7,(ABS($F43-$G43-AZ43+BA43)&lt;=1)*1,IF(AND(BC43,$F43=$G43,$F43&gt;=PrSettings!$M$6),(ABS(AZ43-$F43)&lt;=1)*1,IF(AND(BC43,$F43+$G43&gt;=PrSettings!$M$8),(ABS(AZ43-$F43)+ABS(BA43-$G43)&lt;=1)*1,""))),"")</f>
        <v/>
      </c>
      <c r="BG43" s="220"/>
      <c r="BI43" s="186">
        <f t="shared" si="4"/>
        <v>7</v>
      </c>
      <c r="BJ43" s="187" t="str">
        <f t="shared" si="588"/>
        <v>Netherlands</v>
      </c>
      <c r="BK43" s="188">
        <f t="shared" si="38"/>
        <v>38</v>
      </c>
      <c r="BL43" s="187" t="str">
        <f t="shared" si="589"/>
        <v>Sweden</v>
      </c>
      <c r="BM43" s="222"/>
      <c r="BN43" s="222"/>
      <c r="BO43" s="218"/>
      <c r="BP43" s="188" t="str">
        <f t="shared" si="590"/>
        <v/>
      </c>
      <c r="BQ43" s="188" t="str">
        <f>IF((BP43&lt;&gt;""),IF(OR($F43&lt;&gt;$G43,PrSettings!$M$4="●"),(($F43-$G43)=(BM43-BN43))*1,0),"")</f>
        <v/>
      </c>
      <c r="BR43" s="188" t="str">
        <f t="shared" si="591"/>
        <v/>
      </c>
      <c r="BS43" s="188" t="str">
        <f>IF(BP43&lt;&gt;"",IF(ABS($F43-$G43)&gt;=PrSettings!$M$7,(ABS($F43-$G43-BM43+BN43)&lt;=1)*1,IF(AND(BP43,$F43=$G43,$F43&gt;=PrSettings!$M$6),(ABS(BM43-$F43)&lt;=1)*1,IF(AND(BP43,$F43+$G43&gt;=PrSettings!$M$8),(ABS(BM43-$F43)+ABS(BN43-$G43)&lt;=1)*1,""))),"")</f>
        <v/>
      </c>
      <c r="BT43" s="220"/>
      <c r="BV43" s="186">
        <f t="shared" si="5"/>
        <v>7</v>
      </c>
      <c r="BW43" s="187" t="str">
        <f t="shared" si="592"/>
        <v>Netherlands</v>
      </c>
      <c r="BX43" s="188">
        <f t="shared" si="41"/>
        <v>38</v>
      </c>
      <c r="BY43" s="187" t="str">
        <f t="shared" si="593"/>
        <v>Sweden</v>
      </c>
      <c r="BZ43" s="222"/>
      <c r="CA43" s="222"/>
      <c r="CB43" s="218"/>
      <c r="CC43" s="188" t="str">
        <f t="shared" si="594"/>
        <v/>
      </c>
      <c r="CD43" s="188" t="str">
        <f>IF((CC43&lt;&gt;""),IF(OR($F43&lt;&gt;$G43,PrSettings!$M$4="●"),(($F43-$G43)=(BZ43-CA43))*1,0),"")</f>
        <v/>
      </c>
      <c r="CE43" s="188" t="str">
        <f t="shared" si="595"/>
        <v/>
      </c>
      <c r="CF43" s="188" t="str">
        <f>IF(CC43&lt;&gt;"",IF(ABS($F43-$G43)&gt;=PrSettings!$M$7,(ABS($F43-$G43-BZ43+CA43)&lt;=1)*1,IF(AND(CC43,$F43=$G43,$F43&gt;=PrSettings!$M$6),(ABS(BZ43-$F43)&lt;=1)*1,IF(AND(CC43,$F43+$G43&gt;=PrSettings!$M$8),(ABS(BZ43-$F43)+ABS(CA43-$G43)&lt;=1)*1,""))),"")</f>
        <v/>
      </c>
      <c r="CG43" s="220"/>
      <c r="CI43" s="186">
        <f t="shared" si="6"/>
        <v>7</v>
      </c>
      <c r="CJ43" s="187" t="str">
        <f t="shared" si="596"/>
        <v>Netherlands</v>
      </c>
      <c r="CK43" s="188">
        <f t="shared" si="44"/>
        <v>38</v>
      </c>
      <c r="CL43" s="187" t="str">
        <f t="shared" si="597"/>
        <v>Sweden</v>
      </c>
      <c r="CM43" s="222"/>
      <c r="CN43" s="222"/>
      <c r="CO43" s="218"/>
      <c r="CP43" s="188" t="str">
        <f t="shared" si="598"/>
        <v/>
      </c>
      <c r="CQ43" s="188" t="str">
        <f>IF((CP43&lt;&gt;""),IF(OR($F43&lt;&gt;$G43,PrSettings!$M$4="●"),(($F43-$G43)=(CM43-CN43))*1,0),"")</f>
        <v/>
      </c>
      <c r="CR43" s="188" t="str">
        <f t="shared" si="599"/>
        <v/>
      </c>
      <c r="CS43" s="188" t="str">
        <f>IF(CP43&lt;&gt;"",IF(ABS($F43-$G43)&gt;=PrSettings!$M$7,(ABS($F43-$G43-CM43+CN43)&lt;=1)*1,IF(AND(CP43,$F43=$G43,$F43&gt;=PrSettings!$M$6),(ABS(CM43-$F43)&lt;=1)*1,IF(AND(CP43,$F43+$G43&gt;=PrSettings!$M$8),(ABS(CM43-$F43)+ABS(CN43-$G43)&lt;=1)*1,""))),"")</f>
        <v/>
      </c>
      <c r="CT43" s="220"/>
      <c r="CV43" s="186">
        <f t="shared" si="7"/>
        <v>7</v>
      </c>
      <c r="CW43" s="187" t="str">
        <f t="shared" si="600"/>
        <v>Netherlands</v>
      </c>
      <c r="CX43" s="188">
        <f t="shared" si="47"/>
        <v>38</v>
      </c>
      <c r="CY43" s="187" t="str">
        <f t="shared" si="601"/>
        <v>Sweden</v>
      </c>
      <c r="CZ43" s="222"/>
      <c r="DA43" s="222"/>
      <c r="DB43" s="218"/>
      <c r="DC43" s="188" t="str">
        <f t="shared" si="602"/>
        <v/>
      </c>
      <c r="DD43" s="188" t="str">
        <f>IF((DC43&lt;&gt;""),IF(OR($F43&lt;&gt;$G43,PrSettings!$M$4="●"),(($F43-$G43)=(CZ43-DA43))*1,0),"")</f>
        <v/>
      </c>
      <c r="DE43" s="188" t="str">
        <f t="shared" si="603"/>
        <v/>
      </c>
      <c r="DF43" s="188" t="str">
        <f>IF(DC43&lt;&gt;"",IF(ABS($F43-$G43)&gt;=PrSettings!$M$7,(ABS($F43-$G43-CZ43+DA43)&lt;=1)*1,IF(AND(DC43,$F43=$G43,$F43&gt;=PrSettings!$M$6),(ABS(CZ43-$F43)&lt;=1)*1,IF(AND(DC43,$F43+$G43&gt;=PrSettings!$M$8),(ABS(CZ43-$F43)+ABS(DA43-$G43)&lt;=1)*1,""))),"")</f>
        <v/>
      </c>
      <c r="DG43" s="220"/>
      <c r="DI43" s="186">
        <f t="shared" si="8"/>
        <v>7</v>
      </c>
      <c r="DJ43" s="187" t="str">
        <f t="shared" si="604"/>
        <v>Netherlands</v>
      </c>
      <c r="DK43" s="188">
        <f t="shared" si="50"/>
        <v>38</v>
      </c>
      <c r="DL43" s="187" t="str">
        <f t="shared" si="605"/>
        <v>Sweden</v>
      </c>
      <c r="DM43" s="222"/>
      <c r="DN43" s="222"/>
      <c r="DO43" s="218"/>
      <c r="DP43" s="188" t="str">
        <f t="shared" si="606"/>
        <v/>
      </c>
      <c r="DQ43" s="188" t="str">
        <f>IF((DP43&lt;&gt;""),IF(OR($F43&lt;&gt;$G43,PrSettings!$M$4="●"),(($F43-$G43)=(DM43-DN43))*1,0),"")</f>
        <v/>
      </c>
      <c r="DR43" s="188" t="str">
        <f t="shared" si="607"/>
        <v/>
      </c>
      <c r="DS43" s="188" t="str">
        <f>IF(DP43&lt;&gt;"",IF(ABS($F43-$G43)&gt;=PrSettings!$M$7,(ABS($F43-$G43-DM43+DN43)&lt;=1)*1,IF(AND(DP43,$F43=$G43,$F43&gt;=PrSettings!$M$6),(ABS(DM43-$F43)&lt;=1)*1,IF(AND(DP43,$F43+$G43&gt;=PrSettings!$M$8),(ABS(DM43-$F43)+ABS(DN43-$G43)&lt;=1)*1,""))),"")</f>
        <v/>
      </c>
      <c r="DT43" s="220"/>
      <c r="DV43" s="186">
        <f t="shared" si="9"/>
        <v>7</v>
      </c>
      <c r="DW43" s="187" t="str">
        <f t="shared" si="608"/>
        <v>Netherlands</v>
      </c>
      <c r="DX43" s="188">
        <f t="shared" si="53"/>
        <v>38</v>
      </c>
      <c r="DY43" s="187" t="str">
        <f t="shared" si="609"/>
        <v>Sweden</v>
      </c>
      <c r="DZ43" s="222"/>
      <c r="EA43" s="222"/>
      <c r="EB43" s="218"/>
      <c r="EC43" s="188" t="str">
        <f t="shared" si="610"/>
        <v/>
      </c>
      <c r="ED43" s="188" t="str">
        <f>IF((EC43&lt;&gt;""),IF(OR($F43&lt;&gt;$G43,PrSettings!$M$4="●"),(($F43-$G43)=(DZ43-EA43))*1,0),"")</f>
        <v/>
      </c>
      <c r="EE43" s="188" t="str">
        <f t="shared" si="611"/>
        <v/>
      </c>
      <c r="EF43" s="188" t="str">
        <f>IF(EC43&lt;&gt;"",IF(ABS($F43-$G43)&gt;=PrSettings!$M$7,(ABS($F43-$G43-DZ43+EA43)&lt;=1)*1,IF(AND(EC43,$F43=$G43,$F43&gt;=PrSettings!$M$6),(ABS(DZ43-$F43)&lt;=1)*1,IF(AND(EC43,$F43+$G43&gt;=PrSettings!$M$8),(ABS(DZ43-$F43)+ABS(EA43-$G43)&lt;=1)*1,""))),"")</f>
        <v/>
      </c>
      <c r="EG43" s="220"/>
      <c r="EI43" s="186">
        <f t="shared" si="10"/>
        <v>7</v>
      </c>
      <c r="EJ43" s="187" t="str">
        <f t="shared" si="612"/>
        <v>Netherlands</v>
      </c>
      <c r="EK43" s="188">
        <f t="shared" si="56"/>
        <v>38</v>
      </c>
      <c r="EL43" s="187" t="str">
        <f t="shared" si="613"/>
        <v>Sweden</v>
      </c>
      <c r="EM43" s="222"/>
      <c r="EN43" s="222"/>
      <c r="EO43" s="218"/>
      <c r="EP43" s="188" t="str">
        <f t="shared" si="614"/>
        <v/>
      </c>
      <c r="EQ43" s="188" t="str">
        <f>IF((EP43&lt;&gt;""),IF(OR($F43&lt;&gt;$G43,PrSettings!$M$4="●"),(($F43-$G43)=(EM43-EN43))*1,0),"")</f>
        <v/>
      </c>
      <c r="ER43" s="188" t="str">
        <f t="shared" si="615"/>
        <v/>
      </c>
      <c r="ES43" s="188" t="str">
        <f>IF(EP43&lt;&gt;"",IF(ABS($F43-$G43)&gt;=PrSettings!$M$7,(ABS($F43-$G43-EM43+EN43)&lt;=1)*1,IF(AND(EP43,$F43=$G43,$F43&gt;=PrSettings!$M$6),(ABS(EM43-$F43)&lt;=1)*1,IF(AND(EP43,$F43+$G43&gt;=PrSettings!$M$8),(ABS(EM43-$F43)+ABS(EN43-$G43)&lt;=1)*1,""))),"")</f>
        <v/>
      </c>
      <c r="ET43" s="220"/>
      <c r="EV43" s="186">
        <f t="shared" si="11"/>
        <v>7</v>
      </c>
      <c r="EW43" s="187" t="str">
        <f t="shared" si="616"/>
        <v>Netherlands</v>
      </c>
      <c r="EX43" s="188">
        <f t="shared" si="59"/>
        <v>38</v>
      </c>
      <c r="EY43" s="187" t="str">
        <f t="shared" si="617"/>
        <v>Sweden</v>
      </c>
      <c r="EZ43" s="222"/>
      <c r="FA43" s="222"/>
      <c r="FB43" s="218"/>
      <c r="FC43" s="188" t="str">
        <f t="shared" si="618"/>
        <v/>
      </c>
      <c r="FD43" s="188" t="str">
        <f>IF((FC43&lt;&gt;""),IF(OR($F43&lt;&gt;$G43,PrSettings!$M$4="●"),(($F43-$G43)=(EZ43-FA43))*1,0),"")</f>
        <v/>
      </c>
      <c r="FE43" s="188" t="str">
        <f t="shared" si="619"/>
        <v/>
      </c>
      <c r="FF43" s="188" t="str">
        <f>IF(FC43&lt;&gt;"",IF(ABS($F43-$G43)&gt;=PrSettings!$M$7,(ABS($F43-$G43-EZ43+FA43)&lt;=1)*1,IF(AND(FC43,$F43=$G43,$F43&gt;=PrSettings!$M$6),(ABS(EZ43-$F43)&lt;=1)*1,IF(AND(FC43,$F43+$G43&gt;=PrSettings!$M$8),(ABS(EZ43-$F43)+ABS(FA43-$G43)&lt;=1)*1,""))),"")</f>
        <v/>
      </c>
      <c r="FG43" s="220"/>
      <c r="FI43" s="186">
        <f t="shared" si="12"/>
        <v>7</v>
      </c>
      <c r="FJ43" s="187" t="str">
        <f t="shared" si="620"/>
        <v>Netherlands</v>
      </c>
      <c r="FK43" s="188">
        <f t="shared" si="62"/>
        <v>38</v>
      </c>
      <c r="FL43" s="187" t="str">
        <f t="shared" si="621"/>
        <v>Sweden</v>
      </c>
      <c r="FM43" s="222"/>
      <c r="FN43" s="222"/>
      <c r="FO43" s="218"/>
      <c r="FP43" s="188" t="str">
        <f t="shared" si="622"/>
        <v/>
      </c>
      <c r="FQ43" s="188" t="str">
        <f>IF((FP43&lt;&gt;""),IF(OR($F43&lt;&gt;$G43,PrSettings!$M$4="●"),(($F43-$G43)=(FM43-FN43))*1,0),"")</f>
        <v/>
      </c>
      <c r="FR43" s="188" t="str">
        <f t="shared" si="623"/>
        <v/>
      </c>
      <c r="FS43" s="188" t="str">
        <f>IF(FP43&lt;&gt;"",IF(ABS($F43-$G43)&gt;=PrSettings!$M$7,(ABS($F43-$G43-FM43+FN43)&lt;=1)*1,IF(AND(FP43,$F43=$G43,$F43&gt;=PrSettings!$M$6),(ABS(FM43-$F43)&lt;=1)*1,IF(AND(FP43,$F43+$G43&gt;=PrSettings!$M$8),(ABS(FM43-$F43)+ABS(FN43-$G43)&lt;=1)*1,""))),"")</f>
        <v/>
      </c>
      <c r="FT43" s="220"/>
      <c r="FV43" s="186">
        <f t="shared" si="13"/>
        <v>7</v>
      </c>
      <c r="FW43" s="187" t="str">
        <f t="shared" si="624"/>
        <v>Netherlands</v>
      </c>
      <c r="FX43" s="188">
        <f t="shared" si="65"/>
        <v>38</v>
      </c>
      <c r="FY43" s="187" t="str">
        <f t="shared" si="625"/>
        <v>Sweden</v>
      </c>
      <c r="FZ43" s="222"/>
      <c r="GA43" s="222"/>
      <c r="GB43" s="218"/>
      <c r="GC43" s="188" t="str">
        <f t="shared" si="626"/>
        <v/>
      </c>
      <c r="GD43" s="188" t="str">
        <f>IF((GC43&lt;&gt;""),IF(OR($F43&lt;&gt;$G43,PrSettings!$M$4="●"),(($F43-$G43)=(FZ43-GA43))*1,0),"")</f>
        <v/>
      </c>
      <c r="GE43" s="188" t="str">
        <f t="shared" si="627"/>
        <v/>
      </c>
      <c r="GF43" s="188" t="str">
        <f>IF(GC43&lt;&gt;"",IF(ABS($F43-$G43)&gt;=PrSettings!$M$7,(ABS($F43-$G43-FZ43+GA43)&lt;=1)*1,IF(AND(GC43,$F43=$G43,$F43&gt;=PrSettings!$M$6),(ABS(FZ43-$F43)&lt;=1)*1,IF(AND(GC43,$F43+$G43&gt;=PrSettings!$M$8),(ABS(FZ43-$F43)+ABS(GA43-$G43)&lt;=1)*1,""))),"")</f>
        <v/>
      </c>
      <c r="GG43" s="220"/>
      <c r="GI43" s="186">
        <f t="shared" si="14"/>
        <v>7</v>
      </c>
      <c r="GJ43" s="187" t="str">
        <f t="shared" si="628"/>
        <v>Netherlands</v>
      </c>
      <c r="GK43" s="188">
        <f t="shared" si="68"/>
        <v>38</v>
      </c>
      <c r="GL43" s="187" t="str">
        <f t="shared" si="629"/>
        <v>Sweden</v>
      </c>
      <c r="GM43" s="222"/>
      <c r="GN43" s="222"/>
      <c r="GO43" s="218"/>
      <c r="GP43" s="188" t="str">
        <f t="shared" si="630"/>
        <v/>
      </c>
      <c r="GQ43" s="188" t="str">
        <f>IF((GP43&lt;&gt;""),IF(OR($F43&lt;&gt;$G43,PrSettings!$M$4="●"),(($F43-$G43)=(GM43-GN43))*1,0),"")</f>
        <v/>
      </c>
      <c r="GR43" s="188" t="str">
        <f t="shared" si="631"/>
        <v/>
      </c>
      <c r="GS43" s="188" t="str">
        <f>IF(GP43&lt;&gt;"",IF(ABS($F43-$G43)&gt;=PrSettings!$M$7,(ABS($F43-$G43-GM43+GN43)&lt;=1)*1,IF(AND(GP43,$F43=$G43,$F43&gt;=PrSettings!$M$6),(ABS(GM43-$F43)&lt;=1)*1,IF(AND(GP43,$F43+$G43&gt;=PrSettings!$M$8),(ABS(GM43-$F43)+ABS(GN43-$G43)&lt;=1)*1,""))),"")</f>
        <v/>
      </c>
      <c r="GT43" s="220"/>
      <c r="GV43" s="186">
        <f t="shared" si="15"/>
        <v>7</v>
      </c>
      <c r="GW43" s="187" t="str">
        <f t="shared" si="632"/>
        <v>Netherlands</v>
      </c>
      <c r="GX43" s="188">
        <f t="shared" si="71"/>
        <v>38</v>
      </c>
      <c r="GY43" s="187" t="str">
        <f t="shared" si="633"/>
        <v>Sweden</v>
      </c>
      <c r="GZ43" s="222"/>
      <c r="HA43" s="222"/>
      <c r="HB43" s="218"/>
      <c r="HC43" s="188" t="str">
        <f t="shared" si="634"/>
        <v/>
      </c>
      <c r="HD43" s="188" t="str">
        <f>IF((HC43&lt;&gt;""),IF(OR($F43&lt;&gt;$G43,PrSettings!$M$4="●"),(($F43-$G43)=(GZ43-HA43))*1,0),"")</f>
        <v/>
      </c>
      <c r="HE43" s="188" t="str">
        <f t="shared" si="635"/>
        <v/>
      </c>
      <c r="HF43" s="188" t="str">
        <f>IF(HC43&lt;&gt;"",IF(ABS($F43-$G43)&gt;=PrSettings!$M$7,(ABS($F43-$G43-GZ43+HA43)&lt;=1)*1,IF(AND(HC43,$F43=$G43,$F43&gt;=PrSettings!$M$6),(ABS(GZ43-$F43)&lt;=1)*1,IF(AND(HC43,$F43+$G43&gt;=PrSettings!$M$8),(ABS(GZ43-$F43)+ABS(HA43-$G43)&lt;=1)*1,""))),"")</f>
        <v/>
      </c>
      <c r="HG43" s="220"/>
      <c r="HI43" s="186">
        <f t="shared" si="16"/>
        <v>7</v>
      </c>
      <c r="HJ43" s="187" t="str">
        <f t="shared" si="636"/>
        <v>Netherlands</v>
      </c>
      <c r="HK43" s="188">
        <f t="shared" si="74"/>
        <v>38</v>
      </c>
      <c r="HL43" s="187" t="str">
        <f t="shared" si="637"/>
        <v>Sweden</v>
      </c>
      <c r="HM43" s="222"/>
      <c r="HN43" s="222"/>
      <c r="HO43" s="218"/>
      <c r="HP43" s="188" t="str">
        <f t="shared" si="638"/>
        <v/>
      </c>
      <c r="HQ43" s="188" t="str">
        <f>IF((HP43&lt;&gt;""),IF(OR($F43&lt;&gt;$G43,PrSettings!$M$4="●"),(($F43-$G43)=(HM43-HN43))*1,0),"")</f>
        <v/>
      </c>
      <c r="HR43" s="188" t="str">
        <f t="shared" si="639"/>
        <v/>
      </c>
      <c r="HS43" s="188" t="str">
        <f>IF(HP43&lt;&gt;"",IF(ABS($F43-$G43)&gt;=PrSettings!$M$7,(ABS($F43-$G43-HM43+HN43)&lt;=1)*1,IF(AND(HP43,$F43=$G43,$F43&gt;=PrSettings!$M$6),(ABS(HM43-$F43)&lt;=1)*1,IF(AND(HP43,$F43+$G43&gt;=PrSettings!$M$8),(ABS(HM43-$F43)+ABS(HN43-$G43)&lt;=1)*1,""))),"")</f>
        <v/>
      </c>
      <c r="HT43" s="220"/>
      <c r="HV43" s="186">
        <f t="shared" si="17"/>
        <v>7</v>
      </c>
      <c r="HW43" s="187" t="str">
        <f t="shared" si="640"/>
        <v>Netherlands</v>
      </c>
      <c r="HX43" s="188">
        <f t="shared" si="77"/>
        <v>38</v>
      </c>
      <c r="HY43" s="187" t="str">
        <f t="shared" si="641"/>
        <v>Sweden</v>
      </c>
      <c r="HZ43" s="222"/>
      <c r="IA43" s="222"/>
      <c r="IB43" s="218"/>
      <c r="IC43" s="188" t="str">
        <f t="shared" si="642"/>
        <v/>
      </c>
      <c r="ID43" s="188" t="str">
        <f>IF((IC43&lt;&gt;""),IF(OR($F43&lt;&gt;$G43,PrSettings!$M$4="●"),(($F43-$G43)=(HZ43-IA43))*1,0),"")</f>
        <v/>
      </c>
      <c r="IE43" s="188" t="str">
        <f t="shared" si="643"/>
        <v/>
      </c>
      <c r="IF43" s="188" t="str">
        <f>IF(IC43&lt;&gt;"",IF(ABS($F43-$G43)&gt;=PrSettings!$M$7,(ABS($F43-$G43-HZ43+IA43)&lt;=1)*1,IF(AND(IC43,$F43=$G43,$F43&gt;=PrSettings!$M$6),(ABS(HZ43-$F43)&lt;=1)*1,IF(AND(IC43,$F43+$G43&gt;=PrSettings!$M$8),(ABS(HZ43-$F43)+ABS(IA43-$G43)&lt;=1)*1,""))),"")</f>
        <v/>
      </c>
      <c r="IG43" s="220"/>
      <c r="II43" s="186">
        <f t="shared" si="18"/>
        <v>7</v>
      </c>
      <c r="IJ43" s="187" t="str">
        <f t="shared" si="644"/>
        <v>Netherlands</v>
      </c>
      <c r="IK43" s="188">
        <f t="shared" si="80"/>
        <v>38</v>
      </c>
      <c r="IL43" s="187" t="str">
        <f t="shared" si="645"/>
        <v>Sweden</v>
      </c>
      <c r="IM43" s="222"/>
      <c r="IN43" s="222"/>
      <c r="IO43" s="218"/>
      <c r="IP43" s="188" t="str">
        <f t="shared" si="646"/>
        <v/>
      </c>
      <c r="IQ43" s="188" t="str">
        <f>IF((IP43&lt;&gt;""),IF(OR($F43&lt;&gt;$G43,PrSettings!$M$4="●"),(($F43-$G43)=(IM43-IN43))*1,0),"")</f>
        <v/>
      </c>
      <c r="IR43" s="188" t="str">
        <f t="shared" si="647"/>
        <v/>
      </c>
      <c r="IS43" s="188" t="str">
        <f>IF(IP43&lt;&gt;"",IF(ABS($F43-$G43)&gt;=PrSettings!$M$7,(ABS($F43-$G43-IM43+IN43)&lt;=1)*1,IF(AND(IP43,$F43=$G43,$F43&gt;=PrSettings!$M$6),(ABS(IM43-$F43)&lt;=1)*1,IF(AND(IP43,$F43+$G43&gt;=PrSettings!$M$8),(ABS(IM43-$F43)+ABS(IN43-$G43)&lt;=1)*1,""))),"")</f>
        <v/>
      </c>
      <c r="IT43" s="220"/>
      <c r="IV43" s="186">
        <f t="shared" si="19"/>
        <v>7</v>
      </c>
      <c r="IW43" s="187" t="str">
        <f t="shared" si="648"/>
        <v>Netherlands</v>
      </c>
      <c r="IX43" s="188">
        <f t="shared" si="83"/>
        <v>38</v>
      </c>
      <c r="IY43" s="187" t="str">
        <f t="shared" si="649"/>
        <v>Sweden</v>
      </c>
      <c r="IZ43" s="222"/>
      <c r="JA43" s="222"/>
      <c r="JB43" s="218"/>
      <c r="JC43" s="188" t="str">
        <f t="shared" si="650"/>
        <v/>
      </c>
      <c r="JD43" s="188" t="str">
        <f>IF((JC43&lt;&gt;""),IF(OR($F43&lt;&gt;$G43,PrSettings!$M$4="●"),(($F43-$G43)=(IZ43-JA43))*1,0),"")</f>
        <v/>
      </c>
      <c r="JE43" s="188" t="str">
        <f t="shared" si="651"/>
        <v/>
      </c>
      <c r="JF43" s="188" t="str">
        <f>IF(JC43&lt;&gt;"",IF(ABS($F43-$G43)&gt;=PrSettings!$M$7,(ABS($F43-$G43-IZ43+JA43)&lt;=1)*1,IF(AND(JC43,$F43=$G43,$F43&gt;=PrSettings!$M$6),(ABS(IZ43-$F43)&lt;=1)*1,IF(AND(JC43,$F43+$G43&gt;=PrSettings!$M$8),(ABS(IZ43-$F43)+ABS(JA43-$G43)&lt;=1)*1,""))),"")</f>
        <v/>
      </c>
      <c r="JG43" s="220"/>
      <c r="JI43" s="186">
        <f t="shared" si="20"/>
        <v>7</v>
      </c>
      <c r="JJ43" s="187" t="str">
        <f t="shared" si="652"/>
        <v>Netherlands</v>
      </c>
      <c r="JK43" s="188">
        <f t="shared" si="86"/>
        <v>38</v>
      </c>
      <c r="JL43" s="187" t="str">
        <f t="shared" si="653"/>
        <v>Sweden</v>
      </c>
      <c r="JM43" s="222"/>
      <c r="JN43" s="222"/>
      <c r="JO43" s="218"/>
      <c r="JP43" s="188" t="str">
        <f t="shared" si="654"/>
        <v/>
      </c>
      <c r="JQ43" s="188" t="str">
        <f>IF((JP43&lt;&gt;""),IF(OR($F43&lt;&gt;$G43,PrSettings!$M$4="●"),(($F43-$G43)=(JM43-JN43))*1,0),"")</f>
        <v/>
      </c>
      <c r="JR43" s="188" t="str">
        <f t="shared" si="655"/>
        <v/>
      </c>
      <c r="JS43" s="188" t="str">
        <f>IF(JP43&lt;&gt;"",IF(ABS($F43-$G43)&gt;=PrSettings!$M$7,(ABS($F43-$G43-JM43+JN43)&lt;=1)*1,IF(AND(JP43,$F43=$G43,$F43&gt;=PrSettings!$M$6),(ABS(JM43-$F43)&lt;=1)*1,IF(AND(JP43,$F43+$G43&gt;=PrSettings!$M$8),(ABS(JM43-$F43)+ABS(JN43-$G43)&lt;=1)*1,""))),"")</f>
        <v/>
      </c>
      <c r="JT43" s="220"/>
      <c r="JV43" s="186">
        <f t="shared" si="21"/>
        <v>7</v>
      </c>
      <c r="JW43" s="187" t="str">
        <f t="shared" si="656"/>
        <v>Netherlands</v>
      </c>
      <c r="JX43" s="188">
        <f t="shared" si="89"/>
        <v>38</v>
      </c>
      <c r="JY43" s="187" t="str">
        <f t="shared" si="657"/>
        <v>Sweden</v>
      </c>
      <c r="JZ43" s="222"/>
      <c r="KA43" s="222"/>
      <c r="KB43" s="218"/>
      <c r="KC43" s="188" t="str">
        <f t="shared" si="658"/>
        <v/>
      </c>
      <c r="KD43" s="188" t="str">
        <f>IF((KC43&lt;&gt;""),IF(OR($F43&lt;&gt;$G43,PrSettings!$M$4="●"),(($F43-$G43)=(JZ43-KA43))*1,0),"")</f>
        <v/>
      </c>
      <c r="KE43" s="188" t="str">
        <f t="shared" si="659"/>
        <v/>
      </c>
      <c r="KF43" s="188" t="str">
        <f>IF(KC43&lt;&gt;"",IF(ABS($F43-$G43)&gt;=PrSettings!$M$7,(ABS($F43-$G43-JZ43+KA43)&lt;=1)*1,IF(AND(KC43,$F43=$G43,$F43&gt;=PrSettings!$M$6),(ABS(JZ43-$F43)&lt;=1)*1,IF(AND(KC43,$F43+$G43&gt;=PrSettings!$M$8),(ABS(JZ43-$F43)+ABS(KA43-$G43)&lt;=1)*1,""))),"")</f>
        <v/>
      </c>
      <c r="KG43" s="220"/>
      <c r="KI43" s="186">
        <f t="shared" si="22"/>
        <v>7</v>
      </c>
      <c r="KJ43" s="187" t="str">
        <f t="shared" si="660"/>
        <v>Netherlands</v>
      </c>
      <c r="KK43" s="188">
        <f t="shared" si="92"/>
        <v>38</v>
      </c>
      <c r="KL43" s="187" t="str">
        <f t="shared" si="661"/>
        <v>Sweden</v>
      </c>
      <c r="KM43" s="222"/>
      <c r="KN43" s="222"/>
      <c r="KO43" s="218"/>
      <c r="KP43" s="188" t="str">
        <f t="shared" si="662"/>
        <v/>
      </c>
      <c r="KQ43" s="188" t="str">
        <f>IF((KP43&lt;&gt;""),IF(OR($F43&lt;&gt;$G43,PrSettings!$M$4="●"),(($F43-$G43)=(KM43-KN43))*1,0),"")</f>
        <v/>
      </c>
      <c r="KR43" s="188" t="str">
        <f t="shared" si="663"/>
        <v/>
      </c>
      <c r="KS43" s="188" t="str">
        <f>IF(KP43&lt;&gt;"",IF(ABS($F43-$G43)&gt;=PrSettings!$M$7,(ABS($F43-$G43-KM43+KN43)&lt;=1)*1,IF(AND(KP43,$F43=$G43,$F43&gt;=PrSettings!$M$6),(ABS(KM43-$F43)&lt;=1)*1,IF(AND(KP43,$F43+$G43&gt;=PrSettings!$M$8),(ABS(KM43-$F43)+ABS(KN43-$G43)&lt;=1)*1,""))),"")</f>
        <v/>
      </c>
      <c r="KT43" s="220"/>
      <c r="KV43" s="186">
        <f t="shared" si="23"/>
        <v>7</v>
      </c>
      <c r="KW43" s="187" t="str">
        <f t="shared" si="664"/>
        <v>Netherlands</v>
      </c>
      <c r="KX43" s="188">
        <f t="shared" si="95"/>
        <v>38</v>
      </c>
      <c r="KY43" s="187" t="str">
        <f t="shared" si="665"/>
        <v>Sweden</v>
      </c>
      <c r="KZ43" s="222"/>
      <c r="LA43" s="222"/>
      <c r="LB43" s="218"/>
      <c r="LC43" s="188" t="str">
        <f t="shared" si="666"/>
        <v/>
      </c>
      <c r="LD43" s="188" t="str">
        <f>IF((LC43&lt;&gt;""),IF(OR($F43&lt;&gt;$G43,PrSettings!$M$4="●"),(($F43-$G43)=(KZ43-LA43))*1,0),"")</f>
        <v/>
      </c>
      <c r="LE43" s="188" t="str">
        <f t="shared" si="667"/>
        <v/>
      </c>
      <c r="LF43" s="188" t="str">
        <f>IF(LC43&lt;&gt;"",IF(ABS($F43-$G43)&gt;=PrSettings!$M$7,(ABS($F43-$G43-KZ43+LA43)&lt;=1)*1,IF(AND(LC43,$F43=$G43,$F43&gt;=PrSettings!$M$6),(ABS(KZ43-$F43)&lt;=1)*1,IF(AND(LC43,$F43+$G43&gt;=PrSettings!$M$8),(ABS(KZ43-$F43)+ABS(LA43-$G43)&lt;=1)*1,""))),"")</f>
        <v/>
      </c>
      <c r="LG43" s="220"/>
      <c r="LI43" s="186">
        <f t="shared" si="24"/>
        <v>7</v>
      </c>
      <c r="LJ43" s="187" t="str">
        <f t="shared" si="668"/>
        <v>Netherlands</v>
      </c>
      <c r="LK43" s="188">
        <f t="shared" si="98"/>
        <v>38</v>
      </c>
      <c r="LL43" s="187" t="str">
        <f t="shared" si="669"/>
        <v>Sweden</v>
      </c>
      <c r="LM43" s="222"/>
      <c r="LN43" s="222"/>
      <c r="LO43" s="218"/>
      <c r="LP43" s="188" t="str">
        <f t="shared" si="670"/>
        <v/>
      </c>
      <c r="LQ43" s="188" t="str">
        <f>IF((LP43&lt;&gt;""),IF(OR($F43&lt;&gt;$G43,PrSettings!$M$4="●"),(($F43-$G43)=(LM43-LN43))*1,0),"")</f>
        <v/>
      </c>
      <c r="LR43" s="188" t="str">
        <f t="shared" si="671"/>
        <v/>
      </c>
      <c r="LS43" s="188" t="str">
        <f>IF(LP43&lt;&gt;"",IF(ABS($F43-$G43)&gt;=PrSettings!$M$7,(ABS($F43-$G43-LM43+LN43)&lt;=1)*1,IF(AND(LP43,$F43=$G43,$F43&gt;=PrSettings!$M$6),(ABS(LM43-$F43)&lt;=1)*1,IF(AND(LP43,$F43+$G43&gt;=PrSettings!$M$8),(ABS(LM43-$F43)+ABS(LN43-$G43)&lt;=1)*1,""))),"")</f>
        <v/>
      </c>
      <c r="LT43" s="220"/>
      <c r="LV43" s="186">
        <f t="shared" si="25"/>
        <v>7</v>
      </c>
      <c r="LW43" s="187" t="str">
        <f t="shared" si="672"/>
        <v>Netherlands</v>
      </c>
      <c r="LX43" s="188">
        <f t="shared" si="101"/>
        <v>38</v>
      </c>
      <c r="LY43" s="187" t="str">
        <f t="shared" si="673"/>
        <v>Sweden</v>
      </c>
      <c r="LZ43" s="222"/>
      <c r="MA43" s="222"/>
      <c r="MB43" s="218"/>
      <c r="MC43" s="188" t="str">
        <f t="shared" si="674"/>
        <v/>
      </c>
      <c r="MD43" s="188" t="str">
        <f>IF((MC43&lt;&gt;""),IF(OR($F43&lt;&gt;$G43,PrSettings!$M$4="●"),(($F43-$G43)=(LZ43-MA43))*1,0),"")</f>
        <v/>
      </c>
      <c r="ME43" s="188" t="str">
        <f t="shared" si="675"/>
        <v/>
      </c>
      <c r="MF43" s="188" t="str">
        <f>IF(MC43&lt;&gt;"",IF(ABS($F43-$G43)&gt;=PrSettings!$M$7,(ABS($F43-$G43-LZ43+MA43)&lt;=1)*1,IF(AND(MC43,$F43=$G43,$F43&gt;=PrSettings!$M$6),(ABS(LZ43-$F43)&lt;=1)*1,IF(AND(MC43,$F43+$G43&gt;=PrSettings!$M$8),(ABS(LZ43-$F43)+ABS(MA43-$G43)&lt;=1)*1,""))),"")</f>
        <v/>
      </c>
      <c r="MG43" s="220"/>
    </row>
    <row r="44" spans="1:345">
      <c r="B44" s="186">
        <f>INDEX(Groups!$C$7:$C$65,MATCH(C44,Groups!$D$7:$D$65,0))</f>
        <v>44</v>
      </c>
      <c r="C44" s="187" t="str">
        <f>CalcF!$P$25</f>
        <v>Tunisia</v>
      </c>
      <c r="D44" s="188">
        <f>INDEX(Groups!$C$7:$C$65,MATCH(E44,Groups!$D$7:$D$65,0))</f>
        <v>18</v>
      </c>
      <c r="E44" s="187" t="str">
        <f>CalcF!$Q$25</f>
        <v>Japan</v>
      </c>
      <c r="F44" s="189" t="str">
        <f>CalcF!$R$25</f>
        <v/>
      </c>
      <c r="G44" s="190" t="str">
        <f>CalcF!$S$25</f>
        <v/>
      </c>
      <c r="I44" s="186">
        <f t="shared" si="0"/>
        <v>44</v>
      </c>
      <c r="J44" s="187" t="str">
        <f t="shared" si="572"/>
        <v>Tunisia</v>
      </c>
      <c r="K44" s="188">
        <f t="shared" si="26"/>
        <v>18</v>
      </c>
      <c r="L44" s="187" t="str">
        <f t="shared" si="573"/>
        <v>Japan</v>
      </c>
      <c r="M44" s="222"/>
      <c r="N44" s="222"/>
      <c r="O44" s="218"/>
      <c r="P44" s="188" t="str">
        <f t="shared" si="574"/>
        <v/>
      </c>
      <c r="Q44" s="188" t="str">
        <f>IF((P44&lt;&gt;""),IF(OR($F44&lt;&gt;$G44,PrSettings!$M$4="●"),(($F44-$G44)=(M44-N44))*1,0),"")</f>
        <v/>
      </c>
      <c r="R44" s="188" t="str">
        <f t="shared" si="575"/>
        <v/>
      </c>
      <c r="S44" s="188" t="str">
        <f>IF(P44&lt;&gt;"",IF(ABS($F44-$G44)&gt;=PrSettings!$M$7,(ABS($F44-$G44-M44+N44)&lt;=1)*1,IF(AND(P44,$F44=$G44,$F44&gt;=PrSettings!$M$6),(ABS(M44-$F44)&lt;=1)*1,IF(AND(P44,$F44+$G44&gt;=PrSettings!$M$8),(ABS(M44-$F44)+ABS(N44-$G44)&lt;=1)*1,""))),"")</f>
        <v/>
      </c>
      <c r="T44" s="220"/>
      <c r="V44" s="186">
        <f t="shared" si="1"/>
        <v>44</v>
      </c>
      <c r="W44" s="187" t="str">
        <f t="shared" si="576"/>
        <v>Tunisia</v>
      </c>
      <c r="X44" s="188">
        <f t="shared" si="29"/>
        <v>18</v>
      </c>
      <c r="Y44" s="187" t="str">
        <f t="shared" si="577"/>
        <v>Japan</v>
      </c>
      <c r="Z44" s="222"/>
      <c r="AA44" s="222"/>
      <c r="AB44" s="218"/>
      <c r="AC44" s="188" t="str">
        <f t="shared" si="578"/>
        <v/>
      </c>
      <c r="AD44" s="188" t="str">
        <f>IF((AC44&lt;&gt;""),IF(OR($F44&lt;&gt;$G44,PrSettings!$M$4="●"),(($F44-$G44)=(Z44-AA44))*1,0),"")</f>
        <v/>
      </c>
      <c r="AE44" s="188" t="str">
        <f t="shared" si="579"/>
        <v/>
      </c>
      <c r="AF44" s="188" t="str">
        <f>IF(AC44&lt;&gt;"",IF(ABS($F44-$G44)&gt;=PrSettings!$M$7,(ABS($F44-$G44-Z44+AA44)&lt;=1)*1,IF(AND(AC44,$F44=$G44,$F44&gt;=PrSettings!$M$6),(ABS(Z44-$F44)&lt;=1)*1,IF(AND(AC44,$F44+$G44&gt;=PrSettings!$M$8),(ABS(Z44-$F44)+ABS(AA44-$G44)&lt;=1)*1,""))),"")</f>
        <v/>
      </c>
      <c r="AG44" s="220"/>
      <c r="AI44" s="186">
        <f t="shared" si="2"/>
        <v>44</v>
      </c>
      <c r="AJ44" s="187" t="str">
        <f t="shared" si="580"/>
        <v>Tunisia</v>
      </c>
      <c r="AK44" s="188">
        <f t="shared" si="32"/>
        <v>18</v>
      </c>
      <c r="AL44" s="187" t="str">
        <f t="shared" si="581"/>
        <v>Japan</v>
      </c>
      <c r="AM44" s="222"/>
      <c r="AN44" s="222"/>
      <c r="AO44" s="218"/>
      <c r="AP44" s="188" t="str">
        <f t="shared" si="582"/>
        <v/>
      </c>
      <c r="AQ44" s="188" t="str">
        <f>IF((AP44&lt;&gt;""),IF(OR($F44&lt;&gt;$G44,PrSettings!$M$4="●"),(($F44-$G44)=(AM44-AN44))*1,0),"")</f>
        <v/>
      </c>
      <c r="AR44" s="188" t="str">
        <f t="shared" si="583"/>
        <v/>
      </c>
      <c r="AS44" s="188" t="str">
        <f>IF(AP44&lt;&gt;"",IF(ABS($F44-$G44)&gt;=PrSettings!$M$7,(ABS($F44-$G44-AM44+AN44)&lt;=1)*1,IF(AND(AP44,$F44=$G44,$F44&gt;=PrSettings!$M$6),(ABS(AM44-$F44)&lt;=1)*1,IF(AND(AP44,$F44+$G44&gt;=PrSettings!$M$8),(ABS(AM44-$F44)+ABS(AN44-$G44)&lt;=1)*1,""))),"")</f>
        <v/>
      </c>
      <c r="AT44" s="220"/>
      <c r="AV44" s="186">
        <f t="shared" si="3"/>
        <v>44</v>
      </c>
      <c r="AW44" s="187" t="str">
        <f t="shared" si="584"/>
        <v>Tunisia</v>
      </c>
      <c r="AX44" s="188">
        <f t="shared" si="35"/>
        <v>18</v>
      </c>
      <c r="AY44" s="187" t="str">
        <f t="shared" si="585"/>
        <v>Japan</v>
      </c>
      <c r="AZ44" s="222"/>
      <c r="BA44" s="222"/>
      <c r="BB44" s="218"/>
      <c r="BC44" s="188" t="str">
        <f t="shared" si="586"/>
        <v/>
      </c>
      <c r="BD44" s="188" t="str">
        <f>IF((BC44&lt;&gt;""),IF(OR($F44&lt;&gt;$G44,PrSettings!$M$4="●"),(($F44-$G44)=(AZ44-BA44))*1,0),"")</f>
        <v/>
      </c>
      <c r="BE44" s="188" t="str">
        <f t="shared" si="587"/>
        <v/>
      </c>
      <c r="BF44" s="188" t="str">
        <f>IF(BC44&lt;&gt;"",IF(ABS($F44-$G44)&gt;=PrSettings!$M$7,(ABS($F44-$G44-AZ44+BA44)&lt;=1)*1,IF(AND(BC44,$F44=$G44,$F44&gt;=PrSettings!$M$6),(ABS(AZ44-$F44)&lt;=1)*1,IF(AND(BC44,$F44+$G44&gt;=PrSettings!$M$8),(ABS(AZ44-$F44)+ABS(BA44-$G44)&lt;=1)*1,""))),"")</f>
        <v/>
      </c>
      <c r="BG44" s="220"/>
      <c r="BI44" s="186">
        <f t="shared" si="4"/>
        <v>44</v>
      </c>
      <c r="BJ44" s="187" t="str">
        <f t="shared" si="588"/>
        <v>Tunisia</v>
      </c>
      <c r="BK44" s="188">
        <f t="shared" si="38"/>
        <v>18</v>
      </c>
      <c r="BL44" s="187" t="str">
        <f t="shared" si="589"/>
        <v>Japan</v>
      </c>
      <c r="BM44" s="222"/>
      <c r="BN44" s="222"/>
      <c r="BO44" s="218"/>
      <c r="BP44" s="188" t="str">
        <f t="shared" si="590"/>
        <v/>
      </c>
      <c r="BQ44" s="188" t="str">
        <f>IF((BP44&lt;&gt;""),IF(OR($F44&lt;&gt;$G44,PrSettings!$M$4="●"),(($F44-$G44)=(BM44-BN44))*1,0),"")</f>
        <v/>
      </c>
      <c r="BR44" s="188" t="str">
        <f t="shared" si="591"/>
        <v/>
      </c>
      <c r="BS44" s="188" t="str">
        <f>IF(BP44&lt;&gt;"",IF(ABS($F44-$G44)&gt;=PrSettings!$M$7,(ABS($F44-$G44-BM44+BN44)&lt;=1)*1,IF(AND(BP44,$F44=$G44,$F44&gt;=PrSettings!$M$6),(ABS(BM44-$F44)&lt;=1)*1,IF(AND(BP44,$F44+$G44&gt;=PrSettings!$M$8),(ABS(BM44-$F44)+ABS(BN44-$G44)&lt;=1)*1,""))),"")</f>
        <v/>
      </c>
      <c r="BT44" s="220"/>
      <c r="BV44" s="186">
        <f t="shared" si="5"/>
        <v>44</v>
      </c>
      <c r="BW44" s="187" t="str">
        <f t="shared" si="592"/>
        <v>Tunisia</v>
      </c>
      <c r="BX44" s="188">
        <f t="shared" si="41"/>
        <v>18</v>
      </c>
      <c r="BY44" s="187" t="str">
        <f t="shared" si="593"/>
        <v>Japan</v>
      </c>
      <c r="BZ44" s="222"/>
      <c r="CA44" s="222"/>
      <c r="CB44" s="218"/>
      <c r="CC44" s="188" t="str">
        <f t="shared" si="594"/>
        <v/>
      </c>
      <c r="CD44" s="188" t="str">
        <f>IF((CC44&lt;&gt;""),IF(OR($F44&lt;&gt;$G44,PrSettings!$M$4="●"),(($F44-$G44)=(BZ44-CA44))*1,0),"")</f>
        <v/>
      </c>
      <c r="CE44" s="188" t="str">
        <f t="shared" si="595"/>
        <v/>
      </c>
      <c r="CF44" s="188" t="str">
        <f>IF(CC44&lt;&gt;"",IF(ABS($F44-$G44)&gt;=PrSettings!$M$7,(ABS($F44-$G44-BZ44+CA44)&lt;=1)*1,IF(AND(CC44,$F44=$G44,$F44&gt;=PrSettings!$M$6),(ABS(BZ44-$F44)&lt;=1)*1,IF(AND(CC44,$F44+$G44&gt;=PrSettings!$M$8),(ABS(BZ44-$F44)+ABS(CA44-$G44)&lt;=1)*1,""))),"")</f>
        <v/>
      </c>
      <c r="CG44" s="220"/>
      <c r="CI44" s="186">
        <f t="shared" si="6"/>
        <v>44</v>
      </c>
      <c r="CJ44" s="187" t="str">
        <f t="shared" si="596"/>
        <v>Tunisia</v>
      </c>
      <c r="CK44" s="188">
        <f t="shared" si="44"/>
        <v>18</v>
      </c>
      <c r="CL44" s="187" t="str">
        <f t="shared" si="597"/>
        <v>Japan</v>
      </c>
      <c r="CM44" s="222"/>
      <c r="CN44" s="222"/>
      <c r="CO44" s="218"/>
      <c r="CP44" s="188" t="str">
        <f t="shared" si="598"/>
        <v/>
      </c>
      <c r="CQ44" s="188" t="str">
        <f>IF((CP44&lt;&gt;""),IF(OR($F44&lt;&gt;$G44,PrSettings!$M$4="●"),(($F44-$G44)=(CM44-CN44))*1,0),"")</f>
        <v/>
      </c>
      <c r="CR44" s="188" t="str">
        <f t="shared" si="599"/>
        <v/>
      </c>
      <c r="CS44" s="188" t="str">
        <f>IF(CP44&lt;&gt;"",IF(ABS($F44-$G44)&gt;=PrSettings!$M$7,(ABS($F44-$G44-CM44+CN44)&lt;=1)*1,IF(AND(CP44,$F44=$G44,$F44&gt;=PrSettings!$M$6),(ABS(CM44-$F44)&lt;=1)*1,IF(AND(CP44,$F44+$G44&gt;=PrSettings!$M$8),(ABS(CM44-$F44)+ABS(CN44-$G44)&lt;=1)*1,""))),"")</f>
        <v/>
      </c>
      <c r="CT44" s="220"/>
      <c r="CV44" s="186">
        <f t="shared" si="7"/>
        <v>44</v>
      </c>
      <c r="CW44" s="187" t="str">
        <f t="shared" si="600"/>
        <v>Tunisia</v>
      </c>
      <c r="CX44" s="188">
        <f t="shared" si="47"/>
        <v>18</v>
      </c>
      <c r="CY44" s="187" t="str">
        <f t="shared" si="601"/>
        <v>Japan</v>
      </c>
      <c r="CZ44" s="222"/>
      <c r="DA44" s="222"/>
      <c r="DB44" s="218"/>
      <c r="DC44" s="188" t="str">
        <f t="shared" si="602"/>
        <v/>
      </c>
      <c r="DD44" s="188" t="str">
        <f>IF((DC44&lt;&gt;""),IF(OR($F44&lt;&gt;$G44,PrSettings!$M$4="●"),(($F44-$G44)=(CZ44-DA44))*1,0),"")</f>
        <v/>
      </c>
      <c r="DE44" s="188" t="str">
        <f t="shared" si="603"/>
        <v/>
      </c>
      <c r="DF44" s="188" t="str">
        <f>IF(DC44&lt;&gt;"",IF(ABS($F44-$G44)&gt;=PrSettings!$M$7,(ABS($F44-$G44-CZ44+DA44)&lt;=1)*1,IF(AND(DC44,$F44=$G44,$F44&gt;=PrSettings!$M$6),(ABS(CZ44-$F44)&lt;=1)*1,IF(AND(DC44,$F44+$G44&gt;=PrSettings!$M$8),(ABS(CZ44-$F44)+ABS(DA44-$G44)&lt;=1)*1,""))),"")</f>
        <v/>
      </c>
      <c r="DG44" s="220"/>
      <c r="DI44" s="186">
        <f t="shared" si="8"/>
        <v>44</v>
      </c>
      <c r="DJ44" s="187" t="str">
        <f t="shared" si="604"/>
        <v>Tunisia</v>
      </c>
      <c r="DK44" s="188">
        <f t="shared" si="50"/>
        <v>18</v>
      </c>
      <c r="DL44" s="187" t="str">
        <f t="shared" si="605"/>
        <v>Japan</v>
      </c>
      <c r="DM44" s="222"/>
      <c r="DN44" s="222"/>
      <c r="DO44" s="218"/>
      <c r="DP44" s="188" t="str">
        <f t="shared" si="606"/>
        <v/>
      </c>
      <c r="DQ44" s="188" t="str">
        <f>IF((DP44&lt;&gt;""),IF(OR($F44&lt;&gt;$G44,PrSettings!$M$4="●"),(($F44-$G44)=(DM44-DN44))*1,0),"")</f>
        <v/>
      </c>
      <c r="DR44" s="188" t="str">
        <f t="shared" si="607"/>
        <v/>
      </c>
      <c r="DS44" s="188" t="str">
        <f>IF(DP44&lt;&gt;"",IF(ABS($F44-$G44)&gt;=PrSettings!$M$7,(ABS($F44-$G44-DM44+DN44)&lt;=1)*1,IF(AND(DP44,$F44=$G44,$F44&gt;=PrSettings!$M$6),(ABS(DM44-$F44)&lt;=1)*1,IF(AND(DP44,$F44+$G44&gt;=PrSettings!$M$8),(ABS(DM44-$F44)+ABS(DN44-$G44)&lt;=1)*1,""))),"")</f>
        <v/>
      </c>
      <c r="DT44" s="220"/>
      <c r="DV44" s="186">
        <f t="shared" si="9"/>
        <v>44</v>
      </c>
      <c r="DW44" s="187" t="str">
        <f t="shared" si="608"/>
        <v>Tunisia</v>
      </c>
      <c r="DX44" s="188">
        <f t="shared" si="53"/>
        <v>18</v>
      </c>
      <c r="DY44" s="187" t="str">
        <f t="shared" si="609"/>
        <v>Japan</v>
      </c>
      <c r="DZ44" s="222"/>
      <c r="EA44" s="222"/>
      <c r="EB44" s="218"/>
      <c r="EC44" s="188" t="str">
        <f t="shared" si="610"/>
        <v/>
      </c>
      <c r="ED44" s="188" t="str">
        <f>IF((EC44&lt;&gt;""),IF(OR($F44&lt;&gt;$G44,PrSettings!$M$4="●"),(($F44-$G44)=(DZ44-EA44))*1,0),"")</f>
        <v/>
      </c>
      <c r="EE44" s="188" t="str">
        <f t="shared" si="611"/>
        <v/>
      </c>
      <c r="EF44" s="188" t="str">
        <f>IF(EC44&lt;&gt;"",IF(ABS($F44-$G44)&gt;=PrSettings!$M$7,(ABS($F44-$G44-DZ44+EA44)&lt;=1)*1,IF(AND(EC44,$F44=$G44,$F44&gt;=PrSettings!$M$6),(ABS(DZ44-$F44)&lt;=1)*1,IF(AND(EC44,$F44+$G44&gt;=PrSettings!$M$8),(ABS(DZ44-$F44)+ABS(EA44-$G44)&lt;=1)*1,""))),"")</f>
        <v/>
      </c>
      <c r="EG44" s="220"/>
      <c r="EI44" s="186">
        <f t="shared" si="10"/>
        <v>44</v>
      </c>
      <c r="EJ44" s="187" t="str">
        <f t="shared" si="612"/>
        <v>Tunisia</v>
      </c>
      <c r="EK44" s="188">
        <f t="shared" si="56"/>
        <v>18</v>
      </c>
      <c r="EL44" s="187" t="str">
        <f t="shared" si="613"/>
        <v>Japan</v>
      </c>
      <c r="EM44" s="222"/>
      <c r="EN44" s="222"/>
      <c r="EO44" s="218"/>
      <c r="EP44" s="188" t="str">
        <f t="shared" si="614"/>
        <v/>
      </c>
      <c r="EQ44" s="188" t="str">
        <f>IF((EP44&lt;&gt;""),IF(OR($F44&lt;&gt;$G44,PrSettings!$M$4="●"),(($F44-$G44)=(EM44-EN44))*1,0),"")</f>
        <v/>
      </c>
      <c r="ER44" s="188" t="str">
        <f t="shared" si="615"/>
        <v/>
      </c>
      <c r="ES44" s="188" t="str">
        <f>IF(EP44&lt;&gt;"",IF(ABS($F44-$G44)&gt;=PrSettings!$M$7,(ABS($F44-$G44-EM44+EN44)&lt;=1)*1,IF(AND(EP44,$F44=$G44,$F44&gt;=PrSettings!$M$6),(ABS(EM44-$F44)&lt;=1)*1,IF(AND(EP44,$F44+$G44&gt;=PrSettings!$M$8),(ABS(EM44-$F44)+ABS(EN44-$G44)&lt;=1)*1,""))),"")</f>
        <v/>
      </c>
      <c r="ET44" s="220"/>
      <c r="EV44" s="186">
        <f t="shared" si="11"/>
        <v>44</v>
      </c>
      <c r="EW44" s="187" t="str">
        <f t="shared" si="616"/>
        <v>Tunisia</v>
      </c>
      <c r="EX44" s="188">
        <f t="shared" si="59"/>
        <v>18</v>
      </c>
      <c r="EY44" s="187" t="str">
        <f t="shared" si="617"/>
        <v>Japan</v>
      </c>
      <c r="EZ44" s="222"/>
      <c r="FA44" s="222"/>
      <c r="FB44" s="218"/>
      <c r="FC44" s="188" t="str">
        <f t="shared" si="618"/>
        <v/>
      </c>
      <c r="FD44" s="188" t="str">
        <f>IF((FC44&lt;&gt;""),IF(OR($F44&lt;&gt;$G44,PrSettings!$M$4="●"),(($F44-$G44)=(EZ44-FA44))*1,0),"")</f>
        <v/>
      </c>
      <c r="FE44" s="188" t="str">
        <f t="shared" si="619"/>
        <v/>
      </c>
      <c r="FF44" s="188" t="str">
        <f>IF(FC44&lt;&gt;"",IF(ABS($F44-$G44)&gt;=PrSettings!$M$7,(ABS($F44-$G44-EZ44+FA44)&lt;=1)*1,IF(AND(FC44,$F44=$G44,$F44&gt;=PrSettings!$M$6),(ABS(EZ44-$F44)&lt;=1)*1,IF(AND(FC44,$F44+$G44&gt;=PrSettings!$M$8),(ABS(EZ44-$F44)+ABS(FA44-$G44)&lt;=1)*1,""))),"")</f>
        <v/>
      </c>
      <c r="FG44" s="220"/>
      <c r="FI44" s="186">
        <f t="shared" si="12"/>
        <v>44</v>
      </c>
      <c r="FJ44" s="187" t="str">
        <f t="shared" si="620"/>
        <v>Tunisia</v>
      </c>
      <c r="FK44" s="188">
        <f t="shared" si="62"/>
        <v>18</v>
      </c>
      <c r="FL44" s="187" t="str">
        <f t="shared" si="621"/>
        <v>Japan</v>
      </c>
      <c r="FM44" s="222"/>
      <c r="FN44" s="222"/>
      <c r="FO44" s="218"/>
      <c r="FP44" s="188" t="str">
        <f t="shared" si="622"/>
        <v/>
      </c>
      <c r="FQ44" s="188" t="str">
        <f>IF((FP44&lt;&gt;""),IF(OR($F44&lt;&gt;$G44,PrSettings!$M$4="●"),(($F44-$G44)=(FM44-FN44))*1,0),"")</f>
        <v/>
      </c>
      <c r="FR44" s="188" t="str">
        <f t="shared" si="623"/>
        <v/>
      </c>
      <c r="FS44" s="188" t="str">
        <f>IF(FP44&lt;&gt;"",IF(ABS($F44-$G44)&gt;=PrSettings!$M$7,(ABS($F44-$G44-FM44+FN44)&lt;=1)*1,IF(AND(FP44,$F44=$G44,$F44&gt;=PrSettings!$M$6),(ABS(FM44-$F44)&lt;=1)*1,IF(AND(FP44,$F44+$G44&gt;=PrSettings!$M$8),(ABS(FM44-$F44)+ABS(FN44-$G44)&lt;=1)*1,""))),"")</f>
        <v/>
      </c>
      <c r="FT44" s="220"/>
      <c r="FV44" s="186">
        <f t="shared" si="13"/>
        <v>44</v>
      </c>
      <c r="FW44" s="187" t="str">
        <f t="shared" si="624"/>
        <v>Tunisia</v>
      </c>
      <c r="FX44" s="188">
        <f t="shared" si="65"/>
        <v>18</v>
      </c>
      <c r="FY44" s="187" t="str">
        <f t="shared" si="625"/>
        <v>Japan</v>
      </c>
      <c r="FZ44" s="222"/>
      <c r="GA44" s="222"/>
      <c r="GB44" s="218"/>
      <c r="GC44" s="188" t="str">
        <f t="shared" si="626"/>
        <v/>
      </c>
      <c r="GD44" s="188" t="str">
        <f>IF((GC44&lt;&gt;""),IF(OR($F44&lt;&gt;$G44,PrSettings!$M$4="●"),(($F44-$G44)=(FZ44-GA44))*1,0),"")</f>
        <v/>
      </c>
      <c r="GE44" s="188" t="str">
        <f t="shared" si="627"/>
        <v/>
      </c>
      <c r="GF44" s="188" t="str">
        <f>IF(GC44&lt;&gt;"",IF(ABS($F44-$G44)&gt;=PrSettings!$M$7,(ABS($F44-$G44-FZ44+GA44)&lt;=1)*1,IF(AND(GC44,$F44=$G44,$F44&gt;=PrSettings!$M$6),(ABS(FZ44-$F44)&lt;=1)*1,IF(AND(GC44,$F44+$G44&gt;=PrSettings!$M$8),(ABS(FZ44-$F44)+ABS(GA44-$G44)&lt;=1)*1,""))),"")</f>
        <v/>
      </c>
      <c r="GG44" s="220"/>
      <c r="GI44" s="186">
        <f t="shared" si="14"/>
        <v>44</v>
      </c>
      <c r="GJ44" s="187" t="str">
        <f t="shared" si="628"/>
        <v>Tunisia</v>
      </c>
      <c r="GK44" s="188">
        <f t="shared" si="68"/>
        <v>18</v>
      </c>
      <c r="GL44" s="187" t="str">
        <f t="shared" si="629"/>
        <v>Japan</v>
      </c>
      <c r="GM44" s="222"/>
      <c r="GN44" s="222"/>
      <c r="GO44" s="218"/>
      <c r="GP44" s="188" t="str">
        <f t="shared" si="630"/>
        <v/>
      </c>
      <c r="GQ44" s="188" t="str">
        <f>IF((GP44&lt;&gt;""),IF(OR($F44&lt;&gt;$G44,PrSettings!$M$4="●"),(($F44-$G44)=(GM44-GN44))*1,0),"")</f>
        <v/>
      </c>
      <c r="GR44" s="188" t="str">
        <f t="shared" si="631"/>
        <v/>
      </c>
      <c r="GS44" s="188" t="str">
        <f>IF(GP44&lt;&gt;"",IF(ABS($F44-$G44)&gt;=PrSettings!$M$7,(ABS($F44-$G44-GM44+GN44)&lt;=1)*1,IF(AND(GP44,$F44=$G44,$F44&gt;=PrSettings!$M$6),(ABS(GM44-$F44)&lt;=1)*1,IF(AND(GP44,$F44+$G44&gt;=PrSettings!$M$8),(ABS(GM44-$F44)+ABS(GN44-$G44)&lt;=1)*1,""))),"")</f>
        <v/>
      </c>
      <c r="GT44" s="220"/>
      <c r="GV44" s="186">
        <f t="shared" si="15"/>
        <v>44</v>
      </c>
      <c r="GW44" s="187" t="str">
        <f t="shared" si="632"/>
        <v>Tunisia</v>
      </c>
      <c r="GX44" s="188">
        <f t="shared" si="71"/>
        <v>18</v>
      </c>
      <c r="GY44" s="187" t="str">
        <f t="shared" si="633"/>
        <v>Japan</v>
      </c>
      <c r="GZ44" s="222"/>
      <c r="HA44" s="222"/>
      <c r="HB44" s="218"/>
      <c r="HC44" s="188" t="str">
        <f t="shared" si="634"/>
        <v/>
      </c>
      <c r="HD44" s="188" t="str">
        <f>IF((HC44&lt;&gt;""),IF(OR($F44&lt;&gt;$G44,PrSettings!$M$4="●"),(($F44-$G44)=(GZ44-HA44))*1,0),"")</f>
        <v/>
      </c>
      <c r="HE44" s="188" t="str">
        <f t="shared" si="635"/>
        <v/>
      </c>
      <c r="HF44" s="188" t="str">
        <f>IF(HC44&lt;&gt;"",IF(ABS($F44-$G44)&gt;=PrSettings!$M$7,(ABS($F44-$G44-GZ44+HA44)&lt;=1)*1,IF(AND(HC44,$F44=$G44,$F44&gt;=PrSettings!$M$6),(ABS(GZ44-$F44)&lt;=1)*1,IF(AND(HC44,$F44+$G44&gt;=PrSettings!$M$8),(ABS(GZ44-$F44)+ABS(HA44-$G44)&lt;=1)*1,""))),"")</f>
        <v/>
      </c>
      <c r="HG44" s="220"/>
      <c r="HI44" s="186">
        <f t="shared" si="16"/>
        <v>44</v>
      </c>
      <c r="HJ44" s="187" t="str">
        <f t="shared" si="636"/>
        <v>Tunisia</v>
      </c>
      <c r="HK44" s="188">
        <f t="shared" si="74"/>
        <v>18</v>
      </c>
      <c r="HL44" s="187" t="str">
        <f t="shared" si="637"/>
        <v>Japan</v>
      </c>
      <c r="HM44" s="222"/>
      <c r="HN44" s="222"/>
      <c r="HO44" s="218"/>
      <c r="HP44" s="188" t="str">
        <f t="shared" si="638"/>
        <v/>
      </c>
      <c r="HQ44" s="188" t="str">
        <f>IF((HP44&lt;&gt;""),IF(OR($F44&lt;&gt;$G44,PrSettings!$M$4="●"),(($F44-$G44)=(HM44-HN44))*1,0),"")</f>
        <v/>
      </c>
      <c r="HR44" s="188" t="str">
        <f t="shared" si="639"/>
        <v/>
      </c>
      <c r="HS44" s="188" t="str">
        <f>IF(HP44&lt;&gt;"",IF(ABS($F44-$G44)&gt;=PrSettings!$M$7,(ABS($F44-$G44-HM44+HN44)&lt;=1)*1,IF(AND(HP44,$F44=$G44,$F44&gt;=PrSettings!$M$6),(ABS(HM44-$F44)&lt;=1)*1,IF(AND(HP44,$F44+$G44&gt;=PrSettings!$M$8),(ABS(HM44-$F44)+ABS(HN44-$G44)&lt;=1)*1,""))),"")</f>
        <v/>
      </c>
      <c r="HT44" s="220"/>
      <c r="HV44" s="186">
        <f t="shared" si="17"/>
        <v>44</v>
      </c>
      <c r="HW44" s="187" t="str">
        <f t="shared" si="640"/>
        <v>Tunisia</v>
      </c>
      <c r="HX44" s="188">
        <f t="shared" si="77"/>
        <v>18</v>
      </c>
      <c r="HY44" s="187" t="str">
        <f t="shared" si="641"/>
        <v>Japan</v>
      </c>
      <c r="HZ44" s="222"/>
      <c r="IA44" s="222"/>
      <c r="IB44" s="218"/>
      <c r="IC44" s="188" t="str">
        <f t="shared" si="642"/>
        <v/>
      </c>
      <c r="ID44" s="188" t="str">
        <f>IF((IC44&lt;&gt;""),IF(OR($F44&lt;&gt;$G44,PrSettings!$M$4="●"),(($F44-$G44)=(HZ44-IA44))*1,0),"")</f>
        <v/>
      </c>
      <c r="IE44" s="188" t="str">
        <f t="shared" si="643"/>
        <v/>
      </c>
      <c r="IF44" s="188" t="str">
        <f>IF(IC44&lt;&gt;"",IF(ABS($F44-$G44)&gt;=PrSettings!$M$7,(ABS($F44-$G44-HZ44+IA44)&lt;=1)*1,IF(AND(IC44,$F44=$G44,$F44&gt;=PrSettings!$M$6),(ABS(HZ44-$F44)&lt;=1)*1,IF(AND(IC44,$F44+$G44&gt;=PrSettings!$M$8),(ABS(HZ44-$F44)+ABS(IA44-$G44)&lt;=1)*1,""))),"")</f>
        <v/>
      </c>
      <c r="IG44" s="220"/>
      <c r="II44" s="186">
        <f t="shared" si="18"/>
        <v>44</v>
      </c>
      <c r="IJ44" s="187" t="str">
        <f t="shared" si="644"/>
        <v>Tunisia</v>
      </c>
      <c r="IK44" s="188">
        <f t="shared" si="80"/>
        <v>18</v>
      </c>
      <c r="IL44" s="187" t="str">
        <f t="shared" si="645"/>
        <v>Japan</v>
      </c>
      <c r="IM44" s="222"/>
      <c r="IN44" s="222"/>
      <c r="IO44" s="218"/>
      <c r="IP44" s="188" t="str">
        <f t="shared" si="646"/>
        <v/>
      </c>
      <c r="IQ44" s="188" t="str">
        <f>IF((IP44&lt;&gt;""),IF(OR($F44&lt;&gt;$G44,PrSettings!$M$4="●"),(($F44-$G44)=(IM44-IN44))*1,0),"")</f>
        <v/>
      </c>
      <c r="IR44" s="188" t="str">
        <f t="shared" si="647"/>
        <v/>
      </c>
      <c r="IS44" s="188" t="str">
        <f>IF(IP44&lt;&gt;"",IF(ABS($F44-$G44)&gt;=PrSettings!$M$7,(ABS($F44-$G44-IM44+IN44)&lt;=1)*1,IF(AND(IP44,$F44=$G44,$F44&gt;=PrSettings!$M$6),(ABS(IM44-$F44)&lt;=1)*1,IF(AND(IP44,$F44+$G44&gt;=PrSettings!$M$8),(ABS(IM44-$F44)+ABS(IN44-$G44)&lt;=1)*1,""))),"")</f>
        <v/>
      </c>
      <c r="IT44" s="220"/>
      <c r="IV44" s="186">
        <f t="shared" si="19"/>
        <v>44</v>
      </c>
      <c r="IW44" s="187" t="str">
        <f t="shared" si="648"/>
        <v>Tunisia</v>
      </c>
      <c r="IX44" s="188">
        <f t="shared" si="83"/>
        <v>18</v>
      </c>
      <c r="IY44" s="187" t="str">
        <f t="shared" si="649"/>
        <v>Japan</v>
      </c>
      <c r="IZ44" s="222"/>
      <c r="JA44" s="222"/>
      <c r="JB44" s="218"/>
      <c r="JC44" s="188" t="str">
        <f t="shared" si="650"/>
        <v/>
      </c>
      <c r="JD44" s="188" t="str">
        <f>IF((JC44&lt;&gt;""),IF(OR($F44&lt;&gt;$G44,PrSettings!$M$4="●"),(($F44-$G44)=(IZ44-JA44))*1,0),"")</f>
        <v/>
      </c>
      <c r="JE44" s="188" t="str">
        <f t="shared" si="651"/>
        <v/>
      </c>
      <c r="JF44" s="188" t="str">
        <f>IF(JC44&lt;&gt;"",IF(ABS($F44-$G44)&gt;=PrSettings!$M$7,(ABS($F44-$G44-IZ44+JA44)&lt;=1)*1,IF(AND(JC44,$F44=$G44,$F44&gt;=PrSettings!$M$6),(ABS(IZ44-$F44)&lt;=1)*1,IF(AND(JC44,$F44+$G44&gt;=PrSettings!$M$8),(ABS(IZ44-$F44)+ABS(JA44-$G44)&lt;=1)*1,""))),"")</f>
        <v/>
      </c>
      <c r="JG44" s="220"/>
      <c r="JI44" s="186">
        <f t="shared" si="20"/>
        <v>44</v>
      </c>
      <c r="JJ44" s="187" t="str">
        <f t="shared" si="652"/>
        <v>Tunisia</v>
      </c>
      <c r="JK44" s="188">
        <f t="shared" si="86"/>
        <v>18</v>
      </c>
      <c r="JL44" s="187" t="str">
        <f t="shared" si="653"/>
        <v>Japan</v>
      </c>
      <c r="JM44" s="222"/>
      <c r="JN44" s="222"/>
      <c r="JO44" s="218"/>
      <c r="JP44" s="188" t="str">
        <f t="shared" si="654"/>
        <v/>
      </c>
      <c r="JQ44" s="188" t="str">
        <f>IF((JP44&lt;&gt;""),IF(OR($F44&lt;&gt;$G44,PrSettings!$M$4="●"),(($F44-$G44)=(JM44-JN44))*1,0),"")</f>
        <v/>
      </c>
      <c r="JR44" s="188" t="str">
        <f t="shared" si="655"/>
        <v/>
      </c>
      <c r="JS44" s="188" t="str">
        <f>IF(JP44&lt;&gt;"",IF(ABS($F44-$G44)&gt;=PrSettings!$M$7,(ABS($F44-$G44-JM44+JN44)&lt;=1)*1,IF(AND(JP44,$F44=$G44,$F44&gt;=PrSettings!$M$6),(ABS(JM44-$F44)&lt;=1)*1,IF(AND(JP44,$F44+$G44&gt;=PrSettings!$M$8),(ABS(JM44-$F44)+ABS(JN44-$G44)&lt;=1)*1,""))),"")</f>
        <v/>
      </c>
      <c r="JT44" s="220"/>
      <c r="JV44" s="186">
        <f t="shared" si="21"/>
        <v>44</v>
      </c>
      <c r="JW44" s="187" t="str">
        <f t="shared" si="656"/>
        <v>Tunisia</v>
      </c>
      <c r="JX44" s="188">
        <f t="shared" si="89"/>
        <v>18</v>
      </c>
      <c r="JY44" s="187" t="str">
        <f t="shared" si="657"/>
        <v>Japan</v>
      </c>
      <c r="JZ44" s="222"/>
      <c r="KA44" s="222"/>
      <c r="KB44" s="218"/>
      <c r="KC44" s="188" t="str">
        <f t="shared" si="658"/>
        <v/>
      </c>
      <c r="KD44" s="188" t="str">
        <f>IF((KC44&lt;&gt;""),IF(OR($F44&lt;&gt;$G44,PrSettings!$M$4="●"),(($F44-$G44)=(JZ44-KA44))*1,0),"")</f>
        <v/>
      </c>
      <c r="KE44" s="188" t="str">
        <f t="shared" si="659"/>
        <v/>
      </c>
      <c r="KF44" s="188" t="str">
        <f>IF(KC44&lt;&gt;"",IF(ABS($F44-$G44)&gt;=PrSettings!$M$7,(ABS($F44-$G44-JZ44+KA44)&lt;=1)*1,IF(AND(KC44,$F44=$G44,$F44&gt;=PrSettings!$M$6),(ABS(JZ44-$F44)&lt;=1)*1,IF(AND(KC44,$F44+$G44&gt;=PrSettings!$M$8),(ABS(JZ44-$F44)+ABS(KA44-$G44)&lt;=1)*1,""))),"")</f>
        <v/>
      </c>
      <c r="KG44" s="220"/>
      <c r="KI44" s="186">
        <f t="shared" si="22"/>
        <v>44</v>
      </c>
      <c r="KJ44" s="187" t="str">
        <f t="shared" si="660"/>
        <v>Tunisia</v>
      </c>
      <c r="KK44" s="188">
        <f t="shared" si="92"/>
        <v>18</v>
      </c>
      <c r="KL44" s="187" t="str">
        <f t="shared" si="661"/>
        <v>Japan</v>
      </c>
      <c r="KM44" s="222"/>
      <c r="KN44" s="222"/>
      <c r="KO44" s="218"/>
      <c r="KP44" s="188" t="str">
        <f t="shared" si="662"/>
        <v/>
      </c>
      <c r="KQ44" s="188" t="str">
        <f>IF((KP44&lt;&gt;""),IF(OR($F44&lt;&gt;$G44,PrSettings!$M$4="●"),(($F44-$G44)=(KM44-KN44))*1,0),"")</f>
        <v/>
      </c>
      <c r="KR44" s="188" t="str">
        <f t="shared" si="663"/>
        <v/>
      </c>
      <c r="KS44" s="188" t="str">
        <f>IF(KP44&lt;&gt;"",IF(ABS($F44-$G44)&gt;=PrSettings!$M$7,(ABS($F44-$G44-KM44+KN44)&lt;=1)*1,IF(AND(KP44,$F44=$G44,$F44&gt;=PrSettings!$M$6),(ABS(KM44-$F44)&lt;=1)*1,IF(AND(KP44,$F44+$G44&gt;=PrSettings!$M$8),(ABS(KM44-$F44)+ABS(KN44-$G44)&lt;=1)*1,""))),"")</f>
        <v/>
      </c>
      <c r="KT44" s="220"/>
      <c r="KV44" s="186">
        <f t="shared" si="23"/>
        <v>44</v>
      </c>
      <c r="KW44" s="187" t="str">
        <f t="shared" si="664"/>
        <v>Tunisia</v>
      </c>
      <c r="KX44" s="188">
        <f t="shared" si="95"/>
        <v>18</v>
      </c>
      <c r="KY44" s="187" t="str">
        <f t="shared" si="665"/>
        <v>Japan</v>
      </c>
      <c r="KZ44" s="222"/>
      <c r="LA44" s="222"/>
      <c r="LB44" s="218"/>
      <c r="LC44" s="188" t="str">
        <f t="shared" si="666"/>
        <v/>
      </c>
      <c r="LD44" s="188" t="str">
        <f>IF((LC44&lt;&gt;""),IF(OR($F44&lt;&gt;$G44,PrSettings!$M$4="●"),(($F44-$G44)=(KZ44-LA44))*1,0),"")</f>
        <v/>
      </c>
      <c r="LE44" s="188" t="str">
        <f t="shared" si="667"/>
        <v/>
      </c>
      <c r="LF44" s="188" t="str">
        <f>IF(LC44&lt;&gt;"",IF(ABS($F44-$G44)&gt;=PrSettings!$M$7,(ABS($F44-$G44-KZ44+LA44)&lt;=1)*1,IF(AND(LC44,$F44=$G44,$F44&gt;=PrSettings!$M$6),(ABS(KZ44-$F44)&lt;=1)*1,IF(AND(LC44,$F44+$G44&gt;=PrSettings!$M$8),(ABS(KZ44-$F44)+ABS(LA44-$G44)&lt;=1)*1,""))),"")</f>
        <v/>
      </c>
      <c r="LG44" s="220"/>
      <c r="LI44" s="186">
        <f t="shared" si="24"/>
        <v>44</v>
      </c>
      <c r="LJ44" s="187" t="str">
        <f t="shared" si="668"/>
        <v>Tunisia</v>
      </c>
      <c r="LK44" s="188">
        <f t="shared" si="98"/>
        <v>18</v>
      </c>
      <c r="LL44" s="187" t="str">
        <f t="shared" si="669"/>
        <v>Japan</v>
      </c>
      <c r="LM44" s="222"/>
      <c r="LN44" s="222"/>
      <c r="LO44" s="218"/>
      <c r="LP44" s="188" t="str">
        <f t="shared" si="670"/>
        <v/>
      </c>
      <c r="LQ44" s="188" t="str">
        <f>IF((LP44&lt;&gt;""),IF(OR($F44&lt;&gt;$G44,PrSettings!$M$4="●"),(($F44-$G44)=(LM44-LN44))*1,0),"")</f>
        <v/>
      </c>
      <c r="LR44" s="188" t="str">
        <f t="shared" si="671"/>
        <v/>
      </c>
      <c r="LS44" s="188" t="str">
        <f>IF(LP44&lt;&gt;"",IF(ABS($F44-$G44)&gt;=PrSettings!$M$7,(ABS($F44-$G44-LM44+LN44)&lt;=1)*1,IF(AND(LP44,$F44=$G44,$F44&gt;=PrSettings!$M$6),(ABS(LM44-$F44)&lt;=1)*1,IF(AND(LP44,$F44+$G44&gt;=PrSettings!$M$8),(ABS(LM44-$F44)+ABS(LN44-$G44)&lt;=1)*1,""))),"")</f>
        <v/>
      </c>
      <c r="LT44" s="220"/>
      <c r="LV44" s="186">
        <f t="shared" si="25"/>
        <v>44</v>
      </c>
      <c r="LW44" s="187" t="str">
        <f t="shared" si="672"/>
        <v>Tunisia</v>
      </c>
      <c r="LX44" s="188">
        <f t="shared" si="101"/>
        <v>18</v>
      </c>
      <c r="LY44" s="187" t="str">
        <f t="shared" si="673"/>
        <v>Japan</v>
      </c>
      <c r="LZ44" s="222"/>
      <c r="MA44" s="222"/>
      <c r="MB44" s="218"/>
      <c r="MC44" s="188" t="str">
        <f t="shared" si="674"/>
        <v/>
      </c>
      <c r="MD44" s="188" t="str">
        <f>IF((MC44&lt;&gt;""),IF(OR($F44&lt;&gt;$G44,PrSettings!$M$4="●"),(($F44-$G44)=(LZ44-MA44))*1,0),"")</f>
        <v/>
      </c>
      <c r="ME44" s="188" t="str">
        <f t="shared" si="675"/>
        <v/>
      </c>
      <c r="MF44" s="188" t="str">
        <f>IF(MC44&lt;&gt;"",IF(ABS($F44-$G44)&gt;=PrSettings!$M$7,(ABS($F44-$G44-LZ44+MA44)&lt;=1)*1,IF(AND(MC44,$F44=$G44,$F44&gt;=PrSettings!$M$6),(ABS(LZ44-$F44)&lt;=1)*1,IF(AND(MC44,$F44+$G44&gt;=PrSettings!$M$8),(ABS(LZ44-$F44)+ABS(MA44-$G44)&lt;=1)*1,""))),"")</f>
        <v/>
      </c>
      <c r="MG44" s="220"/>
    </row>
    <row r="45" spans="1:345">
      <c r="B45" s="186">
        <f>INDEX(Groups!$C$7:$C$65,MATCH(C45,Groups!$D$7:$D$65,0))</f>
        <v>18</v>
      </c>
      <c r="C45" s="187" t="str">
        <f>CalcF!$P$26</f>
        <v>Japan</v>
      </c>
      <c r="D45" s="188">
        <f>INDEX(Groups!$C$7:$C$65,MATCH(E45,Groups!$D$7:$D$65,0))</f>
        <v>38</v>
      </c>
      <c r="E45" s="187" t="str">
        <f>CalcF!$Q$26</f>
        <v>Sweden</v>
      </c>
      <c r="F45" s="189" t="str">
        <f>CalcF!$R$26</f>
        <v/>
      </c>
      <c r="G45" s="190" t="str">
        <f>CalcF!$S$26</f>
        <v/>
      </c>
      <c r="I45" s="186">
        <f t="shared" si="0"/>
        <v>18</v>
      </c>
      <c r="J45" s="187" t="str">
        <f t="shared" si="572"/>
        <v>Japan</v>
      </c>
      <c r="K45" s="188">
        <f t="shared" si="26"/>
        <v>38</v>
      </c>
      <c r="L45" s="187" t="str">
        <f t="shared" si="573"/>
        <v>Sweden</v>
      </c>
      <c r="M45" s="222"/>
      <c r="N45" s="222"/>
      <c r="O45" s="218"/>
      <c r="P45" s="188" t="str">
        <f t="shared" si="574"/>
        <v/>
      </c>
      <c r="Q45" s="188" t="str">
        <f>IF((P45&lt;&gt;""),IF(OR($F45&lt;&gt;$G45,PrSettings!$M$4="●"),(($F45-$G45)=(M45-N45))*1,0),"")</f>
        <v/>
      </c>
      <c r="R45" s="188" t="str">
        <f t="shared" si="575"/>
        <v/>
      </c>
      <c r="S45" s="188" t="str">
        <f>IF(P45&lt;&gt;"",IF(ABS($F45-$G45)&gt;=PrSettings!$M$7,(ABS($F45-$G45-M45+N45)&lt;=1)*1,IF(AND(P45,$F45=$G45,$F45&gt;=PrSettings!$M$6),(ABS(M45-$F45)&lt;=1)*1,IF(AND(P45,$F45+$G45&gt;=PrSettings!$M$8),(ABS(M45-$F45)+ABS(N45-$G45)&lt;=1)*1,""))),"")</f>
        <v/>
      </c>
      <c r="T45" s="220"/>
      <c r="V45" s="186">
        <f t="shared" si="1"/>
        <v>18</v>
      </c>
      <c r="W45" s="187" t="str">
        <f t="shared" si="576"/>
        <v>Japan</v>
      </c>
      <c r="X45" s="188">
        <f t="shared" si="29"/>
        <v>38</v>
      </c>
      <c r="Y45" s="187" t="str">
        <f t="shared" si="577"/>
        <v>Sweden</v>
      </c>
      <c r="Z45" s="222"/>
      <c r="AA45" s="222"/>
      <c r="AB45" s="218"/>
      <c r="AC45" s="188" t="str">
        <f t="shared" si="578"/>
        <v/>
      </c>
      <c r="AD45" s="188" t="str">
        <f>IF((AC45&lt;&gt;""),IF(OR($F45&lt;&gt;$G45,PrSettings!$M$4="●"),(($F45-$G45)=(Z45-AA45))*1,0),"")</f>
        <v/>
      </c>
      <c r="AE45" s="188" t="str">
        <f t="shared" si="579"/>
        <v/>
      </c>
      <c r="AF45" s="188" t="str">
        <f>IF(AC45&lt;&gt;"",IF(ABS($F45-$G45)&gt;=PrSettings!$M$7,(ABS($F45-$G45-Z45+AA45)&lt;=1)*1,IF(AND(AC45,$F45=$G45,$F45&gt;=PrSettings!$M$6),(ABS(Z45-$F45)&lt;=1)*1,IF(AND(AC45,$F45+$G45&gt;=PrSettings!$M$8),(ABS(Z45-$F45)+ABS(AA45-$G45)&lt;=1)*1,""))),"")</f>
        <v/>
      </c>
      <c r="AG45" s="220"/>
      <c r="AI45" s="186">
        <f t="shared" si="2"/>
        <v>18</v>
      </c>
      <c r="AJ45" s="187" t="str">
        <f t="shared" si="580"/>
        <v>Japan</v>
      </c>
      <c r="AK45" s="188">
        <f t="shared" si="32"/>
        <v>38</v>
      </c>
      <c r="AL45" s="187" t="str">
        <f t="shared" si="581"/>
        <v>Sweden</v>
      </c>
      <c r="AM45" s="222"/>
      <c r="AN45" s="222"/>
      <c r="AO45" s="218"/>
      <c r="AP45" s="188" t="str">
        <f t="shared" si="582"/>
        <v/>
      </c>
      <c r="AQ45" s="188" t="str">
        <f>IF((AP45&lt;&gt;""),IF(OR($F45&lt;&gt;$G45,PrSettings!$M$4="●"),(($F45-$G45)=(AM45-AN45))*1,0),"")</f>
        <v/>
      </c>
      <c r="AR45" s="188" t="str">
        <f t="shared" si="583"/>
        <v/>
      </c>
      <c r="AS45" s="188" t="str">
        <f>IF(AP45&lt;&gt;"",IF(ABS($F45-$G45)&gt;=PrSettings!$M$7,(ABS($F45-$G45-AM45+AN45)&lt;=1)*1,IF(AND(AP45,$F45=$G45,$F45&gt;=PrSettings!$M$6),(ABS(AM45-$F45)&lt;=1)*1,IF(AND(AP45,$F45+$G45&gt;=PrSettings!$M$8),(ABS(AM45-$F45)+ABS(AN45-$G45)&lt;=1)*1,""))),"")</f>
        <v/>
      </c>
      <c r="AT45" s="220"/>
      <c r="AV45" s="186">
        <f t="shared" si="3"/>
        <v>18</v>
      </c>
      <c r="AW45" s="187" t="str">
        <f t="shared" si="584"/>
        <v>Japan</v>
      </c>
      <c r="AX45" s="188">
        <f t="shared" si="35"/>
        <v>38</v>
      </c>
      <c r="AY45" s="187" t="str">
        <f t="shared" si="585"/>
        <v>Sweden</v>
      </c>
      <c r="AZ45" s="222"/>
      <c r="BA45" s="222"/>
      <c r="BB45" s="218"/>
      <c r="BC45" s="188" t="str">
        <f t="shared" si="586"/>
        <v/>
      </c>
      <c r="BD45" s="188" t="str">
        <f>IF((BC45&lt;&gt;""),IF(OR($F45&lt;&gt;$G45,PrSettings!$M$4="●"),(($F45-$G45)=(AZ45-BA45))*1,0),"")</f>
        <v/>
      </c>
      <c r="BE45" s="188" t="str">
        <f t="shared" si="587"/>
        <v/>
      </c>
      <c r="BF45" s="188" t="str">
        <f>IF(BC45&lt;&gt;"",IF(ABS($F45-$G45)&gt;=PrSettings!$M$7,(ABS($F45-$G45-AZ45+BA45)&lt;=1)*1,IF(AND(BC45,$F45=$G45,$F45&gt;=PrSettings!$M$6),(ABS(AZ45-$F45)&lt;=1)*1,IF(AND(BC45,$F45+$G45&gt;=PrSettings!$M$8),(ABS(AZ45-$F45)+ABS(BA45-$G45)&lt;=1)*1,""))),"")</f>
        <v/>
      </c>
      <c r="BG45" s="220"/>
      <c r="BI45" s="186">
        <f t="shared" si="4"/>
        <v>18</v>
      </c>
      <c r="BJ45" s="187" t="str">
        <f t="shared" si="588"/>
        <v>Japan</v>
      </c>
      <c r="BK45" s="188">
        <f t="shared" si="38"/>
        <v>38</v>
      </c>
      <c r="BL45" s="187" t="str">
        <f t="shared" si="589"/>
        <v>Sweden</v>
      </c>
      <c r="BM45" s="222"/>
      <c r="BN45" s="222"/>
      <c r="BO45" s="218"/>
      <c r="BP45" s="188" t="str">
        <f t="shared" si="590"/>
        <v/>
      </c>
      <c r="BQ45" s="188" t="str">
        <f>IF((BP45&lt;&gt;""),IF(OR($F45&lt;&gt;$G45,PrSettings!$M$4="●"),(($F45-$G45)=(BM45-BN45))*1,0),"")</f>
        <v/>
      </c>
      <c r="BR45" s="188" t="str">
        <f t="shared" si="591"/>
        <v/>
      </c>
      <c r="BS45" s="188" t="str">
        <f>IF(BP45&lt;&gt;"",IF(ABS($F45-$G45)&gt;=PrSettings!$M$7,(ABS($F45-$G45-BM45+BN45)&lt;=1)*1,IF(AND(BP45,$F45=$G45,$F45&gt;=PrSettings!$M$6),(ABS(BM45-$F45)&lt;=1)*1,IF(AND(BP45,$F45+$G45&gt;=PrSettings!$M$8),(ABS(BM45-$F45)+ABS(BN45-$G45)&lt;=1)*1,""))),"")</f>
        <v/>
      </c>
      <c r="BT45" s="220"/>
      <c r="BV45" s="186">
        <f t="shared" si="5"/>
        <v>18</v>
      </c>
      <c r="BW45" s="187" t="str">
        <f t="shared" si="592"/>
        <v>Japan</v>
      </c>
      <c r="BX45" s="188">
        <f t="shared" si="41"/>
        <v>38</v>
      </c>
      <c r="BY45" s="187" t="str">
        <f t="shared" si="593"/>
        <v>Sweden</v>
      </c>
      <c r="BZ45" s="222"/>
      <c r="CA45" s="222"/>
      <c r="CB45" s="218"/>
      <c r="CC45" s="188" t="str">
        <f t="shared" si="594"/>
        <v/>
      </c>
      <c r="CD45" s="188" t="str">
        <f>IF((CC45&lt;&gt;""),IF(OR($F45&lt;&gt;$G45,PrSettings!$M$4="●"),(($F45-$G45)=(BZ45-CA45))*1,0),"")</f>
        <v/>
      </c>
      <c r="CE45" s="188" t="str">
        <f t="shared" si="595"/>
        <v/>
      </c>
      <c r="CF45" s="188" t="str">
        <f>IF(CC45&lt;&gt;"",IF(ABS($F45-$G45)&gt;=PrSettings!$M$7,(ABS($F45-$G45-BZ45+CA45)&lt;=1)*1,IF(AND(CC45,$F45=$G45,$F45&gt;=PrSettings!$M$6),(ABS(BZ45-$F45)&lt;=1)*1,IF(AND(CC45,$F45+$G45&gt;=PrSettings!$M$8),(ABS(BZ45-$F45)+ABS(CA45-$G45)&lt;=1)*1,""))),"")</f>
        <v/>
      </c>
      <c r="CG45" s="220"/>
      <c r="CI45" s="186">
        <f t="shared" si="6"/>
        <v>18</v>
      </c>
      <c r="CJ45" s="187" t="str">
        <f t="shared" si="596"/>
        <v>Japan</v>
      </c>
      <c r="CK45" s="188">
        <f t="shared" si="44"/>
        <v>38</v>
      </c>
      <c r="CL45" s="187" t="str">
        <f t="shared" si="597"/>
        <v>Sweden</v>
      </c>
      <c r="CM45" s="222"/>
      <c r="CN45" s="222"/>
      <c r="CO45" s="218"/>
      <c r="CP45" s="188" t="str">
        <f t="shared" si="598"/>
        <v/>
      </c>
      <c r="CQ45" s="188" t="str">
        <f>IF((CP45&lt;&gt;""),IF(OR($F45&lt;&gt;$G45,PrSettings!$M$4="●"),(($F45-$G45)=(CM45-CN45))*1,0),"")</f>
        <v/>
      </c>
      <c r="CR45" s="188" t="str">
        <f t="shared" si="599"/>
        <v/>
      </c>
      <c r="CS45" s="188" t="str">
        <f>IF(CP45&lt;&gt;"",IF(ABS($F45-$G45)&gt;=PrSettings!$M$7,(ABS($F45-$G45-CM45+CN45)&lt;=1)*1,IF(AND(CP45,$F45=$G45,$F45&gt;=PrSettings!$M$6),(ABS(CM45-$F45)&lt;=1)*1,IF(AND(CP45,$F45+$G45&gt;=PrSettings!$M$8),(ABS(CM45-$F45)+ABS(CN45-$G45)&lt;=1)*1,""))),"")</f>
        <v/>
      </c>
      <c r="CT45" s="220"/>
      <c r="CV45" s="186">
        <f t="shared" si="7"/>
        <v>18</v>
      </c>
      <c r="CW45" s="187" t="str">
        <f t="shared" si="600"/>
        <v>Japan</v>
      </c>
      <c r="CX45" s="188">
        <f t="shared" si="47"/>
        <v>38</v>
      </c>
      <c r="CY45" s="187" t="str">
        <f t="shared" si="601"/>
        <v>Sweden</v>
      </c>
      <c r="CZ45" s="222"/>
      <c r="DA45" s="222"/>
      <c r="DB45" s="218"/>
      <c r="DC45" s="188" t="str">
        <f t="shared" si="602"/>
        <v/>
      </c>
      <c r="DD45" s="188" t="str">
        <f>IF((DC45&lt;&gt;""),IF(OR($F45&lt;&gt;$G45,PrSettings!$M$4="●"),(($F45-$G45)=(CZ45-DA45))*1,0),"")</f>
        <v/>
      </c>
      <c r="DE45" s="188" t="str">
        <f t="shared" si="603"/>
        <v/>
      </c>
      <c r="DF45" s="188" t="str">
        <f>IF(DC45&lt;&gt;"",IF(ABS($F45-$G45)&gt;=PrSettings!$M$7,(ABS($F45-$G45-CZ45+DA45)&lt;=1)*1,IF(AND(DC45,$F45=$G45,$F45&gt;=PrSettings!$M$6),(ABS(CZ45-$F45)&lt;=1)*1,IF(AND(DC45,$F45+$G45&gt;=PrSettings!$M$8),(ABS(CZ45-$F45)+ABS(DA45-$G45)&lt;=1)*1,""))),"")</f>
        <v/>
      </c>
      <c r="DG45" s="220"/>
      <c r="DI45" s="186">
        <f t="shared" si="8"/>
        <v>18</v>
      </c>
      <c r="DJ45" s="187" t="str">
        <f t="shared" si="604"/>
        <v>Japan</v>
      </c>
      <c r="DK45" s="188">
        <f t="shared" si="50"/>
        <v>38</v>
      </c>
      <c r="DL45" s="187" t="str">
        <f t="shared" si="605"/>
        <v>Sweden</v>
      </c>
      <c r="DM45" s="222"/>
      <c r="DN45" s="222"/>
      <c r="DO45" s="218"/>
      <c r="DP45" s="188" t="str">
        <f t="shared" si="606"/>
        <v/>
      </c>
      <c r="DQ45" s="188" t="str">
        <f>IF((DP45&lt;&gt;""),IF(OR($F45&lt;&gt;$G45,PrSettings!$M$4="●"),(($F45-$G45)=(DM45-DN45))*1,0),"")</f>
        <v/>
      </c>
      <c r="DR45" s="188" t="str">
        <f t="shared" si="607"/>
        <v/>
      </c>
      <c r="DS45" s="188" t="str">
        <f>IF(DP45&lt;&gt;"",IF(ABS($F45-$G45)&gt;=PrSettings!$M$7,(ABS($F45-$G45-DM45+DN45)&lt;=1)*1,IF(AND(DP45,$F45=$G45,$F45&gt;=PrSettings!$M$6),(ABS(DM45-$F45)&lt;=1)*1,IF(AND(DP45,$F45+$G45&gt;=PrSettings!$M$8),(ABS(DM45-$F45)+ABS(DN45-$G45)&lt;=1)*1,""))),"")</f>
        <v/>
      </c>
      <c r="DT45" s="220"/>
      <c r="DV45" s="186">
        <f t="shared" si="9"/>
        <v>18</v>
      </c>
      <c r="DW45" s="187" t="str">
        <f t="shared" si="608"/>
        <v>Japan</v>
      </c>
      <c r="DX45" s="188">
        <f t="shared" si="53"/>
        <v>38</v>
      </c>
      <c r="DY45" s="187" t="str">
        <f t="shared" si="609"/>
        <v>Sweden</v>
      </c>
      <c r="DZ45" s="222"/>
      <c r="EA45" s="222"/>
      <c r="EB45" s="218"/>
      <c r="EC45" s="188" t="str">
        <f t="shared" si="610"/>
        <v/>
      </c>
      <c r="ED45" s="188" t="str">
        <f>IF((EC45&lt;&gt;""),IF(OR($F45&lt;&gt;$G45,PrSettings!$M$4="●"),(($F45-$G45)=(DZ45-EA45))*1,0),"")</f>
        <v/>
      </c>
      <c r="EE45" s="188" t="str">
        <f t="shared" si="611"/>
        <v/>
      </c>
      <c r="EF45" s="188" t="str">
        <f>IF(EC45&lt;&gt;"",IF(ABS($F45-$G45)&gt;=PrSettings!$M$7,(ABS($F45-$G45-DZ45+EA45)&lt;=1)*1,IF(AND(EC45,$F45=$G45,$F45&gt;=PrSettings!$M$6),(ABS(DZ45-$F45)&lt;=1)*1,IF(AND(EC45,$F45+$G45&gt;=PrSettings!$M$8),(ABS(DZ45-$F45)+ABS(EA45-$G45)&lt;=1)*1,""))),"")</f>
        <v/>
      </c>
      <c r="EG45" s="220"/>
      <c r="EI45" s="186">
        <f t="shared" si="10"/>
        <v>18</v>
      </c>
      <c r="EJ45" s="187" t="str">
        <f t="shared" si="612"/>
        <v>Japan</v>
      </c>
      <c r="EK45" s="188">
        <f t="shared" si="56"/>
        <v>38</v>
      </c>
      <c r="EL45" s="187" t="str">
        <f t="shared" si="613"/>
        <v>Sweden</v>
      </c>
      <c r="EM45" s="222"/>
      <c r="EN45" s="222"/>
      <c r="EO45" s="218"/>
      <c r="EP45" s="188" t="str">
        <f t="shared" si="614"/>
        <v/>
      </c>
      <c r="EQ45" s="188" t="str">
        <f>IF((EP45&lt;&gt;""),IF(OR($F45&lt;&gt;$G45,PrSettings!$M$4="●"),(($F45-$G45)=(EM45-EN45))*1,0),"")</f>
        <v/>
      </c>
      <c r="ER45" s="188" t="str">
        <f t="shared" si="615"/>
        <v/>
      </c>
      <c r="ES45" s="188" t="str">
        <f>IF(EP45&lt;&gt;"",IF(ABS($F45-$G45)&gt;=PrSettings!$M$7,(ABS($F45-$G45-EM45+EN45)&lt;=1)*1,IF(AND(EP45,$F45=$G45,$F45&gt;=PrSettings!$M$6),(ABS(EM45-$F45)&lt;=1)*1,IF(AND(EP45,$F45+$G45&gt;=PrSettings!$M$8),(ABS(EM45-$F45)+ABS(EN45-$G45)&lt;=1)*1,""))),"")</f>
        <v/>
      </c>
      <c r="ET45" s="220"/>
      <c r="EV45" s="186">
        <f t="shared" si="11"/>
        <v>18</v>
      </c>
      <c r="EW45" s="187" t="str">
        <f t="shared" si="616"/>
        <v>Japan</v>
      </c>
      <c r="EX45" s="188">
        <f t="shared" si="59"/>
        <v>38</v>
      </c>
      <c r="EY45" s="187" t="str">
        <f t="shared" si="617"/>
        <v>Sweden</v>
      </c>
      <c r="EZ45" s="222"/>
      <c r="FA45" s="222"/>
      <c r="FB45" s="218"/>
      <c r="FC45" s="188" t="str">
        <f t="shared" si="618"/>
        <v/>
      </c>
      <c r="FD45" s="188" t="str">
        <f>IF((FC45&lt;&gt;""),IF(OR($F45&lt;&gt;$G45,PrSettings!$M$4="●"),(($F45-$G45)=(EZ45-FA45))*1,0),"")</f>
        <v/>
      </c>
      <c r="FE45" s="188" t="str">
        <f t="shared" si="619"/>
        <v/>
      </c>
      <c r="FF45" s="188" t="str">
        <f>IF(FC45&lt;&gt;"",IF(ABS($F45-$G45)&gt;=PrSettings!$M$7,(ABS($F45-$G45-EZ45+FA45)&lt;=1)*1,IF(AND(FC45,$F45=$G45,$F45&gt;=PrSettings!$M$6),(ABS(EZ45-$F45)&lt;=1)*1,IF(AND(FC45,$F45+$G45&gt;=PrSettings!$M$8),(ABS(EZ45-$F45)+ABS(FA45-$G45)&lt;=1)*1,""))),"")</f>
        <v/>
      </c>
      <c r="FG45" s="220"/>
      <c r="FI45" s="186">
        <f t="shared" si="12"/>
        <v>18</v>
      </c>
      <c r="FJ45" s="187" t="str">
        <f t="shared" si="620"/>
        <v>Japan</v>
      </c>
      <c r="FK45" s="188">
        <f t="shared" si="62"/>
        <v>38</v>
      </c>
      <c r="FL45" s="187" t="str">
        <f t="shared" si="621"/>
        <v>Sweden</v>
      </c>
      <c r="FM45" s="222"/>
      <c r="FN45" s="222"/>
      <c r="FO45" s="218"/>
      <c r="FP45" s="188" t="str">
        <f t="shared" si="622"/>
        <v/>
      </c>
      <c r="FQ45" s="188" t="str">
        <f>IF((FP45&lt;&gt;""),IF(OR($F45&lt;&gt;$G45,PrSettings!$M$4="●"),(($F45-$G45)=(FM45-FN45))*1,0),"")</f>
        <v/>
      </c>
      <c r="FR45" s="188" t="str">
        <f t="shared" si="623"/>
        <v/>
      </c>
      <c r="FS45" s="188" t="str">
        <f>IF(FP45&lt;&gt;"",IF(ABS($F45-$G45)&gt;=PrSettings!$M$7,(ABS($F45-$G45-FM45+FN45)&lt;=1)*1,IF(AND(FP45,$F45=$G45,$F45&gt;=PrSettings!$M$6),(ABS(FM45-$F45)&lt;=1)*1,IF(AND(FP45,$F45+$G45&gt;=PrSettings!$M$8),(ABS(FM45-$F45)+ABS(FN45-$G45)&lt;=1)*1,""))),"")</f>
        <v/>
      </c>
      <c r="FT45" s="220"/>
      <c r="FV45" s="186">
        <f t="shared" si="13"/>
        <v>18</v>
      </c>
      <c r="FW45" s="187" t="str">
        <f t="shared" si="624"/>
        <v>Japan</v>
      </c>
      <c r="FX45" s="188">
        <f t="shared" si="65"/>
        <v>38</v>
      </c>
      <c r="FY45" s="187" t="str">
        <f t="shared" si="625"/>
        <v>Sweden</v>
      </c>
      <c r="FZ45" s="222"/>
      <c r="GA45" s="222"/>
      <c r="GB45" s="218"/>
      <c r="GC45" s="188" t="str">
        <f t="shared" si="626"/>
        <v/>
      </c>
      <c r="GD45" s="188" t="str">
        <f>IF((GC45&lt;&gt;""),IF(OR($F45&lt;&gt;$G45,PrSettings!$M$4="●"),(($F45-$G45)=(FZ45-GA45))*1,0),"")</f>
        <v/>
      </c>
      <c r="GE45" s="188" t="str">
        <f t="shared" si="627"/>
        <v/>
      </c>
      <c r="GF45" s="188" t="str">
        <f>IF(GC45&lt;&gt;"",IF(ABS($F45-$G45)&gt;=PrSettings!$M$7,(ABS($F45-$G45-FZ45+GA45)&lt;=1)*1,IF(AND(GC45,$F45=$G45,$F45&gt;=PrSettings!$M$6),(ABS(FZ45-$F45)&lt;=1)*1,IF(AND(GC45,$F45+$G45&gt;=PrSettings!$M$8),(ABS(FZ45-$F45)+ABS(GA45-$G45)&lt;=1)*1,""))),"")</f>
        <v/>
      </c>
      <c r="GG45" s="220"/>
      <c r="GI45" s="186">
        <f t="shared" si="14"/>
        <v>18</v>
      </c>
      <c r="GJ45" s="187" t="str">
        <f t="shared" si="628"/>
        <v>Japan</v>
      </c>
      <c r="GK45" s="188">
        <f t="shared" si="68"/>
        <v>38</v>
      </c>
      <c r="GL45" s="187" t="str">
        <f t="shared" si="629"/>
        <v>Sweden</v>
      </c>
      <c r="GM45" s="222"/>
      <c r="GN45" s="222"/>
      <c r="GO45" s="218"/>
      <c r="GP45" s="188" t="str">
        <f t="shared" si="630"/>
        <v/>
      </c>
      <c r="GQ45" s="188" t="str">
        <f>IF((GP45&lt;&gt;""),IF(OR($F45&lt;&gt;$G45,PrSettings!$M$4="●"),(($F45-$G45)=(GM45-GN45))*1,0),"")</f>
        <v/>
      </c>
      <c r="GR45" s="188" t="str">
        <f t="shared" si="631"/>
        <v/>
      </c>
      <c r="GS45" s="188" t="str">
        <f>IF(GP45&lt;&gt;"",IF(ABS($F45-$G45)&gt;=PrSettings!$M$7,(ABS($F45-$G45-GM45+GN45)&lt;=1)*1,IF(AND(GP45,$F45=$G45,$F45&gt;=PrSettings!$M$6),(ABS(GM45-$F45)&lt;=1)*1,IF(AND(GP45,$F45+$G45&gt;=PrSettings!$M$8),(ABS(GM45-$F45)+ABS(GN45-$G45)&lt;=1)*1,""))),"")</f>
        <v/>
      </c>
      <c r="GT45" s="220"/>
      <c r="GV45" s="186">
        <f t="shared" si="15"/>
        <v>18</v>
      </c>
      <c r="GW45" s="187" t="str">
        <f t="shared" si="632"/>
        <v>Japan</v>
      </c>
      <c r="GX45" s="188">
        <f t="shared" si="71"/>
        <v>38</v>
      </c>
      <c r="GY45" s="187" t="str">
        <f t="shared" si="633"/>
        <v>Sweden</v>
      </c>
      <c r="GZ45" s="222"/>
      <c r="HA45" s="222"/>
      <c r="HB45" s="218"/>
      <c r="HC45" s="188" t="str">
        <f t="shared" si="634"/>
        <v/>
      </c>
      <c r="HD45" s="188" t="str">
        <f>IF((HC45&lt;&gt;""),IF(OR($F45&lt;&gt;$G45,PrSettings!$M$4="●"),(($F45-$G45)=(GZ45-HA45))*1,0),"")</f>
        <v/>
      </c>
      <c r="HE45" s="188" t="str">
        <f t="shared" si="635"/>
        <v/>
      </c>
      <c r="HF45" s="188" t="str">
        <f>IF(HC45&lt;&gt;"",IF(ABS($F45-$G45)&gt;=PrSettings!$M$7,(ABS($F45-$G45-GZ45+HA45)&lt;=1)*1,IF(AND(HC45,$F45=$G45,$F45&gt;=PrSettings!$M$6),(ABS(GZ45-$F45)&lt;=1)*1,IF(AND(HC45,$F45+$G45&gt;=PrSettings!$M$8),(ABS(GZ45-$F45)+ABS(HA45-$G45)&lt;=1)*1,""))),"")</f>
        <v/>
      </c>
      <c r="HG45" s="220"/>
      <c r="HI45" s="186">
        <f t="shared" si="16"/>
        <v>18</v>
      </c>
      <c r="HJ45" s="187" t="str">
        <f t="shared" si="636"/>
        <v>Japan</v>
      </c>
      <c r="HK45" s="188">
        <f t="shared" si="74"/>
        <v>38</v>
      </c>
      <c r="HL45" s="187" t="str">
        <f t="shared" si="637"/>
        <v>Sweden</v>
      </c>
      <c r="HM45" s="222"/>
      <c r="HN45" s="222"/>
      <c r="HO45" s="218"/>
      <c r="HP45" s="188" t="str">
        <f t="shared" si="638"/>
        <v/>
      </c>
      <c r="HQ45" s="188" t="str">
        <f>IF((HP45&lt;&gt;""),IF(OR($F45&lt;&gt;$G45,PrSettings!$M$4="●"),(($F45-$G45)=(HM45-HN45))*1,0),"")</f>
        <v/>
      </c>
      <c r="HR45" s="188" t="str">
        <f t="shared" si="639"/>
        <v/>
      </c>
      <c r="HS45" s="188" t="str">
        <f>IF(HP45&lt;&gt;"",IF(ABS($F45-$G45)&gt;=PrSettings!$M$7,(ABS($F45-$G45-HM45+HN45)&lt;=1)*1,IF(AND(HP45,$F45=$G45,$F45&gt;=PrSettings!$M$6),(ABS(HM45-$F45)&lt;=1)*1,IF(AND(HP45,$F45+$G45&gt;=PrSettings!$M$8),(ABS(HM45-$F45)+ABS(HN45-$G45)&lt;=1)*1,""))),"")</f>
        <v/>
      </c>
      <c r="HT45" s="220"/>
      <c r="HV45" s="186">
        <f t="shared" si="17"/>
        <v>18</v>
      </c>
      <c r="HW45" s="187" t="str">
        <f t="shared" si="640"/>
        <v>Japan</v>
      </c>
      <c r="HX45" s="188">
        <f t="shared" si="77"/>
        <v>38</v>
      </c>
      <c r="HY45" s="187" t="str">
        <f t="shared" si="641"/>
        <v>Sweden</v>
      </c>
      <c r="HZ45" s="222"/>
      <c r="IA45" s="222"/>
      <c r="IB45" s="218"/>
      <c r="IC45" s="188" t="str">
        <f t="shared" si="642"/>
        <v/>
      </c>
      <c r="ID45" s="188" t="str">
        <f>IF((IC45&lt;&gt;""),IF(OR($F45&lt;&gt;$G45,PrSettings!$M$4="●"),(($F45-$G45)=(HZ45-IA45))*1,0),"")</f>
        <v/>
      </c>
      <c r="IE45" s="188" t="str">
        <f t="shared" si="643"/>
        <v/>
      </c>
      <c r="IF45" s="188" t="str">
        <f>IF(IC45&lt;&gt;"",IF(ABS($F45-$G45)&gt;=PrSettings!$M$7,(ABS($F45-$G45-HZ45+IA45)&lt;=1)*1,IF(AND(IC45,$F45=$G45,$F45&gt;=PrSettings!$M$6),(ABS(HZ45-$F45)&lt;=1)*1,IF(AND(IC45,$F45+$G45&gt;=PrSettings!$M$8),(ABS(HZ45-$F45)+ABS(IA45-$G45)&lt;=1)*1,""))),"")</f>
        <v/>
      </c>
      <c r="IG45" s="220"/>
      <c r="II45" s="186">
        <f t="shared" si="18"/>
        <v>18</v>
      </c>
      <c r="IJ45" s="187" t="str">
        <f t="shared" si="644"/>
        <v>Japan</v>
      </c>
      <c r="IK45" s="188">
        <f t="shared" si="80"/>
        <v>38</v>
      </c>
      <c r="IL45" s="187" t="str">
        <f t="shared" si="645"/>
        <v>Sweden</v>
      </c>
      <c r="IM45" s="222"/>
      <c r="IN45" s="222"/>
      <c r="IO45" s="218"/>
      <c r="IP45" s="188" t="str">
        <f t="shared" si="646"/>
        <v/>
      </c>
      <c r="IQ45" s="188" t="str">
        <f>IF((IP45&lt;&gt;""),IF(OR($F45&lt;&gt;$G45,PrSettings!$M$4="●"),(($F45-$G45)=(IM45-IN45))*1,0),"")</f>
        <v/>
      </c>
      <c r="IR45" s="188" t="str">
        <f t="shared" si="647"/>
        <v/>
      </c>
      <c r="IS45" s="188" t="str">
        <f>IF(IP45&lt;&gt;"",IF(ABS($F45-$G45)&gt;=PrSettings!$M$7,(ABS($F45-$G45-IM45+IN45)&lt;=1)*1,IF(AND(IP45,$F45=$G45,$F45&gt;=PrSettings!$M$6),(ABS(IM45-$F45)&lt;=1)*1,IF(AND(IP45,$F45+$G45&gt;=PrSettings!$M$8),(ABS(IM45-$F45)+ABS(IN45-$G45)&lt;=1)*1,""))),"")</f>
        <v/>
      </c>
      <c r="IT45" s="220"/>
      <c r="IV45" s="186">
        <f t="shared" si="19"/>
        <v>18</v>
      </c>
      <c r="IW45" s="187" t="str">
        <f t="shared" si="648"/>
        <v>Japan</v>
      </c>
      <c r="IX45" s="188">
        <f t="shared" si="83"/>
        <v>38</v>
      </c>
      <c r="IY45" s="187" t="str">
        <f t="shared" si="649"/>
        <v>Sweden</v>
      </c>
      <c r="IZ45" s="222"/>
      <c r="JA45" s="222"/>
      <c r="JB45" s="218"/>
      <c r="JC45" s="188" t="str">
        <f t="shared" si="650"/>
        <v/>
      </c>
      <c r="JD45" s="188" t="str">
        <f>IF((JC45&lt;&gt;""),IF(OR($F45&lt;&gt;$G45,PrSettings!$M$4="●"),(($F45-$G45)=(IZ45-JA45))*1,0),"")</f>
        <v/>
      </c>
      <c r="JE45" s="188" t="str">
        <f t="shared" si="651"/>
        <v/>
      </c>
      <c r="JF45" s="188" t="str">
        <f>IF(JC45&lt;&gt;"",IF(ABS($F45-$G45)&gt;=PrSettings!$M$7,(ABS($F45-$G45-IZ45+JA45)&lt;=1)*1,IF(AND(JC45,$F45=$G45,$F45&gt;=PrSettings!$M$6),(ABS(IZ45-$F45)&lt;=1)*1,IF(AND(JC45,$F45+$G45&gt;=PrSettings!$M$8),(ABS(IZ45-$F45)+ABS(JA45-$G45)&lt;=1)*1,""))),"")</f>
        <v/>
      </c>
      <c r="JG45" s="220"/>
      <c r="JI45" s="186">
        <f t="shared" si="20"/>
        <v>18</v>
      </c>
      <c r="JJ45" s="187" t="str">
        <f t="shared" si="652"/>
        <v>Japan</v>
      </c>
      <c r="JK45" s="188">
        <f t="shared" si="86"/>
        <v>38</v>
      </c>
      <c r="JL45" s="187" t="str">
        <f t="shared" si="653"/>
        <v>Sweden</v>
      </c>
      <c r="JM45" s="222"/>
      <c r="JN45" s="222"/>
      <c r="JO45" s="218"/>
      <c r="JP45" s="188" t="str">
        <f t="shared" si="654"/>
        <v/>
      </c>
      <c r="JQ45" s="188" t="str">
        <f>IF((JP45&lt;&gt;""),IF(OR($F45&lt;&gt;$G45,PrSettings!$M$4="●"),(($F45-$G45)=(JM45-JN45))*1,0),"")</f>
        <v/>
      </c>
      <c r="JR45" s="188" t="str">
        <f t="shared" si="655"/>
        <v/>
      </c>
      <c r="JS45" s="188" t="str">
        <f>IF(JP45&lt;&gt;"",IF(ABS($F45-$G45)&gt;=PrSettings!$M$7,(ABS($F45-$G45-JM45+JN45)&lt;=1)*1,IF(AND(JP45,$F45=$G45,$F45&gt;=PrSettings!$M$6),(ABS(JM45-$F45)&lt;=1)*1,IF(AND(JP45,$F45+$G45&gt;=PrSettings!$M$8),(ABS(JM45-$F45)+ABS(JN45-$G45)&lt;=1)*1,""))),"")</f>
        <v/>
      </c>
      <c r="JT45" s="220"/>
      <c r="JV45" s="186">
        <f t="shared" si="21"/>
        <v>18</v>
      </c>
      <c r="JW45" s="187" t="str">
        <f t="shared" si="656"/>
        <v>Japan</v>
      </c>
      <c r="JX45" s="188">
        <f t="shared" si="89"/>
        <v>38</v>
      </c>
      <c r="JY45" s="187" t="str">
        <f t="shared" si="657"/>
        <v>Sweden</v>
      </c>
      <c r="JZ45" s="222"/>
      <c r="KA45" s="222"/>
      <c r="KB45" s="218"/>
      <c r="KC45" s="188" t="str">
        <f t="shared" si="658"/>
        <v/>
      </c>
      <c r="KD45" s="188" t="str">
        <f>IF((KC45&lt;&gt;""),IF(OR($F45&lt;&gt;$G45,PrSettings!$M$4="●"),(($F45-$G45)=(JZ45-KA45))*1,0),"")</f>
        <v/>
      </c>
      <c r="KE45" s="188" t="str">
        <f t="shared" si="659"/>
        <v/>
      </c>
      <c r="KF45" s="188" t="str">
        <f>IF(KC45&lt;&gt;"",IF(ABS($F45-$G45)&gt;=PrSettings!$M$7,(ABS($F45-$G45-JZ45+KA45)&lt;=1)*1,IF(AND(KC45,$F45=$G45,$F45&gt;=PrSettings!$M$6),(ABS(JZ45-$F45)&lt;=1)*1,IF(AND(KC45,$F45+$G45&gt;=PrSettings!$M$8),(ABS(JZ45-$F45)+ABS(KA45-$G45)&lt;=1)*1,""))),"")</f>
        <v/>
      </c>
      <c r="KG45" s="220"/>
      <c r="KI45" s="186">
        <f t="shared" si="22"/>
        <v>18</v>
      </c>
      <c r="KJ45" s="187" t="str">
        <f t="shared" si="660"/>
        <v>Japan</v>
      </c>
      <c r="KK45" s="188">
        <f t="shared" si="92"/>
        <v>38</v>
      </c>
      <c r="KL45" s="187" t="str">
        <f t="shared" si="661"/>
        <v>Sweden</v>
      </c>
      <c r="KM45" s="222"/>
      <c r="KN45" s="222"/>
      <c r="KO45" s="218"/>
      <c r="KP45" s="188" t="str">
        <f t="shared" si="662"/>
        <v/>
      </c>
      <c r="KQ45" s="188" t="str">
        <f>IF((KP45&lt;&gt;""),IF(OR($F45&lt;&gt;$G45,PrSettings!$M$4="●"),(($F45-$G45)=(KM45-KN45))*1,0),"")</f>
        <v/>
      </c>
      <c r="KR45" s="188" t="str">
        <f t="shared" si="663"/>
        <v/>
      </c>
      <c r="KS45" s="188" t="str">
        <f>IF(KP45&lt;&gt;"",IF(ABS($F45-$G45)&gt;=PrSettings!$M$7,(ABS($F45-$G45-KM45+KN45)&lt;=1)*1,IF(AND(KP45,$F45=$G45,$F45&gt;=PrSettings!$M$6),(ABS(KM45-$F45)&lt;=1)*1,IF(AND(KP45,$F45+$G45&gt;=PrSettings!$M$8),(ABS(KM45-$F45)+ABS(KN45-$G45)&lt;=1)*1,""))),"")</f>
        <v/>
      </c>
      <c r="KT45" s="220"/>
      <c r="KV45" s="186">
        <f t="shared" si="23"/>
        <v>18</v>
      </c>
      <c r="KW45" s="187" t="str">
        <f t="shared" si="664"/>
        <v>Japan</v>
      </c>
      <c r="KX45" s="188">
        <f t="shared" si="95"/>
        <v>38</v>
      </c>
      <c r="KY45" s="187" t="str">
        <f t="shared" si="665"/>
        <v>Sweden</v>
      </c>
      <c r="KZ45" s="222"/>
      <c r="LA45" s="222"/>
      <c r="LB45" s="218"/>
      <c r="LC45" s="188" t="str">
        <f t="shared" si="666"/>
        <v/>
      </c>
      <c r="LD45" s="188" t="str">
        <f>IF((LC45&lt;&gt;""),IF(OR($F45&lt;&gt;$G45,PrSettings!$M$4="●"),(($F45-$G45)=(KZ45-LA45))*1,0),"")</f>
        <v/>
      </c>
      <c r="LE45" s="188" t="str">
        <f t="shared" si="667"/>
        <v/>
      </c>
      <c r="LF45" s="188" t="str">
        <f>IF(LC45&lt;&gt;"",IF(ABS($F45-$G45)&gt;=PrSettings!$M$7,(ABS($F45-$G45-KZ45+LA45)&lt;=1)*1,IF(AND(LC45,$F45=$G45,$F45&gt;=PrSettings!$M$6),(ABS(KZ45-$F45)&lt;=1)*1,IF(AND(LC45,$F45+$G45&gt;=PrSettings!$M$8),(ABS(KZ45-$F45)+ABS(LA45-$G45)&lt;=1)*1,""))),"")</f>
        <v/>
      </c>
      <c r="LG45" s="220"/>
      <c r="LI45" s="186">
        <f t="shared" si="24"/>
        <v>18</v>
      </c>
      <c r="LJ45" s="187" t="str">
        <f t="shared" si="668"/>
        <v>Japan</v>
      </c>
      <c r="LK45" s="188">
        <f t="shared" si="98"/>
        <v>38</v>
      </c>
      <c r="LL45" s="187" t="str">
        <f t="shared" si="669"/>
        <v>Sweden</v>
      </c>
      <c r="LM45" s="222"/>
      <c r="LN45" s="222"/>
      <c r="LO45" s="218"/>
      <c r="LP45" s="188" t="str">
        <f t="shared" si="670"/>
        <v/>
      </c>
      <c r="LQ45" s="188" t="str">
        <f>IF((LP45&lt;&gt;""),IF(OR($F45&lt;&gt;$G45,PrSettings!$M$4="●"),(($F45-$G45)=(LM45-LN45))*1,0),"")</f>
        <v/>
      </c>
      <c r="LR45" s="188" t="str">
        <f t="shared" si="671"/>
        <v/>
      </c>
      <c r="LS45" s="188" t="str">
        <f>IF(LP45&lt;&gt;"",IF(ABS($F45-$G45)&gt;=PrSettings!$M$7,(ABS($F45-$G45-LM45+LN45)&lt;=1)*1,IF(AND(LP45,$F45=$G45,$F45&gt;=PrSettings!$M$6),(ABS(LM45-$F45)&lt;=1)*1,IF(AND(LP45,$F45+$G45&gt;=PrSettings!$M$8),(ABS(LM45-$F45)+ABS(LN45-$G45)&lt;=1)*1,""))),"")</f>
        <v/>
      </c>
      <c r="LT45" s="220"/>
      <c r="LV45" s="186">
        <f t="shared" si="25"/>
        <v>18</v>
      </c>
      <c r="LW45" s="187" t="str">
        <f t="shared" si="672"/>
        <v>Japan</v>
      </c>
      <c r="LX45" s="188">
        <f t="shared" si="101"/>
        <v>38</v>
      </c>
      <c r="LY45" s="187" t="str">
        <f t="shared" si="673"/>
        <v>Sweden</v>
      </c>
      <c r="LZ45" s="222"/>
      <c r="MA45" s="222"/>
      <c r="MB45" s="218"/>
      <c r="MC45" s="188" t="str">
        <f t="shared" si="674"/>
        <v/>
      </c>
      <c r="MD45" s="188" t="str">
        <f>IF((MC45&lt;&gt;""),IF(OR($F45&lt;&gt;$G45,PrSettings!$M$4="●"),(($F45-$G45)=(LZ45-MA45))*1,0),"")</f>
        <v/>
      </c>
      <c r="ME45" s="188" t="str">
        <f t="shared" si="675"/>
        <v/>
      </c>
      <c r="MF45" s="188" t="str">
        <f>IF(MC45&lt;&gt;"",IF(ABS($F45-$G45)&gt;=PrSettings!$M$7,(ABS($F45-$G45-LZ45+MA45)&lt;=1)*1,IF(AND(MC45,$F45=$G45,$F45&gt;=PrSettings!$M$6),(ABS(LZ45-$F45)&lt;=1)*1,IF(AND(MC45,$F45+$G45&gt;=PrSettings!$M$8),(ABS(LZ45-$F45)+ABS(MA45-$G45)&lt;=1)*1,""))),"")</f>
        <v/>
      </c>
      <c r="MG45" s="220"/>
    </row>
    <row r="46" spans="1:345">
      <c r="B46" s="186">
        <f>INDEX(Groups!$C$7:$C$65,MATCH(C46,Groups!$D$7:$D$65,0))</f>
        <v>44</v>
      </c>
      <c r="C46" s="187" t="str">
        <f>CalcF!$P$27</f>
        <v>Tunisia</v>
      </c>
      <c r="D46" s="188">
        <f>INDEX(Groups!$C$7:$C$65,MATCH(E46,Groups!$D$7:$D$65,0))</f>
        <v>7</v>
      </c>
      <c r="E46" s="187" t="str">
        <f>CalcF!$Q$27</f>
        <v>Netherlands</v>
      </c>
      <c r="F46" s="189" t="str">
        <f>CalcF!$R$27</f>
        <v/>
      </c>
      <c r="G46" s="190" t="str">
        <f>CalcF!$S$27</f>
        <v/>
      </c>
      <c r="I46" s="186">
        <f t="shared" si="0"/>
        <v>44</v>
      </c>
      <c r="J46" s="187" t="str">
        <f t="shared" si="572"/>
        <v>Tunisia</v>
      </c>
      <c r="K46" s="188">
        <f t="shared" si="26"/>
        <v>7</v>
      </c>
      <c r="L46" s="187" t="str">
        <f t="shared" si="573"/>
        <v>Netherlands</v>
      </c>
      <c r="M46" s="222"/>
      <c r="N46" s="222"/>
      <c r="O46" s="467"/>
      <c r="P46" s="188" t="str">
        <f t="shared" si="574"/>
        <v/>
      </c>
      <c r="Q46" s="188" t="str">
        <f>IF((P46&lt;&gt;""),IF(OR($F46&lt;&gt;$G46,PrSettings!$M$4="●"),(($F46-$G46)=(M46-N46))*1,0),"")</f>
        <v/>
      </c>
      <c r="R46" s="188" t="str">
        <f t="shared" si="575"/>
        <v/>
      </c>
      <c r="S46" s="188" t="str">
        <f>IF(P46&lt;&gt;"",IF(ABS($F46-$G46)&gt;=PrSettings!$M$7,(ABS($F46-$G46-M46+N46)&lt;=1)*1,IF(AND(P46,$F46=$G46,$F46&gt;=PrSettings!$M$6),(ABS(M46-$F46)&lt;=1)*1,IF(AND(P46,$F46+$G46&gt;=PrSettings!$M$8),(ABS(M46-$F46)+ABS(N46-$G46)&lt;=1)*1,""))),"")</f>
        <v/>
      </c>
      <c r="T46" s="468"/>
      <c r="V46" s="186">
        <f t="shared" si="1"/>
        <v>44</v>
      </c>
      <c r="W46" s="187" t="str">
        <f t="shared" si="576"/>
        <v>Tunisia</v>
      </c>
      <c r="X46" s="188">
        <f t="shared" si="29"/>
        <v>7</v>
      </c>
      <c r="Y46" s="187" t="str">
        <f t="shared" si="577"/>
        <v>Netherlands</v>
      </c>
      <c r="Z46" s="222"/>
      <c r="AA46" s="222"/>
      <c r="AB46" s="467"/>
      <c r="AC46" s="188" t="str">
        <f t="shared" si="578"/>
        <v/>
      </c>
      <c r="AD46" s="188" t="str">
        <f>IF((AC46&lt;&gt;""),IF(OR($F46&lt;&gt;$G46,PrSettings!$M$4="●"),(($F46-$G46)=(Z46-AA46))*1,0),"")</f>
        <v/>
      </c>
      <c r="AE46" s="188" t="str">
        <f t="shared" si="579"/>
        <v/>
      </c>
      <c r="AF46" s="188" t="str">
        <f>IF(AC46&lt;&gt;"",IF(ABS($F46-$G46)&gt;=PrSettings!$M$7,(ABS($F46-$G46-Z46+AA46)&lt;=1)*1,IF(AND(AC46,$F46=$G46,$F46&gt;=PrSettings!$M$6),(ABS(Z46-$F46)&lt;=1)*1,IF(AND(AC46,$F46+$G46&gt;=PrSettings!$M$8),(ABS(Z46-$F46)+ABS(AA46-$G46)&lt;=1)*1,""))),"")</f>
        <v/>
      </c>
      <c r="AG46" s="468"/>
      <c r="AI46" s="186">
        <f t="shared" si="2"/>
        <v>44</v>
      </c>
      <c r="AJ46" s="187" t="str">
        <f t="shared" si="580"/>
        <v>Tunisia</v>
      </c>
      <c r="AK46" s="188">
        <f t="shared" si="32"/>
        <v>7</v>
      </c>
      <c r="AL46" s="187" t="str">
        <f t="shared" si="581"/>
        <v>Netherlands</v>
      </c>
      <c r="AM46" s="222"/>
      <c r="AN46" s="222"/>
      <c r="AO46" s="467"/>
      <c r="AP46" s="188" t="str">
        <f t="shared" si="582"/>
        <v/>
      </c>
      <c r="AQ46" s="188" t="str">
        <f>IF((AP46&lt;&gt;""),IF(OR($F46&lt;&gt;$G46,PrSettings!$M$4="●"),(($F46-$G46)=(AM46-AN46))*1,0),"")</f>
        <v/>
      </c>
      <c r="AR46" s="188" t="str">
        <f t="shared" si="583"/>
        <v/>
      </c>
      <c r="AS46" s="188" t="str">
        <f>IF(AP46&lt;&gt;"",IF(ABS($F46-$G46)&gt;=PrSettings!$M$7,(ABS($F46-$G46-AM46+AN46)&lt;=1)*1,IF(AND(AP46,$F46=$G46,$F46&gt;=PrSettings!$M$6),(ABS(AM46-$F46)&lt;=1)*1,IF(AND(AP46,$F46+$G46&gt;=PrSettings!$M$8),(ABS(AM46-$F46)+ABS(AN46-$G46)&lt;=1)*1,""))),"")</f>
        <v/>
      </c>
      <c r="AT46" s="468"/>
      <c r="AV46" s="186">
        <f t="shared" si="3"/>
        <v>44</v>
      </c>
      <c r="AW46" s="187" t="str">
        <f t="shared" si="584"/>
        <v>Tunisia</v>
      </c>
      <c r="AX46" s="188">
        <f t="shared" si="35"/>
        <v>7</v>
      </c>
      <c r="AY46" s="187" t="str">
        <f t="shared" si="585"/>
        <v>Netherlands</v>
      </c>
      <c r="AZ46" s="222"/>
      <c r="BA46" s="222"/>
      <c r="BB46" s="467"/>
      <c r="BC46" s="188" t="str">
        <f t="shared" si="586"/>
        <v/>
      </c>
      <c r="BD46" s="188" t="str">
        <f>IF((BC46&lt;&gt;""),IF(OR($F46&lt;&gt;$G46,PrSettings!$M$4="●"),(($F46-$G46)=(AZ46-BA46))*1,0),"")</f>
        <v/>
      </c>
      <c r="BE46" s="188" t="str">
        <f t="shared" si="587"/>
        <v/>
      </c>
      <c r="BF46" s="188" t="str">
        <f>IF(BC46&lt;&gt;"",IF(ABS($F46-$G46)&gt;=PrSettings!$M$7,(ABS($F46-$G46-AZ46+BA46)&lt;=1)*1,IF(AND(BC46,$F46=$G46,$F46&gt;=PrSettings!$M$6),(ABS(AZ46-$F46)&lt;=1)*1,IF(AND(BC46,$F46+$G46&gt;=PrSettings!$M$8),(ABS(AZ46-$F46)+ABS(BA46-$G46)&lt;=1)*1,""))),"")</f>
        <v/>
      </c>
      <c r="BG46" s="468"/>
      <c r="BI46" s="186">
        <f t="shared" si="4"/>
        <v>44</v>
      </c>
      <c r="BJ46" s="187" t="str">
        <f t="shared" si="588"/>
        <v>Tunisia</v>
      </c>
      <c r="BK46" s="188">
        <f t="shared" si="38"/>
        <v>7</v>
      </c>
      <c r="BL46" s="187" t="str">
        <f t="shared" si="589"/>
        <v>Netherlands</v>
      </c>
      <c r="BM46" s="222"/>
      <c r="BN46" s="222"/>
      <c r="BO46" s="467"/>
      <c r="BP46" s="188" t="str">
        <f t="shared" si="590"/>
        <v/>
      </c>
      <c r="BQ46" s="188" t="str">
        <f>IF((BP46&lt;&gt;""),IF(OR($F46&lt;&gt;$G46,PrSettings!$M$4="●"),(($F46-$G46)=(BM46-BN46))*1,0),"")</f>
        <v/>
      </c>
      <c r="BR46" s="188" t="str">
        <f t="shared" si="591"/>
        <v/>
      </c>
      <c r="BS46" s="188" t="str">
        <f>IF(BP46&lt;&gt;"",IF(ABS($F46-$G46)&gt;=PrSettings!$M$7,(ABS($F46-$G46-BM46+BN46)&lt;=1)*1,IF(AND(BP46,$F46=$G46,$F46&gt;=PrSettings!$M$6),(ABS(BM46-$F46)&lt;=1)*1,IF(AND(BP46,$F46+$G46&gt;=PrSettings!$M$8),(ABS(BM46-$F46)+ABS(BN46-$G46)&lt;=1)*1,""))),"")</f>
        <v/>
      </c>
      <c r="BT46" s="468"/>
      <c r="BV46" s="186">
        <f t="shared" si="5"/>
        <v>44</v>
      </c>
      <c r="BW46" s="187" t="str">
        <f t="shared" si="592"/>
        <v>Tunisia</v>
      </c>
      <c r="BX46" s="188">
        <f t="shared" si="41"/>
        <v>7</v>
      </c>
      <c r="BY46" s="187" t="str">
        <f t="shared" si="593"/>
        <v>Netherlands</v>
      </c>
      <c r="BZ46" s="222"/>
      <c r="CA46" s="222"/>
      <c r="CB46" s="467"/>
      <c r="CC46" s="188" t="str">
        <f t="shared" si="594"/>
        <v/>
      </c>
      <c r="CD46" s="188" t="str">
        <f>IF((CC46&lt;&gt;""),IF(OR($F46&lt;&gt;$G46,PrSettings!$M$4="●"),(($F46-$G46)=(BZ46-CA46))*1,0),"")</f>
        <v/>
      </c>
      <c r="CE46" s="188" t="str">
        <f t="shared" si="595"/>
        <v/>
      </c>
      <c r="CF46" s="188" t="str">
        <f>IF(CC46&lt;&gt;"",IF(ABS($F46-$G46)&gt;=PrSettings!$M$7,(ABS($F46-$G46-BZ46+CA46)&lt;=1)*1,IF(AND(CC46,$F46=$G46,$F46&gt;=PrSettings!$M$6),(ABS(BZ46-$F46)&lt;=1)*1,IF(AND(CC46,$F46+$G46&gt;=PrSettings!$M$8),(ABS(BZ46-$F46)+ABS(CA46-$G46)&lt;=1)*1,""))),"")</f>
        <v/>
      </c>
      <c r="CG46" s="468"/>
      <c r="CI46" s="186">
        <f t="shared" si="6"/>
        <v>44</v>
      </c>
      <c r="CJ46" s="187" t="str">
        <f t="shared" si="596"/>
        <v>Tunisia</v>
      </c>
      <c r="CK46" s="188">
        <f t="shared" si="44"/>
        <v>7</v>
      </c>
      <c r="CL46" s="187" t="str">
        <f t="shared" si="597"/>
        <v>Netherlands</v>
      </c>
      <c r="CM46" s="222"/>
      <c r="CN46" s="222"/>
      <c r="CO46" s="467"/>
      <c r="CP46" s="188" t="str">
        <f t="shared" si="598"/>
        <v/>
      </c>
      <c r="CQ46" s="188" t="str">
        <f>IF((CP46&lt;&gt;""),IF(OR($F46&lt;&gt;$G46,PrSettings!$M$4="●"),(($F46-$G46)=(CM46-CN46))*1,0),"")</f>
        <v/>
      </c>
      <c r="CR46" s="188" t="str">
        <f t="shared" si="599"/>
        <v/>
      </c>
      <c r="CS46" s="188" t="str">
        <f>IF(CP46&lt;&gt;"",IF(ABS($F46-$G46)&gt;=PrSettings!$M$7,(ABS($F46-$G46-CM46+CN46)&lt;=1)*1,IF(AND(CP46,$F46=$G46,$F46&gt;=PrSettings!$M$6),(ABS(CM46-$F46)&lt;=1)*1,IF(AND(CP46,$F46+$G46&gt;=PrSettings!$M$8),(ABS(CM46-$F46)+ABS(CN46-$G46)&lt;=1)*1,""))),"")</f>
        <v/>
      </c>
      <c r="CT46" s="468"/>
      <c r="CV46" s="186">
        <f t="shared" si="7"/>
        <v>44</v>
      </c>
      <c r="CW46" s="187" t="str">
        <f t="shared" si="600"/>
        <v>Tunisia</v>
      </c>
      <c r="CX46" s="188">
        <f t="shared" si="47"/>
        <v>7</v>
      </c>
      <c r="CY46" s="187" t="str">
        <f t="shared" si="601"/>
        <v>Netherlands</v>
      </c>
      <c r="CZ46" s="222"/>
      <c r="DA46" s="222"/>
      <c r="DB46" s="467"/>
      <c r="DC46" s="188" t="str">
        <f t="shared" si="602"/>
        <v/>
      </c>
      <c r="DD46" s="188" t="str">
        <f>IF((DC46&lt;&gt;""),IF(OR($F46&lt;&gt;$G46,PrSettings!$M$4="●"),(($F46-$G46)=(CZ46-DA46))*1,0),"")</f>
        <v/>
      </c>
      <c r="DE46" s="188" t="str">
        <f t="shared" si="603"/>
        <v/>
      </c>
      <c r="DF46" s="188" t="str">
        <f>IF(DC46&lt;&gt;"",IF(ABS($F46-$G46)&gt;=PrSettings!$M$7,(ABS($F46-$G46-CZ46+DA46)&lt;=1)*1,IF(AND(DC46,$F46=$G46,$F46&gt;=PrSettings!$M$6),(ABS(CZ46-$F46)&lt;=1)*1,IF(AND(DC46,$F46+$G46&gt;=PrSettings!$M$8),(ABS(CZ46-$F46)+ABS(DA46-$G46)&lt;=1)*1,""))),"")</f>
        <v/>
      </c>
      <c r="DG46" s="468"/>
      <c r="DI46" s="186">
        <f t="shared" si="8"/>
        <v>44</v>
      </c>
      <c r="DJ46" s="187" t="str">
        <f t="shared" si="604"/>
        <v>Tunisia</v>
      </c>
      <c r="DK46" s="188">
        <f t="shared" si="50"/>
        <v>7</v>
      </c>
      <c r="DL46" s="187" t="str">
        <f t="shared" si="605"/>
        <v>Netherlands</v>
      </c>
      <c r="DM46" s="222"/>
      <c r="DN46" s="222"/>
      <c r="DO46" s="467"/>
      <c r="DP46" s="188" t="str">
        <f t="shared" si="606"/>
        <v/>
      </c>
      <c r="DQ46" s="188" t="str">
        <f>IF((DP46&lt;&gt;""),IF(OR($F46&lt;&gt;$G46,PrSettings!$M$4="●"),(($F46-$G46)=(DM46-DN46))*1,0),"")</f>
        <v/>
      </c>
      <c r="DR46" s="188" t="str">
        <f t="shared" si="607"/>
        <v/>
      </c>
      <c r="DS46" s="188" t="str">
        <f>IF(DP46&lt;&gt;"",IF(ABS($F46-$G46)&gt;=PrSettings!$M$7,(ABS($F46-$G46-DM46+DN46)&lt;=1)*1,IF(AND(DP46,$F46=$G46,$F46&gt;=PrSettings!$M$6),(ABS(DM46-$F46)&lt;=1)*1,IF(AND(DP46,$F46+$G46&gt;=PrSettings!$M$8),(ABS(DM46-$F46)+ABS(DN46-$G46)&lt;=1)*1,""))),"")</f>
        <v/>
      </c>
      <c r="DT46" s="468"/>
      <c r="DV46" s="186">
        <f t="shared" si="9"/>
        <v>44</v>
      </c>
      <c r="DW46" s="187" t="str">
        <f t="shared" si="608"/>
        <v>Tunisia</v>
      </c>
      <c r="DX46" s="188">
        <f t="shared" si="53"/>
        <v>7</v>
      </c>
      <c r="DY46" s="187" t="str">
        <f t="shared" si="609"/>
        <v>Netherlands</v>
      </c>
      <c r="DZ46" s="222"/>
      <c r="EA46" s="222"/>
      <c r="EB46" s="467"/>
      <c r="EC46" s="188" t="str">
        <f t="shared" si="610"/>
        <v/>
      </c>
      <c r="ED46" s="188" t="str">
        <f>IF((EC46&lt;&gt;""),IF(OR($F46&lt;&gt;$G46,PrSettings!$M$4="●"),(($F46-$G46)=(DZ46-EA46))*1,0),"")</f>
        <v/>
      </c>
      <c r="EE46" s="188" t="str">
        <f t="shared" si="611"/>
        <v/>
      </c>
      <c r="EF46" s="188" t="str">
        <f>IF(EC46&lt;&gt;"",IF(ABS($F46-$G46)&gt;=PrSettings!$M$7,(ABS($F46-$G46-DZ46+EA46)&lt;=1)*1,IF(AND(EC46,$F46=$G46,$F46&gt;=PrSettings!$M$6),(ABS(DZ46-$F46)&lt;=1)*1,IF(AND(EC46,$F46+$G46&gt;=PrSettings!$M$8),(ABS(DZ46-$F46)+ABS(EA46-$G46)&lt;=1)*1,""))),"")</f>
        <v/>
      </c>
      <c r="EG46" s="468"/>
      <c r="EI46" s="186">
        <f t="shared" si="10"/>
        <v>44</v>
      </c>
      <c r="EJ46" s="187" t="str">
        <f t="shared" si="612"/>
        <v>Tunisia</v>
      </c>
      <c r="EK46" s="188">
        <f t="shared" si="56"/>
        <v>7</v>
      </c>
      <c r="EL46" s="187" t="str">
        <f t="shared" si="613"/>
        <v>Netherlands</v>
      </c>
      <c r="EM46" s="222"/>
      <c r="EN46" s="222"/>
      <c r="EO46" s="467"/>
      <c r="EP46" s="188" t="str">
        <f t="shared" si="614"/>
        <v/>
      </c>
      <c r="EQ46" s="188" t="str">
        <f>IF((EP46&lt;&gt;""),IF(OR($F46&lt;&gt;$G46,PrSettings!$M$4="●"),(($F46-$G46)=(EM46-EN46))*1,0),"")</f>
        <v/>
      </c>
      <c r="ER46" s="188" t="str">
        <f t="shared" si="615"/>
        <v/>
      </c>
      <c r="ES46" s="188" t="str">
        <f>IF(EP46&lt;&gt;"",IF(ABS($F46-$G46)&gt;=PrSettings!$M$7,(ABS($F46-$G46-EM46+EN46)&lt;=1)*1,IF(AND(EP46,$F46=$G46,$F46&gt;=PrSettings!$M$6),(ABS(EM46-$F46)&lt;=1)*1,IF(AND(EP46,$F46+$G46&gt;=PrSettings!$M$8),(ABS(EM46-$F46)+ABS(EN46-$G46)&lt;=1)*1,""))),"")</f>
        <v/>
      </c>
      <c r="ET46" s="468"/>
      <c r="EV46" s="186">
        <f t="shared" si="11"/>
        <v>44</v>
      </c>
      <c r="EW46" s="187" t="str">
        <f t="shared" si="616"/>
        <v>Tunisia</v>
      </c>
      <c r="EX46" s="188">
        <f t="shared" si="59"/>
        <v>7</v>
      </c>
      <c r="EY46" s="187" t="str">
        <f t="shared" si="617"/>
        <v>Netherlands</v>
      </c>
      <c r="EZ46" s="222"/>
      <c r="FA46" s="222"/>
      <c r="FB46" s="467"/>
      <c r="FC46" s="188" t="str">
        <f t="shared" si="618"/>
        <v/>
      </c>
      <c r="FD46" s="188" t="str">
        <f>IF((FC46&lt;&gt;""),IF(OR($F46&lt;&gt;$G46,PrSettings!$M$4="●"),(($F46-$G46)=(EZ46-FA46))*1,0),"")</f>
        <v/>
      </c>
      <c r="FE46" s="188" t="str">
        <f t="shared" si="619"/>
        <v/>
      </c>
      <c r="FF46" s="188" t="str">
        <f>IF(FC46&lt;&gt;"",IF(ABS($F46-$G46)&gt;=PrSettings!$M$7,(ABS($F46-$G46-EZ46+FA46)&lt;=1)*1,IF(AND(FC46,$F46=$G46,$F46&gt;=PrSettings!$M$6),(ABS(EZ46-$F46)&lt;=1)*1,IF(AND(FC46,$F46+$G46&gt;=PrSettings!$M$8),(ABS(EZ46-$F46)+ABS(FA46-$G46)&lt;=1)*1,""))),"")</f>
        <v/>
      </c>
      <c r="FG46" s="468"/>
      <c r="FI46" s="186">
        <f t="shared" si="12"/>
        <v>44</v>
      </c>
      <c r="FJ46" s="187" t="str">
        <f t="shared" si="620"/>
        <v>Tunisia</v>
      </c>
      <c r="FK46" s="188">
        <f t="shared" si="62"/>
        <v>7</v>
      </c>
      <c r="FL46" s="187" t="str">
        <f t="shared" si="621"/>
        <v>Netherlands</v>
      </c>
      <c r="FM46" s="222"/>
      <c r="FN46" s="222"/>
      <c r="FO46" s="467"/>
      <c r="FP46" s="188" t="str">
        <f t="shared" si="622"/>
        <v/>
      </c>
      <c r="FQ46" s="188" t="str">
        <f>IF((FP46&lt;&gt;""),IF(OR($F46&lt;&gt;$G46,PrSettings!$M$4="●"),(($F46-$G46)=(FM46-FN46))*1,0),"")</f>
        <v/>
      </c>
      <c r="FR46" s="188" t="str">
        <f t="shared" si="623"/>
        <v/>
      </c>
      <c r="FS46" s="188" t="str">
        <f>IF(FP46&lt;&gt;"",IF(ABS($F46-$G46)&gt;=PrSettings!$M$7,(ABS($F46-$G46-FM46+FN46)&lt;=1)*1,IF(AND(FP46,$F46=$G46,$F46&gt;=PrSettings!$M$6),(ABS(FM46-$F46)&lt;=1)*1,IF(AND(FP46,$F46+$G46&gt;=PrSettings!$M$8),(ABS(FM46-$F46)+ABS(FN46-$G46)&lt;=1)*1,""))),"")</f>
        <v/>
      </c>
      <c r="FT46" s="468"/>
      <c r="FV46" s="186">
        <f t="shared" si="13"/>
        <v>44</v>
      </c>
      <c r="FW46" s="187" t="str">
        <f t="shared" si="624"/>
        <v>Tunisia</v>
      </c>
      <c r="FX46" s="188">
        <f t="shared" si="65"/>
        <v>7</v>
      </c>
      <c r="FY46" s="187" t="str">
        <f t="shared" si="625"/>
        <v>Netherlands</v>
      </c>
      <c r="FZ46" s="222"/>
      <c r="GA46" s="222"/>
      <c r="GB46" s="467"/>
      <c r="GC46" s="188" t="str">
        <f t="shared" si="626"/>
        <v/>
      </c>
      <c r="GD46" s="188" t="str">
        <f>IF((GC46&lt;&gt;""),IF(OR($F46&lt;&gt;$G46,PrSettings!$M$4="●"),(($F46-$G46)=(FZ46-GA46))*1,0),"")</f>
        <v/>
      </c>
      <c r="GE46" s="188" t="str">
        <f t="shared" si="627"/>
        <v/>
      </c>
      <c r="GF46" s="188" t="str">
        <f>IF(GC46&lt;&gt;"",IF(ABS($F46-$G46)&gt;=PrSettings!$M$7,(ABS($F46-$G46-FZ46+GA46)&lt;=1)*1,IF(AND(GC46,$F46=$G46,$F46&gt;=PrSettings!$M$6),(ABS(FZ46-$F46)&lt;=1)*1,IF(AND(GC46,$F46+$G46&gt;=PrSettings!$M$8),(ABS(FZ46-$F46)+ABS(GA46-$G46)&lt;=1)*1,""))),"")</f>
        <v/>
      </c>
      <c r="GG46" s="468"/>
      <c r="GI46" s="186">
        <f t="shared" si="14"/>
        <v>44</v>
      </c>
      <c r="GJ46" s="187" t="str">
        <f t="shared" si="628"/>
        <v>Tunisia</v>
      </c>
      <c r="GK46" s="188">
        <f t="shared" si="68"/>
        <v>7</v>
      </c>
      <c r="GL46" s="187" t="str">
        <f t="shared" si="629"/>
        <v>Netherlands</v>
      </c>
      <c r="GM46" s="222"/>
      <c r="GN46" s="222"/>
      <c r="GO46" s="467"/>
      <c r="GP46" s="188" t="str">
        <f t="shared" si="630"/>
        <v/>
      </c>
      <c r="GQ46" s="188" t="str">
        <f>IF((GP46&lt;&gt;""),IF(OR($F46&lt;&gt;$G46,PrSettings!$M$4="●"),(($F46-$G46)=(GM46-GN46))*1,0),"")</f>
        <v/>
      </c>
      <c r="GR46" s="188" t="str">
        <f t="shared" si="631"/>
        <v/>
      </c>
      <c r="GS46" s="188" t="str">
        <f>IF(GP46&lt;&gt;"",IF(ABS($F46-$G46)&gt;=PrSettings!$M$7,(ABS($F46-$G46-GM46+GN46)&lt;=1)*1,IF(AND(GP46,$F46=$G46,$F46&gt;=PrSettings!$M$6),(ABS(GM46-$F46)&lt;=1)*1,IF(AND(GP46,$F46+$G46&gt;=PrSettings!$M$8),(ABS(GM46-$F46)+ABS(GN46-$G46)&lt;=1)*1,""))),"")</f>
        <v/>
      </c>
      <c r="GT46" s="468"/>
      <c r="GV46" s="186">
        <f t="shared" si="15"/>
        <v>44</v>
      </c>
      <c r="GW46" s="187" t="str">
        <f t="shared" si="632"/>
        <v>Tunisia</v>
      </c>
      <c r="GX46" s="188">
        <f t="shared" si="71"/>
        <v>7</v>
      </c>
      <c r="GY46" s="187" t="str">
        <f t="shared" si="633"/>
        <v>Netherlands</v>
      </c>
      <c r="GZ46" s="222"/>
      <c r="HA46" s="222"/>
      <c r="HB46" s="467"/>
      <c r="HC46" s="188" t="str">
        <f t="shared" si="634"/>
        <v/>
      </c>
      <c r="HD46" s="188" t="str">
        <f>IF((HC46&lt;&gt;""),IF(OR($F46&lt;&gt;$G46,PrSettings!$M$4="●"),(($F46-$G46)=(GZ46-HA46))*1,0),"")</f>
        <v/>
      </c>
      <c r="HE46" s="188" t="str">
        <f t="shared" si="635"/>
        <v/>
      </c>
      <c r="HF46" s="188" t="str">
        <f>IF(HC46&lt;&gt;"",IF(ABS($F46-$G46)&gt;=PrSettings!$M$7,(ABS($F46-$G46-GZ46+HA46)&lt;=1)*1,IF(AND(HC46,$F46=$G46,$F46&gt;=PrSettings!$M$6),(ABS(GZ46-$F46)&lt;=1)*1,IF(AND(HC46,$F46+$G46&gt;=PrSettings!$M$8),(ABS(GZ46-$F46)+ABS(HA46-$G46)&lt;=1)*1,""))),"")</f>
        <v/>
      </c>
      <c r="HG46" s="468"/>
      <c r="HI46" s="186">
        <f t="shared" si="16"/>
        <v>44</v>
      </c>
      <c r="HJ46" s="187" t="str">
        <f t="shared" si="636"/>
        <v>Tunisia</v>
      </c>
      <c r="HK46" s="188">
        <f t="shared" si="74"/>
        <v>7</v>
      </c>
      <c r="HL46" s="187" t="str">
        <f t="shared" si="637"/>
        <v>Netherlands</v>
      </c>
      <c r="HM46" s="222"/>
      <c r="HN46" s="222"/>
      <c r="HO46" s="467"/>
      <c r="HP46" s="188" t="str">
        <f t="shared" si="638"/>
        <v/>
      </c>
      <c r="HQ46" s="188" t="str">
        <f>IF((HP46&lt;&gt;""),IF(OR($F46&lt;&gt;$G46,PrSettings!$M$4="●"),(($F46-$G46)=(HM46-HN46))*1,0),"")</f>
        <v/>
      </c>
      <c r="HR46" s="188" t="str">
        <f t="shared" si="639"/>
        <v/>
      </c>
      <c r="HS46" s="188" t="str">
        <f>IF(HP46&lt;&gt;"",IF(ABS($F46-$G46)&gt;=PrSettings!$M$7,(ABS($F46-$G46-HM46+HN46)&lt;=1)*1,IF(AND(HP46,$F46=$G46,$F46&gt;=PrSettings!$M$6),(ABS(HM46-$F46)&lt;=1)*1,IF(AND(HP46,$F46+$G46&gt;=PrSettings!$M$8),(ABS(HM46-$F46)+ABS(HN46-$G46)&lt;=1)*1,""))),"")</f>
        <v/>
      </c>
      <c r="HT46" s="468"/>
      <c r="HV46" s="186">
        <f t="shared" si="17"/>
        <v>44</v>
      </c>
      <c r="HW46" s="187" t="str">
        <f t="shared" si="640"/>
        <v>Tunisia</v>
      </c>
      <c r="HX46" s="188">
        <f t="shared" si="77"/>
        <v>7</v>
      </c>
      <c r="HY46" s="187" t="str">
        <f t="shared" si="641"/>
        <v>Netherlands</v>
      </c>
      <c r="HZ46" s="222"/>
      <c r="IA46" s="222"/>
      <c r="IB46" s="467"/>
      <c r="IC46" s="188" t="str">
        <f t="shared" si="642"/>
        <v/>
      </c>
      <c r="ID46" s="188" t="str">
        <f>IF((IC46&lt;&gt;""),IF(OR($F46&lt;&gt;$G46,PrSettings!$M$4="●"),(($F46-$G46)=(HZ46-IA46))*1,0),"")</f>
        <v/>
      </c>
      <c r="IE46" s="188" t="str">
        <f t="shared" si="643"/>
        <v/>
      </c>
      <c r="IF46" s="188" t="str">
        <f>IF(IC46&lt;&gt;"",IF(ABS($F46-$G46)&gt;=PrSettings!$M$7,(ABS($F46-$G46-HZ46+IA46)&lt;=1)*1,IF(AND(IC46,$F46=$G46,$F46&gt;=PrSettings!$M$6),(ABS(HZ46-$F46)&lt;=1)*1,IF(AND(IC46,$F46+$G46&gt;=PrSettings!$M$8),(ABS(HZ46-$F46)+ABS(IA46-$G46)&lt;=1)*1,""))),"")</f>
        <v/>
      </c>
      <c r="IG46" s="468"/>
      <c r="II46" s="186">
        <f t="shared" si="18"/>
        <v>44</v>
      </c>
      <c r="IJ46" s="187" t="str">
        <f t="shared" si="644"/>
        <v>Tunisia</v>
      </c>
      <c r="IK46" s="188">
        <f t="shared" si="80"/>
        <v>7</v>
      </c>
      <c r="IL46" s="187" t="str">
        <f t="shared" si="645"/>
        <v>Netherlands</v>
      </c>
      <c r="IM46" s="222"/>
      <c r="IN46" s="222"/>
      <c r="IO46" s="467"/>
      <c r="IP46" s="188" t="str">
        <f t="shared" si="646"/>
        <v/>
      </c>
      <c r="IQ46" s="188" t="str">
        <f>IF((IP46&lt;&gt;""),IF(OR($F46&lt;&gt;$G46,PrSettings!$M$4="●"),(($F46-$G46)=(IM46-IN46))*1,0),"")</f>
        <v/>
      </c>
      <c r="IR46" s="188" t="str">
        <f t="shared" si="647"/>
        <v/>
      </c>
      <c r="IS46" s="188" t="str">
        <f>IF(IP46&lt;&gt;"",IF(ABS($F46-$G46)&gt;=PrSettings!$M$7,(ABS($F46-$G46-IM46+IN46)&lt;=1)*1,IF(AND(IP46,$F46=$G46,$F46&gt;=PrSettings!$M$6),(ABS(IM46-$F46)&lt;=1)*1,IF(AND(IP46,$F46+$G46&gt;=PrSettings!$M$8),(ABS(IM46-$F46)+ABS(IN46-$G46)&lt;=1)*1,""))),"")</f>
        <v/>
      </c>
      <c r="IT46" s="468"/>
      <c r="IV46" s="186">
        <f t="shared" si="19"/>
        <v>44</v>
      </c>
      <c r="IW46" s="187" t="str">
        <f t="shared" si="648"/>
        <v>Tunisia</v>
      </c>
      <c r="IX46" s="188">
        <f t="shared" si="83"/>
        <v>7</v>
      </c>
      <c r="IY46" s="187" t="str">
        <f t="shared" si="649"/>
        <v>Netherlands</v>
      </c>
      <c r="IZ46" s="222"/>
      <c r="JA46" s="222"/>
      <c r="JB46" s="467"/>
      <c r="JC46" s="188" t="str">
        <f t="shared" si="650"/>
        <v/>
      </c>
      <c r="JD46" s="188" t="str">
        <f>IF((JC46&lt;&gt;""),IF(OR($F46&lt;&gt;$G46,PrSettings!$M$4="●"),(($F46-$G46)=(IZ46-JA46))*1,0),"")</f>
        <v/>
      </c>
      <c r="JE46" s="188" t="str">
        <f t="shared" si="651"/>
        <v/>
      </c>
      <c r="JF46" s="188" t="str">
        <f>IF(JC46&lt;&gt;"",IF(ABS($F46-$G46)&gt;=PrSettings!$M$7,(ABS($F46-$G46-IZ46+JA46)&lt;=1)*1,IF(AND(JC46,$F46=$G46,$F46&gt;=PrSettings!$M$6),(ABS(IZ46-$F46)&lt;=1)*1,IF(AND(JC46,$F46+$G46&gt;=PrSettings!$M$8),(ABS(IZ46-$F46)+ABS(JA46-$G46)&lt;=1)*1,""))),"")</f>
        <v/>
      </c>
      <c r="JG46" s="468"/>
      <c r="JI46" s="186">
        <f t="shared" si="20"/>
        <v>44</v>
      </c>
      <c r="JJ46" s="187" t="str">
        <f t="shared" si="652"/>
        <v>Tunisia</v>
      </c>
      <c r="JK46" s="188">
        <f t="shared" si="86"/>
        <v>7</v>
      </c>
      <c r="JL46" s="187" t="str">
        <f t="shared" si="653"/>
        <v>Netherlands</v>
      </c>
      <c r="JM46" s="222"/>
      <c r="JN46" s="222"/>
      <c r="JO46" s="467"/>
      <c r="JP46" s="188" t="str">
        <f t="shared" si="654"/>
        <v/>
      </c>
      <c r="JQ46" s="188" t="str">
        <f>IF((JP46&lt;&gt;""),IF(OR($F46&lt;&gt;$G46,PrSettings!$M$4="●"),(($F46-$G46)=(JM46-JN46))*1,0),"")</f>
        <v/>
      </c>
      <c r="JR46" s="188" t="str">
        <f t="shared" si="655"/>
        <v/>
      </c>
      <c r="JS46" s="188" t="str">
        <f>IF(JP46&lt;&gt;"",IF(ABS($F46-$G46)&gt;=PrSettings!$M$7,(ABS($F46-$G46-JM46+JN46)&lt;=1)*1,IF(AND(JP46,$F46=$G46,$F46&gt;=PrSettings!$M$6),(ABS(JM46-$F46)&lt;=1)*1,IF(AND(JP46,$F46+$G46&gt;=PrSettings!$M$8),(ABS(JM46-$F46)+ABS(JN46-$G46)&lt;=1)*1,""))),"")</f>
        <v/>
      </c>
      <c r="JT46" s="468"/>
      <c r="JV46" s="186">
        <f t="shared" si="21"/>
        <v>44</v>
      </c>
      <c r="JW46" s="187" t="str">
        <f t="shared" si="656"/>
        <v>Tunisia</v>
      </c>
      <c r="JX46" s="188">
        <f t="shared" si="89"/>
        <v>7</v>
      </c>
      <c r="JY46" s="187" t="str">
        <f t="shared" si="657"/>
        <v>Netherlands</v>
      </c>
      <c r="JZ46" s="222"/>
      <c r="KA46" s="222"/>
      <c r="KB46" s="467"/>
      <c r="KC46" s="188" t="str">
        <f t="shared" si="658"/>
        <v/>
      </c>
      <c r="KD46" s="188" t="str">
        <f>IF((KC46&lt;&gt;""),IF(OR($F46&lt;&gt;$G46,PrSettings!$M$4="●"),(($F46-$G46)=(JZ46-KA46))*1,0),"")</f>
        <v/>
      </c>
      <c r="KE46" s="188" t="str">
        <f t="shared" si="659"/>
        <v/>
      </c>
      <c r="KF46" s="188" t="str">
        <f>IF(KC46&lt;&gt;"",IF(ABS($F46-$G46)&gt;=PrSettings!$M$7,(ABS($F46-$G46-JZ46+KA46)&lt;=1)*1,IF(AND(KC46,$F46=$G46,$F46&gt;=PrSettings!$M$6),(ABS(JZ46-$F46)&lt;=1)*1,IF(AND(KC46,$F46+$G46&gt;=PrSettings!$M$8),(ABS(JZ46-$F46)+ABS(KA46-$G46)&lt;=1)*1,""))),"")</f>
        <v/>
      </c>
      <c r="KG46" s="468"/>
      <c r="KI46" s="186">
        <f t="shared" si="22"/>
        <v>44</v>
      </c>
      <c r="KJ46" s="187" t="str">
        <f t="shared" si="660"/>
        <v>Tunisia</v>
      </c>
      <c r="KK46" s="188">
        <f t="shared" si="92"/>
        <v>7</v>
      </c>
      <c r="KL46" s="187" t="str">
        <f t="shared" si="661"/>
        <v>Netherlands</v>
      </c>
      <c r="KM46" s="222"/>
      <c r="KN46" s="222"/>
      <c r="KO46" s="467"/>
      <c r="KP46" s="188" t="str">
        <f t="shared" si="662"/>
        <v/>
      </c>
      <c r="KQ46" s="188" t="str">
        <f>IF((KP46&lt;&gt;""),IF(OR($F46&lt;&gt;$G46,PrSettings!$M$4="●"),(($F46-$G46)=(KM46-KN46))*1,0),"")</f>
        <v/>
      </c>
      <c r="KR46" s="188" t="str">
        <f t="shared" si="663"/>
        <v/>
      </c>
      <c r="KS46" s="188" t="str">
        <f>IF(KP46&lt;&gt;"",IF(ABS($F46-$G46)&gt;=PrSettings!$M$7,(ABS($F46-$G46-KM46+KN46)&lt;=1)*1,IF(AND(KP46,$F46=$G46,$F46&gt;=PrSettings!$M$6),(ABS(KM46-$F46)&lt;=1)*1,IF(AND(KP46,$F46+$G46&gt;=PrSettings!$M$8),(ABS(KM46-$F46)+ABS(KN46-$G46)&lt;=1)*1,""))),"")</f>
        <v/>
      </c>
      <c r="KT46" s="468"/>
      <c r="KV46" s="186">
        <f t="shared" si="23"/>
        <v>44</v>
      </c>
      <c r="KW46" s="187" t="str">
        <f t="shared" si="664"/>
        <v>Tunisia</v>
      </c>
      <c r="KX46" s="188">
        <f t="shared" si="95"/>
        <v>7</v>
      </c>
      <c r="KY46" s="187" t="str">
        <f t="shared" si="665"/>
        <v>Netherlands</v>
      </c>
      <c r="KZ46" s="222"/>
      <c r="LA46" s="222"/>
      <c r="LB46" s="467"/>
      <c r="LC46" s="188" t="str">
        <f t="shared" si="666"/>
        <v/>
      </c>
      <c r="LD46" s="188" t="str">
        <f>IF((LC46&lt;&gt;""),IF(OR($F46&lt;&gt;$G46,PrSettings!$M$4="●"),(($F46-$G46)=(KZ46-LA46))*1,0),"")</f>
        <v/>
      </c>
      <c r="LE46" s="188" t="str">
        <f t="shared" si="667"/>
        <v/>
      </c>
      <c r="LF46" s="188" t="str">
        <f>IF(LC46&lt;&gt;"",IF(ABS($F46-$G46)&gt;=PrSettings!$M$7,(ABS($F46-$G46-KZ46+LA46)&lt;=1)*1,IF(AND(LC46,$F46=$G46,$F46&gt;=PrSettings!$M$6),(ABS(KZ46-$F46)&lt;=1)*1,IF(AND(LC46,$F46+$G46&gt;=PrSettings!$M$8),(ABS(KZ46-$F46)+ABS(LA46-$G46)&lt;=1)*1,""))),"")</f>
        <v/>
      </c>
      <c r="LG46" s="468"/>
      <c r="LI46" s="186">
        <f t="shared" si="24"/>
        <v>44</v>
      </c>
      <c r="LJ46" s="187" t="str">
        <f t="shared" si="668"/>
        <v>Tunisia</v>
      </c>
      <c r="LK46" s="188">
        <f t="shared" si="98"/>
        <v>7</v>
      </c>
      <c r="LL46" s="187" t="str">
        <f t="shared" si="669"/>
        <v>Netherlands</v>
      </c>
      <c r="LM46" s="222"/>
      <c r="LN46" s="222"/>
      <c r="LO46" s="467"/>
      <c r="LP46" s="188" t="str">
        <f t="shared" si="670"/>
        <v/>
      </c>
      <c r="LQ46" s="188" t="str">
        <f>IF((LP46&lt;&gt;""),IF(OR($F46&lt;&gt;$G46,PrSettings!$M$4="●"),(($F46-$G46)=(LM46-LN46))*1,0),"")</f>
        <v/>
      </c>
      <c r="LR46" s="188" t="str">
        <f t="shared" si="671"/>
        <v/>
      </c>
      <c r="LS46" s="188" t="str">
        <f>IF(LP46&lt;&gt;"",IF(ABS($F46-$G46)&gt;=PrSettings!$M$7,(ABS($F46-$G46-LM46+LN46)&lt;=1)*1,IF(AND(LP46,$F46=$G46,$F46&gt;=PrSettings!$M$6),(ABS(LM46-$F46)&lt;=1)*1,IF(AND(LP46,$F46+$G46&gt;=PrSettings!$M$8),(ABS(LM46-$F46)+ABS(LN46-$G46)&lt;=1)*1,""))),"")</f>
        <v/>
      </c>
      <c r="LT46" s="468"/>
      <c r="LV46" s="186">
        <f t="shared" si="25"/>
        <v>44</v>
      </c>
      <c r="LW46" s="187" t="str">
        <f t="shared" si="672"/>
        <v>Tunisia</v>
      </c>
      <c r="LX46" s="188">
        <f t="shared" si="101"/>
        <v>7</v>
      </c>
      <c r="LY46" s="187" t="str">
        <f t="shared" si="673"/>
        <v>Netherlands</v>
      </c>
      <c r="LZ46" s="222"/>
      <c r="MA46" s="222"/>
      <c r="MB46" s="467"/>
      <c r="MC46" s="188" t="str">
        <f t="shared" si="674"/>
        <v/>
      </c>
      <c r="MD46" s="188" t="str">
        <f>IF((MC46&lt;&gt;""),IF(OR($F46&lt;&gt;$G46,PrSettings!$M$4="●"),(($F46-$G46)=(LZ46-MA46))*1,0),"")</f>
        <v/>
      </c>
      <c r="ME46" s="188" t="str">
        <f t="shared" si="675"/>
        <v/>
      </c>
      <c r="MF46" s="188" t="str">
        <f>IF(MC46&lt;&gt;"",IF(ABS($F46-$G46)&gt;=PrSettings!$M$7,(ABS($F46-$G46-LZ46+MA46)&lt;=1)*1,IF(AND(MC46,$F46=$G46,$F46&gt;=PrSettings!$M$6),(ABS(LZ46-$F46)&lt;=1)*1,IF(AND(MC46,$F46+$G46&gt;=PrSettings!$M$8),(ABS(LZ46-$F46)+ABS(MA46-$G46)&lt;=1)*1,""))),"")</f>
        <v/>
      </c>
      <c r="MG46" s="468"/>
    </row>
    <row r="47" spans="1:345" ht="24" customHeight="1">
      <c r="A47" s="185"/>
      <c r="B47" s="195" t="str">
        <f>Language!$E$130&amp;" G"</f>
        <v>Group G</v>
      </c>
      <c r="C47" s="196"/>
      <c r="D47" s="197"/>
      <c r="E47" s="198"/>
      <c r="F47" s="199"/>
      <c r="G47" s="200"/>
      <c r="I47" s="195" t="str">
        <f t="shared" si="0"/>
        <v>Group G</v>
      </c>
      <c r="J47" s="197"/>
      <c r="K47" s="197"/>
      <c r="L47" s="198"/>
      <c r="M47" s="226"/>
      <c r="N47" s="227"/>
      <c r="O47" s="199"/>
      <c r="P47" s="210"/>
      <c r="Q47" s="210"/>
      <c r="R47" s="198"/>
      <c r="S47" s="198"/>
      <c r="T47" s="211"/>
      <c r="V47" s="195" t="str">
        <f t="shared" si="1"/>
        <v>Group G</v>
      </c>
      <c r="W47" s="197"/>
      <c r="X47" s="197"/>
      <c r="Y47" s="198"/>
      <c r="Z47" s="226"/>
      <c r="AA47" s="227"/>
      <c r="AB47" s="199"/>
      <c r="AC47" s="210"/>
      <c r="AD47" s="210"/>
      <c r="AE47" s="198"/>
      <c r="AF47" s="198"/>
      <c r="AG47" s="211"/>
      <c r="AI47" s="195" t="str">
        <f t="shared" si="2"/>
        <v>Group G</v>
      </c>
      <c r="AJ47" s="197"/>
      <c r="AK47" s="197"/>
      <c r="AL47" s="198"/>
      <c r="AM47" s="226"/>
      <c r="AN47" s="227"/>
      <c r="AO47" s="199"/>
      <c r="AP47" s="210"/>
      <c r="AQ47" s="210"/>
      <c r="AR47" s="198"/>
      <c r="AS47" s="198"/>
      <c r="AT47" s="211"/>
      <c r="AV47" s="195" t="str">
        <f t="shared" si="3"/>
        <v>Group G</v>
      </c>
      <c r="AW47" s="197"/>
      <c r="AX47" s="197"/>
      <c r="AY47" s="198"/>
      <c r="AZ47" s="226"/>
      <c r="BA47" s="227"/>
      <c r="BB47" s="199"/>
      <c r="BC47" s="210"/>
      <c r="BD47" s="210"/>
      <c r="BE47" s="198"/>
      <c r="BF47" s="198"/>
      <c r="BG47" s="211"/>
      <c r="BI47" s="195" t="str">
        <f t="shared" si="4"/>
        <v>Group G</v>
      </c>
      <c r="BJ47" s="197"/>
      <c r="BK47" s="197"/>
      <c r="BL47" s="198"/>
      <c r="BM47" s="226"/>
      <c r="BN47" s="227"/>
      <c r="BO47" s="199"/>
      <c r="BP47" s="210"/>
      <c r="BQ47" s="210"/>
      <c r="BR47" s="198"/>
      <c r="BS47" s="198"/>
      <c r="BT47" s="211"/>
      <c r="BV47" s="195" t="str">
        <f t="shared" si="5"/>
        <v>Group G</v>
      </c>
      <c r="BW47" s="197"/>
      <c r="BX47" s="197"/>
      <c r="BY47" s="198"/>
      <c r="BZ47" s="226"/>
      <c r="CA47" s="227"/>
      <c r="CB47" s="199"/>
      <c r="CC47" s="210"/>
      <c r="CD47" s="210"/>
      <c r="CE47" s="198"/>
      <c r="CF47" s="198"/>
      <c r="CG47" s="211"/>
      <c r="CI47" s="195" t="str">
        <f t="shared" si="6"/>
        <v>Group G</v>
      </c>
      <c r="CJ47" s="197"/>
      <c r="CK47" s="197"/>
      <c r="CL47" s="198"/>
      <c r="CM47" s="226"/>
      <c r="CN47" s="227"/>
      <c r="CO47" s="199"/>
      <c r="CP47" s="210"/>
      <c r="CQ47" s="210"/>
      <c r="CR47" s="198"/>
      <c r="CS47" s="198"/>
      <c r="CT47" s="211"/>
      <c r="CV47" s="195" t="str">
        <f t="shared" si="7"/>
        <v>Group G</v>
      </c>
      <c r="CW47" s="197"/>
      <c r="CX47" s="197"/>
      <c r="CY47" s="198"/>
      <c r="CZ47" s="226"/>
      <c r="DA47" s="227"/>
      <c r="DB47" s="199"/>
      <c r="DC47" s="210"/>
      <c r="DD47" s="210"/>
      <c r="DE47" s="198"/>
      <c r="DF47" s="198"/>
      <c r="DG47" s="211"/>
      <c r="DI47" s="195" t="str">
        <f t="shared" si="8"/>
        <v>Group G</v>
      </c>
      <c r="DJ47" s="197"/>
      <c r="DK47" s="197"/>
      <c r="DL47" s="198"/>
      <c r="DM47" s="226"/>
      <c r="DN47" s="227"/>
      <c r="DO47" s="199"/>
      <c r="DP47" s="210"/>
      <c r="DQ47" s="210"/>
      <c r="DR47" s="198"/>
      <c r="DS47" s="198"/>
      <c r="DT47" s="211"/>
      <c r="DV47" s="195" t="str">
        <f t="shared" si="9"/>
        <v>Group G</v>
      </c>
      <c r="DW47" s="197"/>
      <c r="DX47" s="197"/>
      <c r="DY47" s="198"/>
      <c r="DZ47" s="226"/>
      <c r="EA47" s="227"/>
      <c r="EB47" s="199"/>
      <c r="EC47" s="210"/>
      <c r="ED47" s="210"/>
      <c r="EE47" s="198"/>
      <c r="EF47" s="198"/>
      <c r="EG47" s="211"/>
      <c r="EI47" s="195" t="str">
        <f t="shared" si="10"/>
        <v>Group G</v>
      </c>
      <c r="EJ47" s="197"/>
      <c r="EK47" s="197"/>
      <c r="EL47" s="198"/>
      <c r="EM47" s="226"/>
      <c r="EN47" s="227"/>
      <c r="EO47" s="199"/>
      <c r="EP47" s="210"/>
      <c r="EQ47" s="210"/>
      <c r="ER47" s="198"/>
      <c r="ES47" s="198"/>
      <c r="ET47" s="211"/>
      <c r="EV47" s="195" t="str">
        <f t="shared" si="11"/>
        <v>Group G</v>
      </c>
      <c r="EW47" s="197"/>
      <c r="EX47" s="197"/>
      <c r="EY47" s="198"/>
      <c r="EZ47" s="226"/>
      <c r="FA47" s="227"/>
      <c r="FB47" s="199"/>
      <c r="FC47" s="210"/>
      <c r="FD47" s="210"/>
      <c r="FE47" s="198"/>
      <c r="FF47" s="198"/>
      <c r="FG47" s="211"/>
      <c r="FI47" s="195" t="str">
        <f t="shared" si="12"/>
        <v>Group G</v>
      </c>
      <c r="FJ47" s="197"/>
      <c r="FK47" s="197"/>
      <c r="FL47" s="198"/>
      <c r="FM47" s="226"/>
      <c r="FN47" s="227"/>
      <c r="FO47" s="199"/>
      <c r="FP47" s="210"/>
      <c r="FQ47" s="210"/>
      <c r="FR47" s="198"/>
      <c r="FS47" s="198"/>
      <c r="FT47" s="211"/>
      <c r="FV47" s="195" t="str">
        <f t="shared" si="13"/>
        <v>Group G</v>
      </c>
      <c r="FW47" s="197"/>
      <c r="FX47" s="197"/>
      <c r="FY47" s="198"/>
      <c r="FZ47" s="226"/>
      <c r="GA47" s="227"/>
      <c r="GB47" s="199"/>
      <c r="GC47" s="210"/>
      <c r="GD47" s="210"/>
      <c r="GE47" s="198"/>
      <c r="GF47" s="198"/>
      <c r="GG47" s="211"/>
      <c r="GI47" s="195" t="str">
        <f t="shared" si="14"/>
        <v>Group G</v>
      </c>
      <c r="GJ47" s="197"/>
      <c r="GK47" s="197"/>
      <c r="GL47" s="198"/>
      <c r="GM47" s="226"/>
      <c r="GN47" s="227"/>
      <c r="GO47" s="199"/>
      <c r="GP47" s="210"/>
      <c r="GQ47" s="210"/>
      <c r="GR47" s="198"/>
      <c r="GS47" s="198"/>
      <c r="GT47" s="211"/>
      <c r="GV47" s="195" t="str">
        <f t="shared" si="15"/>
        <v>Group G</v>
      </c>
      <c r="GW47" s="197"/>
      <c r="GX47" s="197"/>
      <c r="GY47" s="198"/>
      <c r="GZ47" s="226"/>
      <c r="HA47" s="227"/>
      <c r="HB47" s="199"/>
      <c r="HC47" s="210"/>
      <c r="HD47" s="210"/>
      <c r="HE47" s="198"/>
      <c r="HF47" s="198"/>
      <c r="HG47" s="211"/>
      <c r="HI47" s="195" t="str">
        <f t="shared" si="16"/>
        <v>Group G</v>
      </c>
      <c r="HJ47" s="197"/>
      <c r="HK47" s="197"/>
      <c r="HL47" s="198"/>
      <c r="HM47" s="226"/>
      <c r="HN47" s="227"/>
      <c r="HO47" s="199"/>
      <c r="HP47" s="210"/>
      <c r="HQ47" s="210"/>
      <c r="HR47" s="198"/>
      <c r="HS47" s="198"/>
      <c r="HT47" s="211"/>
      <c r="HV47" s="195" t="str">
        <f t="shared" si="17"/>
        <v>Group G</v>
      </c>
      <c r="HW47" s="197"/>
      <c r="HX47" s="197"/>
      <c r="HY47" s="198"/>
      <c r="HZ47" s="226"/>
      <c r="IA47" s="227"/>
      <c r="IB47" s="199"/>
      <c r="IC47" s="210"/>
      <c r="ID47" s="210"/>
      <c r="IE47" s="198"/>
      <c r="IF47" s="198"/>
      <c r="IG47" s="211"/>
      <c r="II47" s="195" t="str">
        <f t="shared" si="18"/>
        <v>Group G</v>
      </c>
      <c r="IJ47" s="197"/>
      <c r="IK47" s="197"/>
      <c r="IL47" s="198"/>
      <c r="IM47" s="226"/>
      <c r="IN47" s="227"/>
      <c r="IO47" s="199"/>
      <c r="IP47" s="210"/>
      <c r="IQ47" s="210"/>
      <c r="IR47" s="198"/>
      <c r="IS47" s="198"/>
      <c r="IT47" s="211"/>
      <c r="IV47" s="195" t="str">
        <f t="shared" si="19"/>
        <v>Group G</v>
      </c>
      <c r="IW47" s="197"/>
      <c r="IX47" s="197"/>
      <c r="IY47" s="198"/>
      <c r="IZ47" s="226"/>
      <c r="JA47" s="227"/>
      <c r="JB47" s="199"/>
      <c r="JC47" s="210"/>
      <c r="JD47" s="210"/>
      <c r="JE47" s="198"/>
      <c r="JF47" s="198"/>
      <c r="JG47" s="211"/>
      <c r="JI47" s="195" t="str">
        <f t="shared" si="20"/>
        <v>Group G</v>
      </c>
      <c r="JJ47" s="197"/>
      <c r="JK47" s="197"/>
      <c r="JL47" s="198"/>
      <c r="JM47" s="226"/>
      <c r="JN47" s="227"/>
      <c r="JO47" s="199"/>
      <c r="JP47" s="210"/>
      <c r="JQ47" s="210"/>
      <c r="JR47" s="198"/>
      <c r="JS47" s="198"/>
      <c r="JT47" s="211"/>
      <c r="JV47" s="195" t="str">
        <f t="shared" si="21"/>
        <v>Group G</v>
      </c>
      <c r="JW47" s="197"/>
      <c r="JX47" s="197"/>
      <c r="JY47" s="198"/>
      <c r="JZ47" s="226"/>
      <c r="KA47" s="227"/>
      <c r="KB47" s="199"/>
      <c r="KC47" s="210"/>
      <c r="KD47" s="210"/>
      <c r="KE47" s="198"/>
      <c r="KF47" s="198"/>
      <c r="KG47" s="211"/>
      <c r="KI47" s="195" t="str">
        <f t="shared" si="22"/>
        <v>Group G</v>
      </c>
      <c r="KJ47" s="197"/>
      <c r="KK47" s="197"/>
      <c r="KL47" s="198"/>
      <c r="KM47" s="226"/>
      <c r="KN47" s="227"/>
      <c r="KO47" s="199"/>
      <c r="KP47" s="210"/>
      <c r="KQ47" s="210"/>
      <c r="KR47" s="198"/>
      <c r="KS47" s="198"/>
      <c r="KT47" s="211"/>
      <c r="KV47" s="195" t="str">
        <f t="shared" si="23"/>
        <v>Group G</v>
      </c>
      <c r="KW47" s="197"/>
      <c r="KX47" s="197"/>
      <c r="KY47" s="198"/>
      <c r="KZ47" s="226"/>
      <c r="LA47" s="227"/>
      <c r="LB47" s="199"/>
      <c r="LC47" s="210"/>
      <c r="LD47" s="210"/>
      <c r="LE47" s="198"/>
      <c r="LF47" s="198"/>
      <c r="LG47" s="211"/>
      <c r="LI47" s="195" t="str">
        <f t="shared" si="24"/>
        <v>Group G</v>
      </c>
      <c r="LJ47" s="197"/>
      <c r="LK47" s="197"/>
      <c r="LL47" s="198"/>
      <c r="LM47" s="226"/>
      <c r="LN47" s="227"/>
      <c r="LO47" s="199"/>
      <c r="LP47" s="210"/>
      <c r="LQ47" s="210"/>
      <c r="LR47" s="198"/>
      <c r="LS47" s="198"/>
      <c r="LT47" s="211"/>
      <c r="LV47" s="195" t="str">
        <f t="shared" si="25"/>
        <v>Group G</v>
      </c>
      <c r="LW47" s="197"/>
      <c r="LX47" s="197"/>
      <c r="LY47" s="198"/>
      <c r="LZ47" s="226"/>
      <c r="MA47" s="227"/>
      <c r="MB47" s="199"/>
      <c r="MC47" s="210"/>
      <c r="MD47" s="210"/>
      <c r="ME47" s="198"/>
      <c r="MF47" s="198"/>
      <c r="MG47" s="211"/>
    </row>
    <row r="48" spans="1:345">
      <c r="B48" s="186">
        <f>INDEX(Groups!$C$7:$C$65,MATCH(C48,Groups!$D$7:$D$65,0))</f>
        <v>9</v>
      </c>
      <c r="C48" s="187" t="str">
        <f>CalcG!$P$22</f>
        <v>Belgium</v>
      </c>
      <c r="D48" s="188">
        <f>INDEX(Groups!$C$7:$C$65,MATCH(E48,Groups!$D$7:$D$65,0))</f>
        <v>29</v>
      </c>
      <c r="E48" s="187" t="str">
        <f>CalcG!$Q$22</f>
        <v>Egypt</v>
      </c>
      <c r="F48" s="189" t="str">
        <f>CalcG!$R$22</f>
        <v/>
      </c>
      <c r="G48" s="190" t="str">
        <f>CalcG!$S$22</f>
        <v/>
      </c>
      <c r="I48" s="186">
        <f t="shared" si="0"/>
        <v>9</v>
      </c>
      <c r="J48" s="187" t="str">
        <f t="shared" ref="J48:J53" si="676">$C48</f>
        <v>Belgium</v>
      </c>
      <c r="K48" s="188">
        <f t="shared" si="26"/>
        <v>29</v>
      </c>
      <c r="L48" s="187" t="str">
        <f t="shared" ref="L48:L53" si="677">$E48</f>
        <v>Egypt</v>
      </c>
      <c r="M48" s="222"/>
      <c r="N48" s="222"/>
      <c r="O48" s="217"/>
      <c r="P48" s="188" t="str">
        <f t="shared" ref="P48:P53" si="678">IF(($F48&lt;&gt;"")*($G48&lt;&gt;"")*(M48&lt;&gt;"")*(N48&lt;&gt;""),($F48&gt;$G48)*(M48&gt;N48)+($F48=$G48)*(M48=N48)+($F48&lt;$G48)*(M48&lt;N48),"")</f>
        <v/>
      </c>
      <c r="Q48" s="188" t="str">
        <f>IF((P48&lt;&gt;""),IF(OR($F48&lt;&gt;$G48,PrSettings!$M$4="●"),(($F48-$G48)=(M48-N48))*1,0),"")</f>
        <v/>
      </c>
      <c r="R48" s="188" t="str">
        <f t="shared" ref="R48:R53" si="679">IF((P48&lt;&gt;""),($F48=M48)*($G48=N48),"")</f>
        <v/>
      </c>
      <c r="S48" s="188" t="str">
        <f>IF(P48&lt;&gt;"",IF(ABS($F48-$G48)&gt;=PrSettings!$M$7,(ABS($F48-$G48-M48+N48)&lt;=1)*1,IF(AND(P48,$F48=$G48,$F48&gt;=PrSettings!$M$6),(ABS(M48-$F48)&lt;=1)*1,IF(AND(P48,$F48+$G48&gt;=PrSettings!$M$8),(ABS(M48-$F48)+ABS(N48-$G48)&lt;=1)*1,""))),"")</f>
        <v/>
      </c>
      <c r="T48" s="219"/>
      <c r="V48" s="186">
        <f t="shared" si="1"/>
        <v>9</v>
      </c>
      <c r="W48" s="187" t="str">
        <f t="shared" ref="W48:W53" si="680">$C48</f>
        <v>Belgium</v>
      </c>
      <c r="X48" s="188">
        <f t="shared" si="29"/>
        <v>29</v>
      </c>
      <c r="Y48" s="187" t="str">
        <f t="shared" ref="Y48:Y53" si="681">$E48</f>
        <v>Egypt</v>
      </c>
      <c r="Z48" s="222"/>
      <c r="AA48" s="222"/>
      <c r="AB48" s="217"/>
      <c r="AC48" s="188" t="str">
        <f t="shared" ref="AC48:AC53" si="682">IF(($F48&lt;&gt;"")*($G48&lt;&gt;"")*(Z48&lt;&gt;"")*(AA48&lt;&gt;""),($F48&gt;$G48)*(Z48&gt;AA48)+($F48=$G48)*(Z48=AA48)+($F48&lt;$G48)*(Z48&lt;AA48),"")</f>
        <v/>
      </c>
      <c r="AD48" s="188" t="str">
        <f>IF((AC48&lt;&gt;""),IF(OR($F48&lt;&gt;$G48,PrSettings!$M$4="●"),(($F48-$G48)=(Z48-AA48))*1,0),"")</f>
        <v/>
      </c>
      <c r="AE48" s="188" t="str">
        <f t="shared" ref="AE48:AE53" si="683">IF((AC48&lt;&gt;""),($F48=Z48)*($G48=AA48),"")</f>
        <v/>
      </c>
      <c r="AF48" s="188" t="str">
        <f>IF(AC48&lt;&gt;"",IF(ABS($F48-$G48)&gt;=PrSettings!$M$7,(ABS($F48-$G48-Z48+AA48)&lt;=1)*1,IF(AND(AC48,$F48=$G48,$F48&gt;=PrSettings!$M$6),(ABS(Z48-$F48)&lt;=1)*1,IF(AND(AC48,$F48+$G48&gt;=PrSettings!$M$8),(ABS(Z48-$F48)+ABS(AA48-$G48)&lt;=1)*1,""))),"")</f>
        <v/>
      </c>
      <c r="AG48" s="219"/>
      <c r="AI48" s="186">
        <f t="shared" si="2"/>
        <v>9</v>
      </c>
      <c r="AJ48" s="187" t="str">
        <f t="shared" ref="AJ48:AJ53" si="684">$C48</f>
        <v>Belgium</v>
      </c>
      <c r="AK48" s="188">
        <f t="shared" si="32"/>
        <v>29</v>
      </c>
      <c r="AL48" s="187" t="str">
        <f t="shared" ref="AL48:AL53" si="685">$E48</f>
        <v>Egypt</v>
      </c>
      <c r="AM48" s="222"/>
      <c r="AN48" s="222"/>
      <c r="AO48" s="217"/>
      <c r="AP48" s="188" t="str">
        <f t="shared" ref="AP48:AP53" si="686">IF(($F48&lt;&gt;"")*($G48&lt;&gt;"")*(AM48&lt;&gt;"")*(AN48&lt;&gt;""),($F48&gt;$G48)*(AM48&gt;AN48)+($F48=$G48)*(AM48=AN48)+($F48&lt;$G48)*(AM48&lt;AN48),"")</f>
        <v/>
      </c>
      <c r="AQ48" s="188" t="str">
        <f>IF((AP48&lt;&gt;""),IF(OR($F48&lt;&gt;$G48,PrSettings!$M$4="●"),(($F48-$G48)=(AM48-AN48))*1,0),"")</f>
        <v/>
      </c>
      <c r="AR48" s="188" t="str">
        <f t="shared" ref="AR48:AR53" si="687">IF((AP48&lt;&gt;""),($F48=AM48)*($G48=AN48),"")</f>
        <v/>
      </c>
      <c r="AS48" s="188" t="str">
        <f>IF(AP48&lt;&gt;"",IF(ABS($F48-$G48)&gt;=PrSettings!$M$7,(ABS($F48-$G48-AM48+AN48)&lt;=1)*1,IF(AND(AP48,$F48=$G48,$F48&gt;=PrSettings!$M$6),(ABS(AM48-$F48)&lt;=1)*1,IF(AND(AP48,$F48+$G48&gt;=PrSettings!$M$8),(ABS(AM48-$F48)+ABS(AN48-$G48)&lt;=1)*1,""))),"")</f>
        <v/>
      </c>
      <c r="AT48" s="219"/>
      <c r="AV48" s="186">
        <f t="shared" si="3"/>
        <v>9</v>
      </c>
      <c r="AW48" s="187" t="str">
        <f t="shared" ref="AW48:AW53" si="688">$C48</f>
        <v>Belgium</v>
      </c>
      <c r="AX48" s="188">
        <f t="shared" si="35"/>
        <v>29</v>
      </c>
      <c r="AY48" s="187" t="str">
        <f t="shared" ref="AY48:AY53" si="689">$E48</f>
        <v>Egypt</v>
      </c>
      <c r="AZ48" s="222"/>
      <c r="BA48" s="222"/>
      <c r="BB48" s="217"/>
      <c r="BC48" s="188" t="str">
        <f t="shared" ref="BC48:BC53" si="690">IF(($F48&lt;&gt;"")*($G48&lt;&gt;"")*(AZ48&lt;&gt;"")*(BA48&lt;&gt;""),($F48&gt;$G48)*(AZ48&gt;BA48)+($F48=$G48)*(AZ48=BA48)+($F48&lt;$G48)*(AZ48&lt;BA48),"")</f>
        <v/>
      </c>
      <c r="BD48" s="188" t="str">
        <f>IF((BC48&lt;&gt;""),IF(OR($F48&lt;&gt;$G48,PrSettings!$M$4="●"),(($F48-$G48)=(AZ48-BA48))*1,0),"")</f>
        <v/>
      </c>
      <c r="BE48" s="188" t="str">
        <f t="shared" ref="BE48:BE53" si="691">IF((BC48&lt;&gt;""),($F48=AZ48)*($G48=BA48),"")</f>
        <v/>
      </c>
      <c r="BF48" s="188" t="str">
        <f>IF(BC48&lt;&gt;"",IF(ABS($F48-$G48)&gt;=PrSettings!$M$7,(ABS($F48-$G48-AZ48+BA48)&lt;=1)*1,IF(AND(BC48,$F48=$G48,$F48&gt;=PrSettings!$M$6),(ABS(AZ48-$F48)&lt;=1)*1,IF(AND(BC48,$F48+$G48&gt;=PrSettings!$M$8),(ABS(AZ48-$F48)+ABS(BA48-$G48)&lt;=1)*1,""))),"")</f>
        <v/>
      </c>
      <c r="BG48" s="219"/>
      <c r="BI48" s="186">
        <f t="shared" si="4"/>
        <v>9</v>
      </c>
      <c r="BJ48" s="187" t="str">
        <f t="shared" ref="BJ48:BJ53" si="692">$C48</f>
        <v>Belgium</v>
      </c>
      <c r="BK48" s="188">
        <f t="shared" si="38"/>
        <v>29</v>
      </c>
      <c r="BL48" s="187" t="str">
        <f t="shared" ref="BL48:BL53" si="693">$E48</f>
        <v>Egypt</v>
      </c>
      <c r="BM48" s="222"/>
      <c r="BN48" s="222"/>
      <c r="BO48" s="217"/>
      <c r="BP48" s="188" t="str">
        <f t="shared" ref="BP48:BP53" si="694">IF(($F48&lt;&gt;"")*($G48&lt;&gt;"")*(BM48&lt;&gt;"")*(BN48&lt;&gt;""),($F48&gt;$G48)*(BM48&gt;BN48)+($F48=$G48)*(BM48=BN48)+($F48&lt;$G48)*(BM48&lt;BN48),"")</f>
        <v/>
      </c>
      <c r="BQ48" s="188" t="str">
        <f>IF((BP48&lt;&gt;""),IF(OR($F48&lt;&gt;$G48,PrSettings!$M$4="●"),(($F48-$G48)=(BM48-BN48))*1,0),"")</f>
        <v/>
      </c>
      <c r="BR48" s="188" t="str">
        <f t="shared" ref="BR48:BR53" si="695">IF((BP48&lt;&gt;""),($F48=BM48)*($G48=BN48),"")</f>
        <v/>
      </c>
      <c r="BS48" s="188" t="str">
        <f>IF(BP48&lt;&gt;"",IF(ABS($F48-$G48)&gt;=PrSettings!$M$7,(ABS($F48-$G48-BM48+BN48)&lt;=1)*1,IF(AND(BP48,$F48=$G48,$F48&gt;=PrSettings!$M$6),(ABS(BM48-$F48)&lt;=1)*1,IF(AND(BP48,$F48+$G48&gt;=PrSettings!$M$8),(ABS(BM48-$F48)+ABS(BN48-$G48)&lt;=1)*1,""))),"")</f>
        <v/>
      </c>
      <c r="BT48" s="219"/>
      <c r="BV48" s="186">
        <f t="shared" si="5"/>
        <v>9</v>
      </c>
      <c r="BW48" s="187" t="str">
        <f t="shared" ref="BW48:BW53" si="696">$C48</f>
        <v>Belgium</v>
      </c>
      <c r="BX48" s="188">
        <f t="shared" si="41"/>
        <v>29</v>
      </c>
      <c r="BY48" s="187" t="str">
        <f t="shared" ref="BY48:BY53" si="697">$E48</f>
        <v>Egypt</v>
      </c>
      <c r="BZ48" s="222"/>
      <c r="CA48" s="222"/>
      <c r="CB48" s="217"/>
      <c r="CC48" s="188" t="str">
        <f t="shared" ref="CC48:CC53" si="698">IF(($F48&lt;&gt;"")*($G48&lt;&gt;"")*(BZ48&lt;&gt;"")*(CA48&lt;&gt;""),($F48&gt;$G48)*(BZ48&gt;CA48)+($F48=$G48)*(BZ48=CA48)+($F48&lt;$G48)*(BZ48&lt;CA48),"")</f>
        <v/>
      </c>
      <c r="CD48" s="188" t="str">
        <f>IF((CC48&lt;&gt;""),IF(OR($F48&lt;&gt;$G48,PrSettings!$M$4="●"),(($F48-$G48)=(BZ48-CA48))*1,0),"")</f>
        <v/>
      </c>
      <c r="CE48" s="188" t="str">
        <f t="shared" ref="CE48:CE53" si="699">IF((CC48&lt;&gt;""),($F48=BZ48)*($G48=CA48),"")</f>
        <v/>
      </c>
      <c r="CF48" s="188" t="str">
        <f>IF(CC48&lt;&gt;"",IF(ABS($F48-$G48)&gt;=PrSettings!$M$7,(ABS($F48-$G48-BZ48+CA48)&lt;=1)*1,IF(AND(CC48,$F48=$G48,$F48&gt;=PrSettings!$M$6),(ABS(BZ48-$F48)&lt;=1)*1,IF(AND(CC48,$F48+$G48&gt;=PrSettings!$M$8),(ABS(BZ48-$F48)+ABS(CA48-$G48)&lt;=1)*1,""))),"")</f>
        <v/>
      </c>
      <c r="CG48" s="219"/>
      <c r="CI48" s="186">
        <f t="shared" si="6"/>
        <v>9</v>
      </c>
      <c r="CJ48" s="187" t="str">
        <f t="shared" ref="CJ48:CJ53" si="700">$C48</f>
        <v>Belgium</v>
      </c>
      <c r="CK48" s="188">
        <f t="shared" si="44"/>
        <v>29</v>
      </c>
      <c r="CL48" s="187" t="str">
        <f t="shared" ref="CL48:CL53" si="701">$E48</f>
        <v>Egypt</v>
      </c>
      <c r="CM48" s="222"/>
      <c r="CN48" s="222"/>
      <c r="CO48" s="217"/>
      <c r="CP48" s="188" t="str">
        <f t="shared" ref="CP48:CP53" si="702">IF(($F48&lt;&gt;"")*($G48&lt;&gt;"")*(CM48&lt;&gt;"")*(CN48&lt;&gt;""),($F48&gt;$G48)*(CM48&gt;CN48)+($F48=$G48)*(CM48=CN48)+($F48&lt;$G48)*(CM48&lt;CN48),"")</f>
        <v/>
      </c>
      <c r="CQ48" s="188" t="str">
        <f>IF((CP48&lt;&gt;""),IF(OR($F48&lt;&gt;$G48,PrSettings!$M$4="●"),(($F48-$G48)=(CM48-CN48))*1,0),"")</f>
        <v/>
      </c>
      <c r="CR48" s="188" t="str">
        <f t="shared" ref="CR48:CR53" si="703">IF((CP48&lt;&gt;""),($F48=CM48)*($G48=CN48),"")</f>
        <v/>
      </c>
      <c r="CS48" s="188" t="str">
        <f>IF(CP48&lt;&gt;"",IF(ABS($F48-$G48)&gt;=PrSettings!$M$7,(ABS($F48-$G48-CM48+CN48)&lt;=1)*1,IF(AND(CP48,$F48=$G48,$F48&gt;=PrSettings!$M$6),(ABS(CM48-$F48)&lt;=1)*1,IF(AND(CP48,$F48+$G48&gt;=PrSettings!$M$8),(ABS(CM48-$F48)+ABS(CN48-$G48)&lt;=1)*1,""))),"")</f>
        <v/>
      </c>
      <c r="CT48" s="219"/>
      <c r="CV48" s="186">
        <f t="shared" si="7"/>
        <v>9</v>
      </c>
      <c r="CW48" s="187" t="str">
        <f t="shared" ref="CW48:CW53" si="704">$C48</f>
        <v>Belgium</v>
      </c>
      <c r="CX48" s="188">
        <f t="shared" si="47"/>
        <v>29</v>
      </c>
      <c r="CY48" s="187" t="str">
        <f t="shared" ref="CY48:CY53" si="705">$E48</f>
        <v>Egypt</v>
      </c>
      <c r="CZ48" s="222"/>
      <c r="DA48" s="222"/>
      <c r="DB48" s="217"/>
      <c r="DC48" s="188" t="str">
        <f t="shared" ref="DC48:DC53" si="706">IF(($F48&lt;&gt;"")*($G48&lt;&gt;"")*(CZ48&lt;&gt;"")*(DA48&lt;&gt;""),($F48&gt;$G48)*(CZ48&gt;DA48)+($F48=$G48)*(CZ48=DA48)+($F48&lt;$G48)*(CZ48&lt;DA48),"")</f>
        <v/>
      </c>
      <c r="DD48" s="188" t="str">
        <f>IF((DC48&lt;&gt;""),IF(OR($F48&lt;&gt;$G48,PrSettings!$M$4="●"),(($F48-$G48)=(CZ48-DA48))*1,0),"")</f>
        <v/>
      </c>
      <c r="DE48" s="188" t="str">
        <f t="shared" ref="DE48:DE53" si="707">IF((DC48&lt;&gt;""),($F48=CZ48)*($G48=DA48),"")</f>
        <v/>
      </c>
      <c r="DF48" s="188" t="str">
        <f>IF(DC48&lt;&gt;"",IF(ABS($F48-$G48)&gt;=PrSettings!$M$7,(ABS($F48-$G48-CZ48+DA48)&lt;=1)*1,IF(AND(DC48,$F48=$G48,$F48&gt;=PrSettings!$M$6),(ABS(CZ48-$F48)&lt;=1)*1,IF(AND(DC48,$F48+$G48&gt;=PrSettings!$M$8),(ABS(CZ48-$F48)+ABS(DA48-$G48)&lt;=1)*1,""))),"")</f>
        <v/>
      </c>
      <c r="DG48" s="219"/>
      <c r="DI48" s="186">
        <f t="shared" si="8"/>
        <v>9</v>
      </c>
      <c r="DJ48" s="187" t="str">
        <f t="shared" ref="DJ48:DJ53" si="708">$C48</f>
        <v>Belgium</v>
      </c>
      <c r="DK48" s="188">
        <f t="shared" si="50"/>
        <v>29</v>
      </c>
      <c r="DL48" s="187" t="str">
        <f t="shared" ref="DL48:DL53" si="709">$E48</f>
        <v>Egypt</v>
      </c>
      <c r="DM48" s="222"/>
      <c r="DN48" s="222"/>
      <c r="DO48" s="217"/>
      <c r="DP48" s="188" t="str">
        <f t="shared" ref="DP48:DP53" si="710">IF(($F48&lt;&gt;"")*($G48&lt;&gt;"")*(DM48&lt;&gt;"")*(DN48&lt;&gt;""),($F48&gt;$G48)*(DM48&gt;DN48)+($F48=$G48)*(DM48=DN48)+($F48&lt;$G48)*(DM48&lt;DN48),"")</f>
        <v/>
      </c>
      <c r="DQ48" s="188" t="str">
        <f>IF((DP48&lt;&gt;""),IF(OR($F48&lt;&gt;$G48,PrSettings!$M$4="●"),(($F48-$G48)=(DM48-DN48))*1,0),"")</f>
        <v/>
      </c>
      <c r="DR48" s="188" t="str">
        <f t="shared" ref="DR48:DR53" si="711">IF((DP48&lt;&gt;""),($F48=DM48)*($G48=DN48),"")</f>
        <v/>
      </c>
      <c r="DS48" s="188" t="str">
        <f>IF(DP48&lt;&gt;"",IF(ABS($F48-$G48)&gt;=PrSettings!$M$7,(ABS($F48-$G48-DM48+DN48)&lt;=1)*1,IF(AND(DP48,$F48=$G48,$F48&gt;=PrSettings!$M$6),(ABS(DM48-$F48)&lt;=1)*1,IF(AND(DP48,$F48+$G48&gt;=PrSettings!$M$8),(ABS(DM48-$F48)+ABS(DN48-$G48)&lt;=1)*1,""))),"")</f>
        <v/>
      </c>
      <c r="DT48" s="219"/>
      <c r="DV48" s="186">
        <f t="shared" si="9"/>
        <v>9</v>
      </c>
      <c r="DW48" s="187" t="str">
        <f t="shared" ref="DW48:DW53" si="712">$C48</f>
        <v>Belgium</v>
      </c>
      <c r="DX48" s="188">
        <f t="shared" si="53"/>
        <v>29</v>
      </c>
      <c r="DY48" s="187" t="str">
        <f t="shared" ref="DY48:DY53" si="713">$E48</f>
        <v>Egypt</v>
      </c>
      <c r="DZ48" s="222"/>
      <c r="EA48" s="222"/>
      <c r="EB48" s="217"/>
      <c r="EC48" s="188" t="str">
        <f t="shared" ref="EC48:EC53" si="714">IF(($F48&lt;&gt;"")*($G48&lt;&gt;"")*(DZ48&lt;&gt;"")*(EA48&lt;&gt;""),($F48&gt;$G48)*(DZ48&gt;EA48)+($F48=$G48)*(DZ48=EA48)+($F48&lt;$G48)*(DZ48&lt;EA48),"")</f>
        <v/>
      </c>
      <c r="ED48" s="188" t="str">
        <f>IF((EC48&lt;&gt;""),IF(OR($F48&lt;&gt;$G48,PrSettings!$M$4="●"),(($F48-$G48)=(DZ48-EA48))*1,0),"")</f>
        <v/>
      </c>
      <c r="EE48" s="188" t="str">
        <f t="shared" ref="EE48:EE53" si="715">IF((EC48&lt;&gt;""),($F48=DZ48)*($G48=EA48),"")</f>
        <v/>
      </c>
      <c r="EF48" s="188" t="str">
        <f>IF(EC48&lt;&gt;"",IF(ABS($F48-$G48)&gt;=PrSettings!$M$7,(ABS($F48-$G48-DZ48+EA48)&lt;=1)*1,IF(AND(EC48,$F48=$G48,$F48&gt;=PrSettings!$M$6),(ABS(DZ48-$F48)&lt;=1)*1,IF(AND(EC48,$F48+$G48&gt;=PrSettings!$M$8),(ABS(DZ48-$F48)+ABS(EA48-$G48)&lt;=1)*1,""))),"")</f>
        <v/>
      </c>
      <c r="EG48" s="219"/>
      <c r="EI48" s="186">
        <f t="shared" si="10"/>
        <v>9</v>
      </c>
      <c r="EJ48" s="187" t="str">
        <f t="shared" ref="EJ48:EJ53" si="716">$C48</f>
        <v>Belgium</v>
      </c>
      <c r="EK48" s="188">
        <f t="shared" si="56"/>
        <v>29</v>
      </c>
      <c r="EL48" s="187" t="str">
        <f t="shared" ref="EL48:EL53" si="717">$E48</f>
        <v>Egypt</v>
      </c>
      <c r="EM48" s="222"/>
      <c r="EN48" s="222"/>
      <c r="EO48" s="217"/>
      <c r="EP48" s="188" t="str">
        <f t="shared" ref="EP48:EP53" si="718">IF(($F48&lt;&gt;"")*($G48&lt;&gt;"")*(EM48&lt;&gt;"")*(EN48&lt;&gt;""),($F48&gt;$G48)*(EM48&gt;EN48)+($F48=$G48)*(EM48=EN48)+($F48&lt;$G48)*(EM48&lt;EN48),"")</f>
        <v/>
      </c>
      <c r="EQ48" s="188" t="str">
        <f>IF((EP48&lt;&gt;""),IF(OR($F48&lt;&gt;$G48,PrSettings!$M$4="●"),(($F48-$G48)=(EM48-EN48))*1,0),"")</f>
        <v/>
      </c>
      <c r="ER48" s="188" t="str">
        <f t="shared" ref="ER48:ER53" si="719">IF((EP48&lt;&gt;""),($F48=EM48)*($G48=EN48),"")</f>
        <v/>
      </c>
      <c r="ES48" s="188" t="str">
        <f>IF(EP48&lt;&gt;"",IF(ABS($F48-$G48)&gt;=PrSettings!$M$7,(ABS($F48-$G48-EM48+EN48)&lt;=1)*1,IF(AND(EP48,$F48=$G48,$F48&gt;=PrSettings!$M$6),(ABS(EM48-$F48)&lt;=1)*1,IF(AND(EP48,$F48+$G48&gt;=PrSettings!$M$8),(ABS(EM48-$F48)+ABS(EN48-$G48)&lt;=1)*1,""))),"")</f>
        <v/>
      </c>
      <c r="ET48" s="219"/>
      <c r="EV48" s="186">
        <f t="shared" si="11"/>
        <v>9</v>
      </c>
      <c r="EW48" s="187" t="str">
        <f t="shared" ref="EW48:EW53" si="720">$C48</f>
        <v>Belgium</v>
      </c>
      <c r="EX48" s="188">
        <f t="shared" si="59"/>
        <v>29</v>
      </c>
      <c r="EY48" s="187" t="str">
        <f t="shared" ref="EY48:EY53" si="721">$E48</f>
        <v>Egypt</v>
      </c>
      <c r="EZ48" s="222"/>
      <c r="FA48" s="222"/>
      <c r="FB48" s="217"/>
      <c r="FC48" s="188" t="str">
        <f t="shared" ref="FC48:FC53" si="722">IF(($F48&lt;&gt;"")*($G48&lt;&gt;"")*(EZ48&lt;&gt;"")*(FA48&lt;&gt;""),($F48&gt;$G48)*(EZ48&gt;FA48)+($F48=$G48)*(EZ48=FA48)+($F48&lt;$G48)*(EZ48&lt;FA48),"")</f>
        <v/>
      </c>
      <c r="FD48" s="188" t="str">
        <f>IF((FC48&lt;&gt;""),IF(OR($F48&lt;&gt;$G48,PrSettings!$M$4="●"),(($F48-$G48)=(EZ48-FA48))*1,0),"")</f>
        <v/>
      </c>
      <c r="FE48" s="188" t="str">
        <f t="shared" ref="FE48:FE53" si="723">IF((FC48&lt;&gt;""),($F48=EZ48)*($G48=FA48),"")</f>
        <v/>
      </c>
      <c r="FF48" s="188" t="str">
        <f>IF(FC48&lt;&gt;"",IF(ABS($F48-$G48)&gt;=PrSettings!$M$7,(ABS($F48-$G48-EZ48+FA48)&lt;=1)*1,IF(AND(FC48,$F48=$G48,$F48&gt;=PrSettings!$M$6),(ABS(EZ48-$F48)&lt;=1)*1,IF(AND(FC48,$F48+$G48&gt;=PrSettings!$M$8),(ABS(EZ48-$F48)+ABS(FA48-$G48)&lt;=1)*1,""))),"")</f>
        <v/>
      </c>
      <c r="FG48" s="219"/>
      <c r="FI48" s="186">
        <f t="shared" si="12"/>
        <v>9</v>
      </c>
      <c r="FJ48" s="187" t="str">
        <f t="shared" ref="FJ48:FJ53" si="724">$C48</f>
        <v>Belgium</v>
      </c>
      <c r="FK48" s="188">
        <f t="shared" si="62"/>
        <v>29</v>
      </c>
      <c r="FL48" s="187" t="str">
        <f t="shared" ref="FL48:FL53" si="725">$E48</f>
        <v>Egypt</v>
      </c>
      <c r="FM48" s="222"/>
      <c r="FN48" s="222"/>
      <c r="FO48" s="217"/>
      <c r="FP48" s="188" t="str">
        <f t="shared" ref="FP48:FP53" si="726">IF(($F48&lt;&gt;"")*($G48&lt;&gt;"")*(FM48&lt;&gt;"")*(FN48&lt;&gt;""),($F48&gt;$G48)*(FM48&gt;FN48)+($F48=$G48)*(FM48=FN48)+($F48&lt;$G48)*(FM48&lt;FN48),"")</f>
        <v/>
      </c>
      <c r="FQ48" s="188" t="str">
        <f>IF((FP48&lt;&gt;""),IF(OR($F48&lt;&gt;$G48,PrSettings!$M$4="●"),(($F48-$G48)=(FM48-FN48))*1,0),"")</f>
        <v/>
      </c>
      <c r="FR48" s="188" t="str">
        <f t="shared" ref="FR48:FR53" si="727">IF((FP48&lt;&gt;""),($F48=FM48)*($G48=FN48),"")</f>
        <v/>
      </c>
      <c r="FS48" s="188" t="str">
        <f>IF(FP48&lt;&gt;"",IF(ABS($F48-$G48)&gt;=PrSettings!$M$7,(ABS($F48-$G48-FM48+FN48)&lt;=1)*1,IF(AND(FP48,$F48=$G48,$F48&gt;=PrSettings!$M$6),(ABS(FM48-$F48)&lt;=1)*1,IF(AND(FP48,$F48+$G48&gt;=PrSettings!$M$8),(ABS(FM48-$F48)+ABS(FN48-$G48)&lt;=1)*1,""))),"")</f>
        <v/>
      </c>
      <c r="FT48" s="219"/>
      <c r="FV48" s="186">
        <f t="shared" si="13"/>
        <v>9</v>
      </c>
      <c r="FW48" s="187" t="str">
        <f t="shared" ref="FW48:FW53" si="728">$C48</f>
        <v>Belgium</v>
      </c>
      <c r="FX48" s="188">
        <f t="shared" si="65"/>
        <v>29</v>
      </c>
      <c r="FY48" s="187" t="str">
        <f t="shared" ref="FY48:FY53" si="729">$E48</f>
        <v>Egypt</v>
      </c>
      <c r="FZ48" s="222"/>
      <c r="GA48" s="222"/>
      <c r="GB48" s="217"/>
      <c r="GC48" s="188" t="str">
        <f t="shared" ref="GC48:GC53" si="730">IF(($F48&lt;&gt;"")*($G48&lt;&gt;"")*(FZ48&lt;&gt;"")*(GA48&lt;&gt;""),($F48&gt;$G48)*(FZ48&gt;GA48)+($F48=$G48)*(FZ48=GA48)+($F48&lt;$G48)*(FZ48&lt;GA48),"")</f>
        <v/>
      </c>
      <c r="GD48" s="188" t="str">
        <f>IF((GC48&lt;&gt;""),IF(OR($F48&lt;&gt;$G48,PrSettings!$M$4="●"),(($F48-$G48)=(FZ48-GA48))*1,0),"")</f>
        <v/>
      </c>
      <c r="GE48" s="188" t="str">
        <f t="shared" ref="GE48:GE53" si="731">IF((GC48&lt;&gt;""),($F48=FZ48)*($G48=GA48),"")</f>
        <v/>
      </c>
      <c r="GF48" s="188" t="str">
        <f>IF(GC48&lt;&gt;"",IF(ABS($F48-$G48)&gt;=PrSettings!$M$7,(ABS($F48-$G48-FZ48+GA48)&lt;=1)*1,IF(AND(GC48,$F48=$G48,$F48&gt;=PrSettings!$M$6),(ABS(FZ48-$F48)&lt;=1)*1,IF(AND(GC48,$F48+$G48&gt;=PrSettings!$M$8),(ABS(FZ48-$F48)+ABS(GA48-$G48)&lt;=1)*1,""))),"")</f>
        <v/>
      </c>
      <c r="GG48" s="219"/>
      <c r="GI48" s="186">
        <f t="shared" si="14"/>
        <v>9</v>
      </c>
      <c r="GJ48" s="187" t="str">
        <f t="shared" ref="GJ48:GJ53" si="732">$C48</f>
        <v>Belgium</v>
      </c>
      <c r="GK48" s="188">
        <f t="shared" si="68"/>
        <v>29</v>
      </c>
      <c r="GL48" s="187" t="str">
        <f t="shared" ref="GL48:GL53" si="733">$E48</f>
        <v>Egypt</v>
      </c>
      <c r="GM48" s="222"/>
      <c r="GN48" s="222"/>
      <c r="GO48" s="217"/>
      <c r="GP48" s="188" t="str">
        <f t="shared" ref="GP48:GP53" si="734">IF(($F48&lt;&gt;"")*($G48&lt;&gt;"")*(GM48&lt;&gt;"")*(GN48&lt;&gt;""),($F48&gt;$G48)*(GM48&gt;GN48)+($F48=$G48)*(GM48=GN48)+($F48&lt;$G48)*(GM48&lt;GN48),"")</f>
        <v/>
      </c>
      <c r="GQ48" s="188" t="str">
        <f>IF((GP48&lt;&gt;""),IF(OR($F48&lt;&gt;$G48,PrSettings!$M$4="●"),(($F48-$G48)=(GM48-GN48))*1,0),"")</f>
        <v/>
      </c>
      <c r="GR48" s="188" t="str">
        <f t="shared" ref="GR48:GR53" si="735">IF((GP48&lt;&gt;""),($F48=GM48)*($G48=GN48),"")</f>
        <v/>
      </c>
      <c r="GS48" s="188" t="str">
        <f>IF(GP48&lt;&gt;"",IF(ABS($F48-$G48)&gt;=PrSettings!$M$7,(ABS($F48-$G48-GM48+GN48)&lt;=1)*1,IF(AND(GP48,$F48=$G48,$F48&gt;=PrSettings!$M$6),(ABS(GM48-$F48)&lt;=1)*1,IF(AND(GP48,$F48+$G48&gt;=PrSettings!$M$8),(ABS(GM48-$F48)+ABS(GN48-$G48)&lt;=1)*1,""))),"")</f>
        <v/>
      </c>
      <c r="GT48" s="219"/>
      <c r="GV48" s="186">
        <f t="shared" si="15"/>
        <v>9</v>
      </c>
      <c r="GW48" s="187" t="str">
        <f t="shared" ref="GW48:GW53" si="736">$C48</f>
        <v>Belgium</v>
      </c>
      <c r="GX48" s="188">
        <f t="shared" si="71"/>
        <v>29</v>
      </c>
      <c r="GY48" s="187" t="str">
        <f t="shared" ref="GY48:GY53" si="737">$E48</f>
        <v>Egypt</v>
      </c>
      <c r="GZ48" s="222"/>
      <c r="HA48" s="222"/>
      <c r="HB48" s="217"/>
      <c r="HC48" s="188" t="str">
        <f t="shared" ref="HC48:HC53" si="738">IF(($F48&lt;&gt;"")*($G48&lt;&gt;"")*(GZ48&lt;&gt;"")*(HA48&lt;&gt;""),($F48&gt;$G48)*(GZ48&gt;HA48)+($F48=$G48)*(GZ48=HA48)+($F48&lt;$G48)*(GZ48&lt;HA48),"")</f>
        <v/>
      </c>
      <c r="HD48" s="188" t="str">
        <f>IF((HC48&lt;&gt;""),IF(OR($F48&lt;&gt;$G48,PrSettings!$M$4="●"),(($F48-$G48)=(GZ48-HA48))*1,0),"")</f>
        <v/>
      </c>
      <c r="HE48" s="188" t="str">
        <f t="shared" ref="HE48:HE53" si="739">IF((HC48&lt;&gt;""),($F48=GZ48)*($G48=HA48),"")</f>
        <v/>
      </c>
      <c r="HF48" s="188" t="str">
        <f>IF(HC48&lt;&gt;"",IF(ABS($F48-$G48)&gt;=PrSettings!$M$7,(ABS($F48-$G48-GZ48+HA48)&lt;=1)*1,IF(AND(HC48,$F48=$G48,$F48&gt;=PrSettings!$M$6),(ABS(GZ48-$F48)&lt;=1)*1,IF(AND(HC48,$F48+$G48&gt;=PrSettings!$M$8),(ABS(GZ48-$F48)+ABS(HA48-$G48)&lt;=1)*1,""))),"")</f>
        <v/>
      </c>
      <c r="HG48" s="219"/>
      <c r="HI48" s="186">
        <f t="shared" si="16"/>
        <v>9</v>
      </c>
      <c r="HJ48" s="187" t="str">
        <f t="shared" ref="HJ48:HJ53" si="740">$C48</f>
        <v>Belgium</v>
      </c>
      <c r="HK48" s="188">
        <f t="shared" si="74"/>
        <v>29</v>
      </c>
      <c r="HL48" s="187" t="str">
        <f t="shared" ref="HL48:HL53" si="741">$E48</f>
        <v>Egypt</v>
      </c>
      <c r="HM48" s="222"/>
      <c r="HN48" s="222"/>
      <c r="HO48" s="217"/>
      <c r="HP48" s="188" t="str">
        <f t="shared" ref="HP48:HP53" si="742">IF(($F48&lt;&gt;"")*($G48&lt;&gt;"")*(HM48&lt;&gt;"")*(HN48&lt;&gt;""),($F48&gt;$G48)*(HM48&gt;HN48)+($F48=$G48)*(HM48=HN48)+($F48&lt;$G48)*(HM48&lt;HN48),"")</f>
        <v/>
      </c>
      <c r="HQ48" s="188" t="str">
        <f>IF((HP48&lt;&gt;""),IF(OR($F48&lt;&gt;$G48,PrSettings!$M$4="●"),(($F48-$G48)=(HM48-HN48))*1,0),"")</f>
        <v/>
      </c>
      <c r="HR48" s="188" t="str">
        <f t="shared" ref="HR48:HR53" si="743">IF((HP48&lt;&gt;""),($F48=HM48)*($G48=HN48),"")</f>
        <v/>
      </c>
      <c r="HS48" s="188" t="str">
        <f>IF(HP48&lt;&gt;"",IF(ABS($F48-$G48)&gt;=PrSettings!$M$7,(ABS($F48-$G48-HM48+HN48)&lt;=1)*1,IF(AND(HP48,$F48=$G48,$F48&gt;=PrSettings!$M$6),(ABS(HM48-$F48)&lt;=1)*1,IF(AND(HP48,$F48+$G48&gt;=PrSettings!$M$8),(ABS(HM48-$F48)+ABS(HN48-$G48)&lt;=1)*1,""))),"")</f>
        <v/>
      </c>
      <c r="HT48" s="219"/>
      <c r="HV48" s="186">
        <f t="shared" si="17"/>
        <v>9</v>
      </c>
      <c r="HW48" s="187" t="str">
        <f t="shared" ref="HW48:HW53" si="744">$C48</f>
        <v>Belgium</v>
      </c>
      <c r="HX48" s="188">
        <f t="shared" si="77"/>
        <v>29</v>
      </c>
      <c r="HY48" s="187" t="str">
        <f t="shared" ref="HY48:HY53" si="745">$E48</f>
        <v>Egypt</v>
      </c>
      <c r="HZ48" s="222"/>
      <c r="IA48" s="222"/>
      <c r="IB48" s="217"/>
      <c r="IC48" s="188" t="str">
        <f t="shared" ref="IC48:IC53" si="746">IF(($F48&lt;&gt;"")*($G48&lt;&gt;"")*(HZ48&lt;&gt;"")*(IA48&lt;&gt;""),($F48&gt;$G48)*(HZ48&gt;IA48)+($F48=$G48)*(HZ48=IA48)+($F48&lt;$G48)*(HZ48&lt;IA48),"")</f>
        <v/>
      </c>
      <c r="ID48" s="188" t="str">
        <f>IF((IC48&lt;&gt;""),IF(OR($F48&lt;&gt;$G48,PrSettings!$M$4="●"),(($F48-$G48)=(HZ48-IA48))*1,0),"")</f>
        <v/>
      </c>
      <c r="IE48" s="188" t="str">
        <f t="shared" ref="IE48:IE53" si="747">IF((IC48&lt;&gt;""),($F48=HZ48)*($G48=IA48),"")</f>
        <v/>
      </c>
      <c r="IF48" s="188" t="str">
        <f>IF(IC48&lt;&gt;"",IF(ABS($F48-$G48)&gt;=PrSettings!$M$7,(ABS($F48-$G48-HZ48+IA48)&lt;=1)*1,IF(AND(IC48,$F48=$G48,$F48&gt;=PrSettings!$M$6),(ABS(HZ48-$F48)&lt;=1)*1,IF(AND(IC48,$F48+$G48&gt;=PrSettings!$M$8),(ABS(HZ48-$F48)+ABS(IA48-$G48)&lt;=1)*1,""))),"")</f>
        <v/>
      </c>
      <c r="IG48" s="219"/>
      <c r="II48" s="186">
        <f t="shared" si="18"/>
        <v>9</v>
      </c>
      <c r="IJ48" s="187" t="str">
        <f t="shared" ref="IJ48:IJ53" si="748">$C48</f>
        <v>Belgium</v>
      </c>
      <c r="IK48" s="188">
        <f t="shared" si="80"/>
        <v>29</v>
      </c>
      <c r="IL48" s="187" t="str">
        <f t="shared" ref="IL48:IL53" si="749">$E48</f>
        <v>Egypt</v>
      </c>
      <c r="IM48" s="222"/>
      <c r="IN48" s="222"/>
      <c r="IO48" s="217"/>
      <c r="IP48" s="188" t="str">
        <f t="shared" ref="IP48:IP53" si="750">IF(($F48&lt;&gt;"")*($G48&lt;&gt;"")*(IM48&lt;&gt;"")*(IN48&lt;&gt;""),($F48&gt;$G48)*(IM48&gt;IN48)+($F48=$G48)*(IM48=IN48)+($F48&lt;$G48)*(IM48&lt;IN48),"")</f>
        <v/>
      </c>
      <c r="IQ48" s="188" t="str">
        <f>IF((IP48&lt;&gt;""),IF(OR($F48&lt;&gt;$G48,PrSettings!$M$4="●"),(($F48-$G48)=(IM48-IN48))*1,0),"")</f>
        <v/>
      </c>
      <c r="IR48" s="188" t="str">
        <f t="shared" ref="IR48:IR53" si="751">IF((IP48&lt;&gt;""),($F48=IM48)*($G48=IN48),"")</f>
        <v/>
      </c>
      <c r="IS48" s="188" t="str">
        <f>IF(IP48&lt;&gt;"",IF(ABS($F48-$G48)&gt;=PrSettings!$M$7,(ABS($F48-$G48-IM48+IN48)&lt;=1)*1,IF(AND(IP48,$F48=$G48,$F48&gt;=PrSettings!$M$6),(ABS(IM48-$F48)&lt;=1)*1,IF(AND(IP48,$F48+$G48&gt;=PrSettings!$M$8),(ABS(IM48-$F48)+ABS(IN48-$G48)&lt;=1)*1,""))),"")</f>
        <v/>
      </c>
      <c r="IT48" s="219"/>
      <c r="IV48" s="186">
        <f t="shared" si="19"/>
        <v>9</v>
      </c>
      <c r="IW48" s="187" t="str">
        <f t="shared" ref="IW48:IW53" si="752">$C48</f>
        <v>Belgium</v>
      </c>
      <c r="IX48" s="188">
        <f t="shared" si="83"/>
        <v>29</v>
      </c>
      <c r="IY48" s="187" t="str">
        <f t="shared" ref="IY48:IY53" si="753">$E48</f>
        <v>Egypt</v>
      </c>
      <c r="IZ48" s="222"/>
      <c r="JA48" s="222"/>
      <c r="JB48" s="217"/>
      <c r="JC48" s="188" t="str">
        <f t="shared" ref="JC48:JC53" si="754">IF(($F48&lt;&gt;"")*($G48&lt;&gt;"")*(IZ48&lt;&gt;"")*(JA48&lt;&gt;""),($F48&gt;$G48)*(IZ48&gt;JA48)+($F48=$G48)*(IZ48=JA48)+($F48&lt;$G48)*(IZ48&lt;JA48),"")</f>
        <v/>
      </c>
      <c r="JD48" s="188" t="str">
        <f>IF((JC48&lt;&gt;""),IF(OR($F48&lt;&gt;$G48,PrSettings!$M$4="●"),(($F48-$G48)=(IZ48-JA48))*1,0),"")</f>
        <v/>
      </c>
      <c r="JE48" s="188" t="str">
        <f t="shared" ref="JE48:JE53" si="755">IF((JC48&lt;&gt;""),($F48=IZ48)*($G48=JA48),"")</f>
        <v/>
      </c>
      <c r="JF48" s="188" t="str">
        <f>IF(JC48&lt;&gt;"",IF(ABS($F48-$G48)&gt;=PrSettings!$M$7,(ABS($F48-$G48-IZ48+JA48)&lt;=1)*1,IF(AND(JC48,$F48=$G48,$F48&gt;=PrSettings!$M$6),(ABS(IZ48-$F48)&lt;=1)*1,IF(AND(JC48,$F48+$G48&gt;=PrSettings!$M$8),(ABS(IZ48-$F48)+ABS(JA48-$G48)&lt;=1)*1,""))),"")</f>
        <v/>
      </c>
      <c r="JG48" s="219"/>
      <c r="JI48" s="186">
        <f t="shared" si="20"/>
        <v>9</v>
      </c>
      <c r="JJ48" s="187" t="str">
        <f t="shared" ref="JJ48:JJ53" si="756">$C48</f>
        <v>Belgium</v>
      </c>
      <c r="JK48" s="188">
        <f t="shared" si="86"/>
        <v>29</v>
      </c>
      <c r="JL48" s="187" t="str">
        <f t="shared" ref="JL48:JL53" si="757">$E48</f>
        <v>Egypt</v>
      </c>
      <c r="JM48" s="222"/>
      <c r="JN48" s="222"/>
      <c r="JO48" s="217"/>
      <c r="JP48" s="188" t="str">
        <f t="shared" ref="JP48:JP53" si="758">IF(($F48&lt;&gt;"")*($G48&lt;&gt;"")*(JM48&lt;&gt;"")*(JN48&lt;&gt;""),($F48&gt;$G48)*(JM48&gt;JN48)+($F48=$G48)*(JM48=JN48)+($F48&lt;$G48)*(JM48&lt;JN48),"")</f>
        <v/>
      </c>
      <c r="JQ48" s="188" t="str">
        <f>IF((JP48&lt;&gt;""),IF(OR($F48&lt;&gt;$G48,PrSettings!$M$4="●"),(($F48-$G48)=(JM48-JN48))*1,0),"")</f>
        <v/>
      </c>
      <c r="JR48" s="188" t="str">
        <f t="shared" ref="JR48:JR53" si="759">IF((JP48&lt;&gt;""),($F48=JM48)*($G48=JN48),"")</f>
        <v/>
      </c>
      <c r="JS48" s="188" t="str">
        <f>IF(JP48&lt;&gt;"",IF(ABS($F48-$G48)&gt;=PrSettings!$M$7,(ABS($F48-$G48-JM48+JN48)&lt;=1)*1,IF(AND(JP48,$F48=$G48,$F48&gt;=PrSettings!$M$6),(ABS(JM48-$F48)&lt;=1)*1,IF(AND(JP48,$F48+$G48&gt;=PrSettings!$M$8),(ABS(JM48-$F48)+ABS(JN48-$G48)&lt;=1)*1,""))),"")</f>
        <v/>
      </c>
      <c r="JT48" s="219"/>
      <c r="JV48" s="186">
        <f t="shared" si="21"/>
        <v>9</v>
      </c>
      <c r="JW48" s="187" t="str">
        <f t="shared" ref="JW48:JW53" si="760">$C48</f>
        <v>Belgium</v>
      </c>
      <c r="JX48" s="188">
        <f t="shared" si="89"/>
        <v>29</v>
      </c>
      <c r="JY48" s="187" t="str">
        <f t="shared" ref="JY48:JY53" si="761">$E48</f>
        <v>Egypt</v>
      </c>
      <c r="JZ48" s="222"/>
      <c r="KA48" s="222"/>
      <c r="KB48" s="217"/>
      <c r="KC48" s="188" t="str">
        <f t="shared" ref="KC48:KC53" si="762">IF(($F48&lt;&gt;"")*($G48&lt;&gt;"")*(JZ48&lt;&gt;"")*(KA48&lt;&gt;""),($F48&gt;$G48)*(JZ48&gt;KA48)+($F48=$G48)*(JZ48=KA48)+($F48&lt;$G48)*(JZ48&lt;KA48),"")</f>
        <v/>
      </c>
      <c r="KD48" s="188" t="str">
        <f>IF((KC48&lt;&gt;""),IF(OR($F48&lt;&gt;$G48,PrSettings!$M$4="●"),(($F48-$G48)=(JZ48-KA48))*1,0),"")</f>
        <v/>
      </c>
      <c r="KE48" s="188" t="str">
        <f t="shared" ref="KE48:KE53" si="763">IF((KC48&lt;&gt;""),($F48=JZ48)*($G48=KA48),"")</f>
        <v/>
      </c>
      <c r="KF48" s="188" t="str">
        <f>IF(KC48&lt;&gt;"",IF(ABS($F48-$G48)&gt;=PrSettings!$M$7,(ABS($F48-$G48-JZ48+KA48)&lt;=1)*1,IF(AND(KC48,$F48=$G48,$F48&gt;=PrSettings!$M$6),(ABS(JZ48-$F48)&lt;=1)*1,IF(AND(KC48,$F48+$G48&gt;=PrSettings!$M$8),(ABS(JZ48-$F48)+ABS(KA48-$G48)&lt;=1)*1,""))),"")</f>
        <v/>
      </c>
      <c r="KG48" s="219"/>
      <c r="KI48" s="186">
        <f t="shared" si="22"/>
        <v>9</v>
      </c>
      <c r="KJ48" s="187" t="str">
        <f t="shared" ref="KJ48:KJ53" si="764">$C48</f>
        <v>Belgium</v>
      </c>
      <c r="KK48" s="188">
        <f t="shared" si="92"/>
        <v>29</v>
      </c>
      <c r="KL48" s="187" t="str">
        <f t="shared" ref="KL48:KL53" si="765">$E48</f>
        <v>Egypt</v>
      </c>
      <c r="KM48" s="222"/>
      <c r="KN48" s="222"/>
      <c r="KO48" s="217"/>
      <c r="KP48" s="188" t="str">
        <f t="shared" ref="KP48:KP53" si="766">IF(($F48&lt;&gt;"")*($G48&lt;&gt;"")*(KM48&lt;&gt;"")*(KN48&lt;&gt;""),($F48&gt;$G48)*(KM48&gt;KN48)+($F48=$G48)*(KM48=KN48)+($F48&lt;$G48)*(KM48&lt;KN48),"")</f>
        <v/>
      </c>
      <c r="KQ48" s="188" t="str">
        <f>IF((KP48&lt;&gt;""),IF(OR($F48&lt;&gt;$G48,PrSettings!$M$4="●"),(($F48-$G48)=(KM48-KN48))*1,0),"")</f>
        <v/>
      </c>
      <c r="KR48" s="188" t="str">
        <f t="shared" ref="KR48:KR53" si="767">IF((KP48&lt;&gt;""),($F48=KM48)*($G48=KN48),"")</f>
        <v/>
      </c>
      <c r="KS48" s="188" t="str">
        <f>IF(KP48&lt;&gt;"",IF(ABS($F48-$G48)&gt;=PrSettings!$M$7,(ABS($F48-$G48-KM48+KN48)&lt;=1)*1,IF(AND(KP48,$F48=$G48,$F48&gt;=PrSettings!$M$6),(ABS(KM48-$F48)&lt;=1)*1,IF(AND(KP48,$F48+$G48&gt;=PrSettings!$M$8),(ABS(KM48-$F48)+ABS(KN48-$G48)&lt;=1)*1,""))),"")</f>
        <v/>
      </c>
      <c r="KT48" s="219"/>
      <c r="KV48" s="186">
        <f t="shared" si="23"/>
        <v>9</v>
      </c>
      <c r="KW48" s="187" t="str">
        <f t="shared" ref="KW48:KW53" si="768">$C48</f>
        <v>Belgium</v>
      </c>
      <c r="KX48" s="188">
        <f t="shared" si="95"/>
        <v>29</v>
      </c>
      <c r="KY48" s="187" t="str">
        <f t="shared" ref="KY48:KY53" si="769">$E48</f>
        <v>Egypt</v>
      </c>
      <c r="KZ48" s="222"/>
      <c r="LA48" s="222"/>
      <c r="LB48" s="217"/>
      <c r="LC48" s="188" t="str">
        <f t="shared" ref="LC48:LC53" si="770">IF(($F48&lt;&gt;"")*($G48&lt;&gt;"")*(KZ48&lt;&gt;"")*(LA48&lt;&gt;""),($F48&gt;$G48)*(KZ48&gt;LA48)+($F48=$G48)*(KZ48=LA48)+($F48&lt;$G48)*(KZ48&lt;LA48),"")</f>
        <v/>
      </c>
      <c r="LD48" s="188" t="str">
        <f>IF((LC48&lt;&gt;""),IF(OR($F48&lt;&gt;$G48,PrSettings!$M$4="●"),(($F48-$G48)=(KZ48-LA48))*1,0),"")</f>
        <v/>
      </c>
      <c r="LE48" s="188" t="str">
        <f t="shared" ref="LE48:LE53" si="771">IF((LC48&lt;&gt;""),($F48=KZ48)*($G48=LA48),"")</f>
        <v/>
      </c>
      <c r="LF48" s="188" t="str">
        <f>IF(LC48&lt;&gt;"",IF(ABS($F48-$G48)&gt;=PrSettings!$M$7,(ABS($F48-$G48-KZ48+LA48)&lt;=1)*1,IF(AND(LC48,$F48=$G48,$F48&gt;=PrSettings!$M$6),(ABS(KZ48-$F48)&lt;=1)*1,IF(AND(LC48,$F48+$G48&gt;=PrSettings!$M$8),(ABS(KZ48-$F48)+ABS(LA48-$G48)&lt;=1)*1,""))),"")</f>
        <v/>
      </c>
      <c r="LG48" s="219"/>
      <c r="LI48" s="186">
        <f t="shared" si="24"/>
        <v>9</v>
      </c>
      <c r="LJ48" s="187" t="str">
        <f t="shared" ref="LJ48:LJ53" si="772">$C48</f>
        <v>Belgium</v>
      </c>
      <c r="LK48" s="188">
        <f t="shared" si="98"/>
        <v>29</v>
      </c>
      <c r="LL48" s="187" t="str">
        <f t="shared" ref="LL48:LL53" si="773">$E48</f>
        <v>Egypt</v>
      </c>
      <c r="LM48" s="222"/>
      <c r="LN48" s="222"/>
      <c r="LO48" s="217"/>
      <c r="LP48" s="188" t="str">
        <f t="shared" ref="LP48:LP53" si="774">IF(($F48&lt;&gt;"")*($G48&lt;&gt;"")*(LM48&lt;&gt;"")*(LN48&lt;&gt;""),($F48&gt;$G48)*(LM48&gt;LN48)+($F48=$G48)*(LM48=LN48)+($F48&lt;$G48)*(LM48&lt;LN48),"")</f>
        <v/>
      </c>
      <c r="LQ48" s="188" t="str">
        <f>IF((LP48&lt;&gt;""),IF(OR($F48&lt;&gt;$G48,PrSettings!$M$4="●"),(($F48-$G48)=(LM48-LN48))*1,0),"")</f>
        <v/>
      </c>
      <c r="LR48" s="188" t="str">
        <f t="shared" ref="LR48:LR53" si="775">IF((LP48&lt;&gt;""),($F48=LM48)*($G48=LN48),"")</f>
        <v/>
      </c>
      <c r="LS48" s="188" t="str">
        <f>IF(LP48&lt;&gt;"",IF(ABS($F48-$G48)&gt;=PrSettings!$M$7,(ABS($F48-$G48-LM48+LN48)&lt;=1)*1,IF(AND(LP48,$F48=$G48,$F48&gt;=PrSettings!$M$6),(ABS(LM48-$F48)&lt;=1)*1,IF(AND(LP48,$F48+$G48&gt;=PrSettings!$M$8),(ABS(LM48-$F48)+ABS(LN48-$G48)&lt;=1)*1,""))),"")</f>
        <v/>
      </c>
      <c r="LT48" s="219"/>
      <c r="LV48" s="186">
        <f t="shared" si="25"/>
        <v>9</v>
      </c>
      <c r="LW48" s="187" t="str">
        <f t="shared" ref="LW48:LW53" si="776">$C48</f>
        <v>Belgium</v>
      </c>
      <c r="LX48" s="188">
        <f t="shared" si="101"/>
        <v>29</v>
      </c>
      <c r="LY48" s="187" t="str">
        <f t="shared" ref="LY48:LY53" si="777">$E48</f>
        <v>Egypt</v>
      </c>
      <c r="LZ48" s="222"/>
      <c r="MA48" s="222"/>
      <c r="MB48" s="217"/>
      <c r="MC48" s="188" t="str">
        <f t="shared" ref="MC48:MC53" si="778">IF(($F48&lt;&gt;"")*($G48&lt;&gt;"")*(LZ48&lt;&gt;"")*(MA48&lt;&gt;""),($F48&gt;$G48)*(LZ48&gt;MA48)+($F48=$G48)*(LZ48=MA48)+($F48&lt;$G48)*(LZ48&lt;MA48),"")</f>
        <v/>
      </c>
      <c r="MD48" s="188" t="str">
        <f>IF((MC48&lt;&gt;""),IF(OR($F48&lt;&gt;$G48,PrSettings!$M$4="●"),(($F48-$G48)=(LZ48-MA48))*1,0),"")</f>
        <v/>
      </c>
      <c r="ME48" s="188" t="str">
        <f t="shared" ref="ME48:ME53" si="779">IF((MC48&lt;&gt;""),($F48=LZ48)*($G48=MA48),"")</f>
        <v/>
      </c>
      <c r="MF48" s="188" t="str">
        <f>IF(MC48&lt;&gt;"",IF(ABS($F48-$G48)&gt;=PrSettings!$M$7,(ABS($F48-$G48-LZ48+MA48)&lt;=1)*1,IF(AND(MC48,$F48=$G48,$F48&gt;=PrSettings!$M$6),(ABS(LZ48-$F48)&lt;=1)*1,IF(AND(MC48,$F48+$G48&gt;=PrSettings!$M$8),(ABS(LZ48-$F48)+ABS(MA48-$G48)&lt;=1)*1,""))),"")</f>
        <v/>
      </c>
      <c r="MG48" s="219"/>
    </row>
    <row r="49" spans="2:345">
      <c r="B49" s="186">
        <f>INDEX(Groups!$C$7:$C$65,MATCH(C49,Groups!$D$7:$D$65,0))</f>
        <v>21</v>
      </c>
      <c r="C49" s="187" t="str">
        <f>CalcG!$P$23</f>
        <v>IR Iran</v>
      </c>
      <c r="D49" s="188">
        <f>INDEX(Groups!$C$7:$C$65,MATCH(E49,Groups!$D$7:$D$65,0))</f>
        <v>85</v>
      </c>
      <c r="E49" s="187" t="str">
        <f>CalcG!$Q$23</f>
        <v>New Zealand</v>
      </c>
      <c r="F49" s="717" t="str">
        <f>CalcG!$R$23</f>
        <v/>
      </c>
      <c r="G49" s="190" t="str">
        <f>CalcG!$S$23</f>
        <v/>
      </c>
      <c r="I49" s="186">
        <f t="shared" si="0"/>
        <v>21</v>
      </c>
      <c r="J49" s="187" t="str">
        <f t="shared" si="676"/>
        <v>IR Iran</v>
      </c>
      <c r="K49" s="188">
        <f t="shared" si="26"/>
        <v>85</v>
      </c>
      <c r="L49" s="187" t="str">
        <f t="shared" si="677"/>
        <v>New Zealand</v>
      </c>
      <c r="M49" s="222"/>
      <c r="N49" s="222"/>
      <c r="O49" s="218"/>
      <c r="P49" s="188" t="str">
        <f t="shared" si="678"/>
        <v/>
      </c>
      <c r="Q49" s="188" t="str">
        <f>IF((P49&lt;&gt;""),IF(OR($F49&lt;&gt;$G49,PrSettings!$M$4="●"),(($F49-$G49)=(M49-N49))*1,0),"")</f>
        <v/>
      </c>
      <c r="R49" s="188" t="str">
        <f t="shared" si="679"/>
        <v/>
      </c>
      <c r="S49" s="188" t="str">
        <f>IF(P49&lt;&gt;"",IF(ABS($F49-$G49)&gt;=PrSettings!$M$7,(ABS($F49-$G49-M49+N49)&lt;=1)*1,IF(AND(P49,$F49=$G49,$F49&gt;=PrSettings!$M$6),(ABS(M49-$F49)&lt;=1)*1,IF(AND(P49,$F49+$G49&gt;=PrSettings!$M$8),(ABS(M49-$F49)+ABS(N49-$G49)&lt;=1)*1,""))),"")</f>
        <v/>
      </c>
      <c r="T49" s="220"/>
      <c r="V49" s="186">
        <f t="shared" si="1"/>
        <v>21</v>
      </c>
      <c r="W49" s="187" t="str">
        <f t="shared" si="680"/>
        <v>IR Iran</v>
      </c>
      <c r="X49" s="188">
        <f t="shared" si="29"/>
        <v>85</v>
      </c>
      <c r="Y49" s="187" t="str">
        <f t="shared" si="681"/>
        <v>New Zealand</v>
      </c>
      <c r="Z49" s="222"/>
      <c r="AA49" s="222"/>
      <c r="AB49" s="218"/>
      <c r="AC49" s="188" t="str">
        <f t="shared" si="682"/>
        <v/>
      </c>
      <c r="AD49" s="188" t="str">
        <f>IF((AC49&lt;&gt;""),IF(OR($F49&lt;&gt;$G49,PrSettings!$M$4="●"),(($F49-$G49)=(Z49-AA49))*1,0),"")</f>
        <v/>
      </c>
      <c r="AE49" s="188" t="str">
        <f t="shared" si="683"/>
        <v/>
      </c>
      <c r="AF49" s="188" t="str">
        <f>IF(AC49&lt;&gt;"",IF(ABS($F49-$G49)&gt;=PrSettings!$M$7,(ABS($F49-$G49-Z49+AA49)&lt;=1)*1,IF(AND(AC49,$F49=$G49,$F49&gt;=PrSettings!$M$6),(ABS(Z49-$F49)&lt;=1)*1,IF(AND(AC49,$F49+$G49&gt;=PrSettings!$M$8),(ABS(Z49-$F49)+ABS(AA49-$G49)&lt;=1)*1,""))),"")</f>
        <v/>
      </c>
      <c r="AG49" s="220"/>
      <c r="AI49" s="186">
        <f t="shared" si="2"/>
        <v>21</v>
      </c>
      <c r="AJ49" s="187" t="str">
        <f t="shared" si="684"/>
        <v>IR Iran</v>
      </c>
      <c r="AK49" s="188">
        <f t="shared" si="32"/>
        <v>85</v>
      </c>
      <c r="AL49" s="187" t="str">
        <f t="shared" si="685"/>
        <v>New Zealand</v>
      </c>
      <c r="AM49" s="222"/>
      <c r="AN49" s="222"/>
      <c r="AO49" s="218"/>
      <c r="AP49" s="188" t="str">
        <f t="shared" si="686"/>
        <v/>
      </c>
      <c r="AQ49" s="188" t="str">
        <f>IF((AP49&lt;&gt;""),IF(OR($F49&lt;&gt;$G49,PrSettings!$M$4="●"),(($F49-$G49)=(AM49-AN49))*1,0),"")</f>
        <v/>
      </c>
      <c r="AR49" s="188" t="str">
        <f t="shared" si="687"/>
        <v/>
      </c>
      <c r="AS49" s="188" t="str">
        <f>IF(AP49&lt;&gt;"",IF(ABS($F49-$G49)&gt;=PrSettings!$M$7,(ABS($F49-$G49-AM49+AN49)&lt;=1)*1,IF(AND(AP49,$F49=$G49,$F49&gt;=PrSettings!$M$6),(ABS(AM49-$F49)&lt;=1)*1,IF(AND(AP49,$F49+$G49&gt;=PrSettings!$M$8),(ABS(AM49-$F49)+ABS(AN49-$G49)&lt;=1)*1,""))),"")</f>
        <v/>
      </c>
      <c r="AT49" s="220"/>
      <c r="AV49" s="186">
        <f t="shared" si="3"/>
        <v>21</v>
      </c>
      <c r="AW49" s="187" t="str">
        <f t="shared" si="688"/>
        <v>IR Iran</v>
      </c>
      <c r="AX49" s="188">
        <f t="shared" si="35"/>
        <v>85</v>
      </c>
      <c r="AY49" s="187" t="str">
        <f t="shared" si="689"/>
        <v>New Zealand</v>
      </c>
      <c r="AZ49" s="222"/>
      <c r="BA49" s="222"/>
      <c r="BB49" s="218"/>
      <c r="BC49" s="188" t="str">
        <f t="shared" si="690"/>
        <v/>
      </c>
      <c r="BD49" s="188" t="str">
        <f>IF((BC49&lt;&gt;""),IF(OR($F49&lt;&gt;$G49,PrSettings!$M$4="●"),(($F49-$G49)=(AZ49-BA49))*1,0),"")</f>
        <v/>
      </c>
      <c r="BE49" s="188" t="str">
        <f t="shared" si="691"/>
        <v/>
      </c>
      <c r="BF49" s="188" t="str">
        <f>IF(BC49&lt;&gt;"",IF(ABS($F49-$G49)&gt;=PrSettings!$M$7,(ABS($F49-$G49-AZ49+BA49)&lt;=1)*1,IF(AND(BC49,$F49=$G49,$F49&gt;=PrSettings!$M$6),(ABS(AZ49-$F49)&lt;=1)*1,IF(AND(BC49,$F49+$G49&gt;=PrSettings!$M$8),(ABS(AZ49-$F49)+ABS(BA49-$G49)&lt;=1)*1,""))),"")</f>
        <v/>
      </c>
      <c r="BG49" s="220"/>
      <c r="BI49" s="186">
        <f t="shared" si="4"/>
        <v>21</v>
      </c>
      <c r="BJ49" s="187" t="str">
        <f t="shared" si="692"/>
        <v>IR Iran</v>
      </c>
      <c r="BK49" s="188">
        <f t="shared" si="38"/>
        <v>85</v>
      </c>
      <c r="BL49" s="187" t="str">
        <f t="shared" si="693"/>
        <v>New Zealand</v>
      </c>
      <c r="BM49" s="222"/>
      <c r="BN49" s="222"/>
      <c r="BO49" s="218"/>
      <c r="BP49" s="188" t="str">
        <f t="shared" si="694"/>
        <v/>
      </c>
      <c r="BQ49" s="188" t="str">
        <f>IF((BP49&lt;&gt;""),IF(OR($F49&lt;&gt;$G49,PrSettings!$M$4="●"),(($F49-$G49)=(BM49-BN49))*1,0),"")</f>
        <v/>
      </c>
      <c r="BR49" s="188" t="str">
        <f t="shared" si="695"/>
        <v/>
      </c>
      <c r="BS49" s="188" t="str">
        <f>IF(BP49&lt;&gt;"",IF(ABS($F49-$G49)&gt;=PrSettings!$M$7,(ABS($F49-$G49-BM49+BN49)&lt;=1)*1,IF(AND(BP49,$F49=$G49,$F49&gt;=PrSettings!$M$6),(ABS(BM49-$F49)&lt;=1)*1,IF(AND(BP49,$F49+$G49&gt;=PrSettings!$M$8),(ABS(BM49-$F49)+ABS(BN49-$G49)&lt;=1)*1,""))),"")</f>
        <v/>
      </c>
      <c r="BT49" s="220"/>
      <c r="BV49" s="186">
        <f t="shared" si="5"/>
        <v>21</v>
      </c>
      <c r="BW49" s="187" t="str">
        <f t="shared" si="696"/>
        <v>IR Iran</v>
      </c>
      <c r="BX49" s="188">
        <f t="shared" si="41"/>
        <v>85</v>
      </c>
      <c r="BY49" s="187" t="str">
        <f t="shared" si="697"/>
        <v>New Zealand</v>
      </c>
      <c r="BZ49" s="222"/>
      <c r="CA49" s="222"/>
      <c r="CB49" s="218"/>
      <c r="CC49" s="188" t="str">
        <f t="shared" si="698"/>
        <v/>
      </c>
      <c r="CD49" s="188" t="str">
        <f>IF((CC49&lt;&gt;""),IF(OR($F49&lt;&gt;$G49,PrSettings!$M$4="●"),(($F49-$G49)=(BZ49-CA49))*1,0),"")</f>
        <v/>
      </c>
      <c r="CE49" s="188" t="str">
        <f t="shared" si="699"/>
        <v/>
      </c>
      <c r="CF49" s="188" t="str">
        <f>IF(CC49&lt;&gt;"",IF(ABS($F49-$G49)&gt;=PrSettings!$M$7,(ABS($F49-$G49-BZ49+CA49)&lt;=1)*1,IF(AND(CC49,$F49=$G49,$F49&gt;=PrSettings!$M$6),(ABS(BZ49-$F49)&lt;=1)*1,IF(AND(CC49,$F49+$G49&gt;=PrSettings!$M$8),(ABS(BZ49-$F49)+ABS(CA49-$G49)&lt;=1)*1,""))),"")</f>
        <v/>
      </c>
      <c r="CG49" s="220"/>
      <c r="CI49" s="186">
        <f t="shared" si="6"/>
        <v>21</v>
      </c>
      <c r="CJ49" s="187" t="str">
        <f t="shared" si="700"/>
        <v>IR Iran</v>
      </c>
      <c r="CK49" s="188">
        <f t="shared" si="44"/>
        <v>85</v>
      </c>
      <c r="CL49" s="187" t="str">
        <f t="shared" si="701"/>
        <v>New Zealand</v>
      </c>
      <c r="CM49" s="222"/>
      <c r="CN49" s="222"/>
      <c r="CO49" s="218"/>
      <c r="CP49" s="188" t="str">
        <f t="shared" si="702"/>
        <v/>
      </c>
      <c r="CQ49" s="188" t="str">
        <f>IF((CP49&lt;&gt;""),IF(OR($F49&lt;&gt;$G49,PrSettings!$M$4="●"),(($F49-$G49)=(CM49-CN49))*1,0),"")</f>
        <v/>
      </c>
      <c r="CR49" s="188" t="str">
        <f t="shared" si="703"/>
        <v/>
      </c>
      <c r="CS49" s="188" t="str">
        <f>IF(CP49&lt;&gt;"",IF(ABS($F49-$G49)&gt;=PrSettings!$M$7,(ABS($F49-$G49-CM49+CN49)&lt;=1)*1,IF(AND(CP49,$F49=$G49,$F49&gt;=PrSettings!$M$6),(ABS(CM49-$F49)&lt;=1)*1,IF(AND(CP49,$F49+$G49&gt;=PrSettings!$M$8),(ABS(CM49-$F49)+ABS(CN49-$G49)&lt;=1)*1,""))),"")</f>
        <v/>
      </c>
      <c r="CT49" s="220"/>
      <c r="CV49" s="186">
        <f t="shared" si="7"/>
        <v>21</v>
      </c>
      <c r="CW49" s="187" t="str">
        <f t="shared" si="704"/>
        <v>IR Iran</v>
      </c>
      <c r="CX49" s="188">
        <f t="shared" si="47"/>
        <v>85</v>
      </c>
      <c r="CY49" s="187" t="str">
        <f t="shared" si="705"/>
        <v>New Zealand</v>
      </c>
      <c r="CZ49" s="222"/>
      <c r="DA49" s="222"/>
      <c r="DB49" s="218"/>
      <c r="DC49" s="188" t="str">
        <f t="shared" si="706"/>
        <v/>
      </c>
      <c r="DD49" s="188" t="str">
        <f>IF((DC49&lt;&gt;""),IF(OR($F49&lt;&gt;$G49,PrSettings!$M$4="●"),(($F49-$G49)=(CZ49-DA49))*1,0),"")</f>
        <v/>
      </c>
      <c r="DE49" s="188" t="str">
        <f t="shared" si="707"/>
        <v/>
      </c>
      <c r="DF49" s="188" t="str">
        <f>IF(DC49&lt;&gt;"",IF(ABS($F49-$G49)&gt;=PrSettings!$M$7,(ABS($F49-$G49-CZ49+DA49)&lt;=1)*1,IF(AND(DC49,$F49=$G49,$F49&gt;=PrSettings!$M$6),(ABS(CZ49-$F49)&lt;=1)*1,IF(AND(DC49,$F49+$G49&gt;=PrSettings!$M$8),(ABS(CZ49-$F49)+ABS(DA49-$G49)&lt;=1)*1,""))),"")</f>
        <v/>
      </c>
      <c r="DG49" s="220"/>
      <c r="DI49" s="186">
        <f t="shared" si="8"/>
        <v>21</v>
      </c>
      <c r="DJ49" s="187" t="str">
        <f t="shared" si="708"/>
        <v>IR Iran</v>
      </c>
      <c r="DK49" s="188">
        <f t="shared" si="50"/>
        <v>85</v>
      </c>
      <c r="DL49" s="187" t="str">
        <f t="shared" si="709"/>
        <v>New Zealand</v>
      </c>
      <c r="DM49" s="222"/>
      <c r="DN49" s="222"/>
      <c r="DO49" s="218"/>
      <c r="DP49" s="188" t="str">
        <f t="shared" si="710"/>
        <v/>
      </c>
      <c r="DQ49" s="188" t="str">
        <f>IF((DP49&lt;&gt;""),IF(OR($F49&lt;&gt;$G49,PrSettings!$M$4="●"),(($F49-$G49)=(DM49-DN49))*1,0),"")</f>
        <v/>
      </c>
      <c r="DR49" s="188" t="str">
        <f t="shared" si="711"/>
        <v/>
      </c>
      <c r="DS49" s="188" t="str">
        <f>IF(DP49&lt;&gt;"",IF(ABS($F49-$G49)&gt;=PrSettings!$M$7,(ABS($F49-$G49-DM49+DN49)&lt;=1)*1,IF(AND(DP49,$F49=$G49,$F49&gt;=PrSettings!$M$6),(ABS(DM49-$F49)&lt;=1)*1,IF(AND(DP49,$F49+$G49&gt;=PrSettings!$M$8),(ABS(DM49-$F49)+ABS(DN49-$G49)&lt;=1)*1,""))),"")</f>
        <v/>
      </c>
      <c r="DT49" s="220"/>
      <c r="DV49" s="186">
        <f t="shared" si="9"/>
        <v>21</v>
      </c>
      <c r="DW49" s="187" t="str">
        <f t="shared" si="712"/>
        <v>IR Iran</v>
      </c>
      <c r="DX49" s="188">
        <f t="shared" si="53"/>
        <v>85</v>
      </c>
      <c r="DY49" s="187" t="str">
        <f t="shared" si="713"/>
        <v>New Zealand</v>
      </c>
      <c r="DZ49" s="222"/>
      <c r="EA49" s="222"/>
      <c r="EB49" s="218"/>
      <c r="EC49" s="188" t="str">
        <f t="shared" si="714"/>
        <v/>
      </c>
      <c r="ED49" s="188" t="str">
        <f>IF((EC49&lt;&gt;""),IF(OR($F49&lt;&gt;$G49,PrSettings!$M$4="●"),(($F49-$G49)=(DZ49-EA49))*1,0),"")</f>
        <v/>
      </c>
      <c r="EE49" s="188" t="str">
        <f t="shared" si="715"/>
        <v/>
      </c>
      <c r="EF49" s="188" t="str">
        <f>IF(EC49&lt;&gt;"",IF(ABS($F49-$G49)&gt;=PrSettings!$M$7,(ABS($F49-$G49-DZ49+EA49)&lt;=1)*1,IF(AND(EC49,$F49=$G49,$F49&gt;=PrSettings!$M$6),(ABS(DZ49-$F49)&lt;=1)*1,IF(AND(EC49,$F49+$G49&gt;=PrSettings!$M$8),(ABS(DZ49-$F49)+ABS(EA49-$G49)&lt;=1)*1,""))),"")</f>
        <v/>
      </c>
      <c r="EG49" s="220"/>
      <c r="EI49" s="186">
        <f t="shared" si="10"/>
        <v>21</v>
      </c>
      <c r="EJ49" s="187" t="str">
        <f t="shared" si="716"/>
        <v>IR Iran</v>
      </c>
      <c r="EK49" s="188">
        <f t="shared" si="56"/>
        <v>85</v>
      </c>
      <c r="EL49" s="187" t="str">
        <f t="shared" si="717"/>
        <v>New Zealand</v>
      </c>
      <c r="EM49" s="222"/>
      <c r="EN49" s="222"/>
      <c r="EO49" s="218"/>
      <c r="EP49" s="188" t="str">
        <f t="shared" si="718"/>
        <v/>
      </c>
      <c r="EQ49" s="188" t="str">
        <f>IF((EP49&lt;&gt;""),IF(OR($F49&lt;&gt;$G49,PrSettings!$M$4="●"),(($F49-$G49)=(EM49-EN49))*1,0),"")</f>
        <v/>
      </c>
      <c r="ER49" s="188" t="str">
        <f t="shared" si="719"/>
        <v/>
      </c>
      <c r="ES49" s="188" t="str">
        <f>IF(EP49&lt;&gt;"",IF(ABS($F49-$G49)&gt;=PrSettings!$M$7,(ABS($F49-$G49-EM49+EN49)&lt;=1)*1,IF(AND(EP49,$F49=$G49,$F49&gt;=PrSettings!$M$6),(ABS(EM49-$F49)&lt;=1)*1,IF(AND(EP49,$F49+$G49&gt;=PrSettings!$M$8),(ABS(EM49-$F49)+ABS(EN49-$G49)&lt;=1)*1,""))),"")</f>
        <v/>
      </c>
      <c r="ET49" s="220"/>
      <c r="EV49" s="186">
        <f t="shared" si="11"/>
        <v>21</v>
      </c>
      <c r="EW49" s="187" t="str">
        <f t="shared" si="720"/>
        <v>IR Iran</v>
      </c>
      <c r="EX49" s="188">
        <f t="shared" si="59"/>
        <v>85</v>
      </c>
      <c r="EY49" s="187" t="str">
        <f t="shared" si="721"/>
        <v>New Zealand</v>
      </c>
      <c r="EZ49" s="222"/>
      <c r="FA49" s="222"/>
      <c r="FB49" s="218"/>
      <c r="FC49" s="188" t="str">
        <f t="shared" si="722"/>
        <v/>
      </c>
      <c r="FD49" s="188" t="str">
        <f>IF((FC49&lt;&gt;""),IF(OR($F49&lt;&gt;$G49,PrSettings!$M$4="●"),(($F49-$G49)=(EZ49-FA49))*1,0),"")</f>
        <v/>
      </c>
      <c r="FE49" s="188" t="str">
        <f t="shared" si="723"/>
        <v/>
      </c>
      <c r="FF49" s="188" t="str">
        <f>IF(FC49&lt;&gt;"",IF(ABS($F49-$G49)&gt;=PrSettings!$M$7,(ABS($F49-$G49-EZ49+FA49)&lt;=1)*1,IF(AND(FC49,$F49=$G49,$F49&gt;=PrSettings!$M$6),(ABS(EZ49-$F49)&lt;=1)*1,IF(AND(FC49,$F49+$G49&gt;=PrSettings!$M$8),(ABS(EZ49-$F49)+ABS(FA49-$G49)&lt;=1)*1,""))),"")</f>
        <v/>
      </c>
      <c r="FG49" s="220"/>
      <c r="FI49" s="186">
        <f t="shared" si="12"/>
        <v>21</v>
      </c>
      <c r="FJ49" s="187" t="str">
        <f t="shared" si="724"/>
        <v>IR Iran</v>
      </c>
      <c r="FK49" s="188">
        <f t="shared" si="62"/>
        <v>85</v>
      </c>
      <c r="FL49" s="187" t="str">
        <f t="shared" si="725"/>
        <v>New Zealand</v>
      </c>
      <c r="FM49" s="222"/>
      <c r="FN49" s="222"/>
      <c r="FO49" s="218"/>
      <c r="FP49" s="188" t="str">
        <f t="shared" si="726"/>
        <v/>
      </c>
      <c r="FQ49" s="188" t="str">
        <f>IF((FP49&lt;&gt;""),IF(OR($F49&lt;&gt;$G49,PrSettings!$M$4="●"),(($F49-$G49)=(FM49-FN49))*1,0),"")</f>
        <v/>
      </c>
      <c r="FR49" s="188" t="str">
        <f t="shared" si="727"/>
        <v/>
      </c>
      <c r="FS49" s="188" t="str">
        <f>IF(FP49&lt;&gt;"",IF(ABS($F49-$G49)&gt;=PrSettings!$M$7,(ABS($F49-$G49-FM49+FN49)&lt;=1)*1,IF(AND(FP49,$F49=$G49,$F49&gt;=PrSettings!$M$6),(ABS(FM49-$F49)&lt;=1)*1,IF(AND(FP49,$F49+$G49&gt;=PrSettings!$M$8),(ABS(FM49-$F49)+ABS(FN49-$G49)&lt;=1)*1,""))),"")</f>
        <v/>
      </c>
      <c r="FT49" s="220"/>
      <c r="FV49" s="186">
        <f t="shared" si="13"/>
        <v>21</v>
      </c>
      <c r="FW49" s="187" t="str">
        <f t="shared" si="728"/>
        <v>IR Iran</v>
      </c>
      <c r="FX49" s="188">
        <f t="shared" si="65"/>
        <v>85</v>
      </c>
      <c r="FY49" s="187" t="str">
        <f t="shared" si="729"/>
        <v>New Zealand</v>
      </c>
      <c r="FZ49" s="222"/>
      <c r="GA49" s="222"/>
      <c r="GB49" s="218"/>
      <c r="GC49" s="188" t="str">
        <f t="shared" si="730"/>
        <v/>
      </c>
      <c r="GD49" s="188" t="str">
        <f>IF((GC49&lt;&gt;""),IF(OR($F49&lt;&gt;$G49,PrSettings!$M$4="●"),(($F49-$G49)=(FZ49-GA49))*1,0),"")</f>
        <v/>
      </c>
      <c r="GE49" s="188" t="str">
        <f t="shared" si="731"/>
        <v/>
      </c>
      <c r="GF49" s="188" t="str">
        <f>IF(GC49&lt;&gt;"",IF(ABS($F49-$G49)&gt;=PrSettings!$M$7,(ABS($F49-$G49-FZ49+GA49)&lt;=1)*1,IF(AND(GC49,$F49=$G49,$F49&gt;=PrSettings!$M$6),(ABS(FZ49-$F49)&lt;=1)*1,IF(AND(GC49,$F49+$G49&gt;=PrSettings!$M$8),(ABS(FZ49-$F49)+ABS(GA49-$G49)&lt;=1)*1,""))),"")</f>
        <v/>
      </c>
      <c r="GG49" s="220"/>
      <c r="GI49" s="186">
        <f t="shared" si="14"/>
        <v>21</v>
      </c>
      <c r="GJ49" s="187" t="str">
        <f t="shared" si="732"/>
        <v>IR Iran</v>
      </c>
      <c r="GK49" s="188">
        <f t="shared" si="68"/>
        <v>85</v>
      </c>
      <c r="GL49" s="187" t="str">
        <f t="shared" si="733"/>
        <v>New Zealand</v>
      </c>
      <c r="GM49" s="222"/>
      <c r="GN49" s="222"/>
      <c r="GO49" s="218"/>
      <c r="GP49" s="188" t="str">
        <f t="shared" si="734"/>
        <v/>
      </c>
      <c r="GQ49" s="188" t="str">
        <f>IF((GP49&lt;&gt;""),IF(OR($F49&lt;&gt;$G49,PrSettings!$M$4="●"),(($F49-$G49)=(GM49-GN49))*1,0),"")</f>
        <v/>
      </c>
      <c r="GR49" s="188" t="str">
        <f t="shared" si="735"/>
        <v/>
      </c>
      <c r="GS49" s="188" t="str">
        <f>IF(GP49&lt;&gt;"",IF(ABS($F49-$G49)&gt;=PrSettings!$M$7,(ABS($F49-$G49-GM49+GN49)&lt;=1)*1,IF(AND(GP49,$F49=$G49,$F49&gt;=PrSettings!$M$6),(ABS(GM49-$F49)&lt;=1)*1,IF(AND(GP49,$F49+$G49&gt;=PrSettings!$M$8),(ABS(GM49-$F49)+ABS(GN49-$G49)&lt;=1)*1,""))),"")</f>
        <v/>
      </c>
      <c r="GT49" s="220"/>
      <c r="GV49" s="186">
        <f t="shared" si="15"/>
        <v>21</v>
      </c>
      <c r="GW49" s="187" t="str">
        <f t="shared" si="736"/>
        <v>IR Iran</v>
      </c>
      <c r="GX49" s="188">
        <f t="shared" si="71"/>
        <v>85</v>
      </c>
      <c r="GY49" s="187" t="str">
        <f t="shared" si="737"/>
        <v>New Zealand</v>
      </c>
      <c r="GZ49" s="222"/>
      <c r="HA49" s="222"/>
      <c r="HB49" s="218"/>
      <c r="HC49" s="188" t="str">
        <f t="shared" si="738"/>
        <v/>
      </c>
      <c r="HD49" s="188" t="str">
        <f>IF((HC49&lt;&gt;""),IF(OR($F49&lt;&gt;$G49,PrSettings!$M$4="●"),(($F49-$G49)=(GZ49-HA49))*1,0),"")</f>
        <v/>
      </c>
      <c r="HE49" s="188" t="str">
        <f t="shared" si="739"/>
        <v/>
      </c>
      <c r="HF49" s="188" t="str">
        <f>IF(HC49&lt;&gt;"",IF(ABS($F49-$G49)&gt;=PrSettings!$M$7,(ABS($F49-$G49-GZ49+HA49)&lt;=1)*1,IF(AND(HC49,$F49=$G49,$F49&gt;=PrSettings!$M$6),(ABS(GZ49-$F49)&lt;=1)*1,IF(AND(HC49,$F49+$G49&gt;=PrSettings!$M$8),(ABS(GZ49-$F49)+ABS(HA49-$G49)&lt;=1)*1,""))),"")</f>
        <v/>
      </c>
      <c r="HG49" s="220"/>
      <c r="HI49" s="186">
        <f t="shared" si="16"/>
        <v>21</v>
      </c>
      <c r="HJ49" s="187" t="str">
        <f t="shared" si="740"/>
        <v>IR Iran</v>
      </c>
      <c r="HK49" s="188">
        <f t="shared" si="74"/>
        <v>85</v>
      </c>
      <c r="HL49" s="187" t="str">
        <f t="shared" si="741"/>
        <v>New Zealand</v>
      </c>
      <c r="HM49" s="222"/>
      <c r="HN49" s="222"/>
      <c r="HO49" s="218"/>
      <c r="HP49" s="188" t="str">
        <f t="shared" si="742"/>
        <v/>
      </c>
      <c r="HQ49" s="188" t="str">
        <f>IF((HP49&lt;&gt;""),IF(OR($F49&lt;&gt;$G49,PrSettings!$M$4="●"),(($F49-$G49)=(HM49-HN49))*1,0),"")</f>
        <v/>
      </c>
      <c r="HR49" s="188" t="str">
        <f t="shared" si="743"/>
        <v/>
      </c>
      <c r="HS49" s="188" t="str">
        <f>IF(HP49&lt;&gt;"",IF(ABS($F49-$G49)&gt;=PrSettings!$M$7,(ABS($F49-$G49-HM49+HN49)&lt;=1)*1,IF(AND(HP49,$F49=$G49,$F49&gt;=PrSettings!$M$6),(ABS(HM49-$F49)&lt;=1)*1,IF(AND(HP49,$F49+$G49&gt;=PrSettings!$M$8),(ABS(HM49-$F49)+ABS(HN49-$G49)&lt;=1)*1,""))),"")</f>
        <v/>
      </c>
      <c r="HT49" s="220"/>
      <c r="HV49" s="186">
        <f t="shared" si="17"/>
        <v>21</v>
      </c>
      <c r="HW49" s="187" t="str">
        <f t="shared" si="744"/>
        <v>IR Iran</v>
      </c>
      <c r="HX49" s="188">
        <f t="shared" si="77"/>
        <v>85</v>
      </c>
      <c r="HY49" s="187" t="str">
        <f t="shared" si="745"/>
        <v>New Zealand</v>
      </c>
      <c r="HZ49" s="222"/>
      <c r="IA49" s="222"/>
      <c r="IB49" s="218"/>
      <c r="IC49" s="188" t="str">
        <f t="shared" si="746"/>
        <v/>
      </c>
      <c r="ID49" s="188" t="str">
        <f>IF((IC49&lt;&gt;""),IF(OR($F49&lt;&gt;$G49,PrSettings!$M$4="●"),(($F49-$G49)=(HZ49-IA49))*1,0),"")</f>
        <v/>
      </c>
      <c r="IE49" s="188" t="str">
        <f t="shared" si="747"/>
        <v/>
      </c>
      <c r="IF49" s="188" t="str">
        <f>IF(IC49&lt;&gt;"",IF(ABS($F49-$G49)&gt;=PrSettings!$M$7,(ABS($F49-$G49-HZ49+IA49)&lt;=1)*1,IF(AND(IC49,$F49=$G49,$F49&gt;=PrSettings!$M$6),(ABS(HZ49-$F49)&lt;=1)*1,IF(AND(IC49,$F49+$G49&gt;=PrSettings!$M$8),(ABS(HZ49-$F49)+ABS(IA49-$G49)&lt;=1)*1,""))),"")</f>
        <v/>
      </c>
      <c r="IG49" s="220"/>
      <c r="II49" s="186">
        <f t="shared" si="18"/>
        <v>21</v>
      </c>
      <c r="IJ49" s="187" t="str">
        <f t="shared" si="748"/>
        <v>IR Iran</v>
      </c>
      <c r="IK49" s="188">
        <f t="shared" si="80"/>
        <v>85</v>
      </c>
      <c r="IL49" s="187" t="str">
        <f t="shared" si="749"/>
        <v>New Zealand</v>
      </c>
      <c r="IM49" s="222"/>
      <c r="IN49" s="222"/>
      <c r="IO49" s="218"/>
      <c r="IP49" s="188" t="str">
        <f t="shared" si="750"/>
        <v/>
      </c>
      <c r="IQ49" s="188" t="str">
        <f>IF((IP49&lt;&gt;""),IF(OR($F49&lt;&gt;$G49,PrSettings!$M$4="●"),(($F49-$G49)=(IM49-IN49))*1,0),"")</f>
        <v/>
      </c>
      <c r="IR49" s="188" t="str">
        <f t="shared" si="751"/>
        <v/>
      </c>
      <c r="IS49" s="188" t="str">
        <f>IF(IP49&lt;&gt;"",IF(ABS($F49-$G49)&gt;=PrSettings!$M$7,(ABS($F49-$G49-IM49+IN49)&lt;=1)*1,IF(AND(IP49,$F49=$G49,$F49&gt;=PrSettings!$M$6),(ABS(IM49-$F49)&lt;=1)*1,IF(AND(IP49,$F49+$G49&gt;=PrSettings!$M$8),(ABS(IM49-$F49)+ABS(IN49-$G49)&lt;=1)*1,""))),"")</f>
        <v/>
      </c>
      <c r="IT49" s="220"/>
      <c r="IV49" s="186">
        <f t="shared" si="19"/>
        <v>21</v>
      </c>
      <c r="IW49" s="187" t="str">
        <f t="shared" si="752"/>
        <v>IR Iran</v>
      </c>
      <c r="IX49" s="188">
        <f t="shared" si="83"/>
        <v>85</v>
      </c>
      <c r="IY49" s="187" t="str">
        <f t="shared" si="753"/>
        <v>New Zealand</v>
      </c>
      <c r="IZ49" s="222"/>
      <c r="JA49" s="222"/>
      <c r="JB49" s="218"/>
      <c r="JC49" s="188" t="str">
        <f t="shared" si="754"/>
        <v/>
      </c>
      <c r="JD49" s="188" t="str">
        <f>IF((JC49&lt;&gt;""),IF(OR($F49&lt;&gt;$G49,PrSettings!$M$4="●"),(($F49-$G49)=(IZ49-JA49))*1,0),"")</f>
        <v/>
      </c>
      <c r="JE49" s="188" t="str">
        <f t="shared" si="755"/>
        <v/>
      </c>
      <c r="JF49" s="188" t="str">
        <f>IF(JC49&lt;&gt;"",IF(ABS($F49-$G49)&gt;=PrSettings!$M$7,(ABS($F49-$G49-IZ49+JA49)&lt;=1)*1,IF(AND(JC49,$F49=$G49,$F49&gt;=PrSettings!$M$6),(ABS(IZ49-$F49)&lt;=1)*1,IF(AND(JC49,$F49+$G49&gt;=PrSettings!$M$8),(ABS(IZ49-$F49)+ABS(JA49-$G49)&lt;=1)*1,""))),"")</f>
        <v/>
      </c>
      <c r="JG49" s="220"/>
      <c r="JI49" s="186">
        <f t="shared" si="20"/>
        <v>21</v>
      </c>
      <c r="JJ49" s="187" t="str">
        <f t="shared" si="756"/>
        <v>IR Iran</v>
      </c>
      <c r="JK49" s="188">
        <f t="shared" si="86"/>
        <v>85</v>
      </c>
      <c r="JL49" s="187" t="str">
        <f t="shared" si="757"/>
        <v>New Zealand</v>
      </c>
      <c r="JM49" s="222"/>
      <c r="JN49" s="222"/>
      <c r="JO49" s="218"/>
      <c r="JP49" s="188" t="str">
        <f t="shared" si="758"/>
        <v/>
      </c>
      <c r="JQ49" s="188" t="str">
        <f>IF((JP49&lt;&gt;""),IF(OR($F49&lt;&gt;$G49,PrSettings!$M$4="●"),(($F49-$G49)=(JM49-JN49))*1,0),"")</f>
        <v/>
      </c>
      <c r="JR49" s="188" t="str">
        <f t="shared" si="759"/>
        <v/>
      </c>
      <c r="JS49" s="188" t="str">
        <f>IF(JP49&lt;&gt;"",IF(ABS($F49-$G49)&gt;=PrSettings!$M$7,(ABS($F49-$G49-JM49+JN49)&lt;=1)*1,IF(AND(JP49,$F49=$G49,$F49&gt;=PrSettings!$M$6),(ABS(JM49-$F49)&lt;=1)*1,IF(AND(JP49,$F49+$G49&gt;=PrSettings!$M$8),(ABS(JM49-$F49)+ABS(JN49-$G49)&lt;=1)*1,""))),"")</f>
        <v/>
      </c>
      <c r="JT49" s="220"/>
      <c r="JV49" s="186">
        <f t="shared" si="21"/>
        <v>21</v>
      </c>
      <c r="JW49" s="187" t="str">
        <f t="shared" si="760"/>
        <v>IR Iran</v>
      </c>
      <c r="JX49" s="188">
        <f t="shared" si="89"/>
        <v>85</v>
      </c>
      <c r="JY49" s="187" t="str">
        <f t="shared" si="761"/>
        <v>New Zealand</v>
      </c>
      <c r="JZ49" s="222"/>
      <c r="KA49" s="222"/>
      <c r="KB49" s="218"/>
      <c r="KC49" s="188" t="str">
        <f t="shared" si="762"/>
        <v/>
      </c>
      <c r="KD49" s="188" t="str">
        <f>IF((KC49&lt;&gt;""),IF(OR($F49&lt;&gt;$G49,PrSettings!$M$4="●"),(($F49-$G49)=(JZ49-KA49))*1,0),"")</f>
        <v/>
      </c>
      <c r="KE49" s="188" t="str">
        <f t="shared" si="763"/>
        <v/>
      </c>
      <c r="KF49" s="188" t="str">
        <f>IF(KC49&lt;&gt;"",IF(ABS($F49-$G49)&gt;=PrSettings!$M$7,(ABS($F49-$G49-JZ49+KA49)&lt;=1)*1,IF(AND(KC49,$F49=$G49,$F49&gt;=PrSettings!$M$6),(ABS(JZ49-$F49)&lt;=1)*1,IF(AND(KC49,$F49+$G49&gt;=PrSettings!$M$8),(ABS(JZ49-$F49)+ABS(KA49-$G49)&lt;=1)*1,""))),"")</f>
        <v/>
      </c>
      <c r="KG49" s="220"/>
      <c r="KI49" s="186">
        <f t="shared" si="22"/>
        <v>21</v>
      </c>
      <c r="KJ49" s="187" t="str">
        <f t="shared" si="764"/>
        <v>IR Iran</v>
      </c>
      <c r="KK49" s="188">
        <f t="shared" si="92"/>
        <v>85</v>
      </c>
      <c r="KL49" s="187" t="str">
        <f t="shared" si="765"/>
        <v>New Zealand</v>
      </c>
      <c r="KM49" s="222"/>
      <c r="KN49" s="222"/>
      <c r="KO49" s="218"/>
      <c r="KP49" s="188" t="str">
        <f t="shared" si="766"/>
        <v/>
      </c>
      <c r="KQ49" s="188" t="str">
        <f>IF((KP49&lt;&gt;""),IF(OR($F49&lt;&gt;$G49,PrSettings!$M$4="●"),(($F49-$G49)=(KM49-KN49))*1,0),"")</f>
        <v/>
      </c>
      <c r="KR49" s="188" t="str">
        <f t="shared" si="767"/>
        <v/>
      </c>
      <c r="KS49" s="188" t="str">
        <f>IF(KP49&lt;&gt;"",IF(ABS($F49-$G49)&gt;=PrSettings!$M$7,(ABS($F49-$G49-KM49+KN49)&lt;=1)*1,IF(AND(KP49,$F49=$G49,$F49&gt;=PrSettings!$M$6),(ABS(KM49-$F49)&lt;=1)*1,IF(AND(KP49,$F49+$G49&gt;=PrSettings!$M$8),(ABS(KM49-$F49)+ABS(KN49-$G49)&lt;=1)*1,""))),"")</f>
        <v/>
      </c>
      <c r="KT49" s="220"/>
      <c r="KV49" s="186">
        <f t="shared" si="23"/>
        <v>21</v>
      </c>
      <c r="KW49" s="187" t="str">
        <f t="shared" si="768"/>
        <v>IR Iran</v>
      </c>
      <c r="KX49" s="188">
        <f t="shared" si="95"/>
        <v>85</v>
      </c>
      <c r="KY49" s="187" t="str">
        <f t="shared" si="769"/>
        <v>New Zealand</v>
      </c>
      <c r="KZ49" s="222"/>
      <c r="LA49" s="222"/>
      <c r="LB49" s="218"/>
      <c r="LC49" s="188" t="str">
        <f t="shared" si="770"/>
        <v/>
      </c>
      <c r="LD49" s="188" t="str">
        <f>IF((LC49&lt;&gt;""),IF(OR($F49&lt;&gt;$G49,PrSettings!$M$4="●"),(($F49-$G49)=(KZ49-LA49))*1,0),"")</f>
        <v/>
      </c>
      <c r="LE49" s="188" t="str">
        <f t="shared" si="771"/>
        <v/>
      </c>
      <c r="LF49" s="188" t="str">
        <f>IF(LC49&lt;&gt;"",IF(ABS($F49-$G49)&gt;=PrSettings!$M$7,(ABS($F49-$G49-KZ49+LA49)&lt;=1)*1,IF(AND(LC49,$F49=$G49,$F49&gt;=PrSettings!$M$6),(ABS(KZ49-$F49)&lt;=1)*1,IF(AND(LC49,$F49+$G49&gt;=PrSettings!$M$8),(ABS(KZ49-$F49)+ABS(LA49-$G49)&lt;=1)*1,""))),"")</f>
        <v/>
      </c>
      <c r="LG49" s="220"/>
      <c r="LI49" s="186">
        <f t="shared" si="24"/>
        <v>21</v>
      </c>
      <c r="LJ49" s="187" t="str">
        <f t="shared" si="772"/>
        <v>IR Iran</v>
      </c>
      <c r="LK49" s="188">
        <f t="shared" si="98"/>
        <v>85</v>
      </c>
      <c r="LL49" s="187" t="str">
        <f t="shared" si="773"/>
        <v>New Zealand</v>
      </c>
      <c r="LM49" s="222"/>
      <c r="LN49" s="222"/>
      <c r="LO49" s="218"/>
      <c r="LP49" s="188" t="str">
        <f t="shared" si="774"/>
        <v/>
      </c>
      <c r="LQ49" s="188" t="str">
        <f>IF((LP49&lt;&gt;""),IF(OR($F49&lt;&gt;$G49,PrSettings!$M$4="●"),(($F49-$G49)=(LM49-LN49))*1,0),"")</f>
        <v/>
      </c>
      <c r="LR49" s="188" t="str">
        <f t="shared" si="775"/>
        <v/>
      </c>
      <c r="LS49" s="188" t="str">
        <f>IF(LP49&lt;&gt;"",IF(ABS($F49-$G49)&gt;=PrSettings!$M$7,(ABS($F49-$G49-LM49+LN49)&lt;=1)*1,IF(AND(LP49,$F49=$G49,$F49&gt;=PrSettings!$M$6),(ABS(LM49-$F49)&lt;=1)*1,IF(AND(LP49,$F49+$G49&gt;=PrSettings!$M$8),(ABS(LM49-$F49)+ABS(LN49-$G49)&lt;=1)*1,""))),"")</f>
        <v/>
      </c>
      <c r="LT49" s="220"/>
      <c r="LV49" s="186">
        <f t="shared" si="25"/>
        <v>21</v>
      </c>
      <c r="LW49" s="187" t="str">
        <f t="shared" si="776"/>
        <v>IR Iran</v>
      </c>
      <c r="LX49" s="188">
        <f t="shared" si="101"/>
        <v>85</v>
      </c>
      <c r="LY49" s="187" t="str">
        <f t="shared" si="777"/>
        <v>New Zealand</v>
      </c>
      <c r="LZ49" s="222"/>
      <c r="MA49" s="222"/>
      <c r="MB49" s="218"/>
      <c r="MC49" s="188" t="str">
        <f t="shared" si="778"/>
        <v/>
      </c>
      <c r="MD49" s="188" t="str">
        <f>IF((MC49&lt;&gt;""),IF(OR($F49&lt;&gt;$G49,PrSettings!$M$4="●"),(($F49-$G49)=(LZ49-MA49))*1,0),"")</f>
        <v/>
      </c>
      <c r="ME49" s="188" t="str">
        <f t="shared" si="779"/>
        <v/>
      </c>
      <c r="MF49" s="188" t="str">
        <f>IF(MC49&lt;&gt;"",IF(ABS($F49-$G49)&gt;=PrSettings!$M$7,(ABS($F49-$G49-LZ49+MA49)&lt;=1)*1,IF(AND(MC49,$F49=$G49,$F49&gt;=PrSettings!$M$6),(ABS(LZ49-$F49)&lt;=1)*1,IF(AND(MC49,$F49+$G49&gt;=PrSettings!$M$8),(ABS(LZ49-$F49)+ABS(MA49-$G49)&lt;=1)*1,""))),"")</f>
        <v/>
      </c>
      <c r="MG49" s="220"/>
    </row>
    <row r="50" spans="2:345">
      <c r="B50" s="186">
        <f>INDEX(Groups!$C$7:$C$65,MATCH(C50,Groups!$D$7:$D$65,0))</f>
        <v>9</v>
      </c>
      <c r="C50" s="187" t="str">
        <f>CalcG!$P$24</f>
        <v>Belgium</v>
      </c>
      <c r="D50" s="188">
        <f>INDEX(Groups!$C$7:$C$65,MATCH(E50,Groups!$D$7:$D$65,0))</f>
        <v>21</v>
      </c>
      <c r="E50" s="187" t="str">
        <f>CalcG!$Q$24</f>
        <v>IR Iran</v>
      </c>
      <c r="F50" s="189" t="str">
        <f>CalcG!$R$24</f>
        <v/>
      </c>
      <c r="G50" s="190" t="str">
        <f>CalcG!$S$24</f>
        <v/>
      </c>
      <c r="I50" s="186">
        <f t="shared" si="0"/>
        <v>9</v>
      </c>
      <c r="J50" s="187" t="str">
        <f t="shared" si="676"/>
        <v>Belgium</v>
      </c>
      <c r="K50" s="188">
        <f t="shared" si="26"/>
        <v>21</v>
      </c>
      <c r="L50" s="187" t="str">
        <f t="shared" si="677"/>
        <v>IR Iran</v>
      </c>
      <c r="M50" s="222"/>
      <c r="N50" s="222"/>
      <c r="O50" s="218"/>
      <c r="P50" s="188" t="str">
        <f t="shared" si="678"/>
        <v/>
      </c>
      <c r="Q50" s="188" t="str">
        <f>IF((P50&lt;&gt;""),IF(OR($F50&lt;&gt;$G50,PrSettings!$M$4="●"),(($F50-$G50)=(M50-N50))*1,0),"")</f>
        <v/>
      </c>
      <c r="R50" s="188" t="str">
        <f t="shared" si="679"/>
        <v/>
      </c>
      <c r="S50" s="188" t="str">
        <f>IF(P50&lt;&gt;"",IF(ABS($F50-$G50)&gt;=PrSettings!$M$7,(ABS($F50-$G50-M50+N50)&lt;=1)*1,IF(AND(P50,$F50=$G50,$F50&gt;=PrSettings!$M$6),(ABS(M50-$F50)&lt;=1)*1,IF(AND(P50,$F50+$G50&gt;=PrSettings!$M$8),(ABS(M50-$F50)+ABS(N50-$G50)&lt;=1)*1,""))),"")</f>
        <v/>
      </c>
      <c r="T50" s="220"/>
      <c r="V50" s="186">
        <f t="shared" si="1"/>
        <v>9</v>
      </c>
      <c r="W50" s="187" t="str">
        <f t="shared" si="680"/>
        <v>Belgium</v>
      </c>
      <c r="X50" s="188">
        <f t="shared" si="29"/>
        <v>21</v>
      </c>
      <c r="Y50" s="187" t="str">
        <f t="shared" si="681"/>
        <v>IR Iran</v>
      </c>
      <c r="Z50" s="222"/>
      <c r="AA50" s="222"/>
      <c r="AB50" s="218"/>
      <c r="AC50" s="188" t="str">
        <f t="shared" si="682"/>
        <v/>
      </c>
      <c r="AD50" s="188" t="str">
        <f>IF((AC50&lt;&gt;""),IF(OR($F50&lt;&gt;$G50,PrSettings!$M$4="●"),(($F50-$G50)=(Z50-AA50))*1,0),"")</f>
        <v/>
      </c>
      <c r="AE50" s="188" t="str">
        <f t="shared" si="683"/>
        <v/>
      </c>
      <c r="AF50" s="188" t="str">
        <f>IF(AC50&lt;&gt;"",IF(ABS($F50-$G50)&gt;=PrSettings!$M$7,(ABS($F50-$G50-Z50+AA50)&lt;=1)*1,IF(AND(AC50,$F50=$G50,$F50&gt;=PrSettings!$M$6),(ABS(Z50-$F50)&lt;=1)*1,IF(AND(AC50,$F50+$G50&gt;=PrSettings!$M$8),(ABS(Z50-$F50)+ABS(AA50-$G50)&lt;=1)*1,""))),"")</f>
        <v/>
      </c>
      <c r="AG50" s="220"/>
      <c r="AI50" s="186">
        <f t="shared" si="2"/>
        <v>9</v>
      </c>
      <c r="AJ50" s="187" t="str">
        <f t="shared" si="684"/>
        <v>Belgium</v>
      </c>
      <c r="AK50" s="188">
        <f t="shared" si="32"/>
        <v>21</v>
      </c>
      <c r="AL50" s="187" t="str">
        <f t="shared" si="685"/>
        <v>IR Iran</v>
      </c>
      <c r="AM50" s="222"/>
      <c r="AN50" s="222"/>
      <c r="AO50" s="218"/>
      <c r="AP50" s="188" t="str">
        <f t="shared" si="686"/>
        <v/>
      </c>
      <c r="AQ50" s="188" t="str">
        <f>IF((AP50&lt;&gt;""),IF(OR($F50&lt;&gt;$G50,PrSettings!$M$4="●"),(($F50-$G50)=(AM50-AN50))*1,0),"")</f>
        <v/>
      </c>
      <c r="AR50" s="188" t="str">
        <f t="shared" si="687"/>
        <v/>
      </c>
      <c r="AS50" s="188" t="str">
        <f>IF(AP50&lt;&gt;"",IF(ABS($F50-$G50)&gt;=PrSettings!$M$7,(ABS($F50-$G50-AM50+AN50)&lt;=1)*1,IF(AND(AP50,$F50=$G50,$F50&gt;=PrSettings!$M$6),(ABS(AM50-$F50)&lt;=1)*1,IF(AND(AP50,$F50+$G50&gt;=PrSettings!$M$8),(ABS(AM50-$F50)+ABS(AN50-$G50)&lt;=1)*1,""))),"")</f>
        <v/>
      </c>
      <c r="AT50" s="220"/>
      <c r="AV50" s="186">
        <f t="shared" si="3"/>
        <v>9</v>
      </c>
      <c r="AW50" s="187" t="str">
        <f t="shared" si="688"/>
        <v>Belgium</v>
      </c>
      <c r="AX50" s="188">
        <f t="shared" si="35"/>
        <v>21</v>
      </c>
      <c r="AY50" s="187" t="str">
        <f t="shared" si="689"/>
        <v>IR Iran</v>
      </c>
      <c r="AZ50" s="222"/>
      <c r="BA50" s="222"/>
      <c r="BB50" s="218"/>
      <c r="BC50" s="188" t="str">
        <f t="shared" si="690"/>
        <v/>
      </c>
      <c r="BD50" s="188" t="str">
        <f>IF((BC50&lt;&gt;""),IF(OR($F50&lt;&gt;$G50,PrSettings!$M$4="●"),(($F50-$G50)=(AZ50-BA50))*1,0),"")</f>
        <v/>
      </c>
      <c r="BE50" s="188" t="str">
        <f t="shared" si="691"/>
        <v/>
      </c>
      <c r="BF50" s="188" t="str">
        <f>IF(BC50&lt;&gt;"",IF(ABS($F50-$G50)&gt;=PrSettings!$M$7,(ABS($F50-$G50-AZ50+BA50)&lt;=1)*1,IF(AND(BC50,$F50=$G50,$F50&gt;=PrSettings!$M$6),(ABS(AZ50-$F50)&lt;=1)*1,IF(AND(BC50,$F50+$G50&gt;=PrSettings!$M$8),(ABS(AZ50-$F50)+ABS(BA50-$G50)&lt;=1)*1,""))),"")</f>
        <v/>
      </c>
      <c r="BG50" s="220"/>
      <c r="BI50" s="186">
        <f t="shared" si="4"/>
        <v>9</v>
      </c>
      <c r="BJ50" s="187" t="str">
        <f t="shared" si="692"/>
        <v>Belgium</v>
      </c>
      <c r="BK50" s="188">
        <f t="shared" si="38"/>
        <v>21</v>
      </c>
      <c r="BL50" s="187" t="str">
        <f t="shared" si="693"/>
        <v>IR Iran</v>
      </c>
      <c r="BM50" s="222"/>
      <c r="BN50" s="222"/>
      <c r="BO50" s="218"/>
      <c r="BP50" s="188" t="str">
        <f t="shared" si="694"/>
        <v/>
      </c>
      <c r="BQ50" s="188" t="str">
        <f>IF((BP50&lt;&gt;""),IF(OR($F50&lt;&gt;$G50,PrSettings!$M$4="●"),(($F50-$G50)=(BM50-BN50))*1,0),"")</f>
        <v/>
      </c>
      <c r="BR50" s="188" t="str">
        <f t="shared" si="695"/>
        <v/>
      </c>
      <c r="BS50" s="188" t="str">
        <f>IF(BP50&lt;&gt;"",IF(ABS($F50-$G50)&gt;=PrSettings!$M$7,(ABS($F50-$G50-BM50+BN50)&lt;=1)*1,IF(AND(BP50,$F50=$G50,$F50&gt;=PrSettings!$M$6),(ABS(BM50-$F50)&lt;=1)*1,IF(AND(BP50,$F50+$G50&gt;=PrSettings!$M$8),(ABS(BM50-$F50)+ABS(BN50-$G50)&lt;=1)*1,""))),"")</f>
        <v/>
      </c>
      <c r="BT50" s="220"/>
      <c r="BV50" s="186">
        <f t="shared" si="5"/>
        <v>9</v>
      </c>
      <c r="BW50" s="187" t="str">
        <f t="shared" si="696"/>
        <v>Belgium</v>
      </c>
      <c r="BX50" s="188">
        <f t="shared" si="41"/>
        <v>21</v>
      </c>
      <c r="BY50" s="187" t="str">
        <f t="shared" si="697"/>
        <v>IR Iran</v>
      </c>
      <c r="BZ50" s="222"/>
      <c r="CA50" s="222"/>
      <c r="CB50" s="218"/>
      <c r="CC50" s="188" t="str">
        <f t="shared" si="698"/>
        <v/>
      </c>
      <c r="CD50" s="188" t="str">
        <f>IF((CC50&lt;&gt;""),IF(OR($F50&lt;&gt;$G50,PrSettings!$M$4="●"),(($F50-$G50)=(BZ50-CA50))*1,0),"")</f>
        <v/>
      </c>
      <c r="CE50" s="188" t="str">
        <f t="shared" si="699"/>
        <v/>
      </c>
      <c r="CF50" s="188" t="str">
        <f>IF(CC50&lt;&gt;"",IF(ABS($F50-$G50)&gt;=PrSettings!$M$7,(ABS($F50-$G50-BZ50+CA50)&lt;=1)*1,IF(AND(CC50,$F50=$G50,$F50&gt;=PrSettings!$M$6),(ABS(BZ50-$F50)&lt;=1)*1,IF(AND(CC50,$F50+$G50&gt;=PrSettings!$M$8),(ABS(BZ50-$F50)+ABS(CA50-$G50)&lt;=1)*1,""))),"")</f>
        <v/>
      </c>
      <c r="CG50" s="220"/>
      <c r="CI50" s="186">
        <f t="shared" si="6"/>
        <v>9</v>
      </c>
      <c r="CJ50" s="187" t="str">
        <f t="shared" si="700"/>
        <v>Belgium</v>
      </c>
      <c r="CK50" s="188">
        <f t="shared" si="44"/>
        <v>21</v>
      </c>
      <c r="CL50" s="187" t="str">
        <f t="shared" si="701"/>
        <v>IR Iran</v>
      </c>
      <c r="CM50" s="222"/>
      <c r="CN50" s="222"/>
      <c r="CO50" s="218"/>
      <c r="CP50" s="188" t="str">
        <f t="shared" si="702"/>
        <v/>
      </c>
      <c r="CQ50" s="188" t="str">
        <f>IF((CP50&lt;&gt;""),IF(OR($F50&lt;&gt;$G50,PrSettings!$M$4="●"),(($F50-$G50)=(CM50-CN50))*1,0),"")</f>
        <v/>
      </c>
      <c r="CR50" s="188" t="str">
        <f t="shared" si="703"/>
        <v/>
      </c>
      <c r="CS50" s="188" t="str">
        <f>IF(CP50&lt;&gt;"",IF(ABS($F50-$G50)&gt;=PrSettings!$M$7,(ABS($F50-$G50-CM50+CN50)&lt;=1)*1,IF(AND(CP50,$F50=$G50,$F50&gt;=PrSettings!$M$6),(ABS(CM50-$F50)&lt;=1)*1,IF(AND(CP50,$F50+$G50&gt;=PrSettings!$M$8),(ABS(CM50-$F50)+ABS(CN50-$G50)&lt;=1)*1,""))),"")</f>
        <v/>
      </c>
      <c r="CT50" s="220"/>
      <c r="CV50" s="186">
        <f t="shared" si="7"/>
        <v>9</v>
      </c>
      <c r="CW50" s="187" t="str">
        <f t="shared" si="704"/>
        <v>Belgium</v>
      </c>
      <c r="CX50" s="188">
        <f t="shared" si="47"/>
        <v>21</v>
      </c>
      <c r="CY50" s="187" t="str">
        <f t="shared" si="705"/>
        <v>IR Iran</v>
      </c>
      <c r="CZ50" s="222"/>
      <c r="DA50" s="222"/>
      <c r="DB50" s="218"/>
      <c r="DC50" s="188" t="str">
        <f t="shared" si="706"/>
        <v/>
      </c>
      <c r="DD50" s="188" t="str">
        <f>IF((DC50&lt;&gt;""),IF(OR($F50&lt;&gt;$G50,PrSettings!$M$4="●"),(($F50-$G50)=(CZ50-DA50))*1,0),"")</f>
        <v/>
      </c>
      <c r="DE50" s="188" t="str">
        <f t="shared" si="707"/>
        <v/>
      </c>
      <c r="DF50" s="188" t="str">
        <f>IF(DC50&lt;&gt;"",IF(ABS($F50-$G50)&gt;=PrSettings!$M$7,(ABS($F50-$G50-CZ50+DA50)&lt;=1)*1,IF(AND(DC50,$F50=$G50,$F50&gt;=PrSettings!$M$6),(ABS(CZ50-$F50)&lt;=1)*1,IF(AND(DC50,$F50+$G50&gt;=PrSettings!$M$8),(ABS(CZ50-$F50)+ABS(DA50-$G50)&lt;=1)*1,""))),"")</f>
        <v/>
      </c>
      <c r="DG50" s="220"/>
      <c r="DI50" s="186">
        <f t="shared" si="8"/>
        <v>9</v>
      </c>
      <c r="DJ50" s="187" t="str">
        <f t="shared" si="708"/>
        <v>Belgium</v>
      </c>
      <c r="DK50" s="188">
        <f t="shared" si="50"/>
        <v>21</v>
      </c>
      <c r="DL50" s="187" t="str">
        <f t="shared" si="709"/>
        <v>IR Iran</v>
      </c>
      <c r="DM50" s="222"/>
      <c r="DN50" s="222"/>
      <c r="DO50" s="218"/>
      <c r="DP50" s="188" t="str">
        <f t="shared" si="710"/>
        <v/>
      </c>
      <c r="DQ50" s="188" t="str">
        <f>IF((DP50&lt;&gt;""),IF(OR($F50&lt;&gt;$G50,PrSettings!$M$4="●"),(($F50-$G50)=(DM50-DN50))*1,0),"")</f>
        <v/>
      </c>
      <c r="DR50" s="188" t="str">
        <f t="shared" si="711"/>
        <v/>
      </c>
      <c r="DS50" s="188" t="str">
        <f>IF(DP50&lt;&gt;"",IF(ABS($F50-$G50)&gt;=PrSettings!$M$7,(ABS($F50-$G50-DM50+DN50)&lt;=1)*1,IF(AND(DP50,$F50=$G50,$F50&gt;=PrSettings!$M$6),(ABS(DM50-$F50)&lt;=1)*1,IF(AND(DP50,$F50+$G50&gt;=PrSettings!$M$8),(ABS(DM50-$F50)+ABS(DN50-$G50)&lt;=1)*1,""))),"")</f>
        <v/>
      </c>
      <c r="DT50" s="220"/>
      <c r="DV50" s="186">
        <f t="shared" si="9"/>
        <v>9</v>
      </c>
      <c r="DW50" s="187" t="str">
        <f t="shared" si="712"/>
        <v>Belgium</v>
      </c>
      <c r="DX50" s="188">
        <f t="shared" si="53"/>
        <v>21</v>
      </c>
      <c r="DY50" s="187" t="str">
        <f t="shared" si="713"/>
        <v>IR Iran</v>
      </c>
      <c r="DZ50" s="222"/>
      <c r="EA50" s="222"/>
      <c r="EB50" s="218"/>
      <c r="EC50" s="188" t="str">
        <f t="shared" si="714"/>
        <v/>
      </c>
      <c r="ED50" s="188" t="str">
        <f>IF((EC50&lt;&gt;""),IF(OR($F50&lt;&gt;$G50,PrSettings!$M$4="●"),(($F50-$G50)=(DZ50-EA50))*1,0),"")</f>
        <v/>
      </c>
      <c r="EE50" s="188" t="str">
        <f t="shared" si="715"/>
        <v/>
      </c>
      <c r="EF50" s="188" t="str">
        <f>IF(EC50&lt;&gt;"",IF(ABS($F50-$G50)&gt;=PrSettings!$M$7,(ABS($F50-$G50-DZ50+EA50)&lt;=1)*1,IF(AND(EC50,$F50=$G50,$F50&gt;=PrSettings!$M$6),(ABS(DZ50-$F50)&lt;=1)*1,IF(AND(EC50,$F50+$G50&gt;=PrSettings!$M$8),(ABS(DZ50-$F50)+ABS(EA50-$G50)&lt;=1)*1,""))),"")</f>
        <v/>
      </c>
      <c r="EG50" s="220"/>
      <c r="EI50" s="186">
        <f t="shared" si="10"/>
        <v>9</v>
      </c>
      <c r="EJ50" s="187" t="str">
        <f t="shared" si="716"/>
        <v>Belgium</v>
      </c>
      <c r="EK50" s="188">
        <f t="shared" si="56"/>
        <v>21</v>
      </c>
      <c r="EL50" s="187" t="str">
        <f t="shared" si="717"/>
        <v>IR Iran</v>
      </c>
      <c r="EM50" s="222"/>
      <c r="EN50" s="222"/>
      <c r="EO50" s="218"/>
      <c r="EP50" s="188" t="str">
        <f t="shared" si="718"/>
        <v/>
      </c>
      <c r="EQ50" s="188" t="str">
        <f>IF((EP50&lt;&gt;""),IF(OR($F50&lt;&gt;$G50,PrSettings!$M$4="●"),(($F50-$G50)=(EM50-EN50))*1,0),"")</f>
        <v/>
      </c>
      <c r="ER50" s="188" t="str">
        <f t="shared" si="719"/>
        <v/>
      </c>
      <c r="ES50" s="188" t="str">
        <f>IF(EP50&lt;&gt;"",IF(ABS($F50-$G50)&gt;=PrSettings!$M$7,(ABS($F50-$G50-EM50+EN50)&lt;=1)*1,IF(AND(EP50,$F50=$G50,$F50&gt;=PrSettings!$M$6),(ABS(EM50-$F50)&lt;=1)*1,IF(AND(EP50,$F50+$G50&gt;=PrSettings!$M$8),(ABS(EM50-$F50)+ABS(EN50-$G50)&lt;=1)*1,""))),"")</f>
        <v/>
      </c>
      <c r="ET50" s="220"/>
      <c r="EV50" s="186">
        <f t="shared" si="11"/>
        <v>9</v>
      </c>
      <c r="EW50" s="187" t="str">
        <f t="shared" si="720"/>
        <v>Belgium</v>
      </c>
      <c r="EX50" s="188">
        <f t="shared" si="59"/>
        <v>21</v>
      </c>
      <c r="EY50" s="187" t="str">
        <f t="shared" si="721"/>
        <v>IR Iran</v>
      </c>
      <c r="EZ50" s="222"/>
      <c r="FA50" s="222"/>
      <c r="FB50" s="218"/>
      <c r="FC50" s="188" t="str">
        <f t="shared" si="722"/>
        <v/>
      </c>
      <c r="FD50" s="188" t="str">
        <f>IF((FC50&lt;&gt;""),IF(OR($F50&lt;&gt;$G50,PrSettings!$M$4="●"),(($F50-$G50)=(EZ50-FA50))*1,0),"")</f>
        <v/>
      </c>
      <c r="FE50" s="188" t="str">
        <f t="shared" si="723"/>
        <v/>
      </c>
      <c r="FF50" s="188" t="str">
        <f>IF(FC50&lt;&gt;"",IF(ABS($F50-$G50)&gt;=PrSettings!$M$7,(ABS($F50-$G50-EZ50+FA50)&lt;=1)*1,IF(AND(FC50,$F50=$G50,$F50&gt;=PrSettings!$M$6),(ABS(EZ50-$F50)&lt;=1)*1,IF(AND(FC50,$F50+$G50&gt;=PrSettings!$M$8),(ABS(EZ50-$F50)+ABS(FA50-$G50)&lt;=1)*1,""))),"")</f>
        <v/>
      </c>
      <c r="FG50" s="220"/>
      <c r="FI50" s="186">
        <f t="shared" si="12"/>
        <v>9</v>
      </c>
      <c r="FJ50" s="187" t="str">
        <f t="shared" si="724"/>
        <v>Belgium</v>
      </c>
      <c r="FK50" s="188">
        <f t="shared" si="62"/>
        <v>21</v>
      </c>
      <c r="FL50" s="187" t="str">
        <f t="shared" si="725"/>
        <v>IR Iran</v>
      </c>
      <c r="FM50" s="222"/>
      <c r="FN50" s="222"/>
      <c r="FO50" s="218"/>
      <c r="FP50" s="188" t="str">
        <f t="shared" si="726"/>
        <v/>
      </c>
      <c r="FQ50" s="188" t="str">
        <f>IF((FP50&lt;&gt;""),IF(OR($F50&lt;&gt;$G50,PrSettings!$M$4="●"),(($F50-$G50)=(FM50-FN50))*1,0),"")</f>
        <v/>
      </c>
      <c r="FR50" s="188" t="str">
        <f t="shared" si="727"/>
        <v/>
      </c>
      <c r="FS50" s="188" t="str">
        <f>IF(FP50&lt;&gt;"",IF(ABS($F50-$G50)&gt;=PrSettings!$M$7,(ABS($F50-$G50-FM50+FN50)&lt;=1)*1,IF(AND(FP50,$F50=$G50,$F50&gt;=PrSettings!$M$6),(ABS(FM50-$F50)&lt;=1)*1,IF(AND(FP50,$F50+$G50&gt;=PrSettings!$M$8),(ABS(FM50-$F50)+ABS(FN50-$G50)&lt;=1)*1,""))),"")</f>
        <v/>
      </c>
      <c r="FT50" s="220"/>
      <c r="FV50" s="186">
        <f t="shared" si="13"/>
        <v>9</v>
      </c>
      <c r="FW50" s="187" t="str">
        <f t="shared" si="728"/>
        <v>Belgium</v>
      </c>
      <c r="FX50" s="188">
        <f t="shared" si="65"/>
        <v>21</v>
      </c>
      <c r="FY50" s="187" t="str">
        <f t="shared" si="729"/>
        <v>IR Iran</v>
      </c>
      <c r="FZ50" s="222"/>
      <c r="GA50" s="222"/>
      <c r="GB50" s="218"/>
      <c r="GC50" s="188" t="str">
        <f t="shared" si="730"/>
        <v/>
      </c>
      <c r="GD50" s="188" t="str">
        <f>IF((GC50&lt;&gt;""),IF(OR($F50&lt;&gt;$G50,PrSettings!$M$4="●"),(($F50-$G50)=(FZ50-GA50))*1,0),"")</f>
        <v/>
      </c>
      <c r="GE50" s="188" t="str">
        <f t="shared" si="731"/>
        <v/>
      </c>
      <c r="GF50" s="188" t="str">
        <f>IF(GC50&lt;&gt;"",IF(ABS($F50-$G50)&gt;=PrSettings!$M$7,(ABS($F50-$G50-FZ50+GA50)&lt;=1)*1,IF(AND(GC50,$F50=$G50,$F50&gt;=PrSettings!$M$6),(ABS(FZ50-$F50)&lt;=1)*1,IF(AND(GC50,$F50+$G50&gt;=PrSettings!$M$8),(ABS(FZ50-$F50)+ABS(GA50-$G50)&lt;=1)*1,""))),"")</f>
        <v/>
      </c>
      <c r="GG50" s="220"/>
      <c r="GI50" s="186">
        <f t="shared" si="14"/>
        <v>9</v>
      </c>
      <c r="GJ50" s="187" t="str">
        <f t="shared" si="732"/>
        <v>Belgium</v>
      </c>
      <c r="GK50" s="188">
        <f t="shared" si="68"/>
        <v>21</v>
      </c>
      <c r="GL50" s="187" t="str">
        <f t="shared" si="733"/>
        <v>IR Iran</v>
      </c>
      <c r="GM50" s="222"/>
      <c r="GN50" s="222"/>
      <c r="GO50" s="218"/>
      <c r="GP50" s="188" t="str">
        <f t="shared" si="734"/>
        <v/>
      </c>
      <c r="GQ50" s="188" t="str">
        <f>IF((GP50&lt;&gt;""),IF(OR($F50&lt;&gt;$G50,PrSettings!$M$4="●"),(($F50-$G50)=(GM50-GN50))*1,0),"")</f>
        <v/>
      </c>
      <c r="GR50" s="188" t="str">
        <f t="shared" si="735"/>
        <v/>
      </c>
      <c r="GS50" s="188" t="str">
        <f>IF(GP50&lt;&gt;"",IF(ABS($F50-$G50)&gt;=PrSettings!$M$7,(ABS($F50-$G50-GM50+GN50)&lt;=1)*1,IF(AND(GP50,$F50=$G50,$F50&gt;=PrSettings!$M$6),(ABS(GM50-$F50)&lt;=1)*1,IF(AND(GP50,$F50+$G50&gt;=PrSettings!$M$8),(ABS(GM50-$F50)+ABS(GN50-$G50)&lt;=1)*1,""))),"")</f>
        <v/>
      </c>
      <c r="GT50" s="220"/>
      <c r="GV50" s="186">
        <f t="shared" si="15"/>
        <v>9</v>
      </c>
      <c r="GW50" s="187" t="str">
        <f t="shared" si="736"/>
        <v>Belgium</v>
      </c>
      <c r="GX50" s="188">
        <f t="shared" si="71"/>
        <v>21</v>
      </c>
      <c r="GY50" s="187" t="str">
        <f t="shared" si="737"/>
        <v>IR Iran</v>
      </c>
      <c r="GZ50" s="222"/>
      <c r="HA50" s="222"/>
      <c r="HB50" s="218"/>
      <c r="HC50" s="188" t="str">
        <f t="shared" si="738"/>
        <v/>
      </c>
      <c r="HD50" s="188" t="str">
        <f>IF((HC50&lt;&gt;""),IF(OR($F50&lt;&gt;$G50,PrSettings!$M$4="●"),(($F50-$G50)=(GZ50-HA50))*1,0),"")</f>
        <v/>
      </c>
      <c r="HE50" s="188" t="str">
        <f t="shared" si="739"/>
        <v/>
      </c>
      <c r="HF50" s="188" t="str">
        <f>IF(HC50&lt;&gt;"",IF(ABS($F50-$G50)&gt;=PrSettings!$M$7,(ABS($F50-$G50-GZ50+HA50)&lt;=1)*1,IF(AND(HC50,$F50=$G50,$F50&gt;=PrSettings!$M$6),(ABS(GZ50-$F50)&lt;=1)*1,IF(AND(HC50,$F50+$G50&gt;=PrSettings!$M$8),(ABS(GZ50-$F50)+ABS(HA50-$G50)&lt;=1)*1,""))),"")</f>
        <v/>
      </c>
      <c r="HG50" s="220"/>
      <c r="HI50" s="186">
        <f t="shared" si="16"/>
        <v>9</v>
      </c>
      <c r="HJ50" s="187" t="str">
        <f t="shared" si="740"/>
        <v>Belgium</v>
      </c>
      <c r="HK50" s="188">
        <f t="shared" si="74"/>
        <v>21</v>
      </c>
      <c r="HL50" s="187" t="str">
        <f t="shared" si="741"/>
        <v>IR Iran</v>
      </c>
      <c r="HM50" s="222"/>
      <c r="HN50" s="222"/>
      <c r="HO50" s="218"/>
      <c r="HP50" s="188" t="str">
        <f t="shared" si="742"/>
        <v/>
      </c>
      <c r="HQ50" s="188" t="str">
        <f>IF((HP50&lt;&gt;""),IF(OR($F50&lt;&gt;$G50,PrSettings!$M$4="●"),(($F50-$G50)=(HM50-HN50))*1,0),"")</f>
        <v/>
      </c>
      <c r="HR50" s="188" t="str">
        <f t="shared" si="743"/>
        <v/>
      </c>
      <c r="HS50" s="188" t="str">
        <f>IF(HP50&lt;&gt;"",IF(ABS($F50-$G50)&gt;=PrSettings!$M$7,(ABS($F50-$G50-HM50+HN50)&lt;=1)*1,IF(AND(HP50,$F50=$G50,$F50&gt;=PrSettings!$M$6),(ABS(HM50-$F50)&lt;=1)*1,IF(AND(HP50,$F50+$G50&gt;=PrSettings!$M$8),(ABS(HM50-$F50)+ABS(HN50-$G50)&lt;=1)*1,""))),"")</f>
        <v/>
      </c>
      <c r="HT50" s="220"/>
      <c r="HV50" s="186">
        <f t="shared" si="17"/>
        <v>9</v>
      </c>
      <c r="HW50" s="187" t="str">
        <f t="shared" si="744"/>
        <v>Belgium</v>
      </c>
      <c r="HX50" s="188">
        <f t="shared" si="77"/>
        <v>21</v>
      </c>
      <c r="HY50" s="187" t="str">
        <f t="shared" si="745"/>
        <v>IR Iran</v>
      </c>
      <c r="HZ50" s="222"/>
      <c r="IA50" s="222"/>
      <c r="IB50" s="218"/>
      <c r="IC50" s="188" t="str">
        <f t="shared" si="746"/>
        <v/>
      </c>
      <c r="ID50" s="188" t="str">
        <f>IF((IC50&lt;&gt;""),IF(OR($F50&lt;&gt;$G50,PrSettings!$M$4="●"),(($F50-$G50)=(HZ50-IA50))*1,0),"")</f>
        <v/>
      </c>
      <c r="IE50" s="188" t="str">
        <f t="shared" si="747"/>
        <v/>
      </c>
      <c r="IF50" s="188" t="str">
        <f>IF(IC50&lt;&gt;"",IF(ABS($F50-$G50)&gt;=PrSettings!$M$7,(ABS($F50-$G50-HZ50+IA50)&lt;=1)*1,IF(AND(IC50,$F50=$G50,$F50&gt;=PrSettings!$M$6),(ABS(HZ50-$F50)&lt;=1)*1,IF(AND(IC50,$F50+$G50&gt;=PrSettings!$M$8),(ABS(HZ50-$F50)+ABS(IA50-$G50)&lt;=1)*1,""))),"")</f>
        <v/>
      </c>
      <c r="IG50" s="220"/>
      <c r="II50" s="186">
        <f t="shared" si="18"/>
        <v>9</v>
      </c>
      <c r="IJ50" s="187" t="str">
        <f t="shared" si="748"/>
        <v>Belgium</v>
      </c>
      <c r="IK50" s="188">
        <f t="shared" si="80"/>
        <v>21</v>
      </c>
      <c r="IL50" s="187" t="str">
        <f t="shared" si="749"/>
        <v>IR Iran</v>
      </c>
      <c r="IM50" s="222"/>
      <c r="IN50" s="222"/>
      <c r="IO50" s="218"/>
      <c r="IP50" s="188" t="str">
        <f t="shared" si="750"/>
        <v/>
      </c>
      <c r="IQ50" s="188" t="str">
        <f>IF((IP50&lt;&gt;""),IF(OR($F50&lt;&gt;$G50,PrSettings!$M$4="●"),(($F50-$G50)=(IM50-IN50))*1,0),"")</f>
        <v/>
      </c>
      <c r="IR50" s="188" t="str">
        <f t="shared" si="751"/>
        <v/>
      </c>
      <c r="IS50" s="188" t="str">
        <f>IF(IP50&lt;&gt;"",IF(ABS($F50-$G50)&gt;=PrSettings!$M$7,(ABS($F50-$G50-IM50+IN50)&lt;=1)*1,IF(AND(IP50,$F50=$G50,$F50&gt;=PrSettings!$M$6),(ABS(IM50-$F50)&lt;=1)*1,IF(AND(IP50,$F50+$G50&gt;=PrSettings!$M$8),(ABS(IM50-$F50)+ABS(IN50-$G50)&lt;=1)*1,""))),"")</f>
        <v/>
      </c>
      <c r="IT50" s="220"/>
      <c r="IV50" s="186">
        <f t="shared" si="19"/>
        <v>9</v>
      </c>
      <c r="IW50" s="187" t="str">
        <f t="shared" si="752"/>
        <v>Belgium</v>
      </c>
      <c r="IX50" s="188">
        <f t="shared" si="83"/>
        <v>21</v>
      </c>
      <c r="IY50" s="187" t="str">
        <f t="shared" si="753"/>
        <v>IR Iran</v>
      </c>
      <c r="IZ50" s="222"/>
      <c r="JA50" s="222"/>
      <c r="JB50" s="218"/>
      <c r="JC50" s="188" t="str">
        <f t="shared" si="754"/>
        <v/>
      </c>
      <c r="JD50" s="188" t="str">
        <f>IF((JC50&lt;&gt;""),IF(OR($F50&lt;&gt;$G50,PrSettings!$M$4="●"),(($F50-$G50)=(IZ50-JA50))*1,0),"")</f>
        <v/>
      </c>
      <c r="JE50" s="188" t="str">
        <f t="shared" si="755"/>
        <v/>
      </c>
      <c r="JF50" s="188" t="str">
        <f>IF(JC50&lt;&gt;"",IF(ABS($F50-$G50)&gt;=PrSettings!$M$7,(ABS($F50-$G50-IZ50+JA50)&lt;=1)*1,IF(AND(JC50,$F50=$G50,$F50&gt;=PrSettings!$M$6),(ABS(IZ50-$F50)&lt;=1)*1,IF(AND(JC50,$F50+$G50&gt;=PrSettings!$M$8),(ABS(IZ50-$F50)+ABS(JA50-$G50)&lt;=1)*1,""))),"")</f>
        <v/>
      </c>
      <c r="JG50" s="220"/>
      <c r="JI50" s="186">
        <f t="shared" si="20"/>
        <v>9</v>
      </c>
      <c r="JJ50" s="187" t="str">
        <f t="shared" si="756"/>
        <v>Belgium</v>
      </c>
      <c r="JK50" s="188">
        <f t="shared" si="86"/>
        <v>21</v>
      </c>
      <c r="JL50" s="187" t="str">
        <f t="shared" si="757"/>
        <v>IR Iran</v>
      </c>
      <c r="JM50" s="222"/>
      <c r="JN50" s="222"/>
      <c r="JO50" s="218"/>
      <c r="JP50" s="188" t="str">
        <f t="shared" si="758"/>
        <v/>
      </c>
      <c r="JQ50" s="188" t="str">
        <f>IF((JP50&lt;&gt;""),IF(OR($F50&lt;&gt;$G50,PrSettings!$M$4="●"),(($F50-$G50)=(JM50-JN50))*1,0),"")</f>
        <v/>
      </c>
      <c r="JR50" s="188" t="str">
        <f t="shared" si="759"/>
        <v/>
      </c>
      <c r="JS50" s="188" t="str">
        <f>IF(JP50&lt;&gt;"",IF(ABS($F50-$G50)&gt;=PrSettings!$M$7,(ABS($F50-$G50-JM50+JN50)&lt;=1)*1,IF(AND(JP50,$F50=$G50,$F50&gt;=PrSettings!$M$6),(ABS(JM50-$F50)&lt;=1)*1,IF(AND(JP50,$F50+$G50&gt;=PrSettings!$M$8),(ABS(JM50-$F50)+ABS(JN50-$G50)&lt;=1)*1,""))),"")</f>
        <v/>
      </c>
      <c r="JT50" s="220"/>
      <c r="JV50" s="186">
        <f t="shared" si="21"/>
        <v>9</v>
      </c>
      <c r="JW50" s="187" t="str">
        <f t="shared" si="760"/>
        <v>Belgium</v>
      </c>
      <c r="JX50" s="188">
        <f t="shared" si="89"/>
        <v>21</v>
      </c>
      <c r="JY50" s="187" t="str">
        <f t="shared" si="761"/>
        <v>IR Iran</v>
      </c>
      <c r="JZ50" s="222"/>
      <c r="KA50" s="222"/>
      <c r="KB50" s="218"/>
      <c r="KC50" s="188" t="str">
        <f t="shared" si="762"/>
        <v/>
      </c>
      <c r="KD50" s="188" t="str">
        <f>IF((KC50&lt;&gt;""),IF(OR($F50&lt;&gt;$G50,PrSettings!$M$4="●"),(($F50-$G50)=(JZ50-KA50))*1,0),"")</f>
        <v/>
      </c>
      <c r="KE50" s="188" t="str">
        <f t="shared" si="763"/>
        <v/>
      </c>
      <c r="KF50" s="188" t="str">
        <f>IF(KC50&lt;&gt;"",IF(ABS($F50-$G50)&gt;=PrSettings!$M$7,(ABS($F50-$G50-JZ50+KA50)&lt;=1)*1,IF(AND(KC50,$F50=$G50,$F50&gt;=PrSettings!$M$6),(ABS(JZ50-$F50)&lt;=1)*1,IF(AND(KC50,$F50+$G50&gt;=PrSettings!$M$8),(ABS(JZ50-$F50)+ABS(KA50-$G50)&lt;=1)*1,""))),"")</f>
        <v/>
      </c>
      <c r="KG50" s="220"/>
      <c r="KI50" s="186">
        <f t="shared" si="22"/>
        <v>9</v>
      </c>
      <c r="KJ50" s="187" t="str">
        <f t="shared" si="764"/>
        <v>Belgium</v>
      </c>
      <c r="KK50" s="188">
        <f t="shared" si="92"/>
        <v>21</v>
      </c>
      <c r="KL50" s="187" t="str">
        <f t="shared" si="765"/>
        <v>IR Iran</v>
      </c>
      <c r="KM50" s="222"/>
      <c r="KN50" s="222"/>
      <c r="KO50" s="218"/>
      <c r="KP50" s="188" t="str">
        <f t="shared" si="766"/>
        <v/>
      </c>
      <c r="KQ50" s="188" t="str">
        <f>IF((KP50&lt;&gt;""),IF(OR($F50&lt;&gt;$G50,PrSettings!$M$4="●"),(($F50-$G50)=(KM50-KN50))*1,0),"")</f>
        <v/>
      </c>
      <c r="KR50" s="188" t="str">
        <f t="shared" si="767"/>
        <v/>
      </c>
      <c r="KS50" s="188" t="str">
        <f>IF(KP50&lt;&gt;"",IF(ABS($F50-$G50)&gt;=PrSettings!$M$7,(ABS($F50-$G50-KM50+KN50)&lt;=1)*1,IF(AND(KP50,$F50=$G50,$F50&gt;=PrSettings!$M$6),(ABS(KM50-$F50)&lt;=1)*1,IF(AND(KP50,$F50+$G50&gt;=PrSettings!$M$8),(ABS(KM50-$F50)+ABS(KN50-$G50)&lt;=1)*1,""))),"")</f>
        <v/>
      </c>
      <c r="KT50" s="220"/>
      <c r="KV50" s="186">
        <f t="shared" si="23"/>
        <v>9</v>
      </c>
      <c r="KW50" s="187" t="str">
        <f t="shared" si="768"/>
        <v>Belgium</v>
      </c>
      <c r="KX50" s="188">
        <f t="shared" si="95"/>
        <v>21</v>
      </c>
      <c r="KY50" s="187" t="str">
        <f t="shared" si="769"/>
        <v>IR Iran</v>
      </c>
      <c r="KZ50" s="222"/>
      <c r="LA50" s="222"/>
      <c r="LB50" s="218"/>
      <c r="LC50" s="188" t="str">
        <f t="shared" si="770"/>
        <v/>
      </c>
      <c r="LD50" s="188" t="str">
        <f>IF((LC50&lt;&gt;""),IF(OR($F50&lt;&gt;$G50,PrSettings!$M$4="●"),(($F50-$G50)=(KZ50-LA50))*1,0),"")</f>
        <v/>
      </c>
      <c r="LE50" s="188" t="str">
        <f t="shared" si="771"/>
        <v/>
      </c>
      <c r="LF50" s="188" t="str">
        <f>IF(LC50&lt;&gt;"",IF(ABS($F50-$G50)&gt;=PrSettings!$M$7,(ABS($F50-$G50-KZ50+LA50)&lt;=1)*1,IF(AND(LC50,$F50=$G50,$F50&gt;=PrSettings!$M$6),(ABS(KZ50-$F50)&lt;=1)*1,IF(AND(LC50,$F50+$G50&gt;=PrSettings!$M$8),(ABS(KZ50-$F50)+ABS(LA50-$G50)&lt;=1)*1,""))),"")</f>
        <v/>
      </c>
      <c r="LG50" s="220"/>
      <c r="LI50" s="186">
        <f t="shared" si="24"/>
        <v>9</v>
      </c>
      <c r="LJ50" s="187" t="str">
        <f t="shared" si="772"/>
        <v>Belgium</v>
      </c>
      <c r="LK50" s="188">
        <f t="shared" si="98"/>
        <v>21</v>
      </c>
      <c r="LL50" s="187" t="str">
        <f t="shared" si="773"/>
        <v>IR Iran</v>
      </c>
      <c r="LM50" s="222"/>
      <c r="LN50" s="222"/>
      <c r="LO50" s="218"/>
      <c r="LP50" s="188" t="str">
        <f t="shared" si="774"/>
        <v/>
      </c>
      <c r="LQ50" s="188" t="str">
        <f>IF((LP50&lt;&gt;""),IF(OR($F50&lt;&gt;$G50,PrSettings!$M$4="●"),(($F50-$G50)=(LM50-LN50))*1,0),"")</f>
        <v/>
      </c>
      <c r="LR50" s="188" t="str">
        <f t="shared" si="775"/>
        <v/>
      </c>
      <c r="LS50" s="188" t="str">
        <f>IF(LP50&lt;&gt;"",IF(ABS($F50-$G50)&gt;=PrSettings!$M$7,(ABS($F50-$G50-LM50+LN50)&lt;=1)*1,IF(AND(LP50,$F50=$G50,$F50&gt;=PrSettings!$M$6),(ABS(LM50-$F50)&lt;=1)*1,IF(AND(LP50,$F50+$G50&gt;=PrSettings!$M$8),(ABS(LM50-$F50)+ABS(LN50-$G50)&lt;=1)*1,""))),"")</f>
        <v/>
      </c>
      <c r="LT50" s="220"/>
      <c r="LV50" s="186">
        <f t="shared" si="25"/>
        <v>9</v>
      </c>
      <c r="LW50" s="187" t="str">
        <f t="shared" si="776"/>
        <v>Belgium</v>
      </c>
      <c r="LX50" s="188">
        <f t="shared" si="101"/>
        <v>21</v>
      </c>
      <c r="LY50" s="187" t="str">
        <f t="shared" si="777"/>
        <v>IR Iran</v>
      </c>
      <c r="LZ50" s="222"/>
      <c r="MA50" s="222"/>
      <c r="MB50" s="218"/>
      <c r="MC50" s="188" t="str">
        <f t="shared" si="778"/>
        <v/>
      </c>
      <c r="MD50" s="188" t="str">
        <f>IF((MC50&lt;&gt;""),IF(OR($F50&lt;&gt;$G50,PrSettings!$M$4="●"),(($F50-$G50)=(LZ50-MA50))*1,0),"")</f>
        <v/>
      </c>
      <c r="ME50" s="188" t="str">
        <f t="shared" si="779"/>
        <v/>
      </c>
      <c r="MF50" s="188" t="str">
        <f>IF(MC50&lt;&gt;"",IF(ABS($F50-$G50)&gt;=PrSettings!$M$7,(ABS($F50-$G50-LZ50+MA50)&lt;=1)*1,IF(AND(MC50,$F50=$G50,$F50&gt;=PrSettings!$M$6),(ABS(LZ50-$F50)&lt;=1)*1,IF(AND(MC50,$F50+$G50&gt;=PrSettings!$M$8),(ABS(LZ50-$F50)+ABS(MA50-$G50)&lt;=1)*1,""))),"")</f>
        <v/>
      </c>
      <c r="MG50" s="220"/>
    </row>
    <row r="51" spans="2:345">
      <c r="B51" s="186">
        <f>INDEX(Groups!$C$7:$C$65,MATCH(C51,Groups!$D$7:$D$65,0))</f>
        <v>85</v>
      </c>
      <c r="C51" s="187" t="str">
        <f>CalcG!$P$25</f>
        <v>New Zealand</v>
      </c>
      <c r="D51" s="188">
        <f>INDEX(Groups!$C$7:$C$65,MATCH(E51,Groups!$D$7:$D$65,0))</f>
        <v>29</v>
      </c>
      <c r="E51" s="187" t="str">
        <f>CalcG!$Q$25</f>
        <v>Egypt</v>
      </c>
      <c r="F51" s="189" t="str">
        <f>CalcG!$R$25</f>
        <v/>
      </c>
      <c r="G51" s="190" t="str">
        <f>CalcG!$S$25</f>
        <v/>
      </c>
      <c r="I51" s="186">
        <f t="shared" si="0"/>
        <v>85</v>
      </c>
      <c r="J51" s="187" t="str">
        <f t="shared" si="676"/>
        <v>New Zealand</v>
      </c>
      <c r="K51" s="188">
        <f t="shared" si="26"/>
        <v>29</v>
      </c>
      <c r="L51" s="187" t="str">
        <f t="shared" si="677"/>
        <v>Egypt</v>
      </c>
      <c r="M51" s="222"/>
      <c r="N51" s="222"/>
      <c r="O51" s="218"/>
      <c r="P51" s="188" t="str">
        <f t="shared" si="678"/>
        <v/>
      </c>
      <c r="Q51" s="188" t="str">
        <f>IF((P51&lt;&gt;""),IF(OR($F51&lt;&gt;$G51,PrSettings!$M$4="●"),(($F51-$G51)=(M51-N51))*1,0),"")</f>
        <v/>
      </c>
      <c r="R51" s="188" t="str">
        <f t="shared" si="679"/>
        <v/>
      </c>
      <c r="S51" s="188" t="str">
        <f>IF(P51&lt;&gt;"",IF(ABS($F51-$G51)&gt;=PrSettings!$M$7,(ABS($F51-$G51-M51+N51)&lt;=1)*1,IF(AND(P51,$F51=$G51,$F51&gt;=PrSettings!$M$6),(ABS(M51-$F51)&lt;=1)*1,IF(AND(P51,$F51+$G51&gt;=PrSettings!$M$8),(ABS(M51-$F51)+ABS(N51-$G51)&lt;=1)*1,""))),"")</f>
        <v/>
      </c>
      <c r="T51" s="220"/>
      <c r="V51" s="186">
        <f t="shared" si="1"/>
        <v>85</v>
      </c>
      <c r="W51" s="187" t="str">
        <f t="shared" si="680"/>
        <v>New Zealand</v>
      </c>
      <c r="X51" s="188">
        <f t="shared" si="29"/>
        <v>29</v>
      </c>
      <c r="Y51" s="187" t="str">
        <f t="shared" si="681"/>
        <v>Egypt</v>
      </c>
      <c r="Z51" s="222"/>
      <c r="AA51" s="222"/>
      <c r="AB51" s="218"/>
      <c r="AC51" s="188" t="str">
        <f t="shared" si="682"/>
        <v/>
      </c>
      <c r="AD51" s="188" t="str">
        <f>IF((AC51&lt;&gt;""),IF(OR($F51&lt;&gt;$G51,PrSettings!$M$4="●"),(($F51-$G51)=(Z51-AA51))*1,0),"")</f>
        <v/>
      </c>
      <c r="AE51" s="188" t="str">
        <f t="shared" si="683"/>
        <v/>
      </c>
      <c r="AF51" s="188" t="str">
        <f>IF(AC51&lt;&gt;"",IF(ABS($F51-$G51)&gt;=PrSettings!$M$7,(ABS($F51-$G51-Z51+AA51)&lt;=1)*1,IF(AND(AC51,$F51=$G51,$F51&gt;=PrSettings!$M$6),(ABS(Z51-$F51)&lt;=1)*1,IF(AND(AC51,$F51+$G51&gt;=PrSettings!$M$8),(ABS(Z51-$F51)+ABS(AA51-$G51)&lt;=1)*1,""))),"")</f>
        <v/>
      </c>
      <c r="AG51" s="220"/>
      <c r="AI51" s="186">
        <f t="shared" si="2"/>
        <v>85</v>
      </c>
      <c r="AJ51" s="187" t="str">
        <f t="shared" si="684"/>
        <v>New Zealand</v>
      </c>
      <c r="AK51" s="188">
        <f t="shared" si="32"/>
        <v>29</v>
      </c>
      <c r="AL51" s="187" t="str">
        <f t="shared" si="685"/>
        <v>Egypt</v>
      </c>
      <c r="AM51" s="222"/>
      <c r="AN51" s="222"/>
      <c r="AO51" s="218"/>
      <c r="AP51" s="188" t="str">
        <f t="shared" si="686"/>
        <v/>
      </c>
      <c r="AQ51" s="188" t="str">
        <f>IF((AP51&lt;&gt;""),IF(OR($F51&lt;&gt;$G51,PrSettings!$M$4="●"),(($F51-$G51)=(AM51-AN51))*1,0),"")</f>
        <v/>
      </c>
      <c r="AR51" s="188" t="str">
        <f t="shared" si="687"/>
        <v/>
      </c>
      <c r="AS51" s="188" t="str">
        <f>IF(AP51&lt;&gt;"",IF(ABS($F51-$G51)&gt;=PrSettings!$M$7,(ABS($F51-$G51-AM51+AN51)&lt;=1)*1,IF(AND(AP51,$F51=$G51,$F51&gt;=PrSettings!$M$6),(ABS(AM51-$F51)&lt;=1)*1,IF(AND(AP51,$F51+$G51&gt;=PrSettings!$M$8),(ABS(AM51-$F51)+ABS(AN51-$G51)&lt;=1)*1,""))),"")</f>
        <v/>
      </c>
      <c r="AT51" s="220"/>
      <c r="AV51" s="186">
        <f t="shared" si="3"/>
        <v>85</v>
      </c>
      <c r="AW51" s="187" t="str">
        <f t="shared" si="688"/>
        <v>New Zealand</v>
      </c>
      <c r="AX51" s="188">
        <f t="shared" si="35"/>
        <v>29</v>
      </c>
      <c r="AY51" s="187" t="str">
        <f t="shared" si="689"/>
        <v>Egypt</v>
      </c>
      <c r="AZ51" s="222"/>
      <c r="BA51" s="222"/>
      <c r="BB51" s="218"/>
      <c r="BC51" s="188" t="str">
        <f t="shared" si="690"/>
        <v/>
      </c>
      <c r="BD51" s="188" t="str">
        <f>IF((BC51&lt;&gt;""),IF(OR($F51&lt;&gt;$G51,PrSettings!$M$4="●"),(($F51-$G51)=(AZ51-BA51))*1,0),"")</f>
        <v/>
      </c>
      <c r="BE51" s="188" t="str">
        <f t="shared" si="691"/>
        <v/>
      </c>
      <c r="BF51" s="188" t="str">
        <f>IF(BC51&lt;&gt;"",IF(ABS($F51-$G51)&gt;=PrSettings!$M$7,(ABS($F51-$G51-AZ51+BA51)&lt;=1)*1,IF(AND(BC51,$F51=$G51,$F51&gt;=PrSettings!$M$6),(ABS(AZ51-$F51)&lt;=1)*1,IF(AND(BC51,$F51+$G51&gt;=PrSettings!$M$8),(ABS(AZ51-$F51)+ABS(BA51-$G51)&lt;=1)*1,""))),"")</f>
        <v/>
      </c>
      <c r="BG51" s="220"/>
      <c r="BI51" s="186">
        <f t="shared" si="4"/>
        <v>85</v>
      </c>
      <c r="BJ51" s="187" t="str">
        <f t="shared" si="692"/>
        <v>New Zealand</v>
      </c>
      <c r="BK51" s="188">
        <f t="shared" si="38"/>
        <v>29</v>
      </c>
      <c r="BL51" s="187" t="str">
        <f t="shared" si="693"/>
        <v>Egypt</v>
      </c>
      <c r="BM51" s="222"/>
      <c r="BN51" s="222"/>
      <c r="BO51" s="218"/>
      <c r="BP51" s="188" t="str">
        <f t="shared" si="694"/>
        <v/>
      </c>
      <c r="BQ51" s="188" t="str">
        <f>IF((BP51&lt;&gt;""),IF(OR($F51&lt;&gt;$G51,PrSettings!$M$4="●"),(($F51-$G51)=(BM51-BN51))*1,0),"")</f>
        <v/>
      </c>
      <c r="BR51" s="188" t="str">
        <f t="shared" si="695"/>
        <v/>
      </c>
      <c r="BS51" s="188" t="str">
        <f>IF(BP51&lt;&gt;"",IF(ABS($F51-$G51)&gt;=PrSettings!$M$7,(ABS($F51-$G51-BM51+BN51)&lt;=1)*1,IF(AND(BP51,$F51=$G51,$F51&gt;=PrSettings!$M$6),(ABS(BM51-$F51)&lt;=1)*1,IF(AND(BP51,$F51+$G51&gt;=PrSettings!$M$8),(ABS(BM51-$F51)+ABS(BN51-$G51)&lt;=1)*1,""))),"")</f>
        <v/>
      </c>
      <c r="BT51" s="220"/>
      <c r="BV51" s="186">
        <f t="shared" si="5"/>
        <v>85</v>
      </c>
      <c r="BW51" s="187" t="str">
        <f t="shared" si="696"/>
        <v>New Zealand</v>
      </c>
      <c r="BX51" s="188">
        <f t="shared" si="41"/>
        <v>29</v>
      </c>
      <c r="BY51" s="187" t="str">
        <f t="shared" si="697"/>
        <v>Egypt</v>
      </c>
      <c r="BZ51" s="222"/>
      <c r="CA51" s="222"/>
      <c r="CB51" s="218"/>
      <c r="CC51" s="188" t="str">
        <f t="shared" si="698"/>
        <v/>
      </c>
      <c r="CD51" s="188" t="str">
        <f>IF((CC51&lt;&gt;""),IF(OR($F51&lt;&gt;$G51,PrSettings!$M$4="●"),(($F51-$G51)=(BZ51-CA51))*1,0),"")</f>
        <v/>
      </c>
      <c r="CE51" s="188" t="str">
        <f t="shared" si="699"/>
        <v/>
      </c>
      <c r="CF51" s="188" t="str">
        <f>IF(CC51&lt;&gt;"",IF(ABS($F51-$G51)&gt;=PrSettings!$M$7,(ABS($F51-$G51-BZ51+CA51)&lt;=1)*1,IF(AND(CC51,$F51=$G51,$F51&gt;=PrSettings!$M$6),(ABS(BZ51-$F51)&lt;=1)*1,IF(AND(CC51,$F51+$G51&gt;=PrSettings!$M$8),(ABS(BZ51-$F51)+ABS(CA51-$G51)&lt;=1)*1,""))),"")</f>
        <v/>
      </c>
      <c r="CG51" s="220"/>
      <c r="CI51" s="186">
        <f t="shared" si="6"/>
        <v>85</v>
      </c>
      <c r="CJ51" s="187" t="str">
        <f t="shared" si="700"/>
        <v>New Zealand</v>
      </c>
      <c r="CK51" s="188">
        <f t="shared" si="44"/>
        <v>29</v>
      </c>
      <c r="CL51" s="187" t="str">
        <f t="shared" si="701"/>
        <v>Egypt</v>
      </c>
      <c r="CM51" s="222"/>
      <c r="CN51" s="222"/>
      <c r="CO51" s="218"/>
      <c r="CP51" s="188" t="str">
        <f t="shared" si="702"/>
        <v/>
      </c>
      <c r="CQ51" s="188" t="str">
        <f>IF((CP51&lt;&gt;""),IF(OR($F51&lt;&gt;$G51,PrSettings!$M$4="●"),(($F51-$G51)=(CM51-CN51))*1,0),"")</f>
        <v/>
      </c>
      <c r="CR51" s="188" t="str">
        <f t="shared" si="703"/>
        <v/>
      </c>
      <c r="CS51" s="188" t="str">
        <f>IF(CP51&lt;&gt;"",IF(ABS($F51-$G51)&gt;=PrSettings!$M$7,(ABS($F51-$G51-CM51+CN51)&lt;=1)*1,IF(AND(CP51,$F51=$G51,$F51&gt;=PrSettings!$M$6),(ABS(CM51-$F51)&lt;=1)*1,IF(AND(CP51,$F51+$G51&gt;=PrSettings!$M$8),(ABS(CM51-$F51)+ABS(CN51-$G51)&lt;=1)*1,""))),"")</f>
        <v/>
      </c>
      <c r="CT51" s="220"/>
      <c r="CV51" s="186">
        <f t="shared" si="7"/>
        <v>85</v>
      </c>
      <c r="CW51" s="187" t="str">
        <f t="shared" si="704"/>
        <v>New Zealand</v>
      </c>
      <c r="CX51" s="188">
        <f t="shared" si="47"/>
        <v>29</v>
      </c>
      <c r="CY51" s="187" t="str">
        <f t="shared" si="705"/>
        <v>Egypt</v>
      </c>
      <c r="CZ51" s="222"/>
      <c r="DA51" s="222"/>
      <c r="DB51" s="218"/>
      <c r="DC51" s="188" t="str">
        <f t="shared" si="706"/>
        <v/>
      </c>
      <c r="DD51" s="188" t="str">
        <f>IF((DC51&lt;&gt;""),IF(OR($F51&lt;&gt;$G51,PrSettings!$M$4="●"),(($F51-$G51)=(CZ51-DA51))*1,0),"")</f>
        <v/>
      </c>
      <c r="DE51" s="188" t="str">
        <f t="shared" si="707"/>
        <v/>
      </c>
      <c r="DF51" s="188" t="str">
        <f>IF(DC51&lt;&gt;"",IF(ABS($F51-$G51)&gt;=PrSettings!$M$7,(ABS($F51-$G51-CZ51+DA51)&lt;=1)*1,IF(AND(DC51,$F51=$G51,$F51&gt;=PrSettings!$M$6),(ABS(CZ51-$F51)&lt;=1)*1,IF(AND(DC51,$F51+$G51&gt;=PrSettings!$M$8),(ABS(CZ51-$F51)+ABS(DA51-$G51)&lt;=1)*1,""))),"")</f>
        <v/>
      </c>
      <c r="DG51" s="220"/>
      <c r="DI51" s="186">
        <f t="shared" si="8"/>
        <v>85</v>
      </c>
      <c r="DJ51" s="187" t="str">
        <f t="shared" si="708"/>
        <v>New Zealand</v>
      </c>
      <c r="DK51" s="188">
        <f t="shared" si="50"/>
        <v>29</v>
      </c>
      <c r="DL51" s="187" t="str">
        <f t="shared" si="709"/>
        <v>Egypt</v>
      </c>
      <c r="DM51" s="222"/>
      <c r="DN51" s="222"/>
      <c r="DO51" s="218"/>
      <c r="DP51" s="188" t="str">
        <f t="shared" si="710"/>
        <v/>
      </c>
      <c r="DQ51" s="188" t="str">
        <f>IF((DP51&lt;&gt;""),IF(OR($F51&lt;&gt;$G51,PrSettings!$M$4="●"),(($F51-$G51)=(DM51-DN51))*1,0),"")</f>
        <v/>
      </c>
      <c r="DR51" s="188" t="str">
        <f t="shared" si="711"/>
        <v/>
      </c>
      <c r="DS51" s="188" t="str">
        <f>IF(DP51&lt;&gt;"",IF(ABS($F51-$G51)&gt;=PrSettings!$M$7,(ABS($F51-$G51-DM51+DN51)&lt;=1)*1,IF(AND(DP51,$F51=$G51,$F51&gt;=PrSettings!$M$6),(ABS(DM51-$F51)&lt;=1)*1,IF(AND(DP51,$F51+$G51&gt;=PrSettings!$M$8),(ABS(DM51-$F51)+ABS(DN51-$G51)&lt;=1)*1,""))),"")</f>
        <v/>
      </c>
      <c r="DT51" s="220"/>
      <c r="DV51" s="186">
        <f t="shared" si="9"/>
        <v>85</v>
      </c>
      <c r="DW51" s="187" t="str">
        <f t="shared" si="712"/>
        <v>New Zealand</v>
      </c>
      <c r="DX51" s="188">
        <f t="shared" si="53"/>
        <v>29</v>
      </c>
      <c r="DY51" s="187" t="str">
        <f t="shared" si="713"/>
        <v>Egypt</v>
      </c>
      <c r="DZ51" s="222"/>
      <c r="EA51" s="222"/>
      <c r="EB51" s="218"/>
      <c r="EC51" s="188" t="str">
        <f t="shared" si="714"/>
        <v/>
      </c>
      <c r="ED51" s="188" t="str">
        <f>IF((EC51&lt;&gt;""),IF(OR($F51&lt;&gt;$G51,PrSettings!$M$4="●"),(($F51-$G51)=(DZ51-EA51))*1,0),"")</f>
        <v/>
      </c>
      <c r="EE51" s="188" t="str">
        <f t="shared" si="715"/>
        <v/>
      </c>
      <c r="EF51" s="188" t="str">
        <f>IF(EC51&lt;&gt;"",IF(ABS($F51-$G51)&gt;=PrSettings!$M$7,(ABS($F51-$G51-DZ51+EA51)&lt;=1)*1,IF(AND(EC51,$F51=$G51,$F51&gt;=PrSettings!$M$6),(ABS(DZ51-$F51)&lt;=1)*1,IF(AND(EC51,$F51+$G51&gt;=PrSettings!$M$8),(ABS(DZ51-$F51)+ABS(EA51-$G51)&lt;=1)*1,""))),"")</f>
        <v/>
      </c>
      <c r="EG51" s="220"/>
      <c r="EI51" s="186">
        <f t="shared" si="10"/>
        <v>85</v>
      </c>
      <c r="EJ51" s="187" t="str">
        <f t="shared" si="716"/>
        <v>New Zealand</v>
      </c>
      <c r="EK51" s="188">
        <f t="shared" si="56"/>
        <v>29</v>
      </c>
      <c r="EL51" s="187" t="str">
        <f t="shared" si="717"/>
        <v>Egypt</v>
      </c>
      <c r="EM51" s="222"/>
      <c r="EN51" s="222"/>
      <c r="EO51" s="218"/>
      <c r="EP51" s="188" t="str">
        <f t="shared" si="718"/>
        <v/>
      </c>
      <c r="EQ51" s="188" t="str">
        <f>IF((EP51&lt;&gt;""),IF(OR($F51&lt;&gt;$G51,PrSettings!$M$4="●"),(($F51-$G51)=(EM51-EN51))*1,0),"")</f>
        <v/>
      </c>
      <c r="ER51" s="188" t="str">
        <f t="shared" si="719"/>
        <v/>
      </c>
      <c r="ES51" s="188" t="str">
        <f>IF(EP51&lt;&gt;"",IF(ABS($F51-$G51)&gt;=PrSettings!$M$7,(ABS($F51-$G51-EM51+EN51)&lt;=1)*1,IF(AND(EP51,$F51=$G51,$F51&gt;=PrSettings!$M$6),(ABS(EM51-$F51)&lt;=1)*1,IF(AND(EP51,$F51+$G51&gt;=PrSettings!$M$8),(ABS(EM51-$F51)+ABS(EN51-$G51)&lt;=1)*1,""))),"")</f>
        <v/>
      </c>
      <c r="ET51" s="220"/>
      <c r="EV51" s="186">
        <f t="shared" si="11"/>
        <v>85</v>
      </c>
      <c r="EW51" s="187" t="str">
        <f t="shared" si="720"/>
        <v>New Zealand</v>
      </c>
      <c r="EX51" s="188">
        <f t="shared" si="59"/>
        <v>29</v>
      </c>
      <c r="EY51" s="187" t="str">
        <f t="shared" si="721"/>
        <v>Egypt</v>
      </c>
      <c r="EZ51" s="222"/>
      <c r="FA51" s="222"/>
      <c r="FB51" s="218"/>
      <c r="FC51" s="188" t="str">
        <f t="shared" si="722"/>
        <v/>
      </c>
      <c r="FD51" s="188" t="str">
        <f>IF((FC51&lt;&gt;""),IF(OR($F51&lt;&gt;$G51,PrSettings!$M$4="●"),(($F51-$G51)=(EZ51-FA51))*1,0),"")</f>
        <v/>
      </c>
      <c r="FE51" s="188" t="str">
        <f t="shared" si="723"/>
        <v/>
      </c>
      <c r="FF51" s="188" t="str">
        <f>IF(FC51&lt;&gt;"",IF(ABS($F51-$G51)&gt;=PrSettings!$M$7,(ABS($F51-$G51-EZ51+FA51)&lt;=1)*1,IF(AND(FC51,$F51=$G51,$F51&gt;=PrSettings!$M$6),(ABS(EZ51-$F51)&lt;=1)*1,IF(AND(FC51,$F51+$G51&gt;=PrSettings!$M$8),(ABS(EZ51-$F51)+ABS(FA51-$G51)&lt;=1)*1,""))),"")</f>
        <v/>
      </c>
      <c r="FG51" s="220"/>
      <c r="FI51" s="186">
        <f t="shared" si="12"/>
        <v>85</v>
      </c>
      <c r="FJ51" s="187" t="str">
        <f t="shared" si="724"/>
        <v>New Zealand</v>
      </c>
      <c r="FK51" s="188">
        <f t="shared" si="62"/>
        <v>29</v>
      </c>
      <c r="FL51" s="187" t="str">
        <f t="shared" si="725"/>
        <v>Egypt</v>
      </c>
      <c r="FM51" s="222"/>
      <c r="FN51" s="222"/>
      <c r="FO51" s="218"/>
      <c r="FP51" s="188" t="str">
        <f t="shared" si="726"/>
        <v/>
      </c>
      <c r="FQ51" s="188" t="str">
        <f>IF((FP51&lt;&gt;""),IF(OR($F51&lt;&gt;$G51,PrSettings!$M$4="●"),(($F51-$G51)=(FM51-FN51))*1,0),"")</f>
        <v/>
      </c>
      <c r="FR51" s="188" t="str">
        <f t="shared" si="727"/>
        <v/>
      </c>
      <c r="FS51" s="188" t="str">
        <f>IF(FP51&lt;&gt;"",IF(ABS($F51-$G51)&gt;=PrSettings!$M$7,(ABS($F51-$G51-FM51+FN51)&lt;=1)*1,IF(AND(FP51,$F51=$G51,$F51&gt;=PrSettings!$M$6),(ABS(FM51-$F51)&lt;=1)*1,IF(AND(FP51,$F51+$G51&gt;=PrSettings!$M$8),(ABS(FM51-$F51)+ABS(FN51-$G51)&lt;=1)*1,""))),"")</f>
        <v/>
      </c>
      <c r="FT51" s="220"/>
      <c r="FV51" s="186">
        <f t="shared" si="13"/>
        <v>85</v>
      </c>
      <c r="FW51" s="187" t="str">
        <f t="shared" si="728"/>
        <v>New Zealand</v>
      </c>
      <c r="FX51" s="188">
        <f t="shared" si="65"/>
        <v>29</v>
      </c>
      <c r="FY51" s="187" t="str">
        <f t="shared" si="729"/>
        <v>Egypt</v>
      </c>
      <c r="FZ51" s="222"/>
      <c r="GA51" s="222"/>
      <c r="GB51" s="218"/>
      <c r="GC51" s="188" t="str">
        <f t="shared" si="730"/>
        <v/>
      </c>
      <c r="GD51" s="188" t="str">
        <f>IF((GC51&lt;&gt;""),IF(OR($F51&lt;&gt;$G51,PrSettings!$M$4="●"),(($F51-$G51)=(FZ51-GA51))*1,0),"")</f>
        <v/>
      </c>
      <c r="GE51" s="188" t="str">
        <f t="shared" si="731"/>
        <v/>
      </c>
      <c r="GF51" s="188" t="str">
        <f>IF(GC51&lt;&gt;"",IF(ABS($F51-$G51)&gt;=PrSettings!$M$7,(ABS($F51-$G51-FZ51+GA51)&lt;=1)*1,IF(AND(GC51,$F51=$G51,$F51&gt;=PrSettings!$M$6),(ABS(FZ51-$F51)&lt;=1)*1,IF(AND(GC51,$F51+$G51&gt;=PrSettings!$M$8),(ABS(FZ51-$F51)+ABS(GA51-$G51)&lt;=1)*1,""))),"")</f>
        <v/>
      </c>
      <c r="GG51" s="220"/>
      <c r="GI51" s="186">
        <f t="shared" si="14"/>
        <v>85</v>
      </c>
      <c r="GJ51" s="187" t="str">
        <f t="shared" si="732"/>
        <v>New Zealand</v>
      </c>
      <c r="GK51" s="188">
        <f t="shared" si="68"/>
        <v>29</v>
      </c>
      <c r="GL51" s="187" t="str">
        <f t="shared" si="733"/>
        <v>Egypt</v>
      </c>
      <c r="GM51" s="222"/>
      <c r="GN51" s="222"/>
      <c r="GO51" s="218"/>
      <c r="GP51" s="188" t="str">
        <f t="shared" si="734"/>
        <v/>
      </c>
      <c r="GQ51" s="188" t="str">
        <f>IF((GP51&lt;&gt;""),IF(OR($F51&lt;&gt;$G51,PrSettings!$M$4="●"),(($F51-$G51)=(GM51-GN51))*1,0),"")</f>
        <v/>
      </c>
      <c r="GR51" s="188" t="str">
        <f t="shared" si="735"/>
        <v/>
      </c>
      <c r="GS51" s="188" t="str">
        <f>IF(GP51&lt;&gt;"",IF(ABS($F51-$G51)&gt;=PrSettings!$M$7,(ABS($F51-$G51-GM51+GN51)&lt;=1)*1,IF(AND(GP51,$F51=$G51,$F51&gt;=PrSettings!$M$6),(ABS(GM51-$F51)&lt;=1)*1,IF(AND(GP51,$F51+$G51&gt;=PrSettings!$M$8),(ABS(GM51-$F51)+ABS(GN51-$G51)&lt;=1)*1,""))),"")</f>
        <v/>
      </c>
      <c r="GT51" s="220"/>
      <c r="GV51" s="186">
        <f t="shared" si="15"/>
        <v>85</v>
      </c>
      <c r="GW51" s="187" t="str">
        <f t="shared" si="736"/>
        <v>New Zealand</v>
      </c>
      <c r="GX51" s="188">
        <f t="shared" si="71"/>
        <v>29</v>
      </c>
      <c r="GY51" s="187" t="str">
        <f t="shared" si="737"/>
        <v>Egypt</v>
      </c>
      <c r="GZ51" s="222"/>
      <c r="HA51" s="222"/>
      <c r="HB51" s="218"/>
      <c r="HC51" s="188" t="str">
        <f t="shared" si="738"/>
        <v/>
      </c>
      <c r="HD51" s="188" t="str">
        <f>IF((HC51&lt;&gt;""),IF(OR($F51&lt;&gt;$G51,PrSettings!$M$4="●"),(($F51-$G51)=(GZ51-HA51))*1,0),"")</f>
        <v/>
      </c>
      <c r="HE51" s="188" t="str">
        <f t="shared" si="739"/>
        <v/>
      </c>
      <c r="HF51" s="188" t="str">
        <f>IF(HC51&lt;&gt;"",IF(ABS($F51-$G51)&gt;=PrSettings!$M$7,(ABS($F51-$G51-GZ51+HA51)&lt;=1)*1,IF(AND(HC51,$F51=$G51,$F51&gt;=PrSettings!$M$6),(ABS(GZ51-$F51)&lt;=1)*1,IF(AND(HC51,$F51+$G51&gt;=PrSettings!$M$8),(ABS(GZ51-$F51)+ABS(HA51-$G51)&lt;=1)*1,""))),"")</f>
        <v/>
      </c>
      <c r="HG51" s="220"/>
      <c r="HI51" s="186">
        <f t="shared" si="16"/>
        <v>85</v>
      </c>
      <c r="HJ51" s="187" t="str">
        <f t="shared" si="740"/>
        <v>New Zealand</v>
      </c>
      <c r="HK51" s="188">
        <f t="shared" si="74"/>
        <v>29</v>
      </c>
      <c r="HL51" s="187" t="str">
        <f t="shared" si="741"/>
        <v>Egypt</v>
      </c>
      <c r="HM51" s="222"/>
      <c r="HN51" s="222"/>
      <c r="HO51" s="218"/>
      <c r="HP51" s="188" t="str">
        <f t="shared" si="742"/>
        <v/>
      </c>
      <c r="HQ51" s="188" t="str">
        <f>IF((HP51&lt;&gt;""),IF(OR($F51&lt;&gt;$G51,PrSettings!$M$4="●"),(($F51-$G51)=(HM51-HN51))*1,0),"")</f>
        <v/>
      </c>
      <c r="HR51" s="188" t="str">
        <f t="shared" si="743"/>
        <v/>
      </c>
      <c r="HS51" s="188" t="str">
        <f>IF(HP51&lt;&gt;"",IF(ABS($F51-$G51)&gt;=PrSettings!$M$7,(ABS($F51-$G51-HM51+HN51)&lt;=1)*1,IF(AND(HP51,$F51=$G51,$F51&gt;=PrSettings!$M$6),(ABS(HM51-$F51)&lt;=1)*1,IF(AND(HP51,$F51+$G51&gt;=PrSettings!$M$8),(ABS(HM51-$F51)+ABS(HN51-$G51)&lt;=1)*1,""))),"")</f>
        <v/>
      </c>
      <c r="HT51" s="220"/>
      <c r="HV51" s="186">
        <f t="shared" si="17"/>
        <v>85</v>
      </c>
      <c r="HW51" s="187" t="str">
        <f t="shared" si="744"/>
        <v>New Zealand</v>
      </c>
      <c r="HX51" s="188">
        <f t="shared" si="77"/>
        <v>29</v>
      </c>
      <c r="HY51" s="187" t="str">
        <f t="shared" si="745"/>
        <v>Egypt</v>
      </c>
      <c r="HZ51" s="222"/>
      <c r="IA51" s="222"/>
      <c r="IB51" s="218"/>
      <c r="IC51" s="188" t="str">
        <f t="shared" si="746"/>
        <v/>
      </c>
      <c r="ID51" s="188" t="str">
        <f>IF((IC51&lt;&gt;""),IF(OR($F51&lt;&gt;$G51,PrSettings!$M$4="●"),(($F51-$G51)=(HZ51-IA51))*1,0),"")</f>
        <v/>
      </c>
      <c r="IE51" s="188" t="str">
        <f t="shared" si="747"/>
        <v/>
      </c>
      <c r="IF51" s="188" t="str">
        <f>IF(IC51&lt;&gt;"",IF(ABS($F51-$G51)&gt;=PrSettings!$M$7,(ABS($F51-$G51-HZ51+IA51)&lt;=1)*1,IF(AND(IC51,$F51=$G51,$F51&gt;=PrSettings!$M$6),(ABS(HZ51-$F51)&lt;=1)*1,IF(AND(IC51,$F51+$G51&gt;=PrSettings!$M$8),(ABS(HZ51-$F51)+ABS(IA51-$G51)&lt;=1)*1,""))),"")</f>
        <v/>
      </c>
      <c r="IG51" s="220"/>
      <c r="II51" s="186">
        <f t="shared" si="18"/>
        <v>85</v>
      </c>
      <c r="IJ51" s="187" t="str">
        <f t="shared" si="748"/>
        <v>New Zealand</v>
      </c>
      <c r="IK51" s="188">
        <f t="shared" si="80"/>
        <v>29</v>
      </c>
      <c r="IL51" s="187" t="str">
        <f t="shared" si="749"/>
        <v>Egypt</v>
      </c>
      <c r="IM51" s="222"/>
      <c r="IN51" s="222"/>
      <c r="IO51" s="218"/>
      <c r="IP51" s="188" t="str">
        <f t="shared" si="750"/>
        <v/>
      </c>
      <c r="IQ51" s="188" t="str">
        <f>IF((IP51&lt;&gt;""),IF(OR($F51&lt;&gt;$G51,PrSettings!$M$4="●"),(($F51-$G51)=(IM51-IN51))*1,0),"")</f>
        <v/>
      </c>
      <c r="IR51" s="188" t="str">
        <f t="shared" si="751"/>
        <v/>
      </c>
      <c r="IS51" s="188" t="str">
        <f>IF(IP51&lt;&gt;"",IF(ABS($F51-$G51)&gt;=PrSettings!$M$7,(ABS($F51-$G51-IM51+IN51)&lt;=1)*1,IF(AND(IP51,$F51=$G51,$F51&gt;=PrSettings!$M$6),(ABS(IM51-$F51)&lt;=1)*1,IF(AND(IP51,$F51+$G51&gt;=PrSettings!$M$8),(ABS(IM51-$F51)+ABS(IN51-$G51)&lt;=1)*1,""))),"")</f>
        <v/>
      </c>
      <c r="IT51" s="220"/>
      <c r="IV51" s="186">
        <f t="shared" si="19"/>
        <v>85</v>
      </c>
      <c r="IW51" s="187" t="str">
        <f t="shared" si="752"/>
        <v>New Zealand</v>
      </c>
      <c r="IX51" s="188">
        <f t="shared" si="83"/>
        <v>29</v>
      </c>
      <c r="IY51" s="187" t="str">
        <f t="shared" si="753"/>
        <v>Egypt</v>
      </c>
      <c r="IZ51" s="222"/>
      <c r="JA51" s="222"/>
      <c r="JB51" s="218"/>
      <c r="JC51" s="188" t="str">
        <f t="shared" si="754"/>
        <v/>
      </c>
      <c r="JD51" s="188" t="str">
        <f>IF((JC51&lt;&gt;""),IF(OR($F51&lt;&gt;$G51,PrSettings!$M$4="●"),(($F51-$G51)=(IZ51-JA51))*1,0),"")</f>
        <v/>
      </c>
      <c r="JE51" s="188" t="str">
        <f t="shared" si="755"/>
        <v/>
      </c>
      <c r="JF51" s="188" t="str">
        <f>IF(JC51&lt;&gt;"",IF(ABS($F51-$G51)&gt;=PrSettings!$M$7,(ABS($F51-$G51-IZ51+JA51)&lt;=1)*1,IF(AND(JC51,$F51=$G51,$F51&gt;=PrSettings!$M$6),(ABS(IZ51-$F51)&lt;=1)*1,IF(AND(JC51,$F51+$G51&gt;=PrSettings!$M$8),(ABS(IZ51-$F51)+ABS(JA51-$G51)&lt;=1)*1,""))),"")</f>
        <v/>
      </c>
      <c r="JG51" s="220"/>
      <c r="JI51" s="186">
        <f t="shared" si="20"/>
        <v>85</v>
      </c>
      <c r="JJ51" s="187" t="str">
        <f t="shared" si="756"/>
        <v>New Zealand</v>
      </c>
      <c r="JK51" s="188">
        <f t="shared" si="86"/>
        <v>29</v>
      </c>
      <c r="JL51" s="187" t="str">
        <f t="shared" si="757"/>
        <v>Egypt</v>
      </c>
      <c r="JM51" s="222"/>
      <c r="JN51" s="222"/>
      <c r="JO51" s="218"/>
      <c r="JP51" s="188" t="str">
        <f t="shared" si="758"/>
        <v/>
      </c>
      <c r="JQ51" s="188" t="str">
        <f>IF((JP51&lt;&gt;""),IF(OR($F51&lt;&gt;$G51,PrSettings!$M$4="●"),(($F51-$G51)=(JM51-JN51))*1,0),"")</f>
        <v/>
      </c>
      <c r="JR51" s="188" t="str">
        <f t="shared" si="759"/>
        <v/>
      </c>
      <c r="JS51" s="188" t="str">
        <f>IF(JP51&lt;&gt;"",IF(ABS($F51-$G51)&gt;=PrSettings!$M$7,(ABS($F51-$G51-JM51+JN51)&lt;=1)*1,IF(AND(JP51,$F51=$G51,$F51&gt;=PrSettings!$M$6),(ABS(JM51-$F51)&lt;=1)*1,IF(AND(JP51,$F51+$G51&gt;=PrSettings!$M$8),(ABS(JM51-$F51)+ABS(JN51-$G51)&lt;=1)*1,""))),"")</f>
        <v/>
      </c>
      <c r="JT51" s="220"/>
      <c r="JV51" s="186">
        <f t="shared" si="21"/>
        <v>85</v>
      </c>
      <c r="JW51" s="187" t="str">
        <f t="shared" si="760"/>
        <v>New Zealand</v>
      </c>
      <c r="JX51" s="188">
        <f t="shared" si="89"/>
        <v>29</v>
      </c>
      <c r="JY51" s="187" t="str">
        <f t="shared" si="761"/>
        <v>Egypt</v>
      </c>
      <c r="JZ51" s="222"/>
      <c r="KA51" s="222"/>
      <c r="KB51" s="218"/>
      <c r="KC51" s="188" t="str">
        <f t="shared" si="762"/>
        <v/>
      </c>
      <c r="KD51" s="188" t="str">
        <f>IF((KC51&lt;&gt;""),IF(OR($F51&lt;&gt;$G51,PrSettings!$M$4="●"),(($F51-$G51)=(JZ51-KA51))*1,0),"")</f>
        <v/>
      </c>
      <c r="KE51" s="188" t="str">
        <f t="shared" si="763"/>
        <v/>
      </c>
      <c r="KF51" s="188" t="str">
        <f>IF(KC51&lt;&gt;"",IF(ABS($F51-$G51)&gt;=PrSettings!$M$7,(ABS($F51-$G51-JZ51+KA51)&lt;=1)*1,IF(AND(KC51,$F51=$G51,$F51&gt;=PrSettings!$M$6),(ABS(JZ51-$F51)&lt;=1)*1,IF(AND(KC51,$F51+$G51&gt;=PrSettings!$M$8),(ABS(JZ51-$F51)+ABS(KA51-$G51)&lt;=1)*1,""))),"")</f>
        <v/>
      </c>
      <c r="KG51" s="220"/>
      <c r="KI51" s="186">
        <f t="shared" si="22"/>
        <v>85</v>
      </c>
      <c r="KJ51" s="187" t="str">
        <f t="shared" si="764"/>
        <v>New Zealand</v>
      </c>
      <c r="KK51" s="188">
        <f t="shared" si="92"/>
        <v>29</v>
      </c>
      <c r="KL51" s="187" t="str">
        <f t="shared" si="765"/>
        <v>Egypt</v>
      </c>
      <c r="KM51" s="222"/>
      <c r="KN51" s="222"/>
      <c r="KO51" s="218"/>
      <c r="KP51" s="188" t="str">
        <f t="shared" si="766"/>
        <v/>
      </c>
      <c r="KQ51" s="188" t="str">
        <f>IF((KP51&lt;&gt;""),IF(OR($F51&lt;&gt;$G51,PrSettings!$M$4="●"),(($F51-$G51)=(KM51-KN51))*1,0),"")</f>
        <v/>
      </c>
      <c r="KR51" s="188" t="str">
        <f t="shared" si="767"/>
        <v/>
      </c>
      <c r="KS51" s="188" t="str">
        <f>IF(KP51&lt;&gt;"",IF(ABS($F51-$G51)&gt;=PrSettings!$M$7,(ABS($F51-$G51-KM51+KN51)&lt;=1)*1,IF(AND(KP51,$F51=$G51,$F51&gt;=PrSettings!$M$6),(ABS(KM51-$F51)&lt;=1)*1,IF(AND(KP51,$F51+$G51&gt;=PrSettings!$M$8),(ABS(KM51-$F51)+ABS(KN51-$G51)&lt;=1)*1,""))),"")</f>
        <v/>
      </c>
      <c r="KT51" s="220"/>
      <c r="KV51" s="186">
        <f t="shared" si="23"/>
        <v>85</v>
      </c>
      <c r="KW51" s="187" t="str">
        <f t="shared" si="768"/>
        <v>New Zealand</v>
      </c>
      <c r="KX51" s="188">
        <f t="shared" si="95"/>
        <v>29</v>
      </c>
      <c r="KY51" s="187" t="str">
        <f t="shared" si="769"/>
        <v>Egypt</v>
      </c>
      <c r="KZ51" s="222"/>
      <c r="LA51" s="222"/>
      <c r="LB51" s="218"/>
      <c r="LC51" s="188" t="str">
        <f t="shared" si="770"/>
        <v/>
      </c>
      <c r="LD51" s="188" t="str">
        <f>IF((LC51&lt;&gt;""),IF(OR($F51&lt;&gt;$G51,PrSettings!$M$4="●"),(($F51-$G51)=(KZ51-LA51))*1,0),"")</f>
        <v/>
      </c>
      <c r="LE51" s="188" t="str">
        <f t="shared" si="771"/>
        <v/>
      </c>
      <c r="LF51" s="188" t="str">
        <f>IF(LC51&lt;&gt;"",IF(ABS($F51-$G51)&gt;=PrSettings!$M$7,(ABS($F51-$G51-KZ51+LA51)&lt;=1)*1,IF(AND(LC51,$F51=$G51,$F51&gt;=PrSettings!$M$6),(ABS(KZ51-$F51)&lt;=1)*1,IF(AND(LC51,$F51+$G51&gt;=PrSettings!$M$8),(ABS(KZ51-$F51)+ABS(LA51-$G51)&lt;=1)*1,""))),"")</f>
        <v/>
      </c>
      <c r="LG51" s="220"/>
      <c r="LI51" s="186">
        <f t="shared" si="24"/>
        <v>85</v>
      </c>
      <c r="LJ51" s="187" t="str">
        <f t="shared" si="772"/>
        <v>New Zealand</v>
      </c>
      <c r="LK51" s="188">
        <f t="shared" si="98"/>
        <v>29</v>
      </c>
      <c r="LL51" s="187" t="str">
        <f t="shared" si="773"/>
        <v>Egypt</v>
      </c>
      <c r="LM51" s="222"/>
      <c r="LN51" s="222"/>
      <c r="LO51" s="218"/>
      <c r="LP51" s="188" t="str">
        <f t="shared" si="774"/>
        <v/>
      </c>
      <c r="LQ51" s="188" t="str">
        <f>IF((LP51&lt;&gt;""),IF(OR($F51&lt;&gt;$G51,PrSettings!$M$4="●"),(($F51-$G51)=(LM51-LN51))*1,0),"")</f>
        <v/>
      </c>
      <c r="LR51" s="188" t="str">
        <f t="shared" si="775"/>
        <v/>
      </c>
      <c r="LS51" s="188" t="str">
        <f>IF(LP51&lt;&gt;"",IF(ABS($F51-$G51)&gt;=PrSettings!$M$7,(ABS($F51-$G51-LM51+LN51)&lt;=1)*1,IF(AND(LP51,$F51=$G51,$F51&gt;=PrSettings!$M$6),(ABS(LM51-$F51)&lt;=1)*1,IF(AND(LP51,$F51+$G51&gt;=PrSettings!$M$8),(ABS(LM51-$F51)+ABS(LN51-$G51)&lt;=1)*1,""))),"")</f>
        <v/>
      </c>
      <c r="LT51" s="220"/>
      <c r="LV51" s="186">
        <f t="shared" si="25"/>
        <v>85</v>
      </c>
      <c r="LW51" s="187" t="str">
        <f t="shared" si="776"/>
        <v>New Zealand</v>
      </c>
      <c r="LX51" s="188">
        <f t="shared" si="101"/>
        <v>29</v>
      </c>
      <c r="LY51" s="187" t="str">
        <f t="shared" si="777"/>
        <v>Egypt</v>
      </c>
      <c r="LZ51" s="222"/>
      <c r="MA51" s="222"/>
      <c r="MB51" s="218"/>
      <c r="MC51" s="188" t="str">
        <f t="shared" si="778"/>
        <v/>
      </c>
      <c r="MD51" s="188" t="str">
        <f>IF((MC51&lt;&gt;""),IF(OR($F51&lt;&gt;$G51,PrSettings!$M$4="●"),(($F51-$G51)=(LZ51-MA51))*1,0),"")</f>
        <v/>
      </c>
      <c r="ME51" s="188" t="str">
        <f t="shared" si="779"/>
        <v/>
      </c>
      <c r="MF51" s="188" t="str">
        <f>IF(MC51&lt;&gt;"",IF(ABS($F51-$G51)&gt;=PrSettings!$M$7,(ABS($F51-$G51-LZ51+MA51)&lt;=1)*1,IF(AND(MC51,$F51=$G51,$F51&gt;=PrSettings!$M$6),(ABS(LZ51-$F51)&lt;=1)*1,IF(AND(MC51,$F51+$G51&gt;=PrSettings!$M$8),(ABS(LZ51-$F51)+ABS(MA51-$G51)&lt;=1)*1,""))),"")</f>
        <v/>
      </c>
      <c r="MG51" s="220"/>
    </row>
    <row r="52" spans="2:345">
      <c r="B52" s="186">
        <f>INDEX(Groups!$C$7:$C$65,MATCH(C52,Groups!$D$7:$D$65,0))</f>
        <v>29</v>
      </c>
      <c r="C52" s="187" t="str">
        <f>CalcG!$P$26</f>
        <v>Egypt</v>
      </c>
      <c r="D52" s="188">
        <f>INDEX(Groups!$C$7:$C$65,MATCH(E52,Groups!$D$7:$D$65,0))</f>
        <v>21</v>
      </c>
      <c r="E52" s="187" t="str">
        <f>CalcG!$Q$26</f>
        <v>IR Iran</v>
      </c>
      <c r="F52" s="189" t="str">
        <f>CalcG!$R$26</f>
        <v/>
      </c>
      <c r="G52" s="190" t="str">
        <f>CalcG!$S$26</f>
        <v/>
      </c>
      <c r="I52" s="186">
        <f t="shared" si="0"/>
        <v>29</v>
      </c>
      <c r="J52" s="187" t="str">
        <f t="shared" si="676"/>
        <v>Egypt</v>
      </c>
      <c r="K52" s="188">
        <f t="shared" si="26"/>
        <v>21</v>
      </c>
      <c r="L52" s="187" t="str">
        <f t="shared" si="677"/>
        <v>IR Iran</v>
      </c>
      <c r="M52" s="222"/>
      <c r="N52" s="222"/>
      <c r="O52" s="218"/>
      <c r="P52" s="188" t="str">
        <f t="shared" si="678"/>
        <v/>
      </c>
      <c r="Q52" s="188" t="str">
        <f>IF((P52&lt;&gt;""),IF(OR($F52&lt;&gt;$G52,PrSettings!$M$4="●"),(($F52-$G52)=(M52-N52))*1,0),"")</f>
        <v/>
      </c>
      <c r="R52" s="188" t="str">
        <f t="shared" si="679"/>
        <v/>
      </c>
      <c r="S52" s="188" t="str">
        <f>IF(P52&lt;&gt;"",IF(ABS($F52-$G52)&gt;=PrSettings!$M$7,(ABS($F52-$G52-M52+N52)&lt;=1)*1,IF(AND(P52,$F52=$G52,$F52&gt;=PrSettings!$M$6),(ABS(M52-$F52)&lt;=1)*1,IF(AND(P52,$F52+$G52&gt;=PrSettings!$M$8),(ABS(M52-$F52)+ABS(N52-$G52)&lt;=1)*1,""))),"")</f>
        <v/>
      </c>
      <c r="T52" s="220"/>
      <c r="V52" s="186">
        <f t="shared" si="1"/>
        <v>29</v>
      </c>
      <c r="W52" s="187" t="str">
        <f t="shared" si="680"/>
        <v>Egypt</v>
      </c>
      <c r="X52" s="188">
        <f t="shared" si="29"/>
        <v>21</v>
      </c>
      <c r="Y52" s="187" t="str">
        <f t="shared" si="681"/>
        <v>IR Iran</v>
      </c>
      <c r="Z52" s="222"/>
      <c r="AA52" s="222"/>
      <c r="AB52" s="218"/>
      <c r="AC52" s="188" t="str">
        <f t="shared" si="682"/>
        <v/>
      </c>
      <c r="AD52" s="188" t="str">
        <f>IF((AC52&lt;&gt;""),IF(OR($F52&lt;&gt;$G52,PrSettings!$M$4="●"),(($F52-$G52)=(Z52-AA52))*1,0),"")</f>
        <v/>
      </c>
      <c r="AE52" s="188" t="str">
        <f t="shared" si="683"/>
        <v/>
      </c>
      <c r="AF52" s="188" t="str">
        <f>IF(AC52&lt;&gt;"",IF(ABS($F52-$G52)&gt;=PrSettings!$M$7,(ABS($F52-$G52-Z52+AA52)&lt;=1)*1,IF(AND(AC52,$F52=$G52,$F52&gt;=PrSettings!$M$6),(ABS(Z52-$F52)&lt;=1)*1,IF(AND(AC52,$F52+$G52&gt;=PrSettings!$M$8),(ABS(Z52-$F52)+ABS(AA52-$G52)&lt;=1)*1,""))),"")</f>
        <v/>
      </c>
      <c r="AG52" s="220"/>
      <c r="AI52" s="186">
        <f t="shared" si="2"/>
        <v>29</v>
      </c>
      <c r="AJ52" s="187" t="str">
        <f t="shared" si="684"/>
        <v>Egypt</v>
      </c>
      <c r="AK52" s="188">
        <f t="shared" si="32"/>
        <v>21</v>
      </c>
      <c r="AL52" s="187" t="str">
        <f t="shared" si="685"/>
        <v>IR Iran</v>
      </c>
      <c r="AM52" s="222"/>
      <c r="AN52" s="222"/>
      <c r="AO52" s="218"/>
      <c r="AP52" s="188" t="str">
        <f t="shared" si="686"/>
        <v/>
      </c>
      <c r="AQ52" s="188" t="str">
        <f>IF((AP52&lt;&gt;""),IF(OR($F52&lt;&gt;$G52,PrSettings!$M$4="●"),(($F52-$G52)=(AM52-AN52))*1,0),"")</f>
        <v/>
      </c>
      <c r="AR52" s="188" t="str">
        <f t="shared" si="687"/>
        <v/>
      </c>
      <c r="AS52" s="188" t="str">
        <f>IF(AP52&lt;&gt;"",IF(ABS($F52-$G52)&gt;=PrSettings!$M$7,(ABS($F52-$G52-AM52+AN52)&lt;=1)*1,IF(AND(AP52,$F52=$G52,$F52&gt;=PrSettings!$M$6),(ABS(AM52-$F52)&lt;=1)*1,IF(AND(AP52,$F52+$G52&gt;=PrSettings!$M$8),(ABS(AM52-$F52)+ABS(AN52-$G52)&lt;=1)*1,""))),"")</f>
        <v/>
      </c>
      <c r="AT52" s="220"/>
      <c r="AV52" s="186">
        <f t="shared" si="3"/>
        <v>29</v>
      </c>
      <c r="AW52" s="187" t="str">
        <f t="shared" si="688"/>
        <v>Egypt</v>
      </c>
      <c r="AX52" s="188">
        <f t="shared" si="35"/>
        <v>21</v>
      </c>
      <c r="AY52" s="187" t="str">
        <f t="shared" si="689"/>
        <v>IR Iran</v>
      </c>
      <c r="AZ52" s="222"/>
      <c r="BA52" s="222"/>
      <c r="BB52" s="218"/>
      <c r="BC52" s="188" t="str">
        <f t="shared" si="690"/>
        <v/>
      </c>
      <c r="BD52" s="188" t="str">
        <f>IF((BC52&lt;&gt;""),IF(OR($F52&lt;&gt;$G52,PrSettings!$M$4="●"),(($F52-$G52)=(AZ52-BA52))*1,0),"")</f>
        <v/>
      </c>
      <c r="BE52" s="188" t="str">
        <f t="shared" si="691"/>
        <v/>
      </c>
      <c r="BF52" s="188" t="str">
        <f>IF(BC52&lt;&gt;"",IF(ABS($F52-$G52)&gt;=PrSettings!$M$7,(ABS($F52-$G52-AZ52+BA52)&lt;=1)*1,IF(AND(BC52,$F52=$G52,$F52&gt;=PrSettings!$M$6),(ABS(AZ52-$F52)&lt;=1)*1,IF(AND(BC52,$F52+$G52&gt;=PrSettings!$M$8),(ABS(AZ52-$F52)+ABS(BA52-$G52)&lt;=1)*1,""))),"")</f>
        <v/>
      </c>
      <c r="BG52" s="220"/>
      <c r="BI52" s="186">
        <f t="shared" si="4"/>
        <v>29</v>
      </c>
      <c r="BJ52" s="187" t="str">
        <f t="shared" si="692"/>
        <v>Egypt</v>
      </c>
      <c r="BK52" s="188">
        <f t="shared" si="38"/>
        <v>21</v>
      </c>
      <c r="BL52" s="187" t="str">
        <f t="shared" si="693"/>
        <v>IR Iran</v>
      </c>
      <c r="BM52" s="222"/>
      <c r="BN52" s="222"/>
      <c r="BO52" s="218"/>
      <c r="BP52" s="188" t="str">
        <f t="shared" si="694"/>
        <v/>
      </c>
      <c r="BQ52" s="188" t="str">
        <f>IF((BP52&lt;&gt;""),IF(OR($F52&lt;&gt;$G52,PrSettings!$M$4="●"),(($F52-$G52)=(BM52-BN52))*1,0),"")</f>
        <v/>
      </c>
      <c r="BR52" s="188" t="str">
        <f t="shared" si="695"/>
        <v/>
      </c>
      <c r="BS52" s="188" t="str">
        <f>IF(BP52&lt;&gt;"",IF(ABS($F52-$G52)&gt;=PrSettings!$M$7,(ABS($F52-$G52-BM52+BN52)&lt;=1)*1,IF(AND(BP52,$F52=$G52,$F52&gt;=PrSettings!$M$6),(ABS(BM52-$F52)&lt;=1)*1,IF(AND(BP52,$F52+$G52&gt;=PrSettings!$M$8),(ABS(BM52-$F52)+ABS(BN52-$G52)&lt;=1)*1,""))),"")</f>
        <v/>
      </c>
      <c r="BT52" s="220"/>
      <c r="BV52" s="186">
        <f t="shared" si="5"/>
        <v>29</v>
      </c>
      <c r="BW52" s="187" t="str">
        <f t="shared" si="696"/>
        <v>Egypt</v>
      </c>
      <c r="BX52" s="188">
        <f t="shared" si="41"/>
        <v>21</v>
      </c>
      <c r="BY52" s="187" t="str">
        <f t="shared" si="697"/>
        <v>IR Iran</v>
      </c>
      <c r="BZ52" s="222"/>
      <c r="CA52" s="222"/>
      <c r="CB52" s="218"/>
      <c r="CC52" s="188" t="str">
        <f t="shared" si="698"/>
        <v/>
      </c>
      <c r="CD52" s="188" t="str">
        <f>IF((CC52&lt;&gt;""),IF(OR($F52&lt;&gt;$G52,PrSettings!$M$4="●"),(($F52-$G52)=(BZ52-CA52))*1,0),"")</f>
        <v/>
      </c>
      <c r="CE52" s="188" t="str">
        <f t="shared" si="699"/>
        <v/>
      </c>
      <c r="CF52" s="188" t="str">
        <f>IF(CC52&lt;&gt;"",IF(ABS($F52-$G52)&gt;=PrSettings!$M$7,(ABS($F52-$G52-BZ52+CA52)&lt;=1)*1,IF(AND(CC52,$F52=$G52,$F52&gt;=PrSettings!$M$6),(ABS(BZ52-$F52)&lt;=1)*1,IF(AND(CC52,$F52+$G52&gt;=PrSettings!$M$8),(ABS(BZ52-$F52)+ABS(CA52-$G52)&lt;=1)*1,""))),"")</f>
        <v/>
      </c>
      <c r="CG52" s="220"/>
      <c r="CI52" s="186">
        <f t="shared" si="6"/>
        <v>29</v>
      </c>
      <c r="CJ52" s="187" t="str">
        <f t="shared" si="700"/>
        <v>Egypt</v>
      </c>
      <c r="CK52" s="188">
        <f t="shared" si="44"/>
        <v>21</v>
      </c>
      <c r="CL52" s="187" t="str">
        <f t="shared" si="701"/>
        <v>IR Iran</v>
      </c>
      <c r="CM52" s="222"/>
      <c r="CN52" s="222"/>
      <c r="CO52" s="218"/>
      <c r="CP52" s="188" t="str">
        <f t="shared" si="702"/>
        <v/>
      </c>
      <c r="CQ52" s="188" t="str">
        <f>IF((CP52&lt;&gt;""),IF(OR($F52&lt;&gt;$G52,PrSettings!$M$4="●"),(($F52-$G52)=(CM52-CN52))*1,0),"")</f>
        <v/>
      </c>
      <c r="CR52" s="188" t="str">
        <f t="shared" si="703"/>
        <v/>
      </c>
      <c r="CS52" s="188" t="str">
        <f>IF(CP52&lt;&gt;"",IF(ABS($F52-$G52)&gt;=PrSettings!$M$7,(ABS($F52-$G52-CM52+CN52)&lt;=1)*1,IF(AND(CP52,$F52=$G52,$F52&gt;=PrSettings!$M$6),(ABS(CM52-$F52)&lt;=1)*1,IF(AND(CP52,$F52+$G52&gt;=PrSettings!$M$8),(ABS(CM52-$F52)+ABS(CN52-$G52)&lt;=1)*1,""))),"")</f>
        <v/>
      </c>
      <c r="CT52" s="220"/>
      <c r="CV52" s="186">
        <f t="shared" si="7"/>
        <v>29</v>
      </c>
      <c r="CW52" s="187" t="str">
        <f t="shared" si="704"/>
        <v>Egypt</v>
      </c>
      <c r="CX52" s="188">
        <f t="shared" si="47"/>
        <v>21</v>
      </c>
      <c r="CY52" s="187" t="str">
        <f t="shared" si="705"/>
        <v>IR Iran</v>
      </c>
      <c r="CZ52" s="222"/>
      <c r="DA52" s="222"/>
      <c r="DB52" s="218"/>
      <c r="DC52" s="188" t="str">
        <f t="shared" si="706"/>
        <v/>
      </c>
      <c r="DD52" s="188" t="str">
        <f>IF((DC52&lt;&gt;""),IF(OR($F52&lt;&gt;$G52,PrSettings!$M$4="●"),(($F52-$G52)=(CZ52-DA52))*1,0),"")</f>
        <v/>
      </c>
      <c r="DE52" s="188" t="str">
        <f t="shared" si="707"/>
        <v/>
      </c>
      <c r="DF52" s="188" t="str">
        <f>IF(DC52&lt;&gt;"",IF(ABS($F52-$G52)&gt;=PrSettings!$M$7,(ABS($F52-$G52-CZ52+DA52)&lt;=1)*1,IF(AND(DC52,$F52=$G52,$F52&gt;=PrSettings!$M$6),(ABS(CZ52-$F52)&lt;=1)*1,IF(AND(DC52,$F52+$G52&gt;=PrSettings!$M$8),(ABS(CZ52-$F52)+ABS(DA52-$G52)&lt;=1)*1,""))),"")</f>
        <v/>
      </c>
      <c r="DG52" s="220"/>
      <c r="DI52" s="186">
        <f t="shared" si="8"/>
        <v>29</v>
      </c>
      <c r="DJ52" s="187" t="str">
        <f t="shared" si="708"/>
        <v>Egypt</v>
      </c>
      <c r="DK52" s="188">
        <f t="shared" si="50"/>
        <v>21</v>
      </c>
      <c r="DL52" s="187" t="str">
        <f t="shared" si="709"/>
        <v>IR Iran</v>
      </c>
      <c r="DM52" s="222"/>
      <c r="DN52" s="222"/>
      <c r="DO52" s="218"/>
      <c r="DP52" s="188" t="str">
        <f t="shared" si="710"/>
        <v/>
      </c>
      <c r="DQ52" s="188" t="str">
        <f>IF((DP52&lt;&gt;""),IF(OR($F52&lt;&gt;$G52,PrSettings!$M$4="●"),(($F52-$G52)=(DM52-DN52))*1,0),"")</f>
        <v/>
      </c>
      <c r="DR52" s="188" t="str">
        <f t="shared" si="711"/>
        <v/>
      </c>
      <c r="DS52" s="188" t="str">
        <f>IF(DP52&lt;&gt;"",IF(ABS($F52-$G52)&gt;=PrSettings!$M$7,(ABS($F52-$G52-DM52+DN52)&lt;=1)*1,IF(AND(DP52,$F52=$G52,$F52&gt;=PrSettings!$M$6),(ABS(DM52-$F52)&lt;=1)*1,IF(AND(DP52,$F52+$G52&gt;=PrSettings!$M$8),(ABS(DM52-$F52)+ABS(DN52-$G52)&lt;=1)*1,""))),"")</f>
        <v/>
      </c>
      <c r="DT52" s="220"/>
      <c r="DV52" s="186">
        <f t="shared" si="9"/>
        <v>29</v>
      </c>
      <c r="DW52" s="187" t="str">
        <f t="shared" si="712"/>
        <v>Egypt</v>
      </c>
      <c r="DX52" s="188">
        <f t="shared" si="53"/>
        <v>21</v>
      </c>
      <c r="DY52" s="187" t="str">
        <f t="shared" si="713"/>
        <v>IR Iran</v>
      </c>
      <c r="DZ52" s="222"/>
      <c r="EA52" s="222"/>
      <c r="EB52" s="218"/>
      <c r="EC52" s="188" t="str">
        <f t="shared" si="714"/>
        <v/>
      </c>
      <c r="ED52" s="188" t="str">
        <f>IF((EC52&lt;&gt;""),IF(OR($F52&lt;&gt;$G52,PrSettings!$M$4="●"),(($F52-$G52)=(DZ52-EA52))*1,0),"")</f>
        <v/>
      </c>
      <c r="EE52" s="188" t="str">
        <f t="shared" si="715"/>
        <v/>
      </c>
      <c r="EF52" s="188" t="str">
        <f>IF(EC52&lt;&gt;"",IF(ABS($F52-$G52)&gt;=PrSettings!$M$7,(ABS($F52-$G52-DZ52+EA52)&lt;=1)*1,IF(AND(EC52,$F52=$G52,$F52&gt;=PrSettings!$M$6),(ABS(DZ52-$F52)&lt;=1)*1,IF(AND(EC52,$F52+$G52&gt;=PrSettings!$M$8),(ABS(DZ52-$F52)+ABS(EA52-$G52)&lt;=1)*1,""))),"")</f>
        <v/>
      </c>
      <c r="EG52" s="220"/>
      <c r="EI52" s="186">
        <f t="shared" si="10"/>
        <v>29</v>
      </c>
      <c r="EJ52" s="187" t="str">
        <f t="shared" si="716"/>
        <v>Egypt</v>
      </c>
      <c r="EK52" s="188">
        <f t="shared" si="56"/>
        <v>21</v>
      </c>
      <c r="EL52" s="187" t="str">
        <f t="shared" si="717"/>
        <v>IR Iran</v>
      </c>
      <c r="EM52" s="222"/>
      <c r="EN52" s="222"/>
      <c r="EO52" s="218"/>
      <c r="EP52" s="188" t="str">
        <f t="shared" si="718"/>
        <v/>
      </c>
      <c r="EQ52" s="188" t="str">
        <f>IF((EP52&lt;&gt;""),IF(OR($F52&lt;&gt;$G52,PrSettings!$M$4="●"),(($F52-$G52)=(EM52-EN52))*1,0),"")</f>
        <v/>
      </c>
      <c r="ER52" s="188" t="str">
        <f t="shared" si="719"/>
        <v/>
      </c>
      <c r="ES52" s="188" t="str">
        <f>IF(EP52&lt;&gt;"",IF(ABS($F52-$G52)&gt;=PrSettings!$M$7,(ABS($F52-$G52-EM52+EN52)&lt;=1)*1,IF(AND(EP52,$F52=$G52,$F52&gt;=PrSettings!$M$6),(ABS(EM52-$F52)&lt;=1)*1,IF(AND(EP52,$F52+$G52&gt;=PrSettings!$M$8),(ABS(EM52-$F52)+ABS(EN52-$G52)&lt;=1)*1,""))),"")</f>
        <v/>
      </c>
      <c r="ET52" s="220"/>
      <c r="EV52" s="186">
        <f t="shared" si="11"/>
        <v>29</v>
      </c>
      <c r="EW52" s="187" t="str">
        <f t="shared" si="720"/>
        <v>Egypt</v>
      </c>
      <c r="EX52" s="188">
        <f t="shared" si="59"/>
        <v>21</v>
      </c>
      <c r="EY52" s="187" t="str">
        <f t="shared" si="721"/>
        <v>IR Iran</v>
      </c>
      <c r="EZ52" s="222"/>
      <c r="FA52" s="222"/>
      <c r="FB52" s="218"/>
      <c r="FC52" s="188" t="str">
        <f t="shared" si="722"/>
        <v/>
      </c>
      <c r="FD52" s="188" t="str">
        <f>IF((FC52&lt;&gt;""),IF(OR($F52&lt;&gt;$G52,PrSettings!$M$4="●"),(($F52-$G52)=(EZ52-FA52))*1,0),"")</f>
        <v/>
      </c>
      <c r="FE52" s="188" t="str">
        <f t="shared" si="723"/>
        <v/>
      </c>
      <c r="FF52" s="188" t="str">
        <f>IF(FC52&lt;&gt;"",IF(ABS($F52-$G52)&gt;=PrSettings!$M$7,(ABS($F52-$G52-EZ52+FA52)&lt;=1)*1,IF(AND(FC52,$F52=$G52,$F52&gt;=PrSettings!$M$6),(ABS(EZ52-$F52)&lt;=1)*1,IF(AND(FC52,$F52+$G52&gt;=PrSettings!$M$8),(ABS(EZ52-$F52)+ABS(FA52-$G52)&lt;=1)*1,""))),"")</f>
        <v/>
      </c>
      <c r="FG52" s="220"/>
      <c r="FI52" s="186">
        <f t="shared" si="12"/>
        <v>29</v>
      </c>
      <c r="FJ52" s="187" t="str">
        <f t="shared" si="724"/>
        <v>Egypt</v>
      </c>
      <c r="FK52" s="188">
        <f t="shared" si="62"/>
        <v>21</v>
      </c>
      <c r="FL52" s="187" t="str">
        <f t="shared" si="725"/>
        <v>IR Iran</v>
      </c>
      <c r="FM52" s="222"/>
      <c r="FN52" s="222"/>
      <c r="FO52" s="218"/>
      <c r="FP52" s="188" t="str">
        <f t="shared" si="726"/>
        <v/>
      </c>
      <c r="FQ52" s="188" t="str">
        <f>IF((FP52&lt;&gt;""),IF(OR($F52&lt;&gt;$G52,PrSettings!$M$4="●"),(($F52-$G52)=(FM52-FN52))*1,0),"")</f>
        <v/>
      </c>
      <c r="FR52" s="188" t="str">
        <f t="shared" si="727"/>
        <v/>
      </c>
      <c r="FS52" s="188" t="str">
        <f>IF(FP52&lt;&gt;"",IF(ABS($F52-$G52)&gt;=PrSettings!$M$7,(ABS($F52-$G52-FM52+FN52)&lt;=1)*1,IF(AND(FP52,$F52=$G52,$F52&gt;=PrSettings!$M$6),(ABS(FM52-$F52)&lt;=1)*1,IF(AND(FP52,$F52+$G52&gt;=PrSettings!$M$8),(ABS(FM52-$F52)+ABS(FN52-$G52)&lt;=1)*1,""))),"")</f>
        <v/>
      </c>
      <c r="FT52" s="220"/>
      <c r="FV52" s="186">
        <f t="shared" si="13"/>
        <v>29</v>
      </c>
      <c r="FW52" s="187" t="str">
        <f t="shared" si="728"/>
        <v>Egypt</v>
      </c>
      <c r="FX52" s="188">
        <f t="shared" si="65"/>
        <v>21</v>
      </c>
      <c r="FY52" s="187" t="str">
        <f t="shared" si="729"/>
        <v>IR Iran</v>
      </c>
      <c r="FZ52" s="222"/>
      <c r="GA52" s="222"/>
      <c r="GB52" s="218"/>
      <c r="GC52" s="188" t="str">
        <f t="shared" si="730"/>
        <v/>
      </c>
      <c r="GD52" s="188" t="str">
        <f>IF((GC52&lt;&gt;""),IF(OR($F52&lt;&gt;$G52,PrSettings!$M$4="●"),(($F52-$G52)=(FZ52-GA52))*1,0),"")</f>
        <v/>
      </c>
      <c r="GE52" s="188" t="str">
        <f t="shared" si="731"/>
        <v/>
      </c>
      <c r="GF52" s="188" t="str">
        <f>IF(GC52&lt;&gt;"",IF(ABS($F52-$G52)&gt;=PrSettings!$M$7,(ABS($F52-$G52-FZ52+GA52)&lt;=1)*1,IF(AND(GC52,$F52=$G52,$F52&gt;=PrSettings!$M$6),(ABS(FZ52-$F52)&lt;=1)*1,IF(AND(GC52,$F52+$G52&gt;=PrSettings!$M$8),(ABS(FZ52-$F52)+ABS(GA52-$G52)&lt;=1)*1,""))),"")</f>
        <v/>
      </c>
      <c r="GG52" s="220"/>
      <c r="GI52" s="186">
        <f t="shared" si="14"/>
        <v>29</v>
      </c>
      <c r="GJ52" s="187" t="str">
        <f t="shared" si="732"/>
        <v>Egypt</v>
      </c>
      <c r="GK52" s="188">
        <f t="shared" si="68"/>
        <v>21</v>
      </c>
      <c r="GL52" s="187" t="str">
        <f t="shared" si="733"/>
        <v>IR Iran</v>
      </c>
      <c r="GM52" s="222"/>
      <c r="GN52" s="222"/>
      <c r="GO52" s="218"/>
      <c r="GP52" s="188" t="str">
        <f t="shared" si="734"/>
        <v/>
      </c>
      <c r="GQ52" s="188" t="str">
        <f>IF((GP52&lt;&gt;""),IF(OR($F52&lt;&gt;$G52,PrSettings!$M$4="●"),(($F52-$G52)=(GM52-GN52))*1,0),"")</f>
        <v/>
      </c>
      <c r="GR52" s="188" t="str">
        <f t="shared" si="735"/>
        <v/>
      </c>
      <c r="GS52" s="188" t="str">
        <f>IF(GP52&lt;&gt;"",IF(ABS($F52-$G52)&gt;=PrSettings!$M$7,(ABS($F52-$G52-GM52+GN52)&lt;=1)*1,IF(AND(GP52,$F52=$G52,$F52&gt;=PrSettings!$M$6),(ABS(GM52-$F52)&lt;=1)*1,IF(AND(GP52,$F52+$G52&gt;=PrSettings!$M$8),(ABS(GM52-$F52)+ABS(GN52-$G52)&lt;=1)*1,""))),"")</f>
        <v/>
      </c>
      <c r="GT52" s="220"/>
      <c r="GV52" s="186">
        <f t="shared" si="15"/>
        <v>29</v>
      </c>
      <c r="GW52" s="187" t="str">
        <f t="shared" si="736"/>
        <v>Egypt</v>
      </c>
      <c r="GX52" s="188">
        <f t="shared" si="71"/>
        <v>21</v>
      </c>
      <c r="GY52" s="187" t="str">
        <f t="shared" si="737"/>
        <v>IR Iran</v>
      </c>
      <c r="GZ52" s="222"/>
      <c r="HA52" s="222"/>
      <c r="HB52" s="218"/>
      <c r="HC52" s="188" t="str">
        <f t="shared" si="738"/>
        <v/>
      </c>
      <c r="HD52" s="188" t="str">
        <f>IF((HC52&lt;&gt;""),IF(OR($F52&lt;&gt;$G52,PrSettings!$M$4="●"),(($F52-$G52)=(GZ52-HA52))*1,0),"")</f>
        <v/>
      </c>
      <c r="HE52" s="188" t="str">
        <f t="shared" si="739"/>
        <v/>
      </c>
      <c r="HF52" s="188" t="str">
        <f>IF(HC52&lt;&gt;"",IF(ABS($F52-$G52)&gt;=PrSettings!$M$7,(ABS($F52-$G52-GZ52+HA52)&lt;=1)*1,IF(AND(HC52,$F52=$G52,$F52&gt;=PrSettings!$M$6),(ABS(GZ52-$F52)&lt;=1)*1,IF(AND(HC52,$F52+$G52&gt;=PrSettings!$M$8),(ABS(GZ52-$F52)+ABS(HA52-$G52)&lt;=1)*1,""))),"")</f>
        <v/>
      </c>
      <c r="HG52" s="220"/>
      <c r="HI52" s="186">
        <f t="shared" si="16"/>
        <v>29</v>
      </c>
      <c r="HJ52" s="187" t="str">
        <f t="shared" si="740"/>
        <v>Egypt</v>
      </c>
      <c r="HK52" s="188">
        <f t="shared" si="74"/>
        <v>21</v>
      </c>
      <c r="HL52" s="187" t="str">
        <f t="shared" si="741"/>
        <v>IR Iran</v>
      </c>
      <c r="HM52" s="222"/>
      <c r="HN52" s="222"/>
      <c r="HO52" s="218"/>
      <c r="HP52" s="188" t="str">
        <f t="shared" si="742"/>
        <v/>
      </c>
      <c r="HQ52" s="188" t="str">
        <f>IF((HP52&lt;&gt;""),IF(OR($F52&lt;&gt;$G52,PrSettings!$M$4="●"),(($F52-$G52)=(HM52-HN52))*1,0),"")</f>
        <v/>
      </c>
      <c r="HR52" s="188" t="str">
        <f t="shared" si="743"/>
        <v/>
      </c>
      <c r="HS52" s="188" t="str">
        <f>IF(HP52&lt;&gt;"",IF(ABS($F52-$G52)&gt;=PrSettings!$M$7,(ABS($F52-$G52-HM52+HN52)&lt;=1)*1,IF(AND(HP52,$F52=$G52,$F52&gt;=PrSettings!$M$6),(ABS(HM52-$F52)&lt;=1)*1,IF(AND(HP52,$F52+$G52&gt;=PrSettings!$M$8),(ABS(HM52-$F52)+ABS(HN52-$G52)&lt;=1)*1,""))),"")</f>
        <v/>
      </c>
      <c r="HT52" s="220"/>
      <c r="HV52" s="186">
        <f t="shared" si="17"/>
        <v>29</v>
      </c>
      <c r="HW52" s="187" t="str">
        <f t="shared" si="744"/>
        <v>Egypt</v>
      </c>
      <c r="HX52" s="188">
        <f t="shared" si="77"/>
        <v>21</v>
      </c>
      <c r="HY52" s="187" t="str">
        <f t="shared" si="745"/>
        <v>IR Iran</v>
      </c>
      <c r="HZ52" s="222"/>
      <c r="IA52" s="222"/>
      <c r="IB52" s="218"/>
      <c r="IC52" s="188" t="str">
        <f t="shared" si="746"/>
        <v/>
      </c>
      <c r="ID52" s="188" t="str">
        <f>IF((IC52&lt;&gt;""),IF(OR($F52&lt;&gt;$G52,PrSettings!$M$4="●"),(($F52-$G52)=(HZ52-IA52))*1,0),"")</f>
        <v/>
      </c>
      <c r="IE52" s="188" t="str">
        <f t="shared" si="747"/>
        <v/>
      </c>
      <c r="IF52" s="188" t="str">
        <f>IF(IC52&lt;&gt;"",IF(ABS($F52-$G52)&gt;=PrSettings!$M$7,(ABS($F52-$G52-HZ52+IA52)&lt;=1)*1,IF(AND(IC52,$F52=$G52,$F52&gt;=PrSettings!$M$6),(ABS(HZ52-$F52)&lt;=1)*1,IF(AND(IC52,$F52+$G52&gt;=PrSettings!$M$8),(ABS(HZ52-$F52)+ABS(IA52-$G52)&lt;=1)*1,""))),"")</f>
        <v/>
      </c>
      <c r="IG52" s="220"/>
      <c r="II52" s="186">
        <f t="shared" si="18"/>
        <v>29</v>
      </c>
      <c r="IJ52" s="187" t="str">
        <f t="shared" si="748"/>
        <v>Egypt</v>
      </c>
      <c r="IK52" s="188">
        <f t="shared" si="80"/>
        <v>21</v>
      </c>
      <c r="IL52" s="187" t="str">
        <f t="shared" si="749"/>
        <v>IR Iran</v>
      </c>
      <c r="IM52" s="222"/>
      <c r="IN52" s="222"/>
      <c r="IO52" s="218"/>
      <c r="IP52" s="188" t="str">
        <f t="shared" si="750"/>
        <v/>
      </c>
      <c r="IQ52" s="188" t="str">
        <f>IF((IP52&lt;&gt;""),IF(OR($F52&lt;&gt;$G52,PrSettings!$M$4="●"),(($F52-$G52)=(IM52-IN52))*1,0),"")</f>
        <v/>
      </c>
      <c r="IR52" s="188" t="str">
        <f t="shared" si="751"/>
        <v/>
      </c>
      <c r="IS52" s="188" t="str">
        <f>IF(IP52&lt;&gt;"",IF(ABS($F52-$G52)&gt;=PrSettings!$M$7,(ABS($F52-$G52-IM52+IN52)&lt;=1)*1,IF(AND(IP52,$F52=$G52,$F52&gt;=PrSettings!$M$6),(ABS(IM52-$F52)&lt;=1)*1,IF(AND(IP52,$F52+$G52&gt;=PrSettings!$M$8),(ABS(IM52-$F52)+ABS(IN52-$G52)&lt;=1)*1,""))),"")</f>
        <v/>
      </c>
      <c r="IT52" s="220"/>
      <c r="IV52" s="186">
        <f t="shared" si="19"/>
        <v>29</v>
      </c>
      <c r="IW52" s="187" t="str">
        <f t="shared" si="752"/>
        <v>Egypt</v>
      </c>
      <c r="IX52" s="188">
        <f t="shared" si="83"/>
        <v>21</v>
      </c>
      <c r="IY52" s="187" t="str">
        <f t="shared" si="753"/>
        <v>IR Iran</v>
      </c>
      <c r="IZ52" s="222"/>
      <c r="JA52" s="222"/>
      <c r="JB52" s="218"/>
      <c r="JC52" s="188" t="str">
        <f t="shared" si="754"/>
        <v/>
      </c>
      <c r="JD52" s="188" t="str">
        <f>IF((JC52&lt;&gt;""),IF(OR($F52&lt;&gt;$G52,PrSettings!$M$4="●"),(($F52-$G52)=(IZ52-JA52))*1,0),"")</f>
        <v/>
      </c>
      <c r="JE52" s="188" t="str">
        <f t="shared" si="755"/>
        <v/>
      </c>
      <c r="JF52" s="188" t="str">
        <f>IF(JC52&lt;&gt;"",IF(ABS($F52-$G52)&gt;=PrSettings!$M$7,(ABS($F52-$G52-IZ52+JA52)&lt;=1)*1,IF(AND(JC52,$F52=$G52,$F52&gt;=PrSettings!$M$6),(ABS(IZ52-$F52)&lt;=1)*1,IF(AND(JC52,$F52+$G52&gt;=PrSettings!$M$8),(ABS(IZ52-$F52)+ABS(JA52-$G52)&lt;=1)*1,""))),"")</f>
        <v/>
      </c>
      <c r="JG52" s="220"/>
      <c r="JI52" s="186">
        <f t="shared" si="20"/>
        <v>29</v>
      </c>
      <c r="JJ52" s="187" t="str">
        <f t="shared" si="756"/>
        <v>Egypt</v>
      </c>
      <c r="JK52" s="188">
        <f t="shared" si="86"/>
        <v>21</v>
      </c>
      <c r="JL52" s="187" t="str">
        <f t="shared" si="757"/>
        <v>IR Iran</v>
      </c>
      <c r="JM52" s="222"/>
      <c r="JN52" s="222"/>
      <c r="JO52" s="218"/>
      <c r="JP52" s="188" t="str">
        <f t="shared" si="758"/>
        <v/>
      </c>
      <c r="JQ52" s="188" t="str">
        <f>IF((JP52&lt;&gt;""),IF(OR($F52&lt;&gt;$G52,PrSettings!$M$4="●"),(($F52-$G52)=(JM52-JN52))*1,0),"")</f>
        <v/>
      </c>
      <c r="JR52" s="188" t="str">
        <f t="shared" si="759"/>
        <v/>
      </c>
      <c r="JS52" s="188" t="str">
        <f>IF(JP52&lt;&gt;"",IF(ABS($F52-$G52)&gt;=PrSettings!$M$7,(ABS($F52-$G52-JM52+JN52)&lt;=1)*1,IF(AND(JP52,$F52=$G52,$F52&gt;=PrSettings!$M$6),(ABS(JM52-$F52)&lt;=1)*1,IF(AND(JP52,$F52+$G52&gt;=PrSettings!$M$8),(ABS(JM52-$F52)+ABS(JN52-$G52)&lt;=1)*1,""))),"")</f>
        <v/>
      </c>
      <c r="JT52" s="220"/>
      <c r="JV52" s="186">
        <f t="shared" si="21"/>
        <v>29</v>
      </c>
      <c r="JW52" s="187" t="str">
        <f t="shared" si="760"/>
        <v>Egypt</v>
      </c>
      <c r="JX52" s="188">
        <f t="shared" si="89"/>
        <v>21</v>
      </c>
      <c r="JY52" s="187" t="str">
        <f t="shared" si="761"/>
        <v>IR Iran</v>
      </c>
      <c r="JZ52" s="222"/>
      <c r="KA52" s="222"/>
      <c r="KB52" s="218"/>
      <c r="KC52" s="188" t="str">
        <f t="shared" si="762"/>
        <v/>
      </c>
      <c r="KD52" s="188" t="str">
        <f>IF((KC52&lt;&gt;""),IF(OR($F52&lt;&gt;$G52,PrSettings!$M$4="●"),(($F52-$G52)=(JZ52-KA52))*1,0),"")</f>
        <v/>
      </c>
      <c r="KE52" s="188" t="str">
        <f t="shared" si="763"/>
        <v/>
      </c>
      <c r="KF52" s="188" t="str">
        <f>IF(KC52&lt;&gt;"",IF(ABS($F52-$G52)&gt;=PrSettings!$M$7,(ABS($F52-$G52-JZ52+KA52)&lt;=1)*1,IF(AND(KC52,$F52=$G52,$F52&gt;=PrSettings!$M$6),(ABS(JZ52-$F52)&lt;=1)*1,IF(AND(KC52,$F52+$G52&gt;=PrSettings!$M$8),(ABS(JZ52-$F52)+ABS(KA52-$G52)&lt;=1)*1,""))),"")</f>
        <v/>
      </c>
      <c r="KG52" s="220"/>
      <c r="KI52" s="186">
        <f t="shared" si="22"/>
        <v>29</v>
      </c>
      <c r="KJ52" s="187" t="str">
        <f t="shared" si="764"/>
        <v>Egypt</v>
      </c>
      <c r="KK52" s="188">
        <f t="shared" si="92"/>
        <v>21</v>
      </c>
      <c r="KL52" s="187" t="str">
        <f t="shared" si="765"/>
        <v>IR Iran</v>
      </c>
      <c r="KM52" s="222"/>
      <c r="KN52" s="222"/>
      <c r="KO52" s="218"/>
      <c r="KP52" s="188" t="str">
        <f t="shared" si="766"/>
        <v/>
      </c>
      <c r="KQ52" s="188" t="str">
        <f>IF((KP52&lt;&gt;""),IF(OR($F52&lt;&gt;$G52,PrSettings!$M$4="●"),(($F52-$G52)=(KM52-KN52))*1,0),"")</f>
        <v/>
      </c>
      <c r="KR52" s="188" t="str">
        <f t="shared" si="767"/>
        <v/>
      </c>
      <c r="KS52" s="188" t="str">
        <f>IF(KP52&lt;&gt;"",IF(ABS($F52-$G52)&gt;=PrSettings!$M$7,(ABS($F52-$G52-KM52+KN52)&lt;=1)*1,IF(AND(KP52,$F52=$G52,$F52&gt;=PrSettings!$M$6),(ABS(KM52-$F52)&lt;=1)*1,IF(AND(KP52,$F52+$G52&gt;=PrSettings!$M$8),(ABS(KM52-$F52)+ABS(KN52-$G52)&lt;=1)*1,""))),"")</f>
        <v/>
      </c>
      <c r="KT52" s="220"/>
      <c r="KV52" s="186">
        <f t="shared" si="23"/>
        <v>29</v>
      </c>
      <c r="KW52" s="187" t="str">
        <f t="shared" si="768"/>
        <v>Egypt</v>
      </c>
      <c r="KX52" s="188">
        <f t="shared" si="95"/>
        <v>21</v>
      </c>
      <c r="KY52" s="187" t="str">
        <f t="shared" si="769"/>
        <v>IR Iran</v>
      </c>
      <c r="KZ52" s="222"/>
      <c r="LA52" s="222"/>
      <c r="LB52" s="218"/>
      <c r="LC52" s="188" t="str">
        <f t="shared" si="770"/>
        <v/>
      </c>
      <c r="LD52" s="188" t="str">
        <f>IF((LC52&lt;&gt;""),IF(OR($F52&lt;&gt;$G52,PrSettings!$M$4="●"),(($F52-$G52)=(KZ52-LA52))*1,0),"")</f>
        <v/>
      </c>
      <c r="LE52" s="188" t="str">
        <f t="shared" si="771"/>
        <v/>
      </c>
      <c r="LF52" s="188" t="str">
        <f>IF(LC52&lt;&gt;"",IF(ABS($F52-$G52)&gt;=PrSettings!$M$7,(ABS($F52-$G52-KZ52+LA52)&lt;=1)*1,IF(AND(LC52,$F52=$G52,$F52&gt;=PrSettings!$M$6),(ABS(KZ52-$F52)&lt;=1)*1,IF(AND(LC52,$F52+$G52&gt;=PrSettings!$M$8),(ABS(KZ52-$F52)+ABS(LA52-$G52)&lt;=1)*1,""))),"")</f>
        <v/>
      </c>
      <c r="LG52" s="220"/>
      <c r="LI52" s="186">
        <f t="shared" si="24"/>
        <v>29</v>
      </c>
      <c r="LJ52" s="187" t="str">
        <f t="shared" si="772"/>
        <v>Egypt</v>
      </c>
      <c r="LK52" s="188">
        <f t="shared" si="98"/>
        <v>21</v>
      </c>
      <c r="LL52" s="187" t="str">
        <f t="shared" si="773"/>
        <v>IR Iran</v>
      </c>
      <c r="LM52" s="222"/>
      <c r="LN52" s="222"/>
      <c r="LO52" s="218"/>
      <c r="LP52" s="188" t="str">
        <f t="shared" si="774"/>
        <v/>
      </c>
      <c r="LQ52" s="188" t="str">
        <f>IF((LP52&lt;&gt;""),IF(OR($F52&lt;&gt;$G52,PrSettings!$M$4="●"),(($F52-$G52)=(LM52-LN52))*1,0),"")</f>
        <v/>
      </c>
      <c r="LR52" s="188" t="str">
        <f t="shared" si="775"/>
        <v/>
      </c>
      <c r="LS52" s="188" t="str">
        <f>IF(LP52&lt;&gt;"",IF(ABS($F52-$G52)&gt;=PrSettings!$M$7,(ABS($F52-$G52-LM52+LN52)&lt;=1)*1,IF(AND(LP52,$F52=$G52,$F52&gt;=PrSettings!$M$6),(ABS(LM52-$F52)&lt;=1)*1,IF(AND(LP52,$F52+$G52&gt;=PrSettings!$M$8),(ABS(LM52-$F52)+ABS(LN52-$G52)&lt;=1)*1,""))),"")</f>
        <v/>
      </c>
      <c r="LT52" s="220"/>
      <c r="LV52" s="186">
        <f t="shared" si="25"/>
        <v>29</v>
      </c>
      <c r="LW52" s="187" t="str">
        <f t="shared" si="776"/>
        <v>Egypt</v>
      </c>
      <c r="LX52" s="188">
        <f t="shared" si="101"/>
        <v>21</v>
      </c>
      <c r="LY52" s="187" t="str">
        <f t="shared" si="777"/>
        <v>IR Iran</v>
      </c>
      <c r="LZ52" s="222"/>
      <c r="MA52" s="222"/>
      <c r="MB52" s="218"/>
      <c r="MC52" s="188" t="str">
        <f t="shared" si="778"/>
        <v/>
      </c>
      <c r="MD52" s="188" t="str">
        <f>IF((MC52&lt;&gt;""),IF(OR($F52&lt;&gt;$G52,PrSettings!$M$4="●"),(($F52-$G52)=(LZ52-MA52))*1,0),"")</f>
        <v/>
      </c>
      <c r="ME52" s="188" t="str">
        <f t="shared" si="779"/>
        <v/>
      </c>
      <c r="MF52" s="188" t="str">
        <f>IF(MC52&lt;&gt;"",IF(ABS($F52-$G52)&gt;=PrSettings!$M$7,(ABS($F52-$G52-LZ52+MA52)&lt;=1)*1,IF(AND(MC52,$F52=$G52,$F52&gt;=PrSettings!$M$6),(ABS(LZ52-$F52)&lt;=1)*1,IF(AND(MC52,$F52+$G52&gt;=PrSettings!$M$8),(ABS(LZ52-$F52)+ABS(MA52-$G52)&lt;=1)*1,""))),"")</f>
        <v/>
      </c>
      <c r="MG52" s="220"/>
    </row>
    <row r="53" spans="2:345">
      <c r="B53" s="186">
        <f>INDEX(Groups!$C$7:$C$65,MATCH(C53,Groups!$D$7:$D$65,0))</f>
        <v>85</v>
      </c>
      <c r="C53" s="187" t="str">
        <f>CalcG!$P$27</f>
        <v>New Zealand</v>
      </c>
      <c r="D53" s="188">
        <f>INDEX(Groups!$C$7:$C$65,MATCH(E53,Groups!$D$7:$D$65,0))</f>
        <v>9</v>
      </c>
      <c r="E53" s="187" t="str">
        <f>CalcG!$Q$27</f>
        <v>Belgium</v>
      </c>
      <c r="F53" s="189" t="str">
        <f>CalcG!$R$27</f>
        <v/>
      </c>
      <c r="G53" s="190" t="str">
        <f>CalcG!$S$27</f>
        <v/>
      </c>
      <c r="I53" s="186">
        <f t="shared" si="0"/>
        <v>85</v>
      </c>
      <c r="J53" s="187" t="str">
        <f t="shared" si="676"/>
        <v>New Zealand</v>
      </c>
      <c r="K53" s="188">
        <f t="shared" si="26"/>
        <v>9</v>
      </c>
      <c r="L53" s="187" t="str">
        <f t="shared" si="677"/>
        <v>Belgium</v>
      </c>
      <c r="M53" s="222"/>
      <c r="N53" s="222"/>
      <c r="O53" s="467"/>
      <c r="P53" s="188" t="str">
        <f t="shared" si="678"/>
        <v/>
      </c>
      <c r="Q53" s="188" t="str">
        <f>IF((P53&lt;&gt;""),IF(OR($F53&lt;&gt;$G53,PrSettings!$M$4="●"),(($F53-$G53)=(M53-N53))*1,0),"")</f>
        <v/>
      </c>
      <c r="R53" s="188" t="str">
        <f t="shared" si="679"/>
        <v/>
      </c>
      <c r="S53" s="188" t="str">
        <f>IF(P53&lt;&gt;"",IF(ABS($F53-$G53)&gt;=PrSettings!$M$7,(ABS($F53-$G53-M53+N53)&lt;=1)*1,IF(AND(P53,$F53=$G53,$F53&gt;=PrSettings!$M$6),(ABS(M53-$F53)&lt;=1)*1,IF(AND(P53,$F53+$G53&gt;=PrSettings!$M$8),(ABS(M53-$F53)+ABS(N53-$G53)&lt;=1)*1,""))),"")</f>
        <v/>
      </c>
      <c r="T53" s="468"/>
      <c r="V53" s="186">
        <f t="shared" si="1"/>
        <v>85</v>
      </c>
      <c r="W53" s="187" t="str">
        <f t="shared" si="680"/>
        <v>New Zealand</v>
      </c>
      <c r="X53" s="188">
        <f t="shared" si="29"/>
        <v>9</v>
      </c>
      <c r="Y53" s="187" t="str">
        <f t="shared" si="681"/>
        <v>Belgium</v>
      </c>
      <c r="Z53" s="222"/>
      <c r="AA53" s="222"/>
      <c r="AB53" s="467"/>
      <c r="AC53" s="188" t="str">
        <f t="shared" si="682"/>
        <v/>
      </c>
      <c r="AD53" s="188" t="str">
        <f>IF((AC53&lt;&gt;""),IF(OR($F53&lt;&gt;$G53,PrSettings!$M$4="●"),(($F53-$G53)=(Z53-AA53))*1,0),"")</f>
        <v/>
      </c>
      <c r="AE53" s="188" t="str">
        <f t="shared" si="683"/>
        <v/>
      </c>
      <c r="AF53" s="188" t="str">
        <f>IF(AC53&lt;&gt;"",IF(ABS($F53-$G53)&gt;=PrSettings!$M$7,(ABS($F53-$G53-Z53+AA53)&lt;=1)*1,IF(AND(AC53,$F53=$G53,$F53&gt;=PrSettings!$M$6),(ABS(Z53-$F53)&lt;=1)*1,IF(AND(AC53,$F53+$G53&gt;=PrSettings!$M$8),(ABS(Z53-$F53)+ABS(AA53-$G53)&lt;=1)*1,""))),"")</f>
        <v/>
      </c>
      <c r="AG53" s="468"/>
      <c r="AI53" s="186">
        <f t="shared" si="2"/>
        <v>85</v>
      </c>
      <c r="AJ53" s="187" t="str">
        <f t="shared" si="684"/>
        <v>New Zealand</v>
      </c>
      <c r="AK53" s="188">
        <f t="shared" si="32"/>
        <v>9</v>
      </c>
      <c r="AL53" s="187" t="str">
        <f t="shared" si="685"/>
        <v>Belgium</v>
      </c>
      <c r="AM53" s="222"/>
      <c r="AN53" s="222"/>
      <c r="AO53" s="467"/>
      <c r="AP53" s="188" t="str">
        <f t="shared" si="686"/>
        <v/>
      </c>
      <c r="AQ53" s="188" t="str">
        <f>IF((AP53&lt;&gt;""),IF(OR($F53&lt;&gt;$G53,PrSettings!$M$4="●"),(($F53-$G53)=(AM53-AN53))*1,0),"")</f>
        <v/>
      </c>
      <c r="AR53" s="188" t="str">
        <f t="shared" si="687"/>
        <v/>
      </c>
      <c r="AS53" s="188" t="str">
        <f>IF(AP53&lt;&gt;"",IF(ABS($F53-$G53)&gt;=PrSettings!$M$7,(ABS($F53-$G53-AM53+AN53)&lt;=1)*1,IF(AND(AP53,$F53=$G53,$F53&gt;=PrSettings!$M$6),(ABS(AM53-$F53)&lt;=1)*1,IF(AND(AP53,$F53+$G53&gt;=PrSettings!$M$8),(ABS(AM53-$F53)+ABS(AN53-$G53)&lt;=1)*1,""))),"")</f>
        <v/>
      </c>
      <c r="AT53" s="468"/>
      <c r="AV53" s="186">
        <f t="shared" si="3"/>
        <v>85</v>
      </c>
      <c r="AW53" s="187" t="str">
        <f t="shared" si="688"/>
        <v>New Zealand</v>
      </c>
      <c r="AX53" s="188">
        <f t="shared" si="35"/>
        <v>9</v>
      </c>
      <c r="AY53" s="187" t="str">
        <f t="shared" si="689"/>
        <v>Belgium</v>
      </c>
      <c r="AZ53" s="222"/>
      <c r="BA53" s="222"/>
      <c r="BB53" s="467"/>
      <c r="BC53" s="188" t="str">
        <f t="shared" si="690"/>
        <v/>
      </c>
      <c r="BD53" s="188" t="str">
        <f>IF((BC53&lt;&gt;""),IF(OR($F53&lt;&gt;$G53,PrSettings!$M$4="●"),(($F53-$G53)=(AZ53-BA53))*1,0),"")</f>
        <v/>
      </c>
      <c r="BE53" s="188" t="str">
        <f t="shared" si="691"/>
        <v/>
      </c>
      <c r="BF53" s="188" t="str">
        <f>IF(BC53&lt;&gt;"",IF(ABS($F53-$G53)&gt;=PrSettings!$M$7,(ABS($F53-$G53-AZ53+BA53)&lt;=1)*1,IF(AND(BC53,$F53=$G53,$F53&gt;=PrSettings!$M$6),(ABS(AZ53-$F53)&lt;=1)*1,IF(AND(BC53,$F53+$G53&gt;=PrSettings!$M$8),(ABS(AZ53-$F53)+ABS(BA53-$G53)&lt;=1)*1,""))),"")</f>
        <v/>
      </c>
      <c r="BG53" s="468"/>
      <c r="BI53" s="186">
        <f t="shared" si="4"/>
        <v>85</v>
      </c>
      <c r="BJ53" s="187" t="str">
        <f t="shared" si="692"/>
        <v>New Zealand</v>
      </c>
      <c r="BK53" s="188">
        <f t="shared" si="38"/>
        <v>9</v>
      </c>
      <c r="BL53" s="187" t="str">
        <f t="shared" si="693"/>
        <v>Belgium</v>
      </c>
      <c r="BM53" s="222"/>
      <c r="BN53" s="222"/>
      <c r="BO53" s="467"/>
      <c r="BP53" s="188" t="str">
        <f t="shared" si="694"/>
        <v/>
      </c>
      <c r="BQ53" s="188" t="str">
        <f>IF((BP53&lt;&gt;""),IF(OR($F53&lt;&gt;$G53,PrSettings!$M$4="●"),(($F53-$G53)=(BM53-BN53))*1,0),"")</f>
        <v/>
      </c>
      <c r="BR53" s="188" t="str">
        <f t="shared" si="695"/>
        <v/>
      </c>
      <c r="BS53" s="188" t="str">
        <f>IF(BP53&lt;&gt;"",IF(ABS($F53-$G53)&gt;=PrSettings!$M$7,(ABS($F53-$G53-BM53+BN53)&lt;=1)*1,IF(AND(BP53,$F53=$G53,$F53&gt;=PrSettings!$M$6),(ABS(BM53-$F53)&lt;=1)*1,IF(AND(BP53,$F53+$G53&gt;=PrSettings!$M$8),(ABS(BM53-$F53)+ABS(BN53-$G53)&lt;=1)*1,""))),"")</f>
        <v/>
      </c>
      <c r="BT53" s="468"/>
      <c r="BV53" s="186">
        <f t="shared" si="5"/>
        <v>85</v>
      </c>
      <c r="BW53" s="187" t="str">
        <f t="shared" si="696"/>
        <v>New Zealand</v>
      </c>
      <c r="BX53" s="188">
        <f t="shared" si="41"/>
        <v>9</v>
      </c>
      <c r="BY53" s="187" t="str">
        <f t="shared" si="697"/>
        <v>Belgium</v>
      </c>
      <c r="BZ53" s="222"/>
      <c r="CA53" s="222"/>
      <c r="CB53" s="467"/>
      <c r="CC53" s="188" t="str">
        <f t="shared" si="698"/>
        <v/>
      </c>
      <c r="CD53" s="188" t="str">
        <f>IF((CC53&lt;&gt;""),IF(OR($F53&lt;&gt;$G53,PrSettings!$M$4="●"),(($F53-$G53)=(BZ53-CA53))*1,0),"")</f>
        <v/>
      </c>
      <c r="CE53" s="188" t="str">
        <f t="shared" si="699"/>
        <v/>
      </c>
      <c r="CF53" s="188" t="str">
        <f>IF(CC53&lt;&gt;"",IF(ABS($F53-$G53)&gt;=PrSettings!$M$7,(ABS($F53-$G53-BZ53+CA53)&lt;=1)*1,IF(AND(CC53,$F53=$G53,$F53&gt;=PrSettings!$M$6),(ABS(BZ53-$F53)&lt;=1)*1,IF(AND(CC53,$F53+$G53&gt;=PrSettings!$M$8),(ABS(BZ53-$F53)+ABS(CA53-$G53)&lt;=1)*1,""))),"")</f>
        <v/>
      </c>
      <c r="CG53" s="468"/>
      <c r="CI53" s="186">
        <f t="shared" si="6"/>
        <v>85</v>
      </c>
      <c r="CJ53" s="187" t="str">
        <f t="shared" si="700"/>
        <v>New Zealand</v>
      </c>
      <c r="CK53" s="188">
        <f t="shared" si="44"/>
        <v>9</v>
      </c>
      <c r="CL53" s="187" t="str">
        <f t="shared" si="701"/>
        <v>Belgium</v>
      </c>
      <c r="CM53" s="222"/>
      <c r="CN53" s="222"/>
      <c r="CO53" s="467"/>
      <c r="CP53" s="188" t="str">
        <f t="shared" si="702"/>
        <v/>
      </c>
      <c r="CQ53" s="188" t="str">
        <f>IF((CP53&lt;&gt;""),IF(OR($F53&lt;&gt;$G53,PrSettings!$M$4="●"),(($F53-$G53)=(CM53-CN53))*1,0),"")</f>
        <v/>
      </c>
      <c r="CR53" s="188" t="str">
        <f t="shared" si="703"/>
        <v/>
      </c>
      <c r="CS53" s="188" t="str">
        <f>IF(CP53&lt;&gt;"",IF(ABS($F53-$G53)&gt;=PrSettings!$M$7,(ABS($F53-$G53-CM53+CN53)&lt;=1)*1,IF(AND(CP53,$F53=$G53,$F53&gt;=PrSettings!$M$6),(ABS(CM53-$F53)&lt;=1)*1,IF(AND(CP53,$F53+$G53&gt;=PrSettings!$M$8),(ABS(CM53-$F53)+ABS(CN53-$G53)&lt;=1)*1,""))),"")</f>
        <v/>
      </c>
      <c r="CT53" s="468"/>
      <c r="CV53" s="186">
        <f t="shared" si="7"/>
        <v>85</v>
      </c>
      <c r="CW53" s="187" t="str">
        <f t="shared" si="704"/>
        <v>New Zealand</v>
      </c>
      <c r="CX53" s="188">
        <f t="shared" si="47"/>
        <v>9</v>
      </c>
      <c r="CY53" s="187" t="str">
        <f t="shared" si="705"/>
        <v>Belgium</v>
      </c>
      <c r="CZ53" s="222"/>
      <c r="DA53" s="222"/>
      <c r="DB53" s="467"/>
      <c r="DC53" s="188" t="str">
        <f t="shared" si="706"/>
        <v/>
      </c>
      <c r="DD53" s="188" t="str">
        <f>IF((DC53&lt;&gt;""),IF(OR($F53&lt;&gt;$G53,PrSettings!$M$4="●"),(($F53-$G53)=(CZ53-DA53))*1,0),"")</f>
        <v/>
      </c>
      <c r="DE53" s="188" t="str">
        <f t="shared" si="707"/>
        <v/>
      </c>
      <c r="DF53" s="188" t="str">
        <f>IF(DC53&lt;&gt;"",IF(ABS($F53-$G53)&gt;=PrSettings!$M$7,(ABS($F53-$G53-CZ53+DA53)&lt;=1)*1,IF(AND(DC53,$F53=$G53,$F53&gt;=PrSettings!$M$6),(ABS(CZ53-$F53)&lt;=1)*1,IF(AND(DC53,$F53+$G53&gt;=PrSettings!$M$8),(ABS(CZ53-$F53)+ABS(DA53-$G53)&lt;=1)*1,""))),"")</f>
        <v/>
      </c>
      <c r="DG53" s="468"/>
      <c r="DI53" s="186">
        <f t="shared" si="8"/>
        <v>85</v>
      </c>
      <c r="DJ53" s="187" t="str">
        <f t="shared" si="708"/>
        <v>New Zealand</v>
      </c>
      <c r="DK53" s="188">
        <f t="shared" si="50"/>
        <v>9</v>
      </c>
      <c r="DL53" s="187" t="str">
        <f t="shared" si="709"/>
        <v>Belgium</v>
      </c>
      <c r="DM53" s="222"/>
      <c r="DN53" s="222"/>
      <c r="DO53" s="467"/>
      <c r="DP53" s="188" t="str">
        <f t="shared" si="710"/>
        <v/>
      </c>
      <c r="DQ53" s="188" t="str">
        <f>IF((DP53&lt;&gt;""),IF(OR($F53&lt;&gt;$G53,PrSettings!$M$4="●"),(($F53-$G53)=(DM53-DN53))*1,0),"")</f>
        <v/>
      </c>
      <c r="DR53" s="188" t="str">
        <f t="shared" si="711"/>
        <v/>
      </c>
      <c r="DS53" s="188" t="str">
        <f>IF(DP53&lt;&gt;"",IF(ABS($F53-$G53)&gt;=PrSettings!$M$7,(ABS($F53-$G53-DM53+DN53)&lt;=1)*1,IF(AND(DP53,$F53=$G53,$F53&gt;=PrSettings!$M$6),(ABS(DM53-$F53)&lt;=1)*1,IF(AND(DP53,$F53+$G53&gt;=PrSettings!$M$8),(ABS(DM53-$F53)+ABS(DN53-$G53)&lt;=1)*1,""))),"")</f>
        <v/>
      </c>
      <c r="DT53" s="468"/>
      <c r="DV53" s="186">
        <f t="shared" si="9"/>
        <v>85</v>
      </c>
      <c r="DW53" s="187" t="str">
        <f t="shared" si="712"/>
        <v>New Zealand</v>
      </c>
      <c r="DX53" s="188">
        <f t="shared" si="53"/>
        <v>9</v>
      </c>
      <c r="DY53" s="187" t="str">
        <f t="shared" si="713"/>
        <v>Belgium</v>
      </c>
      <c r="DZ53" s="222"/>
      <c r="EA53" s="222"/>
      <c r="EB53" s="467"/>
      <c r="EC53" s="188" t="str">
        <f t="shared" si="714"/>
        <v/>
      </c>
      <c r="ED53" s="188" t="str">
        <f>IF((EC53&lt;&gt;""),IF(OR($F53&lt;&gt;$G53,PrSettings!$M$4="●"),(($F53-$G53)=(DZ53-EA53))*1,0),"")</f>
        <v/>
      </c>
      <c r="EE53" s="188" t="str">
        <f t="shared" si="715"/>
        <v/>
      </c>
      <c r="EF53" s="188" t="str">
        <f>IF(EC53&lt;&gt;"",IF(ABS($F53-$G53)&gt;=PrSettings!$M$7,(ABS($F53-$G53-DZ53+EA53)&lt;=1)*1,IF(AND(EC53,$F53=$G53,$F53&gt;=PrSettings!$M$6),(ABS(DZ53-$F53)&lt;=1)*1,IF(AND(EC53,$F53+$G53&gt;=PrSettings!$M$8),(ABS(DZ53-$F53)+ABS(EA53-$G53)&lt;=1)*1,""))),"")</f>
        <v/>
      </c>
      <c r="EG53" s="468"/>
      <c r="EI53" s="186">
        <f t="shared" si="10"/>
        <v>85</v>
      </c>
      <c r="EJ53" s="187" t="str">
        <f t="shared" si="716"/>
        <v>New Zealand</v>
      </c>
      <c r="EK53" s="188">
        <f t="shared" si="56"/>
        <v>9</v>
      </c>
      <c r="EL53" s="187" t="str">
        <f t="shared" si="717"/>
        <v>Belgium</v>
      </c>
      <c r="EM53" s="222"/>
      <c r="EN53" s="222"/>
      <c r="EO53" s="467"/>
      <c r="EP53" s="188" t="str">
        <f t="shared" si="718"/>
        <v/>
      </c>
      <c r="EQ53" s="188" t="str">
        <f>IF((EP53&lt;&gt;""),IF(OR($F53&lt;&gt;$G53,PrSettings!$M$4="●"),(($F53-$G53)=(EM53-EN53))*1,0),"")</f>
        <v/>
      </c>
      <c r="ER53" s="188" t="str">
        <f t="shared" si="719"/>
        <v/>
      </c>
      <c r="ES53" s="188" t="str">
        <f>IF(EP53&lt;&gt;"",IF(ABS($F53-$G53)&gt;=PrSettings!$M$7,(ABS($F53-$G53-EM53+EN53)&lt;=1)*1,IF(AND(EP53,$F53=$G53,$F53&gt;=PrSettings!$M$6),(ABS(EM53-$F53)&lt;=1)*1,IF(AND(EP53,$F53+$G53&gt;=PrSettings!$M$8),(ABS(EM53-$F53)+ABS(EN53-$G53)&lt;=1)*1,""))),"")</f>
        <v/>
      </c>
      <c r="ET53" s="468"/>
      <c r="EV53" s="186">
        <f t="shared" si="11"/>
        <v>85</v>
      </c>
      <c r="EW53" s="187" t="str">
        <f t="shared" si="720"/>
        <v>New Zealand</v>
      </c>
      <c r="EX53" s="188">
        <f t="shared" si="59"/>
        <v>9</v>
      </c>
      <c r="EY53" s="187" t="str">
        <f t="shared" si="721"/>
        <v>Belgium</v>
      </c>
      <c r="EZ53" s="222"/>
      <c r="FA53" s="222"/>
      <c r="FB53" s="467"/>
      <c r="FC53" s="188" t="str">
        <f t="shared" si="722"/>
        <v/>
      </c>
      <c r="FD53" s="188" t="str">
        <f>IF((FC53&lt;&gt;""),IF(OR($F53&lt;&gt;$G53,PrSettings!$M$4="●"),(($F53-$G53)=(EZ53-FA53))*1,0),"")</f>
        <v/>
      </c>
      <c r="FE53" s="188" t="str">
        <f t="shared" si="723"/>
        <v/>
      </c>
      <c r="FF53" s="188" t="str">
        <f>IF(FC53&lt;&gt;"",IF(ABS($F53-$G53)&gt;=PrSettings!$M$7,(ABS($F53-$G53-EZ53+FA53)&lt;=1)*1,IF(AND(FC53,$F53=$G53,$F53&gt;=PrSettings!$M$6),(ABS(EZ53-$F53)&lt;=1)*1,IF(AND(FC53,$F53+$G53&gt;=PrSettings!$M$8),(ABS(EZ53-$F53)+ABS(FA53-$G53)&lt;=1)*1,""))),"")</f>
        <v/>
      </c>
      <c r="FG53" s="468"/>
      <c r="FI53" s="186">
        <f t="shared" si="12"/>
        <v>85</v>
      </c>
      <c r="FJ53" s="187" t="str">
        <f t="shared" si="724"/>
        <v>New Zealand</v>
      </c>
      <c r="FK53" s="188">
        <f t="shared" si="62"/>
        <v>9</v>
      </c>
      <c r="FL53" s="187" t="str">
        <f t="shared" si="725"/>
        <v>Belgium</v>
      </c>
      <c r="FM53" s="222"/>
      <c r="FN53" s="222"/>
      <c r="FO53" s="467"/>
      <c r="FP53" s="188" t="str">
        <f t="shared" si="726"/>
        <v/>
      </c>
      <c r="FQ53" s="188" t="str">
        <f>IF((FP53&lt;&gt;""),IF(OR($F53&lt;&gt;$G53,PrSettings!$M$4="●"),(($F53-$G53)=(FM53-FN53))*1,0),"")</f>
        <v/>
      </c>
      <c r="FR53" s="188" t="str">
        <f t="shared" si="727"/>
        <v/>
      </c>
      <c r="FS53" s="188" t="str">
        <f>IF(FP53&lt;&gt;"",IF(ABS($F53-$G53)&gt;=PrSettings!$M$7,(ABS($F53-$G53-FM53+FN53)&lt;=1)*1,IF(AND(FP53,$F53=$G53,$F53&gt;=PrSettings!$M$6),(ABS(FM53-$F53)&lt;=1)*1,IF(AND(FP53,$F53+$G53&gt;=PrSettings!$M$8),(ABS(FM53-$F53)+ABS(FN53-$G53)&lt;=1)*1,""))),"")</f>
        <v/>
      </c>
      <c r="FT53" s="468"/>
      <c r="FV53" s="186">
        <f t="shared" si="13"/>
        <v>85</v>
      </c>
      <c r="FW53" s="187" t="str">
        <f t="shared" si="728"/>
        <v>New Zealand</v>
      </c>
      <c r="FX53" s="188">
        <f t="shared" si="65"/>
        <v>9</v>
      </c>
      <c r="FY53" s="187" t="str">
        <f t="shared" si="729"/>
        <v>Belgium</v>
      </c>
      <c r="FZ53" s="222"/>
      <c r="GA53" s="222"/>
      <c r="GB53" s="467"/>
      <c r="GC53" s="188" t="str">
        <f t="shared" si="730"/>
        <v/>
      </c>
      <c r="GD53" s="188" t="str">
        <f>IF((GC53&lt;&gt;""),IF(OR($F53&lt;&gt;$G53,PrSettings!$M$4="●"),(($F53-$G53)=(FZ53-GA53))*1,0),"")</f>
        <v/>
      </c>
      <c r="GE53" s="188" t="str">
        <f t="shared" si="731"/>
        <v/>
      </c>
      <c r="GF53" s="188" t="str">
        <f>IF(GC53&lt;&gt;"",IF(ABS($F53-$G53)&gt;=PrSettings!$M$7,(ABS($F53-$G53-FZ53+GA53)&lt;=1)*1,IF(AND(GC53,$F53=$G53,$F53&gt;=PrSettings!$M$6),(ABS(FZ53-$F53)&lt;=1)*1,IF(AND(GC53,$F53+$G53&gt;=PrSettings!$M$8),(ABS(FZ53-$F53)+ABS(GA53-$G53)&lt;=1)*1,""))),"")</f>
        <v/>
      </c>
      <c r="GG53" s="468"/>
      <c r="GI53" s="186">
        <f t="shared" si="14"/>
        <v>85</v>
      </c>
      <c r="GJ53" s="187" t="str">
        <f t="shared" si="732"/>
        <v>New Zealand</v>
      </c>
      <c r="GK53" s="188">
        <f t="shared" si="68"/>
        <v>9</v>
      </c>
      <c r="GL53" s="187" t="str">
        <f t="shared" si="733"/>
        <v>Belgium</v>
      </c>
      <c r="GM53" s="222"/>
      <c r="GN53" s="222"/>
      <c r="GO53" s="467"/>
      <c r="GP53" s="188" t="str">
        <f t="shared" si="734"/>
        <v/>
      </c>
      <c r="GQ53" s="188" t="str">
        <f>IF((GP53&lt;&gt;""),IF(OR($F53&lt;&gt;$G53,PrSettings!$M$4="●"),(($F53-$G53)=(GM53-GN53))*1,0),"")</f>
        <v/>
      </c>
      <c r="GR53" s="188" t="str">
        <f t="shared" si="735"/>
        <v/>
      </c>
      <c r="GS53" s="188" t="str">
        <f>IF(GP53&lt;&gt;"",IF(ABS($F53-$G53)&gt;=PrSettings!$M$7,(ABS($F53-$G53-GM53+GN53)&lt;=1)*1,IF(AND(GP53,$F53=$G53,$F53&gt;=PrSettings!$M$6),(ABS(GM53-$F53)&lt;=1)*1,IF(AND(GP53,$F53+$G53&gt;=PrSettings!$M$8),(ABS(GM53-$F53)+ABS(GN53-$G53)&lt;=1)*1,""))),"")</f>
        <v/>
      </c>
      <c r="GT53" s="468"/>
      <c r="GV53" s="186">
        <f t="shared" si="15"/>
        <v>85</v>
      </c>
      <c r="GW53" s="187" t="str">
        <f t="shared" si="736"/>
        <v>New Zealand</v>
      </c>
      <c r="GX53" s="188">
        <f t="shared" si="71"/>
        <v>9</v>
      </c>
      <c r="GY53" s="187" t="str">
        <f t="shared" si="737"/>
        <v>Belgium</v>
      </c>
      <c r="GZ53" s="222"/>
      <c r="HA53" s="222"/>
      <c r="HB53" s="467"/>
      <c r="HC53" s="188" t="str">
        <f t="shared" si="738"/>
        <v/>
      </c>
      <c r="HD53" s="188" t="str">
        <f>IF((HC53&lt;&gt;""),IF(OR($F53&lt;&gt;$G53,PrSettings!$M$4="●"),(($F53-$G53)=(GZ53-HA53))*1,0),"")</f>
        <v/>
      </c>
      <c r="HE53" s="188" t="str">
        <f t="shared" si="739"/>
        <v/>
      </c>
      <c r="HF53" s="188" t="str">
        <f>IF(HC53&lt;&gt;"",IF(ABS($F53-$G53)&gt;=PrSettings!$M$7,(ABS($F53-$G53-GZ53+HA53)&lt;=1)*1,IF(AND(HC53,$F53=$G53,$F53&gt;=PrSettings!$M$6),(ABS(GZ53-$F53)&lt;=1)*1,IF(AND(HC53,$F53+$G53&gt;=PrSettings!$M$8),(ABS(GZ53-$F53)+ABS(HA53-$G53)&lt;=1)*1,""))),"")</f>
        <v/>
      </c>
      <c r="HG53" s="468"/>
      <c r="HI53" s="186">
        <f t="shared" si="16"/>
        <v>85</v>
      </c>
      <c r="HJ53" s="187" t="str">
        <f t="shared" si="740"/>
        <v>New Zealand</v>
      </c>
      <c r="HK53" s="188">
        <f t="shared" si="74"/>
        <v>9</v>
      </c>
      <c r="HL53" s="187" t="str">
        <f t="shared" si="741"/>
        <v>Belgium</v>
      </c>
      <c r="HM53" s="222"/>
      <c r="HN53" s="222"/>
      <c r="HO53" s="467"/>
      <c r="HP53" s="188" t="str">
        <f t="shared" si="742"/>
        <v/>
      </c>
      <c r="HQ53" s="188" t="str">
        <f>IF((HP53&lt;&gt;""),IF(OR($F53&lt;&gt;$G53,PrSettings!$M$4="●"),(($F53-$G53)=(HM53-HN53))*1,0),"")</f>
        <v/>
      </c>
      <c r="HR53" s="188" t="str">
        <f t="shared" si="743"/>
        <v/>
      </c>
      <c r="HS53" s="188" t="str">
        <f>IF(HP53&lt;&gt;"",IF(ABS($F53-$G53)&gt;=PrSettings!$M$7,(ABS($F53-$G53-HM53+HN53)&lt;=1)*1,IF(AND(HP53,$F53=$G53,$F53&gt;=PrSettings!$M$6),(ABS(HM53-$F53)&lt;=1)*1,IF(AND(HP53,$F53+$G53&gt;=PrSettings!$M$8),(ABS(HM53-$F53)+ABS(HN53-$G53)&lt;=1)*1,""))),"")</f>
        <v/>
      </c>
      <c r="HT53" s="468"/>
      <c r="HV53" s="186">
        <f t="shared" si="17"/>
        <v>85</v>
      </c>
      <c r="HW53" s="187" t="str">
        <f t="shared" si="744"/>
        <v>New Zealand</v>
      </c>
      <c r="HX53" s="188">
        <f t="shared" si="77"/>
        <v>9</v>
      </c>
      <c r="HY53" s="187" t="str">
        <f t="shared" si="745"/>
        <v>Belgium</v>
      </c>
      <c r="HZ53" s="222"/>
      <c r="IA53" s="222"/>
      <c r="IB53" s="467"/>
      <c r="IC53" s="188" t="str">
        <f t="shared" si="746"/>
        <v/>
      </c>
      <c r="ID53" s="188" t="str">
        <f>IF((IC53&lt;&gt;""),IF(OR($F53&lt;&gt;$G53,PrSettings!$M$4="●"),(($F53-$G53)=(HZ53-IA53))*1,0),"")</f>
        <v/>
      </c>
      <c r="IE53" s="188" t="str">
        <f t="shared" si="747"/>
        <v/>
      </c>
      <c r="IF53" s="188" t="str">
        <f>IF(IC53&lt;&gt;"",IF(ABS($F53-$G53)&gt;=PrSettings!$M$7,(ABS($F53-$G53-HZ53+IA53)&lt;=1)*1,IF(AND(IC53,$F53=$G53,$F53&gt;=PrSettings!$M$6),(ABS(HZ53-$F53)&lt;=1)*1,IF(AND(IC53,$F53+$G53&gt;=PrSettings!$M$8),(ABS(HZ53-$F53)+ABS(IA53-$G53)&lt;=1)*1,""))),"")</f>
        <v/>
      </c>
      <c r="IG53" s="468"/>
      <c r="II53" s="186">
        <f t="shared" si="18"/>
        <v>85</v>
      </c>
      <c r="IJ53" s="187" t="str">
        <f t="shared" si="748"/>
        <v>New Zealand</v>
      </c>
      <c r="IK53" s="188">
        <f t="shared" si="80"/>
        <v>9</v>
      </c>
      <c r="IL53" s="187" t="str">
        <f t="shared" si="749"/>
        <v>Belgium</v>
      </c>
      <c r="IM53" s="222"/>
      <c r="IN53" s="222"/>
      <c r="IO53" s="467"/>
      <c r="IP53" s="188" t="str">
        <f t="shared" si="750"/>
        <v/>
      </c>
      <c r="IQ53" s="188" t="str">
        <f>IF((IP53&lt;&gt;""),IF(OR($F53&lt;&gt;$G53,PrSettings!$M$4="●"),(($F53-$G53)=(IM53-IN53))*1,0),"")</f>
        <v/>
      </c>
      <c r="IR53" s="188" t="str">
        <f t="shared" si="751"/>
        <v/>
      </c>
      <c r="IS53" s="188" t="str">
        <f>IF(IP53&lt;&gt;"",IF(ABS($F53-$G53)&gt;=PrSettings!$M$7,(ABS($F53-$G53-IM53+IN53)&lt;=1)*1,IF(AND(IP53,$F53=$G53,$F53&gt;=PrSettings!$M$6),(ABS(IM53-$F53)&lt;=1)*1,IF(AND(IP53,$F53+$G53&gt;=PrSettings!$M$8),(ABS(IM53-$F53)+ABS(IN53-$G53)&lt;=1)*1,""))),"")</f>
        <v/>
      </c>
      <c r="IT53" s="468"/>
      <c r="IV53" s="186">
        <f t="shared" si="19"/>
        <v>85</v>
      </c>
      <c r="IW53" s="187" t="str">
        <f t="shared" si="752"/>
        <v>New Zealand</v>
      </c>
      <c r="IX53" s="188">
        <f t="shared" si="83"/>
        <v>9</v>
      </c>
      <c r="IY53" s="187" t="str">
        <f t="shared" si="753"/>
        <v>Belgium</v>
      </c>
      <c r="IZ53" s="222"/>
      <c r="JA53" s="222"/>
      <c r="JB53" s="467"/>
      <c r="JC53" s="188" t="str">
        <f t="shared" si="754"/>
        <v/>
      </c>
      <c r="JD53" s="188" t="str">
        <f>IF((JC53&lt;&gt;""),IF(OR($F53&lt;&gt;$G53,PrSettings!$M$4="●"),(($F53-$G53)=(IZ53-JA53))*1,0),"")</f>
        <v/>
      </c>
      <c r="JE53" s="188" t="str">
        <f t="shared" si="755"/>
        <v/>
      </c>
      <c r="JF53" s="188" t="str">
        <f>IF(JC53&lt;&gt;"",IF(ABS($F53-$G53)&gt;=PrSettings!$M$7,(ABS($F53-$G53-IZ53+JA53)&lt;=1)*1,IF(AND(JC53,$F53=$G53,$F53&gt;=PrSettings!$M$6),(ABS(IZ53-$F53)&lt;=1)*1,IF(AND(JC53,$F53+$G53&gt;=PrSettings!$M$8),(ABS(IZ53-$F53)+ABS(JA53-$G53)&lt;=1)*1,""))),"")</f>
        <v/>
      </c>
      <c r="JG53" s="468"/>
      <c r="JI53" s="186">
        <f t="shared" si="20"/>
        <v>85</v>
      </c>
      <c r="JJ53" s="187" t="str">
        <f t="shared" si="756"/>
        <v>New Zealand</v>
      </c>
      <c r="JK53" s="188">
        <f t="shared" si="86"/>
        <v>9</v>
      </c>
      <c r="JL53" s="187" t="str">
        <f t="shared" si="757"/>
        <v>Belgium</v>
      </c>
      <c r="JM53" s="222"/>
      <c r="JN53" s="222"/>
      <c r="JO53" s="467"/>
      <c r="JP53" s="188" t="str">
        <f t="shared" si="758"/>
        <v/>
      </c>
      <c r="JQ53" s="188" t="str">
        <f>IF((JP53&lt;&gt;""),IF(OR($F53&lt;&gt;$G53,PrSettings!$M$4="●"),(($F53-$G53)=(JM53-JN53))*1,0),"")</f>
        <v/>
      </c>
      <c r="JR53" s="188" t="str">
        <f t="shared" si="759"/>
        <v/>
      </c>
      <c r="JS53" s="188" t="str">
        <f>IF(JP53&lt;&gt;"",IF(ABS($F53-$G53)&gt;=PrSettings!$M$7,(ABS($F53-$G53-JM53+JN53)&lt;=1)*1,IF(AND(JP53,$F53=$G53,$F53&gt;=PrSettings!$M$6),(ABS(JM53-$F53)&lt;=1)*1,IF(AND(JP53,$F53+$G53&gt;=PrSettings!$M$8),(ABS(JM53-$F53)+ABS(JN53-$G53)&lt;=1)*1,""))),"")</f>
        <v/>
      </c>
      <c r="JT53" s="468"/>
      <c r="JV53" s="186">
        <f t="shared" si="21"/>
        <v>85</v>
      </c>
      <c r="JW53" s="187" t="str">
        <f t="shared" si="760"/>
        <v>New Zealand</v>
      </c>
      <c r="JX53" s="188">
        <f t="shared" si="89"/>
        <v>9</v>
      </c>
      <c r="JY53" s="187" t="str">
        <f t="shared" si="761"/>
        <v>Belgium</v>
      </c>
      <c r="JZ53" s="222"/>
      <c r="KA53" s="222"/>
      <c r="KB53" s="467"/>
      <c r="KC53" s="188" t="str">
        <f t="shared" si="762"/>
        <v/>
      </c>
      <c r="KD53" s="188" t="str">
        <f>IF((KC53&lt;&gt;""),IF(OR($F53&lt;&gt;$G53,PrSettings!$M$4="●"),(($F53-$G53)=(JZ53-KA53))*1,0),"")</f>
        <v/>
      </c>
      <c r="KE53" s="188" t="str">
        <f t="shared" si="763"/>
        <v/>
      </c>
      <c r="KF53" s="188" t="str">
        <f>IF(KC53&lt;&gt;"",IF(ABS($F53-$G53)&gt;=PrSettings!$M$7,(ABS($F53-$G53-JZ53+KA53)&lt;=1)*1,IF(AND(KC53,$F53=$G53,$F53&gt;=PrSettings!$M$6),(ABS(JZ53-$F53)&lt;=1)*1,IF(AND(KC53,$F53+$G53&gt;=PrSettings!$M$8),(ABS(JZ53-$F53)+ABS(KA53-$G53)&lt;=1)*1,""))),"")</f>
        <v/>
      </c>
      <c r="KG53" s="468"/>
      <c r="KI53" s="186">
        <f t="shared" si="22"/>
        <v>85</v>
      </c>
      <c r="KJ53" s="187" t="str">
        <f t="shared" si="764"/>
        <v>New Zealand</v>
      </c>
      <c r="KK53" s="188">
        <f t="shared" si="92"/>
        <v>9</v>
      </c>
      <c r="KL53" s="187" t="str">
        <f t="shared" si="765"/>
        <v>Belgium</v>
      </c>
      <c r="KM53" s="222"/>
      <c r="KN53" s="222"/>
      <c r="KO53" s="467"/>
      <c r="KP53" s="188" t="str">
        <f t="shared" si="766"/>
        <v/>
      </c>
      <c r="KQ53" s="188" t="str">
        <f>IF((KP53&lt;&gt;""),IF(OR($F53&lt;&gt;$G53,PrSettings!$M$4="●"),(($F53-$G53)=(KM53-KN53))*1,0),"")</f>
        <v/>
      </c>
      <c r="KR53" s="188" t="str">
        <f t="shared" si="767"/>
        <v/>
      </c>
      <c r="KS53" s="188" t="str">
        <f>IF(KP53&lt;&gt;"",IF(ABS($F53-$G53)&gt;=PrSettings!$M$7,(ABS($F53-$G53-KM53+KN53)&lt;=1)*1,IF(AND(KP53,$F53=$G53,$F53&gt;=PrSettings!$M$6),(ABS(KM53-$F53)&lt;=1)*1,IF(AND(KP53,$F53+$G53&gt;=PrSettings!$M$8),(ABS(KM53-$F53)+ABS(KN53-$G53)&lt;=1)*1,""))),"")</f>
        <v/>
      </c>
      <c r="KT53" s="468"/>
      <c r="KV53" s="186">
        <f t="shared" si="23"/>
        <v>85</v>
      </c>
      <c r="KW53" s="187" t="str">
        <f t="shared" si="768"/>
        <v>New Zealand</v>
      </c>
      <c r="KX53" s="188">
        <f t="shared" si="95"/>
        <v>9</v>
      </c>
      <c r="KY53" s="187" t="str">
        <f t="shared" si="769"/>
        <v>Belgium</v>
      </c>
      <c r="KZ53" s="222"/>
      <c r="LA53" s="222"/>
      <c r="LB53" s="467"/>
      <c r="LC53" s="188" t="str">
        <f t="shared" si="770"/>
        <v/>
      </c>
      <c r="LD53" s="188" t="str">
        <f>IF((LC53&lt;&gt;""),IF(OR($F53&lt;&gt;$G53,PrSettings!$M$4="●"),(($F53-$G53)=(KZ53-LA53))*1,0),"")</f>
        <v/>
      </c>
      <c r="LE53" s="188" t="str">
        <f t="shared" si="771"/>
        <v/>
      </c>
      <c r="LF53" s="188" t="str">
        <f>IF(LC53&lt;&gt;"",IF(ABS($F53-$G53)&gt;=PrSettings!$M$7,(ABS($F53-$G53-KZ53+LA53)&lt;=1)*1,IF(AND(LC53,$F53=$G53,$F53&gt;=PrSettings!$M$6),(ABS(KZ53-$F53)&lt;=1)*1,IF(AND(LC53,$F53+$G53&gt;=PrSettings!$M$8),(ABS(KZ53-$F53)+ABS(LA53-$G53)&lt;=1)*1,""))),"")</f>
        <v/>
      </c>
      <c r="LG53" s="468"/>
      <c r="LI53" s="186">
        <f t="shared" si="24"/>
        <v>85</v>
      </c>
      <c r="LJ53" s="187" t="str">
        <f t="shared" si="772"/>
        <v>New Zealand</v>
      </c>
      <c r="LK53" s="188">
        <f t="shared" si="98"/>
        <v>9</v>
      </c>
      <c r="LL53" s="187" t="str">
        <f t="shared" si="773"/>
        <v>Belgium</v>
      </c>
      <c r="LM53" s="222"/>
      <c r="LN53" s="222"/>
      <c r="LO53" s="467"/>
      <c r="LP53" s="188" t="str">
        <f t="shared" si="774"/>
        <v/>
      </c>
      <c r="LQ53" s="188" t="str">
        <f>IF((LP53&lt;&gt;""),IF(OR($F53&lt;&gt;$G53,PrSettings!$M$4="●"),(($F53-$G53)=(LM53-LN53))*1,0),"")</f>
        <v/>
      </c>
      <c r="LR53" s="188" t="str">
        <f t="shared" si="775"/>
        <v/>
      </c>
      <c r="LS53" s="188" t="str">
        <f>IF(LP53&lt;&gt;"",IF(ABS($F53-$G53)&gt;=PrSettings!$M$7,(ABS($F53-$G53-LM53+LN53)&lt;=1)*1,IF(AND(LP53,$F53=$G53,$F53&gt;=PrSettings!$M$6),(ABS(LM53-$F53)&lt;=1)*1,IF(AND(LP53,$F53+$G53&gt;=PrSettings!$M$8),(ABS(LM53-$F53)+ABS(LN53-$G53)&lt;=1)*1,""))),"")</f>
        <v/>
      </c>
      <c r="LT53" s="468"/>
      <c r="LV53" s="186">
        <f t="shared" si="25"/>
        <v>85</v>
      </c>
      <c r="LW53" s="187" t="str">
        <f t="shared" si="776"/>
        <v>New Zealand</v>
      </c>
      <c r="LX53" s="188">
        <f t="shared" si="101"/>
        <v>9</v>
      </c>
      <c r="LY53" s="187" t="str">
        <f t="shared" si="777"/>
        <v>Belgium</v>
      </c>
      <c r="LZ53" s="222"/>
      <c r="MA53" s="222"/>
      <c r="MB53" s="467"/>
      <c r="MC53" s="188" t="str">
        <f t="shared" si="778"/>
        <v/>
      </c>
      <c r="MD53" s="188" t="str">
        <f>IF((MC53&lt;&gt;""),IF(OR($F53&lt;&gt;$G53,PrSettings!$M$4="●"),(($F53-$G53)=(LZ53-MA53))*1,0),"")</f>
        <v/>
      </c>
      <c r="ME53" s="188" t="str">
        <f t="shared" si="779"/>
        <v/>
      </c>
      <c r="MF53" s="188" t="str">
        <f>IF(MC53&lt;&gt;"",IF(ABS($F53-$G53)&gt;=PrSettings!$M$7,(ABS($F53-$G53-LZ53+MA53)&lt;=1)*1,IF(AND(MC53,$F53=$G53,$F53&gt;=PrSettings!$M$6),(ABS(LZ53-$F53)&lt;=1)*1,IF(AND(MC53,$F53+$G53&gt;=PrSettings!$M$8),(ABS(LZ53-$F53)+ABS(MA53-$G53)&lt;=1)*1,""))),"")</f>
        <v/>
      </c>
      <c r="MG53" s="468"/>
    </row>
    <row r="54" spans="2:345" ht="24" customHeight="1">
      <c r="B54" s="195" t="str">
        <f>Language!$E$130&amp;" H"</f>
        <v>Group H</v>
      </c>
      <c r="C54" s="196"/>
      <c r="D54" s="201"/>
      <c r="E54" s="198"/>
      <c r="F54" s="202"/>
      <c r="G54" s="203"/>
      <c r="I54" s="195" t="str">
        <f t="shared" si="0"/>
        <v>Group H</v>
      </c>
      <c r="J54" s="197"/>
      <c r="K54" s="201"/>
      <c r="L54" s="198"/>
      <c r="M54" s="226"/>
      <c r="N54" s="227"/>
      <c r="O54" s="199"/>
      <c r="P54" s="210"/>
      <c r="Q54" s="210"/>
      <c r="R54" s="198"/>
      <c r="S54" s="198"/>
      <c r="T54" s="211"/>
      <c r="V54" s="195" t="str">
        <f t="shared" si="1"/>
        <v>Group H</v>
      </c>
      <c r="W54" s="197"/>
      <c r="X54" s="201"/>
      <c r="Y54" s="198"/>
      <c r="Z54" s="226"/>
      <c r="AA54" s="227"/>
      <c r="AB54" s="199"/>
      <c r="AC54" s="210"/>
      <c r="AD54" s="210"/>
      <c r="AE54" s="198"/>
      <c r="AF54" s="198"/>
      <c r="AG54" s="211"/>
      <c r="AI54" s="195" t="str">
        <f t="shared" si="2"/>
        <v>Group H</v>
      </c>
      <c r="AJ54" s="197"/>
      <c r="AK54" s="201"/>
      <c r="AL54" s="198"/>
      <c r="AM54" s="226"/>
      <c r="AN54" s="227"/>
      <c r="AO54" s="199"/>
      <c r="AP54" s="210"/>
      <c r="AQ54" s="210"/>
      <c r="AR54" s="198"/>
      <c r="AS54" s="198"/>
      <c r="AT54" s="211"/>
      <c r="AV54" s="195" t="str">
        <f t="shared" si="3"/>
        <v>Group H</v>
      </c>
      <c r="AW54" s="197"/>
      <c r="AX54" s="201"/>
      <c r="AY54" s="198"/>
      <c r="AZ54" s="226"/>
      <c r="BA54" s="227"/>
      <c r="BB54" s="199"/>
      <c r="BC54" s="210"/>
      <c r="BD54" s="210"/>
      <c r="BE54" s="198"/>
      <c r="BF54" s="198"/>
      <c r="BG54" s="211"/>
      <c r="BI54" s="195" t="str">
        <f t="shared" si="4"/>
        <v>Group H</v>
      </c>
      <c r="BJ54" s="197"/>
      <c r="BK54" s="201"/>
      <c r="BL54" s="198"/>
      <c r="BM54" s="226"/>
      <c r="BN54" s="227"/>
      <c r="BO54" s="199"/>
      <c r="BP54" s="210"/>
      <c r="BQ54" s="210"/>
      <c r="BR54" s="198"/>
      <c r="BS54" s="198"/>
      <c r="BT54" s="211"/>
      <c r="BV54" s="195" t="str">
        <f t="shared" si="5"/>
        <v>Group H</v>
      </c>
      <c r="BW54" s="197"/>
      <c r="BX54" s="201"/>
      <c r="BY54" s="198"/>
      <c r="BZ54" s="226"/>
      <c r="CA54" s="227"/>
      <c r="CB54" s="199"/>
      <c r="CC54" s="210"/>
      <c r="CD54" s="210"/>
      <c r="CE54" s="198"/>
      <c r="CF54" s="198"/>
      <c r="CG54" s="211"/>
      <c r="CI54" s="195" t="str">
        <f t="shared" si="6"/>
        <v>Group H</v>
      </c>
      <c r="CJ54" s="197"/>
      <c r="CK54" s="201"/>
      <c r="CL54" s="198"/>
      <c r="CM54" s="226"/>
      <c r="CN54" s="227"/>
      <c r="CO54" s="199"/>
      <c r="CP54" s="210"/>
      <c r="CQ54" s="210"/>
      <c r="CR54" s="198"/>
      <c r="CS54" s="198"/>
      <c r="CT54" s="211"/>
      <c r="CV54" s="195" t="str">
        <f t="shared" si="7"/>
        <v>Group H</v>
      </c>
      <c r="CW54" s="197"/>
      <c r="CX54" s="201"/>
      <c r="CY54" s="198"/>
      <c r="CZ54" s="226"/>
      <c r="DA54" s="227"/>
      <c r="DB54" s="199"/>
      <c r="DC54" s="210"/>
      <c r="DD54" s="210"/>
      <c r="DE54" s="198"/>
      <c r="DF54" s="198"/>
      <c r="DG54" s="211"/>
      <c r="DI54" s="195" t="str">
        <f t="shared" si="8"/>
        <v>Group H</v>
      </c>
      <c r="DJ54" s="197"/>
      <c r="DK54" s="201"/>
      <c r="DL54" s="198"/>
      <c r="DM54" s="226"/>
      <c r="DN54" s="227"/>
      <c r="DO54" s="199"/>
      <c r="DP54" s="210"/>
      <c r="DQ54" s="210"/>
      <c r="DR54" s="198"/>
      <c r="DS54" s="198"/>
      <c r="DT54" s="211"/>
      <c r="DV54" s="195" t="str">
        <f t="shared" si="9"/>
        <v>Group H</v>
      </c>
      <c r="DW54" s="197"/>
      <c r="DX54" s="201"/>
      <c r="DY54" s="198"/>
      <c r="DZ54" s="226"/>
      <c r="EA54" s="227"/>
      <c r="EB54" s="199"/>
      <c r="EC54" s="210"/>
      <c r="ED54" s="210"/>
      <c r="EE54" s="198"/>
      <c r="EF54" s="198"/>
      <c r="EG54" s="211"/>
      <c r="EI54" s="195" t="str">
        <f t="shared" si="10"/>
        <v>Group H</v>
      </c>
      <c r="EJ54" s="197"/>
      <c r="EK54" s="201"/>
      <c r="EL54" s="198"/>
      <c r="EM54" s="226"/>
      <c r="EN54" s="227"/>
      <c r="EO54" s="199"/>
      <c r="EP54" s="210"/>
      <c r="EQ54" s="210"/>
      <c r="ER54" s="198"/>
      <c r="ES54" s="198"/>
      <c r="ET54" s="211"/>
      <c r="EV54" s="195" t="str">
        <f t="shared" si="11"/>
        <v>Group H</v>
      </c>
      <c r="EW54" s="197"/>
      <c r="EX54" s="201"/>
      <c r="EY54" s="198"/>
      <c r="EZ54" s="226"/>
      <c r="FA54" s="227"/>
      <c r="FB54" s="199"/>
      <c r="FC54" s="210"/>
      <c r="FD54" s="210"/>
      <c r="FE54" s="198"/>
      <c r="FF54" s="198"/>
      <c r="FG54" s="211"/>
      <c r="FI54" s="195" t="str">
        <f t="shared" si="12"/>
        <v>Group H</v>
      </c>
      <c r="FJ54" s="197"/>
      <c r="FK54" s="201"/>
      <c r="FL54" s="198"/>
      <c r="FM54" s="226"/>
      <c r="FN54" s="227"/>
      <c r="FO54" s="199"/>
      <c r="FP54" s="210"/>
      <c r="FQ54" s="210"/>
      <c r="FR54" s="198"/>
      <c r="FS54" s="198"/>
      <c r="FT54" s="211"/>
      <c r="FV54" s="195" t="str">
        <f t="shared" si="13"/>
        <v>Group H</v>
      </c>
      <c r="FW54" s="197"/>
      <c r="FX54" s="201"/>
      <c r="FY54" s="198"/>
      <c r="FZ54" s="226"/>
      <c r="GA54" s="227"/>
      <c r="GB54" s="199"/>
      <c r="GC54" s="210"/>
      <c r="GD54" s="210"/>
      <c r="GE54" s="198"/>
      <c r="GF54" s="198"/>
      <c r="GG54" s="211"/>
      <c r="GI54" s="195" t="str">
        <f t="shared" si="14"/>
        <v>Group H</v>
      </c>
      <c r="GJ54" s="197"/>
      <c r="GK54" s="201"/>
      <c r="GL54" s="198"/>
      <c r="GM54" s="226"/>
      <c r="GN54" s="227"/>
      <c r="GO54" s="199"/>
      <c r="GP54" s="210"/>
      <c r="GQ54" s="210"/>
      <c r="GR54" s="198"/>
      <c r="GS54" s="198"/>
      <c r="GT54" s="211"/>
      <c r="GV54" s="195" t="str">
        <f t="shared" si="15"/>
        <v>Group H</v>
      </c>
      <c r="GW54" s="197"/>
      <c r="GX54" s="201"/>
      <c r="GY54" s="198"/>
      <c r="GZ54" s="226"/>
      <c r="HA54" s="227"/>
      <c r="HB54" s="199"/>
      <c r="HC54" s="210"/>
      <c r="HD54" s="210"/>
      <c r="HE54" s="198"/>
      <c r="HF54" s="198"/>
      <c r="HG54" s="211"/>
      <c r="HI54" s="195" t="str">
        <f t="shared" si="16"/>
        <v>Group H</v>
      </c>
      <c r="HJ54" s="197"/>
      <c r="HK54" s="201"/>
      <c r="HL54" s="198"/>
      <c r="HM54" s="226"/>
      <c r="HN54" s="227"/>
      <c r="HO54" s="199"/>
      <c r="HP54" s="210"/>
      <c r="HQ54" s="210"/>
      <c r="HR54" s="198"/>
      <c r="HS54" s="198"/>
      <c r="HT54" s="211"/>
      <c r="HV54" s="195" t="str">
        <f t="shared" si="17"/>
        <v>Group H</v>
      </c>
      <c r="HW54" s="197"/>
      <c r="HX54" s="201"/>
      <c r="HY54" s="198"/>
      <c r="HZ54" s="226"/>
      <c r="IA54" s="227"/>
      <c r="IB54" s="199"/>
      <c r="IC54" s="210"/>
      <c r="ID54" s="210"/>
      <c r="IE54" s="198"/>
      <c r="IF54" s="198"/>
      <c r="IG54" s="211"/>
      <c r="II54" s="195" t="str">
        <f t="shared" si="18"/>
        <v>Group H</v>
      </c>
      <c r="IJ54" s="197"/>
      <c r="IK54" s="201"/>
      <c r="IL54" s="198"/>
      <c r="IM54" s="226"/>
      <c r="IN54" s="227"/>
      <c r="IO54" s="199"/>
      <c r="IP54" s="210"/>
      <c r="IQ54" s="210"/>
      <c r="IR54" s="198"/>
      <c r="IS54" s="198"/>
      <c r="IT54" s="211"/>
      <c r="IV54" s="195" t="str">
        <f t="shared" si="19"/>
        <v>Group H</v>
      </c>
      <c r="IW54" s="197"/>
      <c r="IX54" s="201"/>
      <c r="IY54" s="198"/>
      <c r="IZ54" s="226"/>
      <c r="JA54" s="227"/>
      <c r="JB54" s="199"/>
      <c r="JC54" s="210"/>
      <c r="JD54" s="210"/>
      <c r="JE54" s="198"/>
      <c r="JF54" s="198"/>
      <c r="JG54" s="211"/>
      <c r="JI54" s="195" t="str">
        <f t="shared" si="20"/>
        <v>Group H</v>
      </c>
      <c r="JJ54" s="197"/>
      <c r="JK54" s="201"/>
      <c r="JL54" s="198"/>
      <c r="JM54" s="226"/>
      <c r="JN54" s="227"/>
      <c r="JO54" s="199"/>
      <c r="JP54" s="210"/>
      <c r="JQ54" s="210"/>
      <c r="JR54" s="198"/>
      <c r="JS54" s="198"/>
      <c r="JT54" s="211"/>
      <c r="JV54" s="195" t="str">
        <f t="shared" si="21"/>
        <v>Group H</v>
      </c>
      <c r="JW54" s="197"/>
      <c r="JX54" s="201"/>
      <c r="JY54" s="198"/>
      <c r="JZ54" s="226"/>
      <c r="KA54" s="227"/>
      <c r="KB54" s="199"/>
      <c r="KC54" s="210"/>
      <c r="KD54" s="210"/>
      <c r="KE54" s="198"/>
      <c r="KF54" s="198"/>
      <c r="KG54" s="211"/>
      <c r="KI54" s="195" t="str">
        <f t="shared" si="22"/>
        <v>Group H</v>
      </c>
      <c r="KJ54" s="197"/>
      <c r="KK54" s="201"/>
      <c r="KL54" s="198"/>
      <c r="KM54" s="226"/>
      <c r="KN54" s="227"/>
      <c r="KO54" s="199"/>
      <c r="KP54" s="210"/>
      <c r="KQ54" s="210"/>
      <c r="KR54" s="198"/>
      <c r="KS54" s="198"/>
      <c r="KT54" s="211"/>
      <c r="KV54" s="195" t="str">
        <f t="shared" si="23"/>
        <v>Group H</v>
      </c>
      <c r="KW54" s="197"/>
      <c r="KX54" s="201"/>
      <c r="KY54" s="198"/>
      <c r="KZ54" s="226"/>
      <c r="LA54" s="227"/>
      <c r="LB54" s="199"/>
      <c r="LC54" s="210"/>
      <c r="LD54" s="210"/>
      <c r="LE54" s="198"/>
      <c r="LF54" s="198"/>
      <c r="LG54" s="211"/>
      <c r="LI54" s="195" t="str">
        <f t="shared" si="24"/>
        <v>Group H</v>
      </c>
      <c r="LJ54" s="197"/>
      <c r="LK54" s="201"/>
      <c r="LL54" s="198"/>
      <c r="LM54" s="226"/>
      <c r="LN54" s="227"/>
      <c r="LO54" s="199"/>
      <c r="LP54" s="210"/>
      <c r="LQ54" s="210"/>
      <c r="LR54" s="198"/>
      <c r="LS54" s="198"/>
      <c r="LT54" s="211"/>
      <c r="LV54" s="195" t="str">
        <f t="shared" si="25"/>
        <v>Group H</v>
      </c>
      <c r="LW54" s="197"/>
      <c r="LX54" s="201"/>
      <c r="LY54" s="198"/>
      <c r="LZ54" s="226"/>
      <c r="MA54" s="227"/>
      <c r="MB54" s="199"/>
      <c r="MC54" s="210"/>
      <c r="MD54" s="210"/>
      <c r="ME54" s="198"/>
      <c r="MF54" s="198"/>
      <c r="MG54" s="211"/>
    </row>
    <row r="55" spans="2:345">
      <c r="B55" s="186">
        <f>INDEX(Groups!$C$7:$C$65,MATCH(C55,Groups!$D$7:$D$65,0))</f>
        <v>2</v>
      </c>
      <c r="C55" s="187" t="str">
        <f>CalcH!$P$22</f>
        <v>Spain</v>
      </c>
      <c r="D55" s="188">
        <f>INDEX(Groups!$C$7:$C$65,MATCH(E55,Groups!$D$7:$D$65,0))</f>
        <v>69</v>
      </c>
      <c r="E55" s="187" t="str">
        <f>CalcH!$Q$22</f>
        <v>Cape Verde</v>
      </c>
      <c r="F55" s="189" t="str">
        <f>CalcH!$R$22</f>
        <v/>
      </c>
      <c r="G55" s="190" t="str">
        <f>CalcH!$S$22</f>
        <v/>
      </c>
      <c r="I55" s="186">
        <f t="shared" si="0"/>
        <v>2</v>
      </c>
      <c r="J55" s="187" t="str">
        <f t="shared" ref="J55:J60" si="780">$C55</f>
        <v>Spain</v>
      </c>
      <c r="K55" s="188">
        <f t="shared" si="26"/>
        <v>69</v>
      </c>
      <c r="L55" s="187" t="str">
        <f t="shared" ref="L55:L60" si="781">$E55</f>
        <v>Cape Verde</v>
      </c>
      <c r="M55" s="222"/>
      <c r="N55" s="222"/>
      <c r="O55" s="217"/>
      <c r="P55" s="188" t="str">
        <f t="shared" ref="P55:P60" si="782">IF(($F55&lt;&gt;"")*($G55&lt;&gt;"")*(M55&lt;&gt;"")*(N55&lt;&gt;""),($F55&gt;$G55)*(M55&gt;N55)+($F55=$G55)*(M55=N55)+($F55&lt;$G55)*(M55&lt;N55),"")</f>
        <v/>
      </c>
      <c r="Q55" s="188" t="str">
        <f>IF((P55&lt;&gt;""),IF(OR($F55&lt;&gt;$G55,PrSettings!$M$4="●"),(($F55-$G55)=(M55-N55))*1,0),"")</f>
        <v/>
      </c>
      <c r="R55" s="188" t="str">
        <f t="shared" ref="R55:R60" si="783">IF((P55&lt;&gt;""),($F55=M55)*($G55=N55),"")</f>
        <v/>
      </c>
      <c r="S55" s="188" t="str">
        <f>IF(P55&lt;&gt;"",IF(ABS($F55-$G55)&gt;=PrSettings!$M$7,(ABS($F55-$G55-M55+N55)&lt;=1)*1,IF(AND(P55,$F55=$G55,$F55&gt;=PrSettings!$M$6),(ABS(M55-$F55)&lt;=1)*1,IF(AND(P55,$F55+$G55&gt;=PrSettings!$M$8),(ABS(M55-$F55)+ABS(N55-$G55)&lt;=1)*1,""))),"")</f>
        <v/>
      </c>
      <c r="T55" s="219"/>
      <c r="V55" s="186">
        <f t="shared" si="1"/>
        <v>2</v>
      </c>
      <c r="W55" s="187" t="str">
        <f t="shared" ref="W55:W60" si="784">$C55</f>
        <v>Spain</v>
      </c>
      <c r="X55" s="188">
        <f t="shared" si="29"/>
        <v>69</v>
      </c>
      <c r="Y55" s="187" t="str">
        <f t="shared" ref="Y55:Y60" si="785">$E55</f>
        <v>Cape Verde</v>
      </c>
      <c r="Z55" s="222"/>
      <c r="AA55" s="222"/>
      <c r="AB55" s="217"/>
      <c r="AC55" s="188" t="str">
        <f t="shared" ref="AC55:AC60" si="786">IF(($F55&lt;&gt;"")*($G55&lt;&gt;"")*(Z55&lt;&gt;"")*(AA55&lt;&gt;""),($F55&gt;$G55)*(Z55&gt;AA55)+($F55=$G55)*(Z55=AA55)+($F55&lt;$G55)*(Z55&lt;AA55),"")</f>
        <v/>
      </c>
      <c r="AD55" s="188" t="str">
        <f>IF((AC55&lt;&gt;""),IF(OR($F55&lt;&gt;$G55,PrSettings!$M$4="●"),(($F55-$G55)=(Z55-AA55))*1,0),"")</f>
        <v/>
      </c>
      <c r="AE55" s="188" t="str">
        <f t="shared" ref="AE55:AE60" si="787">IF((AC55&lt;&gt;""),($F55=Z55)*($G55=AA55),"")</f>
        <v/>
      </c>
      <c r="AF55" s="188" t="str">
        <f>IF(AC55&lt;&gt;"",IF(ABS($F55-$G55)&gt;=PrSettings!$M$7,(ABS($F55-$G55-Z55+AA55)&lt;=1)*1,IF(AND(AC55,$F55=$G55,$F55&gt;=PrSettings!$M$6),(ABS(Z55-$F55)&lt;=1)*1,IF(AND(AC55,$F55+$G55&gt;=PrSettings!$M$8),(ABS(Z55-$F55)+ABS(AA55-$G55)&lt;=1)*1,""))),"")</f>
        <v/>
      </c>
      <c r="AG55" s="219"/>
      <c r="AI55" s="186">
        <f t="shared" si="2"/>
        <v>2</v>
      </c>
      <c r="AJ55" s="187" t="str">
        <f t="shared" ref="AJ55:AJ60" si="788">$C55</f>
        <v>Spain</v>
      </c>
      <c r="AK55" s="188">
        <f t="shared" si="32"/>
        <v>69</v>
      </c>
      <c r="AL55" s="187" t="str">
        <f t="shared" ref="AL55:AL60" si="789">$E55</f>
        <v>Cape Verde</v>
      </c>
      <c r="AM55" s="222"/>
      <c r="AN55" s="222"/>
      <c r="AO55" s="217"/>
      <c r="AP55" s="188" t="str">
        <f t="shared" ref="AP55:AP60" si="790">IF(($F55&lt;&gt;"")*($G55&lt;&gt;"")*(AM55&lt;&gt;"")*(AN55&lt;&gt;""),($F55&gt;$G55)*(AM55&gt;AN55)+($F55=$G55)*(AM55=AN55)+($F55&lt;$G55)*(AM55&lt;AN55),"")</f>
        <v/>
      </c>
      <c r="AQ55" s="188" t="str">
        <f>IF((AP55&lt;&gt;""),IF(OR($F55&lt;&gt;$G55,PrSettings!$M$4="●"),(($F55-$G55)=(AM55-AN55))*1,0),"")</f>
        <v/>
      </c>
      <c r="AR55" s="188" t="str">
        <f t="shared" ref="AR55:AR60" si="791">IF((AP55&lt;&gt;""),($F55=AM55)*($G55=AN55),"")</f>
        <v/>
      </c>
      <c r="AS55" s="188" t="str">
        <f>IF(AP55&lt;&gt;"",IF(ABS($F55-$G55)&gt;=PrSettings!$M$7,(ABS($F55-$G55-AM55+AN55)&lt;=1)*1,IF(AND(AP55,$F55=$G55,$F55&gt;=PrSettings!$M$6),(ABS(AM55-$F55)&lt;=1)*1,IF(AND(AP55,$F55+$G55&gt;=PrSettings!$M$8),(ABS(AM55-$F55)+ABS(AN55-$G55)&lt;=1)*1,""))),"")</f>
        <v/>
      </c>
      <c r="AT55" s="219"/>
      <c r="AV55" s="186">
        <f t="shared" si="3"/>
        <v>2</v>
      </c>
      <c r="AW55" s="187" t="str">
        <f t="shared" ref="AW55:AW60" si="792">$C55</f>
        <v>Spain</v>
      </c>
      <c r="AX55" s="188">
        <f t="shared" si="35"/>
        <v>69</v>
      </c>
      <c r="AY55" s="187" t="str">
        <f t="shared" ref="AY55:AY60" si="793">$E55</f>
        <v>Cape Verde</v>
      </c>
      <c r="AZ55" s="222"/>
      <c r="BA55" s="222"/>
      <c r="BB55" s="217"/>
      <c r="BC55" s="188" t="str">
        <f t="shared" ref="BC55:BC60" si="794">IF(($F55&lt;&gt;"")*($G55&lt;&gt;"")*(AZ55&lt;&gt;"")*(BA55&lt;&gt;""),($F55&gt;$G55)*(AZ55&gt;BA55)+($F55=$G55)*(AZ55=BA55)+($F55&lt;$G55)*(AZ55&lt;BA55),"")</f>
        <v/>
      </c>
      <c r="BD55" s="188" t="str">
        <f>IF((BC55&lt;&gt;""),IF(OR($F55&lt;&gt;$G55,PrSettings!$M$4="●"),(($F55-$G55)=(AZ55-BA55))*1,0),"")</f>
        <v/>
      </c>
      <c r="BE55" s="188" t="str">
        <f t="shared" ref="BE55:BE60" si="795">IF((BC55&lt;&gt;""),($F55=AZ55)*($G55=BA55),"")</f>
        <v/>
      </c>
      <c r="BF55" s="188" t="str">
        <f>IF(BC55&lt;&gt;"",IF(ABS($F55-$G55)&gt;=PrSettings!$M$7,(ABS($F55-$G55-AZ55+BA55)&lt;=1)*1,IF(AND(BC55,$F55=$G55,$F55&gt;=PrSettings!$M$6),(ABS(AZ55-$F55)&lt;=1)*1,IF(AND(BC55,$F55+$G55&gt;=PrSettings!$M$8),(ABS(AZ55-$F55)+ABS(BA55-$G55)&lt;=1)*1,""))),"")</f>
        <v/>
      </c>
      <c r="BG55" s="219"/>
      <c r="BI55" s="186">
        <f t="shared" si="4"/>
        <v>2</v>
      </c>
      <c r="BJ55" s="187" t="str">
        <f t="shared" ref="BJ55:BJ60" si="796">$C55</f>
        <v>Spain</v>
      </c>
      <c r="BK55" s="188">
        <f t="shared" si="38"/>
        <v>69</v>
      </c>
      <c r="BL55" s="187" t="str">
        <f t="shared" ref="BL55:BL60" si="797">$E55</f>
        <v>Cape Verde</v>
      </c>
      <c r="BM55" s="222"/>
      <c r="BN55" s="222"/>
      <c r="BO55" s="217"/>
      <c r="BP55" s="188" t="str">
        <f t="shared" ref="BP55:BP60" si="798">IF(($F55&lt;&gt;"")*($G55&lt;&gt;"")*(BM55&lt;&gt;"")*(BN55&lt;&gt;""),($F55&gt;$G55)*(BM55&gt;BN55)+($F55=$G55)*(BM55=BN55)+($F55&lt;$G55)*(BM55&lt;BN55),"")</f>
        <v/>
      </c>
      <c r="BQ55" s="188" t="str">
        <f>IF((BP55&lt;&gt;""),IF(OR($F55&lt;&gt;$G55,PrSettings!$M$4="●"),(($F55-$G55)=(BM55-BN55))*1,0),"")</f>
        <v/>
      </c>
      <c r="BR55" s="188" t="str">
        <f t="shared" ref="BR55:BR60" si="799">IF((BP55&lt;&gt;""),($F55=BM55)*($G55=BN55),"")</f>
        <v/>
      </c>
      <c r="BS55" s="188" t="str">
        <f>IF(BP55&lt;&gt;"",IF(ABS($F55-$G55)&gt;=PrSettings!$M$7,(ABS($F55-$G55-BM55+BN55)&lt;=1)*1,IF(AND(BP55,$F55=$G55,$F55&gt;=PrSettings!$M$6),(ABS(BM55-$F55)&lt;=1)*1,IF(AND(BP55,$F55+$G55&gt;=PrSettings!$M$8),(ABS(BM55-$F55)+ABS(BN55-$G55)&lt;=1)*1,""))),"")</f>
        <v/>
      </c>
      <c r="BT55" s="219"/>
      <c r="BV55" s="186">
        <f t="shared" si="5"/>
        <v>2</v>
      </c>
      <c r="BW55" s="187" t="str">
        <f t="shared" ref="BW55:BW60" si="800">$C55</f>
        <v>Spain</v>
      </c>
      <c r="BX55" s="188">
        <f t="shared" si="41"/>
        <v>69</v>
      </c>
      <c r="BY55" s="187" t="str">
        <f t="shared" ref="BY55:BY60" si="801">$E55</f>
        <v>Cape Verde</v>
      </c>
      <c r="BZ55" s="222"/>
      <c r="CA55" s="222"/>
      <c r="CB55" s="217"/>
      <c r="CC55" s="188" t="str">
        <f t="shared" ref="CC55:CC60" si="802">IF(($F55&lt;&gt;"")*($G55&lt;&gt;"")*(BZ55&lt;&gt;"")*(CA55&lt;&gt;""),($F55&gt;$G55)*(BZ55&gt;CA55)+($F55=$G55)*(BZ55=CA55)+($F55&lt;$G55)*(BZ55&lt;CA55),"")</f>
        <v/>
      </c>
      <c r="CD55" s="188" t="str">
        <f>IF((CC55&lt;&gt;""),IF(OR($F55&lt;&gt;$G55,PrSettings!$M$4="●"),(($F55-$G55)=(BZ55-CA55))*1,0),"")</f>
        <v/>
      </c>
      <c r="CE55" s="188" t="str">
        <f t="shared" ref="CE55:CE60" si="803">IF((CC55&lt;&gt;""),($F55=BZ55)*($G55=CA55),"")</f>
        <v/>
      </c>
      <c r="CF55" s="188" t="str">
        <f>IF(CC55&lt;&gt;"",IF(ABS($F55-$G55)&gt;=PrSettings!$M$7,(ABS($F55-$G55-BZ55+CA55)&lt;=1)*1,IF(AND(CC55,$F55=$G55,$F55&gt;=PrSettings!$M$6),(ABS(BZ55-$F55)&lt;=1)*1,IF(AND(CC55,$F55+$G55&gt;=PrSettings!$M$8),(ABS(BZ55-$F55)+ABS(CA55-$G55)&lt;=1)*1,""))),"")</f>
        <v/>
      </c>
      <c r="CG55" s="219"/>
      <c r="CI55" s="186">
        <f t="shared" si="6"/>
        <v>2</v>
      </c>
      <c r="CJ55" s="187" t="str">
        <f t="shared" ref="CJ55:CJ60" si="804">$C55</f>
        <v>Spain</v>
      </c>
      <c r="CK55" s="188">
        <f t="shared" si="44"/>
        <v>69</v>
      </c>
      <c r="CL55" s="187" t="str">
        <f t="shared" ref="CL55:CL60" si="805">$E55</f>
        <v>Cape Verde</v>
      </c>
      <c r="CM55" s="222"/>
      <c r="CN55" s="222"/>
      <c r="CO55" s="217"/>
      <c r="CP55" s="188" t="str">
        <f t="shared" ref="CP55:CP60" si="806">IF(($F55&lt;&gt;"")*($G55&lt;&gt;"")*(CM55&lt;&gt;"")*(CN55&lt;&gt;""),($F55&gt;$G55)*(CM55&gt;CN55)+($F55=$G55)*(CM55=CN55)+($F55&lt;$G55)*(CM55&lt;CN55),"")</f>
        <v/>
      </c>
      <c r="CQ55" s="188" t="str">
        <f>IF((CP55&lt;&gt;""),IF(OR($F55&lt;&gt;$G55,PrSettings!$M$4="●"),(($F55-$G55)=(CM55-CN55))*1,0),"")</f>
        <v/>
      </c>
      <c r="CR55" s="188" t="str">
        <f t="shared" ref="CR55:CR60" si="807">IF((CP55&lt;&gt;""),($F55=CM55)*($G55=CN55),"")</f>
        <v/>
      </c>
      <c r="CS55" s="188" t="str">
        <f>IF(CP55&lt;&gt;"",IF(ABS($F55-$G55)&gt;=PrSettings!$M$7,(ABS($F55-$G55-CM55+CN55)&lt;=1)*1,IF(AND(CP55,$F55=$G55,$F55&gt;=PrSettings!$M$6),(ABS(CM55-$F55)&lt;=1)*1,IF(AND(CP55,$F55+$G55&gt;=PrSettings!$M$8),(ABS(CM55-$F55)+ABS(CN55-$G55)&lt;=1)*1,""))),"")</f>
        <v/>
      </c>
      <c r="CT55" s="219"/>
      <c r="CV55" s="186">
        <f t="shared" si="7"/>
        <v>2</v>
      </c>
      <c r="CW55" s="187" t="str">
        <f t="shared" ref="CW55:CW60" si="808">$C55</f>
        <v>Spain</v>
      </c>
      <c r="CX55" s="188">
        <f t="shared" si="47"/>
        <v>69</v>
      </c>
      <c r="CY55" s="187" t="str">
        <f t="shared" ref="CY55:CY60" si="809">$E55</f>
        <v>Cape Verde</v>
      </c>
      <c r="CZ55" s="222"/>
      <c r="DA55" s="222"/>
      <c r="DB55" s="217"/>
      <c r="DC55" s="188" t="str">
        <f t="shared" ref="DC55:DC60" si="810">IF(($F55&lt;&gt;"")*($G55&lt;&gt;"")*(CZ55&lt;&gt;"")*(DA55&lt;&gt;""),($F55&gt;$G55)*(CZ55&gt;DA55)+($F55=$G55)*(CZ55=DA55)+($F55&lt;$G55)*(CZ55&lt;DA55),"")</f>
        <v/>
      </c>
      <c r="DD55" s="188" t="str">
        <f>IF((DC55&lt;&gt;""),IF(OR($F55&lt;&gt;$G55,PrSettings!$M$4="●"),(($F55-$G55)=(CZ55-DA55))*1,0),"")</f>
        <v/>
      </c>
      <c r="DE55" s="188" t="str">
        <f t="shared" ref="DE55:DE60" si="811">IF((DC55&lt;&gt;""),($F55=CZ55)*($G55=DA55),"")</f>
        <v/>
      </c>
      <c r="DF55" s="188" t="str">
        <f>IF(DC55&lt;&gt;"",IF(ABS($F55-$G55)&gt;=PrSettings!$M$7,(ABS($F55-$G55-CZ55+DA55)&lt;=1)*1,IF(AND(DC55,$F55=$G55,$F55&gt;=PrSettings!$M$6),(ABS(CZ55-$F55)&lt;=1)*1,IF(AND(DC55,$F55+$G55&gt;=PrSettings!$M$8),(ABS(CZ55-$F55)+ABS(DA55-$G55)&lt;=1)*1,""))),"")</f>
        <v/>
      </c>
      <c r="DG55" s="219"/>
      <c r="DI55" s="186">
        <f t="shared" si="8"/>
        <v>2</v>
      </c>
      <c r="DJ55" s="187" t="str">
        <f t="shared" ref="DJ55:DJ60" si="812">$C55</f>
        <v>Spain</v>
      </c>
      <c r="DK55" s="188">
        <f t="shared" si="50"/>
        <v>69</v>
      </c>
      <c r="DL55" s="187" t="str">
        <f t="shared" ref="DL55:DL60" si="813">$E55</f>
        <v>Cape Verde</v>
      </c>
      <c r="DM55" s="222"/>
      <c r="DN55" s="222"/>
      <c r="DO55" s="217"/>
      <c r="DP55" s="188" t="str">
        <f t="shared" ref="DP55:DP60" si="814">IF(($F55&lt;&gt;"")*($G55&lt;&gt;"")*(DM55&lt;&gt;"")*(DN55&lt;&gt;""),($F55&gt;$G55)*(DM55&gt;DN55)+($F55=$G55)*(DM55=DN55)+($F55&lt;$G55)*(DM55&lt;DN55),"")</f>
        <v/>
      </c>
      <c r="DQ55" s="188" t="str">
        <f>IF((DP55&lt;&gt;""),IF(OR($F55&lt;&gt;$G55,PrSettings!$M$4="●"),(($F55-$G55)=(DM55-DN55))*1,0),"")</f>
        <v/>
      </c>
      <c r="DR55" s="188" t="str">
        <f t="shared" ref="DR55:DR60" si="815">IF((DP55&lt;&gt;""),($F55=DM55)*($G55=DN55),"")</f>
        <v/>
      </c>
      <c r="DS55" s="188" t="str">
        <f>IF(DP55&lt;&gt;"",IF(ABS($F55-$G55)&gt;=PrSettings!$M$7,(ABS($F55-$G55-DM55+DN55)&lt;=1)*1,IF(AND(DP55,$F55=$G55,$F55&gt;=PrSettings!$M$6),(ABS(DM55-$F55)&lt;=1)*1,IF(AND(DP55,$F55+$G55&gt;=PrSettings!$M$8),(ABS(DM55-$F55)+ABS(DN55-$G55)&lt;=1)*1,""))),"")</f>
        <v/>
      </c>
      <c r="DT55" s="219"/>
      <c r="DV55" s="186">
        <f t="shared" si="9"/>
        <v>2</v>
      </c>
      <c r="DW55" s="187" t="str">
        <f t="shared" ref="DW55:DW60" si="816">$C55</f>
        <v>Spain</v>
      </c>
      <c r="DX55" s="188">
        <f t="shared" si="53"/>
        <v>69</v>
      </c>
      <c r="DY55" s="187" t="str">
        <f t="shared" ref="DY55:DY60" si="817">$E55</f>
        <v>Cape Verde</v>
      </c>
      <c r="DZ55" s="222"/>
      <c r="EA55" s="222"/>
      <c r="EB55" s="217"/>
      <c r="EC55" s="188" t="str">
        <f t="shared" ref="EC55:EC60" si="818">IF(($F55&lt;&gt;"")*($G55&lt;&gt;"")*(DZ55&lt;&gt;"")*(EA55&lt;&gt;""),($F55&gt;$G55)*(DZ55&gt;EA55)+($F55=$G55)*(DZ55=EA55)+($F55&lt;$G55)*(DZ55&lt;EA55),"")</f>
        <v/>
      </c>
      <c r="ED55" s="188" t="str">
        <f>IF((EC55&lt;&gt;""),IF(OR($F55&lt;&gt;$G55,PrSettings!$M$4="●"),(($F55-$G55)=(DZ55-EA55))*1,0),"")</f>
        <v/>
      </c>
      <c r="EE55" s="188" t="str">
        <f t="shared" ref="EE55:EE60" si="819">IF((EC55&lt;&gt;""),($F55=DZ55)*($G55=EA55),"")</f>
        <v/>
      </c>
      <c r="EF55" s="188" t="str">
        <f>IF(EC55&lt;&gt;"",IF(ABS($F55-$G55)&gt;=PrSettings!$M$7,(ABS($F55-$G55-DZ55+EA55)&lt;=1)*1,IF(AND(EC55,$F55=$G55,$F55&gt;=PrSettings!$M$6),(ABS(DZ55-$F55)&lt;=1)*1,IF(AND(EC55,$F55+$G55&gt;=PrSettings!$M$8),(ABS(DZ55-$F55)+ABS(EA55-$G55)&lt;=1)*1,""))),"")</f>
        <v/>
      </c>
      <c r="EG55" s="219"/>
      <c r="EI55" s="186">
        <f t="shared" si="10"/>
        <v>2</v>
      </c>
      <c r="EJ55" s="187" t="str">
        <f t="shared" ref="EJ55:EJ60" si="820">$C55</f>
        <v>Spain</v>
      </c>
      <c r="EK55" s="188">
        <f t="shared" si="56"/>
        <v>69</v>
      </c>
      <c r="EL55" s="187" t="str">
        <f t="shared" ref="EL55:EL60" si="821">$E55</f>
        <v>Cape Verde</v>
      </c>
      <c r="EM55" s="222"/>
      <c r="EN55" s="222"/>
      <c r="EO55" s="217"/>
      <c r="EP55" s="188" t="str">
        <f t="shared" ref="EP55:EP60" si="822">IF(($F55&lt;&gt;"")*($G55&lt;&gt;"")*(EM55&lt;&gt;"")*(EN55&lt;&gt;""),($F55&gt;$G55)*(EM55&gt;EN55)+($F55=$G55)*(EM55=EN55)+($F55&lt;$G55)*(EM55&lt;EN55),"")</f>
        <v/>
      </c>
      <c r="EQ55" s="188" t="str">
        <f>IF((EP55&lt;&gt;""),IF(OR($F55&lt;&gt;$G55,PrSettings!$M$4="●"),(($F55-$G55)=(EM55-EN55))*1,0),"")</f>
        <v/>
      </c>
      <c r="ER55" s="188" t="str">
        <f t="shared" ref="ER55:ER60" si="823">IF((EP55&lt;&gt;""),($F55=EM55)*($G55=EN55),"")</f>
        <v/>
      </c>
      <c r="ES55" s="188" t="str">
        <f>IF(EP55&lt;&gt;"",IF(ABS($F55-$G55)&gt;=PrSettings!$M$7,(ABS($F55-$G55-EM55+EN55)&lt;=1)*1,IF(AND(EP55,$F55=$G55,$F55&gt;=PrSettings!$M$6),(ABS(EM55-$F55)&lt;=1)*1,IF(AND(EP55,$F55+$G55&gt;=PrSettings!$M$8),(ABS(EM55-$F55)+ABS(EN55-$G55)&lt;=1)*1,""))),"")</f>
        <v/>
      </c>
      <c r="ET55" s="219"/>
      <c r="EV55" s="186">
        <f t="shared" si="11"/>
        <v>2</v>
      </c>
      <c r="EW55" s="187" t="str">
        <f t="shared" ref="EW55:EW60" si="824">$C55</f>
        <v>Spain</v>
      </c>
      <c r="EX55" s="188">
        <f t="shared" si="59"/>
        <v>69</v>
      </c>
      <c r="EY55" s="187" t="str">
        <f t="shared" ref="EY55:EY60" si="825">$E55</f>
        <v>Cape Verde</v>
      </c>
      <c r="EZ55" s="222"/>
      <c r="FA55" s="222"/>
      <c r="FB55" s="217"/>
      <c r="FC55" s="188" t="str">
        <f t="shared" ref="FC55:FC60" si="826">IF(($F55&lt;&gt;"")*($G55&lt;&gt;"")*(EZ55&lt;&gt;"")*(FA55&lt;&gt;""),($F55&gt;$G55)*(EZ55&gt;FA55)+($F55=$G55)*(EZ55=FA55)+($F55&lt;$G55)*(EZ55&lt;FA55),"")</f>
        <v/>
      </c>
      <c r="FD55" s="188" t="str">
        <f>IF((FC55&lt;&gt;""),IF(OR($F55&lt;&gt;$G55,PrSettings!$M$4="●"),(($F55-$G55)=(EZ55-FA55))*1,0),"")</f>
        <v/>
      </c>
      <c r="FE55" s="188" t="str">
        <f t="shared" ref="FE55:FE60" si="827">IF((FC55&lt;&gt;""),($F55=EZ55)*($G55=FA55),"")</f>
        <v/>
      </c>
      <c r="FF55" s="188" t="str">
        <f>IF(FC55&lt;&gt;"",IF(ABS($F55-$G55)&gt;=PrSettings!$M$7,(ABS($F55-$G55-EZ55+FA55)&lt;=1)*1,IF(AND(FC55,$F55=$G55,$F55&gt;=PrSettings!$M$6),(ABS(EZ55-$F55)&lt;=1)*1,IF(AND(FC55,$F55+$G55&gt;=PrSettings!$M$8),(ABS(EZ55-$F55)+ABS(FA55-$G55)&lt;=1)*1,""))),"")</f>
        <v/>
      </c>
      <c r="FG55" s="219"/>
      <c r="FI55" s="186">
        <f t="shared" si="12"/>
        <v>2</v>
      </c>
      <c r="FJ55" s="187" t="str">
        <f t="shared" ref="FJ55:FJ60" si="828">$C55</f>
        <v>Spain</v>
      </c>
      <c r="FK55" s="188">
        <f t="shared" si="62"/>
        <v>69</v>
      </c>
      <c r="FL55" s="187" t="str">
        <f t="shared" ref="FL55:FL60" si="829">$E55</f>
        <v>Cape Verde</v>
      </c>
      <c r="FM55" s="222"/>
      <c r="FN55" s="222"/>
      <c r="FO55" s="217"/>
      <c r="FP55" s="188" t="str">
        <f t="shared" ref="FP55:FP60" si="830">IF(($F55&lt;&gt;"")*($G55&lt;&gt;"")*(FM55&lt;&gt;"")*(FN55&lt;&gt;""),($F55&gt;$G55)*(FM55&gt;FN55)+($F55=$G55)*(FM55=FN55)+($F55&lt;$G55)*(FM55&lt;FN55),"")</f>
        <v/>
      </c>
      <c r="FQ55" s="188" t="str">
        <f>IF((FP55&lt;&gt;""),IF(OR($F55&lt;&gt;$G55,PrSettings!$M$4="●"),(($F55-$G55)=(FM55-FN55))*1,0),"")</f>
        <v/>
      </c>
      <c r="FR55" s="188" t="str">
        <f t="shared" ref="FR55:FR60" si="831">IF((FP55&lt;&gt;""),($F55=FM55)*($G55=FN55),"")</f>
        <v/>
      </c>
      <c r="FS55" s="188" t="str">
        <f>IF(FP55&lt;&gt;"",IF(ABS($F55-$G55)&gt;=PrSettings!$M$7,(ABS($F55-$G55-FM55+FN55)&lt;=1)*1,IF(AND(FP55,$F55=$G55,$F55&gt;=PrSettings!$M$6),(ABS(FM55-$F55)&lt;=1)*1,IF(AND(FP55,$F55+$G55&gt;=PrSettings!$M$8),(ABS(FM55-$F55)+ABS(FN55-$G55)&lt;=1)*1,""))),"")</f>
        <v/>
      </c>
      <c r="FT55" s="219"/>
      <c r="FV55" s="186">
        <f t="shared" si="13"/>
        <v>2</v>
      </c>
      <c r="FW55" s="187" t="str">
        <f t="shared" ref="FW55:FW60" si="832">$C55</f>
        <v>Spain</v>
      </c>
      <c r="FX55" s="188">
        <f t="shared" si="65"/>
        <v>69</v>
      </c>
      <c r="FY55" s="187" t="str">
        <f t="shared" ref="FY55:FY60" si="833">$E55</f>
        <v>Cape Verde</v>
      </c>
      <c r="FZ55" s="222"/>
      <c r="GA55" s="222"/>
      <c r="GB55" s="217"/>
      <c r="GC55" s="188" t="str">
        <f t="shared" ref="GC55:GC60" si="834">IF(($F55&lt;&gt;"")*($G55&lt;&gt;"")*(FZ55&lt;&gt;"")*(GA55&lt;&gt;""),($F55&gt;$G55)*(FZ55&gt;GA55)+($F55=$G55)*(FZ55=GA55)+($F55&lt;$G55)*(FZ55&lt;GA55),"")</f>
        <v/>
      </c>
      <c r="GD55" s="188" t="str">
        <f>IF((GC55&lt;&gt;""),IF(OR($F55&lt;&gt;$G55,PrSettings!$M$4="●"),(($F55-$G55)=(FZ55-GA55))*1,0),"")</f>
        <v/>
      </c>
      <c r="GE55" s="188" t="str">
        <f t="shared" ref="GE55:GE60" si="835">IF((GC55&lt;&gt;""),($F55=FZ55)*($G55=GA55),"")</f>
        <v/>
      </c>
      <c r="GF55" s="188" t="str">
        <f>IF(GC55&lt;&gt;"",IF(ABS($F55-$G55)&gt;=PrSettings!$M$7,(ABS($F55-$G55-FZ55+GA55)&lt;=1)*1,IF(AND(GC55,$F55=$G55,$F55&gt;=PrSettings!$M$6),(ABS(FZ55-$F55)&lt;=1)*1,IF(AND(GC55,$F55+$G55&gt;=PrSettings!$M$8),(ABS(FZ55-$F55)+ABS(GA55-$G55)&lt;=1)*1,""))),"")</f>
        <v/>
      </c>
      <c r="GG55" s="219"/>
      <c r="GI55" s="186">
        <f t="shared" si="14"/>
        <v>2</v>
      </c>
      <c r="GJ55" s="187" t="str">
        <f t="shared" ref="GJ55:GJ60" si="836">$C55</f>
        <v>Spain</v>
      </c>
      <c r="GK55" s="188">
        <f t="shared" si="68"/>
        <v>69</v>
      </c>
      <c r="GL55" s="187" t="str">
        <f t="shared" ref="GL55:GL60" si="837">$E55</f>
        <v>Cape Verde</v>
      </c>
      <c r="GM55" s="222"/>
      <c r="GN55" s="222"/>
      <c r="GO55" s="217"/>
      <c r="GP55" s="188" t="str">
        <f t="shared" ref="GP55:GP60" si="838">IF(($F55&lt;&gt;"")*($G55&lt;&gt;"")*(GM55&lt;&gt;"")*(GN55&lt;&gt;""),($F55&gt;$G55)*(GM55&gt;GN55)+($F55=$G55)*(GM55=GN55)+($F55&lt;$G55)*(GM55&lt;GN55),"")</f>
        <v/>
      </c>
      <c r="GQ55" s="188" t="str">
        <f>IF((GP55&lt;&gt;""),IF(OR($F55&lt;&gt;$G55,PrSettings!$M$4="●"),(($F55-$G55)=(GM55-GN55))*1,0),"")</f>
        <v/>
      </c>
      <c r="GR55" s="188" t="str">
        <f t="shared" ref="GR55:GR60" si="839">IF((GP55&lt;&gt;""),($F55=GM55)*($G55=GN55),"")</f>
        <v/>
      </c>
      <c r="GS55" s="188" t="str">
        <f>IF(GP55&lt;&gt;"",IF(ABS($F55-$G55)&gt;=PrSettings!$M$7,(ABS($F55-$G55-GM55+GN55)&lt;=1)*1,IF(AND(GP55,$F55=$G55,$F55&gt;=PrSettings!$M$6),(ABS(GM55-$F55)&lt;=1)*1,IF(AND(GP55,$F55+$G55&gt;=PrSettings!$M$8),(ABS(GM55-$F55)+ABS(GN55-$G55)&lt;=1)*1,""))),"")</f>
        <v/>
      </c>
      <c r="GT55" s="219"/>
      <c r="GV55" s="186">
        <f t="shared" si="15"/>
        <v>2</v>
      </c>
      <c r="GW55" s="187" t="str">
        <f t="shared" ref="GW55:GW60" si="840">$C55</f>
        <v>Spain</v>
      </c>
      <c r="GX55" s="188">
        <f t="shared" si="71"/>
        <v>69</v>
      </c>
      <c r="GY55" s="187" t="str">
        <f t="shared" ref="GY55:GY60" si="841">$E55</f>
        <v>Cape Verde</v>
      </c>
      <c r="GZ55" s="222"/>
      <c r="HA55" s="222"/>
      <c r="HB55" s="217"/>
      <c r="HC55" s="188" t="str">
        <f t="shared" ref="HC55:HC60" si="842">IF(($F55&lt;&gt;"")*($G55&lt;&gt;"")*(GZ55&lt;&gt;"")*(HA55&lt;&gt;""),($F55&gt;$G55)*(GZ55&gt;HA55)+($F55=$G55)*(GZ55=HA55)+($F55&lt;$G55)*(GZ55&lt;HA55),"")</f>
        <v/>
      </c>
      <c r="HD55" s="188" t="str">
        <f>IF((HC55&lt;&gt;""),IF(OR($F55&lt;&gt;$G55,PrSettings!$M$4="●"),(($F55-$G55)=(GZ55-HA55))*1,0),"")</f>
        <v/>
      </c>
      <c r="HE55" s="188" t="str">
        <f t="shared" ref="HE55:HE60" si="843">IF((HC55&lt;&gt;""),($F55=GZ55)*($G55=HA55),"")</f>
        <v/>
      </c>
      <c r="HF55" s="188" t="str">
        <f>IF(HC55&lt;&gt;"",IF(ABS($F55-$G55)&gt;=PrSettings!$M$7,(ABS($F55-$G55-GZ55+HA55)&lt;=1)*1,IF(AND(HC55,$F55=$G55,$F55&gt;=PrSettings!$M$6),(ABS(GZ55-$F55)&lt;=1)*1,IF(AND(HC55,$F55+$G55&gt;=PrSettings!$M$8),(ABS(GZ55-$F55)+ABS(HA55-$G55)&lt;=1)*1,""))),"")</f>
        <v/>
      </c>
      <c r="HG55" s="219"/>
      <c r="HI55" s="186">
        <f t="shared" si="16"/>
        <v>2</v>
      </c>
      <c r="HJ55" s="187" t="str">
        <f t="shared" ref="HJ55:HJ60" si="844">$C55</f>
        <v>Spain</v>
      </c>
      <c r="HK55" s="188">
        <f t="shared" si="74"/>
        <v>69</v>
      </c>
      <c r="HL55" s="187" t="str">
        <f t="shared" ref="HL55:HL60" si="845">$E55</f>
        <v>Cape Verde</v>
      </c>
      <c r="HM55" s="222"/>
      <c r="HN55" s="222"/>
      <c r="HO55" s="217"/>
      <c r="HP55" s="188" t="str">
        <f t="shared" ref="HP55:HP60" si="846">IF(($F55&lt;&gt;"")*($G55&lt;&gt;"")*(HM55&lt;&gt;"")*(HN55&lt;&gt;""),($F55&gt;$G55)*(HM55&gt;HN55)+($F55=$G55)*(HM55=HN55)+($F55&lt;$G55)*(HM55&lt;HN55),"")</f>
        <v/>
      </c>
      <c r="HQ55" s="188" t="str">
        <f>IF((HP55&lt;&gt;""),IF(OR($F55&lt;&gt;$G55,PrSettings!$M$4="●"),(($F55-$G55)=(HM55-HN55))*1,0),"")</f>
        <v/>
      </c>
      <c r="HR55" s="188" t="str">
        <f t="shared" ref="HR55:HR60" si="847">IF((HP55&lt;&gt;""),($F55=HM55)*($G55=HN55),"")</f>
        <v/>
      </c>
      <c r="HS55" s="188" t="str">
        <f>IF(HP55&lt;&gt;"",IF(ABS($F55-$G55)&gt;=PrSettings!$M$7,(ABS($F55-$G55-HM55+HN55)&lt;=1)*1,IF(AND(HP55,$F55=$G55,$F55&gt;=PrSettings!$M$6),(ABS(HM55-$F55)&lt;=1)*1,IF(AND(HP55,$F55+$G55&gt;=PrSettings!$M$8),(ABS(HM55-$F55)+ABS(HN55-$G55)&lt;=1)*1,""))),"")</f>
        <v/>
      </c>
      <c r="HT55" s="219"/>
      <c r="HV55" s="186">
        <f t="shared" si="17"/>
        <v>2</v>
      </c>
      <c r="HW55" s="187" t="str">
        <f t="shared" ref="HW55:HW60" si="848">$C55</f>
        <v>Spain</v>
      </c>
      <c r="HX55" s="188">
        <f t="shared" si="77"/>
        <v>69</v>
      </c>
      <c r="HY55" s="187" t="str">
        <f t="shared" ref="HY55:HY60" si="849">$E55</f>
        <v>Cape Verde</v>
      </c>
      <c r="HZ55" s="222"/>
      <c r="IA55" s="222"/>
      <c r="IB55" s="217"/>
      <c r="IC55" s="188" t="str">
        <f t="shared" ref="IC55:IC60" si="850">IF(($F55&lt;&gt;"")*($G55&lt;&gt;"")*(HZ55&lt;&gt;"")*(IA55&lt;&gt;""),($F55&gt;$G55)*(HZ55&gt;IA55)+($F55=$G55)*(HZ55=IA55)+($F55&lt;$G55)*(HZ55&lt;IA55),"")</f>
        <v/>
      </c>
      <c r="ID55" s="188" t="str">
        <f>IF((IC55&lt;&gt;""),IF(OR($F55&lt;&gt;$G55,PrSettings!$M$4="●"),(($F55-$G55)=(HZ55-IA55))*1,0),"")</f>
        <v/>
      </c>
      <c r="IE55" s="188" t="str">
        <f t="shared" ref="IE55:IE60" si="851">IF((IC55&lt;&gt;""),($F55=HZ55)*($G55=IA55),"")</f>
        <v/>
      </c>
      <c r="IF55" s="188" t="str">
        <f>IF(IC55&lt;&gt;"",IF(ABS($F55-$G55)&gt;=PrSettings!$M$7,(ABS($F55-$G55-HZ55+IA55)&lt;=1)*1,IF(AND(IC55,$F55=$G55,$F55&gt;=PrSettings!$M$6),(ABS(HZ55-$F55)&lt;=1)*1,IF(AND(IC55,$F55+$G55&gt;=PrSettings!$M$8),(ABS(HZ55-$F55)+ABS(IA55-$G55)&lt;=1)*1,""))),"")</f>
        <v/>
      </c>
      <c r="IG55" s="219"/>
      <c r="II55" s="186">
        <f t="shared" si="18"/>
        <v>2</v>
      </c>
      <c r="IJ55" s="187" t="str">
        <f t="shared" ref="IJ55:IJ60" si="852">$C55</f>
        <v>Spain</v>
      </c>
      <c r="IK55" s="188">
        <f t="shared" si="80"/>
        <v>69</v>
      </c>
      <c r="IL55" s="187" t="str">
        <f t="shared" ref="IL55:IL60" si="853">$E55</f>
        <v>Cape Verde</v>
      </c>
      <c r="IM55" s="222"/>
      <c r="IN55" s="222"/>
      <c r="IO55" s="217"/>
      <c r="IP55" s="188" t="str">
        <f t="shared" ref="IP55:IP60" si="854">IF(($F55&lt;&gt;"")*($G55&lt;&gt;"")*(IM55&lt;&gt;"")*(IN55&lt;&gt;""),($F55&gt;$G55)*(IM55&gt;IN55)+($F55=$G55)*(IM55=IN55)+($F55&lt;$G55)*(IM55&lt;IN55),"")</f>
        <v/>
      </c>
      <c r="IQ55" s="188" t="str">
        <f>IF((IP55&lt;&gt;""),IF(OR($F55&lt;&gt;$G55,PrSettings!$M$4="●"),(($F55-$G55)=(IM55-IN55))*1,0),"")</f>
        <v/>
      </c>
      <c r="IR55" s="188" t="str">
        <f t="shared" ref="IR55:IR60" si="855">IF((IP55&lt;&gt;""),($F55=IM55)*($G55=IN55),"")</f>
        <v/>
      </c>
      <c r="IS55" s="188" t="str">
        <f>IF(IP55&lt;&gt;"",IF(ABS($F55-$G55)&gt;=PrSettings!$M$7,(ABS($F55-$G55-IM55+IN55)&lt;=1)*1,IF(AND(IP55,$F55=$G55,$F55&gt;=PrSettings!$M$6),(ABS(IM55-$F55)&lt;=1)*1,IF(AND(IP55,$F55+$G55&gt;=PrSettings!$M$8),(ABS(IM55-$F55)+ABS(IN55-$G55)&lt;=1)*1,""))),"")</f>
        <v/>
      </c>
      <c r="IT55" s="219"/>
      <c r="IV55" s="186">
        <f t="shared" si="19"/>
        <v>2</v>
      </c>
      <c r="IW55" s="187" t="str">
        <f t="shared" ref="IW55:IW60" si="856">$C55</f>
        <v>Spain</v>
      </c>
      <c r="IX55" s="188">
        <f t="shared" si="83"/>
        <v>69</v>
      </c>
      <c r="IY55" s="187" t="str">
        <f t="shared" ref="IY55:IY60" si="857">$E55</f>
        <v>Cape Verde</v>
      </c>
      <c r="IZ55" s="222"/>
      <c r="JA55" s="222"/>
      <c r="JB55" s="217"/>
      <c r="JC55" s="188" t="str">
        <f t="shared" ref="JC55:JC60" si="858">IF(($F55&lt;&gt;"")*($G55&lt;&gt;"")*(IZ55&lt;&gt;"")*(JA55&lt;&gt;""),($F55&gt;$G55)*(IZ55&gt;JA55)+($F55=$G55)*(IZ55=JA55)+($F55&lt;$G55)*(IZ55&lt;JA55),"")</f>
        <v/>
      </c>
      <c r="JD55" s="188" t="str">
        <f>IF((JC55&lt;&gt;""),IF(OR($F55&lt;&gt;$G55,PrSettings!$M$4="●"),(($F55-$G55)=(IZ55-JA55))*1,0),"")</f>
        <v/>
      </c>
      <c r="JE55" s="188" t="str">
        <f t="shared" ref="JE55:JE60" si="859">IF((JC55&lt;&gt;""),($F55=IZ55)*($G55=JA55),"")</f>
        <v/>
      </c>
      <c r="JF55" s="188" t="str">
        <f>IF(JC55&lt;&gt;"",IF(ABS($F55-$G55)&gt;=PrSettings!$M$7,(ABS($F55-$G55-IZ55+JA55)&lt;=1)*1,IF(AND(JC55,$F55=$G55,$F55&gt;=PrSettings!$M$6),(ABS(IZ55-$F55)&lt;=1)*1,IF(AND(JC55,$F55+$G55&gt;=PrSettings!$M$8),(ABS(IZ55-$F55)+ABS(JA55-$G55)&lt;=1)*1,""))),"")</f>
        <v/>
      </c>
      <c r="JG55" s="219"/>
      <c r="JI55" s="186">
        <f t="shared" si="20"/>
        <v>2</v>
      </c>
      <c r="JJ55" s="187" t="str">
        <f t="shared" ref="JJ55:JJ60" si="860">$C55</f>
        <v>Spain</v>
      </c>
      <c r="JK55" s="188">
        <f t="shared" si="86"/>
        <v>69</v>
      </c>
      <c r="JL55" s="187" t="str">
        <f t="shared" ref="JL55:JL60" si="861">$E55</f>
        <v>Cape Verde</v>
      </c>
      <c r="JM55" s="222"/>
      <c r="JN55" s="222"/>
      <c r="JO55" s="217"/>
      <c r="JP55" s="188" t="str">
        <f t="shared" ref="JP55:JP60" si="862">IF(($F55&lt;&gt;"")*($G55&lt;&gt;"")*(JM55&lt;&gt;"")*(JN55&lt;&gt;""),($F55&gt;$G55)*(JM55&gt;JN55)+($F55=$G55)*(JM55=JN55)+($F55&lt;$G55)*(JM55&lt;JN55),"")</f>
        <v/>
      </c>
      <c r="JQ55" s="188" t="str">
        <f>IF((JP55&lt;&gt;""),IF(OR($F55&lt;&gt;$G55,PrSettings!$M$4="●"),(($F55-$G55)=(JM55-JN55))*1,0),"")</f>
        <v/>
      </c>
      <c r="JR55" s="188" t="str">
        <f t="shared" ref="JR55:JR60" si="863">IF((JP55&lt;&gt;""),($F55=JM55)*($G55=JN55),"")</f>
        <v/>
      </c>
      <c r="JS55" s="188" t="str">
        <f>IF(JP55&lt;&gt;"",IF(ABS($F55-$G55)&gt;=PrSettings!$M$7,(ABS($F55-$G55-JM55+JN55)&lt;=1)*1,IF(AND(JP55,$F55=$G55,$F55&gt;=PrSettings!$M$6),(ABS(JM55-$F55)&lt;=1)*1,IF(AND(JP55,$F55+$G55&gt;=PrSettings!$M$8),(ABS(JM55-$F55)+ABS(JN55-$G55)&lt;=1)*1,""))),"")</f>
        <v/>
      </c>
      <c r="JT55" s="219"/>
      <c r="JV55" s="186">
        <f t="shared" si="21"/>
        <v>2</v>
      </c>
      <c r="JW55" s="187" t="str">
        <f t="shared" ref="JW55:JW60" si="864">$C55</f>
        <v>Spain</v>
      </c>
      <c r="JX55" s="188">
        <f t="shared" si="89"/>
        <v>69</v>
      </c>
      <c r="JY55" s="187" t="str">
        <f t="shared" ref="JY55:JY60" si="865">$E55</f>
        <v>Cape Verde</v>
      </c>
      <c r="JZ55" s="222"/>
      <c r="KA55" s="222"/>
      <c r="KB55" s="217"/>
      <c r="KC55" s="188" t="str">
        <f t="shared" ref="KC55:KC60" si="866">IF(($F55&lt;&gt;"")*($G55&lt;&gt;"")*(JZ55&lt;&gt;"")*(KA55&lt;&gt;""),($F55&gt;$G55)*(JZ55&gt;KA55)+($F55=$G55)*(JZ55=KA55)+($F55&lt;$G55)*(JZ55&lt;KA55),"")</f>
        <v/>
      </c>
      <c r="KD55" s="188" t="str">
        <f>IF((KC55&lt;&gt;""),IF(OR($F55&lt;&gt;$G55,PrSettings!$M$4="●"),(($F55-$G55)=(JZ55-KA55))*1,0),"")</f>
        <v/>
      </c>
      <c r="KE55" s="188" t="str">
        <f t="shared" ref="KE55:KE60" si="867">IF((KC55&lt;&gt;""),($F55=JZ55)*($G55=KA55),"")</f>
        <v/>
      </c>
      <c r="KF55" s="188" t="str">
        <f>IF(KC55&lt;&gt;"",IF(ABS($F55-$G55)&gt;=PrSettings!$M$7,(ABS($F55-$G55-JZ55+KA55)&lt;=1)*1,IF(AND(KC55,$F55=$G55,$F55&gt;=PrSettings!$M$6),(ABS(JZ55-$F55)&lt;=1)*1,IF(AND(KC55,$F55+$G55&gt;=PrSettings!$M$8),(ABS(JZ55-$F55)+ABS(KA55-$G55)&lt;=1)*1,""))),"")</f>
        <v/>
      </c>
      <c r="KG55" s="219"/>
      <c r="KI55" s="186">
        <f t="shared" si="22"/>
        <v>2</v>
      </c>
      <c r="KJ55" s="187" t="str">
        <f t="shared" ref="KJ55:KJ60" si="868">$C55</f>
        <v>Spain</v>
      </c>
      <c r="KK55" s="188">
        <f t="shared" si="92"/>
        <v>69</v>
      </c>
      <c r="KL55" s="187" t="str">
        <f t="shared" ref="KL55:KL60" si="869">$E55</f>
        <v>Cape Verde</v>
      </c>
      <c r="KM55" s="222"/>
      <c r="KN55" s="222"/>
      <c r="KO55" s="217"/>
      <c r="KP55" s="188" t="str">
        <f t="shared" ref="KP55:KP60" si="870">IF(($F55&lt;&gt;"")*($G55&lt;&gt;"")*(KM55&lt;&gt;"")*(KN55&lt;&gt;""),($F55&gt;$G55)*(KM55&gt;KN55)+($F55=$G55)*(KM55=KN55)+($F55&lt;$G55)*(KM55&lt;KN55),"")</f>
        <v/>
      </c>
      <c r="KQ55" s="188" t="str">
        <f>IF((KP55&lt;&gt;""),IF(OR($F55&lt;&gt;$G55,PrSettings!$M$4="●"),(($F55-$G55)=(KM55-KN55))*1,0),"")</f>
        <v/>
      </c>
      <c r="KR55" s="188" t="str">
        <f t="shared" ref="KR55:KR60" si="871">IF((KP55&lt;&gt;""),($F55=KM55)*($G55=KN55),"")</f>
        <v/>
      </c>
      <c r="KS55" s="188" t="str">
        <f>IF(KP55&lt;&gt;"",IF(ABS($F55-$G55)&gt;=PrSettings!$M$7,(ABS($F55-$G55-KM55+KN55)&lt;=1)*1,IF(AND(KP55,$F55=$G55,$F55&gt;=PrSettings!$M$6),(ABS(KM55-$F55)&lt;=1)*1,IF(AND(KP55,$F55+$G55&gt;=PrSettings!$M$8),(ABS(KM55-$F55)+ABS(KN55-$G55)&lt;=1)*1,""))),"")</f>
        <v/>
      </c>
      <c r="KT55" s="219"/>
      <c r="KV55" s="186">
        <f t="shared" si="23"/>
        <v>2</v>
      </c>
      <c r="KW55" s="187" t="str">
        <f t="shared" ref="KW55:KW60" si="872">$C55</f>
        <v>Spain</v>
      </c>
      <c r="KX55" s="188">
        <f t="shared" si="95"/>
        <v>69</v>
      </c>
      <c r="KY55" s="187" t="str">
        <f t="shared" ref="KY55:KY60" si="873">$E55</f>
        <v>Cape Verde</v>
      </c>
      <c r="KZ55" s="222"/>
      <c r="LA55" s="222"/>
      <c r="LB55" s="217"/>
      <c r="LC55" s="188" t="str">
        <f t="shared" ref="LC55:LC60" si="874">IF(($F55&lt;&gt;"")*($G55&lt;&gt;"")*(KZ55&lt;&gt;"")*(LA55&lt;&gt;""),($F55&gt;$G55)*(KZ55&gt;LA55)+($F55=$G55)*(KZ55=LA55)+($F55&lt;$G55)*(KZ55&lt;LA55),"")</f>
        <v/>
      </c>
      <c r="LD55" s="188" t="str">
        <f>IF((LC55&lt;&gt;""),IF(OR($F55&lt;&gt;$G55,PrSettings!$M$4="●"),(($F55-$G55)=(KZ55-LA55))*1,0),"")</f>
        <v/>
      </c>
      <c r="LE55" s="188" t="str">
        <f t="shared" ref="LE55:LE60" si="875">IF((LC55&lt;&gt;""),($F55=KZ55)*($G55=LA55),"")</f>
        <v/>
      </c>
      <c r="LF55" s="188" t="str">
        <f>IF(LC55&lt;&gt;"",IF(ABS($F55-$G55)&gt;=PrSettings!$M$7,(ABS($F55-$G55-KZ55+LA55)&lt;=1)*1,IF(AND(LC55,$F55=$G55,$F55&gt;=PrSettings!$M$6),(ABS(KZ55-$F55)&lt;=1)*1,IF(AND(LC55,$F55+$G55&gt;=PrSettings!$M$8),(ABS(KZ55-$F55)+ABS(LA55-$G55)&lt;=1)*1,""))),"")</f>
        <v/>
      </c>
      <c r="LG55" s="219"/>
      <c r="LI55" s="186">
        <f t="shared" si="24"/>
        <v>2</v>
      </c>
      <c r="LJ55" s="187" t="str">
        <f t="shared" ref="LJ55:LJ60" si="876">$C55</f>
        <v>Spain</v>
      </c>
      <c r="LK55" s="188">
        <f t="shared" si="98"/>
        <v>69</v>
      </c>
      <c r="LL55" s="187" t="str">
        <f t="shared" ref="LL55:LL60" si="877">$E55</f>
        <v>Cape Verde</v>
      </c>
      <c r="LM55" s="222"/>
      <c r="LN55" s="222"/>
      <c r="LO55" s="217"/>
      <c r="LP55" s="188" t="str">
        <f t="shared" ref="LP55:LP60" si="878">IF(($F55&lt;&gt;"")*($G55&lt;&gt;"")*(LM55&lt;&gt;"")*(LN55&lt;&gt;""),($F55&gt;$G55)*(LM55&gt;LN55)+($F55=$G55)*(LM55=LN55)+($F55&lt;$G55)*(LM55&lt;LN55),"")</f>
        <v/>
      </c>
      <c r="LQ55" s="188" t="str">
        <f>IF((LP55&lt;&gt;""),IF(OR($F55&lt;&gt;$G55,PrSettings!$M$4="●"),(($F55-$G55)=(LM55-LN55))*1,0),"")</f>
        <v/>
      </c>
      <c r="LR55" s="188" t="str">
        <f t="shared" ref="LR55:LR60" si="879">IF((LP55&lt;&gt;""),($F55=LM55)*($G55=LN55),"")</f>
        <v/>
      </c>
      <c r="LS55" s="188" t="str">
        <f>IF(LP55&lt;&gt;"",IF(ABS($F55-$G55)&gt;=PrSettings!$M$7,(ABS($F55-$G55-LM55+LN55)&lt;=1)*1,IF(AND(LP55,$F55=$G55,$F55&gt;=PrSettings!$M$6),(ABS(LM55-$F55)&lt;=1)*1,IF(AND(LP55,$F55+$G55&gt;=PrSettings!$M$8),(ABS(LM55-$F55)+ABS(LN55-$G55)&lt;=1)*1,""))),"")</f>
        <v/>
      </c>
      <c r="LT55" s="219"/>
      <c r="LV55" s="186">
        <f t="shared" si="25"/>
        <v>2</v>
      </c>
      <c r="LW55" s="187" t="str">
        <f t="shared" ref="LW55:LW60" si="880">$C55</f>
        <v>Spain</v>
      </c>
      <c r="LX55" s="188">
        <f t="shared" si="101"/>
        <v>69</v>
      </c>
      <c r="LY55" s="187" t="str">
        <f t="shared" ref="LY55:LY60" si="881">$E55</f>
        <v>Cape Verde</v>
      </c>
      <c r="LZ55" s="222"/>
      <c r="MA55" s="222"/>
      <c r="MB55" s="217"/>
      <c r="MC55" s="188" t="str">
        <f t="shared" ref="MC55:MC60" si="882">IF(($F55&lt;&gt;"")*($G55&lt;&gt;"")*(LZ55&lt;&gt;"")*(MA55&lt;&gt;""),($F55&gt;$G55)*(LZ55&gt;MA55)+($F55=$G55)*(LZ55=MA55)+($F55&lt;$G55)*(LZ55&lt;MA55),"")</f>
        <v/>
      </c>
      <c r="MD55" s="188" t="str">
        <f>IF((MC55&lt;&gt;""),IF(OR($F55&lt;&gt;$G55,PrSettings!$M$4="●"),(($F55-$G55)=(LZ55-MA55))*1,0),"")</f>
        <v/>
      </c>
      <c r="ME55" s="188" t="str">
        <f t="shared" ref="ME55:ME60" si="883">IF((MC55&lt;&gt;""),($F55=LZ55)*($G55=MA55),"")</f>
        <v/>
      </c>
      <c r="MF55" s="188" t="str">
        <f>IF(MC55&lt;&gt;"",IF(ABS($F55-$G55)&gt;=PrSettings!$M$7,(ABS($F55-$G55-LZ55+MA55)&lt;=1)*1,IF(AND(MC55,$F55=$G55,$F55&gt;=PrSettings!$M$6),(ABS(LZ55-$F55)&lt;=1)*1,IF(AND(MC55,$F55+$G55&gt;=PrSettings!$M$8),(ABS(LZ55-$F55)+ABS(MA55-$G55)&lt;=1)*1,""))),"")</f>
        <v/>
      </c>
      <c r="MG55" s="219"/>
    </row>
    <row r="56" spans="2:345">
      <c r="B56" s="186">
        <f>INDEX(Groups!$C$7:$C$65,MATCH(C56,Groups!$D$7:$D$65,0))</f>
        <v>61</v>
      </c>
      <c r="C56" s="187" t="str">
        <f>CalcH!$P$23</f>
        <v>Saudi Arabia</v>
      </c>
      <c r="D56" s="188">
        <f>INDEX(Groups!$C$7:$C$65,MATCH(E56,Groups!$D$7:$D$65,0))</f>
        <v>17</v>
      </c>
      <c r="E56" s="187" t="str">
        <f>CalcH!$Q$23</f>
        <v>Uruguay</v>
      </c>
      <c r="F56" s="717" t="str">
        <f>CalcH!$R$23</f>
        <v/>
      </c>
      <c r="G56" s="190" t="str">
        <f>CalcH!$S$23</f>
        <v/>
      </c>
      <c r="I56" s="186">
        <f t="shared" si="0"/>
        <v>61</v>
      </c>
      <c r="J56" s="187" t="str">
        <f t="shared" si="780"/>
        <v>Saudi Arabia</v>
      </c>
      <c r="K56" s="188">
        <f t="shared" si="26"/>
        <v>17</v>
      </c>
      <c r="L56" s="187" t="str">
        <f t="shared" si="781"/>
        <v>Uruguay</v>
      </c>
      <c r="M56" s="222"/>
      <c r="N56" s="222"/>
      <c r="O56" s="218"/>
      <c r="P56" s="188" t="str">
        <f t="shared" si="782"/>
        <v/>
      </c>
      <c r="Q56" s="188" t="str">
        <f>IF((P56&lt;&gt;""),IF(OR($F56&lt;&gt;$G56,PrSettings!$M$4="●"),(($F56-$G56)=(M56-N56))*1,0),"")</f>
        <v/>
      </c>
      <c r="R56" s="188" t="str">
        <f t="shared" si="783"/>
        <v/>
      </c>
      <c r="S56" s="188" t="str">
        <f>IF(P56&lt;&gt;"",IF(ABS($F56-$G56)&gt;=PrSettings!$M$7,(ABS($F56-$G56-M56+N56)&lt;=1)*1,IF(AND(P56,$F56=$G56,$F56&gt;=PrSettings!$M$6),(ABS(M56-$F56)&lt;=1)*1,IF(AND(P56,$F56+$G56&gt;=PrSettings!$M$8),(ABS(M56-$F56)+ABS(N56-$G56)&lt;=1)*1,""))),"")</f>
        <v/>
      </c>
      <c r="T56" s="220"/>
      <c r="V56" s="186">
        <f t="shared" si="1"/>
        <v>61</v>
      </c>
      <c r="W56" s="187" t="str">
        <f t="shared" si="784"/>
        <v>Saudi Arabia</v>
      </c>
      <c r="X56" s="188">
        <f t="shared" si="29"/>
        <v>17</v>
      </c>
      <c r="Y56" s="187" t="str">
        <f t="shared" si="785"/>
        <v>Uruguay</v>
      </c>
      <c r="Z56" s="222"/>
      <c r="AA56" s="222"/>
      <c r="AB56" s="218"/>
      <c r="AC56" s="188" t="str">
        <f t="shared" si="786"/>
        <v/>
      </c>
      <c r="AD56" s="188" t="str">
        <f>IF((AC56&lt;&gt;""),IF(OR($F56&lt;&gt;$G56,PrSettings!$M$4="●"),(($F56-$G56)=(Z56-AA56))*1,0),"")</f>
        <v/>
      </c>
      <c r="AE56" s="188" t="str">
        <f t="shared" si="787"/>
        <v/>
      </c>
      <c r="AF56" s="188" t="str">
        <f>IF(AC56&lt;&gt;"",IF(ABS($F56-$G56)&gt;=PrSettings!$M$7,(ABS($F56-$G56-Z56+AA56)&lt;=1)*1,IF(AND(AC56,$F56=$G56,$F56&gt;=PrSettings!$M$6),(ABS(Z56-$F56)&lt;=1)*1,IF(AND(AC56,$F56+$G56&gt;=PrSettings!$M$8),(ABS(Z56-$F56)+ABS(AA56-$G56)&lt;=1)*1,""))),"")</f>
        <v/>
      </c>
      <c r="AG56" s="220"/>
      <c r="AI56" s="186">
        <f t="shared" si="2"/>
        <v>61</v>
      </c>
      <c r="AJ56" s="187" t="str">
        <f t="shared" si="788"/>
        <v>Saudi Arabia</v>
      </c>
      <c r="AK56" s="188">
        <f t="shared" si="32"/>
        <v>17</v>
      </c>
      <c r="AL56" s="187" t="str">
        <f t="shared" si="789"/>
        <v>Uruguay</v>
      </c>
      <c r="AM56" s="222"/>
      <c r="AN56" s="222"/>
      <c r="AO56" s="218"/>
      <c r="AP56" s="188" t="str">
        <f t="shared" si="790"/>
        <v/>
      </c>
      <c r="AQ56" s="188" t="str">
        <f>IF((AP56&lt;&gt;""),IF(OR($F56&lt;&gt;$G56,PrSettings!$M$4="●"),(($F56-$G56)=(AM56-AN56))*1,0),"")</f>
        <v/>
      </c>
      <c r="AR56" s="188" t="str">
        <f t="shared" si="791"/>
        <v/>
      </c>
      <c r="AS56" s="188" t="str">
        <f>IF(AP56&lt;&gt;"",IF(ABS($F56-$G56)&gt;=PrSettings!$M$7,(ABS($F56-$G56-AM56+AN56)&lt;=1)*1,IF(AND(AP56,$F56=$G56,$F56&gt;=PrSettings!$M$6),(ABS(AM56-$F56)&lt;=1)*1,IF(AND(AP56,$F56+$G56&gt;=PrSettings!$M$8),(ABS(AM56-$F56)+ABS(AN56-$G56)&lt;=1)*1,""))),"")</f>
        <v/>
      </c>
      <c r="AT56" s="220"/>
      <c r="AV56" s="186">
        <f t="shared" si="3"/>
        <v>61</v>
      </c>
      <c r="AW56" s="187" t="str">
        <f t="shared" si="792"/>
        <v>Saudi Arabia</v>
      </c>
      <c r="AX56" s="188">
        <f t="shared" si="35"/>
        <v>17</v>
      </c>
      <c r="AY56" s="187" t="str">
        <f t="shared" si="793"/>
        <v>Uruguay</v>
      </c>
      <c r="AZ56" s="222"/>
      <c r="BA56" s="222"/>
      <c r="BB56" s="218"/>
      <c r="BC56" s="188" t="str">
        <f t="shared" si="794"/>
        <v/>
      </c>
      <c r="BD56" s="188" t="str">
        <f>IF((BC56&lt;&gt;""),IF(OR($F56&lt;&gt;$G56,PrSettings!$M$4="●"),(($F56-$G56)=(AZ56-BA56))*1,0),"")</f>
        <v/>
      </c>
      <c r="BE56" s="188" t="str">
        <f t="shared" si="795"/>
        <v/>
      </c>
      <c r="BF56" s="188" t="str">
        <f>IF(BC56&lt;&gt;"",IF(ABS($F56-$G56)&gt;=PrSettings!$M$7,(ABS($F56-$G56-AZ56+BA56)&lt;=1)*1,IF(AND(BC56,$F56=$G56,$F56&gt;=PrSettings!$M$6),(ABS(AZ56-$F56)&lt;=1)*1,IF(AND(BC56,$F56+$G56&gt;=PrSettings!$M$8),(ABS(AZ56-$F56)+ABS(BA56-$G56)&lt;=1)*1,""))),"")</f>
        <v/>
      </c>
      <c r="BG56" s="220"/>
      <c r="BI56" s="186">
        <f t="shared" si="4"/>
        <v>61</v>
      </c>
      <c r="BJ56" s="187" t="str">
        <f t="shared" si="796"/>
        <v>Saudi Arabia</v>
      </c>
      <c r="BK56" s="188">
        <f t="shared" si="38"/>
        <v>17</v>
      </c>
      <c r="BL56" s="187" t="str">
        <f t="shared" si="797"/>
        <v>Uruguay</v>
      </c>
      <c r="BM56" s="222"/>
      <c r="BN56" s="222"/>
      <c r="BO56" s="218"/>
      <c r="BP56" s="188" t="str">
        <f t="shared" si="798"/>
        <v/>
      </c>
      <c r="BQ56" s="188" t="str">
        <f>IF((BP56&lt;&gt;""),IF(OR($F56&lt;&gt;$G56,PrSettings!$M$4="●"),(($F56-$G56)=(BM56-BN56))*1,0),"")</f>
        <v/>
      </c>
      <c r="BR56" s="188" t="str">
        <f t="shared" si="799"/>
        <v/>
      </c>
      <c r="BS56" s="188" t="str">
        <f>IF(BP56&lt;&gt;"",IF(ABS($F56-$G56)&gt;=PrSettings!$M$7,(ABS($F56-$G56-BM56+BN56)&lt;=1)*1,IF(AND(BP56,$F56=$G56,$F56&gt;=PrSettings!$M$6),(ABS(BM56-$F56)&lt;=1)*1,IF(AND(BP56,$F56+$G56&gt;=PrSettings!$M$8),(ABS(BM56-$F56)+ABS(BN56-$G56)&lt;=1)*1,""))),"")</f>
        <v/>
      </c>
      <c r="BT56" s="220"/>
      <c r="BV56" s="186">
        <f t="shared" si="5"/>
        <v>61</v>
      </c>
      <c r="BW56" s="187" t="str">
        <f t="shared" si="800"/>
        <v>Saudi Arabia</v>
      </c>
      <c r="BX56" s="188">
        <f t="shared" si="41"/>
        <v>17</v>
      </c>
      <c r="BY56" s="187" t="str">
        <f t="shared" si="801"/>
        <v>Uruguay</v>
      </c>
      <c r="BZ56" s="222"/>
      <c r="CA56" s="222"/>
      <c r="CB56" s="218"/>
      <c r="CC56" s="188" t="str">
        <f t="shared" si="802"/>
        <v/>
      </c>
      <c r="CD56" s="188" t="str">
        <f>IF((CC56&lt;&gt;""),IF(OR($F56&lt;&gt;$G56,PrSettings!$M$4="●"),(($F56-$G56)=(BZ56-CA56))*1,0),"")</f>
        <v/>
      </c>
      <c r="CE56" s="188" t="str">
        <f t="shared" si="803"/>
        <v/>
      </c>
      <c r="CF56" s="188" t="str">
        <f>IF(CC56&lt;&gt;"",IF(ABS($F56-$G56)&gt;=PrSettings!$M$7,(ABS($F56-$G56-BZ56+CA56)&lt;=1)*1,IF(AND(CC56,$F56=$G56,$F56&gt;=PrSettings!$M$6),(ABS(BZ56-$F56)&lt;=1)*1,IF(AND(CC56,$F56+$G56&gt;=PrSettings!$M$8),(ABS(BZ56-$F56)+ABS(CA56-$G56)&lt;=1)*1,""))),"")</f>
        <v/>
      </c>
      <c r="CG56" s="220"/>
      <c r="CI56" s="186">
        <f t="shared" si="6"/>
        <v>61</v>
      </c>
      <c r="CJ56" s="187" t="str">
        <f t="shared" si="804"/>
        <v>Saudi Arabia</v>
      </c>
      <c r="CK56" s="188">
        <f t="shared" si="44"/>
        <v>17</v>
      </c>
      <c r="CL56" s="187" t="str">
        <f t="shared" si="805"/>
        <v>Uruguay</v>
      </c>
      <c r="CM56" s="222"/>
      <c r="CN56" s="222"/>
      <c r="CO56" s="218"/>
      <c r="CP56" s="188" t="str">
        <f t="shared" si="806"/>
        <v/>
      </c>
      <c r="CQ56" s="188" t="str">
        <f>IF((CP56&lt;&gt;""),IF(OR($F56&lt;&gt;$G56,PrSettings!$M$4="●"),(($F56-$G56)=(CM56-CN56))*1,0),"")</f>
        <v/>
      </c>
      <c r="CR56" s="188" t="str">
        <f t="shared" si="807"/>
        <v/>
      </c>
      <c r="CS56" s="188" t="str">
        <f>IF(CP56&lt;&gt;"",IF(ABS($F56-$G56)&gt;=PrSettings!$M$7,(ABS($F56-$G56-CM56+CN56)&lt;=1)*1,IF(AND(CP56,$F56=$G56,$F56&gt;=PrSettings!$M$6),(ABS(CM56-$F56)&lt;=1)*1,IF(AND(CP56,$F56+$G56&gt;=PrSettings!$M$8),(ABS(CM56-$F56)+ABS(CN56-$G56)&lt;=1)*1,""))),"")</f>
        <v/>
      </c>
      <c r="CT56" s="220"/>
      <c r="CV56" s="186">
        <f t="shared" si="7"/>
        <v>61</v>
      </c>
      <c r="CW56" s="187" t="str">
        <f t="shared" si="808"/>
        <v>Saudi Arabia</v>
      </c>
      <c r="CX56" s="188">
        <f t="shared" si="47"/>
        <v>17</v>
      </c>
      <c r="CY56" s="187" t="str">
        <f t="shared" si="809"/>
        <v>Uruguay</v>
      </c>
      <c r="CZ56" s="222"/>
      <c r="DA56" s="222"/>
      <c r="DB56" s="218"/>
      <c r="DC56" s="188" t="str">
        <f t="shared" si="810"/>
        <v/>
      </c>
      <c r="DD56" s="188" t="str">
        <f>IF((DC56&lt;&gt;""),IF(OR($F56&lt;&gt;$G56,PrSettings!$M$4="●"),(($F56-$G56)=(CZ56-DA56))*1,0),"")</f>
        <v/>
      </c>
      <c r="DE56" s="188" t="str">
        <f t="shared" si="811"/>
        <v/>
      </c>
      <c r="DF56" s="188" t="str">
        <f>IF(DC56&lt;&gt;"",IF(ABS($F56-$G56)&gt;=PrSettings!$M$7,(ABS($F56-$G56-CZ56+DA56)&lt;=1)*1,IF(AND(DC56,$F56=$G56,$F56&gt;=PrSettings!$M$6),(ABS(CZ56-$F56)&lt;=1)*1,IF(AND(DC56,$F56+$G56&gt;=PrSettings!$M$8),(ABS(CZ56-$F56)+ABS(DA56-$G56)&lt;=1)*1,""))),"")</f>
        <v/>
      </c>
      <c r="DG56" s="220"/>
      <c r="DI56" s="186">
        <f t="shared" si="8"/>
        <v>61</v>
      </c>
      <c r="DJ56" s="187" t="str">
        <f t="shared" si="812"/>
        <v>Saudi Arabia</v>
      </c>
      <c r="DK56" s="188">
        <f t="shared" si="50"/>
        <v>17</v>
      </c>
      <c r="DL56" s="187" t="str">
        <f t="shared" si="813"/>
        <v>Uruguay</v>
      </c>
      <c r="DM56" s="222"/>
      <c r="DN56" s="222"/>
      <c r="DO56" s="218"/>
      <c r="DP56" s="188" t="str">
        <f t="shared" si="814"/>
        <v/>
      </c>
      <c r="DQ56" s="188" t="str">
        <f>IF((DP56&lt;&gt;""),IF(OR($F56&lt;&gt;$G56,PrSettings!$M$4="●"),(($F56-$G56)=(DM56-DN56))*1,0),"")</f>
        <v/>
      </c>
      <c r="DR56" s="188" t="str">
        <f t="shared" si="815"/>
        <v/>
      </c>
      <c r="DS56" s="188" t="str">
        <f>IF(DP56&lt;&gt;"",IF(ABS($F56-$G56)&gt;=PrSettings!$M$7,(ABS($F56-$G56-DM56+DN56)&lt;=1)*1,IF(AND(DP56,$F56=$G56,$F56&gt;=PrSettings!$M$6),(ABS(DM56-$F56)&lt;=1)*1,IF(AND(DP56,$F56+$G56&gt;=PrSettings!$M$8),(ABS(DM56-$F56)+ABS(DN56-$G56)&lt;=1)*1,""))),"")</f>
        <v/>
      </c>
      <c r="DT56" s="220"/>
      <c r="DV56" s="186">
        <f t="shared" si="9"/>
        <v>61</v>
      </c>
      <c r="DW56" s="187" t="str">
        <f t="shared" si="816"/>
        <v>Saudi Arabia</v>
      </c>
      <c r="DX56" s="188">
        <f t="shared" si="53"/>
        <v>17</v>
      </c>
      <c r="DY56" s="187" t="str">
        <f t="shared" si="817"/>
        <v>Uruguay</v>
      </c>
      <c r="DZ56" s="222"/>
      <c r="EA56" s="222"/>
      <c r="EB56" s="218"/>
      <c r="EC56" s="188" t="str">
        <f t="shared" si="818"/>
        <v/>
      </c>
      <c r="ED56" s="188" t="str">
        <f>IF((EC56&lt;&gt;""),IF(OR($F56&lt;&gt;$G56,PrSettings!$M$4="●"),(($F56-$G56)=(DZ56-EA56))*1,0),"")</f>
        <v/>
      </c>
      <c r="EE56" s="188" t="str">
        <f t="shared" si="819"/>
        <v/>
      </c>
      <c r="EF56" s="188" t="str">
        <f>IF(EC56&lt;&gt;"",IF(ABS($F56-$G56)&gt;=PrSettings!$M$7,(ABS($F56-$G56-DZ56+EA56)&lt;=1)*1,IF(AND(EC56,$F56=$G56,$F56&gt;=PrSettings!$M$6),(ABS(DZ56-$F56)&lt;=1)*1,IF(AND(EC56,$F56+$G56&gt;=PrSettings!$M$8),(ABS(DZ56-$F56)+ABS(EA56-$G56)&lt;=1)*1,""))),"")</f>
        <v/>
      </c>
      <c r="EG56" s="220"/>
      <c r="EI56" s="186">
        <f t="shared" si="10"/>
        <v>61</v>
      </c>
      <c r="EJ56" s="187" t="str">
        <f t="shared" si="820"/>
        <v>Saudi Arabia</v>
      </c>
      <c r="EK56" s="188">
        <f t="shared" si="56"/>
        <v>17</v>
      </c>
      <c r="EL56" s="187" t="str">
        <f t="shared" si="821"/>
        <v>Uruguay</v>
      </c>
      <c r="EM56" s="222"/>
      <c r="EN56" s="222"/>
      <c r="EO56" s="218"/>
      <c r="EP56" s="188" t="str">
        <f t="shared" si="822"/>
        <v/>
      </c>
      <c r="EQ56" s="188" t="str">
        <f>IF((EP56&lt;&gt;""),IF(OR($F56&lt;&gt;$G56,PrSettings!$M$4="●"),(($F56-$G56)=(EM56-EN56))*1,0),"")</f>
        <v/>
      </c>
      <c r="ER56" s="188" t="str">
        <f t="shared" si="823"/>
        <v/>
      </c>
      <c r="ES56" s="188" t="str">
        <f>IF(EP56&lt;&gt;"",IF(ABS($F56-$G56)&gt;=PrSettings!$M$7,(ABS($F56-$G56-EM56+EN56)&lt;=1)*1,IF(AND(EP56,$F56=$G56,$F56&gt;=PrSettings!$M$6),(ABS(EM56-$F56)&lt;=1)*1,IF(AND(EP56,$F56+$G56&gt;=PrSettings!$M$8),(ABS(EM56-$F56)+ABS(EN56-$G56)&lt;=1)*1,""))),"")</f>
        <v/>
      </c>
      <c r="ET56" s="220"/>
      <c r="EV56" s="186">
        <f t="shared" si="11"/>
        <v>61</v>
      </c>
      <c r="EW56" s="187" t="str">
        <f t="shared" si="824"/>
        <v>Saudi Arabia</v>
      </c>
      <c r="EX56" s="188">
        <f t="shared" si="59"/>
        <v>17</v>
      </c>
      <c r="EY56" s="187" t="str">
        <f t="shared" si="825"/>
        <v>Uruguay</v>
      </c>
      <c r="EZ56" s="222"/>
      <c r="FA56" s="222"/>
      <c r="FB56" s="218"/>
      <c r="FC56" s="188" t="str">
        <f t="shared" si="826"/>
        <v/>
      </c>
      <c r="FD56" s="188" t="str">
        <f>IF((FC56&lt;&gt;""),IF(OR($F56&lt;&gt;$G56,PrSettings!$M$4="●"),(($F56-$G56)=(EZ56-FA56))*1,0),"")</f>
        <v/>
      </c>
      <c r="FE56" s="188" t="str">
        <f t="shared" si="827"/>
        <v/>
      </c>
      <c r="FF56" s="188" t="str">
        <f>IF(FC56&lt;&gt;"",IF(ABS($F56-$G56)&gt;=PrSettings!$M$7,(ABS($F56-$G56-EZ56+FA56)&lt;=1)*1,IF(AND(FC56,$F56=$G56,$F56&gt;=PrSettings!$M$6),(ABS(EZ56-$F56)&lt;=1)*1,IF(AND(FC56,$F56+$G56&gt;=PrSettings!$M$8),(ABS(EZ56-$F56)+ABS(FA56-$G56)&lt;=1)*1,""))),"")</f>
        <v/>
      </c>
      <c r="FG56" s="220"/>
      <c r="FI56" s="186">
        <f t="shared" si="12"/>
        <v>61</v>
      </c>
      <c r="FJ56" s="187" t="str">
        <f t="shared" si="828"/>
        <v>Saudi Arabia</v>
      </c>
      <c r="FK56" s="188">
        <f t="shared" si="62"/>
        <v>17</v>
      </c>
      <c r="FL56" s="187" t="str">
        <f t="shared" si="829"/>
        <v>Uruguay</v>
      </c>
      <c r="FM56" s="222"/>
      <c r="FN56" s="222"/>
      <c r="FO56" s="218"/>
      <c r="FP56" s="188" t="str">
        <f t="shared" si="830"/>
        <v/>
      </c>
      <c r="FQ56" s="188" t="str">
        <f>IF((FP56&lt;&gt;""),IF(OR($F56&lt;&gt;$G56,PrSettings!$M$4="●"),(($F56-$G56)=(FM56-FN56))*1,0),"")</f>
        <v/>
      </c>
      <c r="FR56" s="188" t="str">
        <f t="shared" si="831"/>
        <v/>
      </c>
      <c r="FS56" s="188" t="str">
        <f>IF(FP56&lt;&gt;"",IF(ABS($F56-$G56)&gt;=PrSettings!$M$7,(ABS($F56-$G56-FM56+FN56)&lt;=1)*1,IF(AND(FP56,$F56=$G56,$F56&gt;=PrSettings!$M$6),(ABS(FM56-$F56)&lt;=1)*1,IF(AND(FP56,$F56+$G56&gt;=PrSettings!$M$8),(ABS(FM56-$F56)+ABS(FN56-$G56)&lt;=1)*1,""))),"")</f>
        <v/>
      </c>
      <c r="FT56" s="220"/>
      <c r="FV56" s="186">
        <f t="shared" si="13"/>
        <v>61</v>
      </c>
      <c r="FW56" s="187" t="str">
        <f t="shared" si="832"/>
        <v>Saudi Arabia</v>
      </c>
      <c r="FX56" s="188">
        <f t="shared" si="65"/>
        <v>17</v>
      </c>
      <c r="FY56" s="187" t="str">
        <f t="shared" si="833"/>
        <v>Uruguay</v>
      </c>
      <c r="FZ56" s="222"/>
      <c r="GA56" s="222"/>
      <c r="GB56" s="218"/>
      <c r="GC56" s="188" t="str">
        <f t="shared" si="834"/>
        <v/>
      </c>
      <c r="GD56" s="188" t="str">
        <f>IF((GC56&lt;&gt;""),IF(OR($F56&lt;&gt;$G56,PrSettings!$M$4="●"),(($F56-$G56)=(FZ56-GA56))*1,0),"")</f>
        <v/>
      </c>
      <c r="GE56" s="188" t="str">
        <f t="shared" si="835"/>
        <v/>
      </c>
      <c r="GF56" s="188" t="str">
        <f>IF(GC56&lt;&gt;"",IF(ABS($F56-$G56)&gt;=PrSettings!$M$7,(ABS($F56-$G56-FZ56+GA56)&lt;=1)*1,IF(AND(GC56,$F56=$G56,$F56&gt;=PrSettings!$M$6),(ABS(FZ56-$F56)&lt;=1)*1,IF(AND(GC56,$F56+$G56&gt;=PrSettings!$M$8),(ABS(FZ56-$F56)+ABS(GA56-$G56)&lt;=1)*1,""))),"")</f>
        <v/>
      </c>
      <c r="GG56" s="220"/>
      <c r="GI56" s="186">
        <f t="shared" si="14"/>
        <v>61</v>
      </c>
      <c r="GJ56" s="187" t="str">
        <f t="shared" si="836"/>
        <v>Saudi Arabia</v>
      </c>
      <c r="GK56" s="188">
        <f t="shared" si="68"/>
        <v>17</v>
      </c>
      <c r="GL56" s="187" t="str">
        <f t="shared" si="837"/>
        <v>Uruguay</v>
      </c>
      <c r="GM56" s="222"/>
      <c r="GN56" s="222"/>
      <c r="GO56" s="218"/>
      <c r="GP56" s="188" t="str">
        <f t="shared" si="838"/>
        <v/>
      </c>
      <c r="GQ56" s="188" t="str">
        <f>IF((GP56&lt;&gt;""),IF(OR($F56&lt;&gt;$G56,PrSettings!$M$4="●"),(($F56-$G56)=(GM56-GN56))*1,0),"")</f>
        <v/>
      </c>
      <c r="GR56" s="188" t="str">
        <f t="shared" si="839"/>
        <v/>
      </c>
      <c r="GS56" s="188" t="str">
        <f>IF(GP56&lt;&gt;"",IF(ABS($F56-$G56)&gt;=PrSettings!$M$7,(ABS($F56-$G56-GM56+GN56)&lt;=1)*1,IF(AND(GP56,$F56=$G56,$F56&gt;=PrSettings!$M$6),(ABS(GM56-$F56)&lt;=1)*1,IF(AND(GP56,$F56+$G56&gt;=PrSettings!$M$8),(ABS(GM56-$F56)+ABS(GN56-$G56)&lt;=1)*1,""))),"")</f>
        <v/>
      </c>
      <c r="GT56" s="220"/>
      <c r="GV56" s="186">
        <f t="shared" si="15"/>
        <v>61</v>
      </c>
      <c r="GW56" s="187" t="str">
        <f t="shared" si="840"/>
        <v>Saudi Arabia</v>
      </c>
      <c r="GX56" s="188">
        <f t="shared" si="71"/>
        <v>17</v>
      </c>
      <c r="GY56" s="187" t="str">
        <f t="shared" si="841"/>
        <v>Uruguay</v>
      </c>
      <c r="GZ56" s="222"/>
      <c r="HA56" s="222"/>
      <c r="HB56" s="218"/>
      <c r="HC56" s="188" t="str">
        <f t="shared" si="842"/>
        <v/>
      </c>
      <c r="HD56" s="188" t="str">
        <f>IF((HC56&lt;&gt;""),IF(OR($F56&lt;&gt;$G56,PrSettings!$M$4="●"),(($F56-$G56)=(GZ56-HA56))*1,0),"")</f>
        <v/>
      </c>
      <c r="HE56" s="188" t="str">
        <f t="shared" si="843"/>
        <v/>
      </c>
      <c r="HF56" s="188" t="str">
        <f>IF(HC56&lt;&gt;"",IF(ABS($F56-$G56)&gt;=PrSettings!$M$7,(ABS($F56-$G56-GZ56+HA56)&lt;=1)*1,IF(AND(HC56,$F56=$G56,$F56&gt;=PrSettings!$M$6),(ABS(GZ56-$F56)&lt;=1)*1,IF(AND(HC56,$F56+$G56&gt;=PrSettings!$M$8),(ABS(GZ56-$F56)+ABS(HA56-$G56)&lt;=1)*1,""))),"")</f>
        <v/>
      </c>
      <c r="HG56" s="220"/>
      <c r="HI56" s="186">
        <f t="shared" si="16"/>
        <v>61</v>
      </c>
      <c r="HJ56" s="187" t="str">
        <f t="shared" si="844"/>
        <v>Saudi Arabia</v>
      </c>
      <c r="HK56" s="188">
        <f t="shared" si="74"/>
        <v>17</v>
      </c>
      <c r="HL56" s="187" t="str">
        <f t="shared" si="845"/>
        <v>Uruguay</v>
      </c>
      <c r="HM56" s="222"/>
      <c r="HN56" s="222"/>
      <c r="HO56" s="218"/>
      <c r="HP56" s="188" t="str">
        <f t="shared" si="846"/>
        <v/>
      </c>
      <c r="HQ56" s="188" t="str">
        <f>IF((HP56&lt;&gt;""),IF(OR($F56&lt;&gt;$G56,PrSettings!$M$4="●"),(($F56-$G56)=(HM56-HN56))*1,0),"")</f>
        <v/>
      </c>
      <c r="HR56" s="188" t="str">
        <f t="shared" si="847"/>
        <v/>
      </c>
      <c r="HS56" s="188" t="str">
        <f>IF(HP56&lt;&gt;"",IF(ABS($F56-$G56)&gt;=PrSettings!$M$7,(ABS($F56-$G56-HM56+HN56)&lt;=1)*1,IF(AND(HP56,$F56=$G56,$F56&gt;=PrSettings!$M$6),(ABS(HM56-$F56)&lt;=1)*1,IF(AND(HP56,$F56+$G56&gt;=PrSettings!$M$8),(ABS(HM56-$F56)+ABS(HN56-$G56)&lt;=1)*1,""))),"")</f>
        <v/>
      </c>
      <c r="HT56" s="220"/>
      <c r="HV56" s="186">
        <f t="shared" si="17"/>
        <v>61</v>
      </c>
      <c r="HW56" s="187" t="str">
        <f t="shared" si="848"/>
        <v>Saudi Arabia</v>
      </c>
      <c r="HX56" s="188">
        <f t="shared" si="77"/>
        <v>17</v>
      </c>
      <c r="HY56" s="187" t="str">
        <f t="shared" si="849"/>
        <v>Uruguay</v>
      </c>
      <c r="HZ56" s="222"/>
      <c r="IA56" s="222"/>
      <c r="IB56" s="218"/>
      <c r="IC56" s="188" t="str">
        <f t="shared" si="850"/>
        <v/>
      </c>
      <c r="ID56" s="188" t="str">
        <f>IF((IC56&lt;&gt;""),IF(OR($F56&lt;&gt;$G56,PrSettings!$M$4="●"),(($F56-$G56)=(HZ56-IA56))*1,0),"")</f>
        <v/>
      </c>
      <c r="IE56" s="188" t="str">
        <f t="shared" si="851"/>
        <v/>
      </c>
      <c r="IF56" s="188" t="str">
        <f>IF(IC56&lt;&gt;"",IF(ABS($F56-$G56)&gt;=PrSettings!$M$7,(ABS($F56-$G56-HZ56+IA56)&lt;=1)*1,IF(AND(IC56,$F56=$G56,$F56&gt;=PrSettings!$M$6),(ABS(HZ56-$F56)&lt;=1)*1,IF(AND(IC56,$F56+$G56&gt;=PrSettings!$M$8),(ABS(HZ56-$F56)+ABS(IA56-$G56)&lt;=1)*1,""))),"")</f>
        <v/>
      </c>
      <c r="IG56" s="220"/>
      <c r="II56" s="186">
        <f t="shared" si="18"/>
        <v>61</v>
      </c>
      <c r="IJ56" s="187" t="str">
        <f t="shared" si="852"/>
        <v>Saudi Arabia</v>
      </c>
      <c r="IK56" s="188">
        <f t="shared" si="80"/>
        <v>17</v>
      </c>
      <c r="IL56" s="187" t="str">
        <f t="shared" si="853"/>
        <v>Uruguay</v>
      </c>
      <c r="IM56" s="222"/>
      <c r="IN56" s="222"/>
      <c r="IO56" s="218"/>
      <c r="IP56" s="188" t="str">
        <f t="shared" si="854"/>
        <v/>
      </c>
      <c r="IQ56" s="188" t="str">
        <f>IF((IP56&lt;&gt;""),IF(OR($F56&lt;&gt;$G56,PrSettings!$M$4="●"),(($F56-$G56)=(IM56-IN56))*1,0),"")</f>
        <v/>
      </c>
      <c r="IR56" s="188" t="str">
        <f t="shared" si="855"/>
        <v/>
      </c>
      <c r="IS56" s="188" t="str">
        <f>IF(IP56&lt;&gt;"",IF(ABS($F56-$G56)&gt;=PrSettings!$M$7,(ABS($F56-$G56-IM56+IN56)&lt;=1)*1,IF(AND(IP56,$F56=$G56,$F56&gt;=PrSettings!$M$6),(ABS(IM56-$F56)&lt;=1)*1,IF(AND(IP56,$F56+$G56&gt;=PrSettings!$M$8),(ABS(IM56-$F56)+ABS(IN56-$G56)&lt;=1)*1,""))),"")</f>
        <v/>
      </c>
      <c r="IT56" s="220"/>
      <c r="IV56" s="186">
        <f t="shared" si="19"/>
        <v>61</v>
      </c>
      <c r="IW56" s="187" t="str">
        <f t="shared" si="856"/>
        <v>Saudi Arabia</v>
      </c>
      <c r="IX56" s="188">
        <f t="shared" si="83"/>
        <v>17</v>
      </c>
      <c r="IY56" s="187" t="str">
        <f t="shared" si="857"/>
        <v>Uruguay</v>
      </c>
      <c r="IZ56" s="222"/>
      <c r="JA56" s="222"/>
      <c r="JB56" s="218"/>
      <c r="JC56" s="188" t="str">
        <f t="shared" si="858"/>
        <v/>
      </c>
      <c r="JD56" s="188" t="str">
        <f>IF((JC56&lt;&gt;""),IF(OR($F56&lt;&gt;$G56,PrSettings!$M$4="●"),(($F56-$G56)=(IZ56-JA56))*1,0),"")</f>
        <v/>
      </c>
      <c r="JE56" s="188" t="str">
        <f t="shared" si="859"/>
        <v/>
      </c>
      <c r="JF56" s="188" t="str">
        <f>IF(JC56&lt;&gt;"",IF(ABS($F56-$G56)&gt;=PrSettings!$M$7,(ABS($F56-$G56-IZ56+JA56)&lt;=1)*1,IF(AND(JC56,$F56=$G56,$F56&gt;=PrSettings!$M$6),(ABS(IZ56-$F56)&lt;=1)*1,IF(AND(JC56,$F56+$G56&gt;=PrSettings!$M$8),(ABS(IZ56-$F56)+ABS(JA56-$G56)&lt;=1)*1,""))),"")</f>
        <v/>
      </c>
      <c r="JG56" s="220"/>
      <c r="JI56" s="186">
        <f t="shared" si="20"/>
        <v>61</v>
      </c>
      <c r="JJ56" s="187" t="str">
        <f t="shared" si="860"/>
        <v>Saudi Arabia</v>
      </c>
      <c r="JK56" s="188">
        <f t="shared" si="86"/>
        <v>17</v>
      </c>
      <c r="JL56" s="187" t="str">
        <f t="shared" si="861"/>
        <v>Uruguay</v>
      </c>
      <c r="JM56" s="222"/>
      <c r="JN56" s="222"/>
      <c r="JO56" s="218"/>
      <c r="JP56" s="188" t="str">
        <f t="shared" si="862"/>
        <v/>
      </c>
      <c r="JQ56" s="188" t="str">
        <f>IF((JP56&lt;&gt;""),IF(OR($F56&lt;&gt;$G56,PrSettings!$M$4="●"),(($F56-$G56)=(JM56-JN56))*1,0),"")</f>
        <v/>
      </c>
      <c r="JR56" s="188" t="str">
        <f t="shared" si="863"/>
        <v/>
      </c>
      <c r="JS56" s="188" t="str">
        <f>IF(JP56&lt;&gt;"",IF(ABS($F56-$G56)&gt;=PrSettings!$M$7,(ABS($F56-$G56-JM56+JN56)&lt;=1)*1,IF(AND(JP56,$F56=$G56,$F56&gt;=PrSettings!$M$6),(ABS(JM56-$F56)&lt;=1)*1,IF(AND(JP56,$F56+$G56&gt;=PrSettings!$M$8),(ABS(JM56-$F56)+ABS(JN56-$G56)&lt;=1)*1,""))),"")</f>
        <v/>
      </c>
      <c r="JT56" s="220"/>
      <c r="JV56" s="186">
        <f t="shared" si="21"/>
        <v>61</v>
      </c>
      <c r="JW56" s="187" t="str">
        <f t="shared" si="864"/>
        <v>Saudi Arabia</v>
      </c>
      <c r="JX56" s="188">
        <f t="shared" si="89"/>
        <v>17</v>
      </c>
      <c r="JY56" s="187" t="str">
        <f t="shared" si="865"/>
        <v>Uruguay</v>
      </c>
      <c r="JZ56" s="222"/>
      <c r="KA56" s="222"/>
      <c r="KB56" s="218"/>
      <c r="KC56" s="188" t="str">
        <f t="shared" si="866"/>
        <v/>
      </c>
      <c r="KD56" s="188" t="str">
        <f>IF((KC56&lt;&gt;""),IF(OR($F56&lt;&gt;$G56,PrSettings!$M$4="●"),(($F56-$G56)=(JZ56-KA56))*1,0),"")</f>
        <v/>
      </c>
      <c r="KE56" s="188" t="str">
        <f t="shared" si="867"/>
        <v/>
      </c>
      <c r="KF56" s="188" t="str">
        <f>IF(KC56&lt;&gt;"",IF(ABS($F56-$G56)&gt;=PrSettings!$M$7,(ABS($F56-$G56-JZ56+KA56)&lt;=1)*1,IF(AND(KC56,$F56=$G56,$F56&gt;=PrSettings!$M$6),(ABS(JZ56-$F56)&lt;=1)*1,IF(AND(KC56,$F56+$G56&gt;=PrSettings!$M$8),(ABS(JZ56-$F56)+ABS(KA56-$G56)&lt;=1)*1,""))),"")</f>
        <v/>
      </c>
      <c r="KG56" s="220"/>
      <c r="KI56" s="186">
        <f t="shared" si="22"/>
        <v>61</v>
      </c>
      <c r="KJ56" s="187" t="str">
        <f t="shared" si="868"/>
        <v>Saudi Arabia</v>
      </c>
      <c r="KK56" s="188">
        <f t="shared" si="92"/>
        <v>17</v>
      </c>
      <c r="KL56" s="187" t="str">
        <f t="shared" si="869"/>
        <v>Uruguay</v>
      </c>
      <c r="KM56" s="222"/>
      <c r="KN56" s="222"/>
      <c r="KO56" s="218"/>
      <c r="KP56" s="188" t="str">
        <f t="shared" si="870"/>
        <v/>
      </c>
      <c r="KQ56" s="188" t="str">
        <f>IF((KP56&lt;&gt;""),IF(OR($F56&lt;&gt;$G56,PrSettings!$M$4="●"),(($F56-$G56)=(KM56-KN56))*1,0),"")</f>
        <v/>
      </c>
      <c r="KR56" s="188" t="str">
        <f t="shared" si="871"/>
        <v/>
      </c>
      <c r="KS56" s="188" t="str">
        <f>IF(KP56&lt;&gt;"",IF(ABS($F56-$G56)&gt;=PrSettings!$M$7,(ABS($F56-$G56-KM56+KN56)&lt;=1)*1,IF(AND(KP56,$F56=$G56,$F56&gt;=PrSettings!$M$6),(ABS(KM56-$F56)&lt;=1)*1,IF(AND(KP56,$F56+$G56&gt;=PrSettings!$M$8),(ABS(KM56-$F56)+ABS(KN56-$G56)&lt;=1)*1,""))),"")</f>
        <v/>
      </c>
      <c r="KT56" s="220"/>
      <c r="KV56" s="186">
        <f t="shared" si="23"/>
        <v>61</v>
      </c>
      <c r="KW56" s="187" t="str">
        <f t="shared" si="872"/>
        <v>Saudi Arabia</v>
      </c>
      <c r="KX56" s="188">
        <f t="shared" si="95"/>
        <v>17</v>
      </c>
      <c r="KY56" s="187" t="str">
        <f t="shared" si="873"/>
        <v>Uruguay</v>
      </c>
      <c r="KZ56" s="222"/>
      <c r="LA56" s="222"/>
      <c r="LB56" s="218"/>
      <c r="LC56" s="188" t="str">
        <f t="shared" si="874"/>
        <v/>
      </c>
      <c r="LD56" s="188" t="str">
        <f>IF((LC56&lt;&gt;""),IF(OR($F56&lt;&gt;$G56,PrSettings!$M$4="●"),(($F56-$G56)=(KZ56-LA56))*1,0),"")</f>
        <v/>
      </c>
      <c r="LE56" s="188" t="str">
        <f t="shared" si="875"/>
        <v/>
      </c>
      <c r="LF56" s="188" t="str">
        <f>IF(LC56&lt;&gt;"",IF(ABS($F56-$G56)&gt;=PrSettings!$M$7,(ABS($F56-$G56-KZ56+LA56)&lt;=1)*1,IF(AND(LC56,$F56=$G56,$F56&gt;=PrSettings!$M$6),(ABS(KZ56-$F56)&lt;=1)*1,IF(AND(LC56,$F56+$G56&gt;=PrSettings!$M$8),(ABS(KZ56-$F56)+ABS(LA56-$G56)&lt;=1)*1,""))),"")</f>
        <v/>
      </c>
      <c r="LG56" s="220"/>
      <c r="LI56" s="186">
        <f t="shared" si="24"/>
        <v>61</v>
      </c>
      <c r="LJ56" s="187" t="str">
        <f t="shared" si="876"/>
        <v>Saudi Arabia</v>
      </c>
      <c r="LK56" s="188">
        <f t="shared" si="98"/>
        <v>17</v>
      </c>
      <c r="LL56" s="187" t="str">
        <f t="shared" si="877"/>
        <v>Uruguay</v>
      </c>
      <c r="LM56" s="222"/>
      <c r="LN56" s="222"/>
      <c r="LO56" s="218"/>
      <c r="LP56" s="188" t="str">
        <f t="shared" si="878"/>
        <v/>
      </c>
      <c r="LQ56" s="188" t="str">
        <f>IF((LP56&lt;&gt;""),IF(OR($F56&lt;&gt;$G56,PrSettings!$M$4="●"),(($F56-$G56)=(LM56-LN56))*1,0),"")</f>
        <v/>
      </c>
      <c r="LR56" s="188" t="str">
        <f t="shared" si="879"/>
        <v/>
      </c>
      <c r="LS56" s="188" t="str">
        <f>IF(LP56&lt;&gt;"",IF(ABS($F56-$G56)&gt;=PrSettings!$M$7,(ABS($F56-$G56-LM56+LN56)&lt;=1)*1,IF(AND(LP56,$F56=$G56,$F56&gt;=PrSettings!$M$6),(ABS(LM56-$F56)&lt;=1)*1,IF(AND(LP56,$F56+$G56&gt;=PrSettings!$M$8),(ABS(LM56-$F56)+ABS(LN56-$G56)&lt;=1)*1,""))),"")</f>
        <v/>
      </c>
      <c r="LT56" s="220"/>
      <c r="LV56" s="186">
        <f t="shared" si="25"/>
        <v>61</v>
      </c>
      <c r="LW56" s="187" t="str">
        <f t="shared" si="880"/>
        <v>Saudi Arabia</v>
      </c>
      <c r="LX56" s="188">
        <f t="shared" si="101"/>
        <v>17</v>
      </c>
      <c r="LY56" s="187" t="str">
        <f t="shared" si="881"/>
        <v>Uruguay</v>
      </c>
      <c r="LZ56" s="222"/>
      <c r="MA56" s="222"/>
      <c r="MB56" s="218"/>
      <c r="MC56" s="188" t="str">
        <f t="shared" si="882"/>
        <v/>
      </c>
      <c r="MD56" s="188" t="str">
        <f>IF((MC56&lt;&gt;""),IF(OR($F56&lt;&gt;$G56,PrSettings!$M$4="●"),(($F56-$G56)=(LZ56-MA56))*1,0),"")</f>
        <v/>
      </c>
      <c r="ME56" s="188" t="str">
        <f t="shared" si="883"/>
        <v/>
      </c>
      <c r="MF56" s="188" t="str">
        <f>IF(MC56&lt;&gt;"",IF(ABS($F56-$G56)&gt;=PrSettings!$M$7,(ABS($F56-$G56-LZ56+MA56)&lt;=1)*1,IF(AND(MC56,$F56=$G56,$F56&gt;=PrSettings!$M$6),(ABS(LZ56-$F56)&lt;=1)*1,IF(AND(MC56,$F56+$G56&gt;=PrSettings!$M$8),(ABS(LZ56-$F56)+ABS(MA56-$G56)&lt;=1)*1,""))),"")</f>
        <v/>
      </c>
      <c r="MG56" s="220"/>
    </row>
    <row r="57" spans="2:345">
      <c r="B57" s="186">
        <f>INDEX(Groups!$C$7:$C$65,MATCH(C57,Groups!$D$7:$D$65,0))</f>
        <v>2</v>
      </c>
      <c r="C57" s="187" t="str">
        <f>CalcH!$P$24</f>
        <v>Spain</v>
      </c>
      <c r="D57" s="188">
        <f>INDEX(Groups!$C$7:$C$65,MATCH(E57,Groups!$D$7:$D$65,0))</f>
        <v>61</v>
      </c>
      <c r="E57" s="187" t="str">
        <f>CalcH!$Q$24</f>
        <v>Saudi Arabia</v>
      </c>
      <c r="F57" s="189" t="str">
        <f>CalcH!$R$24</f>
        <v/>
      </c>
      <c r="G57" s="190" t="str">
        <f>CalcH!$S$24</f>
        <v/>
      </c>
      <c r="I57" s="186">
        <f t="shared" si="0"/>
        <v>2</v>
      </c>
      <c r="J57" s="187" t="str">
        <f t="shared" si="780"/>
        <v>Spain</v>
      </c>
      <c r="K57" s="188">
        <f t="shared" si="26"/>
        <v>61</v>
      </c>
      <c r="L57" s="187" t="str">
        <f t="shared" si="781"/>
        <v>Saudi Arabia</v>
      </c>
      <c r="M57" s="222"/>
      <c r="N57" s="222"/>
      <c r="O57" s="218"/>
      <c r="P57" s="188" t="str">
        <f t="shared" si="782"/>
        <v/>
      </c>
      <c r="Q57" s="188" t="str">
        <f>IF((P57&lt;&gt;""),IF(OR($F57&lt;&gt;$G57,PrSettings!$M$4="●"),(($F57-$G57)=(M57-N57))*1,0),"")</f>
        <v/>
      </c>
      <c r="R57" s="188" t="str">
        <f t="shared" si="783"/>
        <v/>
      </c>
      <c r="S57" s="188" t="str">
        <f>IF(P57&lt;&gt;"",IF(ABS($F57-$G57)&gt;=PrSettings!$M$7,(ABS($F57-$G57-M57+N57)&lt;=1)*1,IF(AND(P57,$F57=$G57,$F57&gt;=PrSettings!$M$6),(ABS(M57-$F57)&lt;=1)*1,IF(AND(P57,$F57+$G57&gt;=PrSettings!$M$8),(ABS(M57-$F57)+ABS(N57-$G57)&lt;=1)*1,""))),"")</f>
        <v/>
      </c>
      <c r="T57" s="220"/>
      <c r="V57" s="186">
        <f t="shared" si="1"/>
        <v>2</v>
      </c>
      <c r="W57" s="187" t="str">
        <f t="shared" si="784"/>
        <v>Spain</v>
      </c>
      <c r="X57" s="188">
        <f t="shared" si="29"/>
        <v>61</v>
      </c>
      <c r="Y57" s="187" t="str">
        <f t="shared" si="785"/>
        <v>Saudi Arabia</v>
      </c>
      <c r="Z57" s="222"/>
      <c r="AA57" s="222"/>
      <c r="AB57" s="218"/>
      <c r="AC57" s="188" t="str">
        <f t="shared" si="786"/>
        <v/>
      </c>
      <c r="AD57" s="188" t="str">
        <f>IF((AC57&lt;&gt;""),IF(OR($F57&lt;&gt;$G57,PrSettings!$M$4="●"),(($F57-$G57)=(Z57-AA57))*1,0),"")</f>
        <v/>
      </c>
      <c r="AE57" s="188" t="str">
        <f t="shared" si="787"/>
        <v/>
      </c>
      <c r="AF57" s="188" t="str">
        <f>IF(AC57&lt;&gt;"",IF(ABS($F57-$G57)&gt;=PrSettings!$M$7,(ABS($F57-$G57-Z57+AA57)&lt;=1)*1,IF(AND(AC57,$F57=$G57,$F57&gt;=PrSettings!$M$6),(ABS(Z57-$F57)&lt;=1)*1,IF(AND(AC57,$F57+$G57&gt;=PrSettings!$M$8),(ABS(Z57-$F57)+ABS(AA57-$G57)&lt;=1)*1,""))),"")</f>
        <v/>
      </c>
      <c r="AG57" s="220"/>
      <c r="AI57" s="186">
        <f t="shared" si="2"/>
        <v>2</v>
      </c>
      <c r="AJ57" s="187" t="str">
        <f t="shared" si="788"/>
        <v>Spain</v>
      </c>
      <c r="AK57" s="188">
        <f t="shared" si="32"/>
        <v>61</v>
      </c>
      <c r="AL57" s="187" t="str">
        <f t="shared" si="789"/>
        <v>Saudi Arabia</v>
      </c>
      <c r="AM57" s="222"/>
      <c r="AN57" s="222"/>
      <c r="AO57" s="218"/>
      <c r="AP57" s="188" t="str">
        <f t="shared" si="790"/>
        <v/>
      </c>
      <c r="AQ57" s="188" t="str">
        <f>IF((AP57&lt;&gt;""),IF(OR($F57&lt;&gt;$G57,PrSettings!$M$4="●"),(($F57-$G57)=(AM57-AN57))*1,0),"")</f>
        <v/>
      </c>
      <c r="AR57" s="188" t="str">
        <f t="shared" si="791"/>
        <v/>
      </c>
      <c r="AS57" s="188" t="str">
        <f>IF(AP57&lt;&gt;"",IF(ABS($F57-$G57)&gt;=PrSettings!$M$7,(ABS($F57-$G57-AM57+AN57)&lt;=1)*1,IF(AND(AP57,$F57=$G57,$F57&gt;=PrSettings!$M$6),(ABS(AM57-$F57)&lt;=1)*1,IF(AND(AP57,$F57+$G57&gt;=PrSettings!$M$8),(ABS(AM57-$F57)+ABS(AN57-$G57)&lt;=1)*1,""))),"")</f>
        <v/>
      </c>
      <c r="AT57" s="220"/>
      <c r="AV57" s="186">
        <f t="shared" si="3"/>
        <v>2</v>
      </c>
      <c r="AW57" s="187" t="str">
        <f t="shared" si="792"/>
        <v>Spain</v>
      </c>
      <c r="AX57" s="188">
        <f t="shared" si="35"/>
        <v>61</v>
      </c>
      <c r="AY57" s="187" t="str">
        <f t="shared" si="793"/>
        <v>Saudi Arabia</v>
      </c>
      <c r="AZ57" s="222"/>
      <c r="BA57" s="222"/>
      <c r="BB57" s="218"/>
      <c r="BC57" s="188" t="str">
        <f t="shared" si="794"/>
        <v/>
      </c>
      <c r="BD57" s="188" t="str">
        <f>IF((BC57&lt;&gt;""),IF(OR($F57&lt;&gt;$G57,PrSettings!$M$4="●"),(($F57-$G57)=(AZ57-BA57))*1,0),"")</f>
        <v/>
      </c>
      <c r="BE57" s="188" t="str">
        <f t="shared" si="795"/>
        <v/>
      </c>
      <c r="BF57" s="188" t="str">
        <f>IF(BC57&lt;&gt;"",IF(ABS($F57-$G57)&gt;=PrSettings!$M$7,(ABS($F57-$G57-AZ57+BA57)&lt;=1)*1,IF(AND(BC57,$F57=$G57,$F57&gt;=PrSettings!$M$6),(ABS(AZ57-$F57)&lt;=1)*1,IF(AND(BC57,$F57+$G57&gt;=PrSettings!$M$8),(ABS(AZ57-$F57)+ABS(BA57-$G57)&lt;=1)*1,""))),"")</f>
        <v/>
      </c>
      <c r="BG57" s="220"/>
      <c r="BI57" s="186">
        <f t="shared" si="4"/>
        <v>2</v>
      </c>
      <c r="BJ57" s="187" t="str">
        <f t="shared" si="796"/>
        <v>Spain</v>
      </c>
      <c r="BK57" s="188">
        <f t="shared" si="38"/>
        <v>61</v>
      </c>
      <c r="BL57" s="187" t="str">
        <f t="shared" si="797"/>
        <v>Saudi Arabia</v>
      </c>
      <c r="BM57" s="222"/>
      <c r="BN57" s="222"/>
      <c r="BO57" s="218"/>
      <c r="BP57" s="188" t="str">
        <f t="shared" si="798"/>
        <v/>
      </c>
      <c r="BQ57" s="188" t="str">
        <f>IF((BP57&lt;&gt;""),IF(OR($F57&lt;&gt;$G57,PrSettings!$M$4="●"),(($F57-$G57)=(BM57-BN57))*1,0),"")</f>
        <v/>
      </c>
      <c r="BR57" s="188" t="str">
        <f t="shared" si="799"/>
        <v/>
      </c>
      <c r="BS57" s="188" t="str">
        <f>IF(BP57&lt;&gt;"",IF(ABS($F57-$G57)&gt;=PrSettings!$M$7,(ABS($F57-$G57-BM57+BN57)&lt;=1)*1,IF(AND(BP57,$F57=$G57,$F57&gt;=PrSettings!$M$6),(ABS(BM57-$F57)&lt;=1)*1,IF(AND(BP57,$F57+$G57&gt;=PrSettings!$M$8),(ABS(BM57-$F57)+ABS(BN57-$G57)&lt;=1)*1,""))),"")</f>
        <v/>
      </c>
      <c r="BT57" s="220"/>
      <c r="BV57" s="186">
        <f t="shared" si="5"/>
        <v>2</v>
      </c>
      <c r="BW57" s="187" t="str">
        <f t="shared" si="800"/>
        <v>Spain</v>
      </c>
      <c r="BX57" s="188">
        <f t="shared" si="41"/>
        <v>61</v>
      </c>
      <c r="BY57" s="187" t="str">
        <f t="shared" si="801"/>
        <v>Saudi Arabia</v>
      </c>
      <c r="BZ57" s="222"/>
      <c r="CA57" s="222"/>
      <c r="CB57" s="218"/>
      <c r="CC57" s="188" t="str">
        <f t="shared" si="802"/>
        <v/>
      </c>
      <c r="CD57" s="188" t="str">
        <f>IF((CC57&lt;&gt;""),IF(OR($F57&lt;&gt;$G57,PrSettings!$M$4="●"),(($F57-$G57)=(BZ57-CA57))*1,0),"")</f>
        <v/>
      </c>
      <c r="CE57" s="188" t="str">
        <f t="shared" si="803"/>
        <v/>
      </c>
      <c r="CF57" s="188" t="str">
        <f>IF(CC57&lt;&gt;"",IF(ABS($F57-$G57)&gt;=PrSettings!$M$7,(ABS($F57-$G57-BZ57+CA57)&lt;=1)*1,IF(AND(CC57,$F57=$G57,$F57&gt;=PrSettings!$M$6),(ABS(BZ57-$F57)&lt;=1)*1,IF(AND(CC57,$F57+$G57&gt;=PrSettings!$M$8),(ABS(BZ57-$F57)+ABS(CA57-$G57)&lt;=1)*1,""))),"")</f>
        <v/>
      </c>
      <c r="CG57" s="220"/>
      <c r="CI57" s="186">
        <f t="shared" si="6"/>
        <v>2</v>
      </c>
      <c r="CJ57" s="187" t="str">
        <f t="shared" si="804"/>
        <v>Spain</v>
      </c>
      <c r="CK57" s="188">
        <f t="shared" si="44"/>
        <v>61</v>
      </c>
      <c r="CL57" s="187" t="str">
        <f t="shared" si="805"/>
        <v>Saudi Arabia</v>
      </c>
      <c r="CM57" s="222"/>
      <c r="CN57" s="222"/>
      <c r="CO57" s="218"/>
      <c r="CP57" s="188" t="str">
        <f t="shared" si="806"/>
        <v/>
      </c>
      <c r="CQ57" s="188" t="str">
        <f>IF((CP57&lt;&gt;""),IF(OR($F57&lt;&gt;$G57,PrSettings!$M$4="●"),(($F57-$G57)=(CM57-CN57))*1,0),"")</f>
        <v/>
      </c>
      <c r="CR57" s="188" t="str">
        <f t="shared" si="807"/>
        <v/>
      </c>
      <c r="CS57" s="188" t="str">
        <f>IF(CP57&lt;&gt;"",IF(ABS($F57-$G57)&gt;=PrSettings!$M$7,(ABS($F57-$G57-CM57+CN57)&lt;=1)*1,IF(AND(CP57,$F57=$G57,$F57&gt;=PrSettings!$M$6),(ABS(CM57-$F57)&lt;=1)*1,IF(AND(CP57,$F57+$G57&gt;=PrSettings!$M$8),(ABS(CM57-$F57)+ABS(CN57-$G57)&lt;=1)*1,""))),"")</f>
        <v/>
      </c>
      <c r="CT57" s="220"/>
      <c r="CV57" s="186">
        <f t="shared" si="7"/>
        <v>2</v>
      </c>
      <c r="CW57" s="187" t="str">
        <f t="shared" si="808"/>
        <v>Spain</v>
      </c>
      <c r="CX57" s="188">
        <f t="shared" si="47"/>
        <v>61</v>
      </c>
      <c r="CY57" s="187" t="str">
        <f t="shared" si="809"/>
        <v>Saudi Arabia</v>
      </c>
      <c r="CZ57" s="222"/>
      <c r="DA57" s="222"/>
      <c r="DB57" s="218"/>
      <c r="DC57" s="188" t="str">
        <f t="shared" si="810"/>
        <v/>
      </c>
      <c r="DD57" s="188" t="str">
        <f>IF((DC57&lt;&gt;""),IF(OR($F57&lt;&gt;$G57,PrSettings!$M$4="●"),(($F57-$G57)=(CZ57-DA57))*1,0),"")</f>
        <v/>
      </c>
      <c r="DE57" s="188" t="str">
        <f t="shared" si="811"/>
        <v/>
      </c>
      <c r="DF57" s="188" t="str">
        <f>IF(DC57&lt;&gt;"",IF(ABS($F57-$G57)&gt;=PrSettings!$M$7,(ABS($F57-$G57-CZ57+DA57)&lt;=1)*1,IF(AND(DC57,$F57=$G57,$F57&gt;=PrSettings!$M$6),(ABS(CZ57-$F57)&lt;=1)*1,IF(AND(DC57,$F57+$G57&gt;=PrSettings!$M$8),(ABS(CZ57-$F57)+ABS(DA57-$G57)&lt;=1)*1,""))),"")</f>
        <v/>
      </c>
      <c r="DG57" s="220"/>
      <c r="DI57" s="186">
        <f t="shared" si="8"/>
        <v>2</v>
      </c>
      <c r="DJ57" s="187" t="str">
        <f t="shared" si="812"/>
        <v>Spain</v>
      </c>
      <c r="DK57" s="188">
        <f t="shared" si="50"/>
        <v>61</v>
      </c>
      <c r="DL57" s="187" t="str">
        <f t="shared" si="813"/>
        <v>Saudi Arabia</v>
      </c>
      <c r="DM57" s="222"/>
      <c r="DN57" s="222"/>
      <c r="DO57" s="218"/>
      <c r="DP57" s="188" t="str">
        <f t="shared" si="814"/>
        <v/>
      </c>
      <c r="DQ57" s="188" t="str">
        <f>IF((DP57&lt;&gt;""),IF(OR($F57&lt;&gt;$G57,PrSettings!$M$4="●"),(($F57-$G57)=(DM57-DN57))*1,0),"")</f>
        <v/>
      </c>
      <c r="DR57" s="188" t="str">
        <f t="shared" si="815"/>
        <v/>
      </c>
      <c r="DS57" s="188" t="str">
        <f>IF(DP57&lt;&gt;"",IF(ABS($F57-$G57)&gt;=PrSettings!$M$7,(ABS($F57-$G57-DM57+DN57)&lt;=1)*1,IF(AND(DP57,$F57=$G57,$F57&gt;=PrSettings!$M$6),(ABS(DM57-$F57)&lt;=1)*1,IF(AND(DP57,$F57+$G57&gt;=PrSettings!$M$8),(ABS(DM57-$F57)+ABS(DN57-$G57)&lt;=1)*1,""))),"")</f>
        <v/>
      </c>
      <c r="DT57" s="220"/>
      <c r="DV57" s="186">
        <f t="shared" si="9"/>
        <v>2</v>
      </c>
      <c r="DW57" s="187" t="str">
        <f t="shared" si="816"/>
        <v>Spain</v>
      </c>
      <c r="DX57" s="188">
        <f t="shared" si="53"/>
        <v>61</v>
      </c>
      <c r="DY57" s="187" t="str">
        <f t="shared" si="817"/>
        <v>Saudi Arabia</v>
      </c>
      <c r="DZ57" s="222"/>
      <c r="EA57" s="222"/>
      <c r="EB57" s="218"/>
      <c r="EC57" s="188" t="str">
        <f t="shared" si="818"/>
        <v/>
      </c>
      <c r="ED57" s="188" t="str">
        <f>IF((EC57&lt;&gt;""),IF(OR($F57&lt;&gt;$G57,PrSettings!$M$4="●"),(($F57-$G57)=(DZ57-EA57))*1,0),"")</f>
        <v/>
      </c>
      <c r="EE57" s="188" t="str">
        <f t="shared" si="819"/>
        <v/>
      </c>
      <c r="EF57" s="188" t="str">
        <f>IF(EC57&lt;&gt;"",IF(ABS($F57-$G57)&gt;=PrSettings!$M$7,(ABS($F57-$G57-DZ57+EA57)&lt;=1)*1,IF(AND(EC57,$F57=$G57,$F57&gt;=PrSettings!$M$6),(ABS(DZ57-$F57)&lt;=1)*1,IF(AND(EC57,$F57+$G57&gt;=PrSettings!$M$8),(ABS(DZ57-$F57)+ABS(EA57-$G57)&lt;=1)*1,""))),"")</f>
        <v/>
      </c>
      <c r="EG57" s="220"/>
      <c r="EI57" s="186">
        <f t="shared" si="10"/>
        <v>2</v>
      </c>
      <c r="EJ57" s="187" t="str">
        <f t="shared" si="820"/>
        <v>Spain</v>
      </c>
      <c r="EK57" s="188">
        <f t="shared" si="56"/>
        <v>61</v>
      </c>
      <c r="EL57" s="187" t="str">
        <f t="shared" si="821"/>
        <v>Saudi Arabia</v>
      </c>
      <c r="EM57" s="222"/>
      <c r="EN57" s="222"/>
      <c r="EO57" s="218"/>
      <c r="EP57" s="188" t="str">
        <f t="shared" si="822"/>
        <v/>
      </c>
      <c r="EQ57" s="188" t="str">
        <f>IF((EP57&lt;&gt;""),IF(OR($F57&lt;&gt;$G57,PrSettings!$M$4="●"),(($F57-$G57)=(EM57-EN57))*1,0),"")</f>
        <v/>
      </c>
      <c r="ER57" s="188" t="str">
        <f t="shared" si="823"/>
        <v/>
      </c>
      <c r="ES57" s="188" t="str">
        <f>IF(EP57&lt;&gt;"",IF(ABS($F57-$G57)&gt;=PrSettings!$M$7,(ABS($F57-$G57-EM57+EN57)&lt;=1)*1,IF(AND(EP57,$F57=$G57,$F57&gt;=PrSettings!$M$6),(ABS(EM57-$F57)&lt;=1)*1,IF(AND(EP57,$F57+$G57&gt;=PrSettings!$M$8),(ABS(EM57-$F57)+ABS(EN57-$G57)&lt;=1)*1,""))),"")</f>
        <v/>
      </c>
      <c r="ET57" s="220"/>
      <c r="EV57" s="186">
        <f t="shared" si="11"/>
        <v>2</v>
      </c>
      <c r="EW57" s="187" t="str">
        <f t="shared" si="824"/>
        <v>Spain</v>
      </c>
      <c r="EX57" s="188">
        <f t="shared" si="59"/>
        <v>61</v>
      </c>
      <c r="EY57" s="187" t="str">
        <f t="shared" si="825"/>
        <v>Saudi Arabia</v>
      </c>
      <c r="EZ57" s="222"/>
      <c r="FA57" s="222"/>
      <c r="FB57" s="218"/>
      <c r="FC57" s="188" t="str">
        <f t="shared" si="826"/>
        <v/>
      </c>
      <c r="FD57" s="188" t="str">
        <f>IF((FC57&lt;&gt;""),IF(OR($F57&lt;&gt;$G57,PrSettings!$M$4="●"),(($F57-$G57)=(EZ57-FA57))*1,0),"")</f>
        <v/>
      </c>
      <c r="FE57" s="188" t="str">
        <f t="shared" si="827"/>
        <v/>
      </c>
      <c r="FF57" s="188" t="str">
        <f>IF(FC57&lt;&gt;"",IF(ABS($F57-$G57)&gt;=PrSettings!$M$7,(ABS($F57-$G57-EZ57+FA57)&lt;=1)*1,IF(AND(FC57,$F57=$G57,$F57&gt;=PrSettings!$M$6),(ABS(EZ57-$F57)&lt;=1)*1,IF(AND(FC57,$F57+$G57&gt;=PrSettings!$M$8),(ABS(EZ57-$F57)+ABS(FA57-$G57)&lt;=1)*1,""))),"")</f>
        <v/>
      </c>
      <c r="FG57" s="220"/>
      <c r="FI57" s="186">
        <f t="shared" si="12"/>
        <v>2</v>
      </c>
      <c r="FJ57" s="187" t="str">
        <f t="shared" si="828"/>
        <v>Spain</v>
      </c>
      <c r="FK57" s="188">
        <f t="shared" si="62"/>
        <v>61</v>
      </c>
      <c r="FL57" s="187" t="str">
        <f t="shared" si="829"/>
        <v>Saudi Arabia</v>
      </c>
      <c r="FM57" s="222"/>
      <c r="FN57" s="222"/>
      <c r="FO57" s="218"/>
      <c r="FP57" s="188" t="str">
        <f t="shared" si="830"/>
        <v/>
      </c>
      <c r="FQ57" s="188" t="str">
        <f>IF((FP57&lt;&gt;""),IF(OR($F57&lt;&gt;$G57,PrSettings!$M$4="●"),(($F57-$G57)=(FM57-FN57))*1,0),"")</f>
        <v/>
      </c>
      <c r="FR57" s="188" t="str">
        <f t="shared" si="831"/>
        <v/>
      </c>
      <c r="FS57" s="188" t="str">
        <f>IF(FP57&lt;&gt;"",IF(ABS($F57-$G57)&gt;=PrSettings!$M$7,(ABS($F57-$G57-FM57+FN57)&lt;=1)*1,IF(AND(FP57,$F57=$G57,$F57&gt;=PrSettings!$M$6),(ABS(FM57-$F57)&lt;=1)*1,IF(AND(FP57,$F57+$G57&gt;=PrSettings!$M$8),(ABS(FM57-$F57)+ABS(FN57-$G57)&lt;=1)*1,""))),"")</f>
        <v/>
      </c>
      <c r="FT57" s="220"/>
      <c r="FV57" s="186">
        <f t="shared" si="13"/>
        <v>2</v>
      </c>
      <c r="FW57" s="187" t="str">
        <f t="shared" si="832"/>
        <v>Spain</v>
      </c>
      <c r="FX57" s="188">
        <f t="shared" si="65"/>
        <v>61</v>
      </c>
      <c r="FY57" s="187" t="str">
        <f t="shared" si="833"/>
        <v>Saudi Arabia</v>
      </c>
      <c r="FZ57" s="222"/>
      <c r="GA57" s="222"/>
      <c r="GB57" s="218"/>
      <c r="GC57" s="188" t="str">
        <f t="shared" si="834"/>
        <v/>
      </c>
      <c r="GD57" s="188" t="str">
        <f>IF((GC57&lt;&gt;""),IF(OR($F57&lt;&gt;$G57,PrSettings!$M$4="●"),(($F57-$G57)=(FZ57-GA57))*1,0),"")</f>
        <v/>
      </c>
      <c r="GE57" s="188" t="str">
        <f t="shared" si="835"/>
        <v/>
      </c>
      <c r="GF57" s="188" t="str">
        <f>IF(GC57&lt;&gt;"",IF(ABS($F57-$G57)&gt;=PrSettings!$M$7,(ABS($F57-$G57-FZ57+GA57)&lt;=1)*1,IF(AND(GC57,$F57=$G57,$F57&gt;=PrSettings!$M$6),(ABS(FZ57-$F57)&lt;=1)*1,IF(AND(GC57,$F57+$G57&gt;=PrSettings!$M$8),(ABS(FZ57-$F57)+ABS(GA57-$G57)&lt;=1)*1,""))),"")</f>
        <v/>
      </c>
      <c r="GG57" s="220"/>
      <c r="GI57" s="186">
        <f t="shared" si="14"/>
        <v>2</v>
      </c>
      <c r="GJ57" s="187" t="str">
        <f t="shared" si="836"/>
        <v>Spain</v>
      </c>
      <c r="GK57" s="188">
        <f t="shared" si="68"/>
        <v>61</v>
      </c>
      <c r="GL57" s="187" t="str">
        <f t="shared" si="837"/>
        <v>Saudi Arabia</v>
      </c>
      <c r="GM57" s="222"/>
      <c r="GN57" s="222"/>
      <c r="GO57" s="218"/>
      <c r="GP57" s="188" t="str">
        <f t="shared" si="838"/>
        <v/>
      </c>
      <c r="GQ57" s="188" t="str">
        <f>IF((GP57&lt;&gt;""),IF(OR($F57&lt;&gt;$G57,PrSettings!$M$4="●"),(($F57-$G57)=(GM57-GN57))*1,0),"")</f>
        <v/>
      </c>
      <c r="GR57" s="188" t="str">
        <f t="shared" si="839"/>
        <v/>
      </c>
      <c r="GS57" s="188" t="str">
        <f>IF(GP57&lt;&gt;"",IF(ABS($F57-$G57)&gt;=PrSettings!$M$7,(ABS($F57-$G57-GM57+GN57)&lt;=1)*1,IF(AND(GP57,$F57=$G57,$F57&gt;=PrSettings!$M$6),(ABS(GM57-$F57)&lt;=1)*1,IF(AND(GP57,$F57+$G57&gt;=PrSettings!$M$8),(ABS(GM57-$F57)+ABS(GN57-$G57)&lt;=1)*1,""))),"")</f>
        <v/>
      </c>
      <c r="GT57" s="220"/>
      <c r="GV57" s="186">
        <f t="shared" si="15"/>
        <v>2</v>
      </c>
      <c r="GW57" s="187" t="str">
        <f t="shared" si="840"/>
        <v>Spain</v>
      </c>
      <c r="GX57" s="188">
        <f t="shared" si="71"/>
        <v>61</v>
      </c>
      <c r="GY57" s="187" t="str">
        <f t="shared" si="841"/>
        <v>Saudi Arabia</v>
      </c>
      <c r="GZ57" s="222"/>
      <c r="HA57" s="222"/>
      <c r="HB57" s="218"/>
      <c r="HC57" s="188" t="str">
        <f t="shared" si="842"/>
        <v/>
      </c>
      <c r="HD57" s="188" t="str">
        <f>IF((HC57&lt;&gt;""),IF(OR($F57&lt;&gt;$G57,PrSettings!$M$4="●"),(($F57-$G57)=(GZ57-HA57))*1,0),"")</f>
        <v/>
      </c>
      <c r="HE57" s="188" t="str">
        <f t="shared" si="843"/>
        <v/>
      </c>
      <c r="HF57" s="188" t="str">
        <f>IF(HC57&lt;&gt;"",IF(ABS($F57-$G57)&gt;=PrSettings!$M$7,(ABS($F57-$G57-GZ57+HA57)&lt;=1)*1,IF(AND(HC57,$F57=$G57,$F57&gt;=PrSettings!$M$6),(ABS(GZ57-$F57)&lt;=1)*1,IF(AND(HC57,$F57+$G57&gt;=PrSettings!$M$8),(ABS(GZ57-$F57)+ABS(HA57-$G57)&lt;=1)*1,""))),"")</f>
        <v/>
      </c>
      <c r="HG57" s="220"/>
      <c r="HI57" s="186">
        <f t="shared" si="16"/>
        <v>2</v>
      </c>
      <c r="HJ57" s="187" t="str">
        <f t="shared" si="844"/>
        <v>Spain</v>
      </c>
      <c r="HK57" s="188">
        <f t="shared" si="74"/>
        <v>61</v>
      </c>
      <c r="HL57" s="187" t="str">
        <f t="shared" si="845"/>
        <v>Saudi Arabia</v>
      </c>
      <c r="HM57" s="222"/>
      <c r="HN57" s="222"/>
      <c r="HO57" s="218"/>
      <c r="HP57" s="188" t="str">
        <f t="shared" si="846"/>
        <v/>
      </c>
      <c r="HQ57" s="188" t="str">
        <f>IF((HP57&lt;&gt;""),IF(OR($F57&lt;&gt;$G57,PrSettings!$M$4="●"),(($F57-$G57)=(HM57-HN57))*1,0),"")</f>
        <v/>
      </c>
      <c r="HR57" s="188" t="str">
        <f t="shared" si="847"/>
        <v/>
      </c>
      <c r="HS57" s="188" t="str">
        <f>IF(HP57&lt;&gt;"",IF(ABS($F57-$G57)&gt;=PrSettings!$M$7,(ABS($F57-$G57-HM57+HN57)&lt;=1)*1,IF(AND(HP57,$F57=$G57,$F57&gt;=PrSettings!$M$6),(ABS(HM57-$F57)&lt;=1)*1,IF(AND(HP57,$F57+$G57&gt;=PrSettings!$M$8),(ABS(HM57-$F57)+ABS(HN57-$G57)&lt;=1)*1,""))),"")</f>
        <v/>
      </c>
      <c r="HT57" s="220"/>
      <c r="HV57" s="186">
        <f t="shared" si="17"/>
        <v>2</v>
      </c>
      <c r="HW57" s="187" t="str">
        <f t="shared" si="848"/>
        <v>Spain</v>
      </c>
      <c r="HX57" s="188">
        <f t="shared" si="77"/>
        <v>61</v>
      </c>
      <c r="HY57" s="187" t="str">
        <f t="shared" si="849"/>
        <v>Saudi Arabia</v>
      </c>
      <c r="HZ57" s="222"/>
      <c r="IA57" s="222"/>
      <c r="IB57" s="218"/>
      <c r="IC57" s="188" t="str">
        <f t="shared" si="850"/>
        <v/>
      </c>
      <c r="ID57" s="188" t="str">
        <f>IF((IC57&lt;&gt;""),IF(OR($F57&lt;&gt;$G57,PrSettings!$M$4="●"),(($F57-$G57)=(HZ57-IA57))*1,0),"")</f>
        <v/>
      </c>
      <c r="IE57" s="188" t="str">
        <f t="shared" si="851"/>
        <v/>
      </c>
      <c r="IF57" s="188" t="str">
        <f>IF(IC57&lt;&gt;"",IF(ABS($F57-$G57)&gt;=PrSettings!$M$7,(ABS($F57-$G57-HZ57+IA57)&lt;=1)*1,IF(AND(IC57,$F57=$G57,$F57&gt;=PrSettings!$M$6),(ABS(HZ57-$F57)&lt;=1)*1,IF(AND(IC57,$F57+$G57&gt;=PrSettings!$M$8),(ABS(HZ57-$F57)+ABS(IA57-$G57)&lt;=1)*1,""))),"")</f>
        <v/>
      </c>
      <c r="IG57" s="220"/>
      <c r="II57" s="186">
        <f t="shared" si="18"/>
        <v>2</v>
      </c>
      <c r="IJ57" s="187" t="str">
        <f t="shared" si="852"/>
        <v>Spain</v>
      </c>
      <c r="IK57" s="188">
        <f t="shared" si="80"/>
        <v>61</v>
      </c>
      <c r="IL57" s="187" t="str">
        <f t="shared" si="853"/>
        <v>Saudi Arabia</v>
      </c>
      <c r="IM57" s="222"/>
      <c r="IN57" s="222"/>
      <c r="IO57" s="218"/>
      <c r="IP57" s="188" t="str">
        <f t="shared" si="854"/>
        <v/>
      </c>
      <c r="IQ57" s="188" t="str">
        <f>IF((IP57&lt;&gt;""),IF(OR($F57&lt;&gt;$G57,PrSettings!$M$4="●"),(($F57-$G57)=(IM57-IN57))*1,0),"")</f>
        <v/>
      </c>
      <c r="IR57" s="188" t="str">
        <f t="shared" si="855"/>
        <v/>
      </c>
      <c r="IS57" s="188" t="str">
        <f>IF(IP57&lt;&gt;"",IF(ABS($F57-$G57)&gt;=PrSettings!$M$7,(ABS($F57-$G57-IM57+IN57)&lt;=1)*1,IF(AND(IP57,$F57=$G57,$F57&gt;=PrSettings!$M$6),(ABS(IM57-$F57)&lt;=1)*1,IF(AND(IP57,$F57+$G57&gt;=PrSettings!$M$8),(ABS(IM57-$F57)+ABS(IN57-$G57)&lt;=1)*1,""))),"")</f>
        <v/>
      </c>
      <c r="IT57" s="220"/>
      <c r="IV57" s="186">
        <f t="shared" si="19"/>
        <v>2</v>
      </c>
      <c r="IW57" s="187" t="str">
        <f t="shared" si="856"/>
        <v>Spain</v>
      </c>
      <c r="IX57" s="188">
        <f t="shared" si="83"/>
        <v>61</v>
      </c>
      <c r="IY57" s="187" t="str">
        <f t="shared" si="857"/>
        <v>Saudi Arabia</v>
      </c>
      <c r="IZ57" s="222"/>
      <c r="JA57" s="222"/>
      <c r="JB57" s="218"/>
      <c r="JC57" s="188" t="str">
        <f t="shared" si="858"/>
        <v/>
      </c>
      <c r="JD57" s="188" t="str">
        <f>IF((JC57&lt;&gt;""),IF(OR($F57&lt;&gt;$G57,PrSettings!$M$4="●"),(($F57-$G57)=(IZ57-JA57))*1,0),"")</f>
        <v/>
      </c>
      <c r="JE57" s="188" t="str">
        <f t="shared" si="859"/>
        <v/>
      </c>
      <c r="JF57" s="188" t="str">
        <f>IF(JC57&lt;&gt;"",IF(ABS($F57-$G57)&gt;=PrSettings!$M$7,(ABS($F57-$G57-IZ57+JA57)&lt;=1)*1,IF(AND(JC57,$F57=$G57,$F57&gt;=PrSettings!$M$6),(ABS(IZ57-$F57)&lt;=1)*1,IF(AND(JC57,$F57+$G57&gt;=PrSettings!$M$8),(ABS(IZ57-$F57)+ABS(JA57-$G57)&lt;=1)*1,""))),"")</f>
        <v/>
      </c>
      <c r="JG57" s="220"/>
      <c r="JI57" s="186">
        <f t="shared" si="20"/>
        <v>2</v>
      </c>
      <c r="JJ57" s="187" t="str">
        <f t="shared" si="860"/>
        <v>Spain</v>
      </c>
      <c r="JK57" s="188">
        <f t="shared" si="86"/>
        <v>61</v>
      </c>
      <c r="JL57" s="187" t="str">
        <f t="shared" si="861"/>
        <v>Saudi Arabia</v>
      </c>
      <c r="JM57" s="222"/>
      <c r="JN57" s="222"/>
      <c r="JO57" s="218"/>
      <c r="JP57" s="188" t="str">
        <f t="shared" si="862"/>
        <v/>
      </c>
      <c r="JQ57" s="188" t="str">
        <f>IF((JP57&lt;&gt;""),IF(OR($F57&lt;&gt;$G57,PrSettings!$M$4="●"),(($F57-$G57)=(JM57-JN57))*1,0),"")</f>
        <v/>
      </c>
      <c r="JR57" s="188" t="str">
        <f t="shared" si="863"/>
        <v/>
      </c>
      <c r="JS57" s="188" t="str">
        <f>IF(JP57&lt;&gt;"",IF(ABS($F57-$G57)&gt;=PrSettings!$M$7,(ABS($F57-$G57-JM57+JN57)&lt;=1)*1,IF(AND(JP57,$F57=$G57,$F57&gt;=PrSettings!$M$6),(ABS(JM57-$F57)&lt;=1)*1,IF(AND(JP57,$F57+$G57&gt;=PrSettings!$M$8),(ABS(JM57-$F57)+ABS(JN57-$G57)&lt;=1)*1,""))),"")</f>
        <v/>
      </c>
      <c r="JT57" s="220"/>
      <c r="JV57" s="186">
        <f t="shared" si="21"/>
        <v>2</v>
      </c>
      <c r="JW57" s="187" t="str">
        <f t="shared" si="864"/>
        <v>Spain</v>
      </c>
      <c r="JX57" s="188">
        <f t="shared" si="89"/>
        <v>61</v>
      </c>
      <c r="JY57" s="187" t="str">
        <f t="shared" si="865"/>
        <v>Saudi Arabia</v>
      </c>
      <c r="JZ57" s="222"/>
      <c r="KA57" s="222"/>
      <c r="KB57" s="218"/>
      <c r="KC57" s="188" t="str">
        <f t="shared" si="866"/>
        <v/>
      </c>
      <c r="KD57" s="188" t="str">
        <f>IF((KC57&lt;&gt;""),IF(OR($F57&lt;&gt;$G57,PrSettings!$M$4="●"),(($F57-$G57)=(JZ57-KA57))*1,0),"")</f>
        <v/>
      </c>
      <c r="KE57" s="188" t="str">
        <f t="shared" si="867"/>
        <v/>
      </c>
      <c r="KF57" s="188" t="str">
        <f>IF(KC57&lt;&gt;"",IF(ABS($F57-$G57)&gt;=PrSettings!$M$7,(ABS($F57-$G57-JZ57+KA57)&lt;=1)*1,IF(AND(KC57,$F57=$G57,$F57&gt;=PrSettings!$M$6),(ABS(JZ57-$F57)&lt;=1)*1,IF(AND(KC57,$F57+$G57&gt;=PrSettings!$M$8),(ABS(JZ57-$F57)+ABS(KA57-$G57)&lt;=1)*1,""))),"")</f>
        <v/>
      </c>
      <c r="KG57" s="220"/>
      <c r="KI57" s="186">
        <f t="shared" si="22"/>
        <v>2</v>
      </c>
      <c r="KJ57" s="187" t="str">
        <f t="shared" si="868"/>
        <v>Spain</v>
      </c>
      <c r="KK57" s="188">
        <f t="shared" si="92"/>
        <v>61</v>
      </c>
      <c r="KL57" s="187" t="str">
        <f t="shared" si="869"/>
        <v>Saudi Arabia</v>
      </c>
      <c r="KM57" s="222"/>
      <c r="KN57" s="222"/>
      <c r="KO57" s="218"/>
      <c r="KP57" s="188" t="str">
        <f t="shared" si="870"/>
        <v/>
      </c>
      <c r="KQ57" s="188" t="str">
        <f>IF((KP57&lt;&gt;""),IF(OR($F57&lt;&gt;$G57,PrSettings!$M$4="●"),(($F57-$G57)=(KM57-KN57))*1,0),"")</f>
        <v/>
      </c>
      <c r="KR57" s="188" t="str">
        <f t="shared" si="871"/>
        <v/>
      </c>
      <c r="KS57" s="188" t="str">
        <f>IF(KP57&lt;&gt;"",IF(ABS($F57-$G57)&gt;=PrSettings!$M$7,(ABS($F57-$G57-KM57+KN57)&lt;=1)*1,IF(AND(KP57,$F57=$G57,$F57&gt;=PrSettings!$M$6),(ABS(KM57-$F57)&lt;=1)*1,IF(AND(KP57,$F57+$G57&gt;=PrSettings!$M$8),(ABS(KM57-$F57)+ABS(KN57-$G57)&lt;=1)*1,""))),"")</f>
        <v/>
      </c>
      <c r="KT57" s="220"/>
      <c r="KV57" s="186">
        <f t="shared" si="23"/>
        <v>2</v>
      </c>
      <c r="KW57" s="187" t="str">
        <f t="shared" si="872"/>
        <v>Spain</v>
      </c>
      <c r="KX57" s="188">
        <f t="shared" si="95"/>
        <v>61</v>
      </c>
      <c r="KY57" s="187" t="str">
        <f t="shared" si="873"/>
        <v>Saudi Arabia</v>
      </c>
      <c r="KZ57" s="222"/>
      <c r="LA57" s="222"/>
      <c r="LB57" s="218"/>
      <c r="LC57" s="188" t="str">
        <f t="shared" si="874"/>
        <v/>
      </c>
      <c r="LD57" s="188" t="str">
        <f>IF((LC57&lt;&gt;""),IF(OR($F57&lt;&gt;$G57,PrSettings!$M$4="●"),(($F57-$G57)=(KZ57-LA57))*1,0),"")</f>
        <v/>
      </c>
      <c r="LE57" s="188" t="str">
        <f t="shared" si="875"/>
        <v/>
      </c>
      <c r="LF57" s="188" t="str">
        <f>IF(LC57&lt;&gt;"",IF(ABS($F57-$G57)&gt;=PrSettings!$M$7,(ABS($F57-$G57-KZ57+LA57)&lt;=1)*1,IF(AND(LC57,$F57=$G57,$F57&gt;=PrSettings!$M$6),(ABS(KZ57-$F57)&lt;=1)*1,IF(AND(LC57,$F57+$G57&gt;=PrSettings!$M$8),(ABS(KZ57-$F57)+ABS(LA57-$G57)&lt;=1)*1,""))),"")</f>
        <v/>
      </c>
      <c r="LG57" s="220"/>
      <c r="LI57" s="186">
        <f t="shared" si="24"/>
        <v>2</v>
      </c>
      <c r="LJ57" s="187" t="str">
        <f t="shared" si="876"/>
        <v>Spain</v>
      </c>
      <c r="LK57" s="188">
        <f t="shared" si="98"/>
        <v>61</v>
      </c>
      <c r="LL57" s="187" t="str">
        <f t="shared" si="877"/>
        <v>Saudi Arabia</v>
      </c>
      <c r="LM57" s="222"/>
      <c r="LN57" s="222"/>
      <c r="LO57" s="218"/>
      <c r="LP57" s="188" t="str">
        <f t="shared" si="878"/>
        <v/>
      </c>
      <c r="LQ57" s="188" t="str">
        <f>IF((LP57&lt;&gt;""),IF(OR($F57&lt;&gt;$G57,PrSettings!$M$4="●"),(($F57-$G57)=(LM57-LN57))*1,0),"")</f>
        <v/>
      </c>
      <c r="LR57" s="188" t="str">
        <f t="shared" si="879"/>
        <v/>
      </c>
      <c r="LS57" s="188" t="str">
        <f>IF(LP57&lt;&gt;"",IF(ABS($F57-$G57)&gt;=PrSettings!$M$7,(ABS($F57-$G57-LM57+LN57)&lt;=1)*1,IF(AND(LP57,$F57=$G57,$F57&gt;=PrSettings!$M$6),(ABS(LM57-$F57)&lt;=1)*1,IF(AND(LP57,$F57+$G57&gt;=PrSettings!$M$8),(ABS(LM57-$F57)+ABS(LN57-$G57)&lt;=1)*1,""))),"")</f>
        <v/>
      </c>
      <c r="LT57" s="220"/>
      <c r="LV57" s="186">
        <f t="shared" si="25"/>
        <v>2</v>
      </c>
      <c r="LW57" s="187" t="str">
        <f t="shared" si="880"/>
        <v>Spain</v>
      </c>
      <c r="LX57" s="188">
        <f t="shared" si="101"/>
        <v>61</v>
      </c>
      <c r="LY57" s="187" t="str">
        <f t="shared" si="881"/>
        <v>Saudi Arabia</v>
      </c>
      <c r="LZ57" s="222"/>
      <c r="MA57" s="222"/>
      <c r="MB57" s="218"/>
      <c r="MC57" s="188" t="str">
        <f t="shared" si="882"/>
        <v/>
      </c>
      <c r="MD57" s="188" t="str">
        <f>IF((MC57&lt;&gt;""),IF(OR($F57&lt;&gt;$G57,PrSettings!$M$4="●"),(($F57-$G57)=(LZ57-MA57))*1,0),"")</f>
        <v/>
      </c>
      <c r="ME57" s="188" t="str">
        <f t="shared" si="883"/>
        <v/>
      </c>
      <c r="MF57" s="188" t="str">
        <f>IF(MC57&lt;&gt;"",IF(ABS($F57-$G57)&gt;=PrSettings!$M$7,(ABS($F57-$G57-LZ57+MA57)&lt;=1)*1,IF(AND(MC57,$F57=$G57,$F57&gt;=PrSettings!$M$6),(ABS(LZ57-$F57)&lt;=1)*1,IF(AND(MC57,$F57+$G57&gt;=PrSettings!$M$8),(ABS(LZ57-$F57)+ABS(MA57-$G57)&lt;=1)*1,""))),"")</f>
        <v/>
      </c>
      <c r="MG57" s="220"/>
    </row>
    <row r="58" spans="2:345">
      <c r="B58" s="186">
        <f>INDEX(Groups!$C$7:$C$65,MATCH(C58,Groups!$D$7:$D$65,0))</f>
        <v>17</v>
      </c>
      <c r="C58" s="187" t="str">
        <f>CalcH!$P$25</f>
        <v>Uruguay</v>
      </c>
      <c r="D58" s="188">
        <f>INDEX(Groups!$C$7:$C$65,MATCH(E58,Groups!$D$7:$D$65,0))</f>
        <v>69</v>
      </c>
      <c r="E58" s="187" t="str">
        <f>CalcH!$Q$25</f>
        <v>Cape Verde</v>
      </c>
      <c r="F58" s="189" t="str">
        <f>CalcH!$R$25</f>
        <v/>
      </c>
      <c r="G58" s="190" t="str">
        <f>CalcH!$S$25</f>
        <v/>
      </c>
      <c r="I58" s="186">
        <f t="shared" si="0"/>
        <v>17</v>
      </c>
      <c r="J58" s="187" t="str">
        <f t="shared" si="780"/>
        <v>Uruguay</v>
      </c>
      <c r="K58" s="188">
        <f t="shared" si="26"/>
        <v>69</v>
      </c>
      <c r="L58" s="187" t="str">
        <f t="shared" si="781"/>
        <v>Cape Verde</v>
      </c>
      <c r="M58" s="222"/>
      <c r="N58" s="222"/>
      <c r="O58" s="218"/>
      <c r="P58" s="188" t="str">
        <f t="shared" si="782"/>
        <v/>
      </c>
      <c r="Q58" s="188" t="str">
        <f>IF((P58&lt;&gt;""),IF(OR($F58&lt;&gt;$G58,PrSettings!$M$4="●"),(($F58-$G58)=(M58-N58))*1,0),"")</f>
        <v/>
      </c>
      <c r="R58" s="188" t="str">
        <f t="shared" si="783"/>
        <v/>
      </c>
      <c r="S58" s="188" t="str">
        <f>IF(P58&lt;&gt;"",IF(ABS($F58-$G58)&gt;=PrSettings!$M$7,(ABS($F58-$G58-M58+N58)&lt;=1)*1,IF(AND(P58,$F58=$G58,$F58&gt;=PrSettings!$M$6),(ABS(M58-$F58)&lt;=1)*1,IF(AND(P58,$F58+$G58&gt;=PrSettings!$M$8),(ABS(M58-$F58)+ABS(N58-$G58)&lt;=1)*1,""))),"")</f>
        <v/>
      </c>
      <c r="T58" s="220"/>
      <c r="V58" s="186">
        <f t="shared" si="1"/>
        <v>17</v>
      </c>
      <c r="W58" s="187" t="str">
        <f t="shared" si="784"/>
        <v>Uruguay</v>
      </c>
      <c r="X58" s="188">
        <f t="shared" si="29"/>
        <v>69</v>
      </c>
      <c r="Y58" s="187" t="str">
        <f t="shared" si="785"/>
        <v>Cape Verde</v>
      </c>
      <c r="Z58" s="222"/>
      <c r="AA58" s="222"/>
      <c r="AB58" s="218"/>
      <c r="AC58" s="188" t="str">
        <f t="shared" si="786"/>
        <v/>
      </c>
      <c r="AD58" s="188" t="str">
        <f>IF((AC58&lt;&gt;""),IF(OR($F58&lt;&gt;$G58,PrSettings!$M$4="●"),(($F58-$G58)=(Z58-AA58))*1,0),"")</f>
        <v/>
      </c>
      <c r="AE58" s="188" t="str">
        <f t="shared" si="787"/>
        <v/>
      </c>
      <c r="AF58" s="188" t="str">
        <f>IF(AC58&lt;&gt;"",IF(ABS($F58-$G58)&gt;=PrSettings!$M$7,(ABS($F58-$G58-Z58+AA58)&lt;=1)*1,IF(AND(AC58,$F58=$G58,$F58&gt;=PrSettings!$M$6),(ABS(Z58-$F58)&lt;=1)*1,IF(AND(AC58,$F58+$G58&gt;=PrSettings!$M$8),(ABS(Z58-$F58)+ABS(AA58-$G58)&lt;=1)*1,""))),"")</f>
        <v/>
      </c>
      <c r="AG58" s="220"/>
      <c r="AI58" s="186">
        <f t="shared" si="2"/>
        <v>17</v>
      </c>
      <c r="AJ58" s="187" t="str">
        <f t="shared" si="788"/>
        <v>Uruguay</v>
      </c>
      <c r="AK58" s="188">
        <f t="shared" si="32"/>
        <v>69</v>
      </c>
      <c r="AL58" s="187" t="str">
        <f t="shared" si="789"/>
        <v>Cape Verde</v>
      </c>
      <c r="AM58" s="222"/>
      <c r="AN58" s="222"/>
      <c r="AO58" s="218"/>
      <c r="AP58" s="188" t="str">
        <f t="shared" si="790"/>
        <v/>
      </c>
      <c r="AQ58" s="188" t="str">
        <f>IF((AP58&lt;&gt;""),IF(OR($F58&lt;&gt;$G58,PrSettings!$M$4="●"),(($F58-$G58)=(AM58-AN58))*1,0),"")</f>
        <v/>
      </c>
      <c r="AR58" s="188" t="str">
        <f t="shared" si="791"/>
        <v/>
      </c>
      <c r="AS58" s="188" t="str">
        <f>IF(AP58&lt;&gt;"",IF(ABS($F58-$G58)&gt;=PrSettings!$M$7,(ABS($F58-$G58-AM58+AN58)&lt;=1)*1,IF(AND(AP58,$F58=$G58,$F58&gt;=PrSettings!$M$6),(ABS(AM58-$F58)&lt;=1)*1,IF(AND(AP58,$F58+$G58&gt;=PrSettings!$M$8),(ABS(AM58-$F58)+ABS(AN58-$G58)&lt;=1)*1,""))),"")</f>
        <v/>
      </c>
      <c r="AT58" s="220"/>
      <c r="AV58" s="186">
        <f t="shared" si="3"/>
        <v>17</v>
      </c>
      <c r="AW58" s="187" t="str">
        <f t="shared" si="792"/>
        <v>Uruguay</v>
      </c>
      <c r="AX58" s="188">
        <f t="shared" si="35"/>
        <v>69</v>
      </c>
      <c r="AY58" s="187" t="str">
        <f t="shared" si="793"/>
        <v>Cape Verde</v>
      </c>
      <c r="AZ58" s="222"/>
      <c r="BA58" s="222"/>
      <c r="BB58" s="218"/>
      <c r="BC58" s="188" t="str">
        <f t="shared" si="794"/>
        <v/>
      </c>
      <c r="BD58" s="188" t="str">
        <f>IF((BC58&lt;&gt;""),IF(OR($F58&lt;&gt;$G58,PrSettings!$M$4="●"),(($F58-$G58)=(AZ58-BA58))*1,0),"")</f>
        <v/>
      </c>
      <c r="BE58" s="188" t="str">
        <f t="shared" si="795"/>
        <v/>
      </c>
      <c r="BF58" s="188" t="str">
        <f>IF(BC58&lt;&gt;"",IF(ABS($F58-$G58)&gt;=PrSettings!$M$7,(ABS($F58-$G58-AZ58+BA58)&lt;=1)*1,IF(AND(BC58,$F58=$G58,$F58&gt;=PrSettings!$M$6),(ABS(AZ58-$F58)&lt;=1)*1,IF(AND(BC58,$F58+$G58&gt;=PrSettings!$M$8),(ABS(AZ58-$F58)+ABS(BA58-$G58)&lt;=1)*1,""))),"")</f>
        <v/>
      </c>
      <c r="BG58" s="220"/>
      <c r="BI58" s="186">
        <f t="shared" si="4"/>
        <v>17</v>
      </c>
      <c r="BJ58" s="187" t="str">
        <f t="shared" si="796"/>
        <v>Uruguay</v>
      </c>
      <c r="BK58" s="188">
        <f t="shared" si="38"/>
        <v>69</v>
      </c>
      <c r="BL58" s="187" t="str">
        <f t="shared" si="797"/>
        <v>Cape Verde</v>
      </c>
      <c r="BM58" s="222"/>
      <c r="BN58" s="222"/>
      <c r="BO58" s="218"/>
      <c r="BP58" s="188" t="str">
        <f t="shared" si="798"/>
        <v/>
      </c>
      <c r="BQ58" s="188" t="str">
        <f>IF((BP58&lt;&gt;""),IF(OR($F58&lt;&gt;$G58,PrSettings!$M$4="●"),(($F58-$G58)=(BM58-BN58))*1,0),"")</f>
        <v/>
      </c>
      <c r="BR58" s="188" t="str">
        <f t="shared" si="799"/>
        <v/>
      </c>
      <c r="BS58" s="188" t="str">
        <f>IF(BP58&lt;&gt;"",IF(ABS($F58-$G58)&gt;=PrSettings!$M$7,(ABS($F58-$G58-BM58+BN58)&lt;=1)*1,IF(AND(BP58,$F58=$G58,$F58&gt;=PrSettings!$M$6),(ABS(BM58-$F58)&lt;=1)*1,IF(AND(BP58,$F58+$G58&gt;=PrSettings!$M$8),(ABS(BM58-$F58)+ABS(BN58-$G58)&lt;=1)*1,""))),"")</f>
        <v/>
      </c>
      <c r="BT58" s="220"/>
      <c r="BV58" s="186">
        <f t="shared" si="5"/>
        <v>17</v>
      </c>
      <c r="BW58" s="187" t="str">
        <f t="shared" si="800"/>
        <v>Uruguay</v>
      </c>
      <c r="BX58" s="188">
        <f t="shared" si="41"/>
        <v>69</v>
      </c>
      <c r="BY58" s="187" t="str">
        <f t="shared" si="801"/>
        <v>Cape Verde</v>
      </c>
      <c r="BZ58" s="222"/>
      <c r="CA58" s="222"/>
      <c r="CB58" s="218"/>
      <c r="CC58" s="188" t="str">
        <f t="shared" si="802"/>
        <v/>
      </c>
      <c r="CD58" s="188" t="str">
        <f>IF((CC58&lt;&gt;""),IF(OR($F58&lt;&gt;$G58,PrSettings!$M$4="●"),(($F58-$G58)=(BZ58-CA58))*1,0),"")</f>
        <v/>
      </c>
      <c r="CE58" s="188" t="str">
        <f t="shared" si="803"/>
        <v/>
      </c>
      <c r="CF58" s="188" t="str">
        <f>IF(CC58&lt;&gt;"",IF(ABS($F58-$G58)&gt;=PrSettings!$M$7,(ABS($F58-$G58-BZ58+CA58)&lt;=1)*1,IF(AND(CC58,$F58=$G58,$F58&gt;=PrSettings!$M$6),(ABS(BZ58-$F58)&lt;=1)*1,IF(AND(CC58,$F58+$G58&gt;=PrSettings!$M$8),(ABS(BZ58-$F58)+ABS(CA58-$G58)&lt;=1)*1,""))),"")</f>
        <v/>
      </c>
      <c r="CG58" s="220"/>
      <c r="CI58" s="186">
        <f t="shared" si="6"/>
        <v>17</v>
      </c>
      <c r="CJ58" s="187" t="str">
        <f t="shared" si="804"/>
        <v>Uruguay</v>
      </c>
      <c r="CK58" s="188">
        <f t="shared" si="44"/>
        <v>69</v>
      </c>
      <c r="CL58" s="187" t="str">
        <f t="shared" si="805"/>
        <v>Cape Verde</v>
      </c>
      <c r="CM58" s="222"/>
      <c r="CN58" s="222"/>
      <c r="CO58" s="218"/>
      <c r="CP58" s="188" t="str">
        <f t="shared" si="806"/>
        <v/>
      </c>
      <c r="CQ58" s="188" t="str">
        <f>IF((CP58&lt;&gt;""),IF(OR($F58&lt;&gt;$G58,PrSettings!$M$4="●"),(($F58-$G58)=(CM58-CN58))*1,0),"")</f>
        <v/>
      </c>
      <c r="CR58" s="188" t="str">
        <f t="shared" si="807"/>
        <v/>
      </c>
      <c r="CS58" s="188" t="str">
        <f>IF(CP58&lt;&gt;"",IF(ABS($F58-$G58)&gt;=PrSettings!$M$7,(ABS($F58-$G58-CM58+CN58)&lt;=1)*1,IF(AND(CP58,$F58=$G58,$F58&gt;=PrSettings!$M$6),(ABS(CM58-$F58)&lt;=1)*1,IF(AND(CP58,$F58+$G58&gt;=PrSettings!$M$8),(ABS(CM58-$F58)+ABS(CN58-$G58)&lt;=1)*1,""))),"")</f>
        <v/>
      </c>
      <c r="CT58" s="220"/>
      <c r="CV58" s="186">
        <f t="shared" si="7"/>
        <v>17</v>
      </c>
      <c r="CW58" s="187" t="str">
        <f t="shared" si="808"/>
        <v>Uruguay</v>
      </c>
      <c r="CX58" s="188">
        <f t="shared" si="47"/>
        <v>69</v>
      </c>
      <c r="CY58" s="187" t="str">
        <f t="shared" si="809"/>
        <v>Cape Verde</v>
      </c>
      <c r="CZ58" s="222"/>
      <c r="DA58" s="222"/>
      <c r="DB58" s="218"/>
      <c r="DC58" s="188" t="str">
        <f t="shared" si="810"/>
        <v/>
      </c>
      <c r="DD58" s="188" t="str">
        <f>IF((DC58&lt;&gt;""),IF(OR($F58&lt;&gt;$G58,PrSettings!$M$4="●"),(($F58-$G58)=(CZ58-DA58))*1,0),"")</f>
        <v/>
      </c>
      <c r="DE58" s="188" t="str">
        <f t="shared" si="811"/>
        <v/>
      </c>
      <c r="DF58" s="188" t="str">
        <f>IF(DC58&lt;&gt;"",IF(ABS($F58-$G58)&gt;=PrSettings!$M$7,(ABS($F58-$G58-CZ58+DA58)&lt;=1)*1,IF(AND(DC58,$F58=$G58,$F58&gt;=PrSettings!$M$6),(ABS(CZ58-$F58)&lt;=1)*1,IF(AND(DC58,$F58+$G58&gt;=PrSettings!$M$8),(ABS(CZ58-$F58)+ABS(DA58-$G58)&lt;=1)*1,""))),"")</f>
        <v/>
      </c>
      <c r="DG58" s="220"/>
      <c r="DI58" s="186">
        <f t="shared" si="8"/>
        <v>17</v>
      </c>
      <c r="DJ58" s="187" t="str">
        <f t="shared" si="812"/>
        <v>Uruguay</v>
      </c>
      <c r="DK58" s="188">
        <f t="shared" si="50"/>
        <v>69</v>
      </c>
      <c r="DL58" s="187" t="str">
        <f t="shared" si="813"/>
        <v>Cape Verde</v>
      </c>
      <c r="DM58" s="222"/>
      <c r="DN58" s="222"/>
      <c r="DO58" s="218"/>
      <c r="DP58" s="188" t="str">
        <f t="shared" si="814"/>
        <v/>
      </c>
      <c r="DQ58" s="188" t="str">
        <f>IF((DP58&lt;&gt;""),IF(OR($F58&lt;&gt;$G58,PrSettings!$M$4="●"),(($F58-$G58)=(DM58-DN58))*1,0),"")</f>
        <v/>
      </c>
      <c r="DR58" s="188" t="str">
        <f t="shared" si="815"/>
        <v/>
      </c>
      <c r="DS58" s="188" t="str">
        <f>IF(DP58&lt;&gt;"",IF(ABS($F58-$G58)&gt;=PrSettings!$M$7,(ABS($F58-$G58-DM58+DN58)&lt;=1)*1,IF(AND(DP58,$F58=$G58,$F58&gt;=PrSettings!$M$6),(ABS(DM58-$F58)&lt;=1)*1,IF(AND(DP58,$F58+$G58&gt;=PrSettings!$M$8),(ABS(DM58-$F58)+ABS(DN58-$G58)&lt;=1)*1,""))),"")</f>
        <v/>
      </c>
      <c r="DT58" s="220"/>
      <c r="DV58" s="186">
        <f t="shared" si="9"/>
        <v>17</v>
      </c>
      <c r="DW58" s="187" t="str">
        <f t="shared" si="816"/>
        <v>Uruguay</v>
      </c>
      <c r="DX58" s="188">
        <f t="shared" si="53"/>
        <v>69</v>
      </c>
      <c r="DY58" s="187" t="str">
        <f t="shared" si="817"/>
        <v>Cape Verde</v>
      </c>
      <c r="DZ58" s="222"/>
      <c r="EA58" s="222"/>
      <c r="EB58" s="218"/>
      <c r="EC58" s="188" t="str">
        <f t="shared" si="818"/>
        <v/>
      </c>
      <c r="ED58" s="188" t="str">
        <f>IF((EC58&lt;&gt;""),IF(OR($F58&lt;&gt;$G58,PrSettings!$M$4="●"),(($F58-$G58)=(DZ58-EA58))*1,0),"")</f>
        <v/>
      </c>
      <c r="EE58" s="188" t="str">
        <f t="shared" si="819"/>
        <v/>
      </c>
      <c r="EF58" s="188" t="str">
        <f>IF(EC58&lt;&gt;"",IF(ABS($F58-$G58)&gt;=PrSettings!$M$7,(ABS($F58-$G58-DZ58+EA58)&lt;=1)*1,IF(AND(EC58,$F58=$G58,$F58&gt;=PrSettings!$M$6),(ABS(DZ58-$F58)&lt;=1)*1,IF(AND(EC58,$F58+$G58&gt;=PrSettings!$M$8),(ABS(DZ58-$F58)+ABS(EA58-$G58)&lt;=1)*1,""))),"")</f>
        <v/>
      </c>
      <c r="EG58" s="220"/>
      <c r="EI58" s="186">
        <f t="shared" si="10"/>
        <v>17</v>
      </c>
      <c r="EJ58" s="187" t="str">
        <f t="shared" si="820"/>
        <v>Uruguay</v>
      </c>
      <c r="EK58" s="188">
        <f t="shared" si="56"/>
        <v>69</v>
      </c>
      <c r="EL58" s="187" t="str">
        <f t="shared" si="821"/>
        <v>Cape Verde</v>
      </c>
      <c r="EM58" s="222"/>
      <c r="EN58" s="222"/>
      <c r="EO58" s="218"/>
      <c r="EP58" s="188" t="str">
        <f t="shared" si="822"/>
        <v/>
      </c>
      <c r="EQ58" s="188" t="str">
        <f>IF((EP58&lt;&gt;""),IF(OR($F58&lt;&gt;$G58,PrSettings!$M$4="●"),(($F58-$G58)=(EM58-EN58))*1,0),"")</f>
        <v/>
      </c>
      <c r="ER58" s="188" t="str">
        <f t="shared" si="823"/>
        <v/>
      </c>
      <c r="ES58" s="188" t="str">
        <f>IF(EP58&lt;&gt;"",IF(ABS($F58-$G58)&gt;=PrSettings!$M$7,(ABS($F58-$G58-EM58+EN58)&lt;=1)*1,IF(AND(EP58,$F58=$G58,$F58&gt;=PrSettings!$M$6),(ABS(EM58-$F58)&lt;=1)*1,IF(AND(EP58,$F58+$G58&gt;=PrSettings!$M$8),(ABS(EM58-$F58)+ABS(EN58-$G58)&lt;=1)*1,""))),"")</f>
        <v/>
      </c>
      <c r="ET58" s="220"/>
      <c r="EV58" s="186">
        <f t="shared" si="11"/>
        <v>17</v>
      </c>
      <c r="EW58" s="187" t="str">
        <f t="shared" si="824"/>
        <v>Uruguay</v>
      </c>
      <c r="EX58" s="188">
        <f t="shared" si="59"/>
        <v>69</v>
      </c>
      <c r="EY58" s="187" t="str">
        <f t="shared" si="825"/>
        <v>Cape Verde</v>
      </c>
      <c r="EZ58" s="222"/>
      <c r="FA58" s="222"/>
      <c r="FB58" s="218"/>
      <c r="FC58" s="188" t="str">
        <f t="shared" si="826"/>
        <v/>
      </c>
      <c r="FD58" s="188" t="str">
        <f>IF((FC58&lt;&gt;""),IF(OR($F58&lt;&gt;$G58,PrSettings!$M$4="●"),(($F58-$G58)=(EZ58-FA58))*1,0),"")</f>
        <v/>
      </c>
      <c r="FE58" s="188" t="str">
        <f t="shared" si="827"/>
        <v/>
      </c>
      <c r="FF58" s="188" t="str">
        <f>IF(FC58&lt;&gt;"",IF(ABS($F58-$G58)&gt;=PrSettings!$M$7,(ABS($F58-$G58-EZ58+FA58)&lt;=1)*1,IF(AND(FC58,$F58=$G58,$F58&gt;=PrSettings!$M$6),(ABS(EZ58-$F58)&lt;=1)*1,IF(AND(FC58,$F58+$G58&gt;=PrSettings!$M$8),(ABS(EZ58-$F58)+ABS(FA58-$G58)&lt;=1)*1,""))),"")</f>
        <v/>
      </c>
      <c r="FG58" s="220"/>
      <c r="FI58" s="186">
        <f t="shared" si="12"/>
        <v>17</v>
      </c>
      <c r="FJ58" s="187" t="str">
        <f t="shared" si="828"/>
        <v>Uruguay</v>
      </c>
      <c r="FK58" s="188">
        <f t="shared" si="62"/>
        <v>69</v>
      </c>
      <c r="FL58" s="187" t="str">
        <f t="shared" si="829"/>
        <v>Cape Verde</v>
      </c>
      <c r="FM58" s="222"/>
      <c r="FN58" s="222"/>
      <c r="FO58" s="218"/>
      <c r="FP58" s="188" t="str">
        <f t="shared" si="830"/>
        <v/>
      </c>
      <c r="FQ58" s="188" t="str">
        <f>IF((FP58&lt;&gt;""),IF(OR($F58&lt;&gt;$G58,PrSettings!$M$4="●"),(($F58-$G58)=(FM58-FN58))*1,0),"")</f>
        <v/>
      </c>
      <c r="FR58" s="188" t="str">
        <f t="shared" si="831"/>
        <v/>
      </c>
      <c r="FS58" s="188" t="str">
        <f>IF(FP58&lt;&gt;"",IF(ABS($F58-$G58)&gt;=PrSettings!$M$7,(ABS($F58-$G58-FM58+FN58)&lt;=1)*1,IF(AND(FP58,$F58=$G58,$F58&gt;=PrSettings!$M$6),(ABS(FM58-$F58)&lt;=1)*1,IF(AND(FP58,$F58+$G58&gt;=PrSettings!$M$8),(ABS(FM58-$F58)+ABS(FN58-$G58)&lt;=1)*1,""))),"")</f>
        <v/>
      </c>
      <c r="FT58" s="220"/>
      <c r="FV58" s="186">
        <f t="shared" si="13"/>
        <v>17</v>
      </c>
      <c r="FW58" s="187" t="str">
        <f t="shared" si="832"/>
        <v>Uruguay</v>
      </c>
      <c r="FX58" s="188">
        <f t="shared" si="65"/>
        <v>69</v>
      </c>
      <c r="FY58" s="187" t="str">
        <f t="shared" si="833"/>
        <v>Cape Verde</v>
      </c>
      <c r="FZ58" s="222"/>
      <c r="GA58" s="222"/>
      <c r="GB58" s="218"/>
      <c r="GC58" s="188" t="str">
        <f t="shared" si="834"/>
        <v/>
      </c>
      <c r="GD58" s="188" t="str">
        <f>IF((GC58&lt;&gt;""),IF(OR($F58&lt;&gt;$G58,PrSettings!$M$4="●"),(($F58-$G58)=(FZ58-GA58))*1,0),"")</f>
        <v/>
      </c>
      <c r="GE58" s="188" t="str">
        <f t="shared" si="835"/>
        <v/>
      </c>
      <c r="GF58" s="188" t="str">
        <f>IF(GC58&lt;&gt;"",IF(ABS($F58-$G58)&gt;=PrSettings!$M$7,(ABS($F58-$G58-FZ58+GA58)&lt;=1)*1,IF(AND(GC58,$F58=$G58,$F58&gt;=PrSettings!$M$6),(ABS(FZ58-$F58)&lt;=1)*1,IF(AND(GC58,$F58+$G58&gt;=PrSettings!$M$8),(ABS(FZ58-$F58)+ABS(GA58-$G58)&lt;=1)*1,""))),"")</f>
        <v/>
      </c>
      <c r="GG58" s="220"/>
      <c r="GI58" s="186">
        <f t="shared" si="14"/>
        <v>17</v>
      </c>
      <c r="GJ58" s="187" t="str">
        <f t="shared" si="836"/>
        <v>Uruguay</v>
      </c>
      <c r="GK58" s="188">
        <f t="shared" si="68"/>
        <v>69</v>
      </c>
      <c r="GL58" s="187" t="str">
        <f t="shared" si="837"/>
        <v>Cape Verde</v>
      </c>
      <c r="GM58" s="222"/>
      <c r="GN58" s="222"/>
      <c r="GO58" s="218"/>
      <c r="GP58" s="188" t="str">
        <f t="shared" si="838"/>
        <v/>
      </c>
      <c r="GQ58" s="188" t="str">
        <f>IF((GP58&lt;&gt;""),IF(OR($F58&lt;&gt;$G58,PrSettings!$M$4="●"),(($F58-$G58)=(GM58-GN58))*1,0),"")</f>
        <v/>
      </c>
      <c r="GR58" s="188" t="str">
        <f t="shared" si="839"/>
        <v/>
      </c>
      <c r="GS58" s="188" t="str">
        <f>IF(GP58&lt;&gt;"",IF(ABS($F58-$G58)&gt;=PrSettings!$M$7,(ABS($F58-$G58-GM58+GN58)&lt;=1)*1,IF(AND(GP58,$F58=$G58,$F58&gt;=PrSettings!$M$6),(ABS(GM58-$F58)&lt;=1)*1,IF(AND(GP58,$F58+$G58&gt;=PrSettings!$M$8),(ABS(GM58-$F58)+ABS(GN58-$G58)&lt;=1)*1,""))),"")</f>
        <v/>
      </c>
      <c r="GT58" s="220"/>
      <c r="GV58" s="186">
        <f t="shared" si="15"/>
        <v>17</v>
      </c>
      <c r="GW58" s="187" t="str">
        <f t="shared" si="840"/>
        <v>Uruguay</v>
      </c>
      <c r="GX58" s="188">
        <f t="shared" si="71"/>
        <v>69</v>
      </c>
      <c r="GY58" s="187" t="str">
        <f t="shared" si="841"/>
        <v>Cape Verde</v>
      </c>
      <c r="GZ58" s="222"/>
      <c r="HA58" s="222"/>
      <c r="HB58" s="218"/>
      <c r="HC58" s="188" t="str">
        <f t="shared" si="842"/>
        <v/>
      </c>
      <c r="HD58" s="188" t="str">
        <f>IF((HC58&lt;&gt;""),IF(OR($F58&lt;&gt;$G58,PrSettings!$M$4="●"),(($F58-$G58)=(GZ58-HA58))*1,0),"")</f>
        <v/>
      </c>
      <c r="HE58" s="188" t="str">
        <f t="shared" si="843"/>
        <v/>
      </c>
      <c r="HF58" s="188" t="str">
        <f>IF(HC58&lt;&gt;"",IF(ABS($F58-$G58)&gt;=PrSettings!$M$7,(ABS($F58-$G58-GZ58+HA58)&lt;=1)*1,IF(AND(HC58,$F58=$G58,$F58&gt;=PrSettings!$M$6),(ABS(GZ58-$F58)&lt;=1)*1,IF(AND(HC58,$F58+$G58&gt;=PrSettings!$M$8),(ABS(GZ58-$F58)+ABS(HA58-$G58)&lt;=1)*1,""))),"")</f>
        <v/>
      </c>
      <c r="HG58" s="220"/>
      <c r="HI58" s="186">
        <f t="shared" si="16"/>
        <v>17</v>
      </c>
      <c r="HJ58" s="187" t="str">
        <f t="shared" si="844"/>
        <v>Uruguay</v>
      </c>
      <c r="HK58" s="188">
        <f t="shared" si="74"/>
        <v>69</v>
      </c>
      <c r="HL58" s="187" t="str">
        <f t="shared" si="845"/>
        <v>Cape Verde</v>
      </c>
      <c r="HM58" s="222"/>
      <c r="HN58" s="222"/>
      <c r="HO58" s="218"/>
      <c r="HP58" s="188" t="str">
        <f t="shared" si="846"/>
        <v/>
      </c>
      <c r="HQ58" s="188" t="str">
        <f>IF((HP58&lt;&gt;""),IF(OR($F58&lt;&gt;$G58,PrSettings!$M$4="●"),(($F58-$G58)=(HM58-HN58))*1,0),"")</f>
        <v/>
      </c>
      <c r="HR58" s="188" t="str">
        <f t="shared" si="847"/>
        <v/>
      </c>
      <c r="HS58" s="188" t="str">
        <f>IF(HP58&lt;&gt;"",IF(ABS($F58-$G58)&gt;=PrSettings!$M$7,(ABS($F58-$G58-HM58+HN58)&lt;=1)*1,IF(AND(HP58,$F58=$G58,$F58&gt;=PrSettings!$M$6),(ABS(HM58-$F58)&lt;=1)*1,IF(AND(HP58,$F58+$G58&gt;=PrSettings!$M$8),(ABS(HM58-$F58)+ABS(HN58-$G58)&lt;=1)*1,""))),"")</f>
        <v/>
      </c>
      <c r="HT58" s="220"/>
      <c r="HV58" s="186">
        <f t="shared" si="17"/>
        <v>17</v>
      </c>
      <c r="HW58" s="187" t="str">
        <f t="shared" si="848"/>
        <v>Uruguay</v>
      </c>
      <c r="HX58" s="188">
        <f t="shared" si="77"/>
        <v>69</v>
      </c>
      <c r="HY58" s="187" t="str">
        <f t="shared" si="849"/>
        <v>Cape Verde</v>
      </c>
      <c r="HZ58" s="222"/>
      <c r="IA58" s="222"/>
      <c r="IB58" s="218"/>
      <c r="IC58" s="188" t="str">
        <f t="shared" si="850"/>
        <v/>
      </c>
      <c r="ID58" s="188" t="str">
        <f>IF((IC58&lt;&gt;""),IF(OR($F58&lt;&gt;$G58,PrSettings!$M$4="●"),(($F58-$G58)=(HZ58-IA58))*1,0),"")</f>
        <v/>
      </c>
      <c r="IE58" s="188" t="str">
        <f t="shared" si="851"/>
        <v/>
      </c>
      <c r="IF58" s="188" t="str">
        <f>IF(IC58&lt;&gt;"",IF(ABS($F58-$G58)&gt;=PrSettings!$M$7,(ABS($F58-$G58-HZ58+IA58)&lt;=1)*1,IF(AND(IC58,$F58=$G58,$F58&gt;=PrSettings!$M$6),(ABS(HZ58-$F58)&lt;=1)*1,IF(AND(IC58,$F58+$G58&gt;=PrSettings!$M$8),(ABS(HZ58-$F58)+ABS(IA58-$G58)&lt;=1)*1,""))),"")</f>
        <v/>
      </c>
      <c r="IG58" s="220"/>
      <c r="II58" s="186">
        <f t="shared" si="18"/>
        <v>17</v>
      </c>
      <c r="IJ58" s="187" t="str">
        <f t="shared" si="852"/>
        <v>Uruguay</v>
      </c>
      <c r="IK58" s="188">
        <f t="shared" si="80"/>
        <v>69</v>
      </c>
      <c r="IL58" s="187" t="str">
        <f t="shared" si="853"/>
        <v>Cape Verde</v>
      </c>
      <c r="IM58" s="222"/>
      <c r="IN58" s="222"/>
      <c r="IO58" s="218"/>
      <c r="IP58" s="188" t="str">
        <f t="shared" si="854"/>
        <v/>
      </c>
      <c r="IQ58" s="188" t="str">
        <f>IF((IP58&lt;&gt;""),IF(OR($F58&lt;&gt;$G58,PrSettings!$M$4="●"),(($F58-$G58)=(IM58-IN58))*1,0),"")</f>
        <v/>
      </c>
      <c r="IR58" s="188" t="str">
        <f t="shared" si="855"/>
        <v/>
      </c>
      <c r="IS58" s="188" t="str">
        <f>IF(IP58&lt;&gt;"",IF(ABS($F58-$G58)&gt;=PrSettings!$M$7,(ABS($F58-$G58-IM58+IN58)&lt;=1)*1,IF(AND(IP58,$F58=$G58,$F58&gt;=PrSettings!$M$6),(ABS(IM58-$F58)&lt;=1)*1,IF(AND(IP58,$F58+$G58&gt;=PrSettings!$M$8),(ABS(IM58-$F58)+ABS(IN58-$G58)&lt;=1)*1,""))),"")</f>
        <v/>
      </c>
      <c r="IT58" s="220"/>
      <c r="IV58" s="186">
        <f t="shared" si="19"/>
        <v>17</v>
      </c>
      <c r="IW58" s="187" t="str">
        <f t="shared" si="856"/>
        <v>Uruguay</v>
      </c>
      <c r="IX58" s="188">
        <f t="shared" si="83"/>
        <v>69</v>
      </c>
      <c r="IY58" s="187" t="str">
        <f t="shared" si="857"/>
        <v>Cape Verde</v>
      </c>
      <c r="IZ58" s="222"/>
      <c r="JA58" s="222"/>
      <c r="JB58" s="218"/>
      <c r="JC58" s="188" t="str">
        <f t="shared" si="858"/>
        <v/>
      </c>
      <c r="JD58" s="188" t="str">
        <f>IF((JC58&lt;&gt;""),IF(OR($F58&lt;&gt;$G58,PrSettings!$M$4="●"),(($F58-$G58)=(IZ58-JA58))*1,0),"")</f>
        <v/>
      </c>
      <c r="JE58" s="188" t="str">
        <f t="shared" si="859"/>
        <v/>
      </c>
      <c r="JF58" s="188" t="str">
        <f>IF(JC58&lt;&gt;"",IF(ABS($F58-$G58)&gt;=PrSettings!$M$7,(ABS($F58-$G58-IZ58+JA58)&lt;=1)*1,IF(AND(JC58,$F58=$G58,$F58&gt;=PrSettings!$M$6),(ABS(IZ58-$F58)&lt;=1)*1,IF(AND(JC58,$F58+$G58&gt;=PrSettings!$M$8),(ABS(IZ58-$F58)+ABS(JA58-$G58)&lt;=1)*1,""))),"")</f>
        <v/>
      </c>
      <c r="JG58" s="220"/>
      <c r="JI58" s="186">
        <f t="shared" si="20"/>
        <v>17</v>
      </c>
      <c r="JJ58" s="187" t="str">
        <f t="shared" si="860"/>
        <v>Uruguay</v>
      </c>
      <c r="JK58" s="188">
        <f t="shared" si="86"/>
        <v>69</v>
      </c>
      <c r="JL58" s="187" t="str">
        <f t="shared" si="861"/>
        <v>Cape Verde</v>
      </c>
      <c r="JM58" s="222"/>
      <c r="JN58" s="222"/>
      <c r="JO58" s="218"/>
      <c r="JP58" s="188" t="str">
        <f t="shared" si="862"/>
        <v/>
      </c>
      <c r="JQ58" s="188" t="str">
        <f>IF((JP58&lt;&gt;""),IF(OR($F58&lt;&gt;$G58,PrSettings!$M$4="●"),(($F58-$G58)=(JM58-JN58))*1,0),"")</f>
        <v/>
      </c>
      <c r="JR58" s="188" t="str">
        <f t="shared" si="863"/>
        <v/>
      </c>
      <c r="JS58" s="188" t="str">
        <f>IF(JP58&lt;&gt;"",IF(ABS($F58-$G58)&gt;=PrSettings!$M$7,(ABS($F58-$G58-JM58+JN58)&lt;=1)*1,IF(AND(JP58,$F58=$G58,$F58&gt;=PrSettings!$M$6),(ABS(JM58-$F58)&lt;=1)*1,IF(AND(JP58,$F58+$G58&gt;=PrSettings!$M$8),(ABS(JM58-$F58)+ABS(JN58-$G58)&lt;=1)*1,""))),"")</f>
        <v/>
      </c>
      <c r="JT58" s="220"/>
      <c r="JV58" s="186">
        <f t="shared" si="21"/>
        <v>17</v>
      </c>
      <c r="JW58" s="187" t="str">
        <f t="shared" si="864"/>
        <v>Uruguay</v>
      </c>
      <c r="JX58" s="188">
        <f t="shared" si="89"/>
        <v>69</v>
      </c>
      <c r="JY58" s="187" t="str">
        <f t="shared" si="865"/>
        <v>Cape Verde</v>
      </c>
      <c r="JZ58" s="222"/>
      <c r="KA58" s="222"/>
      <c r="KB58" s="218"/>
      <c r="KC58" s="188" t="str">
        <f t="shared" si="866"/>
        <v/>
      </c>
      <c r="KD58" s="188" t="str">
        <f>IF((KC58&lt;&gt;""),IF(OR($F58&lt;&gt;$G58,PrSettings!$M$4="●"),(($F58-$G58)=(JZ58-KA58))*1,0),"")</f>
        <v/>
      </c>
      <c r="KE58" s="188" t="str">
        <f t="shared" si="867"/>
        <v/>
      </c>
      <c r="KF58" s="188" t="str">
        <f>IF(KC58&lt;&gt;"",IF(ABS($F58-$G58)&gt;=PrSettings!$M$7,(ABS($F58-$G58-JZ58+KA58)&lt;=1)*1,IF(AND(KC58,$F58=$G58,$F58&gt;=PrSettings!$M$6),(ABS(JZ58-$F58)&lt;=1)*1,IF(AND(KC58,$F58+$G58&gt;=PrSettings!$M$8),(ABS(JZ58-$F58)+ABS(KA58-$G58)&lt;=1)*1,""))),"")</f>
        <v/>
      </c>
      <c r="KG58" s="220"/>
      <c r="KI58" s="186">
        <f t="shared" si="22"/>
        <v>17</v>
      </c>
      <c r="KJ58" s="187" t="str">
        <f t="shared" si="868"/>
        <v>Uruguay</v>
      </c>
      <c r="KK58" s="188">
        <f t="shared" si="92"/>
        <v>69</v>
      </c>
      <c r="KL58" s="187" t="str">
        <f t="shared" si="869"/>
        <v>Cape Verde</v>
      </c>
      <c r="KM58" s="222"/>
      <c r="KN58" s="222"/>
      <c r="KO58" s="218"/>
      <c r="KP58" s="188" t="str">
        <f t="shared" si="870"/>
        <v/>
      </c>
      <c r="KQ58" s="188" t="str">
        <f>IF((KP58&lt;&gt;""),IF(OR($F58&lt;&gt;$G58,PrSettings!$M$4="●"),(($F58-$G58)=(KM58-KN58))*1,0),"")</f>
        <v/>
      </c>
      <c r="KR58" s="188" t="str">
        <f t="shared" si="871"/>
        <v/>
      </c>
      <c r="KS58" s="188" t="str">
        <f>IF(KP58&lt;&gt;"",IF(ABS($F58-$G58)&gt;=PrSettings!$M$7,(ABS($F58-$G58-KM58+KN58)&lt;=1)*1,IF(AND(KP58,$F58=$G58,$F58&gt;=PrSettings!$M$6),(ABS(KM58-$F58)&lt;=1)*1,IF(AND(KP58,$F58+$G58&gt;=PrSettings!$M$8),(ABS(KM58-$F58)+ABS(KN58-$G58)&lt;=1)*1,""))),"")</f>
        <v/>
      </c>
      <c r="KT58" s="220"/>
      <c r="KV58" s="186">
        <f t="shared" si="23"/>
        <v>17</v>
      </c>
      <c r="KW58" s="187" t="str">
        <f t="shared" si="872"/>
        <v>Uruguay</v>
      </c>
      <c r="KX58" s="188">
        <f t="shared" si="95"/>
        <v>69</v>
      </c>
      <c r="KY58" s="187" t="str">
        <f t="shared" si="873"/>
        <v>Cape Verde</v>
      </c>
      <c r="KZ58" s="222"/>
      <c r="LA58" s="222"/>
      <c r="LB58" s="218"/>
      <c r="LC58" s="188" t="str">
        <f t="shared" si="874"/>
        <v/>
      </c>
      <c r="LD58" s="188" t="str">
        <f>IF((LC58&lt;&gt;""),IF(OR($F58&lt;&gt;$G58,PrSettings!$M$4="●"),(($F58-$G58)=(KZ58-LA58))*1,0),"")</f>
        <v/>
      </c>
      <c r="LE58" s="188" t="str">
        <f t="shared" si="875"/>
        <v/>
      </c>
      <c r="LF58" s="188" t="str">
        <f>IF(LC58&lt;&gt;"",IF(ABS($F58-$G58)&gt;=PrSettings!$M$7,(ABS($F58-$G58-KZ58+LA58)&lt;=1)*1,IF(AND(LC58,$F58=$G58,$F58&gt;=PrSettings!$M$6),(ABS(KZ58-$F58)&lt;=1)*1,IF(AND(LC58,$F58+$G58&gt;=PrSettings!$M$8),(ABS(KZ58-$F58)+ABS(LA58-$G58)&lt;=1)*1,""))),"")</f>
        <v/>
      </c>
      <c r="LG58" s="220"/>
      <c r="LI58" s="186">
        <f t="shared" si="24"/>
        <v>17</v>
      </c>
      <c r="LJ58" s="187" t="str">
        <f t="shared" si="876"/>
        <v>Uruguay</v>
      </c>
      <c r="LK58" s="188">
        <f t="shared" si="98"/>
        <v>69</v>
      </c>
      <c r="LL58" s="187" t="str">
        <f t="shared" si="877"/>
        <v>Cape Verde</v>
      </c>
      <c r="LM58" s="222"/>
      <c r="LN58" s="222"/>
      <c r="LO58" s="218"/>
      <c r="LP58" s="188" t="str">
        <f t="shared" si="878"/>
        <v/>
      </c>
      <c r="LQ58" s="188" t="str">
        <f>IF((LP58&lt;&gt;""),IF(OR($F58&lt;&gt;$G58,PrSettings!$M$4="●"),(($F58-$G58)=(LM58-LN58))*1,0),"")</f>
        <v/>
      </c>
      <c r="LR58" s="188" t="str">
        <f t="shared" si="879"/>
        <v/>
      </c>
      <c r="LS58" s="188" t="str">
        <f>IF(LP58&lt;&gt;"",IF(ABS($F58-$G58)&gt;=PrSettings!$M$7,(ABS($F58-$G58-LM58+LN58)&lt;=1)*1,IF(AND(LP58,$F58=$G58,$F58&gt;=PrSettings!$M$6),(ABS(LM58-$F58)&lt;=1)*1,IF(AND(LP58,$F58+$G58&gt;=PrSettings!$M$8),(ABS(LM58-$F58)+ABS(LN58-$G58)&lt;=1)*1,""))),"")</f>
        <v/>
      </c>
      <c r="LT58" s="220"/>
      <c r="LV58" s="186">
        <f t="shared" si="25"/>
        <v>17</v>
      </c>
      <c r="LW58" s="187" t="str">
        <f t="shared" si="880"/>
        <v>Uruguay</v>
      </c>
      <c r="LX58" s="188">
        <f t="shared" si="101"/>
        <v>69</v>
      </c>
      <c r="LY58" s="187" t="str">
        <f t="shared" si="881"/>
        <v>Cape Verde</v>
      </c>
      <c r="LZ58" s="222"/>
      <c r="MA58" s="222"/>
      <c r="MB58" s="218"/>
      <c r="MC58" s="188" t="str">
        <f t="shared" si="882"/>
        <v/>
      </c>
      <c r="MD58" s="188" t="str">
        <f>IF((MC58&lt;&gt;""),IF(OR($F58&lt;&gt;$G58,PrSettings!$M$4="●"),(($F58-$G58)=(LZ58-MA58))*1,0),"")</f>
        <v/>
      </c>
      <c r="ME58" s="188" t="str">
        <f t="shared" si="883"/>
        <v/>
      </c>
      <c r="MF58" s="188" t="str">
        <f>IF(MC58&lt;&gt;"",IF(ABS($F58-$G58)&gt;=PrSettings!$M$7,(ABS($F58-$G58-LZ58+MA58)&lt;=1)*1,IF(AND(MC58,$F58=$G58,$F58&gt;=PrSettings!$M$6),(ABS(LZ58-$F58)&lt;=1)*1,IF(AND(MC58,$F58+$G58&gt;=PrSettings!$M$8),(ABS(LZ58-$F58)+ABS(MA58-$G58)&lt;=1)*1,""))),"")</f>
        <v/>
      </c>
      <c r="MG58" s="220"/>
    </row>
    <row r="59" spans="2:345">
      <c r="B59" s="186">
        <f>INDEX(Groups!$C$7:$C$65,MATCH(C59,Groups!$D$7:$D$65,0))</f>
        <v>69</v>
      </c>
      <c r="C59" s="187" t="str">
        <f>CalcH!$P$26</f>
        <v>Cape Verde</v>
      </c>
      <c r="D59" s="188">
        <f>INDEX(Groups!$C$7:$C$65,MATCH(E59,Groups!$D$7:$D$65,0))</f>
        <v>61</v>
      </c>
      <c r="E59" s="187" t="str">
        <f>CalcH!$Q$26</f>
        <v>Saudi Arabia</v>
      </c>
      <c r="F59" s="189" t="str">
        <f>CalcH!$R$26</f>
        <v/>
      </c>
      <c r="G59" s="190" t="str">
        <f>CalcH!$S$26</f>
        <v/>
      </c>
      <c r="I59" s="186">
        <f t="shared" si="0"/>
        <v>69</v>
      </c>
      <c r="J59" s="187" t="str">
        <f t="shared" si="780"/>
        <v>Cape Verde</v>
      </c>
      <c r="K59" s="188">
        <f t="shared" si="26"/>
        <v>61</v>
      </c>
      <c r="L59" s="187" t="str">
        <f t="shared" si="781"/>
        <v>Saudi Arabia</v>
      </c>
      <c r="M59" s="222"/>
      <c r="N59" s="222"/>
      <c r="O59" s="218"/>
      <c r="P59" s="188" t="str">
        <f t="shared" si="782"/>
        <v/>
      </c>
      <c r="Q59" s="188" t="str">
        <f>IF((P59&lt;&gt;""),IF(OR($F59&lt;&gt;$G59,PrSettings!$M$4="●"),(($F59-$G59)=(M59-N59))*1,0),"")</f>
        <v/>
      </c>
      <c r="R59" s="188" t="str">
        <f t="shared" si="783"/>
        <v/>
      </c>
      <c r="S59" s="188" t="str">
        <f>IF(P59&lt;&gt;"",IF(ABS($F59-$G59)&gt;=PrSettings!$M$7,(ABS($F59-$G59-M59+N59)&lt;=1)*1,IF(AND(P59,$F59=$G59,$F59&gt;=PrSettings!$M$6),(ABS(M59-$F59)&lt;=1)*1,IF(AND(P59,$F59+$G59&gt;=PrSettings!$M$8),(ABS(M59-$F59)+ABS(N59-$G59)&lt;=1)*1,""))),"")</f>
        <v/>
      </c>
      <c r="T59" s="220"/>
      <c r="V59" s="186">
        <f t="shared" si="1"/>
        <v>69</v>
      </c>
      <c r="W59" s="187" t="str">
        <f t="shared" si="784"/>
        <v>Cape Verde</v>
      </c>
      <c r="X59" s="188">
        <f t="shared" si="29"/>
        <v>61</v>
      </c>
      <c r="Y59" s="187" t="str">
        <f t="shared" si="785"/>
        <v>Saudi Arabia</v>
      </c>
      <c r="Z59" s="222"/>
      <c r="AA59" s="222"/>
      <c r="AB59" s="218"/>
      <c r="AC59" s="188" t="str">
        <f t="shared" si="786"/>
        <v/>
      </c>
      <c r="AD59" s="188" t="str">
        <f>IF((AC59&lt;&gt;""),IF(OR($F59&lt;&gt;$G59,PrSettings!$M$4="●"),(($F59-$G59)=(Z59-AA59))*1,0),"")</f>
        <v/>
      </c>
      <c r="AE59" s="188" t="str">
        <f t="shared" si="787"/>
        <v/>
      </c>
      <c r="AF59" s="188" t="str">
        <f>IF(AC59&lt;&gt;"",IF(ABS($F59-$G59)&gt;=PrSettings!$M$7,(ABS($F59-$G59-Z59+AA59)&lt;=1)*1,IF(AND(AC59,$F59=$G59,$F59&gt;=PrSettings!$M$6),(ABS(Z59-$F59)&lt;=1)*1,IF(AND(AC59,$F59+$G59&gt;=PrSettings!$M$8),(ABS(Z59-$F59)+ABS(AA59-$G59)&lt;=1)*1,""))),"")</f>
        <v/>
      </c>
      <c r="AG59" s="220"/>
      <c r="AI59" s="186">
        <f t="shared" si="2"/>
        <v>69</v>
      </c>
      <c r="AJ59" s="187" t="str">
        <f t="shared" si="788"/>
        <v>Cape Verde</v>
      </c>
      <c r="AK59" s="188">
        <f t="shared" si="32"/>
        <v>61</v>
      </c>
      <c r="AL59" s="187" t="str">
        <f t="shared" si="789"/>
        <v>Saudi Arabia</v>
      </c>
      <c r="AM59" s="222"/>
      <c r="AN59" s="222"/>
      <c r="AO59" s="218"/>
      <c r="AP59" s="188" t="str">
        <f t="shared" si="790"/>
        <v/>
      </c>
      <c r="AQ59" s="188" t="str">
        <f>IF((AP59&lt;&gt;""),IF(OR($F59&lt;&gt;$G59,PrSettings!$M$4="●"),(($F59-$G59)=(AM59-AN59))*1,0),"")</f>
        <v/>
      </c>
      <c r="AR59" s="188" t="str">
        <f t="shared" si="791"/>
        <v/>
      </c>
      <c r="AS59" s="188" t="str">
        <f>IF(AP59&lt;&gt;"",IF(ABS($F59-$G59)&gt;=PrSettings!$M$7,(ABS($F59-$G59-AM59+AN59)&lt;=1)*1,IF(AND(AP59,$F59=$G59,$F59&gt;=PrSettings!$M$6),(ABS(AM59-$F59)&lt;=1)*1,IF(AND(AP59,$F59+$G59&gt;=PrSettings!$M$8),(ABS(AM59-$F59)+ABS(AN59-$G59)&lt;=1)*1,""))),"")</f>
        <v/>
      </c>
      <c r="AT59" s="220"/>
      <c r="AV59" s="186">
        <f t="shared" si="3"/>
        <v>69</v>
      </c>
      <c r="AW59" s="187" t="str">
        <f t="shared" si="792"/>
        <v>Cape Verde</v>
      </c>
      <c r="AX59" s="188">
        <f t="shared" si="35"/>
        <v>61</v>
      </c>
      <c r="AY59" s="187" t="str">
        <f t="shared" si="793"/>
        <v>Saudi Arabia</v>
      </c>
      <c r="AZ59" s="222"/>
      <c r="BA59" s="222"/>
      <c r="BB59" s="218"/>
      <c r="BC59" s="188" t="str">
        <f t="shared" si="794"/>
        <v/>
      </c>
      <c r="BD59" s="188" t="str">
        <f>IF((BC59&lt;&gt;""),IF(OR($F59&lt;&gt;$G59,PrSettings!$M$4="●"),(($F59-$G59)=(AZ59-BA59))*1,0),"")</f>
        <v/>
      </c>
      <c r="BE59" s="188" t="str">
        <f t="shared" si="795"/>
        <v/>
      </c>
      <c r="BF59" s="188" t="str">
        <f>IF(BC59&lt;&gt;"",IF(ABS($F59-$G59)&gt;=PrSettings!$M$7,(ABS($F59-$G59-AZ59+BA59)&lt;=1)*1,IF(AND(BC59,$F59=$G59,$F59&gt;=PrSettings!$M$6),(ABS(AZ59-$F59)&lt;=1)*1,IF(AND(BC59,$F59+$G59&gt;=PrSettings!$M$8),(ABS(AZ59-$F59)+ABS(BA59-$G59)&lt;=1)*1,""))),"")</f>
        <v/>
      </c>
      <c r="BG59" s="220"/>
      <c r="BI59" s="186">
        <f t="shared" si="4"/>
        <v>69</v>
      </c>
      <c r="BJ59" s="187" t="str">
        <f t="shared" si="796"/>
        <v>Cape Verde</v>
      </c>
      <c r="BK59" s="188">
        <f t="shared" si="38"/>
        <v>61</v>
      </c>
      <c r="BL59" s="187" t="str">
        <f t="shared" si="797"/>
        <v>Saudi Arabia</v>
      </c>
      <c r="BM59" s="222"/>
      <c r="BN59" s="222"/>
      <c r="BO59" s="218"/>
      <c r="BP59" s="188" t="str">
        <f t="shared" si="798"/>
        <v/>
      </c>
      <c r="BQ59" s="188" t="str">
        <f>IF((BP59&lt;&gt;""),IF(OR($F59&lt;&gt;$G59,PrSettings!$M$4="●"),(($F59-$G59)=(BM59-BN59))*1,0),"")</f>
        <v/>
      </c>
      <c r="BR59" s="188" t="str">
        <f t="shared" si="799"/>
        <v/>
      </c>
      <c r="BS59" s="188" t="str">
        <f>IF(BP59&lt;&gt;"",IF(ABS($F59-$G59)&gt;=PrSettings!$M$7,(ABS($F59-$G59-BM59+BN59)&lt;=1)*1,IF(AND(BP59,$F59=$G59,$F59&gt;=PrSettings!$M$6),(ABS(BM59-$F59)&lt;=1)*1,IF(AND(BP59,$F59+$G59&gt;=PrSettings!$M$8),(ABS(BM59-$F59)+ABS(BN59-$G59)&lt;=1)*1,""))),"")</f>
        <v/>
      </c>
      <c r="BT59" s="220"/>
      <c r="BV59" s="186">
        <f t="shared" si="5"/>
        <v>69</v>
      </c>
      <c r="BW59" s="187" t="str">
        <f t="shared" si="800"/>
        <v>Cape Verde</v>
      </c>
      <c r="BX59" s="188">
        <f t="shared" si="41"/>
        <v>61</v>
      </c>
      <c r="BY59" s="187" t="str">
        <f t="shared" si="801"/>
        <v>Saudi Arabia</v>
      </c>
      <c r="BZ59" s="222"/>
      <c r="CA59" s="222"/>
      <c r="CB59" s="218"/>
      <c r="CC59" s="188" t="str">
        <f t="shared" si="802"/>
        <v/>
      </c>
      <c r="CD59" s="188" t="str">
        <f>IF((CC59&lt;&gt;""),IF(OR($F59&lt;&gt;$G59,PrSettings!$M$4="●"),(($F59-$G59)=(BZ59-CA59))*1,0),"")</f>
        <v/>
      </c>
      <c r="CE59" s="188" t="str">
        <f t="shared" si="803"/>
        <v/>
      </c>
      <c r="CF59" s="188" t="str">
        <f>IF(CC59&lt;&gt;"",IF(ABS($F59-$G59)&gt;=PrSettings!$M$7,(ABS($F59-$G59-BZ59+CA59)&lt;=1)*1,IF(AND(CC59,$F59=$G59,$F59&gt;=PrSettings!$M$6),(ABS(BZ59-$F59)&lt;=1)*1,IF(AND(CC59,$F59+$G59&gt;=PrSettings!$M$8),(ABS(BZ59-$F59)+ABS(CA59-$G59)&lt;=1)*1,""))),"")</f>
        <v/>
      </c>
      <c r="CG59" s="220"/>
      <c r="CI59" s="186">
        <f t="shared" si="6"/>
        <v>69</v>
      </c>
      <c r="CJ59" s="187" t="str">
        <f t="shared" si="804"/>
        <v>Cape Verde</v>
      </c>
      <c r="CK59" s="188">
        <f t="shared" si="44"/>
        <v>61</v>
      </c>
      <c r="CL59" s="187" t="str">
        <f t="shared" si="805"/>
        <v>Saudi Arabia</v>
      </c>
      <c r="CM59" s="222"/>
      <c r="CN59" s="222"/>
      <c r="CO59" s="218"/>
      <c r="CP59" s="188" t="str">
        <f t="shared" si="806"/>
        <v/>
      </c>
      <c r="CQ59" s="188" t="str">
        <f>IF((CP59&lt;&gt;""),IF(OR($F59&lt;&gt;$G59,PrSettings!$M$4="●"),(($F59-$G59)=(CM59-CN59))*1,0),"")</f>
        <v/>
      </c>
      <c r="CR59" s="188" t="str">
        <f t="shared" si="807"/>
        <v/>
      </c>
      <c r="CS59" s="188" t="str">
        <f>IF(CP59&lt;&gt;"",IF(ABS($F59-$G59)&gt;=PrSettings!$M$7,(ABS($F59-$G59-CM59+CN59)&lt;=1)*1,IF(AND(CP59,$F59=$G59,$F59&gt;=PrSettings!$M$6),(ABS(CM59-$F59)&lt;=1)*1,IF(AND(CP59,$F59+$G59&gt;=PrSettings!$M$8),(ABS(CM59-$F59)+ABS(CN59-$G59)&lt;=1)*1,""))),"")</f>
        <v/>
      </c>
      <c r="CT59" s="220"/>
      <c r="CV59" s="186">
        <f t="shared" si="7"/>
        <v>69</v>
      </c>
      <c r="CW59" s="187" t="str">
        <f t="shared" si="808"/>
        <v>Cape Verde</v>
      </c>
      <c r="CX59" s="188">
        <f t="shared" si="47"/>
        <v>61</v>
      </c>
      <c r="CY59" s="187" t="str">
        <f t="shared" si="809"/>
        <v>Saudi Arabia</v>
      </c>
      <c r="CZ59" s="222"/>
      <c r="DA59" s="222"/>
      <c r="DB59" s="218"/>
      <c r="DC59" s="188" t="str">
        <f t="shared" si="810"/>
        <v/>
      </c>
      <c r="DD59" s="188" t="str">
        <f>IF((DC59&lt;&gt;""),IF(OR($F59&lt;&gt;$G59,PrSettings!$M$4="●"),(($F59-$G59)=(CZ59-DA59))*1,0),"")</f>
        <v/>
      </c>
      <c r="DE59" s="188" t="str">
        <f t="shared" si="811"/>
        <v/>
      </c>
      <c r="DF59" s="188" t="str">
        <f>IF(DC59&lt;&gt;"",IF(ABS($F59-$G59)&gt;=PrSettings!$M$7,(ABS($F59-$G59-CZ59+DA59)&lt;=1)*1,IF(AND(DC59,$F59=$G59,$F59&gt;=PrSettings!$M$6),(ABS(CZ59-$F59)&lt;=1)*1,IF(AND(DC59,$F59+$G59&gt;=PrSettings!$M$8),(ABS(CZ59-$F59)+ABS(DA59-$G59)&lt;=1)*1,""))),"")</f>
        <v/>
      </c>
      <c r="DG59" s="220"/>
      <c r="DI59" s="186">
        <f t="shared" si="8"/>
        <v>69</v>
      </c>
      <c r="DJ59" s="187" t="str">
        <f t="shared" si="812"/>
        <v>Cape Verde</v>
      </c>
      <c r="DK59" s="188">
        <f t="shared" si="50"/>
        <v>61</v>
      </c>
      <c r="DL59" s="187" t="str">
        <f t="shared" si="813"/>
        <v>Saudi Arabia</v>
      </c>
      <c r="DM59" s="222"/>
      <c r="DN59" s="222"/>
      <c r="DO59" s="218"/>
      <c r="DP59" s="188" t="str">
        <f t="shared" si="814"/>
        <v/>
      </c>
      <c r="DQ59" s="188" t="str">
        <f>IF((DP59&lt;&gt;""),IF(OR($F59&lt;&gt;$G59,PrSettings!$M$4="●"),(($F59-$G59)=(DM59-DN59))*1,0),"")</f>
        <v/>
      </c>
      <c r="DR59" s="188" t="str">
        <f t="shared" si="815"/>
        <v/>
      </c>
      <c r="DS59" s="188" t="str">
        <f>IF(DP59&lt;&gt;"",IF(ABS($F59-$G59)&gt;=PrSettings!$M$7,(ABS($F59-$G59-DM59+DN59)&lt;=1)*1,IF(AND(DP59,$F59=$G59,$F59&gt;=PrSettings!$M$6),(ABS(DM59-$F59)&lt;=1)*1,IF(AND(DP59,$F59+$G59&gt;=PrSettings!$M$8),(ABS(DM59-$F59)+ABS(DN59-$G59)&lt;=1)*1,""))),"")</f>
        <v/>
      </c>
      <c r="DT59" s="220"/>
      <c r="DV59" s="186">
        <f t="shared" si="9"/>
        <v>69</v>
      </c>
      <c r="DW59" s="187" t="str">
        <f t="shared" si="816"/>
        <v>Cape Verde</v>
      </c>
      <c r="DX59" s="188">
        <f t="shared" si="53"/>
        <v>61</v>
      </c>
      <c r="DY59" s="187" t="str">
        <f t="shared" si="817"/>
        <v>Saudi Arabia</v>
      </c>
      <c r="DZ59" s="222"/>
      <c r="EA59" s="222"/>
      <c r="EB59" s="218"/>
      <c r="EC59" s="188" t="str">
        <f t="shared" si="818"/>
        <v/>
      </c>
      <c r="ED59" s="188" t="str">
        <f>IF((EC59&lt;&gt;""),IF(OR($F59&lt;&gt;$G59,PrSettings!$M$4="●"),(($F59-$G59)=(DZ59-EA59))*1,0),"")</f>
        <v/>
      </c>
      <c r="EE59" s="188" t="str">
        <f t="shared" si="819"/>
        <v/>
      </c>
      <c r="EF59" s="188" t="str">
        <f>IF(EC59&lt;&gt;"",IF(ABS($F59-$G59)&gt;=PrSettings!$M$7,(ABS($F59-$G59-DZ59+EA59)&lt;=1)*1,IF(AND(EC59,$F59=$G59,$F59&gt;=PrSettings!$M$6),(ABS(DZ59-$F59)&lt;=1)*1,IF(AND(EC59,$F59+$G59&gt;=PrSettings!$M$8),(ABS(DZ59-$F59)+ABS(EA59-$G59)&lt;=1)*1,""))),"")</f>
        <v/>
      </c>
      <c r="EG59" s="220"/>
      <c r="EI59" s="186">
        <f t="shared" si="10"/>
        <v>69</v>
      </c>
      <c r="EJ59" s="187" t="str">
        <f t="shared" si="820"/>
        <v>Cape Verde</v>
      </c>
      <c r="EK59" s="188">
        <f t="shared" si="56"/>
        <v>61</v>
      </c>
      <c r="EL59" s="187" t="str">
        <f t="shared" si="821"/>
        <v>Saudi Arabia</v>
      </c>
      <c r="EM59" s="222"/>
      <c r="EN59" s="222"/>
      <c r="EO59" s="218"/>
      <c r="EP59" s="188" t="str">
        <f t="shared" si="822"/>
        <v/>
      </c>
      <c r="EQ59" s="188" t="str">
        <f>IF((EP59&lt;&gt;""),IF(OR($F59&lt;&gt;$G59,PrSettings!$M$4="●"),(($F59-$G59)=(EM59-EN59))*1,0),"")</f>
        <v/>
      </c>
      <c r="ER59" s="188" t="str">
        <f t="shared" si="823"/>
        <v/>
      </c>
      <c r="ES59" s="188" t="str">
        <f>IF(EP59&lt;&gt;"",IF(ABS($F59-$G59)&gt;=PrSettings!$M$7,(ABS($F59-$G59-EM59+EN59)&lt;=1)*1,IF(AND(EP59,$F59=$G59,$F59&gt;=PrSettings!$M$6),(ABS(EM59-$F59)&lt;=1)*1,IF(AND(EP59,$F59+$G59&gt;=PrSettings!$M$8),(ABS(EM59-$F59)+ABS(EN59-$G59)&lt;=1)*1,""))),"")</f>
        <v/>
      </c>
      <c r="ET59" s="220"/>
      <c r="EV59" s="186">
        <f t="shared" si="11"/>
        <v>69</v>
      </c>
      <c r="EW59" s="187" t="str">
        <f t="shared" si="824"/>
        <v>Cape Verde</v>
      </c>
      <c r="EX59" s="188">
        <f t="shared" si="59"/>
        <v>61</v>
      </c>
      <c r="EY59" s="187" t="str">
        <f t="shared" si="825"/>
        <v>Saudi Arabia</v>
      </c>
      <c r="EZ59" s="222"/>
      <c r="FA59" s="222"/>
      <c r="FB59" s="218"/>
      <c r="FC59" s="188" t="str">
        <f t="shared" si="826"/>
        <v/>
      </c>
      <c r="FD59" s="188" t="str">
        <f>IF((FC59&lt;&gt;""),IF(OR($F59&lt;&gt;$G59,PrSettings!$M$4="●"),(($F59-$G59)=(EZ59-FA59))*1,0),"")</f>
        <v/>
      </c>
      <c r="FE59" s="188" t="str">
        <f t="shared" si="827"/>
        <v/>
      </c>
      <c r="FF59" s="188" t="str">
        <f>IF(FC59&lt;&gt;"",IF(ABS($F59-$G59)&gt;=PrSettings!$M$7,(ABS($F59-$G59-EZ59+FA59)&lt;=1)*1,IF(AND(FC59,$F59=$G59,$F59&gt;=PrSettings!$M$6),(ABS(EZ59-$F59)&lt;=1)*1,IF(AND(FC59,$F59+$G59&gt;=PrSettings!$M$8),(ABS(EZ59-$F59)+ABS(FA59-$G59)&lt;=1)*1,""))),"")</f>
        <v/>
      </c>
      <c r="FG59" s="220"/>
      <c r="FI59" s="186">
        <f t="shared" si="12"/>
        <v>69</v>
      </c>
      <c r="FJ59" s="187" t="str">
        <f t="shared" si="828"/>
        <v>Cape Verde</v>
      </c>
      <c r="FK59" s="188">
        <f t="shared" si="62"/>
        <v>61</v>
      </c>
      <c r="FL59" s="187" t="str">
        <f t="shared" si="829"/>
        <v>Saudi Arabia</v>
      </c>
      <c r="FM59" s="222"/>
      <c r="FN59" s="222"/>
      <c r="FO59" s="218"/>
      <c r="FP59" s="188" t="str">
        <f t="shared" si="830"/>
        <v/>
      </c>
      <c r="FQ59" s="188" t="str">
        <f>IF((FP59&lt;&gt;""),IF(OR($F59&lt;&gt;$G59,PrSettings!$M$4="●"),(($F59-$G59)=(FM59-FN59))*1,0),"")</f>
        <v/>
      </c>
      <c r="FR59" s="188" t="str">
        <f t="shared" si="831"/>
        <v/>
      </c>
      <c r="FS59" s="188" t="str">
        <f>IF(FP59&lt;&gt;"",IF(ABS($F59-$G59)&gt;=PrSettings!$M$7,(ABS($F59-$G59-FM59+FN59)&lt;=1)*1,IF(AND(FP59,$F59=$G59,$F59&gt;=PrSettings!$M$6),(ABS(FM59-$F59)&lt;=1)*1,IF(AND(FP59,$F59+$G59&gt;=PrSettings!$M$8),(ABS(FM59-$F59)+ABS(FN59-$G59)&lt;=1)*1,""))),"")</f>
        <v/>
      </c>
      <c r="FT59" s="220"/>
      <c r="FV59" s="186">
        <f t="shared" si="13"/>
        <v>69</v>
      </c>
      <c r="FW59" s="187" t="str">
        <f t="shared" si="832"/>
        <v>Cape Verde</v>
      </c>
      <c r="FX59" s="188">
        <f t="shared" si="65"/>
        <v>61</v>
      </c>
      <c r="FY59" s="187" t="str">
        <f t="shared" si="833"/>
        <v>Saudi Arabia</v>
      </c>
      <c r="FZ59" s="222"/>
      <c r="GA59" s="222"/>
      <c r="GB59" s="218"/>
      <c r="GC59" s="188" t="str">
        <f t="shared" si="834"/>
        <v/>
      </c>
      <c r="GD59" s="188" t="str">
        <f>IF((GC59&lt;&gt;""),IF(OR($F59&lt;&gt;$G59,PrSettings!$M$4="●"),(($F59-$G59)=(FZ59-GA59))*1,0),"")</f>
        <v/>
      </c>
      <c r="GE59" s="188" t="str">
        <f t="shared" si="835"/>
        <v/>
      </c>
      <c r="GF59" s="188" t="str">
        <f>IF(GC59&lt;&gt;"",IF(ABS($F59-$G59)&gt;=PrSettings!$M$7,(ABS($F59-$G59-FZ59+GA59)&lt;=1)*1,IF(AND(GC59,$F59=$G59,$F59&gt;=PrSettings!$M$6),(ABS(FZ59-$F59)&lt;=1)*1,IF(AND(GC59,$F59+$G59&gt;=PrSettings!$M$8),(ABS(FZ59-$F59)+ABS(GA59-$G59)&lt;=1)*1,""))),"")</f>
        <v/>
      </c>
      <c r="GG59" s="220"/>
      <c r="GI59" s="186">
        <f t="shared" si="14"/>
        <v>69</v>
      </c>
      <c r="GJ59" s="187" t="str">
        <f t="shared" si="836"/>
        <v>Cape Verde</v>
      </c>
      <c r="GK59" s="188">
        <f t="shared" si="68"/>
        <v>61</v>
      </c>
      <c r="GL59" s="187" t="str">
        <f t="shared" si="837"/>
        <v>Saudi Arabia</v>
      </c>
      <c r="GM59" s="222"/>
      <c r="GN59" s="222"/>
      <c r="GO59" s="218"/>
      <c r="GP59" s="188" t="str">
        <f t="shared" si="838"/>
        <v/>
      </c>
      <c r="GQ59" s="188" t="str">
        <f>IF((GP59&lt;&gt;""),IF(OR($F59&lt;&gt;$G59,PrSettings!$M$4="●"),(($F59-$G59)=(GM59-GN59))*1,0),"")</f>
        <v/>
      </c>
      <c r="GR59" s="188" t="str">
        <f t="shared" si="839"/>
        <v/>
      </c>
      <c r="GS59" s="188" t="str">
        <f>IF(GP59&lt;&gt;"",IF(ABS($F59-$G59)&gt;=PrSettings!$M$7,(ABS($F59-$G59-GM59+GN59)&lt;=1)*1,IF(AND(GP59,$F59=$G59,$F59&gt;=PrSettings!$M$6),(ABS(GM59-$F59)&lt;=1)*1,IF(AND(GP59,$F59+$G59&gt;=PrSettings!$M$8),(ABS(GM59-$F59)+ABS(GN59-$G59)&lt;=1)*1,""))),"")</f>
        <v/>
      </c>
      <c r="GT59" s="220"/>
      <c r="GV59" s="186">
        <f t="shared" si="15"/>
        <v>69</v>
      </c>
      <c r="GW59" s="187" t="str">
        <f t="shared" si="840"/>
        <v>Cape Verde</v>
      </c>
      <c r="GX59" s="188">
        <f t="shared" si="71"/>
        <v>61</v>
      </c>
      <c r="GY59" s="187" t="str">
        <f t="shared" si="841"/>
        <v>Saudi Arabia</v>
      </c>
      <c r="GZ59" s="222"/>
      <c r="HA59" s="222"/>
      <c r="HB59" s="218"/>
      <c r="HC59" s="188" t="str">
        <f t="shared" si="842"/>
        <v/>
      </c>
      <c r="HD59" s="188" t="str">
        <f>IF((HC59&lt;&gt;""),IF(OR($F59&lt;&gt;$G59,PrSettings!$M$4="●"),(($F59-$G59)=(GZ59-HA59))*1,0),"")</f>
        <v/>
      </c>
      <c r="HE59" s="188" t="str">
        <f t="shared" si="843"/>
        <v/>
      </c>
      <c r="HF59" s="188" t="str">
        <f>IF(HC59&lt;&gt;"",IF(ABS($F59-$G59)&gt;=PrSettings!$M$7,(ABS($F59-$G59-GZ59+HA59)&lt;=1)*1,IF(AND(HC59,$F59=$G59,$F59&gt;=PrSettings!$M$6),(ABS(GZ59-$F59)&lt;=1)*1,IF(AND(HC59,$F59+$G59&gt;=PrSettings!$M$8),(ABS(GZ59-$F59)+ABS(HA59-$G59)&lt;=1)*1,""))),"")</f>
        <v/>
      </c>
      <c r="HG59" s="220"/>
      <c r="HI59" s="186">
        <f t="shared" si="16"/>
        <v>69</v>
      </c>
      <c r="HJ59" s="187" t="str">
        <f t="shared" si="844"/>
        <v>Cape Verde</v>
      </c>
      <c r="HK59" s="188">
        <f t="shared" si="74"/>
        <v>61</v>
      </c>
      <c r="HL59" s="187" t="str">
        <f t="shared" si="845"/>
        <v>Saudi Arabia</v>
      </c>
      <c r="HM59" s="222"/>
      <c r="HN59" s="222"/>
      <c r="HO59" s="218"/>
      <c r="HP59" s="188" t="str">
        <f t="shared" si="846"/>
        <v/>
      </c>
      <c r="HQ59" s="188" t="str">
        <f>IF((HP59&lt;&gt;""),IF(OR($F59&lt;&gt;$G59,PrSettings!$M$4="●"),(($F59-$G59)=(HM59-HN59))*1,0),"")</f>
        <v/>
      </c>
      <c r="HR59" s="188" t="str">
        <f t="shared" si="847"/>
        <v/>
      </c>
      <c r="HS59" s="188" t="str">
        <f>IF(HP59&lt;&gt;"",IF(ABS($F59-$G59)&gt;=PrSettings!$M$7,(ABS($F59-$G59-HM59+HN59)&lt;=1)*1,IF(AND(HP59,$F59=$G59,$F59&gt;=PrSettings!$M$6),(ABS(HM59-$F59)&lt;=1)*1,IF(AND(HP59,$F59+$G59&gt;=PrSettings!$M$8),(ABS(HM59-$F59)+ABS(HN59-$G59)&lt;=1)*1,""))),"")</f>
        <v/>
      </c>
      <c r="HT59" s="220"/>
      <c r="HV59" s="186">
        <f t="shared" si="17"/>
        <v>69</v>
      </c>
      <c r="HW59" s="187" t="str">
        <f t="shared" si="848"/>
        <v>Cape Verde</v>
      </c>
      <c r="HX59" s="188">
        <f t="shared" si="77"/>
        <v>61</v>
      </c>
      <c r="HY59" s="187" t="str">
        <f t="shared" si="849"/>
        <v>Saudi Arabia</v>
      </c>
      <c r="HZ59" s="222"/>
      <c r="IA59" s="222"/>
      <c r="IB59" s="218"/>
      <c r="IC59" s="188" t="str">
        <f t="shared" si="850"/>
        <v/>
      </c>
      <c r="ID59" s="188" t="str">
        <f>IF((IC59&lt;&gt;""),IF(OR($F59&lt;&gt;$G59,PrSettings!$M$4="●"),(($F59-$G59)=(HZ59-IA59))*1,0),"")</f>
        <v/>
      </c>
      <c r="IE59" s="188" t="str">
        <f t="shared" si="851"/>
        <v/>
      </c>
      <c r="IF59" s="188" t="str">
        <f>IF(IC59&lt;&gt;"",IF(ABS($F59-$G59)&gt;=PrSettings!$M$7,(ABS($F59-$G59-HZ59+IA59)&lt;=1)*1,IF(AND(IC59,$F59=$G59,$F59&gt;=PrSettings!$M$6),(ABS(HZ59-$F59)&lt;=1)*1,IF(AND(IC59,$F59+$G59&gt;=PrSettings!$M$8),(ABS(HZ59-$F59)+ABS(IA59-$G59)&lt;=1)*1,""))),"")</f>
        <v/>
      </c>
      <c r="IG59" s="220"/>
      <c r="II59" s="186">
        <f t="shared" si="18"/>
        <v>69</v>
      </c>
      <c r="IJ59" s="187" t="str">
        <f t="shared" si="852"/>
        <v>Cape Verde</v>
      </c>
      <c r="IK59" s="188">
        <f t="shared" si="80"/>
        <v>61</v>
      </c>
      <c r="IL59" s="187" t="str">
        <f t="shared" si="853"/>
        <v>Saudi Arabia</v>
      </c>
      <c r="IM59" s="222"/>
      <c r="IN59" s="222"/>
      <c r="IO59" s="218"/>
      <c r="IP59" s="188" t="str">
        <f t="shared" si="854"/>
        <v/>
      </c>
      <c r="IQ59" s="188" t="str">
        <f>IF((IP59&lt;&gt;""),IF(OR($F59&lt;&gt;$G59,PrSettings!$M$4="●"),(($F59-$G59)=(IM59-IN59))*1,0),"")</f>
        <v/>
      </c>
      <c r="IR59" s="188" t="str">
        <f t="shared" si="855"/>
        <v/>
      </c>
      <c r="IS59" s="188" t="str">
        <f>IF(IP59&lt;&gt;"",IF(ABS($F59-$G59)&gt;=PrSettings!$M$7,(ABS($F59-$G59-IM59+IN59)&lt;=1)*1,IF(AND(IP59,$F59=$G59,$F59&gt;=PrSettings!$M$6),(ABS(IM59-$F59)&lt;=1)*1,IF(AND(IP59,$F59+$G59&gt;=PrSettings!$M$8),(ABS(IM59-$F59)+ABS(IN59-$G59)&lt;=1)*1,""))),"")</f>
        <v/>
      </c>
      <c r="IT59" s="220"/>
      <c r="IV59" s="186">
        <f t="shared" si="19"/>
        <v>69</v>
      </c>
      <c r="IW59" s="187" t="str">
        <f t="shared" si="856"/>
        <v>Cape Verde</v>
      </c>
      <c r="IX59" s="188">
        <f t="shared" si="83"/>
        <v>61</v>
      </c>
      <c r="IY59" s="187" t="str">
        <f t="shared" si="857"/>
        <v>Saudi Arabia</v>
      </c>
      <c r="IZ59" s="222"/>
      <c r="JA59" s="222"/>
      <c r="JB59" s="218"/>
      <c r="JC59" s="188" t="str">
        <f t="shared" si="858"/>
        <v/>
      </c>
      <c r="JD59" s="188" t="str">
        <f>IF((JC59&lt;&gt;""),IF(OR($F59&lt;&gt;$G59,PrSettings!$M$4="●"),(($F59-$G59)=(IZ59-JA59))*1,0),"")</f>
        <v/>
      </c>
      <c r="JE59" s="188" t="str">
        <f t="shared" si="859"/>
        <v/>
      </c>
      <c r="JF59" s="188" t="str">
        <f>IF(JC59&lt;&gt;"",IF(ABS($F59-$G59)&gt;=PrSettings!$M$7,(ABS($F59-$G59-IZ59+JA59)&lt;=1)*1,IF(AND(JC59,$F59=$G59,$F59&gt;=PrSettings!$M$6),(ABS(IZ59-$F59)&lt;=1)*1,IF(AND(JC59,$F59+$G59&gt;=PrSettings!$M$8),(ABS(IZ59-$F59)+ABS(JA59-$G59)&lt;=1)*1,""))),"")</f>
        <v/>
      </c>
      <c r="JG59" s="220"/>
      <c r="JI59" s="186">
        <f t="shared" si="20"/>
        <v>69</v>
      </c>
      <c r="JJ59" s="187" t="str">
        <f t="shared" si="860"/>
        <v>Cape Verde</v>
      </c>
      <c r="JK59" s="188">
        <f t="shared" si="86"/>
        <v>61</v>
      </c>
      <c r="JL59" s="187" t="str">
        <f t="shared" si="861"/>
        <v>Saudi Arabia</v>
      </c>
      <c r="JM59" s="222"/>
      <c r="JN59" s="222"/>
      <c r="JO59" s="218"/>
      <c r="JP59" s="188" t="str">
        <f t="shared" si="862"/>
        <v/>
      </c>
      <c r="JQ59" s="188" t="str">
        <f>IF((JP59&lt;&gt;""),IF(OR($F59&lt;&gt;$G59,PrSettings!$M$4="●"),(($F59-$G59)=(JM59-JN59))*1,0),"")</f>
        <v/>
      </c>
      <c r="JR59" s="188" t="str">
        <f t="shared" si="863"/>
        <v/>
      </c>
      <c r="JS59" s="188" t="str">
        <f>IF(JP59&lt;&gt;"",IF(ABS($F59-$G59)&gt;=PrSettings!$M$7,(ABS($F59-$G59-JM59+JN59)&lt;=1)*1,IF(AND(JP59,$F59=$G59,$F59&gt;=PrSettings!$M$6),(ABS(JM59-$F59)&lt;=1)*1,IF(AND(JP59,$F59+$G59&gt;=PrSettings!$M$8),(ABS(JM59-$F59)+ABS(JN59-$G59)&lt;=1)*1,""))),"")</f>
        <v/>
      </c>
      <c r="JT59" s="220"/>
      <c r="JV59" s="186">
        <f t="shared" si="21"/>
        <v>69</v>
      </c>
      <c r="JW59" s="187" t="str">
        <f t="shared" si="864"/>
        <v>Cape Verde</v>
      </c>
      <c r="JX59" s="188">
        <f t="shared" si="89"/>
        <v>61</v>
      </c>
      <c r="JY59" s="187" t="str">
        <f t="shared" si="865"/>
        <v>Saudi Arabia</v>
      </c>
      <c r="JZ59" s="222"/>
      <c r="KA59" s="222"/>
      <c r="KB59" s="218"/>
      <c r="KC59" s="188" t="str">
        <f t="shared" si="866"/>
        <v/>
      </c>
      <c r="KD59" s="188" t="str">
        <f>IF((KC59&lt;&gt;""),IF(OR($F59&lt;&gt;$G59,PrSettings!$M$4="●"),(($F59-$G59)=(JZ59-KA59))*1,0),"")</f>
        <v/>
      </c>
      <c r="KE59" s="188" t="str">
        <f t="shared" si="867"/>
        <v/>
      </c>
      <c r="KF59" s="188" t="str">
        <f>IF(KC59&lt;&gt;"",IF(ABS($F59-$G59)&gt;=PrSettings!$M$7,(ABS($F59-$G59-JZ59+KA59)&lt;=1)*1,IF(AND(KC59,$F59=$G59,$F59&gt;=PrSettings!$M$6),(ABS(JZ59-$F59)&lt;=1)*1,IF(AND(KC59,$F59+$G59&gt;=PrSettings!$M$8),(ABS(JZ59-$F59)+ABS(KA59-$G59)&lt;=1)*1,""))),"")</f>
        <v/>
      </c>
      <c r="KG59" s="220"/>
      <c r="KI59" s="186">
        <f t="shared" si="22"/>
        <v>69</v>
      </c>
      <c r="KJ59" s="187" t="str">
        <f t="shared" si="868"/>
        <v>Cape Verde</v>
      </c>
      <c r="KK59" s="188">
        <f t="shared" si="92"/>
        <v>61</v>
      </c>
      <c r="KL59" s="187" t="str">
        <f t="shared" si="869"/>
        <v>Saudi Arabia</v>
      </c>
      <c r="KM59" s="222"/>
      <c r="KN59" s="222"/>
      <c r="KO59" s="218"/>
      <c r="KP59" s="188" t="str">
        <f t="shared" si="870"/>
        <v/>
      </c>
      <c r="KQ59" s="188" t="str">
        <f>IF((KP59&lt;&gt;""),IF(OR($F59&lt;&gt;$G59,PrSettings!$M$4="●"),(($F59-$G59)=(KM59-KN59))*1,0),"")</f>
        <v/>
      </c>
      <c r="KR59" s="188" t="str">
        <f t="shared" si="871"/>
        <v/>
      </c>
      <c r="KS59" s="188" t="str">
        <f>IF(KP59&lt;&gt;"",IF(ABS($F59-$G59)&gt;=PrSettings!$M$7,(ABS($F59-$G59-KM59+KN59)&lt;=1)*1,IF(AND(KP59,$F59=$G59,$F59&gt;=PrSettings!$M$6),(ABS(KM59-$F59)&lt;=1)*1,IF(AND(KP59,$F59+$G59&gt;=PrSettings!$M$8),(ABS(KM59-$F59)+ABS(KN59-$G59)&lt;=1)*1,""))),"")</f>
        <v/>
      </c>
      <c r="KT59" s="220"/>
      <c r="KV59" s="186">
        <f t="shared" si="23"/>
        <v>69</v>
      </c>
      <c r="KW59" s="187" t="str">
        <f t="shared" si="872"/>
        <v>Cape Verde</v>
      </c>
      <c r="KX59" s="188">
        <f t="shared" si="95"/>
        <v>61</v>
      </c>
      <c r="KY59" s="187" t="str">
        <f t="shared" si="873"/>
        <v>Saudi Arabia</v>
      </c>
      <c r="KZ59" s="222"/>
      <c r="LA59" s="222"/>
      <c r="LB59" s="218"/>
      <c r="LC59" s="188" t="str">
        <f t="shared" si="874"/>
        <v/>
      </c>
      <c r="LD59" s="188" t="str">
        <f>IF((LC59&lt;&gt;""),IF(OR($F59&lt;&gt;$G59,PrSettings!$M$4="●"),(($F59-$G59)=(KZ59-LA59))*1,0),"")</f>
        <v/>
      </c>
      <c r="LE59" s="188" t="str">
        <f t="shared" si="875"/>
        <v/>
      </c>
      <c r="LF59" s="188" t="str">
        <f>IF(LC59&lt;&gt;"",IF(ABS($F59-$G59)&gt;=PrSettings!$M$7,(ABS($F59-$G59-KZ59+LA59)&lt;=1)*1,IF(AND(LC59,$F59=$G59,$F59&gt;=PrSettings!$M$6),(ABS(KZ59-$F59)&lt;=1)*1,IF(AND(LC59,$F59+$G59&gt;=PrSettings!$M$8),(ABS(KZ59-$F59)+ABS(LA59-$G59)&lt;=1)*1,""))),"")</f>
        <v/>
      </c>
      <c r="LG59" s="220"/>
      <c r="LI59" s="186">
        <f t="shared" si="24"/>
        <v>69</v>
      </c>
      <c r="LJ59" s="187" t="str">
        <f t="shared" si="876"/>
        <v>Cape Verde</v>
      </c>
      <c r="LK59" s="188">
        <f t="shared" si="98"/>
        <v>61</v>
      </c>
      <c r="LL59" s="187" t="str">
        <f t="shared" si="877"/>
        <v>Saudi Arabia</v>
      </c>
      <c r="LM59" s="222"/>
      <c r="LN59" s="222"/>
      <c r="LO59" s="218"/>
      <c r="LP59" s="188" t="str">
        <f t="shared" si="878"/>
        <v/>
      </c>
      <c r="LQ59" s="188" t="str">
        <f>IF((LP59&lt;&gt;""),IF(OR($F59&lt;&gt;$G59,PrSettings!$M$4="●"),(($F59-$G59)=(LM59-LN59))*1,0),"")</f>
        <v/>
      </c>
      <c r="LR59" s="188" t="str">
        <f t="shared" si="879"/>
        <v/>
      </c>
      <c r="LS59" s="188" t="str">
        <f>IF(LP59&lt;&gt;"",IF(ABS($F59-$G59)&gt;=PrSettings!$M$7,(ABS($F59-$G59-LM59+LN59)&lt;=1)*1,IF(AND(LP59,$F59=$G59,$F59&gt;=PrSettings!$M$6),(ABS(LM59-$F59)&lt;=1)*1,IF(AND(LP59,$F59+$G59&gt;=PrSettings!$M$8),(ABS(LM59-$F59)+ABS(LN59-$G59)&lt;=1)*1,""))),"")</f>
        <v/>
      </c>
      <c r="LT59" s="220"/>
      <c r="LV59" s="186">
        <f t="shared" si="25"/>
        <v>69</v>
      </c>
      <c r="LW59" s="187" t="str">
        <f t="shared" si="880"/>
        <v>Cape Verde</v>
      </c>
      <c r="LX59" s="188">
        <f t="shared" si="101"/>
        <v>61</v>
      </c>
      <c r="LY59" s="187" t="str">
        <f t="shared" si="881"/>
        <v>Saudi Arabia</v>
      </c>
      <c r="LZ59" s="222"/>
      <c r="MA59" s="222"/>
      <c r="MB59" s="218"/>
      <c r="MC59" s="188" t="str">
        <f t="shared" si="882"/>
        <v/>
      </c>
      <c r="MD59" s="188" t="str">
        <f>IF((MC59&lt;&gt;""),IF(OR($F59&lt;&gt;$G59,PrSettings!$M$4="●"),(($F59-$G59)=(LZ59-MA59))*1,0),"")</f>
        <v/>
      </c>
      <c r="ME59" s="188" t="str">
        <f t="shared" si="883"/>
        <v/>
      </c>
      <c r="MF59" s="188" t="str">
        <f>IF(MC59&lt;&gt;"",IF(ABS($F59-$G59)&gt;=PrSettings!$M$7,(ABS($F59-$G59-LZ59+MA59)&lt;=1)*1,IF(AND(MC59,$F59=$G59,$F59&gt;=PrSettings!$M$6),(ABS(LZ59-$F59)&lt;=1)*1,IF(AND(MC59,$F59+$G59&gt;=PrSettings!$M$8),(ABS(LZ59-$F59)+ABS(MA59-$G59)&lt;=1)*1,""))),"")</f>
        <v/>
      </c>
      <c r="MG59" s="220"/>
    </row>
    <row r="60" spans="2:345">
      <c r="B60" s="186">
        <f>INDEX(Groups!$C$7:$C$65,MATCH(C60,Groups!$D$7:$D$65,0))</f>
        <v>17</v>
      </c>
      <c r="C60" s="187" t="str">
        <f>CalcH!$P$27</f>
        <v>Uruguay</v>
      </c>
      <c r="D60" s="188">
        <f>INDEX(Groups!$C$7:$C$65,MATCH(E60,Groups!$D$7:$D$65,0))</f>
        <v>2</v>
      </c>
      <c r="E60" s="187" t="str">
        <f>CalcH!$Q$27</f>
        <v>Spain</v>
      </c>
      <c r="F60" s="189" t="str">
        <f>CalcH!$R$27</f>
        <v/>
      </c>
      <c r="G60" s="190" t="str">
        <f>CalcH!$S$27</f>
        <v/>
      </c>
      <c r="I60" s="186">
        <f t="shared" si="0"/>
        <v>17</v>
      </c>
      <c r="J60" s="187" t="str">
        <f t="shared" si="780"/>
        <v>Uruguay</v>
      </c>
      <c r="K60" s="188">
        <f t="shared" si="26"/>
        <v>2</v>
      </c>
      <c r="L60" s="187" t="str">
        <f t="shared" si="781"/>
        <v>Spain</v>
      </c>
      <c r="M60" s="222"/>
      <c r="N60" s="222"/>
      <c r="O60" s="467"/>
      <c r="P60" s="188" t="str">
        <f t="shared" si="782"/>
        <v/>
      </c>
      <c r="Q60" s="188" t="str">
        <f>IF((P60&lt;&gt;""),IF(OR($F60&lt;&gt;$G60,PrSettings!$M$4="●"),(($F60-$G60)=(M60-N60))*1,0),"")</f>
        <v/>
      </c>
      <c r="R60" s="188" t="str">
        <f t="shared" si="783"/>
        <v/>
      </c>
      <c r="S60" s="188" t="str">
        <f>IF(P60&lt;&gt;"",IF(ABS($F60-$G60)&gt;=PrSettings!$M$7,(ABS($F60-$G60-M60+N60)&lt;=1)*1,IF(AND(P60,$F60=$G60,$F60&gt;=PrSettings!$M$6),(ABS(M60-$F60)&lt;=1)*1,IF(AND(P60,$F60+$G60&gt;=PrSettings!$M$8),(ABS(M60-$F60)+ABS(N60-$G60)&lt;=1)*1,""))),"")</f>
        <v/>
      </c>
      <c r="T60" s="468"/>
      <c r="V60" s="186">
        <f t="shared" si="1"/>
        <v>17</v>
      </c>
      <c r="W60" s="187" t="str">
        <f t="shared" si="784"/>
        <v>Uruguay</v>
      </c>
      <c r="X60" s="188">
        <f t="shared" si="29"/>
        <v>2</v>
      </c>
      <c r="Y60" s="187" t="str">
        <f t="shared" si="785"/>
        <v>Spain</v>
      </c>
      <c r="Z60" s="222"/>
      <c r="AA60" s="222"/>
      <c r="AB60" s="467"/>
      <c r="AC60" s="188" t="str">
        <f t="shared" si="786"/>
        <v/>
      </c>
      <c r="AD60" s="188" t="str">
        <f>IF((AC60&lt;&gt;""),IF(OR($F60&lt;&gt;$G60,PrSettings!$M$4="●"),(($F60-$G60)=(Z60-AA60))*1,0),"")</f>
        <v/>
      </c>
      <c r="AE60" s="188" t="str">
        <f t="shared" si="787"/>
        <v/>
      </c>
      <c r="AF60" s="188" t="str">
        <f>IF(AC60&lt;&gt;"",IF(ABS($F60-$G60)&gt;=PrSettings!$M$7,(ABS($F60-$G60-Z60+AA60)&lt;=1)*1,IF(AND(AC60,$F60=$G60,$F60&gt;=PrSettings!$M$6),(ABS(Z60-$F60)&lt;=1)*1,IF(AND(AC60,$F60+$G60&gt;=PrSettings!$M$8),(ABS(Z60-$F60)+ABS(AA60-$G60)&lt;=1)*1,""))),"")</f>
        <v/>
      </c>
      <c r="AG60" s="468"/>
      <c r="AI60" s="186">
        <f t="shared" si="2"/>
        <v>17</v>
      </c>
      <c r="AJ60" s="187" t="str">
        <f t="shared" si="788"/>
        <v>Uruguay</v>
      </c>
      <c r="AK60" s="188">
        <f t="shared" si="32"/>
        <v>2</v>
      </c>
      <c r="AL60" s="187" t="str">
        <f t="shared" si="789"/>
        <v>Spain</v>
      </c>
      <c r="AM60" s="222"/>
      <c r="AN60" s="222"/>
      <c r="AO60" s="467"/>
      <c r="AP60" s="188" t="str">
        <f t="shared" si="790"/>
        <v/>
      </c>
      <c r="AQ60" s="188" t="str">
        <f>IF((AP60&lt;&gt;""),IF(OR($F60&lt;&gt;$G60,PrSettings!$M$4="●"),(($F60-$G60)=(AM60-AN60))*1,0),"")</f>
        <v/>
      </c>
      <c r="AR60" s="188" t="str">
        <f t="shared" si="791"/>
        <v/>
      </c>
      <c r="AS60" s="188" t="str">
        <f>IF(AP60&lt;&gt;"",IF(ABS($F60-$G60)&gt;=PrSettings!$M$7,(ABS($F60-$G60-AM60+AN60)&lt;=1)*1,IF(AND(AP60,$F60=$G60,$F60&gt;=PrSettings!$M$6),(ABS(AM60-$F60)&lt;=1)*1,IF(AND(AP60,$F60+$G60&gt;=PrSettings!$M$8),(ABS(AM60-$F60)+ABS(AN60-$G60)&lt;=1)*1,""))),"")</f>
        <v/>
      </c>
      <c r="AT60" s="468"/>
      <c r="AV60" s="186">
        <f t="shared" si="3"/>
        <v>17</v>
      </c>
      <c r="AW60" s="187" t="str">
        <f t="shared" si="792"/>
        <v>Uruguay</v>
      </c>
      <c r="AX60" s="188">
        <f t="shared" si="35"/>
        <v>2</v>
      </c>
      <c r="AY60" s="187" t="str">
        <f t="shared" si="793"/>
        <v>Spain</v>
      </c>
      <c r="AZ60" s="222"/>
      <c r="BA60" s="222"/>
      <c r="BB60" s="467"/>
      <c r="BC60" s="188" t="str">
        <f t="shared" si="794"/>
        <v/>
      </c>
      <c r="BD60" s="188" t="str">
        <f>IF((BC60&lt;&gt;""),IF(OR($F60&lt;&gt;$G60,PrSettings!$M$4="●"),(($F60-$G60)=(AZ60-BA60))*1,0),"")</f>
        <v/>
      </c>
      <c r="BE60" s="188" t="str">
        <f t="shared" si="795"/>
        <v/>
      </c>
      <c r="BF60" s="188" t="str">
        <f>IF(BC60&lt;&gt;"",IF(ABS($F60-$G60)&gt;=PrSettings!$M$7,(ABS($F60-$G60-AZ60+BA60)&lt;=1)*1,IF(AND(BC60,$F60=$G60,$F60&gt;=PrSettings!$M$6),(ABS(AZ60-$F60)&lt;=1)*1,IF(AND(BC60,$F60+$G60&gt;=PrSettings!$M$8),(ABS(AZ60-$F60)+ABS(BA60-$G60)&lt;=1)*1,""))),"")</f>
        <v/>
      </c>
      <c r="BG60" s="468"/>
      <c r="BI60" s="186">
        <f t="shared" si="4"/>
        <v>17</v>
      </c>
      <c r="BJ60" s="187" t="str">
        <f t="shared" si="796"/>
        <v>Uruguay</v>
      </c>
      <c r="BK60" s="188">
        <f t="shared" si="38"/>
        <v>2</v>
      </c>
      <c r="BL60" s="187" t="str">
        <f t="shared" si="797"/>
        <v>Spain</v>
      </c>
      <c r="BM60" s="222"/>
      <c r="BN60" s="222"/>
      <c r="BO60" s="467"/>
      <c r="BP60" s="188" t="str">
        <f t="shared" si="798"/>
        <v/>
      </c>
      <c r="BQ60" s="188" t="str">
        <f>IF((BP60&lt;&gt;""),IF(OR($F60&lt;&gt;$G60,PrSettings!$M$4="●"),(($F60-$G60)=(BM60-BN60))*1,0),"")</f>
        <v/>
      </c>
      <c r="BR60" s="188" t="str">
        <f t="shared" si="799"/>
        <v/>
      </c>
      <c r="BS60" s="188" t="str">
        <f>IF(BP60&lt;&gt;"",IF(ABS($F60-$G60)&gt;=PrSettings!$M$7,(ABS($F60-$G60-BM60+BN60)&lt;=1)*1,IF(AND(BP60,$F60=$G60,$F60&gt;=PrSettings!$M$6),(ABS(BM60-$F60)&lt;=1)*1,IF(AND(BP60,$F60+$G60&gt;=PrSettings!$M$8),(ABS(BM60-$F60)+ABS(BN60-$G60)&lt;=1)*1,""))),"")</f>
        <v/>
      </c>
      <c r="BT60" s="468"/>
      <c r="BV60" s="186">
        <f t="shared" si="5"/>
        <v>17</v>
      </c>
      <c r="BW60" s="187" t="str">
        <f t="shared" si="800"/>
        <v>Uruguay</v>
      </c>
      <c r="BX60" s="188">
        <f t="shared" si="41"/>
        <v>2</v>
      </c>
      <c r="BY60" s="187" t="str">
        <f t="shared" si="801"/>
        <v>Spain</v>
      </c>
      <c r="BZ60" s="222"/>
      <c r="CA60" s="222"/>
      <c r="CB60" s="467"/>
      <c r="CC60" s="188" t="str">
        <f t="shared" si="802"/>
        <v/>
      </c>
      <c r="CD60" s="188" t="str">
        <f>IF((CC60&lt;&gt;""),IF(OR($F60&lt;&gt;$G60,PrSettings!$M$4="●"),(($F60-$G60)=(BZ60-CA60))*1,0),"")</f>
        <v/>
      </c>
      <c r="CE60" s="188" t="str">
        <f t="shared" si="803"/>
        <v/>
      </c>
      <c r="CF60" s="188" t="str">
        <f>IF(CC60&lt;&gt;"",IF(ABS($F60-$G60)&gt;=PrSettings!$M$7,(ABS($F60-$G60-BZ60+CA60)&lt;=1)*1,IF(AND(CC60,$F60=$G60,$F60&gt;=PrSettings!$M$6),(ABS(BZ60-$F60)&lt;=1)*1,IF(AND(CC60,$F60+$G60&gt;=PrSettings!$M$8),(ABS(BZ60-$F60)+ABS(CA60-$G60)&lt;=1)*1,""))),"")</f>
        <v/>
      </c>
      <c r="CG60" s="468"/>
      <c r="CI60" s="186">
        <f t="shared" si="6"/>
        <v>17</v>
      </c>
      <c r="CJ60" s="187" t="str">
        <f t="shared" si="804"/>
        <v>Uruguay</v>
      </c>
      <c r="CK60" s="188">
        <f t="shared" si="44"/>
        <v>2</v>
      </c>
      <c r="CL60" s="187" t="str">
        <f t="shared" si="805"/>
        <v>Spain</v>
      </c>
      <c r="CM60" s="222"/>
      <c r="CN60" s="222"/>
      <c r="CO60" s="467"/>
      <c r="CP60" s="188" t="str">
        <f t="shared" si="806"/>
        <v/>
      </c>
      <c r="CQ60" s="188" t="str">
        <f>IF((CP60&lt;&gt;""),IF(OR($F60&lt;&gt;$G60,PrSettings!$M$4="●"),(($F60-$G60)=(CM60-CN60))*1,0),"")</f>
        <v/>
      </c>
      <c r="CR60" s="188" t="str">
        <f t="shared" si="807"/>
        <v/>
      </c>
      <c r="CS60" s="188" t="str">
        <f>IF(CP60&lt;&gt;"",IF(ABS($F60-$G60)&gt;=PrSettings!$M$7,(ABS($F60-$G60-CM60+CN60)&lt;=1)*1,IF(AND(CP60,$F60=$G60,$F60&gt;=PrSettings!$M$6),(ABS(CM60-$F60)&lt;=1)*1,IF(AND(CP60,$F60+$G60&gt;=PrSettings!$M$8),(ABS(CM60-$F60)+ABS(CN60-$G60)&lt;=1)*1,""))),"")</f>
        <v/>
      </c>
      <c r="CT60" s="468"/>
      <c r="CV60" s="186">
        <f t="shared" si="7"/>
        <v>17</v>
      </c>
      <c r="CW60" s="187" t="str">
        <f t="shared" si="808"/>
        <v>Uruguay</v>
      </c>
      <c r="CX60" s="188">
        <f t="shared" si="47"/>
        <v>2</v>
      </c>
      <c r="CY60" s="187" t="str">
        <f t="shared" si="809"/>
        <v>Spain</v>
      </c>
      <c r="CZ60" s="222"/>
      <c r="DA60" s="222"/>
      <c r="DB60" s="467"/>
      <c r="DC60" s="188" t="str">
        <f t="shared" si="810"/>
        <v/>
      </c>
      <c r="DD60" s="188" t="str">
        <f>IF((DC60&lt;&gt;""),IF(OR($F60&lt;&gt;$G60,PrSettings!$M$4="●"),(($F60-$G60)=(CZ60-DA60))*1,0),"")</f>
        <v/>
      </c>
      <c r="DE60" s="188" t="str">
        <f t="shared" si="811"/>
        <v/>
      </c>
      <c r="DF60" s="188" t="str">
        <f>IF(DC60&lt;&gt;"",IF(ABS($F60-$G60)&gt;=PrSettings!$M$7,(ABS($F60-$G60-CZ60+DA60)&lt;=1)*1,IF(AND(DC60,$F60=$G60,$F60&gt;=PrSettings!$M$6),(ABS(CZ60-$F60)&lt;=1)*1,IF(AND(DC60,$F60+$G60&gt;=PrSettings!$M$8),(ABS(CZ60-$F60)+ABS(DA60-$G60)&lt;=1)*1,""))),"")</f>
        <v/>
      </c>
      <c r="DG60" s="468"/>
      <c r="DI60" s="186">
        <f t="shared" si="8"/>
        <v>17</v>
      </c>
      <c r="DJ60" s="187" t="str">
        <f t="shared" si="812"/>
        <v>Uruguay</v>
      </c>
      <c r="DK60" s="188">
        <f t="shared" si="50"/>
        <v>2</v>
      </c>
      <c r="DL60" s="187" t="str">
        <f t="shared" si="813"/>
        <v>Spain</v>
      </c>
      <c r="DM60" s="222"/>
      <c r="DN60" s="222"/>
      <c r="DO60" s="467"/>
      <c r="DP60" s="188" t="str">
        <f t="shared" si="814"/>
        <v/>
      </c>
      <c r="DQ60" s="188" t="str">
        <f>IF((DP60&lt;&gt;""),IF(OR($F60&lt;&gt;$G60,PrSettings!$M$4="●"),(($F60-$G60)=(DM60-DN60))*1,0),"")</f>
        <v/>
      </c>
      <c r="DR60" s="188" t="str">
        <f t="shared" si="815"/>
        <v/>
      </c>
      <c r="DS60" s="188" t="str">
        <f>IF(DP60&lt;&gt;"",IF(ABS($F60-$G60)&gt;=PrSettings!$M$7,(ABS($F60-$G60-DM60+DN60)&lt;=1)*1,IF(AND(DP60,$F60=$G60,$F60&gt;=PrSettings!$M$6),(ABS(DM60-$F60)&lt;=1)*1,IF(AND(DP60,$F60+$G60&gt;=PrSettings!$M$8),(ABS(DM60-$F60)+ABS(DN60-$G60)&lt;=1)*1,""))),"")</f>
        <v/>
      </c>
      <c r="DT60" s="468"/>
      <c r="DV60" s="186">
        <f t="shared" si="9"/>
        <v>17</v>
      </c>
      <c r="DW60" s="187" t="str">
        <f t="shared" si="816"/>
        <v>Uruguay</v>
      </c>
      <c r="DX60" s="188">
        <f t="shared" si="53"/>
        <v>2</v>
      </c>
      <c r="DY60" s="187" t="str">
        <f t="shared" si="817"/>
        <v>Spain</v>
      </c>
      <c r="DZ60" s="222"/>
      <c r="EA60" s="222"/>
      <c r="EB60" s="467"/>
      <c r="EC60" s="188" t="str">
        <f t="shared" si="818"/>
        <v/>
      </c>
      <c r="ED60" s="188" t="str">
        <f>IF((EC60&lt;&gt;""),IF(OR($F60&lt;&gt;$G60,PrSettings!$M$4="●"),(($F60-$G60)=(DZ60-EA60))*1,0),"")</f>
        <v/>
      </c>
      <c r="EE60" s="188" t="str">
        <f t="shared" si="819"/>
        <v/>
      </c>
      <c r="EF60" s="188" t="str">
        <f>IF(EC60&lt;&gt;"",IF(ABS($F60-$G60)&gt;=PrSettings!$M$7,(ABS($F60-$G60-DZ60+EA60)&lt;=1)*1,IF(AND(EC60,$F60=$G60,$F60&gt;=PrSettings!$M$6),(ABS(DZ60-$F60)&lt;=1)*1,IF(AND(EC60,$F60+$G60&gt;=PrSettings!$M$8),(ABS(DZ60-$F60)+ABS(EA60-$G60)&lt;=1)*1,""))),"")</f>
        <v/>
      </c>
      <c r="EG60" s="468"/>
      <c r="EI60" s="186">
        <f t="shared" si="10"/>
        <v>17</v>
      </c>
      <c r="EJ60" s="187" t="str">
        <f t="shared" si="820"/>
        <v>Uruguay</v>
      </c>
      <c r="EK60" s="188">
        <f t="shared" si="56"/>
        <v>2</v>
      </c>
      <c r="EL60" s="187" t="str">
        <f t="shared" si="821"/>
        <v>Spain</v>
      </c>
      <c r="EM60" s="222"/>
      <c r="EN60" s="222"/>
      <c r="EO60" s="467"/>
      <c r="EP60" s="188" t="str">
        <f t="shared" si="822"/>
        <v/>
      </c>
      <c r="EQ60" s="188" t="str">
        <f>IF((EP60&lt;&gt;""),IF(OR($F60&lt;&gt;$G60,PrSettings!$M$4="●"),(($F60-$G60)=(EM60-EN60))*1,0),"")</f>
        <v/>
      </c>
      <c r="ER60" s="188" t="str">
        <f t="shared" si="823"/>
        <v/>
      </c>
      <c r="ES60" s="188" t="str">
        <f>IF(EP60&lt;&gt;"",IF(ABS($F60-$G60)&gt;=PrSettings!$M$7,(ABS($F60-$G60-EM60+EN60)&lt;=1)*1,IF(AND(EP60,$F60=$G60,$F60&gt;=PrSettings!$M$6),(ABS(EM60-$F60)&lt;=1)*1,IF(AND(EP60,$F60+$G60&gt;=PrSettings!$M$8),(ABS(EM60-$F60)+ABS(EN60-$G60)&lt;=1)*1,""))),"")</f>
        <v/>
      </c>
      <c r="ET60" s="468"/>
      <c r="EV60" s="186">
        <f t="shared" si="11"/>
        <v>17</v>
      </c>
      <c r="EW60" s="187" t="str">
        <f t="shared" si="824"/>
        <v>Uruguay</v>
      </c>
      <c r="EX60" s="188">
        <f t="shared" si="59"/>
        <v>2</v>
      </c>
      <c r="EY60" s="187" t="str">
        <f t="shared" si="825"/>
        <v>Spain</v>
      </c>
      <c r="EZ60" s="222"/>
      <c r="FA60" s="222"/>
      <c r="FB60" s="467"/>
      <c r="FC60" s="188" t="str">
        <f t="shared" si="826"/>
        <v/>
      </c>
      <c r="FD60" s="188" t="str">
        <f>IF((FC60&lt;&gt;""),IF(OR($F60&lt;&gt;$G60,PrSettings!$M$4="●"),(($F60-$G60)=(EZ60-FA60))*1,0),"")</f>
        <v/>
      </c>
      <c r="FE60" s="188" t="str">
        <f t="shared" si="827"/>
        <v/>
      </c>
      <c r="FF60" s="188" t="str">
        <f>IF(FC60&lt;&gt;"",IF(ABS($F60-$G60)&gt;=PrSettings!$M$7,(ABS($F60-$G60-EZ60+FA60)&lt;=1)*1,IF(AND(FC60,$F60=$G60,$F60&gt;=PrSettings!$M$6),(ABS(EZ60-$F60)&lt;=1)*1,IF(AND(FC60,$F60+$G60&gt;=PrSettings!$M$8),(ABS(EZ60-$F60)+ABS(FA60-$G60)&lt;=1)*1,""))),"")</f>
        <v/>
      </c>
      <c r="FG60" s="468"/>
      <c r="FI60" s="186">
        <f t="shared" si="12"/>
        <v>17</v>
      </c>
      <c r="FJ60" s="187" t="str">
        <f t="shared" si="828"/>
        <v>Uruguay</v>
      </c>
      <c r="FK60" s="188">
        <f t="shared" si="62"/>
        <v>2</v>
      </c>
      <c r="FL60" s="187" t="str">
        <f t="shared" si="829"/>
        <v>Spain</v>
      </c>
      <c r="FM60" s="222"/>
      <c r="FN60" s="222"/>
      <c r="FO60" s="467"/>
      <c r="FP60" s="188" t="str">
        <f t="shared" si="830"/>
        <v/>
      </c>
      <c r="FQ60" s="188" t="str">
        <f>IF((FP60&lt;&gt;""),IF(OR($F60&lt;&gt;$G60,PrSettings!$M$4="●"),(($F60-$G60)=(FM60-FN60))*1,0),"")</f>
        <v/>
      </c>
      <c r="FR60" s="188" t="str">
        <f t="shared" si="831"/>
        <v/>
      </c>
      <c r="FS60" s="188" t="str">
        <f>IF(FP60&lt;&gt;"",IF(ABS($F60-$G60)&gt;=PrSettings!$M$7,(ABS($F60-$G60-FM60+FN60)&lt;=1)*1,IF(AND(FP60,$F60=$G60,$F60&gt;=PrSettings!$M$6),(ABS(FM60-$F60)&lt;=1)*1,IF(AND(FP60,$F60+$G60&gt;=PrSettings!$M$8),(ABS(FM60-$F60)+ABS(FN60-$G60)&lt;=1)*1,""))),"")</f>
        <v/>
      </c>
      <c r="FT60" s="468"/>
      <c r="FV60" s="186">
        <f t="shared" si="13"/>
        <v>17</v>
      </c>
      <c r="FW60" s="187" t="str">
        <f t="shared" si="832"/>
        <v>Uruguay</v>
      </c>
      <c r="FX60" s="188">
        <f t="shared" si="65"/>
        <v>2</v>
      </c>
      <c r="FY60" s="187" t="str">
        <f t="shared" si="833"/>
        <v>Spain</v>
      </c>
      <c r="FZ60" s="222"/>
      <c r="GA60" s="222"/>
      <c r="GB60" s="467"/>
      <c r="GC60" s="188" t="str">
        <f t="shared" si="834"/>
        <v/>
      </c>
      <c r="GD60" s="188" t="str">
        <f>IF((GC60&lt;&gt;""),IF(OR($F60&lt;&gt;$G60,PrSettings!$M$4="●"),(($F60-$G60)=(FZ60-GA60))*1,0),"")</f>
        <v/>
      </c>
      <c r="GE60" s="188" t="str">
        <f t="shared" si="835"/>
        <v/>
      </c>
      <c r="GF60" s="188" t="str">
        <f>IF(GC60&lt;&gt;"",IF(ABS($F60-$G60)&gt;=PrSettings!$M$7,(ABS($F60-$G60-FZ60+GA60)&lt;=1)*1,IF(AND(GC60,$F60=$G60,$F60&gt;=PrSettings!$M$6),(ABS(FZ60-$F60)&lt;=1)*1,IF(AND(GC60,$F60+$G60&gt;=PrSettings!$M$8),(ABS(FZ60-$F60)+ABS(GA60-$G60)&lt;=1)*1,""))),"")</f>
        <v/>
      </c>
      <c r="GG60" s="468"/>
      <c r="GI60" s="186">
        <f t="shared" si="14"/>
        <v>17</v>
      </c>
      <c r="GJ60" s="187" t="str">
        <f t="shared" si="836"/>
        <v>Uruguay</v>
      </c>
      <c r="GK60" s="188">
        <f t="shared" si="68"/>
        <v>2</v>
      </c>
      <c r="GL60" s="187" t="str">
        <f t="shared" si="837"/>
        <v>Spain</v>
      </c>
      <c r="GM60" s="222"/>
      <c r="GN60" s="222"/>
      <c r="GO60" s="467"/>
      <c r="GP60" s="188" t="str">
        <f t="shared" si="838"/>
        <v/>
      </c>
      <c r="GQ60" s="188" t="str">
        <f>IF((GP60&lt;&gt;""),IF(OR($F60&lt;&gt;$G60,PrSettings!$M$4="●"),(($F60-$G60)=(GM60-GN60))*1,0),"")</f>
        <v/>
      </c>
      <c r="GR60" s="188" t="str">
        <f t="shared" si="839"/>
        <v/>
      </c>
      <c r="GS60" s="188" t="str">
        <f>IF(GP60&lt;&gt;"",IF(ABS($F60-$G60)&gt;=PrSettings!$M$7,(ABS($F60-$G60-GM60+GN60)&lt;=1)*1,IF(AND(GP60,$F60=$G60,$F60&gt;=PrSettings!$M$6),(ABS(GM60-$F60)&lt;=1)*1,IF(AND(GP60,$F60+$G60&gt;=PrSettings!$M$8),(ABS(GM60-$F60)+ABS(GN60-$G60)&lt;=1)*1,""))),"")</f>
        <v/>
      </c>
      <c r="GT60" s="468"/>
      <c r="GV60" s="186">
        <f t="shared" si="15"/>
        <v>17</v>
      </c>
      <c r="GW60" s="187" t="str">
        <f t="shared" si="840"/>
        <v>Uruguay</v>
      </c>
      <c r="GX60" s="188">
        <f t="shared" si="71"/>
        <v>2</v>
      </c>
      <c r="GY60" s="187" t="str">
        <f t="shared" si="841"/>
        <v>Spain</v>
      </c>
      <c r="GZ60" s="222"/>
      <c r="HA60" s="222"/>
      <c r="HB60" s="467"/>
      <c r="HC60" s="188" t="str">
        <f t="shared" si="842"/>
        <v/>
      </c>
      <c r="HD60" s="188" t="str">
        <f>IF((HC60&lt;&gt;""),IF(OR($F60&lt;&gt;$G60,PrSettings!$M$4="●"),(($F60-$G60)=(GZ60-HA60))*1,0),"")</f>
        <v/>
      </c>
      <c r="HE60" s="188" t="str">
        <f t="shared" si="843"/>
        <v/>
      </c>
      <c r="HF60" s="188" t="str">
        <f>IF(HC60&lt;&gt;"",IF(ABS($F60-$G60)&gt;=PrSettings!$M$7,(ABS($F60-$G60-GZ60+HA60)&lt;=1)*1,IF(AND(HC60,$F60=$G60,$F60&gt;=PrSettings!$M$6),(ABS(GZ60-$F60)&lt;=1)*1,IF(AND(HC60,$F60+$G60&gt;=PrSettings!$M$8),(ABS(GZ60-$F60)+ABS(HA60-$G60)&lt;=1)*1,""))),"")</f>
        <v/>
      </c>
      <c r="HG60" s="468"/>
      <c r="HI60" s="186">
        <f t="shared" si="16"/>
        <v>17</v>
      </c>
      <c r="HJ60" s="187" t="str">
        <f t="shared" si="844"/>
        <v>Uruguay</v>
      </c>
      <c r="HK60" s="188">
        <f t="shared" si="74"/>
        <v>2</v>
      </c>
      <c r="HL60" s="187" t="str">
        <f t="shared" si="845"/>
        <v>Spain</v>
      </c>
      <c r="HM60" s="222"/>
      <c r="HN60" s="222"/>
      <c r="HO60" s="467"/>
      <c r="HP60" s="188" t="str">
        <f t="shared" si="846"/>
        <v/>
      </c>
      <c r="HQ60" s="188" t="str">
        <f>IF((HP60&lt;&gt;""),IF(OR($F60&lt;&gt;$G60,PrSettings!$M$4="●"),(($F60-$G60)=(HM60-HN60))*1,0),"")</f>
        <v/>
      </c>
      <c r="HR60" s="188" t="str">
        <f t="shared" si="847"/>
        <v/>
      </c>
      <c r="HS60" s="188" t="str">
        <f>IF(HP60&lt;&gt;"",IF(ABS($F60-$G60)&gt;=PrSettings!$M$7,(ABS($F60-$G60-HM60+HN60)&lt;=1)*1,IF(AND(HP60,$F60=$G60,$F60&gt;=PrSettings!$M$6),(ABS(HM60-$F60)&lt;=1)*1,IF(AND(HP60,$F60+$G60&gt;=PrSettings!$M$8),(ABS(HM60-$F60)+ABS(HN60-$G60)&lt;=1)*1,""))),"")</f>
        <v/>
      </c>
      <c r="HT60" s="468"/>
      <c r="HV60" s="186">
        <f t="shared" si="17"/>
        <v>17</v>
      </c>
      <c r="HW60" s="187" t="str">
        <f t="shared" si="848"/>
        <v>Uruguay</v>
      </c>
      <c r="HX60" s="188">
        <f t="shared" si="77"/>
        <v>2</v>
      </c>
      <c r="HY60" s="187" t="str">
        <f t="shared" si="849"/>
        <v>Spain</v>
      </c>
      <c r="HZ60" s="222"/>
      <c r="IA60" s="222"/>
      <c r="IB60" s="467"/>
      <c r="IC60" s="188" t="str">
        <f t="shared" si="850"/>
        <v/>
      </c>
      <c r="ID60" s="188" t="str">
        <f>IF((IC60&lt;&gt;""),IF(OR($F60&lt;&gt;$G60,PrSettings!$M$4="●"),(($F60-$G60)=(HZ60-IA60))*1,0),"")</f>
        <v/>
      </c>
      <c r="IE60" s="188" t="str">
        <f t="shared" si="851"/>
        <v/>
      </c>
      <c r="IF60" s="188" t="str">
        <f>IF(IC60&lt;&gt;"",IF(ABS($F60-$G60)&gt;=PrSettings!$M$7,(ABS($F60-$G60-HZ60+IA60)&lt;=1)*1,IF(AND(IC60,$F60=$G60,$F60&gt;=PrSettings!$M$6),(ABS(HZ60-$F60)&lt;=1)*1,IF(AND(IC60,$F60+$G60&gt;=PrSettings!$M$8),(ABS(HZ60-$F60)+ABS(IA60-$G60)&lt;=1)*1,""))),"")</f>
        <v/>
      </c>
      <c r="IG60" s="468"/>
      <c r="II60" s="186">
        <f t="shared" si="18"/>
        <v>17</v>
      </c>
      <c r="IJ60" s="187" t="str">
        <f t="shared" si="852"/>
        <v>Uruguay</v>
      </c>
      <c r="IK60" s="188">
        <f t="shared" si="80"/>
        <v>2</v>
      </c>
      <c r="IL60" s="187" t="str">
        <f t="shared" si="853"/>
        <v>Spain</v>
      </c>
      <c r="IM60" s="222"/>
      <c r="IN60" s="222"/>
      <c r="IO60" s="467"/>
      <c r="IP60" s="188" t="str">
        <f t="shared" si="854"/>
        <v/>
      </c>
      <c r="IQ60" s="188" t="str">
        <f>IF((IP60&lt;&gt;""),IF(OR($F60&lt;&gt;$G60,PrSettings!$M$4="●"),(($F60-$G60)=(IM60-IN60))*1,0),"")</f>
        <v/>
      </c>
      <c r="IR60" s="188" t="str">
        <f t="shared" si="855"/>
        <v/>
      </c>
      <c r="IS60" s="188" t="str">
        <f>IF(IP60&lt;&gt;"",IF(ABS($F60-$G60)&gt;=PrSettings!$M$7,(ABS($F60-$G60-IM60+IN60)&lt;=1)*1,IF(AND(IP60,$F60=$G60,$F60&gt;=PrSettings!$M$6),(ABS(IM60-$F60)&lt;=1)*1,IF(AND(IP60,$F60+$G60&gt;=PrSettings!$M$8),(ABS(IM60-$F60)+ABS(IN60-$G60)&lt;=1)*1,""))),"")</f>
        <v/>
      </c>
      <c r="IT60" s="468"/>
      <c r="IV60" s="186">
        <f t="shared" si="19"/>
        <v>17</v>
      </c>
      <c r="IW60" s="187" t="str">
        <f t="shared" si="856"/>
        <v>Uruguay</v>
      </c>
      <c r="IX60" s="188">
        <f t="shared" si="83"/>
        <v>2</v>
      </c>
      <c r="IY60" s="187" t="str">
        <f t="shared" si="857"/>
        <v>Spain</v>
      </c>
      <c r="IZ60" s="222"/>
      <c r="JA60" s="222"/>
      <c r="JB60" s="467"/>
      <c r="JC60" s="188" t="str">
        <f t="shared" si="858"/>
        <v/>
      </c>
      <c r="JD60" s="188" t="str">
        <f>IF((JC60&lt;&gt;""),IF(OR($F60&lt;&gt;$G60,PrSettings!$M$4="●"),(($F60-$G60)=(IZ60-JA60))*1,0),"")</f>
        <v/>
      </c>
      <c r="JE60" s="188" t="str">
        <f t="shared" si="859"/>
        <v/>
      </c>
      <c r="JF60" s="188" t="str">
        <f>IF(JC60&lt;&gt;"",IF(ABS($F60-$G60)&gt;=PrSettings!$M$7,(ABS($F60-$G60-IZ60+JA60)&lt;=1)*1,IF(AND(JC60,$F60=$G60,$F60&gt;=PrSettings!$M$6),(ABS(IZ60-$F60)&lt;=1)*1,IF(AND(JC60,$F60+$G60&gt;=PrSettings!$M$8),(ABS(IZ60-$F60)+ABS(JA60-$G60)&lt;=1)*1,""))),"")</f>
        <v/>
      </c>
      <c r="JG60" s="468"/>
      <c r="JI60" s="186">
        <f t="shared" si="20"/>
        <v>17</v>
      </c>
      <c r="JJ60" s="187" t="str">
        <f t="shared" si="860"/>
        <v>Uruguay</v>
      </c>
      <c r="JK60" s="188">
        <f t="shared" si="86"/>
        <v>2</v>
      </c>
      <c r="JL60" s="187" t="str">
        <f t="shared" si="861"/>
        <v>Spain</v>
      </c>
      <c r="JM60" s="222"/>
      <c r="JN60" s="222"/>
      <c r="JO60" s="467"/>
      <c r="JP60" s="188" t="str">
        <f t="shared" si="862"/>
        <v/>
      </c>
      <c r="JQ60" s="188" t="str">
        <f>IF((JP60&lt;&gt;""),IF(OR($F60&lt;&gt;$G60,PrSettings!$M$4="●"),(($F60-$G60)=(JM60-JN60))*1,0),"")</f>
        <v/>
      </c>
      <c r="JR60" s="188" t="str">
        <f t="shared" si="863"/>
        <v/>
      </c>
      <c r="JS60" s="188" t="str">
        <f>IF(JP60&lt;&gt;"",IF(ABS($F60-$G60)&gt;=PrSettings!$M$7,(ABS($F60-$G60-JM60+JN60)&lt;=1)*1,IF(AND(JP60,$F60=$G60,$F60&gt;=PrSettings!$M$6),(ABS(JM60-$F60)&lt;=1)*1,IF(AND(JP60,$F60+$G60&gt;=PrSettings!$M$8),(ABS(JM60-$F60)+ABS(JN60-$G60)&lt;=1)*1,""))),"")</f>
        <v/>
      </c>
      <c r="JT60" s="468"/>
      <c r="JV60" s="186">
        <f t="shared" si="21"/>
        <v>17</v>
      </c>
      <c r="JW60" s="187" t="str">
        <f t="shared" si="864"/>
        <v>Uruguay</v>
      </c>
      <c r="JX60" s="188">
        <f t="shared" si="89"/>
        <v>2</v>
      </c>
      <c r="JY60" s="187" t="str">
        <f t="shared" si="865"/>
        <v>Spain</v>
      </c>
      <c r="JZ60" s="222"/>
      <c r="KA60" s="222"/>
      <c r="KB60" s="467"/>
      <c r="KC60" s="188" t="str">
        <f t="shared" si="866"/>
        <v/>
      </c>
      <c r="KD60" s="188" t="str">
        <f>IF((KC60&lt;&gt;""),IF(OR($F60&lt;&gt;$G60,PrSettings!$M$4="●"),(($F60-$G60)=(JZ60-KA60))*1,0),"")</f>
        <v/>
      </c>
      <c r="KE60" s="188" t="str">
        <f t="shared" si="867"/>
        <v/>
      </c>
      <c r="KF60" s="188" t="str">
        <f>IF(KC60&lt;&gt;"",IF(ABS($F60-$G60)&gt;=PrSettings!$M$7,(ABS($F60-$G60-JZ60+KA60)&lt;=1)*1,IF(AND(KC60,$F60=$G60,$F60&gt;=PrSettings!$M$6),(ABS(JZ60-$F60)&lt;=1)*1,IF(AND(KC60,$F60+$G60&gt;=PrSettings!$M$8),(ABS(JZ60-$F60)+ABS(KA60-$G60)&lt;=1)*1,""))),"")</f>
        <v/>
      </c>
      <c r="KG60" s="468"/>
      <c r="KI60" s="186">
        <f t="shared" si="22"/>
        <v>17</v>
      </c>
      <c r="KJ60" s="187" t="str">
        <f t="shared" si="868"/>
        <v>Uruguay</v>
      </c>
      <c r="KK60" s="188">
        <f t="shared" si="92"/>
        <v>2</v>
      </c>
      <c r="KL60" s="187" t="str">
        <f t="shared" si="869"/>
        <v>Spain</v>
      </c>
      <c r="KM60" s="222"/>
      <c r="KN60" s="222"/>
      <c r="KO60" s="467"/>
      <c r="KP60" s="188" t="str">
        <f t="shared" si="870"/>
        <v/>
      </c>
      <c r="KQ60" s="188" t="str">
        <f>IF((KP60&lt;&gt;""),IF(OR($F60&lt;&gt;$G60,PrSettings!$M$4="●"),(($F60-$G60)=(KM60-KN60))*1,0),"")</f>
        <v/>
      </c>
      <c r="KR60" s="188" t="str">
        <f t="shared" si="871"/>
        <v/>
      </c>
      <c r="KS60" s="188" t="str">
        <f>IF(KP60&lt;&gt;"",IF(ABS($F60-$G60)&gt;=PrSettings!$M$7,(ABS($F60-$G60-KM60+KN60)&lt;=1)*1,IF(AND(KP60,$F60=$G60,$F60&gt;=PrSettings!$M$6),(ABS(KM60-$F60)&lt;=1)*1,IF(AND(KP60,$F60+$G60&gt;=PrSettings!$M$8),(ABS(KM60-$F60)+ABS(KN60-$G60)&lt;=1)*1,""))),"")</f>
        <v/>
      </c>
      <c r="KT60" s="468"/>
      <c r="KV60" s="186">
        <f t="shared" si="23"/>
        <v>17</v>
      </c>
      <c r="KW60" s="187" t="str">
        <f t="shared" si="872"/>
        <v>Uruguay</v>
      </c>
      <c r="KX60" s="188">
        <f t="shared" si="95"/>
        <v>2</v>
      </c>
      <c r="KY60" s="187" t="str">
        <f t="shared" si="873"/>
        <v>Spain</v>
      </c>
      <c r="KZ60" s="222"/>
      <c r="LA60" s="222"/>
      <c r="LB60" s="467"/>
      <c r="LC60" s="188" t="str">
        <f t="shared" si="874"/>
        <v/>
      </c>
      <c r="LD60" s="188" t="str">
        <f>IF((LC60&lt;&gt;""),IF(OR($F60&lt;&gt;$G60,PrSettings!$M$4="●"),(($F60-$G60)=(KZ60-LA60))*1,0),"")</f>
        <v/>
      </c>
      <c r="LE60" s="188" t="str">
        <f t="shared" si="875"/>
        <v/>
      </c>
      <c r="LF60" s="188" t="str">
        <f>IF(LC60&lt;&gt;"",IF(ABS($F60-$G60)&gt;=PrSettings!$M$7,(ABS($F60-$G60-KZ60+LA60)&lt;=1)*1,IF(AND(LC60,$F60=$G60,$F60&gt;=PrSettings!$M$6),(ABS(KZ60-$F60)&lt;=1)*1,IF(AND(LC60,$F60+$G60&gt;=PrSettings!$M$8),(ABS(KZ60-$F60)+ABS(LA60-$G60)&lt;=1)*1,""))),"")</f>
        <v/>
      </c>
      <c r="LG60" s="468"/>
      <c r="LI60" s="186">
        <f t="shared" si="24"/>
        <v>17</v>
      </c>
      <c r="LJ60" s="187" t="str">
        <f t="shared" si="876"/>
        <v>Uruguay</v>
      </c>
      <c r="LK60" s="188">
        <f t="shared" si="98"/>
        <v>2</v>
      </c>
      <c r="LL60" s="187" t="str">
        <f t="shared" si="877"/>
        <v>Spain</v>
      </c>
      <c r="LM60" s="222"/>
      <c r="LN60" s="222"/>
      <c r="LO60" s="467"/>
      <c r="LP60" s="188" t="str">
        <f t="shared" si="878"/>
        <v/>
      </c>
      <c r="LQ60" s="188" t="str">
        <f>IF((LP60&lt;&gt;""),IF(OR($F60&lt;&gt;$G60,PrSettings!$M$4="●"),(($F60-$G60)=(LM60-LN60))*1,0),"")</f>
        <v/>
      </c>
      <c r="LR60" s="188" t="str">
        <f t="shared" si="879"/>
        <v/>
      </c>
      <c r="LS60" s="188" t="str">
        <f>IF(LP60&lt;&gt;"",IF(ABS($F60-$G60)&gt;=PrSettings!$M$7,(ABS($F60-$G60-LM60+LN60)&lt;=1)*1,IF(AND(LP60,$F60=$G60,$F60&gt;=PrSettings!$M$6),(ABS(LM60-$F60)&lt;=1)*1,IF(AND(LP60,$F60+$G60&gt;=PrSettings!$M$8),(ABS(LM60-$F60)+ABS(LN60-$G60)&lt;=1)*1,""))),"")</f>
        <v/>
      </c>
      <c r="LT60" s="468"/>
      <c r="LV60" s="186">
        <f t="shared" si="25"/>
        <v>17</v>
      </c>
      <c r="LW60" s="187" t="str">
        <f t="shared" si="880"/>
        <v>Uruguay</v>
      </c>
      <c r="LX60" s="188">
        <f t="shared" si="101"/>
        <v>2</v>
      </c>
      <c r="LY60" s="187" t="str">
        <f t="shared" si="881"/>
        <v>Spain</v>
      </c>
      <c r="LZ60" s="222"/>
      <c r="MA60" s="222"/>
      <c r="MB60" s="467"/>
      <c r="MC60" s="188" t="str">
        <f t="shared" si="882"/>
        <v/>
      </c>
      <c r="MD60" s="188" t="str">
        <f>IF((MC60&lt;&gt;""),IF(OR($F60&lt;&gt;$G60,PrSettings!$M$4="●"),(($F60-$G60)=(LZ60-MA60))*1,0),"")</f>
        <v/>
      </c>
      <c r="ME60" s="188" t="str">
        <f t="shared" si="883"/>
        <v/>
      </c>
      <c r="MF60" s="188" t="str">
        <f>IF(MC60&lt;&gt;"",IF(ABS($F60-$G60)&gt;=PrSettings!$M$7,(ABS($F60-$G60-LZ60+MA60)&lt;=1)*1,IF(AND(MC60,$F60=$G60,$F60&gt;=PrSettings!$M$6),(ABS(LZ60-$F60)&lt;=1)*1,IF(AND(MC60,$F60+$G60&gt;=PrSettings!$M$8),(ABS(LZ60-$F60)+ABS(MA60-$G60)&lt;=1)*1,""))),"")</f>
        <v/>
      </c>
      <c r="MG60" s="468"/>
    </row>
    <row r="61" spans="2:345" ht="24" customHeight="1">
      <c r="B61" s="195" t="str">
        <f>Language!$E$130&amp;" I"</f>
        <v>Group I</v>
      </c>
      <c r="C61" s="196"/>
      <c r="D61" s="201"/>
      <c r="E61" s="198"/>
      <c r="F61" s="202"/>
      <c r="G61" s="203"/>
      <c r="I61" s="195" t="str">
        <f t="shared" si="0"/>
        <v>Group I</v>
      </c>
      <c r="J61" s="197"/>
      <c r="K61" s="201"/>
      <c r="L61" s="198"/>
      <c r="M61" s="226"/>
      <c r="N61" s="227"/>
      <c r="O61" s="199"/>
      <c r="P61" s="210"/>
      <c r="Q61" s="210"/>
      <c r="R61" s="198"/>
      <c r="S61" s="198"/>
      <c r="T61" s="211"/>
      <c r="V61" s="195" t="str">
        <f t="shared" si="1"/>
        <v>Group I</v>
      </c>
      <c r="W61" s="197"/>
      <c r="X61" s="201"/>
      <c r="Y61" s="198"/>
      <c r="Z61" s="226"/>
      <c r="AA61" s="227"/>
      <c r="AB61" s="199"/>
      <c r="AC61" s="210"/>
      <c r="AD61" s="210"/>
      <c r="AE61" s="198"/>
      <c r="AF61" s="198"/>
      <c r="AG61" s="211"/>
      <c r="AI61" s="195" t="str">
        <f t="shared" si="2"/>
        <v>Group I</v>
      </c>
      <c r="AJ61" s="197"/>
      <c r="AK61" s="201"/>
      <c r="AL61" s="198"/>
      <c r="AM61" s="226"/>
      <c r="AN61" s="227"/>
      <c r="AO61" s="199"/>
      <c r="AP61" s="210"/>
      <c r="AQ61" s="210"/>
      <c r="AR61" s="198"/>
      <c r="AS61" s="198"/>
      <c r="AT61" s="211"/>
      <c r="AV61" s="195" t="str">
        <f t="shared" si="3"/>
        <v>Group I</v>
      </c>
      <c r="AW61" s="197"/>
      <c r="AX61" s="201"/>
      <c r="AY61" s="198"/>
      <c r="AZ61" s="226"/>
      <c r="BA61" s="227"/>
      <c r="BB61" s="199"/>
      <c r="BC61" s="210"/>
      <c r="BD61" s="210"/>
      <c r="BE61" s="198"/>
      <c r="BF61" s="198"/>
      <c r="BG61" s="211"/>
      <c r="BI61" s="195" t="str">
        <f t="shared" si="4"/>
        <v>Group I</v>
      </c>
      <c r="BJ61" s="197"/>
      <c r="BK61" s="201"/>
      <c r="BL61" s="198"/>
      <c r="BM61" s="226"/>
      <c r="BN61" s="227"/>
      <c r="BO61" s="199"/>
      <c r="BP61" s="210"/>
      <c r="BQ61" s="210"/>
      <c r="BR61" s="198"/>
      <c r="BS61" s="198"/>
      <c r="BT61" s="211"/>
      <c r="BV61" s="195" t="str">
        <f t="shared" si="5"/>
        <v>Group I</v>
      </c>
      <c r="BW61" s="197"/>
      <c r="BX61" s="201"/>
      <c r="BY61" s="198"/>
      <c r="BZ61" s="226"/>
      <c r="CA61" s="227"/>
      <c r="CB61" s="199"/>
      <c r="CC61" s="210"/>
      <c r="CD61" s="210"/>
      <c r="CE61" s="198"/>
      <c r="CF61" s="198"/>
      <c r="CG61" s="211"/>
      <c r="CI61" s="195" t="str">
        <f t="shared" si="6"/>
        <v>Group I</v>
      </c>
      <c r="CJ61" s="197"/>
      <c r="CK61" s="201"/>
      <c r="CL61" s="198"/>
      <c r="CM61" s="226"/>
      <c r="CN61" s="227"/>
      <c r="CO61" s="199"/>
      <c r="CP61" s="210"/>
      <c r="CQ61" s="210"/>
      <c r="CR61" s="198"/>
      <c r="CS61" s="198"/>
      <c r="CT61" s="211"/>
      <c r="CV61" s="195" t="str">
        <f t="shared" si="7"/>
        <v>Group I</v>
      </c>
      <c r="CW61" s="197"/>
      <c r="CX61" s="201"/>
      <c r="CY61" s="198"/>
      <c r="CZ61" s="226"/>
      <c r="DA61" s="227"/>
      <c r="DB61" s="199"/>
      <c r="DC61" s="210"/>
      <c r="DD61" s="210"/>
      <c r="DE61" s="198"/>
      <c r="DF61" s="198"/>
      <c r="DG61" s="211"/>
      <c r="DI61" s="195" t="str">
        <f t="shared" si="8"/>
        <v>Group I</v>
      </c>
      <c r="DJ61" s="197"/>
      <c r="DK61" s="201"/>
      <c r="DL61" s="198"/>
      <c r="DM61" s="226"/>
      <c r="DN61" s="227"/>
      <c r="DO61" s="199"/>
      <c r="DP61" s="210"/>
      <c r="DQ61" s="210"/>
      <c r="DR61" s="198"/>
      <c r="DS61" s="198"/>
      <c r="DT61" s="211"/>
      <c r="DV61" s="195" t="str">
        <f t="shared" si="9"/>
        <v>Group I</v>
      </c>
      <c r="DW61" s="197"/>
      <c r="DX61" s="201"/>
      <c r="DY61" s="198"/>
      <c r="DZ61" s="226"/>
      <c r="EA61" s="227"/>
      <c r="EB61" s="199"/>
      <c r="EC61" s="210"/>
      <c r="ED61" s="210"/>
      <c r="EE61" s="198"/>
      <c r="EF61" s="198"/>
      <c r="EG61" s="211"/>
      <c r="EI61" s="195" t="str">
        <f t="shared" si="10"/>
        <v>Group I</v>
      </c>
      <c r="EJ61" s="197"/>
      <c r="EK61" s="201"/>
      <c r="EL61" s="198"/>
      <c r="EM61" s="226"/>
      <c r="EN61" s="227"/>
      <c r="EO61" s="199"/>
      <c r="EP61" s="210"/>
      <c r="EQ61" s="210"/>
      <c r="ER61" s="198"/>
      <c r="ES61" s="198"/>
      <c r="ET61" s="211"/>
      <c r="EV61" s="195" t="str">
        <f t="shared" si="11"/>
        <v>Group I</v>
      </c>
      <c r="EW61" s="197"/>
      <c r="EX61" s="201"/>
      <c r="EY61" s="198"/>
      <c r="EZ61" s="226"/>
      <c r="FA61" s="227"/>
      <c r="FB61" s="199"/>
      <c r="FC61" s="210"/>
      <c r="FD61" s="210"/>
      <c r="FE61" s="198"/>
      <c r="FF61" s="198"/>
      <c r="FG61" s="211"/>
      <c r="FI61" s="195" t="str">
        <f t="shared" si="12"/>
        <v>Group I</v>
      </c>
      <c r="FJ61" s="197"/>
      <c r="FK61" s="201"/>
      <c r="FL61" s="198"/>
      <c r="FM61" s="226"/>
      <c r="FN61" s="227"/>
      <c r="FO61" s="199"/>
      <c r="FP61" s="210"/>
      <c r="FQ61" s="210"/>
      <c r="FR61" s="198"/>
      <c r="FS61" s="198"/>
      <c r="FT61" s="211"/>
      <c r="FV61" s="195" t="str">
        <f t="shared" si="13"/>
        <v>Group I</v>
      </c>
      <c r="FW61" s="197"/>
      <c r="FX61" s="201"/>
      <c r="FY61" s="198"/>
      <c r="FZ61" s="226"/>
      <c r="GA61" s="227"/>
      <c r="GB61" s="199"/>
      <c r="GC61" s="210"/>
      <c r="GD61" s="210"/>
      <c r="GE61" s="198"/>
      <c r="GF61" s="198"/>
      <c r="GG61" s="211"/>
      <c r="GI61" s="195" t="str">
        <f t="shared" si="14"/>
        <v>Group I</v>
      </c>
      <c r="GJ61" s="197"/>
      <c r="GK61" s="201"/>
      <c r="GL61" s="198"/>
      <c r="GM61" s="226"/>
      <c r="GN61" s="227"/>
      <c r="GO61" s="199"/>
      <c r="GP61" s="210"/>
      <c r="GQ61" s="210"/>
      <c r="GR61" s="198"/>
      <c r="GS61" s="198"/>
      <c r="GT61" s="211"/>
      <c r="GV61" s="195" t="str">
        <f t="shared" si="15"/>
        <v>Group I</v>
      </c>
      <c r="GW61" s="197"/>
      <c r="GX61" s="201"/>
      <c r="GY61" s="198"/>
      <c r="GZ61" s="226"/>
      <c r="HA61" s="227"/>
      <c r="HB61" s="199"/>
      <c r="HC61" s="210"/>
      <c r="HD61" s="210"/>
      <c r="HE61" s="198"/>
      <c r="HF61" s="198"/>
      <c r="HG61" s="211"/>
      <c r="HI61" s="195" t="str">
        <f t="shared" si="16"/>
        <v>Group I</v>
      </c>
      <c r="HJ61" s="197"/>
      <c r="HK61" s="201"/>
      <c r="HL61" s="198"/>
      <c r="HM61" s="226"/>
      <c r="HN61" s="227"/>
      <c r="HO61" s="199"/>
      <c r="HP61" s="210"/>
      <c r="HQ61" s="210"/>
      <c r="HR61" s="198"/>
      <c r="HS61" s="198"/>
      <c r="HT61" s="211"/>
      <c r="HV61" s="195" t="str">
        <f t="shared" si="17"/>
        <v>Group I</v>
      </c>
      <c r="HW61" s="197"/>
      <c r="HX61" s="201"/>
      <c r="HY61" s="198"/>
      <c r="HZ61" s="226"/>
      <c r="IA61" s="227"/>
      <c r="IB61" s="199"/>
      <c r="IC61" s="210"/>
      <c r="ID61" s="210"/>
      <c r="IE61" s="198"/>
      <c r="IF61" s="198"/>
      <c r="IG61" s="211"/>
      <c r="II61" s="195" t="str">
        <f t="shared" si="18"/>
        <v>Group I</v>
      </c>
      <c r="IJ61" s="197"/>
      <c r="IK61" s="201"/>
      <c r="IL61" s="198"/>
      <c r="IM61" s="226"/>
      <c r="IN61" s="227"/>
      <c r="IO61" s="199"/>
      <c r="IP61" s="210"/>
      <c r="IQ61" s="210"/>
      <c r="IR61" s="198"/>
      <c r="IS61" s="198"/>
      <c r="IT61" s="211"/>
      <c r="IV61" s="195" t="str">
        <f t="shared" si="19"/>
        <v>Group I</v>
      </c>
      <c r="IW61" s="197"/>
      <c r="IX61" s="201"/>
      <c r="IY61" s="198"/>
      <c r="IZ61" s="226"/>
      <c r="JA61" s="227"/>
      <c r="JB61" s="199"/>
      <c r="JC61" s="210"/>
      <c r="JD61" s="210"/>
      <c r="JE61" s="198"/>
      <c r="JF61" s="198"/>
      <c r="JG61" s="211"/>
      <c r="JI61" s="195" t="str">
        <f t="shared" si="20"/>
        <v>Group I</v>
      </c>
      <c r="JJ61" s="197"/>
      <c r="JK61" s="201"/>
      <c r="JL61" s="198"/>
      <c r="JM61" s="226"/>
      <c r="JN61" s="227"/>
      <c r="JO61" s="199"/>
      <c r="JP61" s="210"/>
      <c r="JQ61" s="210"/>
      <c r="JR61" s="198"/>
      <c r="JS61" s="198"/>
      <c r="JT61" s="211"/>
      <c r="JV61" s="195" t="str">
        <f t="shared" si="21"/>
        <v>Group I</v>
      </c>
      <c r="JW61" s="197"/>
      <c r="JX61" s="201"/>
      <c r="JY61" s="198"/>
      <c r="JZ61" s="226"/>
      <c r="KA61" s="227"/>
      <c r="KB61" s="199"/>
      <c r="KC61" s="210"/>
      <c r="KD61" s="210"/>
      <c r="KE61" s="198"/>
      <c r="KF61" s="198"/>
      <c r="KG61" s="211"/>
      <c r="KI61" s="195" t="str">
        <f t="shared" si="22"/>
        <v>Group I</v>
      </c>
      <c r="KJ61" s="197"/>
      <c r="KK61" s="201"/>
      <c r="KL61" s="198"/>
      <c r="KM61" s="226"/>
      <c r="KN61" s="227"/>
      <c r="KO61" s="199"/>
      <c r="KP61" s="210"/>
      <c r="KQ61" s="210"/>
      <c r="KR61" s="198"/>
      <c r="KS61" s="198"/>
      <c r="KT61" s="211"/>
      <c r="KV61" s="195" t="str">
        <f t="shared" si="23"/>
        <v>Group I</v>
      </c>
      <c r="KW61" s="197"/>
      <c r="KX61" s="201"/>
      <c r="KY61" s="198"/>
      <c r="KZ61" s="226"/>
      <c r="LA61" s="227"/>
      <c r="LB61" s="199"/>
      <c r="LC61" s="210"/>
      <c r="LD61" s="210"/>
      <c r="LE61" s="198"/>
      <c r="LF61" s="198"/>
      <c r="LG61" s="211"/>
      <c r="LI61" s="195" t="str">
        <f t="shared" si="24"/>
        <v>Group I</v>
      </c>
      <c r="LJ61" s="197"/>
      <c r="LK61" s="201"/>
      <c r="LL61" s="198"/>
      <c r="LM61" s="226"/>
      <c r="LN61" s="227"/>
      <c r="LO61" s="199"/>
      <c r="LP61" s="210"/>
      <c r="LQ61" s="210"/>
      <c r="LR61" s="198"/>
      <c r="LS61" s="198"/>
      <c r="LT61" s="211"/>
      <c r="LV61" s="195" t="str">
        <f t="shared" si="25"/>
        <v>Group I</v>
      </c>
      <c r="LW61" s="197"/>
      <c r="LX61" s="201"/>
      <c r="LY61" s="198"/>
      <c r="LZ61" s="226"/>
      <c r="MA61" s="227"/>
      <c r="MB61" s="199"/>
      <c r="MC61" s="210"/>
      <c r="MD61" s="210"/>
      <c r="ME61" s="198"/>
      <c r="MF61" s="198"/>
      <c r="MG61" s="211"/>
    </row>
    <row r="62" spans="2:345">
      <c r="B62" s="186">
        <f>INDEX(Groups!$C$7:$C$65,MATCH(C62,Groups!$D$7:$D$65,0))</f>
        <v>1</v>
      </c>
      <c r="C62" s="187" t="str">
        <f>CalcI!$P$22</f>
        <v>France</v>
      </c>
      <c r="D62" s="188">
        <f>INDEX(Groups!$C$7:$C$65,MATCH(E62,Groups!$D$7:$D$65,0))</f>
        <v>14</v>
      </c>
      <c r="E62" s="187" t="str">
        <f>CalcI!$Q$22</f>
        <v>Senegal</v>
      </c>
      <c r="F62" s="189" t="str">
        <f>CalcI!$R$22</f>
        <v/>
      </c>
      <c r="G62" s="190" t="str">
        <f>CalcI!$S$22</f>
        <v/>
      </c>
      <c r="I62" s="186">
        <f t="shared" si="0"/>
        <v>1</v>
      </c>
      <c r="J62" s="187" t="str">
        <f t="shared" ref="J62:J67" si="884">$C62</f>
        <v>France</v>
      </c>
      <c r="K62" s="188">
        <f t="shared" si="26"/>
        <v>14</v>
      </c>
      <c r="L62" s="187" t="str">
        <f t="shared" ref="L62:L67" si="885">$E62</f>
        <v>Senegal</v>
      </c>
      <c r="M62" s="222"/>
      <c r="N62" s="222"/>
      <c r="O62" s="217"/>
      <c r="P62" s="188" t="str">
        <f t="shared" ref="P62:P67" si="886">IF(($F62&lt;&gt;"")*($G62&lt;&gt;"")*(M62&lt;&gt;"")*(N62&lt;&gt;""),($F62&gt;$G62)*(M62&gt;N62)+($F62=$G62)*(M62=N62)+($F62&lt;$G62)*(M62&lt;N62),"")</f>
        <v/>
      </c>
      <c r="Q62" s="188" t="str">
        <f>IF((P62&lt;&gt;""),IF(OR($F62&lt;&gt;$G62,PrSettings!$M$4="●"),(($F62-$G62)=(M62-N62))*1,0),"")</f>
        <v/>
      </c>
      <c r="R62" s="188" t="str">
        <f t="shared" ref="R62:R67" si="887">IF((P62&lt;&gt;""),($F62=M62)*($G62=N62),"")</f>
        <v/>
      </c>
      <c r="S62" s="188" t="str">
        <f>IF(P62&lt;&gt;"",IF(ABS($F62-$G62)&gt;=PrSettings!$M$7,(ABS($F62-$G62-M62+N62)&lt;=1)*1,IF(AND(P62,$F62=$G62,$F62&gt;=PrSettings!$M$6),(ABS(M62-$F62)&lt;=1)*1,IF(AND(P62,$F62+$G62&gt;=PrSettings!$M$8),(ABS(M62-$F62)+ABS(N62-$G62)&lt;=1)*1,""))),"")</f>
        <v/>
      </c>
      <c r="T62" s="219"/>
      <c r="V62" s="186">
        <f t="shared" si="1"/>
        <v>1</v>
      </c>
      <c r="W62" s="187" t="str">
        <f t="shared" ref="W62:W67" si="888">$C62</f>
        <v>France</v>
      </c>
      <c r="X62" s="188">
        <f t="shared" si="29"/>
        <v>14</v>
      </c>
      <c r="Y62" s="187" t="str">
        <f t="shared" ref="Y62:Y67" si="889">$E62</f>
        <v>Senegal</v>
      </c>
      <c r="Z62" s="222"/>
      <c r="AA62" s="222"/>
      <c r="AB62" s="217"/>
      <c r="AC62" s="188" t="str">
        <f t="shared" ref="AC62:AC67" si="890">IF(($F62&lt;&gt;"")*($G62&lt;&gt;"")*(Z62&lt;&gt;"")*(AA62&lt;&gt;""),($F62&gt;$G62)*(Z62&gt;AA62)+($F62=$G62)*(Z62=AA62)+($F62&lt;$G62)*(Z62&lt;AA62),"")</f>
        <v/>
      </c>
      <c r="AD62" s="188" t="str">
        <f>IF((AC62&lt;&gt;""),IF(OR($F62&lt;&gt;$G62,PrSettings!$M$4="●"),(($F62-$G62)=(Z62-AA62))*1,0),"")</f>
        <v/>
      </c>
      <c r="AE62" s="188" t="str">
        <f t="shared" ref="AE62:AE67" si="891">IF((AC62&lt;&gt;""),($F62=Z62)*($G62=AA62),"")</f>
        <v/>
      </c>
      <c r="AF62" s="188" t="str">
        <f>IF(AC62&lt;&gt;"",IF(ABS($F62-$G62)&gt;=PrSettings!$M$7,(ABS($F62-$G62-Z62+AA62)&lt;=1)*1,IF(AND(AC62,$F62=$G62,$F62&gt;=PrSettings!$M$6),(ABS(Z62-$F62)&lt;=1)*1,IF(AND(AC62,$F62+$G62&gt;=PrSettings!$M$8),(ABS(Z62-$F62)+ABS(AA62-$G62)&lt;=1)*1,""))),"")</f>
        <v/>
      </c>
      <c r="AG62" s="219"/>
      <c r="AI62" s="186">
        <f t="shared" si="2"/>
        <v>1</v>
      </c>
      <c r="AJ62" s="187" t="str">
        <f t="shared" ref="AJ62:AJ67" si="892">$C62</f>
        <v>France</v>
      </c>
      <c r="AK62" s="188">
        <f t="shared" si="32"/>
        <v>14</v>
      </c>
      <c r="AL62" s="187" t="str">
        <f t="shared" ref="AL62:AL67" si="893">$E62</f>
        <v>Senegal</v>
      </c>
      <c r="AM62" s="222"/>
      <c r="AN62" s="222"/>
      <c r="AO62" s="217"/>
      <c r="AP62" s="188" t="str">
        <f t="shared" ref="AP62:AP67" si="894">IF(($F62&lt;&gt;"")*($G62&lt;&gt;"")*(AM62&lt;&gt;"")*(AN62&lt;&gt;""),($F62&gt;$G62)*(AM62&gt;AN62)+($F62=$G62)*(AM62=AN62)+($F62&lt;$G62)*(AM62&lt;AN62),"")</f>
        <v/>
      </c>
      <c r="AQ62" s="188" t="str">
        <f>IF((AP62&lt;&gt;""),IF(OR($F62&lt;&gt;$G62,PrSettings!$M$4="●"),(($F62-$G62)=(AM62-AN62))*1,0),"")</f>
        <v/>
      </c>
      <c r="AR62" s="188" t="str">
        <f t="shared" ref="AR62:AR67" si="895">IF((AP62&lt;&gt;""),($F62=AM62)*($G62=AN62),"")</f>
        <v/>
      </c>
      <c r="AS62" s="188" t="str">
        <f>IF(AP62&lt;&gt;"",IF(ABS($F62-$G62)&gt;=PrSettings!$M$7,(ABS($F62-$G62-AM62+AN62)&lt;=1)*1,IF(AND(AP62,$F62=$G62,$F62&gt;=PrSettings!$M$6),(ABS(AM62-$F62)&lt;=1)*1,IF(AND(AP62,$F62+$G62&gt;=PrSettings!$M$8),(ABS(AM62-$F62)+ABS(AN62-$G62)&lt;=1)*1,""))),"")</f>
        <v/>
      </c>
      <c r="AT62" s="219"/>
      <c r="AV62" s="186">
        <f t="shared" si="3"/>
        <v>1</v>
      </c>
      <c r="AW62" s="187" t="str">
        <f t="shared" ref="AW62:AW67" si="896">$C62</f>
        <v>France</v>
      </c>
      <c r="AX62" s="188">
        <f t="shared" si="35"/>
        <v>14</v>
      </c>
      <c r="AY62" s="187" t="str">
        <f t="shared" ref="AY62:AY67" si="897">$E62</f>
        <v>Senegal</v>
      </c>
      <c r="AZ62" s="222"/>
      <c r="BA62" s="222"/>
      <c r="BB62" s="217"/>
      <c r="BC62" s="188" t="str">
        <f t="shared" ref="BC62:BC67" si="898">IF(($F62&lt;&gt;"")*($G62&lt;&gt;"")*(AZ62&lt;&gt;"")*(BA62&lt;&gt;""),($F62&gt;$G62)*(AZ62&gt;BA62)+($F62=$G62)*(AZ62=BA62)+($F62&lt;$G62)*(AZ62&lt;BA62),"")</f>
        <v/>
      </c>
      <c r="BD62" s="188" t="str">
        <f>IF((BC62&lt;&gt;""),IF(OR($F62&lt;&gt;$G62,PrSettings!$M$4="●"),(($F62-$G62)=(AZ62-BA62))*1,0),"")</f>
        <v/>
      </c>
      <c r="BE62" s="188" t="str">
        <f t="shared" ref="BE62:BE67" si="899">IF((BC62&lt;&gt;""),($F62=AZ62)*($G62=BA62),"")</f>
        <v/>
      </c>
      <c r="BF62" s="188" t="str">
        <f>IF(BC62&lt;&gt;"",IF(ABS($F62-$G62)&gt;=PrSettings!$M$7,(ABS($F62-$G62-AZ62+BA62)&lt;=1)*1,IF(AND(BC62,$F62=$G62,$F62&gt;=PrSettings!$M$6),(ABS(AZ62-$F62)&lt;=1)*1,IF(AND(BC62,$F62+$G62&gt;=PrSettings!$M$8),(ABS(AZ62-$F62)+ABS(BA62-$G62)&lt;=1)*1,""))),"")</f>
        <v/>
      </c>
      <c r="BG62" s="219"/>
      <c r="BI62" s="186">
        <f t="shared" si="4"/>
        <v>1</v>
      </c>
      <c r="BJ62" s="187" t="str">
        <f t="shared" ref="BJ62:BJ67" si="900">$C62</f>
        <v>France</v>
      </c>
      <c r="BK62" s="188">
        <f t="shared" si="38"/>
        <v>14</v>
      </c>
      <c r="BL62" s="187" t="str">
        <f t="shared" ref="BL62:BL67" si="901">$E62</f>
        <v>Senegal</v>
      </c>
      <c r="BM62" s="222"/>
      <c r="BN62" s="222"/>
      <c r="BO62" s="217"/>
      <c r="BP62" s="188" t="str">
        <f t="shared" ref="BP62:BP67" si="902">IF(($F62&lt;&gt;"")*($G62&lt;&gt;"")*(BM62&lt;&gt;"")*(BN62&lt;&gt;""),($F62&gt;$G62)*(BM62&gt;BN62)+($F62=$G62)*(BM62=BN62)+($F62&lt;$G62)*(BM62&lt;BN62),"")</f>
        <v/>
      </c>
      <c r="BQ62" s="188" t="str">
        <f>IF((BP62&lt;&gt;""),IF(OR($F62&lt;&gt;$G62,PrSettings!$M$4="●"),(($F62-$G62)=(BM62-BN62))*1,0),"")</f>
        <v/>
      </c>
      <c r="BR62" s="188" t="str">
        <f t="shared" ref="BR62:BR67" si="903">IF((BP62&lt;&gt;""),($F62=BM62)*($G62=BN62),"")</f>
        <v/>
      </c>
      <c r="BS62" s="188" t="str">
        <f>IF(BP62&lt;&gt;"",IF(ABS($F62-$G62)&gt;=PrSettings!$M$7,(ABS($F62-$G62-BM62+BN62)&lt;=1)*1,IF(AND(BP62,$F62=$G62,$F62&gt;=PrSettings!$M$6),(ABS(BM62-$F62)&lt;=1)*1,IF(AND(BP62,$F62+$G62&gt;=PrSettings!$M$8),(ABS(BM62-$F62)+ABS(BN62-$G62)&lt;=1)*1,""))),"")</f>
        <v/>
      </c>
      <c r="BT62" s="219"/>
      <c r="BV62" s="186">
        <f t="shared" si="5"/>
        <v>1</v>
      </c>
      <c r="BW62" s="187" t="str">
        <f t="shared" ref="BW62:BW67" si="904">$C62</f>
        <v>France</v>
      </c>
      <c r="BX62" s="188">
        <f t="shared" si="41"/>
        <v>14</v>
      </c>
      <c r="BY62" s="187" t="str">
        <f t="shared" ref="BY62:BY67" si="905">$E62</f>
        <v>Senegal</v>
      </c>
      <c r="BZ62" s="222"/>
      <c r="CA62" s="222"/>
      <c r="CB62" s="217"/>
      <c r="CC62" s="188" t="str">
        <f t="shared" ref="CC62:CC67" si="906">IF(($F62&lt;&gt;"")*($G62&lt;&gt;"")*(BZ62&lt;&gt;"")*(CA62&lt;&gt;""),($F62&gt;$G62)*(BZ62&gt;CA62)+($F62=$G62)*(BZ62=CA62)+($F62&lt;$G62)*(BZ62&lt;CA62),"")</f>
        <v/>
      </c>
      <c r="CD62" s="188" t="str">
        <f>IF((CC62&lt;&gt;""),IF(OR($F62&lt;&gt;$G62,PrSettings!$M$4="●"),(($F62-$G62)=(BZ62-CA62))*1,0),"")</f>
        <v/>
      </c>
      <c r="CE62" s="188" t="str">
        <f t="shared" ref="CE62:CE67" si="907">IF((CC62&lt;&gt;""),($F62=BZ62)*($G62=CA62),"")</f>
        <v/>
      </c>
      <c r="CF62" s="188" t="str">
        <f>IF(CC62&lt;&gt;"",IF(ABS($F62-$G62)&gt;=PrSettings!$M$7,(ABS($F62-$G62-BZ62+CA62)&lt;=1)*1,IF(AND(CC62,$F62=$G62,$F62&gt;=PrSettings!$M$6),(ABS(BZ62-$F62)&lt;=1)*1,IF(AND(CC62,$F62+$G62&gt;=PrSettings!$M$8),(ABS(BZ62-$F62)+ABS(CA62-$G62)&lt;=1)*1,""))),"")</f>
        <v/>
      </c>
      <c r="CG62" s="219"/>
      <c r="CI62" s="186">
        <f t="shared" si="6"/>
        <v>1</v>
      </c>
      <c r="CJ62" s="187" t="str">
        <f t="shared" ref="CJ62:CJ67" si="908">$C62</f>
        <v>France</v>
      </c>
      <c r="CK62" s="188">
        <f t="shared" si="44"/>
        <v>14</v>
      </c>
      <c r="CL62" s="187" t="str">
        <f t="shared" ref="CL62:CL67" si="909">$E62</f>
        <v>Senegal</v>
      </c>
      <c r="CM62" s="222"/>
      <c r="CN62" s="222"/>
      <c r="CO62" s="217"/>
      <c r="CP62" s="188" t="str">
        <f t="shared" ref="CP62:CP67" si="910">IF(($F62&lt;&gt;"")*($G62&lt;&gt;"")*(CM62&lt;&gt;"")*(CN62&lt;&gt;""),($F62&gt;$G62)*(CM62&gt;CN62)+($F62=$G62)*(CM62=CN62)+($F62&lt;$G62)*(CM62&lt;CN62),"")</f>
        <v/>
      </c>
      <c r="CQ62" s="188" t="str">
        <f>IF((CP62&lt;&gt;""),IF(OR($F62&lt;&gt;$G62,PrSettings!$M$4="●"),(($F62-$G62)=(CM62-CN62))*1,0),"")</f>
        <v/>
      </c>
      <c r="CR62" s="188" t="str">
        <f t="shared" ref="CR62:CR67" si="911">IF((CP62&lt;&gt;""),($F62=CM62)*($G62=CN62),"")</f>
        <v/>
      </c>
      <c r="CS62" s="188" t="str">
        <f>IF(CP62&lt;&gt;"",IF(ABS($F62-$G62)&gt;=PrSettings!$M$7,(ABS($F62-$G62-CM62+CN62)&lt;=1)*1,IF(AND(CP62,$F62=$G62,$F62&gt;=PrSettings!$M$6),(ABS(CM62-$F62)&lt;=1)*1,IF(AND(CP62,$F62+$G62&gt;=PrSettings!$M$8),(ABS(CM62-$F62)+ABS(CN62-$G62)&lt;=1)*1,""))),"")</f>
        <v/>
      </c>
      <c r="CT62" s="219"/>
      <c r="CV62" s="186">
        <f t="shared" si="7"/>
        <v>1</v>
      </c>
      <c r="CW62" s="187" t="str">
        <f t="shared" ref="CW62:CW67" si="912">$C62</f>
        <v>France</v>
      </c>
      <c r="CX62" s="188">
        <f t="shared" si="47"/>
        <v>14</v>
      </c>
      <c r="CY62" s="187" t="str">
        <f t="shared" ref="CY62:CY67" si="913">$E62</f>
        <v>Senegal</v>
      </c>
      <c r="CZ62" s="222"/>
      <c r="DA62" s="222"/>
      <c r="DB62" s="217"/>
      <c r="DC62" s="188" t="str">
        <f t="shared" ref="DC62:DC67" si="914">IF(($F62&lt;&gt;"")*($G62&lt;&gt;"")*(CZ62&lt;&gt;"")*(DA62&lt;&gt;""),($F62&gt;$G62)*(CZ62&gt;DA62)+($F62=$G62)*(CZ62=DA62)+($F62&lt;$G62)*(CZ62&lt;DA62),"")</f>
        <v/>
      </c>
      <c r="DD62" s="188" t="str">
        <f>IF((DC62&lt;&gt;""),IF(OR($F62&lt;&gt;$G62,PrSettings!$M$4="●"),(($F62-$G62)=(CZ62-DA62))*1,0),"")</f>
        <v/>
      </c>
      <c r="DE62" s="188" t="str">
        <f t="shared" ref="DE62:DE67" si="915">IF((DC62&lt;&gt;""),($F62=CZ62)*($G62=DA62),"")</f>
        <v/>
      </c>
      <c r="DF62" s="188" t="str">
        <f>IF(DC62&lt;&gt;"",IF(ABS($F62-$G62)&gt;=PrSettings!$M$7,(ABS($F62-$G62-CZ62+DA62)&lt;=1)*1,IF(AND(DC62,$F62=$G62,$F62&gt;=PrSettings!$M$6),(ABS(CZ62-$F62)&lt;=1)*1,IF(AND(DC62,$F62+$G62&gt;=PrSettings!$M$8),(ABS(CZ62-$F62)+ABS(DA62-$G62)&lt;=1)*1,""))),"")</f>
        <v/>
      </c>
      <c r="DG62" s="219"/>
      <c r="DI62" s="186">
        <f t="shared" si="8"/>
        <v>1</v>
      </c>
      <c r="DJ62" s="187" t="str">
        <f t="shared" ref="DJ62:DJ67" si="916">$C62</f>
        <v>France</v>
      </c>
      <c r="DK62" s="188">
        <f t="shared" si="50"/>
        <v>14</v>
      </c>
      <c r="DL62" s="187" t="str">
        <f t="shared" ref="DL62:DL67" si="917">$E62</f>
        <v>Senegal</v>
      </c>
      <c r="DM62" s="222"/>
      <c r="DN62" s="222"/>
      <c r="DO62" s="217"/>
      <c r="DP62" s="188" t="str">
        <f t="shared" ref="DP62:DP67" si="918">IF(($F62&lt;&gt;"")*($G62&lt;&gt;"")*(DM62&lt;&gt;"")*(DN62&lt;&gt;""),($F62&gt;$G62)*(DM62&gt;DN62)+($F62=$G62)*(DM62=DN62)+($F62&lt;$G62)*(DM62&lt;DN62),"")</f>
        <v/>
      </c>
      <c r="DQ62" s="188" t="str">
        <f>IF((DP62&lt;&gt;""),IF(OR($F62&lt;&gt;$G62,PrSettings!$M$4="●"),(($F62-$G62)=(DM62-DN62))*1,0),"")</f>
        <v/>
      </c>
      <c r="DR62" s="188" t="str">
        <f t="shared" ref="DR62:DR67" si="919">IF((DP62&lt;&gt;""),($F62=DM62)*($G62=DN62),"")</f>
        <v/>
      </c>
      <c r="DS62" s="188" t="str">
        <f>IF(DP62&lt;&gt;"",IF(ABS($F62-$G62)&gt;=PrSettings!$M$7,(ABS($F62-$G62-DM62+DN62)&lt;=1)*1,IF(AND(DP62,$F62=$G62,$F62&gt;=PrSettings!$M$6),(ABS(DM62-$F62)&lt;=1)*1,IF(AND(DP62,$F62+$G62&gt;=PrSettings!$M$8),(ABS(DM62-$F62)+ABS(DN62-$G62)&lt;=1)*1,""))),"")</f>
        <v/>
      </c>
      <c r="DT62" s="219"/>
      <c r="DV62" s="186">
        <f t="shared" si="9"/>
        <v>1</v>
      </c>
      <c r="DW62" s="187" t="str">
        <f t="shared" ref="DW62:DW67" si="920">$C62</f>
        <v>France</v>
      </c>
      <c r="DX62" s="188">
        <f t="shared" si="53"/>
        <v>14</v>
      </c>
      <c r="DY62" s="187" t="str">
        <f t="shared" ref="DY62:DY67" si="921">$E62</f>
        <v>Senegal</v>
      </c>
      <c r="DZ62" s="222"/>
      <c r="EA62" s="222"/>
      <c r="EB62" s="217"/>
      <c r="EC62" s="188" t="str">
        <f t="shared" ref="EC62:EC67" si="922">IF(($F62&lt;&gt;"")*($G62&lt;&gt;"")*(DZ62&lt;&gt;"")*(EA62&lt;&gt;""),($F62&gt;$G62)*(DZ62&gt;EA62)+($F62=$G62)*(DZ62=EA62)+($F62&lt;$G62)*(DZ62&lt;EA62),"")</f>
        <v/>
      </c>
      <c r="ED62" s="188" t="str">
        <f>IF((EC62&lt;&gt;""),IF(OR($F62&lt;&gt;$G62,PrSettings!$M$4="●"),(($F62-$G62)=(DZ62-EA62))*1,0),"")</f>
        <v/>
      </c>
      <c r="EE62" s="188" t="str">
        <f t="shared" ref="EE62:EE67" si="923">IF((EC62&lt;&gt;""),($F62=DZ62)*($G62=EA62),"")</f>
        <v/>
      </c>
      <c r="EF62" s="188" t="str">
        <f>IF(EC62&lt;&gt;"",IF(ABS($F62-$G62)&gt;=PrSettings!$M$7,(ABS($F62-$G62-DZ62+EA62)&lt;=1)*1,IF(AND(EC62,$F62=$G62,$F62&gt;=PrSettings!$M$6),(ABS(DZ62-$F62)&lt;=1)*1,IF(AND(EC62,$F62+$G62&gt;=PrSettings!$M$8),(ABS(DZ62-$F62)+ABS(EA62-$G62)&lt;=1)*1,""))),"")</f>
        <v/>
      </c>
      <c r="EG62" s="219"/>
      <c r="EI62" s="186">
        <f t="shared" si="10"/>
        <v>1</v>
      </c>
      <c r="EJ62" s="187" t="str">
        <f t="shared" ref="EJ62:EJ67" si="924">$C62</f>
        <v>France</v>
      </c>
      <c r="EK62" s="188">
        <f t="shared" si="56"/>
        <v>14</v>
      </c>
      <c r="EL62" s="187" t="str">
        <f t="shared" ref="EL62:EL67" si="925">$E62</f>
        <v>Senegal</v>
      </c>
      <c r="EM62" s="222"/>
      <c r="EN62" s="222"/>
      <c r="EO62" s="217"/>
      <c r="EP62" s="188" t="str">
        <f t="shared" ref="EP62:EP67" si="926">IF(($F62&lt;&gt;"")*($G62&lt;&gt;"")*(EM62&lt;&gt;"")*(EN62&lt;&gt;""),($F62&gt;$G62)*(EM62&gt;EN62)+($F62=$G62)*(EM62=EN62)+($F62&lt;$G62)*(EM62&lt;EN62),"")</f>
        <v/>
      </c>
      <c r="EQ62" s="188" t="str">
        <f>IF((EP62&lt;&gt;""),IF(OR($F62&lt;&gt;$G62,PrSettings!$M$4="●"),(($F62-$G62)=(EM62-EN62))*1,0),"")</f>
        <v/>
      </c>
      <c r="ER62" s="188" t="str">
        <f t="shared" ref="ER62:ER67" si="927">IF((EP62&lt;&gt;""),($F62=EM62)*($G62=EN62),"")</f>
        <v/>
      </c>
      <c r="ES62" s="188" t="str">
        <f>IF(EP62&lt;&gt;"",IF(ABS($F62-$G62)&gt;=PrSettings!$M$7,(ABS($F62-$G62-EM62+EN62)&lt;=1)*1,IF(AND(EP62,$F62=$G62,$F62&gt;=PrSettings!$M$6),(ABS(EM62-$F62)&lt;=1)*1,IF(AND(EP62,$F62+$G62&gt;=PrSettings!$M$8),(ABS(EM62-$F62)+ABS(EN62-$G62)&lt;=1)*1,""))),"")</f>
        <v/>
      </c>
      <c r="ET62" s="219"/>
      <c r="EV62" s="186">
        <f t="shared" si="11"/>
        <v>1</v>
      </c>
      <c r="EW62" s="187" t="str">
        <f t="shared" ref="EW62:EW67" si="928">$C62</f>
        <v>France</v>
      </c>
      <c r="EX62" s="188">
        <f t="shared" si="59"/>
        <v>14</v>
      </c>
      <c r="EY62" s="187" t="str">
        <f t="shared" ref="EY62:EY67" si="929">$E62</f>
        <v>Senegal</v>
      </c>
      <c r="EZ62" s="222"/>
      <c r="FA62" s="222"/>
      <c r="FB62" s="217"/>
      <c r="FC62" s="188" t="str">
        <f t="shared" ref="FC62:FC67" si="930">IF(($F62&lt;&gt;"")*($G62&lt;&gt;"")*(EZ62&lt;&gt;"")*(FA62&lt;&gt;""),($F62&gt;$G62)*(EZ62&gt;FA62)+($F62=$G62)*(EZ62=FA62)+($F62&lt;$G62)*(EZ62&lt;FA62),"")</f>
        <v/>
      </c>
      <c r="FD62" s="188" t="str">
        <f>IF((FC62&lt;&gt;""),IF(OR($F62&lt;&gt;$G62,PrSettings!$M$4="●"),(($F62-$G62)=(EZ62-FA62))*1,0),"")</f>
        <v/>
      </c>
      <c r="FE62" s="188" t="str">
        <f t="shared" ref="FE62:FE67" si="931">IF((FC62&lt;&gt;""),($F62=EZ62)*($G62=FA62),"")</f>
        <v/>
      </c>
      <c r="FF62" s="188" t="str">
        <f>IF(FC62&lt;&gt;"",IF(ABS($F62-$G62)&gt;=PrSettings!$M$7,(ABS($F62-$G62-EZ62+FA62)&lt;=1)*1,IF(AND(FC62,$F62=$G62,$F62&gt;=PrSettings!$M$6),(ABS(EZ62-$F62)&lt;=1)*1,IF(AND(FC62,$F62+$G62&gt;=PrSettings!$M$8),(ABS(EZ62-$F62)+ABS(FA62-$G62)&lt;=1)*1,""))),"")</f>
        <v/>
      </c>
      <c r="FG62" s="219"/>
      <c r="FI62" s="186">
        <f t="shared" si="12"/>
        <v>1</v>
      </c>
      <c r="FJ62" s="187" t="str">
        <f t="shared" ref="FJ62:FJ67" si="932">$C62</f>
        <v>France</v>
      </c>
      <c r="FK62" s="188">
        <f t="shared" si="62"/>
        <v>14</v>
      </c>
      <c r="FL62" s="187" t="str">
        <f t="shared" ref="FL62:FL67" si="933">$E62</f>
        <v>Senegal</v>
      </c>
      <c r="FM62" s="222"/>
      <c r="FN62" s="222"/>
      <c r="FO62" s="217"/>
      <c r="FP62" s="188" t="str">
        <f t="shared" ref="FP62:FP67" si="934">IF(($F62&lt;&gt;"")*($G62&lt;&gt;"")*(FM62&lt;&gt;"")*(FN62&lt;&gt;""),($F62&gt;$G62)*(FM62&gt;FN62)+($F62=$G62)*(FM62=FN62)+($F62&lt;$G62)*(FM62&lt;FN62),"")</f>
        <v/>
      </c>
      <c r="FQ62" s="188" t="str">
        <f>IF((FP62&lt;&gt;""),IF(OR($F62&lt;&gt;$G62,PrSettings!$M$4="●"),(($F62-$G62)=(FM62-FN62))*1,0),"")</f>
        <v/>
      </c>
      <c r="FR62" s="188" t="str">
        <f t="shared" ref="FR62:FR67" si="935">IF((FP62&lt;&gt;""),($F62=FM62)*($G62=FN62),"")</f>
        <v/>
      </c>
      <c r="FS62" s="188" t="str">
        <f>IF(FP62&lt;&gt;"",IF(ABS($F62-$G62)&gt;=PrSettings!$M$7,(ABS($F62-$G62-FM62+FN62)&lt;=1)*1,IF(AND(FP62,$F62=$G62,$F62&gt;=PrSettings!$M$6),(ABS(FM62-$F62)&lt;=1)*1,IF(AND(FP62,$F62+$G62&gt;=PrSettings!$M$8),(ABS(FM62-$F62)+ABS(FN62-$G62)&lt;=1)*1,""))),"")</f>
        <v/>
      </c>
      <c r="FT62" s="219"/>
      <c r="FV62" s="186">
        <f t="shared" si="13"/>
        <v>1</v>
      </c>
      <c r="FW62" s="187" t="str">
        <f t="shared" ref="FW62:FW67" si="936">$C62</f>
        <v>France</v>
      </c>
      <c r="FX62" s="188">
        <f t="shared" si="65"/>
        <v>14</v>
      </c>
      <c r="FY62" s="187" t="str">
        <f t="shared" ref="FY62:FY67" si="937">$E62</f>
        <v>Senegal</v>
      </c>
      <c r="FZ62" s="222"/>
      <c r="GA62" s="222"/>
      <c r="GB62" s="217"/>
      <c r="GC62" s="188" t="str">
        <f t="shared" ref="GC62:GC67" si="938">IF(($F62&lt;&gt;"")*($G62&lt;&gt;"")*(FZ62&lt;&gt;"")*(GA62&lt;&gt;""),($F62&gt;$G62)*(FZ62&gt;GA62)+($F62=$G62)*(FZ62=GA62)+($F62&lt;$G62)*(FZ62&lt;GA62),"")</f>
        <v/>
      </c>
      <c r="GD62" s="188" t="str">
        <f>IF((GC62&lt;&gt;""),IF(OR($F62&lt;&gt;$G62,PrSettings!$M$4="●"),(($F62-$G62)=(FZ62-GA62))*1,0),"")</f>
        <v/>
      </c>
      <c r="GE62" s="188" t="str">
        <f t="shared" ref="GE62:GE67" si="939">IF((GC62&lt;&gt;""),($F62=FZ62)*($G62=GA62),"")</f>
        <v/>
      </c>
      <c r="GF62" s="188" t="str">
        <f>IF(GC62&lt;&gt;"",IF(ABS($F62-$G62)&gt;=PrSettings!$M$7,(ABS($F62-$G62-FZ62+GA62)&lt;=1)*1,IF(AND(GC62,$F62=$G62,$F62&gt;=PrSettings!$M$6),(ABS(FZ62-$F62)&lt;=1)*1,IF(AND(GC62,$F62+$G62&gt;=PrSettings!$M$8),(ABS(FZ62-$F62)+ABS(GA62-$G62)&lt;=1)*1,""))),"")</f>
        <v/>
      </c>
      <c r="GG62" s="219"/>
      <c r="GI62" s="186">
        <f t="shared" si="14"/>
        <v>1</v>
      </c>
      <c r="GJ62" s="187" t="str">
        <f t="shared" ref="GJ62:GJ67" si="940">$C62</f>
        <v>France</v>
      </c>
      <c r="GK62" s="188">
        <f t="shared" si="68"/>
        <v>14</v>
      </c>
      <c r="GL62" s="187" t="str">
        <f t="shared" ref="GL62:GL67" si="941">$E62</f>
        <v>Senegal</v>
      </c>
      <c r="GM62" s="222"/>
      <c r="GN62" s="222"/>
      <c r="GO62" s="217"/>
      <c r="GP62" s="188" t="str">
        <f t="shared" ref="GP62:GP67" si="942">IF(($F62&lt;&gt;"")*($G62&lt;&gt;"")*(GM62&lt;&gt;"")*(GN62&lt;&gt;""),($F62&gt;$G62)*(GM62&gt;GN62)+($F62=$G62)*(GM62=GN62)+($F62&lt;$G62)*(GM62&lt;GN62),"")</f>
        <v/>
      </c>
      <c r="GQ62" s="188" t="str">
        <f>IF((GP62&lt;&gt;""),IF(OR($F62&lt;&gt;$G62,PrSettings!$M$4="●"),(($F62-$G62)=(GM62-GN62))*1,0),"")</f>
        <v/>
      </c>
      <c r="GR62" s="188" t="str">
        <f t="shared" ref="GR62:GR67" si="943">IF((GP62&lt;&gt;""),($F62=GM62)*($G62=GN62),"")</f>
        <v/>
      </c>
      <c r="GS62" s="188" t="str">
        <f>IF(GP62&lt;&gt;"",IF(ABS($F62-$G62)&gt;=PrSettings!$M$7,(ABS($F62-$G62-GM62+GN62)&lt;=1)*1,IF(AND(GP62,$F62=$G62,$F62&gt;=PrSettings!$M$6),(ABS(GM62-$F62)&lt;=1)*1,IF(AND(GP62,$F62+$G62&gt;=PrSettings!$M$8),(ABS(GM62-$F62)+ABS(GN62-$G62)&lt;=1)*1,""))),"")</f>
        <v/>
      </c>
      <c r="GT62" s="219"/>
      <c r="GV62" s="186">
        <f t="shared" si="15"/>
        <v>1</v>
      </c>
      <c r="GW62" s="187" t="str">
        <f t="shared" ref="GW62:GW67" si="944">$C62</f>
        <v>France</v>
      </c>
      <c r="GX62" s="188">
        <f t="shared" si="71"/>
        <v>14</v>
      </c>
      <c r="GY62" s="187" t="str">
        <f t="shared" ref="GY62:GY67" si="945">$E62</f>
        <v>Senegal</v>
      </c>
      <c r="GZ62" s="222"/>
      <c r="HA62" s="222"/>
      <c r="HB62" s="217"/>
      <c r="HC62" s="188" t="str">
        <f t="shared" ref="HC62:HC67" si="946">IF(($F62&lt;&gt;"")*($G62&lt;&gt;"")*(GZ62&lt;&gt;"")*(HA62&lt;&gt;""),($F62&gt;$G62)*(GZ62&gt;HA62)+($F62=$G62)*(GZ62=HA62)+($F62&lt;$G62)*(GZ62&lt;HA62),"")</f>
        <v/>
      </c>
      <c r="HD62" s="188" t="str">
        <f>IF((HC62&lt;&gt;""),IF(OR($F62&lt;&gt;$G62,PrSettings!$M$4="●"),(($F62-$G62)=(GZ62-HA62))*1,0),"")</f>
        <v/>
      </c>
      <c r="HE62" s="188" t="str">
        <f t="shared" ref="HE62:HE67" si="947">IF((HC62&lt;&gt;""),($F62=GZ62)*($G62=HA62),"")</f>
        <v/>
      </c>
      <c r="HF62" s="188" t="str">
        <f>IF(HC62&lt;&gt;"",IF(ABS($F62-$G62)&gt;=PrSettings!$M$7,(ABS($F62-$G62-GZ62+HA62)&lt;=1)*1,IF(AND(HC62,$F62=$G62,$F62&gt;=PrSettings!$M$6),(ABS(GZ62-$F62)&lt;=1)*1,IF(AND(HC62,$F62+$G62&gt;=PrSettings!$M$8),(ABS(GZ62-$F62)+ABS(HA62-$G62)&lt;=1)*1,""))),"")</f>
        <v/>
      </c>
      <c r="HG62" s="219"/>
      <c r="HI62" s="186">
        <f t="shared" si="16"/>
        <v>1</v>
      </c>
      <c r="HJ62" s="187" t="str">
        <f t="shared" ref="HJ62:HJ67" si="948">$C62</f>
        <v>France</v>
      </c>
      <c r="HK62" s="188">
        <f t="shared" si="74"/>
        <v>14</v>
      </c>
      <c r="HL62" s="187" t="str">
        <f t="shared" ref="HL62:HL67" si="949">$E62</f>
        <v>Senegal</v>
      </c>
      <c r="HM62" s="222"/>
      <c r="HN62" s="222"/>
      <c r="HO62" s="217"/>
      <c r="HP62" s="188" t="str">
        <f t="shared" ref="HP62:HP67" si="950">IF(($F62&lt;&gt;"")*($G62&lt;&gt;"")*(HM62&lt;&gt;"")*(HN62&lt;&gt;""),($F62&gt;$G62)*(HM62&gt;HN62)+($F62=$G62)*(HM62=HN62)+($F62&lt;$G62)*(HM62&lt;HN62),"")</f>
        <v/>
      </c>
      <c r="HQ62" s="188" t="str">
        <f>IF((HP62&lt;&gt;""),IF(OR($F62&lt;&gt;$G62,PrSettings!$M$4="●"),(($F62-$G62)=(HM62-HN62))*1,0),"")</f>
        <v/>
      </c>
      <c r="HR62" s="188" t="str">
        <f t="shared" ref="HR62:HR67" si="951">IF((HP62&lt;&gt;""),($F62=HM62)*($G62=HN62),"")</f>
        <v/>
      </c>
      <c r="HS62" s="188" t="str">
        <f>IF(HP62&lt;&gt;"",IF(ABS($F62-$G62)&gt;=PrSettings!$M$7,(ABS($F62-$G62-HM62+HN62)&lt;=1)*1,IF(AND(HP62,$F62=$G62,$F62&gt;=PrSettings!$M$6),(ABS(HM62-$F62)&lt;=1)*1,IF(AND(HP62,$F62+$G62&gt;=PrSettings!$M$8),(ABS(HM62-$F62)+ABS(HN62-$G62)&lt;=1)*1,""))),"")</f>
        <v/>
      </c>
      <c r="HT62" s="219"/>
      <c r="HV62" s="186">
        <f t="shared" si="17"/>
        <v>1</v>
      </c>
      <c r="HW62" s="187" t="str">
        <f t="shared" ref="HW62:HW67" si="952">$C62</f>
        <v>France</v>
      </c>
      <c r="HX62" s="188">
        <f t="shared" si="77"/>
        <v>14</v>
      </c>
      <c r="HY62" s="187" t="str">
        <f t="shared" ref="HY62:HY67" si="953">$E62</f>
        <v>Senegal</v>
      </c>
      <c r="HZ62" s="222"/>
      <c r="IA62" s="222"/>
      <c r="IB62" s="217"/>
      <c r="IC62" s="188" t="str">
        <f t="shared" ref="IC62:IC67" si="954">IF(($F62&lt;&gt;"")*($G62&lt;&gt;"")*(HZ62&lt;&gt;"")*(IA62&lt;&gt;""),($F62&gt;$G62)*(HZ62&gt;IA62)+($F62=$G62)*(HZ62=IA62)+($F62&lt;$G62)*(HZ62&lt;IA62),"")</f>
        <v/>
      </c>
      <c r="ID62" s="188" t="str">
        <f>IF((IC62&lt;&gt;""),IF(OR($F62&lt;&gt;$G62,PrSettings!$M$4="●"),(($F62-$G62)=(HZ62-IA62))*1,0),"")</f>
        <v/>
      </c>
      <c r="IE62" s="188" t="str">
        <f t="shared" ref="IE62:IE67" si="955">IF((IC62&lt;&gt;""),($F62=HZ62)*($G62=IA62),"")</f>
        <v/>
      </c>
      <c r="IF62" s="188" t="str">
        <f>IF(IC62&lt;&gt;"",IF(ABS($F62-$G62)&gt;=PrSettings!$M$7,(ABS($F62-$G62-HZ62+IA62)&lt;=1)*1,IF(AND(IC62,$F62=$G62,$F62&gt;=PrSettings!$M$6),(ABS(HZ62-$F62)&lt;=1)*1,IF(AND(IC62,$F62+$G62&gt;=PrSettings!$M$8),(ABS(HZ62-$F62)+ABS(IA62-$G62)&lt;=1)*1,""))),"")</f>
        <v/>
      </c>
      <c r="IG62" s="219"/>
      <c r="II62" s="186">
        <f t="shared" si="18"/>
        <v>1</v>
      </c>
      <c r="IJ62" s="187" t="str">
        <f t="shared" ref="IJ62:IJ67" si="956">$C62</f>
        <v>France</v>
      </c>
      <c r="IK62" s="188">
        <f t="shared" si="80"/>
        <v>14</v>
      </c>
      <c r="IL62" s="187" t="str">
        <f t="shared" ref="IL62:IL67" si="957">$E62</f>
        <v>Senegal</v>
      </c>
      <c r="IM62" s="222"/>
      <c r="IN62" s="222"/>
      <c r="IO62" s="217"/>
      <c r="IP62" s="188" t="str">
        <f t="shared" ref="IP62:IP67" si="958">IF(($F62&lt;&gt;"")*($G62&lt;&gt;"")*(IM62&lt;&gt;"")*(IN62&lt;&gt;""),($F62&gt;$G62)*(IM62&gt;IN62)+($F62=$G62)*(IM62=IN62)+($F62&lt;$G62)*(IM62&lt;IN62),"")</f>
        <v/>
      </c>
      <c r="IQ62" s="188" t="str">
        <f>IF((IP62&lt;&gt;""),IF(OR($F62&lt;&gt;$G62,PrSettings!$M$4="●"),(($F62-$G62)=(IM62-IN62))*1,0),"")</f>
        <v/>
      </c>
      <c r="IR62" s="188" t="str">
        <f t="shared" ref="IR62:IR67" si="959">IF((IP62&lt;&gt;""),($F62=IM62)*($G62=IN62),"")</f>
        <v/>
      </c>
      <c r="IS62" s="188" t="str">
        <f>IF(IP62&lt;&gt;"",IF(ABS($F62-$G62)&gt;=PrSettings!$M$7,(ABS($F62-$G62-IM62+IN62)&lt;=1)*1,IF(AND(IP62,$F62=$G62,$F62&gt;=PrSettings!$M$6),(ABS(IM62-$F62)&lt;=1)*1,IF(AND(IP62,$F62+$G62&gt;=PrSettings!$M$8),(ABS(IM62-$F62)+ABS(IN62-$G62)&lt;=1)*1,""))),"")</f>
        <v/>
      </c>
      <c r="IT62" s="219"/>
      <c r="IV62" s="186">
        <f t="shared" si="19"/>
        <v>1</v>
      </c>
      <c r="IW62" s="187" t="str">
        <f t="shared" ref="IW62:IW67" si="960">$C62</f>
        <v>France</v>
      </c>
      <c r="IX62" s="188">
        <f t="shared" si="83"/>
        <v>14</v>
      </c>
      <c r="IY62" s="187" t="str">
        <f t="shared" ref="IY62:IY67" si="961">$E62</f>
        <v>Senegal</v>
      </c>
      <c r="IZ62" s="222"/>
      <c r="JA62" s="222"/>
      <c r="JB62" s="217"/>
      <c r="JC62" s="188" t="str">
        <f t="shared" ref="JC62:JC67" si="962">IF(($F62&lt;&gt;"")*($G62&lt;&gt;"")*(IZ62&lt;&gt;"")*(JA62&lt;&gt;""),($F62&gt;$G62)*(IZ62&gt;JA62)+($F62=$G62)*(IZ62=JA62)+($F62&lt;$G62)*(IZ62&lt;JA62),"")</f>
        <v/>
      </c>
      <c r="JD62" s="188" t="str">
        <f>IF((JC62&lt;&gt;""),IF(OR($F62&lt;&gt;$G62,PrSettings!$M$4="●"),(($F62-$G62)=(IZ62-JA62))*1,0),"")</f>
        <v/>
      </c>
      <c r="JE62" s="188" t="str">
        <f t="shared" ref="JE62:JE67" si="963">IF((JC62&lt;&gt;""),($F62=IZ62)*($G62=JA62),"")</f>
        <v/>
      </c>
      <c r="JF62" s="188" t="str">
        <f>IF(JC62&lt;&gt;"",IF(ABS($F62-$G62)&gt;=PrSettings!$M$7,(ABS($F62-$G62-IZ62+JA62)&lt;=1)*1,IF(AND(JC62,$F62=$G62,$F62&gt;=PrSettings!$M$6),(ABS(IZ62-$F62)&lt;=1)*1,IF(AND(JC62,$F62+$G62&gt;=PrSettings!$M$8),(ABS(IZ62-$F62)+ABS(JA62-$G62)&lt;=1)*1,""))),"")</f>
        <v/>
      </c>
      <c r="JG62" s="219"/>
      <c r="JI62" s="186">
        <f t="shared" si="20"/>
        <v>1</v>
      </c>
      <c r="JJ62" s="187" t="str">
        <f t="shared" ref="JJ62:JJ67" si="964">$C62</f>
        <v>France</v>
      </c>
      <c r="JK62" s="188">
        <f t="shared" si="86"/>
        <v>14</v>
      </c>
      <c r="JL62" s="187" t="str">
        <f t="shared" ref="JL62:JL67" si="965">$E62</f>
        <v>Senegal</v>
      </c>
      <c r="JM62" s="222"/>
      <c r="JN62" s="222"/>
      <c r="JO62" s="217"/>
      <c r="JP62" s="188" t="str">
        <f t="shared" ref="JP62:JP67" si="966">IF(($F62&lt;&gt;"")*($G62&lt;&gt;"")*(JM62&lt;&gt;"")*(JN62&lt;&gt;""),($F62&gt;$G62)*(JM62&gt;JN62)+($F62=$G62)*(JM62=JN62)+($F62&lt;$G62)*(JM62&lt;JN62),"")</f>
        <v/>
      </c>
      <c r="JQ62" s="188" t="str">
        <f>IF((JP62&lt;&gt;""),IF(OR($F62&lt;&gt;$G62,PrSettings!$M$4="●"),(($F62-$G62)=(JM62-JN62))*1,0),"")</f>
        <v/>
      </c>
      <c r="JR62" s="188" t="str">
        <f t="shared" ref="JR62:JR67" si="967">IF((JP62&lt;&gt;""),($F62=JM62)*($G62=JN62),"")</f>
        <v/>
      </c>
      <c r="JS62" s="188" t="str">
        <f>IF(JP62&lt;&gt;"",IF(ABS($F62-$G62)&gt;=PrSettings!$M$7,(ABS($F62-$G62-JM62+JN62)&lt;=1)*1,IF(AND(JP62,$F62=$G62,$F62&gt;=PrSettings!$M$6),(ABS(JM62-$F62)&lt;=1)*1,IF(AND(JP62,$F62+$G62&gt;=PrSettings!$M$8),(ABS(JM62-$F62)+ABS(JN62-$G62)&lt;=1)*1,""))),"")</f>
        <v/>
      </c>
      <c r="JT62" s="219"/>
      <c r="JV62" s="186">
        <f t="shared" si="21"/>
        <v>1</v>
      </c>
      <c r="JW62" s="187" t="str">
        <f t="shared" ref="JW62:JW67" si="968">$C62</f>
        <v>France</v>
      </c>
      <c r="JX62" s="188">
        <f t="shared" si="89"/>
        <v>14</v>
      </c>
      <c r="JY62" s="187" t="str">
        <f t="shared" ref="JY62:JY67" si="969">$E62</f>
        <v>Senegal</v>
      </c>
      <c r="JZ62" s="222"/>
      <c r="KA62" s="222"/>
      <c r="KB62" s="217"/>
      <c r="KC62" s="188" t="str">
        <f t="shared" ref="KC62:KC67" si="970">IF(($F62&lt;&gt;"")*($G62&lt;&gt;"")*(JZ62&lt;&gt;"")*(KA62&lt;&gt;""),($F62&gt;$G62)*(JZ62&gt;KA62)+($F62=$G62)*(JZ62=KA62)+($F62&lt;$G62)*(JZ62&lt;KA62),"")</f>
        <v/>
      </c>
      <c r="KD62" s="188" t="str">
        <f>IF((KC62&lt;&gt;""),IF(OR($F62&lt;&gt;$G62,PrSettings!$M$4="●"),(($F62-$G62)=(JZ62-KA62))*1,0),"")</f>
        <v/>
      </c>
      <c r="KE62" s="188" t="str">
        <f t="shared" ref="KE62:KE67" si="971">IF((KC62&lt;&gt;""),($F62=JZ62)*($G62=KA62),"")</f>
        <v/>
      </c>
      <c r="KF62" s="188" t="str">
        <f>IF(KC62&lt;&gt;"",IF(ABS($F62-$G62)&gt;=PrSettings!$M$7,(ABS($F62-$G62-JZ62+KA62)&lt;=1)*1,IF(AND(KC62,$F62=$G62,$F62&gt;=PrSettings!$M$6),(ABS(JZ62-$F62)&lt;=1)*1,IF(AND(KC62,$F62+$G62&gt;=PrSettings!$M$8),(ABS(JZ62-$F62)+ABS(KA62-$G62)&lt;=1)*1,""))),"")</f>
        <v/>
      </c>
      <c r="KG62" s="219"/>
      <c r="KI62" s="186">
        <f t="shared" si="22"/>
        <v>1</v>
      </c>
      <c r="KJ62" s="187" t="str">
        <f t="shared" ref="KJ62:KJ67" si="972">$C62</f>
        <v>France</v>
      </c>
      <c r="KK62" s="188">
        <f t="shared" si="92"/>
        <v>14</v>
      </c>
      <c r="KL62" s="187" t="str">
        <f t="shared" ref="KL62:KL67" si="973">$E62</f>
        <v>Senegal</v>
      </c>
      <c r="KM62" s="222"/>
      <c r="KN62" s="222"/>
      <c r="KO62" s="217"/>
      <c r="KP62" s="188" t="str">
        <f t="shared" ref="KP62:KP67" si="974">IF(($F62&lt;&gt;"")*($G62&lt;&gt;"")*(KM62&lt;&gt;"")*(KN62&lt;&gt;""),($F62&gt;$G62)*(KM62&gt;KN62)+($F62=$G62)*(KM62=KN62)+($F62&lt;$G62)*(KM62&lt;KN62),"")</f>
        <v/>
      </c>
      <c r="KQ62" s="188" t="str">
        <f>IF((KP62&lt;&gt;""),IF(OR($F62&lt;&gt;$G62,PrSettings!$M$4="●"),(($F62-$G62)=(KM62-KN62))*1,0),"")</f>
        <v/>
      </c>
      <c r="KR62" s="188" t="str">
        <f t="shared" ref="KR62:KR67" si="975">IF((KP62&lt;&gt;""),($F62=KM62)*($G62=KN62),"")</f>
        <v/>
      </c>
      <c r="KS62" s="188" t="str">
        <f>IF(KP62&lt;&gt;"",IF(ABS($F62-$G62)&gt;=PrSettings!$M$7,(ABS($F62-$G62-KM62+KN62)&lt;=1)*1,IF(AND(KP62,$F62=$G62,$F62&gt;=PrSettings!$M$6),(ABS(KM62-$F62)&lt;=1)*1,IF(AND(KP62,$F62+$G62&gt;=PrSettings!$M$8),(ABS(KM62-$F62)+ABS(KN62-$G62)&lt;=1)*1,""))),"")</f>
        <v/>
      </c>
      <c r="KT62" s="219"/>
      <c r="KV62" s="186">
        <f t="shared" si="23"/>
        <v>1</v>
      </c>
      <c r="KW62" s="187" t="str">
        <f t="shared" ref="KW62:KW67" si="976">$C62</f>
        <v>France</v>
      </c>
      <c r="KX62" s="188">
        <f t="shared" si="95"/>
        <v>14</v>
      </c>
      <c r="KY62" s="187" t="str">
        <f t="shared" ref="KY62:KY67" si="977">$E62</f>
        <v>Senegal</v>
      </c>
      <c r="KZ62" s="222"/>
      <c r="LA62" s="222"/>
      <c r="LB62" s="217"/>
      <c r="LC62" s="188" t="str">
        <f t="shared" ref="LC62:LC67" si="978">IF(($F62&lt;&gt;"")*($G62&lt;&gt;"")*(KZ62&lt;&gt;"")*(LA62&lt;&gt;""),($F62&gt;$G62)*(KZ62&gt;LA62)+($F62=$G62)*(KZ62=LA62)+($F62&lt;$G62)*(KZ62&lt;LA62),"")</f>
        <v/>
      </c>
      <c r="LD62" s="188" t="str">
        <f>IF((LC62&lt;&gt;""),IF(OR($F62&lt;&gt;$G62,PrSettings!$M$4="●"),(($F62-$G62)=(KZ62-LA62))*1,0),"")</f>
        <v/>
      </c>
      <c r="LE62" s="188" t="str">
        <f t="shared" ref="LE62:LE67" si="979">IF((LC62&lt;&gt;""),($F62=KZ62)*($G62=LA62),"")</f>
        <v/>
      </c>
      <c r="LF62" s="188" t="str">
        <f>IF(LC62&lt;&gt;"",IF(ABS($F62-$G62)&gt;=PrSettings!$M$7,(ABS($F62-$G62-KZ62+LA62)&lt;=1)*1,IF(AND(LC62,$F62=$G62,$F62&gt;=PrSettings!$M$6),(ABS(KZ62-$F62)&lt;=1)*1,IF(AND(LC62,$F62+$G62&gt;=PrSettings!$M$8),(ABS(KZ62-$F62)+ABS(LA62-$G62)&lt;=1)*1,""))),"")</f>
        <v/>
      </c>
      <c r="LG62" s="219"/>
      <c r="LI62" s="186">
        <f t="shared" si="24"/>
        <v>1</v>
      </c>
      <c r="LJ62" s="187" t="str">
        <f t="shared" ref="LJ62:LJ67" si="980">$C62</f>
        <v>France</v>
      </c>
      <c r="LK62" s="188">
        <f t="shared" si="98"/>
        <v>14</v>
      </c>
      <c r="LL62" s="187" t="str">
        <f t="shared" ref="LL62:LL67" si="981">$E62</f>
        <v>Senegal</v>
      </c>
      <c r="LM62" s="222"/>
      <c r="LN62" s="222"/>
      <c r="LO62" s="217"/>
      <c r="LP62" s="188" t="str">
        <f t="shared" ref="LP62:LP67" si="982">IF(($F62&lt;&gt;"")*($G62&lt;&gt;"")*(LM62&lt;&gt;"")*(LN62&lt;&gt;""),($F62&gt;$G62)*(LM62&gt;LN62)+($F62=$G62)*(LM62=LN62)+($F62&lt;$G62)*(LM62&lt;LN62),"")</f>
        <v/>
      </c>
      <c r="LQ62" s="188" t="str">
        <f>IF((LP62&lt;&gt;""),IF(OR($F62&lt;&gt;$G62,PrSettings!$M$4="●"),(($F62-$G62)=(LM62-LN62))*1,0),"")</f>
        <v/>
      </c>
      <c r="LR62" s="188" t="str">
        <f t="shared" ref="LR62:LR67" si="983">IF((LP62&lt;&gt;""),($F62=LM62)*($G62=LN62),"")</f>
        <v/>
      </c>
      <c r="LS62" s="188" t="str">
        <f>IF(LP62&lt;&gt;"",IF(ABS($F62-$G62)&gt;=PrSettings!$M$7,(ABS($F62-$G62-LM62+LN62)&lt;=1)*1,IF(AND(LP62,$F62=$G62,$F62&gt;=PrSettings!$M$6),(ABS(LM62-$F62)&lt;=1)*1,IF(AND(LP62,$F62+$G62&gt;=PrSettings!$M$8),(ABS(LM62-$F62)+ABS(LN62-$G62)&lt;=1)*1,""))),"")</f>
        <v/>
      </c>
      <c r="LT62" s="219"/>
      <c r="LV62" s="186">
        <f t="shared" si="25"/>
        <v>1</v>
      </c>
      <c r="LW62" s="187" t="str">
        <f t="shared" ref="LW62:LW67" si="984">$C62</f>
        <v>France</v>
      </c>
      <c r="LX62" s="188">
        <f t="shared" si="101"/>
        <v>14</v>
      </c>
      <c r="LY62" s="187" t="str">
        <f t="shared" ref="LY62:LY67" si="985">$E62</f>
        <v>Senegal</v>
      </c>
      <c r="LZ62" s="222"/>
      <c r="MA62" s="222"/>
      <c r="MB62" s="217"/>
      <c r="MC62" s="188" t="str">
        <f t="shared" ref="MC62:MC67" si="986">IF(($F62&lt;&gt;"")*($G62&lt;&gt;"")*(LZ62&lt;&gt;"")*(MA62&lt;&gt;""),($F62&gt;$G62)*(LZ62&gt;MA62)+($F62=$G62)*(LZ62=MA62)+($F62&lt;$G62)*(LZ62&lt;MA62),"")</f>
        <v/>
      </c>
      <c r="MD62" s="188" t="str">
        <f>IF((MC62&lt;&gt;""),IF(OR($F62&lt;&gt;$G62,PrSettings!$M$4="●"),(($F62-$G62)=(LZ62-MA62))*1,0),"")</f>
        <v/>
      </c>
      <c r="ME62" s="188" t="str">
        <f t="shared" ref="ME62:ME67" si="987">IF((MC62&lt;&gt;""),($F62=LZ62)*($G62=MA62),"")</f>
        <v/>
      </c>
      <c r="MF62" s="188" t="str">
        <f>IF(MC62&lt;&gt;"",IF(ABS($F62-$G62)&gt;=PrSettings!$M$7,(ABS($F62-$G62-LZ62+MA62)&lt;=1)*1,IF(AND(MC62,$F62=$G62,$F62&gt;=PrSettings!$M$6),(ABS(LZ62-$F62)&lt;=1)*1,IF(AND(MC62,$F62+$G62&gt;=PrSettings!$M$8),(ABS(LZ62-$F62)+ABS(MA62-$G62)&lt;=1)*1,""))),"")</f>
        <v/>
      </c>
      <c r="MG62" s="219"/>
    </row>
    <row r="63" spans="2:345">
      <c r="B63" s="186">
        <f>INDEX(Groups!$C$7:$C$65,MATCH(C63,Groups!$D$7:$D$65,0))</f>
        <v>57</v>
      </c>
      <c r="C63" s="187" t="str">
        <f>CalcI!$P$23</f>
        <v>Iraq</v>
      </c>
      <c r="D63" s="188">
        <f>INDEX(Groups!$C$7:$C$65,MATCH(E63,Groups!$D$7:$D$65,0))</f>
        <v>31</v>
      </c>
      <c r="E63" s="187" t="str">
        <f>CalcI!$Q$23</f>
        <v>Norway</v>
      </c>
      <c r="F63" s="717" t="str">
        <f>CalcI!$R$23</f>
        <v/>
      </c>
      <c r="G63" s="190" t="str">
        <f>CalcI!$S$23</f>
        <v/>
      </c>
      <c r="I63" s="186">
        <f t="shared" si="0"/>
        <v>57</v>
      </c>
      <c r="J63" s="187" t="str">
        <f t="shared" si="884"/>
        <v>Iraq</v>
      </c>
      <c r="K63" s="188">
        <f t="shared" si="26"/>
        <v>31</v>
      </c>
      <c r="L63" s="187" t="str">
        <f t="shared" si="885"/>
        <v>Norway</v>
      </c>
      <c r="M63" s="222"/>
      <c r="N63" s="222"/>
      <c r="O63" s="218"/>
      <c r="P63" s="188" t="str">
        <f t="shared" si="886"/>
        <v/>
      </c>
      <c r="Q63" s="188" t="str">
        <f>IF((P63&lt;&gt;""),IF(OR($F63&lt;&gt;$G63,PrSettings!$M$4="●"),(($F63-$G63)=(M63-N63))*1,0),"")</f>
        <v/>
      </c>
      <c r="R63" s="188" t="str">
        <f t="shared" si="887"/>
        <v/>
      </c>
      <c r="S63" s="188" t="str">
        <f>IF(P63&lt;&gt;"",IF(ABS($F63-$G63)&gt;=PrSettings!$M$7,(ABS($F63-$G63-M63+N63)&lt;=1)*1,IF(AND(P63,$F63=$G63,$F63&gt;=PrSettings!$M$6),(ABS(M63-$F63)&lt;=1)*1,IF(AND(P63,$F63+$G63&gt;=PrSettings!$M$8),(ABS(M63-$F63)+ABS(N63-$G63)&lt;=1)*1,""))),"")</f>
        <v/>
      </c>
      <c r="T63" s="220"/>
      <c r="V63" s="186">
        <f t="shared" si="1"/>
        <v>57</v>
      </c>
      <c r="W63" s="187" t="str">
        <f t="shared" si="888"/>
        <v>Iraq</v>
      </c>
      <c r="X63" s="188">
        <f t="shared" si="29"/>
        <v>31</v>
      </c>
      <c r="Y63" s="187" t="str">
        <f t="shared" si="889"/>
        <v>Norway</v>
      </c>
      <c r="Z63" s="222"/>
      <c r="AA63" s="222"/>
      <c r="AB63" s="218"/>
      <c r="AC63" s="188" t="str">
        <f t="shared" si="890"/>
        <v/>
      </c>
      <c r="AD63" s="188" t="str">
        <f>IF((AC63&lt;&gt;""),IF(OR($F63&lt;&gt;$G63,PrSettings!$M$4="●"),(($F63-$G63)=(Z63-AA63))*1,0),"")</f>
        <v/>
      </c>
      <c r="AE63" s="188" t="str">
        <f t="shared" si="891"/>
        <v/>
      </c>
      <c r="AF63" s="188" t="str">
        <f>IF(AC63&lt;&gt;"",IF(ABS($F63-$G63)&gt;=PrSettings!$M$7,(ABS($F63-$G63-Z63+AA63)&lt;=1)*1,IF(AND(AC63,$F63=$G63,$F63&gt;=PrSettings!$M$6),(ABS(Z63-$F63)&lt;=1)*1,IF(AND(AC63,$F63+$G63&gt;=PrSettings!$M$8),(ABS(Z63-$F63)+ABS(AA63-$G63)&lt;=1)*1,""))),"")</f>
        <v/>
      </c>
      <c r="AG63" s="220"/>
      <c r="AI63" s="186">
        <f t="shared" si="2"/>
        <v>57</v>
      </c>
      <c r="AJ63" s="187" t="str">
        <f t="shared" si="892"/>
        <v>Iraq</v>
      </c>
      <c r="AK63" s="188">
        <f t="shared" si="32"/>
        <v>31</v>
      </c>
      <c r="AL63" s="187" t="str">
        <f t="shared" si="893"/>
        <v>Norway</v>
      </c>
      <c r="AM63" s="222"/>
      <c r="AN63" s="222"/>
      <c r="AO63" s="218"/>
      <c r="AP63" s="188" t="str">
        <f t="shared" si="894"/>
        <v/>
      </c>
      <c r="AQ63" s="188" t="str">
        <f>IF((AP63&lt;&gt;""),IF(OR($F63&lt;&gt;$G63,PrSettings!$M$4="●"),(($F63-$G63)=(AM63-AN63))*1,0),"")</f>
        <v/>
      </c>
      <c r="AR63" s="188" t="str">
        <f t="shared" si="895"/>
        <v/>
      </c>
      <c r="AS63" s="188" t="str">
        <f>IF(AP63&lt;&gt;"",IF(ABS($F63-$G63)&gt;=PrSettings!$M$7,(ABS($F63-$G63-AM63+AN63)&lt;=1)*1,IF(AND(AP63,$F63=$G63,$F63&gt;=PrSettings!$M$6),(ABS(AM63-$F63)&lt;=1)*1,IF(AND(AP63,$F63+$G63&gt;=PrSettings!$M$8),(ABS(AM63-$F63)+ABS(AN63-$G63)&lt;=1)*1,""))),"")</f>
        <v/>
      </c>
      <c r="AT63" s="220"/>
      <c r="AV63" s="186">
        <f t="shared" si="3"/>
        <v>57</v>
      </c>
      <c r="AW63" s="187" t="str">
        <f t="shared" si="896"/>
        <v>Iraq</v>
      </c>
      <c r="AX63" s="188">
        <f t="shared" si="35"/>
        <v>31</v>
      </c>
      <c r="AY63" s="187" t="str">
        <f t="shared" si="897"/>
        <v>Norway</v>
      </c>
      <c r="AZ63" s="222"/>
      <c r="BA63" s="222"/>
      <c r="BB63" s="218"/>
      <c r="BC63" s="188" t="str">
        <f t="shared" si="898"/>
        <v/>
      </c>
      <c r="BD63" s="188" t="str">
        <f>IF((BC63&lt;&gt;""),IF(OR($F63&lt;&gt;$G63,PrSettings!$M$4="●"),(($F63-$G63)=(AZ63-BA63))*1,0),"")</f>
        <v/>
      </c>
      <c r="BE63" s="188" t="str">
        <f t="shared" si="899"/>
        <v/>
      </c>
      <c r="BF63" s="188" t="str">
        <f>IF(BC63&lt;&gt;"",IF(ABS($F63-$G63)&gt;=PrSettings!$M$7,(ABS($F63-$G63-AZ63+BA63)&lt;=1)*1,IF(AND(BC63,$F63=$G63,$F63&gt;=PrSettings!$M$6),(ABS(AZ63-$F63)&lt;=1)*1,IF(AND(BC63,$F63+$G63&gt;=PrSettings!$M$8),(ABS(AZ63-$F63)+ABS(BA63-$G63)&lt;=1)*1,""))),"")</f>
        <v/>
      </c>
      <c r="BG63" s="220"/>
      <c r="BI63" s="186">
        <f t="shared" si="4"/>
        <v>57</v>
      </c>
      <c r="BJ63" s="187" t="str">
        <f t="shared" si="900"/>
        <v>Iraq</v>
      </c>
      <c r="BK63" s="188">
        <f t="shared" si="38"/>
        <v>31</v>
      </c>
      <c r="BL63" s="187" t="str">
        <f t="shared" si="901"/>
        <v>Norway</v>
      </c>
      <c r="BM63" s="222"/>
      <c r="BN63" s="222"/>
      <c r="BO63" s="218"/>
      <c r="BP63" s="188" t="str">
        <f t="shared" si="902"/>
        <v/>
      </c>
      <c r="BQ63" s="188" t="str">
        <f>IF((BP63&lt;&gt;""),IF(OR($F63&lt;&gt;$G63,PrSettings!$M$4="●"),(($F63-$G63)=(BM63-BN63))*1,0),"")</f>
        <v/>
      </c>
      <c r="BR63" s="188" t="str">
        <f t="shared" si="903"/>
        <v/>
      </c>
      <c r="BS63" s="188" t="str">
        <f>IF(BP63&lt;&gt;"",IF(ABS($F63-$G63)&gt;=PrSettings!$M$7,(ABS($F63-$G63-BM63+BN63)&lt;=1)*1,IF(AND(BP63,$F63=$G63,$F63&gt;=PrSettings!$M$6),(ABS(BM63-$F63)&lt;=1)*1,IF(AND(BP63,$F63+$G63&gt;=PrSettings!$M$8),(ABS(BM63-$F63)+ABS(BN63-$G63)&lt;=1)*1,""))),"")</f>
        <v/>
      </c>
      <c r="BT63" s="220"/>
      <c r="BV63" s="186">
        <f t="shared" si="5"/>
        <v>57</v>
      </c>
      <c r="BW63" s="187" t="str">
        <f t="shared" si="904"/>
        <v>Iraq</v>
      </c>
      <c r="BX63" s="188">
        <f t="shared" si="41"/>
        <v>31</v>
      </c>
      <c r="BY63" s="187" t="str">
        <f t="shared" si="905"/>
        <v>Norway</v>
      </c>
      <c r="BZ63" s="222"/>
      <c r="CA63" s="222"/>
      <c r="CB63" s="218"/>
      <c r="CC63" s="188" t="str">
        <f t="shared" si="906"/>
        <v/>
      </c>
      <c r="CD63" s="188" t="str">
        <f>IF((CC63&lt;&gt;""),IF(OR($F63&lt;&gt;$G63,PrSettings!$M$4="●"),(($F63-$G63)=(BZ63-CA63))*1,0),"")</f>
        <v/>
      </c>
      <c r="CE63" s="188" t="str">
        <f t="shared" si="907"/>
        <v/>
      </c>
      <c r="CF63" s="188" t="str">
        <f>IF(CC63&lt;&gt;"",IF(ABS($F63-$G63)&gt;=PrSettings!$M$7,(ABS($F63-$G63-BZ63+CA63)&lt;=1)*1,IF(AND(CC63,$F63=$G63,$F63&gt;=PrSettings!$M$6),(ABS(BZ63-$F63)&lt;=1)*1,IF(AND(CC63,$F63+$G63&gt;=PrSettings!$M$8),(ABS(BZ63-$F63)+ABS(CA63-$G63)&lt;=1)*1,""))),"")</f>
        <v/>
      </c>
      <c r="CG63" s="220"/>
      <c r="CI63" s="186">
        <f t="shared" si="6"/>
        <v>57</v>
      </c>
      <c r="CJ63" s="187" t="str">
        <f t="shared" si="908"/>
        <v>Iraq</v>
      </c>
      <c r="CK63" s="188">
        <f t="shared" si="44"/>
        <v>31</v>
      </c>
      <c r="CL63" s="187" t="str">
        <f t="shared" si="909"/>
        <v>Norway</v>
      </c>
      <c r="CM63" s="222"/>
      <c r="CN63" s="222"/>
      <c r="CO63" s="218"/>
      <c r="CP63" s="188" t="str">
        <f t="shared" si="910"/>
        <v/>
      </c>
      <c r="CQ63" s="188" t="str">
        <f>IF((CP63&lt;&gt;""),IF(OR($F63&lt;&gt;$G63,PrSettings!$M$4="●"),(($F63-$G63)=(CM63-CN63))*1,0),"")</f>
        <v/>
      </c>
      <c r="CR63" s="188" t="str">
        <f t="shared" si="911"/>
        <v/>
      </c>
      <c r="CS63" s="188" t="str">
        <f>IF(CP63&lt;&gt;"",IF(ABS($F63-$G63)&gt;=PrSettings!$M$7,(ABS($F63-$G63-CM63+CN63)&lt;=1)*1,IF(AND(CP63,$F63=$G63,$F63&gt;=PrSettings!$M$6),(ABS(CM63-$F63)&lt;=1)*1,IF(AND(CP63,$F63+$G63&gt;=PrSettings!$M$8),(ABS(CM63-$F63)+ABS(CN63-$G63)&lt;=1)*1,""))),"")</f>
        <v/>
      </c>
      <c r="CT63" s="220"/>
      <c r="CV63" s="186">
        <f t="shared" si="7"/>
        <v>57</v>
      </c>
      <c r="CW63" s="187" t="str">
        <f t="shared" si="912"/>
        <v>Iraq</v>
      </c>
      <c r="CX63" s="188">
        <f t="shared" si="47"/>
        <v>31</v>
      </c>
      <c r="CY63" s="187" t="str">
        <f t="shared" si="913"/>
        <v>Norway</v>
      </c>
      <c r="CZ63" s="222"/>
      <c r="DA63" s="222"/>
      <c r="DB63" s="218"/>
      <c r="DC63" s="188" t="str">
        <f t="shared" si="914"/>
        <v/>
      </c>
      <c r="DD63" s="188" t="str">
        <f>IF((DC63&lt;&gt;""),IF(OR($F63&lt;&gt;$G63,PrSettings!$M$4="●"),(($F63-$G63)=(CZ63-DA63))*1,0),"")</f>
        <v/>
      </c>
      <c r="DE63" s="188" t="str">
        <f t="shared" si="915"/>
        <v/>
      </c>
      <c r="DF63" s="188" t="str">
        <f>IF(DC63&lt;&gt;"",IF(ABS($F63-$G63)&gt;=PrSettings!$M$7,(ABS($F63-$G63-CZ63+DA63)&lt;=1)*1,IF(AND(DC63,$F63=$G63,$F63&gt;=PrSettings!$M$6),(ABS(CZ63-$F63)&lt;=1)*1,IF(AND(DC63,$F63+$G63&gt;=PrSettings!$M$8),(ABS(CZ63-$F63)+ABS(DA63-$G63)&lt;=1)*1,""))),"")</f>
        <v/>
      </c>
      <c r="DG63" s="220"/>
      <c r="DI63" s="186">
        <f t="shared" si="8"/>
        <v>57</v>
      </c>
      <c r="DJ63" s="187" t="str">
        <f t="shared" si="916"/>
        <v>Iraq</v>
      </c>
      <c r="DK63" s="188">
        <f t="shared" si="50"/>
        <v>31</v>
      </c>
      <c r="DL63" s="187" t="str">
        <f t="shared" si="917"/>
        <v>Norway</v>
      </c>
      <c r="DM63" s="222"/>
      <c r="DN63" s="222"/>
      <c r="DO63" s="218"/>
      <c r="DP63" s="188" t="str">
        <f t="shared" si="918"/>
        <v/>
      </c>
      <c r="DQ63" s="188" t="str">
        <f>IF((DP63&lt;&gt;""),IF(OR($F63&lt;&gt;$G63,PrSettings!$M$4="●"),(($F63-$G63)=(DM63-DN63))*1,0),"")</f>
        <v/>
      </c>
      <c r="DR63" s="188" t="str">
        <f t="shared" si="919"/>
        <v/>
      </c>
      <c r="DS63" s="188" t="str">
        <f>IF(DP63&lt;&gt;"",IF(ABS($F63-$G63)&gt;=PrSettings!$M$7,(ABS($F63-$G63-DM63+DN63)&lt;=1)*1,IF(AND(DP63,$F63=$G63,$F63&gt;=PrSettings!$M$6),(ABS(DM63-$F63)&lt;=1)*1,IF(AND(DP63,$F63+$G63&gt;=PrSettings!$M$8),(ABS(DM63-$F63)+ABS(DN63-$G63)&lt;=1)*1,""))),"")</f>
        <v/>
      </c>
      <c r="DT63" s="220"/>
      <c r="DV63" s="186">
        <f t="shared" si="9"/>
        <v>57</v>
      </c>
      <c r="DW63" s="187" t="str">
        <f t="shared" si="920"/>
        <v>Iraq</v>
      </c>
      <c r="DX63" s="188">
        <f t="shared" si="53"/>
        <v>31</v>
      </c>
      <c r="DY63" s="187" t="str">
        <f t="shared" si="921"/>
        <v>Norway</v>
      </c>
      <c r="DZ63" s="222"/>
      <c r="EA63" s="222"/>
      <c r="EB63" s="218"/>
      <c r="EC63" s="188" t="str">
        <f t="shared" si="922"/>
        <v/>
      </c>
      <c r="ED63" s="188" t="str">
        <f>IF((EC63&lt;&gt;""),IF(OR($F63&lt;&gt;$G63,PrSettings!$M$4="●"),(($F63-$G63)=(DZ63-EA63))*1,0),"")</f>
        <v/>
      </c>
      <c r="EE63" s="188" t="str">
        <f t="shared" si="923"/>
        <v/>
      </c>
      <c r="EF63" s="188" t="str">
        <f>IF(EC63&lt;&gt;"",IF(ABS($F63-$G63)&gt;=PrSettings!$M$7,(ABS($F63-$G63-DZ63+EA63)&lt;=1)*1,IF(AND(EC63,$F63=$G63,$F63&gt;=PrSettings!$M$6),(ABS(DZ63-$F63)&lt;=1)*1,IF(AND(EC63,$F63+$G63&gt;=PrSettings!$M$8),(ABS(DZ63-$F63)+ABS(EA63-$G63)&lt;=1)*1,""))),"")</f>
        <v/>
      </c>
      <c r="EG63" s="220"/>
      <c r="EI63" s="186">
        <f t="shared" si="10"/>
        <v>57</v>
      </c>
      <c r="EJ63" s="187" t="str">
        <f t="shared" si="924"/>
        <v>Iraq</v>
      </c>
      <c r="EK63" s="188">
        <f t="shared" si="56"/>
        <v>31</v>
      </c>
      <c r="EL63" s="187" t="str">
        <f t="shared" si="925"/>
        <v>Norway</v>
      </c>
      <c r="EM63" s="222"/>
      <c r="EN63" s="222"/>
      <c r="EO63" s="218"/>
      <c r="EP63" s="188" t="str">
        <f t="shared" si="926"/>
        <v/>
      </c>
      <c r="EQ63" s="188" t="str">
        <f>IF((EP63&lt;&gt;""),IF(OR($F63&lt;&gt;$G63,PrSettings!$M$4="●"),(($F63-$G63)=(EM63-EN63))*1,0),"")</f>
        <v/>
      </c>
      <c r="ER63" s="188" t="str">
        <f t="shared" si="927"/>
        <v/>
      </c>
      <c r="ES63" s="188" t="str">
        <f>IF(EP63&lt;&gt;"",IF(ABS($F63-$G63)&gt;=PrSettings!$M$7,(ABS($F63-$G63-EM63+EN63)&lt;=1)*1,IF(AND(EP63,$F63=$G63,$F63&gt;=PrSettings!$M$6),(ABS(EM63-$F63)&lt;=1)*1,IF(AND(EP63,$F63+$G63&gt;=PrSettings!$M$8),(ABS(EM63-$F63)+ABS(EN63-$G63)&lt;=1)*1,""))),"")</f>
        <v/>
      </c>
      <c r="ET63" s="220"/>
      <c r="EV63" s="186">
        <f t="shared" si="11"/>
        <v>57</v>
      </c>
      <c r="EW63" s="187" t="str">
        <f t="shared" si="928"/>
        <v>Iraq</v>
      </c>
      <c r="EX63" s="188">
        <f t="shared" si="59"/>
        <v>31</v>
      </c>
      <c r="EY63" s="187" t="str">
        <f t="shared" si="929"/>
        <v>Norway</v>
      </c>
      <c r="EZ63" s="222"/>
      <c r="FA63" s="222"/>
      <c r="FB63" s="218"/>
      <c r="FC63" s="188" t="str">
        <f t="shared" si="930"/>
        <v/>
      </c>
      <c r="FD63" s="188" t="str">
        <f>IF((FC63&lt;&gt;""),IF(OR($F63&lt;&gt;$G63,PrSettings!$M$4="●"),(($F63-$G63)=(EZ63-FA63))*1,0),"")</f>
        <v/>
      </c>
      <c r="FE63" s="188" t="str">
        <f t="shared" si="931"/>
        <v/>
      </c>
      <c r="FF63" s="188" t="str">
        <f>IF(FC63&lt;&gt;"",IF(ABS($F63-$G63)&gt;=PrSettings!$M$7,(ABS($F63-$G63-EZ63+FA63)&lt;=1)*1,IF(AND(FC63,$F63=$G63,$F63&gt;=PrSettings!$M$6),(ABS(EZ63-$F63)&lt;=1)*1,IF(AND(FC63,$F63+$G63&gt;=PrSettings!$M$8),(ABS(EZ63-$F63)+ABS(FA63-$G63)&lt;=1)*1,""))),"")</f>
        <v/>
      </c>
      <c r="FG63" s="220"/>
      <c r="FI63" s="186">
        <f t="shared" si="12"/>
        <v>57</v>
      </c>
      <c r="FJ63" s="187" t="str">
        <f t="shared" si="932"/>
        <v>Iraq</v>
      </c>
      <c r="FK63" s="188">
        <f t="shared" si="62"/>
        <v>31</v>
      </c>
      <c r="FL63" s="187" t="str">
        <f t="shared" si="933"/>
        <v>Norway</v>
      </c>
      <c r="FM63" s="222"/>
      <c r="FN63" s="222"/>
      <c r="FO63" s="218"/>
      <c r="FP63" s="188" t="str">
        <f t="shared" si="934"/>
        <v/>
      </c>
      <c r="FQ63" s="188" t="str">
        <f>IF((FP63&lt;&gt;""),IF(OR($F63&lt;&gt;$G63,PrSettings!$M$4="●"),(($F63-$G63)=(FM63-FN63))*1,0),"")</f>
        <v/>
      </c>
      <c r="FR63" s="188" t="str">
        <f t="shared" si="935"/>
        <v/>
      </c>
      <c r="FS63" s="188" t="str">
        <f>IF(FP63&lt;&gt;"",IF(ABS($F63-$G63)&gt;=PrSettings!$M$7,(ABS($F63-$G63-FM63+FN63)&lt;=1)*1,IF(AND(FP63,$F63=$G63,$F63&gt;=PrSettings!$M$6),(ABS(FM63-$F63)&lt;=1)*1,IF(AND(FP63,$F63+$G63&gt;=PrSettings!$M$8),(ABS(FM63-$F63)+ABS(FN63-$G63)&lt;=1)*1,""))),"")</f>
        <v/>
      </c>
      <c r="FT63" s="220"/>
      <c r="FV63" s="186">
        <f t="shared" si="13"/>
        <v>57</v>
      </c>
      <c r="FW63" s="187" t="str">
        <f t="shared" si="936"/>
        <v>Iraq</v>
      </c>
      <c r="FX63" s="188">
        <f t="shared" si="65"/>
        <v>31</v>
      </c>
      <c r="FY63" s="187" t="str">
        <f t="shared" si="937"/>
        <v>Norway</v>
      </c>
      <c r="FZ63" s="222"/>
      <c r="GA63" s="222"/>
      <c r="GB63" s="218"/>
      <c r="GC63" s="188" t="str">
        <f t="shared" si="938"/>
        <v/>
      </c>
      <c r="GD63" s="188" t="str">
        <f>IF((GC63&lt;&gt;""),IF(OR($F63&lt;&gt;$G63,PrSettings!$M$4="●"),(($F63-$G63)=(FZ63-GA63))*1,0),"")</f>
        <v/>
      </c>
      <c r="GE63" s="188" t="str">
        <f t="shared" si="939"/>
        <v/>
      </c>
      <c r="GF63" s="188" t="str">
        <f>IF(GC63&lt;&gt;"",IF(ABS($F63-$G63)&gt;=PrSettings!$M$7,(ABS($F63-$G63-FZ63+GA63)&lt;=1)*1,IF(AND(GC63,$F63=$G63,$F63&gt;=PrSettings!$M$6),(ABS(FZ63-$F63)&lt;=1)*1,IF(AND(GC63,$F63+$G63&gt;=PrSettings!$M$8),(ABS(FZ63-$F63)+ABS(GA63-$G63)&lt;=1)*1,""))),"")</f>
        <v/>
      </c>
      <c r="GG63" s="220"/>
      <c r="GI63" s="186">
        <f t="shared" si="14"/>
        <v>57</v>
      </c>
      <c r="GJ63" s="187" t="str">
        <f t="shared" si="940"/>
        <v>Iraq</v>
      </c>
      <c r="GK63" s="188">
        <f t="shared" si="68"/>
        <v>31</v>
      </c>
      <c r="GL63" s="187" t="str">
        <f t="shared" si="941"/>
        <v>Norway</v>
      </c>
      <c r="GM63" s="222"/>
      <c r="GN63" s="222"/>
      <c r="GO63" s="218"/>
      <c r="GP63" s="188" t="str">
        <f t="shared" si="942"/>
        <v/>
      </c>
      <c r="GQ63" s="188" t="str">
        <f>IF((GP63&lt;&gt;""),IF(OR($F63&lt;&gt;$G63,PrSettings!$M$4="●"),(($F63-$G63)=(GM63-GN63))*1,0),"")</f>
        <v/>
      </c>
      <c r="GR63" s="188" t="str">
        <f t="shared" si="943"/>
        <v/>
      </c>
      <c r="GS63" s="188" t="str">
        <f>IF(GP63&lt;&gt;"",IF(ABS($F63-$G63)&gt;=PrSettings!$M$7,(ABS($F63-$G63-GM63+GN63)&lt;=1)*1,IF(AND(GP63,$F63=$G63,$F63&gt;=PrSettings!$M$6),(ABS(GM63-$F63)&lt;=1)*1,IF(AND(GP63,$F63+$G63&gt;=PrSettings!$M$8),(ABS(GM63-$F63)+ABS(GN63-$G63)&lt;=1)*1,""))),"")</f>
        <v/>
      </c>
      <c r="GT63" s="220"/>
      <c r="GV63" s="186">
        <f t="shared" si="15"/>
        <v>57</v>
      </c>
      <c r="GW63" s="187" t="str">
        <f t="shared" si="944"/>
        <v>Iraq</v>
      </c>
      <c r="GX63" s="188">
        <f t="shared" si="71"/>
        <v>31</v>
      </c>
      <c r="GY63" s="187" t="str">
        <f t="shared" si="945"/>
        <v>Norway</v>
      </c>
      <c r="GZ63" s="222"/>
      <c r="HA63" s="222"/>
      <c r="HB63" s="218"/>
      <c r="HC63" s="188" t="str">
        <f t="shared" si="946"/>
        <v/>
      </c>
      <c r="HD63" s="188" t="str">
        <f>IF((HC63&lt;&gt;""),IF(OR($F63&lt;&gt;$G63,PrSettings!$M$4="●"),(($F63-$G63)=(GZ63-HA63))*1,0),"")</f>
        <v/>
      </c>
      <c r="HE63" s="188" t="str">
        <f t="shared" si="947"/>
        <v/>
      </c>
      <c r="HF63" s="188" t="str">
        <f>IF(HC63&lt;&gt;"",IF(ABS($F63-$G63)&gt;=PrSettings!$M$7,(ABS($F63-$G63-GZ63+HA63)&lt;=1)*1,IF(AND(HC63,$F63=$G63,$F63&gt;=PrSettings!$M$6),(ABS(GZ63-$F63)&lt;=1)*1,IF(AND(HC63,$F63+$G63&gt;=PrSettings!$M$8),(ABS(GZ63-$F63)+ABS(HA63-$G63)&lt;=1)*1,""))),"")</f>
        <v/>
      </c>
      <c r="HG63" s="220"/>
      <c r="HI63" s="186">
        <f t="shared" si="16"/>
        <v>57</v>
      </c>
      <c r="HJ63" s="187" t="str">
        <f t="shared" si="948"/>
        <v>Iraq</v>
      </c>
      <c r="HK63" s="188">
        <f t="shared" si="74"/>
        <v>31</v>
      </c>
      <c r="HL63" s="187" t="str">
        <f t="shared" si="949"/>
        <v>Norway</v>
      </c>
      <c r="HM63" s="222"/>
      <c r="HN63" s="222"/>
      <c r="HO63" s="218"/>
      <c r="HP63" s="188" t="str">
        <f t="shared" si="950"/>
        <v/>
      </c>
      <c r="HQ63" s="188" t="str">
        <f>IF((HP63&lt;&gt;""),IF(OR($F63&lt;&gt;$G63,PrSettings!$M$4="●"),(($F63-$G63)=(HM63-HN63))*1,0),"")</f>
        <v/>
      </c>
      <c r="HR63" s="188" t="str">
        <f t="shared" si="951"/>
        <v/>
      </c>
      <c r="HS63" s="188" t="str">
        <f>IF(HP63&lt;&gt;"",IF(ABS($F63-$G63)&gt;=PrSettings!$M$7,(ABS($F63-$G63-HM63+HN63)&lt;=1)*1,IF(AND(HP63,$F63=$G63,$F63&gt;=PrSettings!$M$6),(ABS(HM63-$F63)&lt;=1)*1,IF(AND(HP63,$F63+$G63&gt;=PrSettings!$M$8),(ABS(HM63-$F63)+ABS(HN63-$G63)&lt;=1)*1,""))),"")</f>
        <v/>
      </c>
      <c r="HT63" s="220"/>
      <c r="HV63" s="186">
        <f t="shared" si="17"/>
        <v>57</v>
      </c>
      <c r="HW63" s="187" t="str">
        <f t="shared" si="952"/>
        <v>Iraq</v>
      </c>
      <c r="HX63" s="188">
        <f t="shared" si="77"/>
        <v>31</v>
      </c>
      <c r="HY63" s="187" t="str">
        <f t="shared" si="953"/>
        <v>Norway</v>
      </c>
      <c r="HZ63" s="222"/>
      <c r="IA63" s="222"/>
      <c r="IB63" s="218"/>
      <c r="IC63" s="188" t="str">
        <f t="shared" si="954"/>
        <v/>
      </c>
      <c r="ID63" s="188" t="str">
        <f>IF((IC63&lt;&gt;""),IF(OR($F63&lt;&gt;$G63,PrSettings!$M$4="●"),(($F63-$G63)=(HZ63-IA63))*1,0),"")</f>
        <v/>
      </c>
      <c r="IE63" s="188" t="str">
        <f t="shared" si="955"/>
        <v/>
      </c>
      <c r="IF63" s="188" t="str">
        <f>IF(IC63&lt;&gt;"",IF(ABS($F63-$G63)&gt;=PrSettings!$M$7,(ABS($F63-$G63-HZ63+IA63)&lt;=1)*1,IF(AND(IC63,$F63=$G63,$F63&gt;=PrSettings!$M$6),(ABS(HZ63-$F63)&lt;=1)*1,IF(AND(IC63,$F63+$G63&gt;=PrSettings!$M$8),(ABS(HZ63-$F63)+ABS(IA63-$G63)&lt;=1)*1,""))),"")</f>
        <v/>
      </c>
      <c r="IG63" s="220"/>
      <c r="II63" s="186">
        <f t="shared" si="18"/>
        <v>57</v>
      </c>
      <c r="IJ63" s="187" t="str">
        <f t="shared" si="956"/>
        <v>Iraq</v>
      </c>
      <c r="IK63" s="188">
        <f t="shared" si="80"/>
        <v>31</v>
      </c>
      <c r="IL63" s="187" t="str">
        <f t="shared" si="957"/>
        <v>Norway</v>
      </c>
      <c r="IM63" s="222"/>
      <c r="IN63" s="222"/>
      <c r="IO63" s="218"/>
      <c r="IP63" s="188" t="str">
        <f t="shared" si="958"/>
        <v/>
      </c>
      <c r="IQ63" s="188" t="str">
        <f>IF((IP63&lt;&gt;""),IF(OR($F63&lt;&gt;$G63,PrSettings!$M$4="●"),(($F63-$G63)=(IM63-IN63))*1,0),"")</f>
        <v/>
      </c>
      <c r="IR63" s="188" t="str">
        <f t="shared" si="959"/>
        <v/>
      </c>
      <c r="IS63" s="188" t="str">
        <f>IF(IP63&lt;&gt;"",IF(ABS($F63-$G63)&gt;=PrSettings!$M$7,(ABS($F63-$G63-IM63+IN63)&lt;=1)*1,IF(AND(IP63,$F63=$G63,$F63&gt;=PrSettings!$M$6),(ABS(IM63-$F63)&lt;=1)*1,IF(AND(IP63,$F63+$G63&gt;=PrSettings!$M$8),(ABS(IM63-$F63)+ABS(IN63-$G63)&lt;=1)*1,""))),"")</f>
        <v/>
      </c>
      <c r="IT63" s="220"/>
      <c r="IV63" s="186">
        <f t="shared" si="19"/>
        <v>57</v>
      </c>
      <c r="IW63" s="187" t="str">
        <f t="shared" si="960"/>
        <v>Iraq</v>
      </c>
      <c r="IX63" s="188">
        <f t="shared" si="83"/>
        <v>31</v>
      </c>
      <c r="IY63" s="187" t="str">
        <f t="shared" si="961"/>
        <v>Norway</v>
      </c>
      <c r="IZ63" s="222"/>
      <c r="JA63" s="222"/>
      <c r="JB63" s="218"/>
      <c r="JC63" s="188" t="str">
        <f t="shared" si="962"/>
        <v/>
      </c>
      <c r="JD63" s="188" t="str">
        <f>IF((JC63&lt;&gt;""),IF(OR($F63&lt;&gt;$G63,PrSettings!$M$4="●"),(($F63-$G63)=(IZ63-JA63))*1,0),"")</f>
        <v/>
      </c>
      <c r="JE63" s="188" t="str">
        <f t="shared" si="963"/>
        <v/>
      </c>
      <c r="JF63" s="188" t="str">
        <f>IF(JC63&lt;&gt;"",IF(ABS($F63-$G63)&gt;=PrSettings!$M$7,(ABS($F63-$G63-IZ63+JA63)&lt;=1)*1,IF(AND(JC63,$F63=$G63,$F63&gt;=PrSettings!$M$6),(ABS(IZ63-$F63)&lt;=1)*1,IF(AND(JC63,$F63+$G63&gt;=PrSettings!$M$8),(ABS(IZ63-$F63)+ABS(JA63-$G63)&lt;=1)*1,""))),"")</f>
        <v/>
      </c>
      <c r="JG63" s="220"/>
      <c r="JI63" s="186">
        <f t="shared" si="20"/>
        <v>57</v>
      </c>
      <c r="JJ63" s="187" t="str">
        <f t="shared" si="964"/>
        <v>Iraq</v>
      </c>
      <c r="JK63" s="188">
        <f t="shared" si="86"/>
        <v>31</v>
      </c>
      <c r="JL63" s="187" t="str">
        <f t="shared" si="965"/>
        <v>Norway</v>
      </c>
      <c r="JM63" s="222"/>
      <c r="JN63" s="222"/>
      <c r="JO63" s="218"/>
      <c r="JP63" s="188" t="str">
        <f t="shared" si="966"/>
        <v/>
      </c>
      <c r="JQ63" s="188" t="str">
        <f>IF((JP63&lt;&gt;""),IF(OR($F63&lt;&gt;$G63,PrSettings!$M$4="●"),(($F63-$G63)=(JM63-JN63))*1,0),"")</f>
        <v/>
      </c>
      <c r="JR63" s="188" t="str">
        <f t="shared" si="967"/>
        <v/>
      </c>
      <c r="JS63" s="188" t="str">
        <f>IF(JP63&lt;&gt;"",IF(ABS($F63-$G63)&gt;=PrSettings!$M$7,(ABS($F63-$G63-JM63+JN63)&lt;=1)*1,IF(AND(JP63,$F63=$G63,$F63&gt;=PrSettings!$M$6),(ABS(JM63-$F63)&lt;=1)*1,IF(AND(JP63,$F63+$G63&gt;=PrSettings!$M$8),(ABS(JM63-$F63)+ABS(JN63-$G63)&lt;=1)*1,""))),"")</f>
        <v/>
      </c>
      <c r="JT63" s="220"/>
      <c r="JV63" s="186">
        <f t="shared" si="21"/>
        <v>57</v>
      </c>
      <c r="JW63" s="187" t="str">
        <f t="shared" si="968"/>
        <v>Iraq</v>
      </c>
      <c r="JX63" s="188">
        <f t="shared" si="89"/>
        <v>31</v>
      </c>
      <c r="JY63" s="187" t="str">
        <f t="shared" si="969"/>
        <v>Norway</v>
      </c>
      <c r="JZ63" s="222"/>
      <c r="KA63" s="222"/>
      <c r="KB63" s="218"/>
      <c r="KC63" s="188" t="str">
        <f t="shared" si="970"/>
        <v/>
      </c>
      <c r="KD63" s="188" t="str">
        <f>IF((KC63&lt;&gt;""),IF(OR($F63&lt;&gt;$G63,PrSettings!$M$4="●"),(($F63-$G63)=(JZ63-KA63))*1,0),"")</f>
        <v/>
      </c>
      <c r="KE63" s="188" t="str">
        <f t="shared" si="971"/>
        <v/>
      </c>
      <c r="KF63" s="188" t="str">
        <f>IF(KC63&lt;&gt;"",IF(ABS($F63-$G63)&gt;=PrSettings!$M$7,(ABS($F63-$G63-JZ63+KA63)&lt;=1)*1,IF(AND(KC63,$F63=$G63,$F63&gt;=PrSettings!$M$6),(ABS(JZ63-$F63)&lt;=1)*1,IF(AND(KC63,$F63+$G63&gt;=PrSettings!$M$8),(ABS(JZ63-$F63)+ABS(KA63-$G63)&lt;=1)*1,""))),"")</f>
        <v/>
      </c>
      <c r="KG63" s="220"/>
      <c r="KI63" s="186">
        <f t="shared" si="22"/>
        <v>57</v>
      </c>
      <c r="KJ63" s="187" t="str">
        <f t="shared" si="972"/>
        <v>Iraq</v>
      </c>
      <c r="KK63" s="188">
        <f t="shared" si="92"/>
        <v>31</v>
      </c>
      <c r="KL63" s="187" t="str">
        <f t="shared" si="973"/>
        <v>Norway</v>
      </c>
      <c r="KM63" s="222"/>
      <c r="KN63" s="222"/>
      <c r="KO63" s="218"/>
      <c r="KP63" s="188" t="str">
        <f t="shared" si="974"/>
        <v/>
      </c>
      <c r="KQ63" s="188" t="str">
        <f>IF((KP63&lt;&gt;""),IF(OR($F63&lt;&gt;$G63,PrSettings!$M$4="●"),(($F63-$G63)=(KM63-KN63))*1,0),"")</f>
        <v/>
      </c>
      <c r="KR63" s="188" t="str">
        <f t="shared" si="975"/>
        <v/>
      </c>
      <c r="KS63" s="188" t="str">
        <f>IF(KP63&lt;&gt;"",IF(ABS($F63-$G63)&gt;=PrSettings!$M$7,(ABS($F63-$G63-KM63+KN63)&lt;=1)*1,IF(AND(KP63,$F63=$G63,$F63&gt;=PrSettings!$M$6),(ABS(KM63-$F63)&lt;=1)*1,IF(AND(KP63,$F63+$G63&gt;=PrSettings!$M$8),(ABS(KM63-$F63)+ABS(KN63-$G63)&lt;=1)*1,""))),"")</f>
        <v/>
      </c>
      <c r="KT63" s="220"/>
      <c r="KV63" s="186">
        <f t="shared" si="23"/>
        <v>57</v>
      </c>
      <c r="KW63" s="187" t="str">
        <f t="shared" si="976"/>
        <v>Iraq</v>
      </c>
      <c r="KX63" s="188">
        <f t="shared" si="95"/>
        <v>31</v>
      </c>
      <c r="KY63" s="187" t="str">
        <f t="shared" si="977"/>
        <v>Norway</v>
      </c>
      <c r="KZ63" s="222"/>
      <c r="LA63" s="222"/>
      <c r="LB63" s="218"/>
      <c r="LC63" s="188" t="str">
        <f t="shared" si="978"/>
        <v/>
      </c>
      <c r="LD63" s="188" t="str">
        <f>IF((LC63&lt;&gt;""),IF(OR($F63&lt;&gt;$G63,PrSettings!$M$4="●"),(($F63-$G63)=(KZ63-LA63))*1,0),"")</f>
        <v/>
      </c>
      <c r="LE63" s="188" t="str">
        <f t="shared" si="979"/>
        <v/>
      </c>
      <c r="LF63" s="188" t="str">
        <f>IF(LC63&lt;&gt;"",IF(ABS($F63-$G63)&gt;=PrSettings!$M$7,(ABS($F63-$G63-KZ63+LA63)&lt;=1)*1,IF(AND(LC63,$F63=$G63,$F63&gt;=PrSettings!$M$6),(ABS(KZ63-$F63)&lt;=1)*1,IF(AND(LC63,$F63+$G63&gt;=PrSettings!$M$8),(ABS(KZ63-$F63)+ABS(LA63-$G63)&lt;=1)*1,""))),"")</f>
        <v/>
      </c>
      <c r="LG63" s="220"/>
      <c r="LI63" s="186">
        <f t="shared" si="24"/>
        <v>57</v>
      </c>
      <c r="LJ63" s="187" t="str">
        <f t="shared" si="980"/>
        <v>Iraq</v>
      </c>
      <c r="LK63" s="188">
        <f t="shared" si="98"/>
        <v>31</v>
      </c>
      <c r="LL63" s="187" t="str">
        <f t="shared" si="981"/>
        <v>Norway</v>
      </c>
      <c r="LM63" s="222"/>
      <c r="LN63" s="222"/>
      <c r="LO63" s="218"/>
      <c r="LP63" s="188" t="str">
        <f t="shared" si="982"/>
        <v/>
      </c>
      <c r="LQ63" s="188" t="str">
        <f>IF((LP63&lt;&gt;""),IF(OR($F63&lt;&gt;$G63,PrSettings!$M$4="●"),(($F63-$G63)=(LM63-LN63))*1,0),"")</f>
        <v/>
      </c>
      <c r="LR63" s="188" t="str">
        <f t="shared" si="983"/>
        <v/>
      </c>
      <c r="LS63" s="188" t="str">
        <f>IF(LP63&lt;&gt;"",IF(ABS($F63-$G63)&gt;=PrSettings!$M$7,(ABS($F63-$G63-LM63+LN63)&lt;=1)*1,IF(AND(LP63,$F63=$G63,$F63&gt;=PrSettings!$M$6),(ABS(LM63-$F63)&lt;=1)*1,IF(AND(LP63,$F63+$G63&gt;=PrSettings!$M$8),(ABS(LM63-$F63)+ABS(LN63-$G63)&lt;=1)*1,""))),"")</f>
        <v/>
      </c>
      <c r="LT63" s="220"/>
      <c r="LV63" s="186">
        <f t="shared" si="25"/>
        <v>57</v>
      </c>
      <c r="LW63" s="187" t="str">
        <f t="shared" si="984"/>
        <v>Iraq</v>
      </c>
      <c r="LX63" s="188">
        <f t="shared" si="101"/>
        <v>31</v>
      </c>
      <c r="LY63" s="187" t="str">
        <f t="shared" si="985"/>
        <v>Norway</v>
      </c>
      <c r="LZ63" s="222"/>
      <c r="MA63" s="222"/>
      <c r="MB63" s="218"/>
      <c r="MC63" s="188" t="str">
        <f t="shared" si="986"/>
        <v/>
      </c>
      <c r="MD63" s="188" t="str">
        <f>IF((MC63&lt;&gt;""),IF(OR($F63&lt;&gt;$G63,PrSettings!$M$4="●"),(($F63-$G63)=(LZ63-MA63))*1,0),"")</f>
        <v/>
      </c>
      <c r="ME63" s="188" t="str">
        <f t="shared" si="987"/>
        <v/>
      </c>
      <c r="MF63" s="188" t="str">
        <f>IF(MC63&lt;&gt;"",IF(ABS($F63-$G63)&gt;=PrSettings!$M$7,(ABS($F63-$G63-LZ63+MA63)&lt;=1)*1,IF(AND(MC63,$F63=$G63,$F63&gt;=PrSettings!$M$6),(ABS(LZ63-$F63)&lt;=1)*1,IF(AND(MC63,$F63+$G63&gt;=PrSettings!$M$8),(ABS(LZ63-$F63)+ABS(MA63-$G63)&lt;=1)*1,""))),"")</f>
        <v/>
      </c>
      <c r="MG63" s="220"/>
    </row>
    <row r="64" spans="2:345">
      <c r="B64" s="186">
        <f>INDEX(Groups!$C$7:$C$65,MATCH(C64,Groups!$D$7:$D$65,0))</f>
        <v>1</v>
      </c>
      <c r="C64" s="187" t="str">
        <f>CalcI!$P$24</f>
        <v>France</v>
      </c>
      <c r="D64" s="188">
        <f>INDEX(Groups!$C$7:$C$65,MATCH(E64,Groups!$D$7:$D$65,0))</f>
        <v>57</v>
      </c>
      <c r="E64" s="187" t="str">
        <f>CalcI!$Q$24</f>
        <v>Iraq</v>
      </c>
      <c r="F64" s="189" t="str">
        <f>CalcI!$R$24</f>
        <v/>
      </c>
      <c r="G64" s="190" t="str">
        <f>CalcI!$S$24</f>
        <v/>
      </c>
      <c r="I64" s="186">
        <f t="shared" si="0"/>
        <v>1</v>
      </c>
      <c r="J64" s="187" t="str">
        <f t="shared" si="884"/>
        <v>France</v>
      </c>
      <c r="K64" s="188">
        <f t="shared" si="26"/>
        <v>57</v>
      </c>
      <c r="L64" s="187" t="str">
        <f t="shared" si="885"/>
        <v>Iraq</v>
      </c>
      <c r="M64" s="222"/>
      <c r="N64" s="222"/>
      <c r="O64" s="218"/>
      <c r="P64" s="188" t="str">
        <f t="shared" si="886"/>
        <v/>
      </c>
      <c r="Q64" s="188" t="str">
        <f>IF((P64&lt;&gt;""),IF(OR($F64&lt;&gt;$G64,PrSettings!$M$4="●"),(($F64-$G64)=(M64-N64))*1,0),"")</f>
        <v/>
      </c>
      <c r="R64" s="188" t="str">
        <f t="shared" si="887"/>
        <v/>
      </c>
      <c r="S64" s="188" t="str">
        <f>IF(P64&lt;&gt;"",IF(ABS($F64-$G64)&gt;=PrSettings!$M$7,(ABS($F64-$G64-M64+N64)&lt;=1)*1,IF(AND(P64,$F64=$G64,$F64&gt;=PrSettings!$M$6),(ABS(M64-$F64)&lt;=1)*1,IF(AND(P64,$F64+$G64&gt;=PrSettings!$M$8),(ABS(M64-$F64)+ABS(N64-$G64)&lt;=1)*1,""))),"")</f>
        <v/>
      </c>
      <c r="T64" s="220"/>
      <c r="V64" s="186">
        <f t="shared" si="1"/>
        <v>1</v>
      </c>
      <c r="W64" s="187" t="str">
        <f t="shared" si="888"/>
        <v>France</v>
      </c>
      <c r="X64" s="188">
        <f t="shared" si="29"/>
        <v>57</v>
      </c>
      <c r="Y64" s="187" t="str">
        <f t="shared" si="889"/>
        <v>Iraq</v>
      </c>
      <c r="Z64" s="222"/>
      <c r="AA64" s="222"/>
      <c r="AB64" s="218"/>
      <c r="AC64" s="188" t="str">
        <f t="shared" si="890"/>
        <v/>
      </c>
      <c r="AD64" s="188" t="str">
        <f>IF((AC64&lt;&gt;""),IF(OR($F64&lt;&gt;$G64,PrSettings!$M$4="●"),(($F64-$G64)=(Z64-AA64))*1,0),"")</f>
        <v/>
      </c>
      <c r="AE64" s="188" t="str">
        <f t="shared" si="891"/>
        <v/>
      </c>
      <c r="AF64" s="188" t="str">
        <f>IF(AC64&lt;&gt;"",IF(ABS($F64-$G64)&gt;=PrSettings!$M$7,(ABS($F64-$G64-Z64+AA64)&lt;=1)*1,IF(AND(AC64,$F64=$G64,$F64&gt;=PrSettings!$M$6),(ABS(Z64-$F64)&lt;=1)*1,IF(AND(AC64,$F64+$G64&gt;=PrSettings!$M$8),(ABS(Z64-$F64)+ABS(AA64-$G64)&lt;=1)*1,""))),"")</f>
        <v/>
      </c>
      <c r="AG64" s="220"/>
      <c r="AI64" s="186">
        <f t="shared" si="2"/>
        <v>1</v>
      </c>
      <c r="AJ64" s="187" t="str">
        <f t="shared" si="892"/>
        <v>France</v>
      </c>
      <c r="AK64" s="188">
        <f t="shared" si="32"/>
        <v>57</v>
      </c>
      <c r="AL64" s="187" t="str">
        <f t="shared" si="893"/>
        <v>Iraq</v>
      </c>
      <c r="AM64" s="222"/>
      <c r="AN64" s="222"/>
      <c r="AO64" s="218"/>
      <c r="AP64" s="188" t="str">
        <f t="shared" si="894"/>
        <v/>
      </c>
      <c r="AQ64" s="188" t="str">
        <f>IF((AP64&lt;&gt;""),IF(OR($F64&lt;&gt;$G64,PrSettings!$M$4="●"),(($F64-$G64)=(AM64-AN64))*1,0),"")</f>
        <v/>
      </c>
      <c r="AR64" s="188" t="str">
        <f t="shared" si="895"/>
        <v/>
      </c>
      <c r="AS64" s="188" t="str">
        <f>IF(AP64&lt;&gt;"",IF(ABS($F64-$G64)&gt;=PrSettings!$M$7,(ABS($F64-$G64-AM64+AN64)&lt;=1)*1,IF(AND(AP64,$F64=$G64,$F64&gt;=PrSettings!$M$6),(ABS(AM64-$F64)&lt;=1)*1,IF(AND(AP64,$F64+$G64&gt;=PrSettings!$M$8),(ABS(AM64-$F64)+ABS(AN64-$G64)&lt;=1)*1,""))),"")</f>
        <v/>
      </c>
      <c r="AT64" s="220"/>
      <c r="AV64" s="186">
        <f t="shared" si="3"/>
        <v>1</v>
      </c>
      <c r="AW64" s="187" t="str">
        <f t="shared" si="896"/>
        <v>France</v>
      </c>
      <c r="AX64" s="188">
        <f t="shared" si="35"/>
        <v>57</v>
      </c>
      <c r="AY64" s="187" t="str">
        <f t="shared" si="897"/>
        <v>Iraq</v>
      </c>
      <c r="AZ64" s="222"/>
      <c r="BA64" s="222"/>
      <c r="BB64" s="218"/>
      <c r="BC64" s="188" t="str">
        <f t="shared" si="898"/>
        <v/>
      </c>
      <c r="BD64" s="188" t="str">
        <f>IF((BC64&lt;&gt;""),IF(OR($F64&lt;&gt;$G64,PrSettings!$M$4="●"),(($F64-$G64)=(AZ64-BA64))*1,0),"")</f>
        <v/>
      </c>
      <c r="BE64" s="188" t="str">
        <f t="shared" si="899"/>
        <v/>
      </c>
      <c r="BF64" s="188" t="str">
        <f>IF(BC64&lt;&gt;"",IF(ABS($F64-$G64)&gt;=PrSettings!$M$7,(ABS($F64-$G64-AZ64+BA64)&lt;=1)*1,IF(AND(BC64,$F64=$G64,$F64&gt;=PrSettings!$M$6),(ABS(AZ64-$F64)&lt;=1)*1,IF(AND(BC64,$F64+$G64&gt;=PrSettings!$M$8),(ABS(AZ64-$F64)+ABS(BA64-$G64)&lt;=1)*1,""))),"")</f>
        <v/>
      </c>
      <c r="BG64" s="220"/>
      <c r="BI64" s="186">
        <f t="shared" si="4"/>
        <v>1</v>
      </c>
      <c r="BJ64" s="187" t="str">
        <f t="shared" si="900"/>
        <v>France</v>
      </c>
      <c r="BK64" s="188">
        <f t="shared" si="38"/>
        <v>57</v>
      </c>
      <c r="BL64" s="187" t="str">
        <f t="shared" si="901"/>
        <v>Iraq</v>
      </c>
      <c r="BM64" s="222"/>
      <c r="BN64" s="222"/>
      <c r="BO64" s="218"/>
      <c r="BP64" s="188" t="str">
        <f t="shared" si="902"/>
        <v/>
      </c>
      <c r="BQ64" s="188" t="str">
        <f>IF((BP64&lt;&gt;""),IF(OR($F64&lt;&gt;$G64,PrSettings!$M$4="●"),(($F64-$G64)=(BM64-BN64))*1,0),"")</f>
        <v/>
      </c>
      <c r="BR64" s="188" t="str">
        <f t="shared" si="903"/>
        <v/>
      </c>
      <c r="BS64" s="188" t="str">
        <f>IF(BP64&lt;&gt;"",IF(ABS($F64-$G64)&gt;=PrSettings!$M$7,(ABS($F64-$G64-BM64+BN64)&lt;=1)*1,IF(AND(BP64,$F64=$G64,$F64&gt;=PrSettings!$M$6),(ABS(BM64-$F64)&lt;=1)*1,IF(AND(BP64,$F64+$G64&gt;=PrSettings!$M$8),(ABS(BM64-$F64)+ABS(BN64-$G64)&lt;=1)*1,""))),"")</f>
        <v/>
      </c>
      <c r="BT64" s="220"/>
      <c r="BV64" s="186">
        <f t="shared" si="5"/>
        <v>1</v>
      </c>
      <c r="BW64" s="187" t="str">
        <f t="shared" si="904"/>
        <v>France</v>
      </c>
      <c r="BX64" s="188">
        <f t="shared" si="41"/>
        <v>57</v>
      </c>
      <c r="BY64" s="187" t="str">
        <f t="shared" si="905"/>
        <v>Iraq</v>
      </c>
      <c r="BZ64" s="222"/>
      <c r="CA64" s="222"/>
      <c r="CB64" s="218"/>
      <c r="CC64" s="188" t="str">
        <f t="shared" si="906"/>
        <v/>
      </c>
      <c r="CD64" s="188" t="str">
        <f>IF((CC64&lt;&gt;""),IF(OR($F64&lt;&gt;$G64,PrSettings!$M$4="●"),(($F64-$G64)=(BZ64-CA64))*1,0),"")</f>
        <v/>
      </c>
      <c r="CE64" s="188" t="str">
        <f t="shared" si="907"/>
        <v/>
      </c>
      <c r="CF64" s="188" t="str">
        <f>IF(CC64&lt;&gt;"",IF(ABS($F64-$G64)&gt;=PrSettings!$M$7,(ABS($F64-$G64-BZ64+CA64)&lt;=1)*1,IF(AND(CC64,$F64=$G64,$F64&gt;=PrSettings!$M$6),(ABS(BZ64-$F64)&lt;=1)*1,IF(AND(CC64,$F64+$G64&gt;=PrSettings!$M$8),(ABS(BZ64-$F64)+ABS(CA64-$G64)&lt;=1)*1,""))),"")</f>
        <v/>
      </c>
      <c r="CG64" s="220"/>
      <c r="CI64" s="186">
        <f t="shared" si="6"/>
        <v>1</v>
      </c>
      <c r="CJ64" s="187" t="str">
        <f t="shared" si="908"/>
        <v>France</v>
      </c>
      <c r="CK64" s="188">
        <f t="shared" si="44"/>
        <v>57</v>
      </c>
      <c r="CL64" s="187" t="str">
        <f t="shared" si="909"/>
        <v>Iraq</v>
      </c>
      <c r="CM64" s="222"/>
      <c r="CN64" s="222"/>
      <c r="CO64" s="218"/>
      <c r="CP64" s="188" t="str">
        <f t="shared" si="910"/>
        <v/>
      </c>
      <c r="CQ64" s="188" t="str">
        <f>IF((CP64&lt;&gt;""),IF(OR($F64&lt;&gt;$G64,PrSettings!$M$4="●"),(($F64-$G64)=(CM64-CN64))*1,0),"")</f>
        <v/>
      </c>
      <c r="CR64" s="188" t="str">
        <f t="shared" si="911"/>
        <v/>
      </c>
      <c r="CS64" s="188" t="str">
        <f>IF(CP64&lt;&gt;"",IF(ABS($F64-$G64)&gt;=PrSettings!$M$7,(ABS($F64-$G64-CM64+CN64)&lt;=1)*1,IF(AND(CP64,$F64=$G64,$F64&gt;=PrSettings!$M$6),(ABS(CM64-$F64)&lt;=1)*1,IF(AND(CP64,$F64+$G64&gt;=PrSettings!$M$8),(ABS(CM64-$F64)+ABS(CN64-$G64)&lt;=1)*1,""))),"")</f>
        <v/>
      </c>
      <c r="CT64" s="220"/>
      <c r="CV64" s="186">
        <f t="shared" si="7"/>
        <v>1</v>
      </c>
      <c r="CW64" s="187" t="str">
        <f t="shared" si="912"/>
        <v>France</v>
      </c>
      <c r="CX64" s="188">
        <f t="shared" si="47"/>
        <v>57</v>
      </c>
      <c r="CY64" s="187" t="str">
        <f t="shared" si="913"/>
        <v>Iraq</v>
      </c>
      <c r="CZ64" s="222"/>
      <c r="DA64" s="222"/>
      <c r="DB64" s="218"/>
      <c r="DC64" s="188" t="str">
        <f t="shared" si="914"/>
        <v/>
      </c>
      <c r="DD64" s="188" t="str">
        <f>IF((DC64&lt;&gt;""),IF(OR($F64&lt;&gt;$G64,PrSettings!$M$4="●"),(($F64-$G64)=(CZ64-DA64))*1,0),"")</f>
        <v/>
      </c>
      <c r="DE64" s="188" t="str">
        <f t="shared" si="915"/>
        <v/>
      </c>
      <c r="DF64" s="188" t="str">
        <f>IF(DC64&lt;&gt;"",IF(ABS($F64-$G64)&gt;=PrSettings!$M$7,(ABS($F64-$G64-CZ64+DA64)&lt;=1)*1,IF(AND(DC64,$F64=$G64,$F64&gt;=PrSettings!$M$6),(ABS(CZ64-$F64)&lt;=1)*1,IF(AND(DC64,$F64+$G64&gt;=PrSettings!$M$8),(ABS(CZ64-$F64)+ABS(DA64-$G64)&lt;=1)*1,""))),"")</f>
        <v/>
      </c>
      <c r="DG64" s="220"/>
      <c r="DI64" s="186">
        <f t="shared" si="8"/>
        <v>1</v>
      </c>
      <c r="DJ64" s="187" t="str">
        <f t="shared" si="916"/>
        <v>France</v>
      </c>
      <c r="DK64" s="188">
        <f t="shared" si="50"/>
        <v>57</v>
      </c>
      <c r="DL64" s="187" t="str">
        <f t="shared" si="917"/>
        <v>Iraq</v>
      </c>
      <c r="DM64" s="222"/>
      <c r="DN64" s="222"/>
      <c r="DO64" s="218"/>
      <c r="DP64" s="188" t="str">
        <f t="shared" si="918"/>
        <v/>
      </c>
      <c r="DQ64" s="188" t="str">
        <f>IF((DP64&lt;&gt;""),IF(OR($F64&lt;&gt;$G64,PrSettings!$M$4="●"),(($F64-$G64)=(DM64-DN64))*1,0),"")</f>
        <v/>
      </c>
      <c r="DR64" s="188" t="str">
        <f t="shared" si="919"/>
        <v/>
      </c>
      <c r="DS64" s="188" t="str">
        <f>IF(DP64&lt;&gt;"",IF(ABS($F64-$G64)&gt;=PrSettings!$M$7,(ABS($F64-$G64-DM64+DN64)&lt;=1)*1,IF(AND(DP64,$F64=$G64,$F64&gt;=PrSettings!$M$6),(ABS(DM64-$F64)&lt;=1)*1,IF(AND(DP64,$F64+$G64&gt;=PrSettings!$M$8),(ABS(DM64-$F64)+ABS(DN64-$G64)&lt;=1)*1,""))),"")</f>
        <v/>
      </c>
      <c r="DT64" s="220"/>
      <c r="DV64" s="186">
        <f t="shared" si="9"/>
        <v>1</v>
      </c>
      <c r="DW64" s="187" t="str">
        <f t="shared" si="920"/>
        <v>France</v>
      </c>
      <c r="DX64" s="188">
        <f t="shared" si="53"/>
        <v>57</v>
      </c>
      <c r="DY64" s="187" t="str">
        <f t="shared" si="921"/>
        <v>Iraq</v>
      </c>
      <c r="DZ64" s="222"/>
      <c r="EA64" s="222"/>
      <c r="EB64" s="218"/>
      <c r="EC64" s="188" t="str">
        <f t="shared" si="922"/>
        <v/>
      </c>
      <c r="ED64" s="188" t="str">
        <f>IF((EC64&lt;&gt;""),IF(OR($F64&lt;&gt;$G64,PrSettings!$M$4="●"),(($F64-$G64)=(DZ64-EA64))*1,0),"")</f>
        <v/>
      </c>
      <c r="EE64" s="188" t="str">
        <f t="shared" si="923"/>
        <v/>
      </c>
      <c r="EF64" s="188" t="str">
        <f>IF(EC64&lt;&gt;"",IF(ABS($F64-$G64)&gt;=PrSettings!$M$7,(ABS($F64-$G64-DZ64+EA64)&lt;=1)*1,IF(AND(EC64,$F64=$G64,$F64&gt;=PrSettings!$M$6),(ABS(DZ64-$F64)&lt;=1)*1,IF(AND(EC64,$F64+$G64&gt;=PrSettings!$M$8),(ABS(DZ64-$F64)+ABS(EA64-$G64)&lt;=1)*1,""))),"")</f>
        <v/>
      </c>
      <c r="EG64" s="220"/>
      <c r="EI64" s="186">
        <f t="shared" si="10"/>
        <v>1</v>
      </c>
      <c r="EJ64" s="187" t="str">
        <f t="shared" si="924"/>
        <v>France</v>
      </c>
      <c r="EK64" s="188">
        <f t="shared" si="56"/>
        <v>57</v>
      </c>
      <c r="EL64" s="187" t="str">
        <f t="shared" si="925"/>
        <v>Iraq</v>
      </c>
      <c r="EM64" s="222"/>
      <c r="EN64" s="222"/>
      <c r="EO64" s="218"/>
      <c r="EP64" s="188" t="str">
        <f t="shared" si="926"/>
        <v/>
      </c>
      <c r="EQ64" s="188" t="str">
        <f>IF((EP64&lt;&gt;""),IF(OR($F64&lt;&gt;$G64,PrSettings!$M$4="●"),(($F64-$G64)=(EM64-EN64))*1,0),"")</f>
        <v/>
      </c>
      <c r="ER64" s="188" t="str">
        <f t="shared" si="927"/>
        <v/>
      </c>
      <c r="ES64" s="188" t="str">
        <f>IF(EP64&lt;&gt;"",IF(ABS($F64-$G64)&gt;=PrSettings!$M$7,(ABS($F64-$G64-EM64+EN64)&lt;=1)*1,IF(AND(EP64,$F64=$G64,$F64&gt;=PrSettings!$M$6),(ABS(EM64-$F64)&lt;=1)*1,IF(AND(EP64,$F64+$G64&gt;=PrSettings!$M$8),(ABS(EM64-$F64)+ABS(EN64-$G64)&lt;=1)*1,""))),"")</f>
        <v/>
      </c>
      <c r="ET64" s="220"/>
      <c r="EV64" s="186">
        <f t="shared" si="11"/>
        <v>1</v>
      </c>
      <c r="EW64" s="187" t="str">
        <f t="shared" si="928"/>
        <v>France</v>
      </c>
      <c r="EX64" s="188">
        <f t="shared" si="59"/>
        <v>57</v>
      </c>
      <c r="EY64" s="187" t="str">
        <f t="shared" si="929"/>
        <v>Iraq</v>
      </c>
      <c r="EZ64" s="222"/>
      <c r="FA64" s="222"/>
      <c r="FB64" s="218"/>
      <c r="FC64" s="188" t="str">
        <f t="shared" si="930"/>
        <v/>
      </c>
      <c r="FD64" s="188" t="str">
        <f>IF((FC64&lt;&gt;""),IF(OR($F64&lt;&gt;$G64,PrSettings!$M$4="●"),(($F64-$G64)=(EZ64-FA64))*1,0),"")</f>
        <v/>
      </c>
      <c r="FE64" s="188" t="str">
        <f t="shared" si="931"/>
        <v/>
      </c>
      <c r="FF64" s="188" t="str">
        <f>IF(FC64&lt;&gt;"",IF(ABS($F64-$G64)&gt;=PrSettings!$M$7,(ABS($F64-$G64-EZ64+FA64)&lt;=1)*1,IF(AND(FC64,$F64=$G64,$F64&gt;=PrSettings!$M$6),(ABS(EZ64-$F64)&lt;=1)*1,IF(AND(FC64,$F64+$G64&gt;=PrSettings!$M$8),(ABS(EZ64-$F64)+ABS(FA64-$G64)&lt;=1)*1,""))),"")</f>
        <v/>
      </c>
      <c r="FG64" s="220"/>
      <c r="FI64" s="186">
        <f t="shared" si="12"/>
        <v>1</v>
      </c>
      <c r="FJ64" s="187" t="str">
        <f t="shared" si="932"/>
        <v>France</v>
      </c>
      <c r="FK64" s="188">
        <f t="shared" si="62"/>
        <v>57</v>
      </c>
      <c r="FL64" s="187" t="str">
        <f t="shared" si="933"/>
        <v>Iraq</v>
      </c>
      <c r="FM64" s="222"/>
      <c r="FN64" s="222"/>
      <c r="FO64" s="218"/>
      <c r="FP64" s="188" t="str">
        <f t="shared" si="934"/>
        <v/>
      </c>
      <c r="FQ64" s="188" t="str">
        <f>IF((FP64&lt;&gt;""),IF(OR($F64&lt;&gt;$G64,PrSettings!$M$4="●"),(($F64-$G64)=(FM64-FN64))*1,0),"")</f>
        <v/>
      </c>
      <c r="FR64" s="188" t="str">
        <f t="shared" si="935"/>
        <v/>
      </c>
      <c r="FS64" s="188" t="str">
        <f>IF(FP64&lt;&gt;"",IF(ABS($F64-$G64)&gt;=PrSettings!$M$7,(ABS($F64-$G64-FM64+FN64)&lt;=1)*1,IF(AND(FP64,$F64=$G64,$F64&gt;=PrSettings!$M$6),(ABS(FM64-$F64)&lt;=1)*1,IF(AND(FP64,$F64+$G64&gt;=PrSettings!$M$8),(ABS(FM64-$F64)+ABS(FN64-$G64)&lt;=1)*1,""))),"")</f>
        <v/>
      </c>
      <c r="FT64" s="220"/>
      <c r="FV64" s="186">
        <f t="shared" si="13"/>
        <v>1</v>
      </c>
      <c r="FW64" s="187" t="str">
        <f t="shared" si="936"/>
        <v>France</v>
      </c>
      <c r="FX64" s="188">
        <f t="shared" si="65"/>
        <v>57</v>
      </c>
      <c r="FY64" s="187" t="str">
        <f t="shared" si="937"/>
        <v>Iraq</v>
      </c>
      <c r="FZ64" s="222"/>
      <c r="GA64" s="222"/>
      <c r="GB64" s="218"/>
      <c r="GC64" s="188" t="str">
        <f t="shared" si="938"/>
        <v/>
      </c>
      <c r="GD64" s="188" t="str">
        <f>IF((GC64&lt;&gt;""),IF(OR($F64&lt;&gt;$G64,PrSettings!$M$4="●"),(($F64-$G64)=(FZ64-GA64))*1,0),"")</f>
        <v/>
      </c>
      <c r="GE64" s="188" t="str">
        <f t="shared" si="939"/>
        <v/>
      </c>
      <c r="GF64" s="188" t="str">
        <f>IF(GC64&lt;&gt;"",IF(ABS($F64-$G64)&gt;=PrSettings!$M$7,(ABS($F64-$G64-FZ64+GA64)&lt;=1)*1,IF(AND(GC64,$F64=$G64,$F64&gt;=PrSettings!$M$6),(ABS(FZ64-$F64)&lt;=1)*1,IF(AND(GC64,$F64+$G64&gt;=PrSettings!$M$8),(ABS(FZ64-$F64)+ABS(GA64-$G64)&lt;=1)*1,""))),"")</f>
        <v/>
      </c>
      <c r="GG64" s="220"/>
      <c r="GI64" s="186">
        <f t="shared" si="14"/>
        <v>1</v>
      </c>
      <c r="GJ64" s="187" t="str">
        <f t="shared" si="940"/>
        <v>France</v>
      </c>
      <c r="GK64" s="188">
        <f t="shared" si="68"/>
        <v>57</v>
      </c>
      <c r="GL64" s="187" t="str">
        <f t="shared" si="941"/>
        <v>Iraq</v>
      </c>
      <c r="GM64" s="222"/>
      <c r="GN64" s="222"/>
      <c r="GO64" s="218"/>
      <c r="GP64" s="188" t="str">
        <f t="shared" si="942"/>
        <v/>
      </c>
      <c r="GQ64" s="188" t="str">
        <f>IF((GP64&lt;&gt;""),IF(OR($F64&lt;&gt;$G64,PrSettings!$M$4="●"),(($F64-$G64)=(GM64-GN64))*1,0),"")</f>
        <v/>
      </c>
      <c r="GR64" s="188" t="str">
        <f t="shared" si="943"/>
        <v/>
      </c>
      <c r="GS64" s="188" t="str">
        <f>IF(GP64&lt;&gt;"",IF(ABS($F64-$G64)&gt;=PrSettings!$M$7,(ABS($F64-$G64-GM64+GN64)&lt;=1)*1,IF(AND(GP64,$F64=$G64,$F64&gt;=PrSettings!$M$6),(ABS(GM64-$F64)&lt;=1)*1,IF(AND(GP64,$F64+$G64&gt;=PrSettings!$M$8),(ABS(GM64-$F64)+ABS(GN64-$G64)&lt;=1)*1,""))),"")</f>
        <v/>
      </c>
      <c r="GT64" s="220"/>
      <c r="GV64" s="186">
        <f t="shared" si="15"/>
        <v>1</v>
      </c>
      <c r="GW64" s="187" t="str">
        <f t="shared" si="944"/>
        <v>France</v>
      </c>
      <c r="GX64" s="188">
        <f t="shared" si="71"/>
        <v>57</v>
      </c>
      <c r="GY64" s="187" t="str">
        <f t="shared" si="945"/>
        <v>Iraq</v>
      </c>
      <c r="GZ64" s="222"/>
      <c r="HA64" s="222"/>
      <c r="HB64" s="218"/>
      <c r="HC64" s="188" t="str">
        <f t="shared" si="946"/>
        <v/>
      </c>
      <c r="HD64" s="188" t="str">
        <f>IF((HC64&lt;&gt;""),IF(OR($F64&lt;&gt;$G64,PrSettings!$M$4="●"),(($F64-$G64)=(GZ64-HA64))*1,0),"")</f>
        <v/>
      </c>
      <c r="HE64" s="188" t="str">
        <f t="shared" si="947"/>
        <v/>
      </c>
      <c r="HF64" s="188" t="str">
        <f>IF(HC64&lt;&gt;"",IF(ABS($F64-$G64)&gt;=PrSettings!$M$7,(ABS($F64-$G64-GZ64+HA64)&lt;=1)*1,IF(AND(HC64,$F64=$G64,$F64&gt;=PrSettings!$M$6),(ABS(GZ64-$F64)&lt;=1)*1,IF(AND(HC64,$F64+$G64&gt;=PrSettings!$M$8),(ABS(GZ64-$F64)+ABS(HA64-$G64)&lt;=1)*1,""))),"")</f>
        <v/>
      </c>
      <c r="HG64" s="220"/>
      <c r="HI64" s="186">
        <f t="shared" si="16"/>
        <v>1</v>
      </c>
      <c r="HJ64" s="187" t="str">
        <f t="shared" si="948"/>
        <v>France</v>
      </c>
      <c r="HK64" s="188">
        <f t="shared" si="74"/>
        <v>57</v>
      </c>
      <c r="HL64" s="187" t="str">
        <f t="shared" si="949"/>
        <v>Iraq</v>
      </c>
      <c r="HM64" s="222"/>
      <c r="HN64" s="222"/>
      <c r="HO64" s="218"/>
      <c r="HP64" s="188" t="str">
        <f t="shared" si="950"/>
        <v/>
      </c>
      <c r="HQ64" s="188" t="str">
        <f>IF((HP64&lt;&gt;""),IF(OR($F64&lt;&gt;$G64,PrSettings!$M$4="●"),(($F64-$G64)=(HM64-HN64))*1,0),"")</f>
        <v/>
      </c>
      <c r="HR64" s="188" t="str">
        <f t="shared" si="951"/>
        <v/>
      </c>
      <c r="HS64" s="188" t="str">
        <f>IF(HP64&lt;&gt;"",IF(ABS($F64-$G64)&gt;=PrSettings!$M$7,(ABS($F64-$G64-HM64+HN64)&lt;=1)*1,IF(AND(HP64,$F64=$G64,$F64&gt;=PrSettings!$M$6),(ABS(HM64-$F64)&lt;=1)*1,IF(AND(HP64,$F64+$G64&gt;=PrSettings!$M$8),(ABS(HM64-$F64)+ABS(HN64-$G64)&lt;=1)*1,""))),"")</f>
        <v/>
      </c>
      <c r="HT64" s="220"/>
      <c r="HV64" s="186">
        <f t="shared" si="17"/>
        <v>1</v>
      </c>
      <c r="HW64" s="187" t="str">
        <f t="shared" si="952"/>
        <v>France</v>
      </c>
      <c r="HX64" s="188">
        <f t="shared" si="77"/>
        <v>57</v>
      </c>
      <c r="HY64" s="187" t="str">
        <f t="shared" si="953"/>
        <v>Iraq</v>
      </c>
      <c r="HZ64" s="222"/>
      <c r="IA64" s="222"/>
      <c r="IB64" s="218"/>
      <c r="IC64" s="188" t="str">
        <f t="shared" si="954"/>
        <v/>
      </c>
      <c r="ID64" s="188" t="str">
        <f>IF((IC64&lt;&gt;""),IF(OR($F64&lt;&gt;$G64,PrSettings!$M$4="●"),(($F64-$G64)=(HZ64-IA64))*1,0),"")</f>
        <v/>
      </c>
      <c r="IE64" s="188" t="str">
        <f t="shared" si="955"/>
        <v/>
      </c>
      <c r="IF64" s="188" t="str">
        <f>IF(IC64&lt;&gt;"",IF(ABS($F64-$G64)&gt;=PrSettings!$M$7,(ABS($F64-$G64-HZ64+IA64)&lt;=1)*1,IF(AND(IC64,$F64=$G64,$F64&gt;=PrSettings!$M$6),(ABS(HZ64-$F64)&lt;=1)*1,IF(AND(IC64,$F64+$G64&gt;=PrSettings!$M$8),(ABS(HZ64-$F64)+ABS(IA64-$G64)&lt;=1)*1,""))),"")</f>
        <v/>
      </c>
      <c r="IG64" s="220"/>
      <c r="II64" s="186">
        <f t="shared" si="18"/>
        <v>1</v>
      </c>
      <c r="IJ64" s="187" t="str">
        <f t="shared" si="956"/>
        <v>France</v>
      </c>
      <c r="IK64" s="188">
        <f t="shared" si="80"/>
        <v>57</v>
      </c>
      <c r="IL64" s="187" t="str">
        <f t="shared" si="957"/>
        <v>Iraq</v>
      </c>
      <c r="IM64" s="222"/>
      <c r="IN64" s="222"/>
      <c r="IO64" s="218"/>
      <c r="IP64" s="188" t="str">
        <f t="shared" si="958"/>
        <v/>
      </c>
      <c r="IQ64" s="188" t="str">
        <f>IF((IP64&lt;&gt;""),IF(OR($F64&lt;&gt;$G64,PrSettings!$M$4="●"),(($F64-$G64)=(IM64-IN64))*1,0),"")</f>
        <v/>
      </c>
      <c r="IR64" s="188" t="str">
        <f t="shared" si="959"/>
        <v/>
      </c>
      <c r="IS64" s="188" t="str">
        <f>IF(IP64&lt;&gt;"",IF(ABS($F64-$G64)&gt;=PrSettings!$M$7,(ABS($F64-$G64-IM64+IN64)&lt;=1)*1,IF(AND(IP64,$F64=$G64,$F64&gt;=PrSettings!$M$6),(ABS(IM64-$F64)&lt;=1)*1,IF(AND(IP64,$F64+$G64&gt;=PrSettings!$M$8),(ABS(IM64-$F64)+ABS(IN64-$G64)&lt;=1)*1,""))),"")</f>
        <v/>
      </c>
      <c r="IT64" s="220"/>
      <c r="IV64" s="186">
        <f t="shared" si="19"/>
        <v>1</v>
      </c>
      <c r="IW64" s="187" t="str">
        <f t="shared" si="960"/>
        <v>France</v>
      </c>
      <c r="IX64" s="188">
        <f t="shared" si="83"/>
        <v>57</v>
      </c>
      <c r="IY64" s="187" t="str">
        <f t="shared" si="961"/>
        <v>Iraq</v>
      </c>
      <c r="IZ64" s="222"/>
      <c r="JA64" s="222"/>
      <c r="JB64" s="218"/>
      <c r="JC64" s="188" t="str">
        <f t="shared" si="962"/>
        <v/>
      </c>
      <c r="JD64" s="188" t="str">
        <f>IF((JC64&lt;&gt;""),IF(OR($F64&lt;&gt;$G64,PrSettings!$M$4="●"),(($F64-$G64)=(IZ64-JA64))*1,0),"")</f>
        <v/>
      </c>
      <c r="JE64" s="188" t="str">
        <f t="shared" si="963"/>
        <v/>
      </c>
      <c r="JF64" s="188" t="str">
        <f>IF(JC64&lt;&gt;"",IF(ABS($F64-$G64)&gt;=PrSettings!$M$7,(ABS($F64-$G64-IZ64+JA64)&lt;=1)*1,IF(AND(JC64,$F64=$G64,$F64&gt;=PrSettings!$M$6),(ABS(IZ64-$F64)&lt;=1)*1,IF(AND(JC64,$F64+$G64&gt;=PrSettings!$M$8),(ABS(IZ64-$F64)+ABS(JA64-$G64)&lt;=1)*1,""))),"")</f>
        <v/>
      </c>
      <c r="JG64" s="220"/>
      <c r="JI64" s="186">
        <f t="shared" si="20"/>
        <v>1</v>
      </c>
      <c r="JJ64" s="187" t="str">
        <f t="shared" si="964"/>
        <v>France</v>
      </c>
      <c r="JK64" s="188">
        <f t="shared" si="86"/>
        <v>57</v>
      </c>
      <c r="JL64" s="187" t="str">
        <f t="shared" si="965"/>
        <v>Iraq</v>
      </c>
      <c r="JM64" s="222"/>
      <c r="JN64" s="222"/>
      <c r="JO64" s="218"/>
      <c r="JP64" s="188" t="str">
        <f t="shared" si="966"/>
        <v/>
      </c>
      <c r="JQ64" s="188" t="str">
        <f>IF((JP64&lt;&gt;""),IF(OR($F64&lt;&gt;$G64,PrSettings!$M$4="●"),(($F64-$G64)=(JM64-JN64))*1,0),"")</f>
        <v/>
      </c>
      <c r="JR64" s="188" t="str">
        <f t="shared" si="967"/>
        <v/>
      </c>
      <c r="JS64" s="188" t="str">
        <f>IF(JP64&lt;&gt;"",IF(ABS($F64-$G64)&gt;=PrSettings!$M$7,(ABS($F64-$G64-JM64+JN64)&lt;=1)*1,IF(AND(JP64,$F64=$G64,$F64&gt;=PrSettings!$M$6),(ABS(JM64-$F64)&lt;=1)*1,IF(AND(JP64,$F64+$G64&gt;=PrSettings!$M$8),(ABS(JM64-$F64)+ABS(JN64-$G64)&lt;=1)*1,""))),"")</f>
        <v/>
      </c>
      <c r="JT64" s="220"/>
      <c r="JV64" s="186">
        <f t="shared" si="21"/>
        <v>1</v>
      </c>
      <c r="JW64" s="187" t="str">
        <f t="shared" si="968"/>
        <v>France</v>
      </c>
      <c r="JX64" s="188">
        <f t="shared" si="89"/>
        <v>57</v>
      </c>
      <c r="JY64" s="187" t="str">
        <f t="shared" si="969"/>
        <v>Iraq</v>
      </c>
      <c r="JZ64" s="222"/>
      <c r="KA64" s="222"/>
      <c r="KB64" s="218"/>
      <c r="KC64" s="188" t="str">
        <f t="shared" si="970"/>
        <v/>
      </c>
      <c r="KD64" s="188" t="str">
        <f>IF((KC64&lt;&gt;""),IF(OR($F64&lt;&gt;$G64,PrSettings!$M$4="●"),(($F64-$G64)=(JZ64-KA64))*1,0),"")</f>
        <v/>
      </c>
      <c r="KE64" s="188" t="str">
        <f t="shared" si="971"/>
        <v/>
      </c>
      <c r="KF64" s="188" t="str">
        <f>IF(KC64&lt;&gt;"",IF(ABS($F64-$G64)&gt;=PrSettings!$M$7,(ABS($F64-$G64-JZ64+KA64)&lt;=1)*1,IF(AND(KC64,$F64=$G64,$F64&gt;=PrSettings!$M$6),(ABS(JZ64-$F64)&lt;=1)*1,IF(AND(KC64,$F64+$G64&gt;=PrSettings!$M$8),(ABS(JZ64-$F64)+ABS(KA64-$G64)&lt;=1)*1,""))),"")</f>
        <v/>
      </c>
      <c r="KG64" s="220"/>
      <c r="KI64" s="186">
        <f t="shared" si="22"/>
        <v>1</v>
      </c>
      <c r="KJ64" s="187" t="str">
        <f t="shared" si="972"/>
        <v>France</v>
      </c>
      <c r="KK64" s="188">
        <f t="shared" si="92"/>
        <v>57</v>
      </c>
      <c r="KL64" s="187" t="str">
        <f t="shared" si="973"/>
        <v>Iraq</v>
      </c>
      <c r="KM64" s="222"/>
      <c r="KN64" s="222"/>
      <c r="KO64" s="218"/>
      <c r="KP64" s="188" t="str">
        <f t="shared" si="974"/>
        <v/>
      </c>
      <c r="KQ64" s="188" t="str">
        <f>IF((KP64&lt;&gt;""),IF(OR($F64&lt;&gt;$G64,PrSettings!$M$4="●"),(($F64-$G64)=(KM64-KN64))*1,0),"")</f>
        <v/>
      </c>
      <c r="KR64" s="188" t="str">
        <f t="shared" si="975"/>
        <v/>
      </c>
      <c r="KS64" s="188" t="str">
        <f>IF(KP64&lt;&gt;"",IF(ABS($F64-$G64)&gt;=PrSettings!$M$7,(ABS($F64-$G64-KM64+KN64)&lt;=1)*1,IF(AND(KP64,$F64=$G64,$F64&gt;=PrSettings!$M$6),(ABS(KM64-$F64)&lt;=1)*1,IF(AND(KP64,$F64+$G64&gt;=PrSettings!$M$8),(ABS(KM64-$F64)+ABS(KN64-$G64)&lt;=1)*1,""))),"")</f>
        <v/>
      </c>
      <c r="KT64" s="220"/>
      <c r="KV64" s="186">
        <f t="shared" si="23"/>
        <v>1</v>
      </c>
      <c r="KW64" s="187" t="str">
        <f t="shared" si="976"/>
        <v>France</v>
      </c>
      <c r="KX64" s="188">
        <f t="shared" si="95"/>
        <v>57</v>
      </c>
      <c r="KY64" s="187" t="str">
        <f t="shared" si="977"/>
        <v>Iraq</v>
      </c>
      <c r="KZ64" s="222"/>
      <c r="LA64" s="222"/>
      <c r="LB64" s="218"/>
      <c r="LC64" s="188" t="str">
        <f t="shared" si="978"/>
        <v/>
      </c>
      <c r="LD64" s="188" t="str">
        <f>IF((LC64&lt;&gt;""),IF(OR($F64&lt;&gt;$G64,PrSettings!$M$4="●"),(($F64-$G64)=(KZ64-LA64))*1,0),"")</f>
        <v/>
      </c>
      <c r="LE64" s="188" t="str">
        <f t="shared" si="979"/>
        <v/>
      </c>
      <c r="LF64" s="188" t="str">
        <f>IF(LC64&lt;&gt;"",IF(ABS($F64-$G64)&gt;=PrSettings!$M$7,(ABS($F64-$G64-KZ64+LA64)&lt;=1)*1,IF(AND(LC64,$F64=$G64,$F64&gt;=PrSettings!$M$6),(ABS(KZ64-$F64)&lt;=1)*1,IF(AND(LC64,$F64+$G64&gt;=PrSettings!$M$8),(ABS(KZ64-$F64)+ABS(LA64-$G64)&lt;=1)*1,""))),"")</f>
        <v/>
      </c>
      <c r="LG64" s="220"/>
      <c r="LI64" s="186">
        <f t="shared" si="24"/>
        <v>1</v>
      </c>
      <c r="LJ64" s="187" t="str">
        <f t="shared" si="980"/>
        <v>France</v>
      </c>
      <c r="LK64" s="188">
        <f t="shared" si="98"/>
        <v>57</v>
      </c>
      <c r="LL64" s="187" t="str">
        <f t="shared" si="981"/>
        <v>Iraq</v>
      </c>
      <c r="LM64" s="222"/>
      <c r="LN64" s="222"/>
      <c r="LO64" s="218"/>
      <c r="LP64" s="188" t="str">
        <f t="shared" si="982"/>
        <v/>
      </c>
      <c r="LQ64" s="188" t="str">
        <f>IF((LP64&lt;&gt;""),IF(OR($F64&lt;&gt;$G64,PrSettings!$M$4="●"),(($F64-$G64)=(LM64-LN64))*1,0),"")</f>
        <v/>
      </c>
      <c r="LR64" s="188" t="str">
        <f t="shared" si="983"/>
        <v/>
      </c>
      <c r="LS64" s="188" t="str">
        <f>IF(LP64&lt;&gt;"",IF(ABS($F64-$G64)&gt;=PrSettings!$M$7,(ABS($F64-$G64-LM64+LN64)&lt;=1)*1,IF(AND(LP64,$F64=$G64,$F64&gt;=PrSettings!$M$6),(ABS(LM64-$F64)&lt;=1)*1,IF(AND(LP64,$F64+$G64&gt;=PrSettings!$M$8),(ABS(LM64-$F64)+ABS(LN64-$G64)&lt;=1)*1,""))),"")</f>
        <v/>
      </c>
      <c r="LT64" s="220"/>
      <c r="LV64" s="186">
        <f t="shared" si="25"/>
        <v>1</v>
      </c>
      <c r="LW64" s="187" t="str">
        <f t="shared" si="984"/>
        <v>France</v>
      </c>
      <c r="LX64" s="188">
        <f t="shared" si="101"/>
        <v>57</v>
      </c>
      <c r="LY64" s="187" t="str">
        <f t="shared" si="985"/>
        <v>Iraq</v>
      </c>
      <c r="LZ64" s="222"/>
      <c r="MA64" s="222"/>
      <c r="MB64" s="218"/>
      <c r="MC64" s="188" t="str">
        <f t="shared" si="986"/>
        <v/>
      </c>
      <c r="MD64" s="188" t="str">
        <f>IF((MC64&lt;&gt;""),IF(OR($F64&lt;&gt;$G64,PrSettings!$M$4="●"),(($F64-$G64)=(LZ64-MA64))*1,0),"")</f>
        <v/>
      </c>
      <c r="ME64" s="188" t="str">
        <f t="shared" si="987"/>
        <v/>
      </c>
      <c r="MF64" s="188" t="str">
        <f>IF(MC64&lt;&gt;"",IF(ABS($F64-$G64)&gt;=PrSettings!$M$7,(ABS($F64-$G64-LZ64+MA64)&lt;=1)*1,IF(AND(MC64,$F64=$G64,$F64&gt;=PrSettings!$M$6),(ABS(LZ64-$F64)&lt;=1)*1,IF(AND(MC64,$F64+$G64&gt;=PrSettings!$M$8),(ABS(LZ64-$F64)+ABS(MA64-$G64)&lt;=1)*1,""))),"")</f>
        <v/>
      </c>
      <c r="MG64" s="220"/>
    </row>
    <row r="65" spans="2:345">
      <c r="B65" s="186">
        <f>INDEX(Groups!$C$7:$C$65,MATCH(C65,Groups!$D$7:$D$65,0))</f>
        <v>31</v>
      </c>
      <c r="C65" s="187" t="str">
        <f>CalcI!$P$25</f>
        <v>Norway</v>
      </c>
      <c r="D65" s="188">
        <f>INDEX(Groups!$C$7:$C$65,MATCH(E65,Groups!$D$7:$D$65,0))</f>
        <v>14</v>
      </c>
      <c r="E65" s="187" t="str">
        <f>CalcI!$Q$25</f>
        <v>Senegal</v>
      </c>
      <c r="F65" s="189" t="str">
        <f>CalcI!$R$25</f>
        <v/>
      </c>
      <c r="G65" s="190" t="str">
        <f>CalcI!$S$25</f>
        <v/>
      </c>
      <c r="I65" s="186">
        <f t="shared" si="0"/>
        <v>31</v>
      </c>
      <c r="J65" s="187" t="str">
        <f t="shared" si="884"/>
        <v>Norway</v>
      </c>
      <c r="K65" s="188">
        <f t="shared" si="26"/>
        <v>14</v>
      </c>
      <c r="L65" s="187" t="str">
        <f t="shared" si="885"/>
        <v>Senegal</v>
      </c>
      <c r="M65" s="222"/>
      <c r="N65" s="222"/>
      <c r="O65" s="218"/>
      <c r="P65" s="188" t="str">
        <f t="shared" si="886"/>
        <v/>
      </c>
      <c r="Q65" s="188" t="str">
        <f>IF((P65&lt;&gt;""),IF(OR($F65&lt;&gt;$G65,PrSettings!$M$4="●"),(($F65-$G65)=(M65-N65))*1,0),"")</f>
        <v/>
      </c>
      <c r="R65" s="188" t="str">
        <f t="shared" si="887"/>
        <v/>
      </c>
      <c r="S65" s="188" t="str">
        <f>IF(P65&lt;&gt;"",IF(ABS($F65-$G65)&gt;=PrSettings!$M$7,(ABS($F65-$G65-M65+N65)&lt;=1)*1,IF(AND(P65,$F65=$G65,$F65&gt;=PrSettings!$M$6),(ABS(M65-$F65)&lt;=1)*1,IF(AND(P65,$F65+$G65&gt;=PrSettings!$M$8),(ABS(M65-$F65)+ABS(N65-$G65)&lt;=1)*1,""))),"")</f>
        <v/>
      </c>
      <c r="T65" s="220"/>
      <c r="V65" s="186">
        <f t="shared" si="1"/>
        <v>31</v>
      </c>
      <c r="W65" s="187" t="str">
        <f t="shared" si="888"/>
        <v>Norway</v>
      </c>
      <c r="X65" s="188">
        <f t="shared" si="29"/>
        <v>14</v>
      </c>
      <c r="Y65" s="187" t="str">
        <f t="shared" si="889"/>
        <v>Senegal</v>
      </c>
      <c r="Z65" s="222"/>
      <c r="AA65" s="222"/>
      <c r="AB65" s="218"/>
      <c r="AC65" s="188" t="str">
        <f t="shared" si="890"/>
        <v/>
      </c>
      <c r="AD65" s="188" t="str">
        <f>IF((AC65&lt;&gt;""),IF(OR($F65&lt;&gt;$G65,PrSettings!$M$4="●"),(($F65-$G65)=(Z65-AA65))*1,0),"")</f>
        <v/>
      </c>
      <c r="AE65" s="188" t="str">
        <f t="shared" si="891"/>
        <v/>
      </c>
      <c r="AF65" s="188" t="str">
        <f>IF(AC65&lt;&gt;"",IF(ABS($F65-$G65)&gt;=PrSettings!$M$7,(ABS($F65-$G65-Z65+AA65)&lt;=1)*1,IF(AND(AC65,$F65=$G65,$F65&gt;=PrSettings!$M$6),(ABS(Z65-$F65)&lt;=1)*1,IF(AND(AC65,$F65+$G65&gt;=PrSettings!$M$8),(ABS(Z65-$F65)+ABS(AA65-$G65)&lt;=1)*1,""))),"")</f>
        <v/>
      </c>
      <c r="AG65" s="220"/>
      <c r="AI65" s="186">
        <f t="shared" si="2"/>
        <v>31</v>
      </c>
      <c r="AJ65" s="187" t="str">
        <f t="shared" si="892"/>
        <v>Norway</v>
      </c>
      <c r="AK65" s="188">
        <f t="shared" si="32"/>
        <v>14</v>
      </c>
      <c r="AL65" s="187" t="str">
        <f t="shared" si="893"/>
        <v>Senegal</v>
      </c>
      <c r="AM65" s="222"/>
      <c r="AN65" s="222"/>
      <c r="AO65" s="218"/>
      <c r="AP65" s="188" t="str">
        <f t="shared" si="894"/>
        <v/>
      </c>
      <c r="AQ65" s="188" t="str">
        <f>IF((AP65&lt;&gt;""),IF(OR($F65&lt;&gt;$G65,PrSettings!$M$4="●"),(($F65-$G65)=(AM65-AN65))*1,0),"")</f>
        <v/>
      </c>
      <c r="AR65" s="188" t="str">
        <f t="shared" si="895"/>
        <v/>
      </c>
      <c r="AS65" s="188" t="str">
        <f>IF(AP65&lt;&gt;"",IF(ABS($F65-$G65)&gt;=PrSettings!$M$7,(ABS($F65-$G65-AM65+AN65)&lt;=1)*1,IF(AND(AP65,$F65=$G65,$F65&gt;=PrSettings!$M$6),(ABS(AM65-$F65)&lt;=1)*1,IF(AND(AP65,$F65+$G65&gt;=PrSettings!$M$8),(ABS(AM65-$F65)+ABS(AN65-$G65)&lt;=1)*1,""))),"")</f>
        <v/>
      </c>
      <c r="AT65" s="220"/>
      <c r="AV65" s="186">
        <f t="shared" si="3"/>
        <v>31</v>
      </c>
      <c r="AW65" s="187" t="str">
        <f t="shared" si="896"/>
        <v>Norway</v>
      </c>
      <c r="AX65" s="188">
        <f t="shared" si="35"/>
        <v>14</v>
      </c>
      <c r="AY65" s="187" t="str">
        <f t="shared" si="897"/>
        <v>Senegal</v>
      </c>
      <c r="AZ65" s="222"/>
      <c r="BA65" s="222"/>
      <c r="BB65" s="218"/>
      <c r="BC65" s="188" t="str">
        <f t="shared" si="898"/>
        <v/>
      </c>
      <c r="BD65" s="188" t="str">
        <f>IF((BC65&lt;&gt;""),IF(OR($F65&lt;&gt;$G65,PrSettings!$M$4="●"),(($F65-$G65)=(AZ65-BA65))*1,0),"")</f>
        <v/>
      </c>
      <c r="BE65" s="188" t="str">
        <f t="shared" si="899"/>
        <v/>
      </c>
      <c r="BF65" s="188" t="str">
        <f>IF(BC65&lt;&gt;"",IF(ABS($F65-$G65)&gt;=PrSettings!$M$7,(ABS($F65-$G65-AZ65+BA65)&lt;=1)*1,IF(AND(BC65,$F65=$G65,$F65&gt;=PrSettings!$M$6),(ABS(AZ65-$F65)&lt;=1)*1,IF(AND(BC65,$F65+$G65&gt;=PrSettings!$M$8),(ABS(AZ65-$F65)+ABS(BA65-$G65)&lt;=1)*1,""))),"")</f>
        <v/>
      </c>
      <c r="BG65" s="220"/>
      <c r="BI65" s="186">
        <f t="shared" si="4"/>
        <v>31</v>
      </c>
      <c r="BJ65" s="187" t="str">
        <f t="shared" si="900"/>
        <v>Norway</v>
      </c>
      <c r="BK65" s="188">
        <f t="shared" si="38"/>
        <v>14</v>
      </c>
      <c r="BL65" s="187" t="str">
        <f t="shared" si="901"/>
        <v>Senegal</v>
      </c>
      <c r="BM65" s="222"/>
      <c r="BN65" s="222"/>
      <c r="BO65" s="218"/>
      <c r="BP65" s="188" t="str">
        <f t="shared" si="902"/>
        <v/>
      </c>
      <c r="BQ65" s="188" t="str">
        <f>IF((BP65&lt;&gt;""),IF(OR($F65&lt;&gt;$G65,PrSettings!$M$4="●"),(($F65-$G65)=(BM65-BN65))*1,0),"")</f>
        <v/>
      </c>
      <c r="BR65" s="188" t="str">
        <f t="shared" si="903"/>
        <v/>
      </c>
      <c r="BS65" s="188" t="str">
        <f>IF(BP65&lt;&gt;"",IF(ABS($F65-$G65)&gt;=PrSettings!$M$7,(ABS($F65-$G65-BM65+BN65)&lt;=1)*1,IF(AND(BP65,$F65=$G65,$F65&gt;=PrSettings!$M$6),(ABS(BM65-$F65)&lt;=1)*1,IF(AND(BP65,$F65+$G65&gt;=PrSettings!$M$8),(ABS(BM65-$F65)+ABS(BN65-$G65)&lt;=1)*1,""))),"")</f>
        <v/>
      </c>
      <c r="BT65" s="220"/>
      <c r="BV65" s="186">
        <f t="shared" si="5"/>
        <v>31</v>
      </c>
      <c r="BW65" s="187" t="str">
        <f t="shared" si="904"/>
        <v>Norway</v>
      </c>
      <c r="BX65" s="188">
        <f t="shared" si="41"/>
        <v>14</v>
      </c>
      <c r="BY65" s="187" t="str">
        <f t="shared" si="905"/>
        <v>Senegal</v>
      </c>
      <c r="BZ65" s="222"/>
      <c r="CA65" s="222"/>
      <c r="CB65" s="218"/>
      <c r="CC65" s="188" t="str">
        <f t="shared" si="906"/>
        <v/>
      </c>
      <c r="CD65" s="188" t="str">
        <f>IF((CC65&lt;&gt;""),IF(OR($F65&lt;&gt;$G65,PrSettings!$M$4="●"),(($F65-$G65)=(BZ65-CA65))*1,0),"")</f>
        <v/>
      </c>
      <c r="CE65" s="188" t="str">
        <f t="shared" si="907"/>
        <v/>
      </c>
      <c r="CF65" s="188" t="str">
        <f>IF(CC65&lt;&gt;"",IF(ABS($F65-$G65)&gt;=PrSettings!$M$7,(ABS($F65-$G65-BZ65+CA65)&lt;=1)*1,IF(AND(CC65,$F65=$G65,$F65&gt;=PrSettings!$M$6),(ABS(BZ65-$F65)&lt;=1)*1,IF(AND(CC65,$F65+$G65&gt;=PrSettings!$M$8),(ABS(BZ65-$F65)+ABS(CA65-$G65)&lt;=1)*1,""))),"")</f>
        <v/>
      </c>
      <c r="CG65" s="220"/>
      <c r="CI65" s="186">
        <f t="shared" si="6"/>
        <v>31</v>
      </c>
      <c r="CJ65" s="187" t="str">
        <f t="shared" si="908"/>
        <v>Norway</v>
      </c>
      <c r="CK65" s="188">
        <f t="shared" si="44"/>
        <v>14</v>
      </c>
      <c r="CL65" s="187" t="str">
        <f t="shared" si="909"/>
        <v>Senegal</v>
      </c>
      <c r="CM65" s="222"/>
      <c r="CN65" s="222"/>
      <c r="CO65" s="218"/>
      <c r="CP65" s="188" t="str">
        <f t="shared" si="910"/>
        <v/>
      </c>
      <c r="CQ65" s="188" t="str">
        <f>IF((CP65&lt;&gt;""),IF(OR($F65&lt;&gt;$G65,PrSettings!$M$4="●"),(($F65-$G65)=(CM65-CN65))*1,0),"")</f>
        <v/>
      </c>
      <c r="CR65" s="188" t="str">
        <f t="shared" si="911"/>
        <v/>
      </c>
      <c r="CS65" s="188" t="str">
        <f>IF(CP65&lt;&gt;"",IF(ABS($F65-$G65)&gt;=PrSettings!$M$7,(ABS($F65-$G65-CM65+CN65)&lt;=1)*1,IF(AND(CP65,$F65=$G65,$F65&gt;=PrSettings!$M$6),(ABS(CM65-$F65)&lt;=1)*1,IF(AND(CP65,$F65+$G65&gt;=PrSettings!$M$8),(ABS(CM65-$F65)+ABS(CN65-$G65)&lt;=1)*1,""))),"")</f>
        <v/>
      </c>
      <c r="CT65" s="220"/>
      <c r="CV65" s="186">
        <f t="shared" si="7"/>
        <v>31</v>
      </c>
      <c r="CW65" s="187" t="str">
        <f t="shared" si="912"/>
        <v>Norway</v>
      </c>
      <c r="CX65" s="188">
        <f t="shared" si="47"/>
        <v>14</v>
      </c>
      <c r="CY65" s="187" t="str">
        <f t="shared" si="913"/>
        <v>Senegal</v>
      </c>
      <c r="CZ65" s="222"/>
      <c r="DA65" s="222"/>
      <c r="DB65" s="218"/>
      <c r="DC65" s="188" t="str">
        <f t="shared" si="914"/>
        <v/>
      </c>
      <c r="DD65" s="188" t="str">
        <f>IF((DC65&lt;&gt;""),IF(OR($F65&lt;&gt;$G65,PrSettings!$M$4="●"),(($F65-$G65)=(CZ65-DA65))*1,0),"")</f>
        <v/>
      </c>
      <c r="DE65" s="188" t="str">
        <f t="shared" si="915"/>
        <v/>
      </c>
      <c r="DF65" s="188" t="str">
        <f>IF(DC65&lt;&gt;"",IF(ABS($F65-$G65)&gt;=PrSettings!$M$7,(ABS($F65-$G65-CZ65+DA65)&lt;=1)*1,IF(AND(DC65,$F65=$G65,$F65&gt;=PrSettings!$M$6),(ABS(CZ65-$F65)&lt;=1)*1,IF(AND(DC65,$F65+$G65&gt;=PrSettings!$M$8),(ABS(CZ65-$F65)+ABS(DA65-$G65)&lt;=1)*1,""))),"")</f>
        <v/>
      </c>
      <c r="DG65" s="220"/>
      <c r="DI65" s="186">
        <f t="shared" si="8"/>
        <v>31</v>
      </c>
      <c r="DJ65" s="187" t="str">
        <f t="shared" si="916"/>
        <v>Norway</v>
      </c>
      <c r="DK65" s="188">
        <f t="shared" si="50"/>
        <v>14</v>
      </c>
      <c r="DL65" s="187" t="str">
        <f t="shared" si="917"/>
        <v>Senegal</v>
      </c>
      <c r="DM65" s="222"/>
      <c r="DN65" s="222"/>
      <c r="DO65" s="218"/>
      <c r="DP65" s="188" t="str">
        <f t="shared" si="918"/>
        <v/>
      </c>
      <c r="DQ65" s="188" t="str">
        <f>IF((DP65&lt;&gt;""),IF(OR($F65&lt;&gt;$G65,PrSettings!$M$4="●"),(($F65-$G65)=(DM65-DN65))*1,0),"")</f>
        <v/>
      </c>
      <c r="DR65" s="188" t="str">
        <f t="shared" si="919"/>
        <v/>
      </c>
      <c r="DS65" s="188" t="str">
        <f>IF(DP65&lt;&gt;"",IF(ABS($F65-$G65)&gt;=PrSettings!$M$7,(ABS($F65-$G65-DM65+DN65)&lt;=1)*1,IF(AND(DP65,$F65=$G65,$F65&gt;=PrSettings!$M$6),(ABS(DM65-$F65)&lt;=1)*1,IF(AND(DP65,$F65+$G65&gt;=PrSettings!$M$8),(ABS(DM65-$F65)+ABS(DN65-$G65)&lt;=1)*1,""))),"")</f>
        <v/>
      </c>
      <c r="DT65" s="220"/>
      <c r="DV65" s="186">
        <f t="shared" si="9"/>
        <v>31</v>
      </c>
      <c r="DW65" s="187" t="str">
        <f t="shared" si="920"/>
        <v>Norway</v>
      </c>
      <c r="DX65" s="188">
        <f t="shared" si="53"/>
        <v>14</v>
      </c>
      <c r="DY65" s="187" t="str">
        <f t="shared" si="921"/>
        <v>Senegal</v>
      </c>
      <c r="DZ65" s="222"/>
      <c r="EA65" s="222"/>
      <c r="EB65" s="218"/>
      <c r="EC65" s="188" t="str">
        <f t="shared" si="922"/>
        <v/>
      </c>
      <c r="ED65" s="188" t="str">
        <f>IF((EC65&lt;&gt;""),IF(OR($F65&lt;&gt;$G65,PrSettings!$M$4="●"),(($F65-$G65)=(DZ65-EA65))*1,0),"")</f>
        <v/>
      </c>
      <c r="EE65" s="188" t="str">
        <f t="shared" si="923"/>
        <v/>
      </c>
      <c r="EF65" s="188" t="str">
        <f>IF(EC65&lt;&gt;"",IF(ABS($F65-$G65)&gt;=PrSettings!$M$7,(ABS($F65-$G65-DZ65+EA65)&lt;=1)*1,IF(AND(EC65,$F65=$G65,$F65&gt;=PrSettings!$M$6),(ABS(DZ65-$F65)&lt;=1)*1,IF(AND(EC65,$F65+$G65&gt;=PrSettings!$M$8),(ABS(DZ65-$F65)+ABS(EA65-$G65)&lt;=1)*1,""))),"")</f>
        <v/>
      </c>
      <c r="EG65" s="220"/>
      <c r="EI65" s="186">
        <f t="shared" si="10"/>
        <v>31</v>
      </c>
      <c r="EJ65" s="187" t="str">
        <f t="shared" si="924"/>
        <v>Norway</v>
      </c>
      <c r="EK65" s="188">
        <f t="shared" si="56"/>
        <v>14</v>
      </c>
      <c r="EL65" s="187" t="str">
        <f t="shared" si="925"/>
        <v>Senegal</v>
      </c>
      <c r="EM65" s="222"/>
      <c r="EN65" s="222"/>
      <c r="EO65" s="218"/>
      <c r="EP65" s="188" t="str">
        <f t="shared" si="926"/>
        <v/>
      </c>
      <c r="EQ65" s="188" t="str">
        <f>IF((EP65&lt;&gt;""),IF(OR($F65&lt;&gt;$G65,PrSettings!$M$4="●"),(($F65-$G65)=(EM65-EN65))*1,0),"")</f>
        <v/>
      </c>
      <c r="ER65" s="188" t="str">
        <f t="shared" si="927"/>
        <v/>
      </c>
      <c r="ES65" s="188" t="str">
        <f>IF(EP65&lt;&gt;"",IF(ABS($F65-$G65)&gt;=PrSettings!$M$7,(ABS($F65-$G65-EM65+EN65)&lt;=1)*1,IF(AND(EP65,$F65=$G65,$F65&gt;=PrSettings!$M$6),(ABS(EM65-$F65)&lt;=1)*1,IF(AND(EP65,$F65+$G65&gt;=PrSettings!$M$8),(ABS(EM65-$F65)+ABS(EN65-$G65)&lt;=1)*1,""))),"")</f>
        <v/>
      </c>
      <c r="ET65" s="220"/>
      <c r="EV65" s="186">
        <f t="shared" si="11"/>
        <v>31</v>
      </c>
      <c r="EW65" s="187" t="str">
        <f t="shared" si="928"/>
        <v>Norway</v>
      </c>
      <c r="EX65" s="188">
        <f t="shared" si="59"/>
        <v>14</v>
      </c>
      <c r="EY65" s="187" t="str">
        <f t="shared" si="929"/>
        <v>Senegal</v>
      </c>
      <c r="EZ65" s="222"/>
      <c r="FA65" s="222"/>
      <c r="FB65" s="218"/>
      <c r="FC65" s="188" t="str">
        <f t="shared" si="930"/>
        <v/>
      </c>
      <c r="FD65" s="188" t="str">
        <f>IF((FC65&lt;&gt;""),IF(OR($F65&lt;&gt;$G65,PrSettings!$M$4="●"),(($F65-$G65)=(EZ65-FA65))*1,0),"")</f>
        <v/>
      </c>
      <c r="FE65" s="188" t="str">
        <f t="shared" si="931"/>
        <v/>
      </c>
      <c r="FF65" s="188" t="str">
        <f>IF(FC65&lt;&gt;"",IF(ABS($F65-$G65)&gt;=PrSettings!$M$7,(ABS($F65-$G65-EZ65+FA65)&lt;=1)*1,IF(AND(FC65,$F65=$G65,$F65&gt;=PrSettings!$M$6),(ABS(EZ65-$F65)&lt;=1)*1,IF(AND(FC65,$F65+$G65&gt;=PrSettings!$M$8),(ABS(EZ65-$F65)+ABS(FA65-$G65)&lt;=1)*1,""))),"")</f>
        <v/>
      </c>
      <c r="FG65" s="220"/>
      <c r="FI65" s="186">
        <f t="shared" si="12"/>
        <v>31</v>
      </c>
      <c r="FJ65" s="187" t="str">
        <f t="shared" si="932"/>
        <v>Norway</v>
      </c>
      <c r="FK65" s="188">
        <f t="shared" si="62"/>
        <v>14</v>
      </c>
      <c r="FL65" s="187" t="str">
        <f t="shared" si="933"/>
        <v>Senegal</v>
      </c>
      <c r="FM65" s="222"/>
      <c r="FN65" s="222"/>
      <c r="FO65" s="218"/>
      <c r="FP65" s="188" t="str">
        <f t="shared" si="934"/>
        <v/>
      </c>
      <c r="FQ65" s="188" t="str">
        <f>IF((FP65&lt;&gt;""),IF(OR($F65&lt;&gt;$G65,PrSettings!$M$4="●"),(($F65-$G65)=(FM65-FN65))*1,0),"")</f>
        <v/>
      </c>
      <c r="FR65" s="188" t="str">
        <f t="shared" si="935"/>
        <v/>
      </c>
      <c r="FS65" s="188" t="str">
        <f>IF(FP65&lt;&gt;"",IF(ABS($F65-$G65)&gt;=PrSettings!$M$7,(ABS($F65-$G65-FM65+FN65)&lt;=1)*1,IF(AND(FP65,$F65=$G65,$F65&gt;=PrSettings!$M$6),(ABS(FM65-$F65)&lt;=1)*1,IF(AND(FP65,$F65+$G65&gt;=PrSettings!$M$8),(ABS(FM65-$F65)+ABS(FN65-$G65)&lt;=1)*1,""))),"")</f>
        <v/>
      </c>
      <c r="FT65" s="220"/>
      <c r="FV65" s="186">
        <f t="shared" si="13"/>
        <v>31</v>
      </c>
      <c r="FW65" s="187" t="str">
        <f t="shared" si="936"/>
        <v>Norway</v>
      </c>
      <c r="FX65" s="188">
        <f t="shared" si="65"/>
        <v>14</v>
      </c>
      <c r="FY65" s="187" t="str">
        <f t="shared" si="937"/>
        <v>Senegal</v>
      </c>
      <c r="FZ65" s="222"/>
      <c r="GA65" s="222"/>
      <c r="GB65" s="218"/>
      <c r="GC65" s="188" t="str">
        <f t="shared" si="938"/>
        <v/>
      </c>
      <c r="GD65" s="188" t="str">
        <f>IF((GC65&lt;&gt;""),IF(OR($F65&lt;&gt;$G65,PrSettings!$M$4="●"),(($F65-$G65)=(FZ65-GA65))*1,0),"")</f>
        <v/>
      </c>
      <c r="GE65" s="188" t="str">
        <f t="shared" si="939"/>
        <v/>
      </c>
      <c r="GF65" s="188" t="str">
        <f>IF(GC65&lt;&gt;"",IF(ABS($F65-$G65)&gt;=PrSettings!$M$7,(ABS($F65-$G65-FZ65+GA65)&lt;=1)*1,IF(AND(GC65,$F65=$G65,$F65&gt;=PrSettings!$M$6),(ABS(FZ65-$F65)&lt;=1)*1,IF(AND(GC65,$F65+$G65&gt;=PrSettings!$M$8),(ABS(FZ65-$F65)+ABS(GA65-$G65)&lt;=1)*1,""))),"")</f>
        <v/>
      </c>
      <c r="GG65" s="220"/>
      <c r="GI65" s="186">
        <f t="shared" si="14"/>
        <v>31</v>
      </c>
      <c r="GJ65" s="187" t="str">
        <f t="shared" si="940"/>
        <v>Norway</v>
      </c>
      <c r="GK65" s="188">
        <f t="shared" si="68"/>
        <v>14</v>
      </c>
      <c r="GL65" s="187" t="str">
        <f t="shared" si="941"/>
        <v>Senegal</v>
      </c>
      <c r="GM65" s="222"/>
      <c r="GN65" s="222"/>
      <c r="GO65" s="218"/>
      <c r="GP65" s="188" t="str">
        <f t="shared" si="942"/>
        <v/>
      </c>
      <c r="GQ65" s="188" t="str">
        <f>IF((GP65&lt;&gt;""),IF(OR($F65&lt;&gt;$G65,PrSettings!$M$4="●"),(($F65-$G65)=(GM65-GN65))*1,0),"")</f>
        <v/>
      </c>
      <c r="GR65" s="188" t="str">
        <f t="shared" si="943"/>
        <v/>
      </c>
      <c r="GS65" s="188" t="str">
        <f>IF(GP65&lt;&gt;"",IF(ABS($F65-$G65)&gt;=PrSettings!$M$7,(ABS($F65-$G65-GM65+GN65)&lt;=1)*1,IF(AND(GP65,$F65=$G65,$F65&gt;=PrSettings!$M$6),(ABS(GM65-$F65)&lt;=1)*1,IF(AND(GP65,$F65+$G65&gt;=PrSettings!$M$8),(ABS(GM65-$F65)+ABS(GN65-$G65)&lt;=1)*1,""))),"")</f>
        <v/>
      </c>
      <c r="GT65" s="220"/>
      <c r="GV65" s="186">
        <f t="shared" si="15"/>
        <v>31</v>
      </c>
      <c r="GW65" s="187" t="str">
        <f t="shared" si="944"/>
        <v>Norway</v>
      </c>
      <c r="GX65" s="188">
        <f t="shared" si="71"/>
        <v>14</v>
      </c>
      <c r="GY65" s="187" t="str">
        <f t="shared" si="945"/>
        <v>Senegal</v>
      </c>
      <c r="GZ65" s="222"/>
      <c r="HA65" s="222"/>
      <c r="HB65" s="218"/>
      <c r="HC65" s="188" t="str">
        <f t="shared" si="946"/>
        <v/>
      </c>
      <c r="HD65" s="188" t="str">
        <f>IF((HC65&lt;&gt;""),IF(OR($F65&lt;&gt;$G65,PrSettings!$M$4="●"),(($F65-$G65)=(GZ65-HA65))*1,0),"")</f>
        <v/>
      </c>
      <c r="HE65" s="188" t="str">
        <f t="shared" si="947"/>
        <v/>
      </c>
      <c r="HF65" s="188" t="str">
        <f>IF(HC65&lt;&gt;"",IF(ABS($F65-$G65)&gt;=PrSettings!$M$7,(ABS($F65-$G65-GZ65+HA65)&lt;=1)*1,IF(AND(HC65,$F65=$G65,$F65&gt;=PrSettings!$M$6),(ABS(GZ65-$F65)&lt;=1)*1,IF(AND(HC65,$F65+$G65&gt;=PrSettings!$M$8),(ABS(GZ65-$F65)+ABS(HA65-$G65)&lt;=1)*1,""))),"")</f>
        <v/>
      </c>
      <c r="HG65" s="220"/>
      <c r="HI65" s="186">
        <f t="shared" si="16"/>
        <v>31</v>
      </c>
      <c r="HJ65" s="187" t="str">
        <f t="shared" si="948"/>
        <v>Norway</v>
      </c>
      <c r="HK65" s="188">
        <f t="shared" si="74"/>
        <v>14</v>
      </c>
      <c r="HL65" s="187" t="str">
        <f t="shared" si="949"/>
        <v>Senegal</v>
      </c>
      <c r="HM65" s="222"/>
      <c r="HN65" s="222"/>
      <c r="HO65" s="218"/>
      <c r="HP65" s="188" t="str">
        <f t="shared" si="950"/>
        <v/>
      </c>
      <c r="HQ65" s="188" t="str">
        <f>IF((HP65&lt;&gt;""),IF(OR($F65&lt;&gt;$G65,PrSettings!$M$4="●"),(($F65-$G65)=(HM65-HN65))*1,0),"")</f>
        <v/>
      </c>
      <c r="HR65" s="188" t="str">
        <f t="shared" si="951"/>
        <v/>
      </c>
      <c r="HS65" s="188" t="str">
        <f>IF(HP65&lt;&gt;"",IF(ABS($F65-$G65)&gt;=PrSettings!$M$7,(ABS($F65-$G65-HM65+HN65)&lt;=1)*1,IF(AND(HP65,$F65=$G65,$F65&gt;=PrSettings!$M$6),(ABS(HM65-$F65)&lt;=1)*1,IF(AND(HP65,$F65+$G65&gt;=PrSettings!$M$8),(ABS(HM65-$F65)+ABS(HN65-$G65)&lt;=1)*1,""))),"")</f>
        <v/>
      </c>
      <c r="HT65" s="220"/>
      <c r="HV65" s="186">
        <f t="shared" si="17"/>
        <v>31</v>
      </c>
      <c r="HW65" s="187" t="str">
        <f t="shared" si="952"/>
        <v>Norway</v>
      </c>
      <c r="HX65" s="188">
        <f t="shared" si="77"/>
        <v>14</v>
      </c>
      <c r="HY65" s="187" t="str">
        <f t="shared" si="953"/>
        <v>Senegal</v>
      </c>
      <c r="HZ65" s="222"/>
      <c r="IA65" s="222"/>
      <c r="IB65" s="218"/>
      <c r="IC65" s="188" t="str">
        <f t="shared" si="954"/>
        <v/>
      </c>
      <c r="ID65" s="188" t="str">
        <f>IF((IC65&lt;&gt;""),IF(OR($F65&lt;&gt;$G65,PrSettings!$M$4="●"),(($F65-$G65)=(HZ65-IA65))*1,0),"")</f>
        <v/>
      </c>
      <c r="IE65" s="188" t="str">
        <f t="shared" si="955"/>
        <v/>
      </c>
      <c r="IF65" s="188" t="str">
        <f>IF(IC65&lt;&gt;"",IF(ABS($F65-$G65)&gt;=PrSettings!$M$7,(ABS($F65-$G65-HZ65+IA65)&lt;=1)*1,IF(AND(IC65,$F65=$G65,$F65&gt;=PrSettings!$M$6),(ABS(HZ65-$F65)&lt;=1)*1,IF(AND(IC65,$F65+$G65&gt;=PrSettings!$M$8),(ABS(HZ65-$F65)+ABS(IA65-$G65)&lt;=1)*1,""))),"")</f>
        <v/>
      </c>
      <c r="IG65" s="220"/>
      <c r="II65" s="186">
        <f t="shared" si="18"/>
        <v>31</v>
      </c>
      <c r="IJ65" s="187" t="str">
        <f t="shared" si="956"/>
        <v>Norway</v>
      </c>
      <c r="IK65" s="188">
        <f t="shared" si="80"/>
        <v>14</v>
      </c>
      <c r="IL65" s="187" t="str">
        <f t="shared" si="957"/>
        <v>Senegal</v>
      </c>
      <c r="IM65" s="222"/>
      <c r="IN65" s="222"/>
      <c r="IO65" s="218"/>
      <c r="IP65" s="188" t="str">
        <f t="shared" si="958"/>
        <v/>
      </c>
      <c r="IQ65" s="188" t="str">
        <f>IF((IP65&lt;&gt;""),IF(OR($F65&lt;&gt;$G65,PrSettings!$M$4="●"),(($F65-$G65)=(IM65-IN65))*1,0),"")</f>
        <v/>
      </c>
      <c r="IR65" s="188" t="str">
        <f t="shared" si="959"/>
        <v/>
      </c>
      <c r="IS65" s="188" t="str">
        <f>IF(IP65&lt;&gt;"",IF(ABS($F65-$G65)&gt;=PrSettings!$M$7,(ABS($F65-$G65-IM65+IN65)&lt;=1)*1,IF(AND(IP65,$F65=$G65,$F65&gt;=PrSettings!$M$6),(ABS(IM65-$F65)&lt;=1)*1,IF(AND(IP65,$F65+$G65&gt;=PrSettings!$M$8),(ABS(IM65-$F65)+ABS(IN65-$G65)&lt;=1)*1,""))),"")</f>
        <v/>
      </c>
      <c r="IT65" s="220"/>
      <c r="IV65" s="186">
        <f t="shared" si="19"/>
        <v>31</v>
      </c>
      <c r="IW65" s="187" t="str">
        <f t="shared" si="960"/>
        <v>Norway</v>
      </c>
      <c r="IX65" s="188">
        <f t="shared" si="83"/>
        <v>14</v>
      </c>
      <c r="IY65" s="187" t="str">
        <f t="shared" si="961"/>
        <v>Senegal</v>
      </c>
      <c r="IZ65" s="222"/>
      <c r="JA65" s="222"/>
      <c r="JB65" s="218"/>
      <c r="JC65" s="188" t="str">
        <f t="shared" si="962"/>
        <v/>
      </c>
      <c r="JD65" s="188" t="str">
        <f>IF((JC65&lt;&gt;""),IF(OR($F65&lt;&gt;$G65,PrSettings!$M$4="●"),(($F65-$G65)=(IZ65-JA65))*1,0),"")</f>
        <v/>
      </c>
      <c r="JE65" s="188" t="str">
        <f t="shared" si="963"/>
        <v/>
      </c>
      <c r="JF65" s="188" t="str">
        <f>IF(JC65&lt;&gt;"",IF(ABS($F65-$G65)&gt;=PrSettings!$M$7,(ABS($F65-$G65-IZ65+JA65)&lt;=1)*1,IF(AND(JC65,$F65=$G65,$F65&gt;=PrSettings!$M$6),(ABS(IZ65-$F65)&lt;=1)*1,IF(AND(JC65,$F65+$G65&gt;=PrSettings!$M$8),(ABS(IZ65-$F65)+ABS(JA65-$G65)&lt;=1)*1,""))),"")</f>
        <v/>
      </c>
      <c r="JG65" s="220"/>
      <c r="JI65" s="186">
        <f t="shared" si="20"/>
        <v>31</v>
      </c>
      <c r="JJ65" s="187" t="str">
        <f t="shared" si="964"/>
        <v>Norway</v>
      </c>
      <c r="JK65" s="188">
        <f t="shared" si="86"/>
        <v>14</v>
      </c>
      <c r="JL65" s="187" t="str">
        <f t="shared" si="965"/>
        <v>Senegal</v>
      </c>
      <c r="JM65" s="222"/>
      <c r="JN65" s="222"/>
      <c r="JO65" s="218"/>
      <c r="JP65" s="188" t="str">
        <f t="shared" si="966"/>
        <v/>
      </c>
      <c r="JQ65" s="188" t="str">
        <f>IF((JP65&lt;&gt;""),IF(OR($F65&lt;&gt;$G65,PrSettings!$M$4="●"),(($F65-$G65)=(JM65-JN65))*1,0),"")</f>
        <v/>
      </c>
      <c r="JR65" s="188" t="str">
        <f t="shared" si="967"/>
        <v/>
      </c>
      <c r="JS65" s="188" t="str">
        <f>IF(JP65&lt;&gt;"",IF(ABS($F65-$G65)&gt;=PrSettings!$M$7,(ABS($F65-$G65-JM65+JN65)&lt;=1)*1,IF(AND(JP65,$F65=$G65,$F65&gt;=PrSettings!$M$6),(ABS(JM65-$F65)&lt;=1)*1,IF(AND(JP65,$F65+$G65&gt;=PrSettings!$M$8),(ABS(JM65-$F65)+ABS(JN65-$G65)&lt;=1)*1,""))),"")</f>
        <v/>
      </c>
      <c r="JT65" s="220"/>
      <c r="JV65" s="186">
        <f t="shared" si="21"/>
        <v>31</v>
      </c>
      <c r="JW65" s="187" t="str">
        <f t="shared" si="968"/>
        <v>Norway</v>
      </c>
      <c r="JX65" s="188">
        <f t="shared" si="89"/>
        <v>14</v>
      </c>
      <c r="JY65" s="187" t="str">
        <f t="shared" si="969"/>
        <v>Senegal</v>
      </c>
      <c r="JZ65" s="222"/>
      <c r="KA65" s="222"/>
      <c r="KB65" s="218"/>
      <c r="KC65" s="188" t="str">
        <f t="shared" si="970"/>
        <v/>
      </c>
      <c r="KD65" s="188" t="str">
        <f>IF((KC65&lt;&gt;""),IF(OR($F65&lt;&gt;$G65,PrSettings!$M$4="●"),(($F65-$G65)=(JZ65-KA65))*1,0),"")</f>
        <v/>
      </c>
      <c r="KE65" s="188" t="str">
        <f t="shared" si="971"/>
        <v/>
      </c>
      <c r="KF65" s="188" t="str">
        <f>IF(KC65&lt;&gt;"",IF(ABS($F65-$G65)&gt;=PrSettings!$M$7,(ABS($F65-$G65-JZ65+KA65)&lt;=1)*1,IF(AND(KC65,$F65=$G65,$F65&gt;=PrSettings!$M$6),(ABS(JZ65-$F65)&lt;=1)*1,IF(AND(KC65,$F65+$G65&gt;=PrSettings!$M$8),(ABS(JZ65-$F65)+ABS(KA65-$G65)&lt;=1)*1,""))),"")</f>
        <v/>
      </c>
      <c r="KG65" s="220"/>
      <c r="KI65" s="186">
        <f t="shared" si="22"/>
        <v>31</v>
      </c>
      <c r="KJ65" s="187" t="str">
        <f t="shared" si="972"/>
        <v>Norway</v>
      </c>
      <c r="KK65" s="188">
        <f t="shared" si="92"/>
        <v>14</v>
      </c>
      <c r="KL65" s="187" t="str">
        <f t="shared" si="973"/>
        <v>Senegal</v>
      </c>
      <c r="KM65" s="222"/>
      <c r="KN65" s="222"/>
      <c r="KO65" s="218"/>
      <c r="KP65" s="188" t="str">
        <f t="shared" si="974"/>
        <v/>
      </c>
      <c r="KQ65" s="188" t="str">
        <f>IF((KP65&lt;&gt;""),IF(OR($F65&lt;&gt;$G65,PrSettings!$M$4="●"),(($F65-$G65)=(KM65-KN65))*1,0),"")</f>
        <v/>
      </c>
      <c r="KR65" s="188" t="str">
        <f t="shared" si="975"/>
        <v/>
      </c>
      <c r="KS65" s="188" t="str">
        <f>IF(KP65&lt;&gt;"",IF(ABS($F65-$G65)&gt;=PrSettings!$M$7,(ABS($F65-$G65-KM65+KN65)&lt;=1)*1,IF(AND(KP65,$F65=$G65,$F65&gt;=PrSettings!$M$6),(ABS(KM65-$F65)&lt;=1)*1,IF(AND(KP65,$F65+$G65&gt;=PrSettings!$M$8),(ABS(KM65-$F65)+ABS(KN65-$G65)&lt;=1)*1,""))),"")</f>
        <v/>
      </c>
      <c r="KT65" s="220"/>
      <c r="KV65" s="186">
        <f t="shared" si="23"/>
        <v>31</v>
      </c>
      <c r="KW65" s="187" t="str">
        <f t="shared" si="976"/>
        <v>Norway</v>
      </c>
      <c r="KX65" s="188">
        <f t="shared" si="95"/>
        <v>14</v>
      </c>
      <c r="KY65" s="187" t="str">
        <f t="shared" si="977"/>
        <v>Senegal</v>
      </c>
      <c r="KZ65" s="222"/>
      <c r="LA65" s="222"/>
      <c r="LB65" s="218"/>
      <c r="LC65" s="188" t="str">
        <f t="shared" si="978"/>
        <v/>
      </c>
      <c r="LD65" s="188" t="str">
        <f>IF((LC65&lt;&gt;""),IF(OR($F65&lt;&gt;$G65,PrSettings!$M$4="●"),(($F65-$G65)=(KZ65-LA65))*1,0),"")</f>
        <v/>
      </c>
      <c r="LE65" s="188" t="str">
        <f t="shared" si="979"/>
        <v/>
      </c>
      <c r="LF65" s="188" t="str">
        <f>IF(LC65&lt;&gt;"",IF(ABS($F65-$G65)&gt;=PrSettings!$M$7,(ABS($F65-$G65-KZ65+LA65)&lt;=1)*1,IF(AND(LC65,$F65=$G65,$F65&gt;=PrSettings!$M$6),(ABS(KZ65-$F65)&lt;=1)*1,IF(AND(LC65,$F65+$G65&gt;=PrSettings!$M$8),(ABS(KZ65-$F65)+ABS(LA65-$G65)&lt;=1)*1,""))),"")</f>
        <v/>
      </c>
      <c r="LG65" s="220"/>
      <c r="LI65" s="186">
        <f t="shared" si="24"/>
        <v>31</v>
      </c>
      <c r="LJ65" s="187" t="str">
        <f t="shared" si="980"/>
        <v>Norway</v>
      </c>
      <c r="LK65" s="188">
        <f t="shared" si="98"/>
        <v>14</v>
      </c>
      <c r="LL65" s="187" t="str">
        <f t="shared" si="981"/>
        <v>Senegal</v>
      </c>
      <c r="LM65" s="222"/>
      <c r="LN65" s="222"/>
      <c r="LO65" s="218"/>
      <c r="LP65" s="188" t="str">
        <f t="shared" si="982"/>
        <v/>
      </c>
      <c r="LQ65" s="188" t="str">
        <f>IF((LP65&lt;&gt;""),IF(OR($F65&lt;&gt;$G65,PrSettings!$M$4="●"),(($F65-$G65)=(LM65-LN65))*1,0),"")</f>
        <v/>
      </c>
      <c r="LR65" s="188" t="str">
        <f t="shared" si="983"/>
        <v/>
      </c>
      <c r="LS65" s="188" t="str">
        <f>IF(LP65&lt;&gt;"",IF(ABS($F65-$G65)&gt;=PrSettings!$M$7,(ABS($F65-$G65-LM65+LN65)&lt;=1)*1,IF(AND(LP65,$F65=$G65,$F65&gt;=PrSettings!$M$6),(ABS(LM65-$F65)&lt;=1)*1,IF(AND(LP65,$F65+$G65&gt;=PrSettings!$M$8),(ABS(LM65-$F65)+ABS(LN65-$G65)&lt;=1)*1,""))),"")</f>
        <v/>
      </c>
      <c r="LT65" s="220"/>
      <c r="LV65" s="186">
        <f t="shared" si="25"/>
        <v>31</v>
      </c>
      <c r="LW65" s="187" t="str">
        <f t="shared" si="984"/>
        <v>Norway</v>
      </c>
      <c r="LX65" s="188">
        <f t="shared" si="101"/>
        <v>14</v>
      </c>
      <c r="LY65" s="187" t="str">
        <f t="shared" si="985"/>
        <v>Senegal</v>
      </c>
      <c r="LZ65" s="222"/>
      <c r="MA65" s="222"/>
      <c r="MB65" s="218"/>
      <c r="MC65" s="188" t="str">
        <f t="shared" si="986"/>
        <v/>
      </c>
      <c r="MD65" s="188" t="str">
        <f>IF((MC65&lt;&gt;""),IF(OR($F65&lt;&gt;$G65,PrSettings!$M$4="●"),(($F65-$G65)=(LZ65-MA65))*1,0),"")</f>
        <v/>
      </c>
      <c r="ME65" s="188" t="str">
        <f t="shared" si="987"/>
        <v/>
      </c>
      <c r="MF65" s="188" t="str">
        <f>IF(MC65&lt;&gt;"",IF(ABS($F65-$G65)&gt;=PrSettings!$M$7,(ABS($F65-$G65-LZ65+MA65)&lt;=1)*1,IF(AND(MC65,$F65=$G65,$F65&gt;=PrSettings!$M$6),(ABS(LZ65-$F65)&lt;=1)*1,IF(AND(MC65,$F65+$G65&gt;=PrSettings!$M$8),(ABS(LZ65-$F65)+ABS(MA65-$G65)&lt;=1)*1,""))),"")</f>
        <v/>
      </c>
      <c r="MG65" s="220"/>
    </row>
    <row r="66" spans="2:345">
      <c r="B66" s="186">
        <f>INDEX(Groups!$C$7:$C$65,MATCH(C66,Groups!$D$7:$D$65,0))</f>
        <v>31</v>
      </c>
      <c r="C66" s="187" t="str">
        <f>CalcI!$P$26</f>
        <v>Norway</v>
      </c>
      <c r="D66" s="188">
        <f>INDEX(Groups!$C$7:$C$65,MATCH(E66,Groups!$D$7:$D$65,0))</f>
        <v>1</v>
      </c>
      <c r="E66" s="187" t="str">
        <f>CalcI!$Q$26</f>
        <v>France</v>
      </c>
      <c r="F66" s="189" t="str">
        <f>CalcI!$R$26</f>
        <v/>
      </c>
      <c r="G66" s="190" t="str">
        <f>CalcI!$S$26</f>
        <v/>
      </c>
      <c r="I66" s="186">
        <f t="shared" si="0"/>
        <v>31</v>
      </c>
      <c r="J66" s="187" t="str">
        <f t="shared" si="884"/>
        <v>Norway</v>
      </c>
      <c r="K66" s="188">
        <f t="shared" si="26"/>
        <v>1</v>
      </c>
      <c r="L66" s="187" t="str">
        <f t="shared" si="885"/>
        <v>France</v>
      </c>
      <c r="M66" s="222"/>
      <c r="N66" s="222"/>
      <c r="O66" s="218"/>
      <c r="P66" s="188" t="str">
        <f t="shared" si="886"/>
        <v/>
      </c>
      <c r="Q66" s="188" t="str">
        <f>IF((P66&lt;&gt;""),IF(OR($F66&lt;&gt;$G66,PrSettings!$M$4="●"),(($F66-$G66)=(M66-N66))*1,0),"")</f>
        <v/>
      </c>
      <c r="R66" s="188" t="str">
        <f t="shared" si="887"/>
        <v/>
      </c>
      <c r="S66" s="188" t="str">
        <f>IF(P66&lt;&gt;"",IF(ABS($F66-$G66)&gt;=PrSettings!$M$7,(ABS($F66-$G66-M66+N66)&lt;=1)*1,IF(AND(P66,$F66=$G66,$F66&gt;=PrSettings!$M$6),(ABS(M66-$F66)&lt;=1)*1,IF(AND(P66,$F66+$G66&gt;=PrSettings!$M$8),(ABS(M66-$F66)+ABS(N66-$G66)&lt;=1)*1,""))),"")</f>
        <v/>
      </c>
      <c r="T66" s="220"/>
      <c r="V66" s="186">
        <f t="shared" si="1"/>
        <v>31</v>
      </c>
      <c r="W66" s="187" t="str">
        <f t="shared" si="888"/>
        <v>Norway</v>
      </c>
      <c r="X66" s="188">
        <f t="shared" si="29"/>
        <v>1</v>
      </c>
      <c r="Y66" s="187" t="str">
        <f t="shared" si="889"/>
        <v>France</v>
      </c>
      <c r="Z66" s="222"/>
      <c r="AA66" s="222"/>
      <c r="AB66" s="218"/>
      <c r="AC66" s="188" t="str">
        <f t="shared" si="890"/>
        <v/>
      </c>
      <c r="AD66" s="188" t="str">
        <f>IF((AC66&lt;&gt;""),IF(OR($F66&lt;&gt;$G66,PrSettings!$M$4="●"),(($F66-$G66)=(Z66-AA66))*1,0),"")</f>
        <v/>
      </c>
      <c r="AE66" s="188" t="str">
        <f t="shared" si="891"/>
        <v/>
      </c>
      <c r="AF66" s="188" t="str">
        <f>IF(AC66&lt;&gt;"",IF(ABS($F66-$G66)&gt;=PrSettings!$M$7,(ABS($F66-$G66-Z66+AA66)&lt;=1)*1,IF(AND(AC66,$F66=$G66,$F66&gt;=PrSettings!$M$6),(ABS(Z66-$F66)&lt;=1)*1,IF(AND(AC66,$F66+$G66&gt;=PrSettings!$M$8),(ABS(Z66-$F66)+ABS(AA66-$G66)&lt;=1)*1,""))),"")</f>
        <v/>
      </c>
      <c r="AG66" s="220"/>
      <c r="AI66" s="186">
        <f t="shared" si="2"/>
        <v>31</v>
      </c>
      <c r="AJ66" s="187" t="str">
        <f t="shared" si="892"/>
        <v>Norway</v>
      </c>
      <c r="AK66" s="188">
        <f t="shared" si="32"/>
        <v>1</v>
      </c>
      <c r="AL66" s="187" t="str">
        <f t="shared" si="893"/>
        <v>France</v>
      </c>
      <c r="AM66" s="222"/>
      <c r="AN66" s="222"/>
      <c r="AO66" s="218"/>
      <c r="AP66" s="188" t="str">
        <f t="shared" si="894"/>
        <v/>
      </c>
      <c r="AQ66" s="188" t="str">
        <f>IF((AP66&lt;&gt;""),IF(OR($F66&lt;&gt;$G66,PrSettings!$M$4="●"),(($F66-$G66)=(AM66-AN66))*1,0),"")</f>
        <v/>
      </c>
      <c r="AR66" s="188" t="str">
        <f t="shared" si="895"/>
        <v/>
      </c>
      <c r="AS66" s="188" t="str">
        <f>IF(AP66&lt;&gt;"",IF(ABS($F66-$G66)&gt;=PrSettings!$M$7,(ABS($F66-$G66-AM66+AN66)&lt;=1)*1,IF(AND(AP66,$F66=$G66,$F66&gt;=PrSettings!$M$6),(ABS(AM66-$F66)&lt;=1)*1,IF(AND(AP66,$F66+$G66&gt;=PrSettings!$M$8),(ABS(AM66-$F66)+ABS(AN66-$G66)&lt;=1)*1,""))),"")</f>
        <v/>
      </c>
      <c r="AT66" s="220"/>
      <c r="AV66" s="186">
        <f t="shared" si="3"/>
        <v>31</v>
      </c>
      <c r="AW66" s="187" t="str">
        <f t="shared" si="896"/>
        <v>Norway</v>
      </c>
      <c r="AX66" s="188">
        <f t="shared" si="35"/>
        <v>1</v>
      </c>
      <c r="AY66" s="187" t="str">
        <f t="shared" si="897"/>
        <v>France</v>
      </c>
      <c r="AZ66" s="222"/>
      <c r="BA66" s="222"/>
      <c r="BB66" s="218"/>
      <c r="BC66" s="188" t="str">
        <f t="shared" si="898"/>
        <v/>
      </c>
      <c r="BD66" s="188" t="str">
        <f>IF((BC66&lt;&gt;""),IF(OR($F66&lt;&gt;$G66,PrSettings!$M$4="●"),(($F66-$G66)=(AZ66-BA66))*1,0),"")</f>
        <v/>
      </c>
      <c r="BE66" s="188" t="str">
        <f t="shared" si="899"/>
        <v/>
      </c>
      <c r="BF66" s="188" t="str">
        <f>IF(BC66&lt;&gt;"",IF(ABS($F66-$G66)&gt;=PrSettings!$M$7,(ABS($F66-$G66-AZ66+BA66)&lt;=1)*1,IF(AND(BC66,$F66=$G66,$F66&gt;=PrSettings!$M$6),(ABS(AZ66-$F66)&lt;=1)*1,IF(AND(BC66,$F66+$G66&gt;=PrSettings!$M$8),(ABS(AZ66-$F66)+ABS(BA66-$G66)&lt;=1)*1,""))),"")</f>
        <v/>
      </c>
      <c r="BG66" s="220"/>
      <c r="BI66" s="186">
        <f t="shared" si="4"/>
        <v>31</v>
      </c>
      <c r="BJ66" s="187" t="str">
        <f t="shared" si="900"/>
        <v>Norway</v>
      </c>
      <c r="BK66" s="188">
        <f t="shared" si="38"/>
        <v>1</v>
      </c>
      <c r="BL66" s="187" t="str">
        <f t="shared" si="901"/>
        <v>France</v>
      </c>
      <c r="BM66" s="222"/>
      <c r="BN66" s="222"/>
      <c r="BO66" s="218"/>
      <c r="BP66" s="188" t="str">
        <f t="shared" si="902"/>
        <v/>
      </c>
      <c r="BQ66" s="188" t="str">
        <f>IF((BP66&lt;&gt;""),IF(OR($F66&lt;&gt;$G66,PrSettings!$M$4="●"),(($F66-$G66)=(BM66-BN66))*1,0),"")</f>
        <v/>
      </c>
      <c r="BR66" s="188" t="str">
        <f t="shared" si="903"/>
        <v/>
      </c>
      <c r="BS66" s="188" t="str">
        <f>IF(BP66&lt;&gt;"",IF(ABS($F66-$G66)&gt;=PrSettings!$M$7,(ABS($F66-$G66-BM66+BN66)&lt;=1)*1,IF(AND(BP66,$F66=$G66,$F66&gt;=PrSettings!$M$6),(ABS(BM66-$F66)&lt;=1)*1,IF(AND(BP66,$F66+$G66&gt;=PrSettings!$M$8),(ABS(BM66-$F66)+ABS(BN66-$G66)&lt;=1)*1,""))),"")</f>
        <v/>
      </c>
      <c r="BT66" s="220"/>
      <c r="BV66" s="186">
        <f t="shared" si="5"/>
        <v>31</v>
      </c>
      <c r="BW66" s="187" t="str">
        <f t="shared" si="904"/>
        <v>Norway</v>
      </c>
      <c r="BX66" s="188">
        <f t="shared" si="41"/>
        <v>1</v>
      </c>
      <c r="BY66" s="187" t="str">
        <f t="shared" si="905"/>
        <v>France</v>
      </c>
      <c r="BZ66" s="222"/>
      <c r="CA66" s="222"/>
      <c r="CB66" s="218"/>
      <c r="CC66" s="188" t="str">
        <f t="shared" si="906"/>
        <v/>
      </c>
      <c r="CD66" s="188" t="str">
        <f>IF((CC66&lt;&gt;""),IF(OR($F66&lt;&gt;$G66,PrSettings!$M$4="●"),(($F66-$G66)=(BZ66-CA66))*1,0),"")</f>
        <v/>
      </c>
      <c r="CE66" s="188" t="str">
        <f t="shared" si="907"/>
        <v/>
      </c>
      <c r="CF66" s="188" t="str">
        <f>IF(CC66&lt;&gt;"",IF(ABS($F66-$G66)&gt;=PrSettings!$M$7,(ABS($F66-$G66-BZ66+CA66)&lt;=1)*1,IF(AND(CC66,$F66=$G66,$F66&gt;=PrSettings!$M$6),(ABS(BZ66-$F66)&lt;=1)*1,IF(AND(CC66,$F66+$G66&gt;=PrSettings!$M$8),(ABS(BZ66-$F66)+ABS(CA66-$G66)&lt;=1)*1,""))),"")</f>
        <v/>
      </c>
      <c r="CG66" s="220"/>
      <c r="CI66" s="186">
        <f t="shared" si="6"/>
        <v>31</v>
      </c>
      <c r="CJ66" s="187" t="str">
        <f t="shared" si="908"/>
        <v>Norway</v>
      </c>
      <c r="CK66" s="188">
        <f t="shared" si="44"/>
        <v>1</v>
      </c>
      <c r="CL66" s="187" t="str">
        <f t="shared" si="909"/>
        <v>France</v>
      </c>
      <c r="CM66" s="222"/>
      <c r="CN66" s="222"/>
      <c r="CO66" s="218"/>
      <c r="CP66" s="188" t="str">
        <f t="shared" si="910"/>
        <v/>
      </c>
      <c r="CQ66" s="188" t="str">
        <f>IF((CP66&lt;&gt;""),IF(OR($F66&lt;&gt;$G66,PrSettings!$M$4="●"),(($F66-$G66)=(CM66-CN66))*1,0),"")</f>
        <v/>
      </c>
      <c r="CR66" s="188" t="str">
        <f t="shared" si="911"/>
        <v/>
      </c>
      <c r="CS66" s="188" t="str">
        <f>IF(CP66&lt;&gt;"",IF(ABS($F66-$G66)&gt;=PrSettings!$M$7,(ABS($F66-$G66-CM66+CN66)&lt;=1)*1,IF(AND(CP66,$F66=$G66,$F66&gt;=PrSettings!$M$6),(ABS(CM66-$F66)&lt;=1)*1,IF(AND(CP66,$F66+$G66&gt;=PrSettings!$M$8),(ABS(CM66-$F66)+ABS(CN66-$G66)&lt;=1)*1,""))),"")</f>
        <v/>
      </c>
      <c r="CT66" s="220"/>
      <c r="CV66" s="186">
        <f t="shared" si="7"/>
        <v>31</v>
      </c>
      <c r="CW66" s="187" t="str">
        <f t="shared" si="912"/>
        <v>Norway</v>
      </c>
      <c r="CX66" s="188">
        <f t="shared" si="47"/>
        <v>1</v>
      </c>
      <c r="CY66" s="187" t="str">
        <f t="shared" si="913"/>
        <v>France</v>
      </c>
      <c r="CZ66" s="222"/>
      <c r="DA66" s="222"/>
      <c r="DB66" s="218"/>
      <c r="DC66" s="188" t="str">
        <f t="shared" si="914"/>
        <v/>
      </c>
      <c r="DD66" s="188" t="str">
        <f>IF((DC66&lt;&gt;""),IF(OR($F66&lt;&gt;$G66,PrSettings!$M$4="●"),(($F66-$G66)=(CZ66-DA66))*1,0),"")</f>
        <v/>
      </c>
      <c r="DE66" s="188" t="str">
        <f t="shared" si="915"/>
        <v/>
      </c>
      <c r="DF66" s="188" t="str">
        <f>IF(DC66&lt;&gt;"",IF(ABS($F66-$G66)&gt;=PrSettings!$M$7,(ABS($F66-$G66-CZ66+DA66)&lt;=1)*1,IF(AND(DC66,$F66=$G66,$F66&gt;=PrSettings!$M$6),(ABS(CZ66-$F66)&lt;=1)*1,IF(AND(DC66,$F66+$G66&gt;=PrSettings!$M$8),(ABS(CZ66-$F66)+ABS(DA66-$G66)&lt;=1)*1,""))),"")</f>
        <v/>
      </c>
      <c r="DG66" s="220"/>
      <c r="DI66" s="186">
        <f t="shared" si="8"/>
        <v>31</v>
      </c>
      <c r="DJ66" s="187" t="str">
        <f t="shared" si="916"/>
        <v>Norway</v>
      </c>
      <c r="DK66" s="188">
        <f t="shared" si="50"/>
        <v>1</v>
      </c>
      <c r="DL66" s="187" t="str">
        <f t="shared" si="917"/>
        <v>France</v>
      </c>
      <c r="DM66" s="222"/>
      <c r="DN66" s="222"/>
      <c r="DO66" s="218"/>
      <c r="DP66" s="188" t="str">
        <f t="shared" si="918"/>
        <v/>
      </c>
      <c r="DQ66" s="188" t="str">
        <f>IF((DP66&lt;&gt;""),IF(OR($F66&lt;&gt;$G66,PrSettings!$M$4="●"),(($F66-$G66)=(DM66-DN66))*1,0),"")</f>
        <v/>
      </c>
      <c r="DR66" s="188" t="str">
        <f t="shared" si="919"/>
        <v/>
      </c>
      <c r="DS66" s="188" t="str">
        <f>IF(DP66&lt;&gt;"",IF(ABS($F66-$G66)&gt;=PrSettings!$M$7,(ABS($F66-$G66-DM66+DN66)&lt;=1)*1,IF(AND(DP66,$F66=$G66,$F66&gt;=PrSettings!$M$6),(ABS(DM66-$F66)&lt;=1)*1,IF(AND(DP66,$F66+$G66&gt;=PrSettings!$M$8),(ABS(DM66-$F66)+ABS(DN66-$G66)&lt;=1)*1,""))),"")</f>
        <v/>
      </c>
      <c r="DT66" s="220"/>
      <c r="DV66" s="186">
        <f t="shared" si="9"/>
        <v>31</v>
      </c>
      <c r="DW66" s="187" t="str">
        <f t="shared" si="920"/>
        <v>Norway</v>
      </c>
      <c r="DX66" s="188">
        <f t="shared" si="53"/>
        <v>1</v>
      </c>
      <c r="DY66" s="187" t="str">
        <f t="shared" si="921"/>
        <v>France</v>
      </c>
      <c r="DZ66" s="222"/>
      <c r="EA66" s="222"/>
      <c r="EB66" s="218"/>
      <c r="EC66" s="188" t="str">
        <f t="shared" si="922"/>
        <v/>
      </c>
      <c r="ED66" s="188" t="str">
        <f>IF((EC66&lt;&gt;""),IF(OR($F66&lt;&gt;$G66,PrSettings!$M$4="●"),(($F66-$G66)=(DZ66-EA66))*1,0),"")</f>
        <v/>
      </c>
      <c r="EE66" s="188" t="str">
        <f t="shared" si="923"/>
        <v/>
      </c>
      <c r="EF66" s="188" t="str">
        <f>IF(EC66&lt;&gt;"",IF(ABS($F66-$G66)&gt;=PrSettings!$M$7,(ABS($F66-$G66-DZ66+EA66)&lt;=1)*1,IF(AND(EC66,$F66=$G66,$F66&gt;=PrSettings!$M$6),(ABS(DZ66-$F66)&lt;=1)*1,IF(AND(EC66,$F66+$G66&gt;=PrSettings!$M$8),(ABS(DZ66-$F66)+ABS(EA66-$G66)&lt;=1)*1,""))),"")</f>
        <v/>
      </c>
      <c r="EG66" s="220"/>
      <c r="EI66" s="186">
        <f t="shared" si="10"/>
        <v>31</v>
      </c>
      <c r="EJ66" s="187" t="str">
        <f t="shared" si="924"/>
        <v>Norway</v>
      </c>
      <c r="EK66" s="188">
        <f t="shared" si="56"/>
        <v>1</v>
      </c>
      <c r="EL66" s="187" t="str">
        <f t="shared" si="925"/>
        <v>France</v>
      </c>
      <c r="EM66" s="222"/>
      <c r="EN66" s="222"/>
      <c r="EO66" s="218"/>
      <c r="EP66" s="188" t="str">
        <f t="shared" si="926"/>
        <v/>
      </c>
      <c r="EQ66" s="188" t="str">
        <f>IF((EP66&lt;&gt;""),IF(OR($F66&lt;&gt;$G66,PrSettings!$M$4="●"),(($F66-$G66)=(EM66-EN66))*1,0),"")</f>
        <v/>
      </c>
      <c r="ER66" s="188" t="str">
        <f t="shared" si="927"/>
        <v/>
      </c>
      <c r="ES66" s="188" t="str">
        <f>IF(EP66&lt;&gt;"",IF(ABS($F66-$G66)&gt;=PrSettings!$M$7,(ABS($F66-$G66-EM66+EN66)&lt;=1)*1,IF(AND(EP66,$F66=$G66,$F66&gt;=PrSettings!$M$6),(ABS(EM66-$F66)&lt;=1)*1,IF(AND(EP66,$F66+$G66&gt;=PrSettings!$M$8),(ABS(EM66-$F66)+ABS(EN66-$G66)&lt;=1)*1,""))),"")</f>
        <v/>
      </c>
      <c r="ET66" s="220"/>
      <c r="EV66" s="186">
        <f t="shared" si="11"/>
        <v>31</v>
      </c>
      <c r="EW66" s="187" t="str">
        <f t="shared" si="928"/>
        <v>Norway</v>
      </c>
      <c r="EX66" s="188">
        <f t="shared" si="59"/>
        <v>1</v>
      </c>
      <c r="EY66" s="187" t="str">
        <f t="shared" si="929"/>
        <v>France</v>
      </c>
      <c r="EZ66" s="222"/>
      <c r="FA66" s="222"/>
      <c r="FB66" s="218"/>
      <c r="FC66" s="188" t="str">
        <f t="shared" si="930"/>
        <v/>
      </c>
      <c r="FD66" s="188" t="str">
        <f>IF((FC66&lt;&gt;""),IF(OR($F66&lt;&gt;$G66,PrSettings!$M$4="●"),(($F66-$G66)=(EZ66-FA66))*1,0),"")</f>
        <v/>
      </c>
      <c r="FE66" s="188" t="str">
        <f t="shared" si="931"/>
        <v/>
      </c>
      <c r="FF66" s="188" t="str">
        <f>IF(FC66&lt;&gt;"",IF(ABS($F66-$G66)&gt;=PrSettings!$M$7,(ABS($F66-$G66-EZ66+FA66)&lt;=1)*1,IF(AND(FC66,$F66=$G66,$F66&gt;=PrSettings!$M$6),(ABS(EZ66-$F66)&lt;=1)*1,IF(AND(FC66,$F66+$G66&gt;=PrSettings!$M$8),(ABS(EZ66-$F66)+ABS(FA66-$G66)&lt;=1)*1,""))),"")</f>
        <v/>
      </c>
      <c r="FG66" s="220"/>
      <c r="FI66" s="186">
        <f t="shared" si="12"/>
        <v>31</v>
      </c>
      <c r="FJ66" s="187" t="str">
        <f t="shared" si="932"/>
        <v>Norway</v>
      </c>
      <c r="FK66" s="188">
        <f t="shared" si="62"/>
        <v>1</v>
      </c>
      <c r="FL66" s="187" t="str">
        <f t="shared" si="933"/>
        <v>France</v>
      </c>
      <c r="FM66" s="222"/>
      <c r="FN66" s="222"/>
      <c r="FO66" s="218"/>
      <c r="FP66" s="188" t="str">
        <f t="shared" si="934"/>
        <v/>
      </c>
      <c r="FQ66" s="188" t="str">
        <f>IF((FP66&lt;&gt;""),IF(OR($F66&lt;&gt;$G66,PrSettings!$M$4="●"),(($F66-$G66)=(FM66-FN66))*1,0),"")</f>
        <v/>
      </c>
      <c r="FR66" s="188" t="str">
        <f t="shared" si="935"/>
        <v/>
      </c>
      <c r="FS66" s="188" t="str">
        <f>IF(FP66&lt;&gt;"",IF(ABS($F66-$G66)&gt;=PrSettings!$M$7,(ABS($F66-$G66-FM66+FN66)&lt;=1)*1,IF(AND(FP66,$F66=$G66,$F66&gt;=PrSettings!$M$6),(ABS(FM66-$F66)&lt;=1)*1,IF(AND(FP66,$F66+$G66&gt;=PrSettings!$M$8),(ABS(FM66-$F66)+ABS(FN66-$G66)&lt;=1)*1,""))),"")</f>
        <v/>
      </c>
      <c r="FT66" s="220"/>
      <c r="FV66" s="186">
        <f t="shared" si="13"/>
        <v>31</v>
      </c>
      <c r="FW66" s="187" t="str">
        <f t="shared" si="936"/>
        <v>Norway</v>
      </c>
      <c r="FX66" s="188">
        <f t="shared" si="65"/>
        <v>1</v>
      </c>
      <c r="FY66" s="187" t="str">
        <f t="shared" si="937"/>
        <v>France</v>
      </c>
      <c r="FZ66" s="222"/>
      <c r="GA66" s="222"/>
      <c r="GB66" s="218"/>
      <c r="GC66" s="188" t="str">
        <f t="shared" si="938"/>
        <v/>
      </c>
      <c r="GD66" s="188" t="str">
        <f>IF((GC66&lt;&gt;""),IF(OR($F66&lt;&gt;$G66,PrSettings!$M$4="●"),(($F66-$G66)=(FZ66-GA66))*1,0),"")</f>
        <v/>
      </c>
      <c r="GE66" s="188" t="str">
        <f t="shared" si="939"/>
        <v/>
      </c>
      <c r="GF66" s="188" t="str">
        <f>IF(GC66&lt;&gt;"",IF(ABS($F66-$G66)&gt;=PrSettings!$M$7,(ABS($F66-$G66-FZ66+GA66)&lt;=1)*1,IF(AND(GC66,$F66=$G66,$F66&gt;=PrSettings!$M$6),(ABS(FZ66-$F66)&lt;=1)*1,IF(AND(GC66,$F66+$G66&gt;=PrSettings!$M$8),(ABS(FZ66-$F66)+ABS(GA66-$G66)&lt;=1)*1,""))),"")</f>
        <v/>
      </c>
      <c r="GG66" s="220"/>
      <c r="GI66" s="186">
        <f t="shared" si="14"/>
        <v>31</v>
      </c>
      <c r="GJ66" s="187" t="str">
        <f t="shared" si="940"/>
        <v>Norway</v>
      </c>
      <c r="GK66" s="188">
        <f t="shared" si="68"/>
        <v>1</v>
      </c>
      <c r="GL66" s="187" t="str">
        <f t="shared" si="941"/>
        <v>France</v>
      </c>
      <c r="GM66" s="222"/>
      <c r="GN66" s="222"/>
      <c r="GO66" s="218"/>
      <c r="GP66" s="188" t="str">
        <f t="shared" si="942"/>
        <v/>
      </c>
      <c r="GQ66" s="188" t="str">
        <f>IF((GP66&lt;&gt;""),IF(OR($F66&lt;&gt;$G66,PrSettings!$M$4="●"),(($F66-$G66)=(GM66-GN66))*1,0),"")</f>
        <v/>
      </c>
      <c r="GR66" s="188" t="str">
        <f t="shared" si="943"/>
        <v/>
      </c>
      <c r="GS66" s="188" t="str">
        <f>IF(GP66&lt;&gt;"",IF(ABS($F66-$G66)&gt;=PrSettings!$M$7,(ABS($F66-$G66-GM66+GN66)&lt;=1)*1,IF(AND(GP66,$F66=$G66,$F66&gt;=PrSettings!$M$6),(ABS(GM66-$F66)&lt;=1)*1,IF(AND(GP66,$F66+$G66&gt;=PrSettings!$M$8),(ABS(GM66-$F66)+ABS(GN66-$G66)&lt;=1)*1,""))),"")</f>
        <v/>
      </c>
      <c r="GT66" s="220"/>
      <c r="GV66" s="186">
        <f t="shared" si="15"/>
        <v>31</v>
      </c>
      <c r="GW66" s="187" t="str">
        <f t="shared" si="944"/>
        <v>Norway</v>
      </c>
      <c r="GX66" s="188">
        <f t="shared" si="71"/>
        <v>1</v>
      </c>
      <c r="GY66" s="187" t="str">
        <f t="shared" si="945"/>
        <v>France</v>
      </c>
      <c r="GZ66" s="222"/>
      <c r="HA66" s="222"/>
      <c r="HB66" s="218"/>
      <c r="HC66" s="188" t="str">
        <f t="shared" si="946"/>
        <v/>
      </c>
      <c r="HD66" s="188" t="str">
        <f>IF((HC66&lt;&gt;""),IF(OR($F66&lt;&gt;$G66,PrSettings!$M$4="●"),(($F66-$G66)=(GZ66-HA66))*1,0),"")</f>
        <v/>
      </c>
      <c r="HE66" s="188" t="str">
        <f t="shared" si="947"/>
        <v/>
      </c>
      <c r="HF66" s="188" t="str">
        <f>IF(HC66&lt;&gt;"",IF(ABS($F66-$G66)&gt;=PrSettings!$M$7,(ABS($F66-$G66-GZ66+HA66)&lt;=1)*1,IF(AND(HC66,$F66=$G66,$F66&gt;=PrSettings!$M$6),(ABS(GZ66-$F66)&lt;=1)*1,IF(AND(HC66,$F66+$G66&gt;=PrSettings!$M$8),(ABS(GZ66-$F66)+ABS(HA66-$G66)&lt;=1)*1,""))),"")</f>
        <v/>
      </c>
      <c r="HG66" s="220"/>
      <c r="HI66" s="186">
        <f t="shared" si="16"/>
        <v>31</v>
      </c>
      <c r="HJ66" s="187" t="str">
        <f t="shared" si="948"/>
        <v>Norway</v>
      </c>
      <c r="HK66" s="188">
        <f t="shared" si="74"/>
        <v>1</v>
      </c>
      <c r="HL66" s="187" t="str">
        <f t="shared" si="949"/>
        <v>France</v>
      </c>
      <c r="HM66" s="222"/>
      <c r="HN66" s="222"/>
      <c r="HO66" s="218"/>
      <c r="HP66" s="188" t="str">
        <f t="shared" si="950"/>
        <v/>
      </c>
      <c r="HQ66" s="188" t="str">
        <f>IF((HP66&lt;&gt;""),IF(OR($F66&lt;&gt;$G66,PrSettings!$M$4="●"),(($F66-$G66)=(HM66-HN66))*1,0),"")</f>
        <v/>
      </c>
      <c r="HR66" s="188" t="str">
        <f t="shared" si="951"/>
        <v/>
      </c>
      <c r="HS66" s="188" t="str">
        <f>IF(HP66&lt;&gt;"",IF(ABS($F66-$G66)&gt;=PrSettings!$M$7,(ABS($F66-$G66-HM66+HN66)&lt;=1)*1,IF(AND(HP66,$F66=$G66,$F66&gt;=PrSettings!$M$6),(ABS(HM66-$F66)&lt;=1)*1,IF(AND(HP66,$F66+$G66&gt;=PrSettings!$M$8),(ABS(HM66-$F66)+ABS(HN66-$G66)&lt;=1)*1,""))),"")</f>
        <v/>
      </c>
      <c r="HT66" s="220"/>
      <c r="HV66" s="186">
        <f t="shared" si="17"/>
        <v>31</v>
      </c>
      <c r="HW66" s="187" t="str">
        <f t="shared" si="952"/>
        <v>Norway</v>
      </c>
      <c r="HX66" s="188">
        <f t="shared" si="77"/>
        <v>1</v>
      </c>
      <c r="HY66" s="187" t="str">
        <f t="shared" si="953"/>
        <v>France</v>
      </c>
      <c r="HZ66" s="222"/>
      <c r="IA66" s="222"/>
      <c r="IB66" s="218"/>
      <c r="IC66" s="188" t="str">
        <f t="shared" si="954"/>
        <v/>
      </c>
      <c r="ID66" s="188" t="str">
        <f>IF((IC66&lt;&gt;""),IF(OR($F66&lt;&gt;$G66,PrSettings!$M$4="●"),(($F66-$G66)=(HZ66-IA66))*1,0),"")</f>
        <v/>
      </c>
      <c r="IE66" s="188" t="str">
        <f t="shared" si="955"/>
        <v/>
      </c>
      <c r="IF66" s="188" t="str">
        <f>IF(IC66&lt;&gt;"",IF(ABS($F66-$G66)&gt;=PrSettings!$M$7,(ABS($F66-$G66-HZ66+IA66)&lt;=1)*1,IF(AND(IC66,$F66=$G66,$F66&gt;=PrSettings!$M$6),(ABS(HZ66-$F66)&lt;=1)*1,IF(AND(IC66,$F66+$G66&gt;=PrSettings!$M$8),(ABS(HZ66-$F66)+ABS(IA66-$G66)&lt;=1)*1,""))),"")</f>
        <v/>
      </c>
      <c r="IG66" s="220"/>
      <c r="II66" s="186">
        <f t="shared" si="18"/>
        <v>31</v>
      </c>
      <c r="IJ66" s="187" t="str">
        <f t="shared" si="956"/>
        <v>Norway</v>
      </c>
      <c r="IK66" s="188">
        <f t="shared" si="80"/>
        <v>1</v>
      </c>
      <c r="IL66" s="187" t="str">
        <f t="shared" si="957"/>
        <v>France</v>
      </c>
      <c r="IM66" s="222"/>
      <c r="IN66" s="222"/>
      <c r="IO66" s="218"/>
      <c r="IP66" s="188" t="str">
        <f t="shared" si="958"/>
        <v/>
      </c>
      <c r="IQ66" s="188" t="str">
        <f>IF((IP66&lt;&gt;""),IF(OR($F66&lt;&gt;$G66,PrSettings!$M$4="●"),(($F66-$G66)=(IM66-IN66))*1,0),"")</f>
        <v/>
      </c>
      <c r="IR66" s="188" t="str">
        <f t="shared" si="959"/>
        <v/>
      </c>
      <c r="IS66" s="188" t="str">
        <f>IF(IP66&lt;&gt;"",IF(ABS($F66-$G66)&gt;=PrSettings!$M$7,(ABS($F66-$G66-IM66+IN66)&lt;=1)*1,IF(AND(IP66,$F66=$G66,$F66&gt;=PrSettings!$M$6),(ABS(IM66-$F66)&lt;=1)*1,IF(AND(IP66,$F66+$G66&gt;=PrSettings!$M$8),(ABS(IM66-$F66)+ABS(IN66-$G66)&lt;=1)*1,""))),"")</f>
        <v/>
      </c>
      <c r="IT66" s="220"/>
      <c r="IV66" s="186">
        <f t="shared" si="19"/>
        <v>31</v>
      </c>
      <c r="IW66" s="187" t="str">
        <f t="shared" si="960"/>
        <v>Norway</v>
      </c>
      <c r="IX66" s="188">
        <f t="shared" si="83"/>
        <v>1</v>
      </c>
      <c r="IY66" s="187" t="str">
        <f t="shared" si="961"/>
        <v>France</v>
      </c>
      <c r="IZ66" s="222"/>
      <c r="JA66" s="222"/>
      <c r="JB66" s="218"/>
      <c r="JC66" s="188" t="str">
        <f t="shared" si="962"/>
        <v/>
      </c>
      <c r="JD66" s="188" t="str">
        <f>IF((JC66&lt;&gt;""),IF(OR($F66&lt;&gt;$G66,PrSettings!$M$4="●"),(($F66-$G66)=(IZ66-JA66))*1,0),"")</f>
        <v/>
      </c>
      <c r="JE66" s="188" t="str">
        <f t="shared" si="963"/>
        <v/>
      </c>
      <c r="JF66" s="188" t="str">
        <f>IF(JC66&lt;&gt;"",IF(ABS($F66-$G66)&gt;=PrSettings!$M$7,(ABS($F66-$G66-IZ66+JA66)&lt;=1)*1,IF(AND(JC66,$F66=$G66,$F66&gt;=PrSettings!$M$6),(ABS(IZ66-$F66)&lt;=1)*1,IF(AND(JC66,$F66+$G66&gt;=PrSettings!$M$8),(ABS(IZ66-$F66)+ABS(JA66-$G66)&lt;=1)*1,""))),"")</f>
        <v/>
      </c>
      <c r="JG66" s="220"/>
      <c r="JI66" s="186">
        <f t="shared" si="20"/>
        <v>31</v>
      </c>
      <c r="JJ66" s="187" t="str">
        <f t="shared" si="964"/>
        <v>Norway</v>
      </c>
      <c r="JK66" s="188">
        <f t="shared" si="86"/>
        <v>1</v>
      </c>
      <c r="JL66" s="187" t="str">
        <f t="shared" si="965"/>
        <v>France</v>
      </c>
      <c r="JM66" s="222"/>
      <c r="JN66" s="222"/>
      <c r="JO66" s="218"/>
      <c r="JP66" s="188" t="str">
        <f t="shared" si="966"/>
        <v/>
      </c>
      <c r="JQ66" s="188" t="str">
        <f>IF((JP66&lt;&gt;""),IF(OR($F66&lt;&gt;$G66,PrSettings!$M$4="●"),(($F66-$G66)=(JM66-JN66))*1,0),"")</f>
        <v/>
      </c>
      <c r="JR66" s="188" t="str">
        <f t="shared" si="967"/>
        <v/>
      </c>
      <c r="JS66" s="188" t="str">
        <f>IF(JP66&lt;&gt;"",IF(ABS($F66-$G66)&gt;=PrSettings!$M$7,(ABS($F66-$G66-JM66+JN66)&lt;=1)*1,IF(AND(JP66,$F66=$G66,$F66&gt;=PrSettings!$M$6),(ABS(JM66-$F66)&lt;=1)*1,IF(AND(JP66,$F66+$G66&gt;=PrSettings!$M$8),(ABS(JM66-$F66)+ABS(JN66-$G66)&lt;=1)*1,""))),"")</f>
        <v/>
      </c>
      <c r="JT66" s="220"/>
      <c r="JV66" s="186">
        <f t="shared" si="21"/>
        <v>31</v>
      </c>
      <c r="JW66" s="187" t="str">
        <f t="shared" si="968"/>
        <v>Norway</v>
      </c>
      <c r="JX66" s="188">
        <f t="shared" si="89"/>
        <v>1</v>
      </c>
      <c r="JY66" s="187" t="str">
        <f t="shared" si="969"/>
        <v>France</v>
      </c>
      <c r="JZ66" s="222"/>
      <c r="KA66" s="222"/>
      <c r="KB66" s="218"/>
      <c r="KC66" s="188" t="str">
        <f t="shared" si="970"/>
        <v/>
      </c>
      <c r="KD66" s="188" t="str">
        <f>IF((KC66&lt;&gt;""),IF(OR($F66&lt;&gt;$G66,PrSettings!$M$4="●"),(($F66-$G66)=(JZ66-KA66))*1,0),"")</f>
        <v/>
      </c>
      <c r="KE66" s="188" t="str">
        <f t="shared" si="971"/>
        <v/>
      </c>
      <c r="KF66" s="188" t="str">
        <f>IF(KC66&lt;&gt;"",IF(ABS($F66-$G66)&gt;=PrSettings!$M$7,(ABS($F66-$G66-JZ66+KA66)&lt;=1)*1,IF(AND(KC66,$F66=$G66,$F66&gt;=PrSettings!$M$6),(ABS(JZ66-$F66)&lt;=1)*1,IF(AND(KC66,$F66+$G66&gt;=PrSettings!$M$8),(ABS(JZ66-$F66)+ABS(KA66-$G66)&lt;=1)*1,""))),"")</f>
        <v/>
      </c>
      <c r="KG66" s="220"/>
      <c r="KI66" s="186">
        <f t="shared" si="22"/>
        <v>31</v>
      </c>
      <c r="KJ66" s="187" t="str">
        <f t="shared" si="972"/>
        <v>Norway</v>
      </c>
      <c r="KK66" s="188">
        <f t="shared" si="92"/>
        <v>1</v>
      </c>
      <c r="KL66" s="187" t="str">
        <f t="shared" si="973"/>
        <v>France</v>
      </c>
      <c r="KM66" s="222"/>
      <c r="KN66" s="222"/>
      <c r="KO66" s="218"/>
      <c r="KP66" s="188" t="str">
        <f t="shared" si="974"/>
        <v/>
      </c>
      <c r="KQ66" s="188" t="str">
        <f>IF((KP66&lt;&gt;""),IF(OR($F66&lt;&gt;$G66,PrSettings!$M$4="●"),(($F66-$G66)=(KM66-KN66))*1,0),"")</f>
        <v/>
      </c>
      <c r="KR66" s="188" t="str">
        <f t="shared" si="975"/>
        <v/>
      </c>
      <c r="KS66" s="188" t="str">
        <f>IF(KP66&lt;&gt;"",IF(ABS($F66-$G66)&gt;=PrSettings!$M$7,(ABS($F66-$G66-KM66+KN66)&lt;=1)*1,IF(AND(KP66,$F66=$G66,$F66&gt;=PrSettings!$M$6),(ABS(KM66-$F66)&lt;=1)*1,IF(AND(KP66,$F66+$G66&gt;=PrSettings!$M$8),(ABS(KM66-$F66)+ABS(KN66-$G66)&lt;=1)*1,""))),"")</f>
        <v/>
      </c>
      <c r="KT66" s="220"/>
      <c r="KV66" s="186">
        <f t="shared" si="23"/>
        <v>31</v>
      </c>
      <c r="KW66" s="187" t="str">
        <f t="shared" si="976"/>
        <v>Norway</v>
      </c>
      <c r="KX66" s="188">
        <f t="shared" si="95"/>
        <v>1</v>
      </c>
      <c r="KY66" s="187" t="str">
        <f t="shared" si="977"/>
        <v>France</v>
      </c>
      <c r="KZ66" s="222"/>
      <c r="LA66" s="222"/>
      <c r="LB66" s="218"/>
      <c r="LC66" s="188" t="str">
        <f t="shared" si="978"/>
        <v/>
      </c>
      <c r="LD66" s="188" t="str">
        <f>IF((LC66&lt;&gt;""),IF(OR($F66&lt;&gt;$G66,PrSettings!$M$4="●"),(($F66-$G66)=(KZ66-LA66))*1,0),"")</f>
        <v/>
      </c>
      <c r="LE66" s="188" t="str">
        <f t="shared" si="979"/>
        <v/>
      </c>
      <c r="LF66" s="188" t="str">
        <f>IF(LC66&lt;&gt;"",IF(ABS($F66-$G66)&gt;=PrSettings!$M$7,(ABS($F66-$G66-KZ66+LA66)&lt;=1)*1,IF(AND(LC66,$F66=$G66,$F66&gt;=PrSettings!$M$6),(ABS(KZ66-$F66)&lt;=1)*1,IF(AND(LC66,$F66+$G66&gt;=PrSettings!$M$8),(ABS(KZ66-$F66)+ABS(LA66-$G66)&lt;=1)*1,""))),"")</f>
        <v/>
      </c>
      <c r="LG66" s="220"/>
      <c r="LI66" s="186">
        <f t="shared" si="24"/>
        <v>31</v>
      </c>
      <c r="LJ66" s="187" t="str">
        <f t="shared" si="980"/>
        <v>Norway</v>
      </c>
      <c r="LK66" s="188">
        <f t="shared" si="98"/>
        <v>1</v>
      </c>
      <c r="LL66" s="187" t="str">
        <f t="shared" si="981"/>
        <v>France</v>
      </c>
      <c r="LM66" s="222"/>
      <c r="LN66" s="222"/>
      <c r="LO66" s="218"/>
      <c r="LP66" s="188" t="str">
        <f t="shared" si="982"/>
        <v/>
      </c>
      <c r="LQ66" s="188" t="str">
        <f>IF((LP66&lt;&gt;""),IF(OR($F66&lt;&gt;$G66,PrSettings!$M$4="●"),(($F66-$G66)=(LM66-LN66))*1,0),"")</f>
        <v/>
      </c>
      <c r="LR66" s="188" t="str">
        <f t="shared" si="983"/>
        <v/>
      </c>
      <c r="LS66" s="188" t="str">
        <f>IF(LP66&lt;&gt;"",IF(ABS($F66-$G66)&gt;=PrSettings!$M$7,(ABS($F66-$G66-LM66+LN66)&lt;=1)*1,IF(AND(LP66,$F66=$G66,$F66&gt;=PrSettings!$M$6),(ABS(LM66-$F66)&lt;=1)*1,IF(AND(LP66,$F66+$G66&gt;=PrSettings!$M$8),(ABS(LM66-$F66)+ABS(LN66-$G66)&lt;=1)*1,""))),"")</f>
        <v/>
      </c>
      <c r="LT66" s="220"/>
      <c r="LV66" s="186">
        <f t="shared" si="25"/>
        <v>31</v>
      </c>
      <c r="LW66" s="187" t="str">
        <f t="shared" si="984"/>
        <v>Norway</v>
      </c>
      <c r="LX66" s="188">
        <f t="shared" si="101"/>
        <v>1</v>
      </c>
      <c r="LY66" s="187" t="str">
        <f t="shared" si="985"/>
        <v>France</v>
      </c>
      <c r="LZ66" s="222"/>
      <c r="MA66" s="222"/>
      <c r="MB66" s="218"/>
      <c r="MC66" s="188" t="str">
        <f t="shared" si="986"/>
        <v/>
      </c>
      <c r="MD66" s="188" t="str">
        <f>IF((MC66&lt;&gt;""),IF(OR($F66&lt;&gt;$G66,PrSettings!$M$4="●"),(($F66-$G66)=(LZ66-MA66))*1,0),"")</f>
        <v/>
      </c>
      <c r="ME66" s="188" t="str">
        <f t="shared" si="987"/>
        <v/>
      </c>
      <c r="MF66" s="188" t="str">
        <f>IF(MC66&lt;&gt;"",IF(ABS($F66-$G66)&gt;=PrSettings!$M$7,(ABS($F66-$G66-LZ66+MA66)&lt;=1)*1,IF(AND(MC66,$F66=$G66,$F66&gt;=PrSettings!$M$6),(ABS(LZ66-$F66)&lt;=1)*1,IF(AND(MC66,$F66+$G66&gt;=PrSettings!$M$8),(ABS(LZ66-$F66)+ABS(MA66-$G66)&lt;=1)*1,""))),"")</f>
        <v/>
      </c>
      <c r="MG66" s="220"/>
    </row>
    <row r="67" spans="2:345">
      <c r="B67" s="186">
        <f>INDEX(Groups!$C$7:$C$65,MATCH(C67,Groups!$D$7:$D$65,0))</f>
        <v>14</v>
      </c>
      <c r="C67" s="187" t="str">
        <f>CalcI!$P$27</f>
        <v>Senegal</v>
      </c>
      <c r="D67" s="188">
        <f>INDEX(Groups!$C$7:$C$65,MATCH(E67,Groups!$D$7:$D$65,0))</f>
        <v>57</v>
      </c>
      <c r="E67" s="187" t="str">
        <f>CalcI!$Q$27</f>
        <v>Iraq</v>
      </c>
      <c r="F67" s="189" t="str">
        <f>CalcI!$R$27</f>
        <v/>
      </c>
      <c r="G67" s="190" t="str">
        <f>CalcI!$S$27</f>
        <v/>
      </c>
      <c r="I67" s="186">
        <f t="shared" si="0"/>
        <v>14</v>
      </c>
      <c r="J67" s="187" t="str">
        <f t="shared" si="884"/>
        <v>Senegal</v>
      </c>
      <c r="K67" s="188">
        <f t="shared" si="26"/>
        <v>57</v>
      </c>
      <c r="L67" s="187" t="str">
        <f t="shared" si="885"/>
        <v>Iraq</v>
      </c>
      <c r="M67" s="222"/>
      <c r="N67" s="222"/>
      <c r="O67" s="467"/>
      <c r="P67" s="188" t="str">
        <f t="shared" si="886"/>
        <v/>
      </c>
      <c r="Q67" s="188" t="str">
        <f>IF((P67&lt;&gt;""),IF(OR($F67&lt;&gt;$G67,PrSettings!$M$4="●"),(($F67-$G67)=(M67-N67))*1,0),"")</f>
        <v/>
      </c>
      <c r="R67" s="188" t="str">
        <f t="shared" si="887"/>
        <v/>
      </c>
      <c r="S67" s="188" t="str">
        <f>IF(P67&lt;&gt;"",IF(ABS($F67-$G67)&gt;=PrSettings!$M$7,(ABS($F67-$G67-M67+N67)&lt;=1)*1,IF(AND(P67,$F67=$G67,$F67&gt;=PrSettings!$M$6),(ABS(M67-$F67)&lt;=1)*1,IF(AND(P67,$F67+$G67&gt;=PrSettings!$M$8),(ABS(M67-$F67)+ABS(N67-$G67)&lt;=1)*1,""))),"")</f>
        <v/>
      </c>
      <c r="T67" s="468"/>
      <c r="V67" s="186">
        <f t="shared" si="1"/>
        <v>14</v>
      </c>
      <c r="W67" s="187" t="str">
        <f t="shared" si="888"/>
        <v>Senegal</v>
      </c>
      <c r="X67" s="188">
        <f t="shared" si="29"/>
        <v>57</v>
      </c>
      <c r="Y67" s="187" t="str">
        <f t="shared" si="889"/>
        <v>Iraq</v>
      </c>
      <c r="Z67" s="222"/>
      <c r="AA67" s="222"/>
      <c r="AB67" s="467"/>
      <c r="AC67" s="188" t="str">
        <f t="shared" si="890"/>
        <v/>
      </c>
      <c r="AD67" s="188" t="str">
        <f>IF((AC67&lt;&gt;""),IF(OR($F67&lt;&gt;$G67,PrSettings!$M$4="●"),(($F67-$G67)=(Z67-AA67))*1,0),"")</f>
        <v/>
      </c>
      <c r="AE67" s="188" t="str">
        <f t="shared" si="891"/>
        <v/>
      </c>
      <c r="AF67" s="188" t="str">
        <f>IF(AC67&lt;&gt;"",IF(ABS($F67-$G67)&gt;=PrSettings!$M$7,(ABS($F67-$G67-Z67+AA67)&lt;=1)*1,IF(AND(AC67,$F67=$G67,$F67&gt;=PrSettings!$M$6),(ABS(Z67-$F67)&lt;=1)*1,IF(AND(AC67,$F67+$G67&gt;=PrSettings!$M$8),(ABS(Z67-$F67)+ABS(AA67-$G67)&lt;=1)*1,""))),"")</f>
        <v/>
      </c>
      <c r="AG67" s="468"/>
      <c r="AI67" s="186">
        <f t="shared" si="2"/>
        <v>14</v>
      </c>
      <c r="AJ67" s="187" t="str">
        <f t="shared" si="892"/>
        <v>Senegal</v>
      </c>
      <c r="AK67" s="188">
        <f t="shared" si="32"/>
        <v>57</v>
      </c>
      <c r="AL67" s="187" t="str">
        <f t="shared" si="893"/>
        <v>Iraq</v>
      </c>
      <c r="AM67" s="222"/>
      <c r="AN67" s="222"/>
      <c r="AO67" s="467"/>
      <c r="AP67" s="188" t="str">
        <f t="shared" si="894"/>
        <v/>
      </c>
      <c r="AQ67" s="188" t="str">
        <f>IF((AP67&lt;&gt;""),IF(OR($F67&lt;&gt;$G67,PrSettings!$M$4="●"),(($F67-$G67)=(AM67-AN67))*1,0),"")</f>
        <v/>
      </c>
      <c r="AR67" s="188" t="str">
        <f t="shared" si="895"/>
        <v/>
      </c>
      <c r="AS67" s="188" t="str">
        <f>IF(AP67&lt;&gt;"",IF(ABS($F67-$G67)&gt;=PrSettings!$M$7,(ABS($F67-$G67-AM67+AN67)&lt;=1)*1,IF(AND(AP67,$F67=$G67,$F67&gt;=PrSettings!$M$6),(ABS(AM67-$F67)&lt;=1)*1,IF(AND(AP67,$F67+$G67&gt;=PrSettings!$M$8),(ABS(AM67-$F67)+ABS(AN67-$G67)&lt;=1)*1,""))),"")</f>
        <v/>
      </c>
      <c r="AT67" s="468"/>
      <c r="AV67" s="186">
        <f t="shared" si="3"/>
        <v>14</v>
      </c>
      <c r="AW67" s="187" t="str">
        <f t="shared" si="896"/>
        <v>Senegal</v>
      </c>
      <c r="AX67" s="188">
        <f t="shared" si="35"/>
        <v>57</v>
      </c>
      <c r="AY67" s="187" t="str">
        <f t="shared" si="897"/>
        <v>Iraq</v>
      </c>
      <c r="AZ67" s="222"/>
      <c r="BA67" s="222"/>
      <c r="BB67" s="467"/>
      <c r="BC67" s="188" t="str">
        <f t="shared" si="898"/>
        <v/>
      </c>
      <c r="BD67" s="188" t="str">
        <f>IF((BC67&lt;&gt;""),IF(OR($F67&lt;&gt;$G67,PrSettings!$M$4="●"),(($F67-$G67)=(AZ67-BA67))*1,0),"")</f>
        <v/>
      </c>
      <c r="BE67" s="188" t="str">
        <f t="shared" si="899"/>
        <v/>
      </c>
      <c r="BF67" s="188" t="str">
        <f>IF(BC67&lt;&gt;"",IF(ABS($F67-$G67)&gt;=PrSettings!$M$7,(ABS($F67-$G67-AZ67+BA67)&lt;=1)*1,IF(AND(BC67,$F67=$G67,$F67&gt;=PrSettings!$M$6),(ABS(AZ67-$F67)&lt;=1)*1,IF(AND(BC67,$F67+$G67&gt;=PrSettings!$M$8),(ABS(AZ67-$F67)+ABS(BA67-$G67)&lt;=1)*1,""))),"")</f>
        <v/>
      </c>
      <c r="BG67" s="468"/>
      <c r="BI67" s="186">
        <f t="shared" si="4"/>
        <v>14</v>
      </c>
      <c r="BJ67" s="187" t="str">
        <f t="shared" si="900"/>
        <v>Senegal</v>
      </c>
      <c r="BK67" s="188">
        <f t="shared" si="38"/>
        <v>57</v>
      </c>
      <c r="BL67" s="187" t="str">
        <f t="shared" si="901"/>
        <v>Iraq</v>
      </c>
      <c r="BM67" s="222"/>
      <c r="BN67" s="222"/>
      <c r="BO67" s="467"/>
      <c r="BP67" s="188" t="str">
        <f t="shared" si="902"/>
        <v/>
      </c>
      <c r="BQ67" s="188" t="str">
        <f>IF((BP67&lt;&gt;""),IF(OR($F67&lt;&gt;$G67,PrSettings!$M$4="●"),(($F67-$G67)=(BM67-BN67))*1,0),"")</f>
        <v/>
      </c>
      <c r="BR67" s="188" t="str">
        <f t="shared" si="903"/>
        <v/>
      </c>
      <c r="BS67" s="188" t="str">
        <f>IF(BP67&lt;&gt;"",IF(ABS($F67-$G67)&gt;=PrSettings!$M$7,(ABS($F67-$G67-BM67+BN67)&lt;=1)*1,IF(AND(BP67,$F67=$G67,$F67&gt;=PrSettings!$M$6),(ABS(BM67-$F67)&lt;=1)*1,IF(AND(BP67,$F67+$G67&gt;=PrSettings!$M$8),(ABS(BM67-$F67)+ABS(BN67-$G67)&lt;=1)*1,""))),"")</f>
        <v/>
      </c>
      <c r="BT67" s="468"/>
      <c r="BV67" s="186">
        <f t="shared" si="5"/>
        <v>14</v>
      </c>
      <c r="BW67" s="187" t="str">
        <f t="shared" si="904"/>
        <v>Senegal</v>
      </c>
      <c r="BX67" s="188">
        <f t="shared" si="41"/>
        <v>57</v>
      </c>
      <c r="BY67" s="187" t="str">
        <f t="shared" si="905"/>
        <v>Iraq</v>
      </c>
      <c r="BZ67" s="222"/>
      <c r="CA67" s="222"/>
      <c r="CB67" s="467"/>
      <c r="CC67" s="188" t="str">
        <f t="shared" si="906"/>
        <v/>
      </c>
      <c r="CD67" s="188" t="str">
        <f>IF((CC67&lt;&gt;""),IF(OR($F67&lt;&gt;$G67,PrSettings!$M$4="●"),(($F67-$G67)=(BZ67-CA67))*1,0),"")</f>
        <v/>
      </c>
      <c r="CE67" s="188" t="str">
        <f t="shared" si="907"/>
        <v/>
      </c>
      <c r="CF67" s="188" t="str">
        <f>IF(CC67&lt;&gt;"",IF(ABS($F67-$G67)&gt;=PrSettings!$M$7,(ABS($F67-$G67-BZ67+CA67)&lt;=1)*1,IF(AND(CC67,$F67=$G67,$F67&gt;=PrSettings!$M$6),(ABS(BZ67-$F67)&lt;=1)*1,IF(AND(CC67,$F67+$G67&gt;=PrSettings!$M$8),(ABS(BZ67-$F67)+ABS(CA67-$G67)&lt;=1)*1,""))),"")</f>
        <v/>
      </c>
      <c r="CG67" s="468"/>
      <c r="CI67" s="186">
        <f t="shared" si="6"/>
        <v>14</v>
      </c>
      <c r="CJ67" s="187" t="str">
        <f t="shared" si="908"/>
        <v>Senegal</v>
      </c>
      <c r="CK67" s="188">
        <f t="shared" si="44"/>
        <v>57</v>
      </c>
      <c r="CL67" s="187" t="str">
        <f t="shared" si="909"/>
        <v>Iraq</v>
      </c>
      <c r="CM67" s="222"/>
      <c r="CN67" s="222"/>
      <c r="CO67" s="467"/>
      <c r="CP67" s="188" t="str">
        <f t="shared" si="910"/>
        <v/>
      </c>
      <c r="CQ67" s="188" t="str">
        <f>IF((CP67&lt;&gt;""),IF(OR($F67&lt;&gt;$G67,PrSettings!$M$4="●"),(($F67-$G67)=(CM67-CN67))*1,0),"")</f>
        <v/>
      </c>
      <c r="CR67" s="188" t="str">
        <f t="shared" si="911"/>
        <v/>
      </c>
      <c r="CS67" s="188" t="str">
        <f>IF(CP67&lt;&gt;"",IF(ABS($F67-$G67)&gt;=PrSettings!$M$7,(ABS($F67-$G67-CM67+CN67)&lt;=1)*1,IF(AND(CP67,$F67=$G67,$F67&gt;=PrSettings!$M$6),(ABS(CM67-$F67)&lt;=1)*1,IF(AND(CP67,$F67+$G67&gt;=PrSettings!$M$8),(ABS(CM67-$F67)+ABS(CN67-$G67)&lt;=1)*1,""))),"")</f>
        <v/>
      </c>
      <c r="CT67" s="468"/>
      <c r="CV67" s="186">
        <f t="shared" si="7"/>
        <v>14</v>
      </c>
      <c r="CW67" s="187" t="str">
        <f t="shared" si="912"/>
        <v>Senegal</v>
      </c>
      <c r="CX67" s="188">
        <f t="shared" si="47"/>
        <v>57</v>
      </c>
      <c r="CY67" s="187" t="str">
        <f t="shared" si="913"/>
        <v>Iraq</v>
      </c>
      <c r="CZ67" s="222"/>
      <c r="DA67" s="222"/>
      <c r="DB67" s="467"/>
      <c r="DC67" s="188" t="str">
        <f t="shared" si="914"/>
        <v/>
      </c>
      <c r="DD67" s="188" t="str">
        <f>IF((DC67&lt;&gt;""),IF(OR($F67&lt;&gt;$G67,PrSettings!$M$4="●"),(($F67-$G67)=(CZ67-DA67))*1,0),"")</f>
        <v/>
      </c>
      <c r="DE67" s="188" t="str">
        <f t="shared" si="915"/>
        <v/>
      </c>
      <c r="DF67" s="188" t="str">
        <f>IF(DC67&lt;&gt;"",IF(ABS($F67-$G67)&gt;=PrSettings!$M$7,(ABS($F67-$G67-CZ67+DA67)&lt;=1)*1,IF(AND(DC67,$F67=$G67,$F67&gt;=PrSettings!$M$6),(ABS(CZ67-$F67)&lt;=1)*1,IF(AND(DC67,$F67+$G67&gt;=PrSettings!$M$8),(ABS(CZ67-$F67)+ABS(DA67-$G67)&lt;=1)*1,""))),"")</f>
        <v/>
      </c>
      <c r="DG67" s="468"/>
      <c r="DI67" s="186">
        <f t="shared" si="8"/>
        <v>14</v>
      </c>
      <c r="DJ67" s="187" t="str">
        <f t="shared" si="916"/>
        <v>Senegal</v>
      </c>
      <c r="DK67" s="188">
        <f t="shared" si="50"/>
        <v>57</v>
      </c>
      <c r="DL67" s="187" t="str">
        <f t="shared" si="917"/>
        <v>Iraq</v>
      </c>
      <c r="DM67" s="222"/>
      <c r="DN67" s="222"/>
      <c r="DO67" s="467"/>
      <c r="DP67" s="188" t="str">
        <f t="shared" si="918"/>
        <v/>
      </c>
      <c r="DQ67" s="188" t="str">
        <f>IF((DP67&lt;&gt;""),IF(OR($F67&lt;&gt;$G67,PrSettings!$M$4="●"),(($F67-$G67)=(DM67-DN67))*1,0),"")</f>
        <v/>
      </c>
      <c r="DR67" s="188" t="str">
        <f t="shared" si="919"/>
        <v/>
      </c>
      <c r="DS67" s="188" t="str">
        <f>IF(DP67&lt;&gt;"",IF(ABS($F67-$G67)&gt;=PrSettings!$M$7,(ABS($F67-$G67-DM67+DN67)&lt;=1)*1,IF(AND(DP67,$F67=$G67,$F67&gt;=PrSettings!$M$6),(ABS(DM67-$F67)&lt;=1)*1,IF(AND(DP67,$F67+$G67&gt;=PrSettings!$M$8),(ABS(DM67-$F67)+ABS(DN67-$G67)&lt;=1)*1,""))),"")</f>
        <v/>
      </c>
      <c r="DT67" s="468"/>
      <c r="DV67" s="186">
        <f t="shared" si="9"/>
        <v>14</v>
      </c>
      <c r="DW67" s="187" t="str">
        <f t="shared" si="920"/>
        <v>Senegal</v>
      </c>
      <c r="DX67" s="188">
        <f t="shared" si="53"/>
        <v>57</v>
      </c>
      <c r="DY67" s="187" t="str">
        <f t="shared" si="921"/>
        <v>Iraq</v>
      </c>
      <c r="DZ67" s="222"/>
      <c r="EA67" s="222"/>
      <c r="EB67" s="467"/>
      <c r="EC67" s="188" t="str">
        <f t="shared" si="922"/>
        <v/>
      </c>
      <c r="ED67" s="188" t="str">
        <f>IF((EC67&lt;&gt;""),IF(OR($F67&lt;&gt;$G67,PrSettings!$M$4="●"),(($F67-$G67)=(DZ67-EA67))*1,0),"")</f>
        <v/>
      </c>
      <c r="EE67" s="188" t="str">
        <f t="shared" si="923"/>
        <v/>
      </c>
      <c r="EF67" s="188" t="str">
        <f>IF(EC67&lt;&gt;"",IF(ABS($F67-$G67)&gt;=PrSettings!$M$7,(ABS($F67-$G67-DZ67+EA67)&lt;=1)*1,IF(AND(EC67,$F67=$G67,$F67&gt;=PrSettings!$M$6),(ABS(DZ67-$F67)&lt;=1)*1,IF(AND(EC67,$F67+$G67&gt;=PrSettings!$M$8),(ABS(DZ67-$F67)+ABS(EA67-$G67)&lt;=1)*1,""))),"")</f>
        <v/>
      </c>
      <c r="EG67" s="468"/>
      <c r="EI67" s="186">
        <f t="shared" si="10"/>
        <v>14</v>
      </c>
      <c r="EJ67" s="187" t="str">
        <f t="shared" si="924"/>
        <v>Senegal</v>
      </c>
      <c r="EK67" s="188">
        <f t="shared" si="56"/>
        <v>57</v>
      </c>
      <c r="EL67" s="187" t="str">
        <f t="shared" si="925"/>
        <v>Iraq</v>
      </c>
      <c r="EM67" s="222"/>
      <c r="EN67" s="222"/>
      <c r="EO67" s="467"/>
      <c r="EP67" s="188" t="str">
        <f t="shared" si="926"/>
        <v/>
      </c>
      <c r="EQ67" s="188" t="str">
        <f>IF((EP67&lt;&gt;""),IF(OR($F67&lt;&gt;$G67,PrSettings!$M$4="●"),(($F67-$G67)=(EM67-EN67))*1,0),"")</f>
        <v/>
      </c>
      <c r="ER67" s="188" t="str">
        <f t="shared" si="927"/>
        <v/>
      </c>
      <c r="ES67" s="188" t="str">
        <f>IF(EP67&lt;&gt;"",IF(ABS($F67-$G67)&gt;=PrSettings!$M$7,(ABS($F67-$G67-EM67+EN67)&lt;=1)*1,IF(AND(EP67,$F67=$G67,$F67&gt;=PrSettings!$M$6),(ABS(EM67-$F67)&lt;=1)*1,IF(AND(EP67,$F67+$G67&gt;=PrSettings!$M$8),(ABS(EM67-$F67)+ABS(EN67-$G67)&lt;=1)*1,""))),"")</f>
        <v/>
      </c>
      <c r="ET67" s="468"/>
      <c r="EV67" s="186">
        <f t="shared" si="11"/>
        <v>14</v>
      </c>
      <c r="EW67" s="187" t="str">
        <f t="shared" si="928"/>
        <v>Senegal</v>
      </c>
      <c r="EX67" s="188">
        <f t="shared" si="59"/>
        <v>57</v>
      </c>
      <c r="EY67" s="187" t="str">
        <f t="shared" si="929"/>
        <v>Iraq</v>
      </c>
      <c r="EZ67" s="222"/>
      <c r="FA67" s="222"/>
      <c r="FB67" s="467"/>
      <c r="FC67" s="188" t="str">
        <f t="shared" si="930"/>
        <v/>
      </c>
      <c r="FD67" s="188" t="str">
        <f>IF((FC67&lt;&gt;""),IF(OR($F67&lt;&gt;$G67,PrSettings!$M$4="●"),(($F67-$G67)=(EZ67-FA67))*1,0),"")</f>
        <v/>
      </c>
      <c r="FE67" s="188" t="str">
        <f t="shared" si="931"/>
        <v/>
      </c>
      <c r="FF67" s="188" t="str">
        <f>IF(FC67&lt;&gt;"",IF(ABS($F67-$G67)&gt;=PrSettings!$M$7,(ABS($F67-$G67-EZ67+FA67)&lt;=1)*1,IF(AND(FC67,$F67=$G67,$F67&gt;=PrSettings!$M$6),(ABS(EZ67-$F67)&lt;=1)*1,IF(AND(FC67,$F67+$G67&gt;=PrSettings!$M$8),(ABS(EZ67-$F67)+ABS(FA67-$G67)&lt;=1)*1,""))),"")</f>
        <v/>
      </c>
      <c r="FG67" s="468"/>
      <c r="FI67" s="186">
        <f t="shared" si="12"/>
        <v>14</v>
      </c>
      <c r="FJ67" s="187" t="str">
        <f t="shared" si="932"/>
        <v>Senegal</v>
      </c>
      <c r="FK67" s="188">
        <f t="shared" si="62"/>
        <v>57</v>
      </c>
      <c r="FL67" s="187" t="str">
        <f t="shared" si="933"/>
        <v>Iraq</v>
      </c>
      <c r="FM67" s="222"/>
      <c r="FN67" s="222"/>
      <c r="FO67" s="467"/>
      <c r="FP67" s="188" t="str">
        <f t="shared" si="934"/>
        <v/>
      </c>
      <c r="FQ67" s="188" t="str">
        <f>IF((FP67&lt;&gt;""),IF(OR($F67&lt;&gt;$G67,PrSettings!$M$4="●"),(($F67-$G67)=(FM67-FN67))*1,0),"")</f>
        <v/>
      </c>
      <c r="FR67" s="188" t="str">
        <f t="shared" si="935"/>
        <v/>
      </c>
      <c r="FS67" s="188" t="str">
        <f>IF(FP67&lt;&gt;"",IF(ABS($F67-$G67)&gt;=PrSettings!$M$7,(ABS($F67-$G67-FM67+FN67)&lt;=1)*1,IF(AND(FP67,$F67=$G67,$F67&gt;=PrSettings!$M$6),(ABS(FM67-$F67)&lt;=1)*1,IF(AND(FP67,$F67+$G67&gt;=PrSettings!$M$8),(ABS(FM67-$F67)+ABS(FN67-$G67)&lt;=1)*1,""))),"")</f>
        <v/>
      </c>
      <c r="FT67" s="468"/>
      <c r="FV67" s="186">
        <f t="shared" si="13"/>
        <v>14</v>
      </c>
      <c r="FW67" s="187" t="str">
        <f t="shared" si="936"/>
        <v>Senegal</v>
      </c>
      <c r="FX67" s="188">
        <f t="shared" si="65"/>
        <v>57</v>
      </c>
      <c r="FY67" s="187" t="str">
        <f t="shared" si="937"/>
        <v>Iraq</v>
      </c>
      <c r="FZ67" s="222"/>
      <c r="GA67" s="222"/>
      <c r="GB67" s="467"/>
      <c r="GC67" s="188" t="str">
        <f t="shared" si="938"/>
        <v/>
      </c>
      <c r="GD67" s="188" t="str">
        <f>IF((GC67&lt;&gt;""),IF(OR($F67&lt;&gt;$G67,PrSettings!$M$4="●"),(($F67-$G67)=(FZ67-GA67))*1,0),"")</f>
        <v/>
      </c>
      <c r="GE67" s="188" t="str">
        <f t="shared" si="939"/>
        <v/>
      </c>
      <c r="GF67" s="188" t="str">
        <f>IF(GC67&lt;&gt;"",IF(ABS($F67-$G67)&gt;=PrSettings!$M$7,(ABS($F67-$G67-FZ67+GA67)&lt;=1)*1,IF(AND(GC67,$F67=$G67,$F67&gt;=PrSettings!$M$6),(ABS(FZ67-$F67)&lt;=1)*1,IF(AND(GC67,$F67+$G67&gt;=PrSettings!$M$8),(ABS(FZ67-$F67)+ABS(GA67-$G67)&lt;=1)*1,""))),"")</f>
        <v/>
      </c>
      <c r="GG67" s="468"/>
      <c r="GI67" s="186">
        <f t="shared" si="14"/>
        <v>14</v>
      </c>
      <c r="GJ67" s="187" t="str">
        <f t="shared" si="940"/>
        <v>Senegal</v>
      </c>
      <c r="GK67" s="188">
        <f t="shared" si="68"/>
        <v>57</v>
      </c>
      <c r="GL67" s="187" t="str">
        <f t="shared" si="941"/>
        <v>Iraq</v>
      </c>
      <c r="GM67" s="222"/>
      <c r="GN67" s="222"/>
      <c r="GO67" s="467"/>
      <c r="GP67" s="188" t="str">
        <f t="shared" si="942"/>
        <v/>
      </c>
      <c r="GQ67" s="188" t="str">
        <f>IF((GP67&lt;&gt;""),IF(OR($F67&lt;&gt;$G67,PrSettings!$M$4="●"),(($F67-$G67)=(GM67-GN67))*1,0),"")</f>
        <v/>
      </c>
      <c r="GR67" s="188" t="str">
        <f t="shared" si="943"/>
        <v/>
      </c>
      <c r="GS67" s="188" t="str">
        <f>IF(GP67&lt;&gt;"",IF(ABS($F67-$G67)&gt;=PrSettings!$M$7,(ABS($F67-$G67-GM67+GN67)&lt;=1)*1,IF(AND(GP67,$F67=$G67,$F67&gt;=PrSettings!$M$6),(ABS(GM67-$F67)&lt;=1)*1,IF(AND(GP67,$F67+$G67&gt;=PrSettings!$M$8),(ABS(GM67-$F67)+ABS(GN67-$G67)&lt;=1)*1,""))),"")</f>
        <v/>
      </c>
      <c r="GT67" s="468"/>
      <c r="GV67" s="186">
        <f t="shared" si="15"/>
        <v>14</v>
      </c>
      <c r="GW67" s="187" t="str">
        <f t="shared" si="944"/>
        <v>Senegal</v>
      </c>
      <c r="GX67" s="188">
        <f t="shared" si="71"/>
        <v>57</v>
      </c>
      <c r="GY67" s="187" t="str">
        <f t="shared" si="945"/>
        <v>Iraq</v>
      </c>
      <c r="GZ67" s="222"/>
      <c r="HA67" s="222"/>
      <c r="HB67" s="467"/>
      <c r="HC67" s="188" t="str">
        <f t="shared" si="946"/>
        <v/>
      </c>
      <c r="HD67" s="188" t="str">
        <f>IF((HC67&lt;&gt;""),IF(OR($F67&lt;&gt;$G67,PrSettings!$M$4="●"),(($F67-$G67)=(GZ67-HA67))*1,0),"")</f>
        <v/>
      </c>
      <c r="HE67" s="188" t="str">
        <f t="shared" si="947"/>
        <v/>
      </c>
      <c r="HF67" s="188" t="str">
        <f>IF(HC67&lt;&gt;"",IF(ABS($F67-$G67)&gt;=PrSettings!$M$7,(ABS($F67-$G67-GZ67+HA67)&lt;=1)*1,IF(AND(HC67,$F67=$G67,$F67&gt;=PrSettings!$M$6),(ABS(GZ67-$F67)&lt;=1)*1,IF(AND(HC67,$F67+$G67&gt;=PrSettings!$M$8),(ABS(GZ67-$F67)+ABS(HA67-$G67)&lt;=1)*1,""))),"")</f>
        <v/>
      </c>
      <c r="HG67" s="468"/>
      <c r="HI67" s="186">
        <f t="shared" si="16"/>
        <v>14</v>
      </c>
      <c r="HJ67" s="187" t="str">
        <f t="shared" si="948"/>
        <v>Senegal</v>
      </c>
      <c r="HK67" s="188">
        <f t="shared" si="74"/>
        <v>57</v>
      </c>
      <c r="HL67" s="187" t="str">
        <f t="shared" si="949"/>
        <v>Iraq</v>
      </c>
      <c r="HM67" s="222"/>
      <c r="HN67" s="222"/>
      <c r="HO67" s="467"/>
      <c r="HP67" s="188" t="str">
        <f t="shared" si="950"/>
        <v/>
      </c>
      <c r="HQ67" s="188" t="str">
        <f>IF((HP67&lt;&gt;""),IF(OR($F67&lt;&gt;$G67,PrSettings!$M$4="●"),(($F67-$G67)=(HM67-HN67))*1,0),"")</f>
        <v/>
      </c>
      <c r="HR67" s="188" t="str">
        <f t="shared" si="951"/>
        <v/>
      </c>
      <c r="HS67" s="188" t="str">
        <f>IF(HP67&lt;&gt;"",IF(ABS($F67-$G67)&gt;=PrSettings!$M$7,(ABS($F67-$G67-HM67+HN67)&lt;=1)*1,IF(AND(HP67,$F67=$G67,$F67&gt;=PrSettings!$M$6),(ABS(HM67-$F67)&lt;=1)*1,IF(AND(HP67,$F67+$G67&gt;=PrSettings!$M$8),(ABS(HM67-$F67)+ABS(HN67-$G67)&lt;=1)*1,""))),"")</f>
        <v/>
      </c>
      <c r="HT67" s="468"/>
      <c r="HV67" s="186">
        <f t="shared" si="17"/>
        <v>14</v>
      </c>
      <c r="HW67" s="187" t="str">
        <f t="shared" si="952"/>
        <v>Senegal</v>
      </c>
      <c r="HX67" s="188">
        <f t="shared" si="77"/>
        <v>57</v>
      </c>
      <c r="HY67" s="187" t="str">
        <f t="shared" si="953"/>
        <v>Iraq</v>
      </c>
      <c r="HZ67" s="222"/>
      <c r="IA67" s="222"/>
      <c r="IB67" s="467"/>
      <c r="IC67" s="188" t="str">
        <f t="shared" si="954"/>
        <v/>
      </c>
      <c r="ID67" s="188" t="str">
        <f>IF((IC67&lt;&gt;""),IF(OR($F67&lt;&gt;$G67,PrSettings!$M$4="●"),(($F67-$G67)=(HZ67-IA67))*1,0),"")</f>
        <v/>
      </c>
      <c r="IE67" s="188" t="str">
        <f t="shared" si="955"/>
        <v/>
      </c>
      <c r="IF67" s="188" t="str">
        <f>IF(IC67&lt;&gt;"",IF(ABS($F67-$G67)&gt;=PrSettings!$M$7,(ABS($F67-$G67-HZ67+IA67)&lt;=1)*1,IF(AND(IC67,$F67=$G67,$F67&gt;=PrSettings!$M$6),(ABS(HZ67-$F67)&lt;=1)*1,IF(AND(IC67,$F67+$G67&gt;=PrSettings!$M$8),(ABS(HZ67-$F67)+ABS(IA67-$G67)&lt;=1)*1,""))),"")</f>
        <v/>
      </c>
      <c r="IG67" s="468"/>
      <c r="II67" s="186">
        <f t="shared" si="18"/>
        <v>14</v>
      </c>
      <c r="IJ67" s="187" t="str">
        <f t="shared" si="956"/>
        <v>Senegal</v>
      </c>
      <c r="IK67" s="188">
        <f t="shared" si="80"/>
        <v>57</v>
      </c>
      <c r="IL67" s="187" t="str">
        <f t="shared" si="957"/>
        <v>Iraq</v>
      </c>
      <c r="IM67" s="222"/>
      <c r="IN67" s="222"/>
      <c r="IO67" s="467"/>
      <c r="IP67" s="188" t="str">
        <f t="shared" si="958"/>
        <v/>
      </c>
      <c r="IQ67" s="188" t="str">
        <f>IF((IP67&lt;&gt;""),IF(OR($F67&lt;&gt;$G67,PrSettings!$M$4="●"),(($F67-$G67)=(IM67-IN67))*1,0),"")</f>
        <v/>
      </c>
      <c r="IR67" s="188" t="str">
        <f t="shared" si="959"/>
        <v/>
      </c>
      <c r="IS67" s="188" t="str">
        <f>IF(IP67&lt;&gt;"",IF(ABS($F67-$G67)&gt;=PrSettings!$M$7,(ABS($F67-$G67-IM67+IN67)&lt;=1)*1,IF(AND(IP67,$F67=$G67,$F67&gt;=PrSettings!$M$6),(ABS(IM67-$F67)&lt;=1)*1,IF(AND(IP67,$F67+$G67&gt;=PrSettings!$M$8),(ABS(IM67-$F67)+ABS(IN67-$G67)&lt;=1)*1,""))),"")</f>
        <v/>
      </c>
      <c r="IT67" s="468"/>
      <c r="IV67" s="186">
        <f t="shared" si="19"/>
        <v>14</v>
      </c>
      <c r="IW67" s="187" t="str">
        <f t="shared" si="960"/>
        <v>Senegal</v>
      </c>
      <c r="IX67" s="188">
        <f t="shared" si="83"/>
        <v>57</v>
      </c>
      <c r="IY67" s="187" t="str">
        <f t="shared" si="961"/>
        <v>Iraq</v>
      </c>
      <c r="IZ67" s="222"/>
      <c r="JA67" s="222"/>
      <c r="JB67" s="467"/>
      <c r="JC67" s="188" t="str">
        <f t="shared" si="962"/>
        <v/>
      </c>
      <c r="JD67" s="188" t="str">
        <f>IF((JC67&lt;&gt;""),IF(OR($F67&lt;&gt;$G67,PrSettings!$M$4="●"),(($F67-$G67)=(IZ67-JA67))*1,0),"")</f>
        <v/>
      </c>
      <c r="JE67" s="188" t="str">
        <f t="shared" si="963"/>
        <v/>
      </c>
      <c r="JF67" s="188" t="str">
        <f>IF(JC67&lt;&gt;"",IF(ABS($F67-$G67)&gt;=PrSettings!$M$7,(ABS($F67-$G67-IZ67+JA67)&lt;=1)*1,IF(AND(JC67,$F67=$G67,$F67&gt;=PrSettings!$M$6),(ABS(IZ67-$F67)&lt;=1)*1,IF(AND(JC67,$F67+$G67&gt;=PrSettings!$M$8),(ABS(IZ67-$F67)+ABS(JA67-$G67)&lt;=1)*1,""))),"")</f>
        <v/>
      </c>
      <c r="JG67" s="468"/>
      <c r="JI67" s="186">
        <f t="shared" si="20"/>
        <v>14</v>
      </c>
      <c r="JJ67" s="187" t="str">
        <f t="shared" si="964"/>
        <v>Senegal</v>
      </c>
      <c r="JK67" s="188">
        <f t="shared" si="86"/>
        <v>57</v>
      </c>
      <c r="JL67" s="187" t="str">
        <f t="shared" si="965"/>
        <v>Iraq</v>
      </c>
      <c r="JM67" s="222"/>
      <c r="JN67" s="222"/>
      <c r="JO67" s="467"/>
      <c r="JP67" s="188" t="str">
        <f t="shared" si="966"/>
        <v/>
      </c>
      <c r="JQ67" s="188" t="str">
        <f>IF((JP67&lt;&gt;""),IF(OR($F67&lt;&gt;$G67,PrSettings!$M$4="●"),(($F67-$G67)=(JM67-JN67))*1,0),"")</f>
        <v/>
      </c>
      <c r="JR67" s="188" t="str">
        <f t="shared" si="967"/>
        <v/>
      </c>
      <c r="JS67" s="188" t="str">
        <f>IF(JP67&lt;&gt;"",IF(ABS($F67-$G67)&gt;=PrSettings!$M$7,(ABS($F67-$G67-JM67+JN67)&lt;=1)*1,IF(AND(JP67,$F67=$G67,$F67&gt;=PrSettings!$M$6),(ABS(JM67-$F67)&lt;=1)*1,IF(AND(JP67,$F67+$G67&gt;=PrSettings!$M$8),(ABS(JM67-$F67)+ABS(JN67-$G67)&lt;=1)*1,""))),"")</f>
        <v/>
      </c>
      <c r="JT67" s="468"/>
      <c r="JV67" s="186">
        <f t="shared" si="21"/>
        <v>14</v>
      </c>
      <c r="JW67" s="187" t="str">
        <f t="shared" si="968"/>
        <v>Senegal</v>
      </c>
      <c r="JX67" s="188">
        <f t="shared" si="89"/>
        <v>57</v>
      </c>
      <c r="JY67" s="187" t="str">
        <f t="shared" si="969"/>
        <v>Iraq</v>
      </c>
      <c r="JZ67" s="222"/>
      <c r="KA67" s="222"/>
      <c r="KB67" s="467"/>
      <c r="KC67" s="188" t="str">
        <f t="shared" si="970"/>
        <v/>
      </c>
      <c r="KD67" s="188" t="str">
        <f>IF((KC67&lt;&gt;""),IF(OR($F67&lt;&gt;$G67,PrSettings!$M$4="●"),(($F67-$G67)=(JZ67-KA67))*1,0),"")</f>
        <v/>
      </c>
      <c r="KE67" s="188" t="str">
        <f t="shared" si="971"/>
        <v/>
      </c>
      <c r="KF67" s="188" t="str">
        <f>IF(KC67&lt;&gt;"",IF(ABS($F67-$G67)&gt;=PrSettings!$M$7,(ABS($F67-$G67-JZ67+KA67)&lt;=1)*1,IF(AND(KC67,$F67=$G67,$F67&gt;=PrSettings!$M$6),(ABS(JZ67-$F67)&lt;=1)*1,IF(AND(KC67,$F67+$G67&gt;=PrSettings!$M$8),(ABS(JZ67-$F67)+ABS(KA67-$G67)&lt;=1)*1,""))),"")</f>
        <v/>
      </c>
      <c r="KG67" s="468"/>
      <c r="KI67" s="186">
        <f t="shared" si="22"/>
        <v>14</v>
      </c>
      <c r="KJ67" s="187" t="str">
        <f t="shared" si="972"/>
        <v>Senegal</v>
      </c>
      <c r="KK67" s="188">
        <f t="shared" si="92"/>
        <v>57</v>
      </c>
      <c r="KL67" s="187" t="str">
        <f t="shared" si="973"/>
        <v>Iraq</v>
      </c>
      <c r="KM67" s="222"/>
      <c r="KN67" s="222"/>
      <c r="KO67" s="467"/>
      <c r="KP67" s="188" t="str">
        <f t="shared" si="974"/>
        <v/>
      </c>
      <c r="KQ67" s="188" t="str">
        <f>IF((KP67&lt;&gt;""),IF(OR($F67&lt;&gt;$G67,PrSettings!$M$4="●"),(($F67-$G67)=(KM67-KN67))*1,0),"")</f>
        <v/>
      </c>
      <c r="KR67" s="188" t="str">
        <f t="shared" si="975"/>
        <v/>
      </c>
      <c r="KS67" s="188" t="str">
        <f>IF(KP67&lt;&gt;"",IF(ABS($F67-$G67)&gt;=PrSettings!$M$7,(ABS($F67-$G67-KM67+KN67)&lt;=1)*1,IF(AND(KP67,$F67=$G67,$F67&gt;=PrSettings!$M$6),(ABS(KM67-$F67)&lt;=1)*1,IF(AND(KP67,$F67+$G67&gt;=PrSettings!$M$8),(ABS(KM67-$F67)+ABS(KN67-$G67)&lt;=1)*1,""))),"")</f>
        <v/>
      </c>
      <c r="KT67" s="468"/>
      <c r="KV67" s="186">
        <f t="shared" si="23"/>
        <v>14</v>
      </c>
      <c r="KW67" s="187" t="str">
        <f t="shared" si="976"/>
        <v>Senegal</v>
      </c>
      <c r="KX67" s="188">
        <f t="shared" si="95"/>
        <v>57</v>
      </c>
      <c r="KY67" s="187" t="str">
        <f t="shared" si="977"/>
        <v>Iraq</v>
      </c>
      <c r="KZ67" s="222"/>
      <c r="LA67" s="222"/>
      <c r="LB67" s="467"/>
      <c r="LC67" s="188" t="str">
        <f t="shared" si="978"/>
        <v/>
      </c>
      <c r="LD67" s="188" t="str">
        <f>IF((LC67&lt;&gt;""),IF(OR($F67&lt;&gt;$G67,PrSettings!$M$4="●"),(($F67-$G67)=(KZ67-LA67))*1,0),"")</f>
        <v/>
      </c>
      <c r="LE67" s="188" t="str">
        <f t="shared" si="979"/>
        <v/>
      </c>
      <c r="LF67" s="188" t="str">
        <f>IF(LC67&lt;&gt;"",IF(ABS($F67-$G67)&gt;=PrSettings!$M$7,(ABS($F67-$G67-KZ67+LA67)&lt;=1)*1,IF(AND(LC67,$F67=$G67,$F67&gt;=PrSettings!$M$6),(ABS(KZ67-$F67)&lt;=1)*1,IF(AND(LC67,$F67+$G67&gt;=PrSettings!$M$8),(ABS(KZ67-$F67)+ABS(LA67-$G67)&lt;=1)*1,""))),"")</f>
        <v/>
      </c>
      <c r="LG67" s="468"/>
      <c r="LI67" s="186">
        <f t="shared" si="24"/>
        <v>14</v>
      </c>
      <c r="LJ67" s="187" t="str">
        <f t="shared" si="980"/>
        <v>Senegal</v>
      </c>
      <c r="LK67" s="188">
        <f t="shared" si="98"/>
        <v>57</v>
      </c>
      <c r="LL67" s="187" t="str">
        <f t="shared" si="981"/>
        <v>Iraq</v>
      </c>
      <c r="LM67" s="222"/>
      <c r="LN67" s="222"/>
      <c r="LO67" s="467"/>
      <c r="LP67" s="188" t="str">
        <f t="shared" si="982"/>
        <v/>
      </c>
      <c r="LQ67" s="188" t="str">
        <f>IF((LP67&lt;&gt;""),IF(OR($F67&lt;&gt;$G67,PrSettings!$M$4="●"),(($F67-$G67)=(LM67-LN67))*1,0),"")</f>
        <v/>
      </c>
      <c r="LR67" s="188" t="str">
        <f t="shared" si="983"/>
        <v/>
      </c>
      <c r="LS67" s="188" t="str">
        <f>IF(LP67&lt;&gt;"",IF(ABS($F67-$G67)&gt;=PrSettings!$M$7,(ABS($F67-$G67-LM67+LN67)&lt;=1)*1,IF(AND(LP67,$F67=$G67,$F67&gt;=PrSettings!$M$6),(ABS(LM67-$F67)&lt;=1)*1,IF(AND(LP67,$F67+$G67&gt;=PrSettings!$M$8),(ABS(LM67-$F67)+ABS(LN67-$G67)&lt;=1)*1,""))),"")</f>
        <v/>
      </c>
      <c r="LT67" s="468"/>
      <c r="LV67" s="186">
        <f t="shared" si="25"/>
        <v>14</v>
      </c>
      <c r="LW67" s="187" t="str">
        <f t="shared" si="984"/>
        <v>Senegal</v>
      </c>
      <c r="LX67" s="188">
        <f t="shared" si="101"/>
        <v>57</v>
      </c>
      <c r="LY67" s="187" t="str">
        <f t="shared" si="985"/>
        <v>Iraq</v>
      </c>
      <c r="LZ67" s="222"/>
      <c r="MA67" s="222"/>
      <c r="MB67" s="467"/>
      <c r="MC67" s="188" t="str">
        <f t="shared" si="986"/>
        <v/>
      </c>
      <c r="MD67" s="188" t="str">
        <f>IF((MC67&lt;&gt;""),IF(OR($F67&lt;&gt;$G67,PrSettings!$M$4="●"),(($F67-$G67)=(LZ67-MA67))*1,0),"")</f>
        <v/>
      </c>
      <c r="ME67" s="188" t="str">
        <f t="shared" si="987"/>
        <v/>
      </c>
      <c r="MF67" s="188" t="str">
        <f>IF(MC67&lt;&gt;"",IF(ABS($F67-$G67)&gt;=PrSettings!$M$7,(ABS($F67-$G67-LZ67+MA67)&lt;=1)*1,IF(AND(MC67,$F67=$G67,$F67&gt;=PrSettings!$M$6),(ABS(LZ67-$F67)&lt;=1)*1,IF(AND(MC67,$F67+$G67&gt;=PrSettings!$M$8),(ABS(LZ67-$F67)+ABS(MA67-$G67)&lt;=1)*1,""))),"")</f>
        <v/>
      </c>
      <c r="MG67" s="468"/>
    </row>
    <row r="68" spans="2:345" ht="24" customHeight="1">
      <c r="B68" s="195" t="str">
        <f>Language!$E$130&amp;" J"</f>
        <v>Group J</v>
      </c>
      <c r="C68" s="196"/>
      <c r="D68" s="201"/>
      <c r="E68" s="198"/>
      <c r="F68" s="202"/>
      <c r="G68" s="203"/>
      <c r="I68" s="195" t="str">
        <f t="shared" si="0"/>
        <v>Group J</v>
      </c>
      <c r="J68" s="197"/>
      <c r="K68" s="201"/>
      <c r="L68" s="198"/>
      <c r="M68" s="226"/>
      <c r="N68" s="227"/>
      <c r="O68" s="199"/>
      <c r="P68" s="210"/>
      <c r="Q68" s="210"/>
      <c r="R68" s="198"/>
      <c r="S68" s="198"/>
      <c r="T68" s="211"/>
      <c r="V68" s="195" t="str">
        <f t="shared" si="1"/>
        <v>Group J</v>
      </c>
      <c r="W68" s="197"/>
      <c r="X68" s="201"/>
      <c r="Y68" s="198"/>
      <c r="Z68" s="226"/>
      <c r="AA68" s="227"/>
      <c r="AB68" s="199"/>
      <c r="AC68" s="210"/>
      <c r="AD68" s="210"/>
      <c r="AE68" s="198"/>
      <c r="AF68" s="198"/>
      <c r="AG68" s="211"/>
      <c r="AI68" s="195" t="str">
        <f t="shared" si="2"/>
        <v>Group J</v>
      </c>
      <c r="AJ68" s="197"/>
      <c r="AK68" s="201"/>
      <c r="AL68" s="198"/>
      <c r="AM68" s="226"/>
      <c r="AN68" s="227"/>
      <c r="AO68" s="199"/>
      <c r="AP68" s="210"/>
      <c r="AQ68" s="210"/>
      <c r="AR68" s="198"/>
      <c r="AS68" s="198"/>
      <c r="AT68" s="211"/>
      <c r="AV68" s="195" t="str">
        <f t="shared" si="3"/>
        <v>Group J</v>
      </c>
      <c r="AW68" s="197"/>
      <c r="AX68" s="201"/>
      <c r="AY68" s="198"/>
      <c r="AZ68" s="226"/>
      <c r="BA68" s="227"/>
      <c r="BB68" s="199"/>
      <c r="BC68" s="210"/>
      <c r="BD68" s="210"/>
      <c r="BE68" s="198"/>
      <c r="BF68" s="198"/>
      <c r="BG68" s="211"/>
      <c r="BI68" s="195" t="str">
        <f t="shared" si="4"/>
        <v>Group J</v>
      </c>
      <c r="BJ68" s="197"/>
      <c r="BK68" s="201"/>
      <c r="BL68" s="198"/>
      <c r="BM68" s="226"/>
      <c r="BN68" s="227"/>
      <c r="BO68" s="199"/>
      <c r="BP68" s="210"/>
      <c r="BQ68" s="210"/>
      <c r="BR68" s="198"/>
      <c r="BS68" s="198"/>
      <c r="BT68" s="211"/>
      <c r="BV68" s="195" t="str">
        <f t="shared" si="5"/>
        <v>Group J</v>
      </c>
      <c r="BW68" s="197"/>
      <c r="BX68" s="201"/>
      <c r="BY68" s="198"/>
      <c r="BZ68" s="226"/>
      <c r="CA68" s="227"/>
      <c r="CB68" s="199"/>
      <c r="CC68" s="210"/>
      <c r="CD68" s="210"/>
      <c r="CE68" s="198"/>
      <c r="CF68" s="198"/>
      <c r="CG68" s="211"/>
      <c r="CI68" s="195" t="str">
        <f t="shared" si="6"/>
        <v>Group J</v>
      </c>
      <c r="CJ68" s="197"/>
      <c r="CK68" s="201"/>
      <c r="CL68" s="198"/>
      <c r="CM68" s="226"/>
      <c r="CN68" s="227"/>
      <c r="CO68" s="199"/>
      <c r="CP68" s="210"/>
      <c r="CQ68" s="210"/>
      <c r="CR68" s="198"/>
      <c r="CS68" s="198"/>
      <c r="CT68" s="211"/>
      <c r="CV68" s="195" t="str">
        <f t="shared" si="7"/>
        <v>Group J</v>
      </c>
      <c r="CW68" s="197"/>
      <c r="CX68" s="201"/>
      <c r="CY68" s="198"/>
      <c r="CZ68" s="226"/>
      <c r="DA68" s="227"/>
      <c r="DB68" s="199"/>
      <c r="DC68" s="210"/>
      <c r="DD68" s="210"/>
      <c r="DE68" s="198"/>
      <c r="DF68" s="198"/>
      <c r="DG68" s="211"/>
      <c r="DI68" s="195" t="str">
        <f t="shared" si="8"/>
        <v>Group J</v>
      </c>
      <c r="DJ68" s="197"/>
      <c r="DK68" s="201"/>
      <c r="DL68" s="198"/>
      <c r="DM68" s="226"/>
      <c r="DN68" s="227"/>
      <c r="DO68" s="199"/>
      <c r="DP68" s="210"/>
      <c r="DQ68" s="210"/>
      <c r="DR68" s="198"/>
      <c r="DS68" s="198"/>
      <c r="DT68" s="211"/>
      <c r="DV68" s="195" t="str">
        <f t="shared" si="9"/>
        <v>Group J</v>
      </c>
      <c r="DW68" s="197"/>
      <c r="DX68" s="201"/>
      <c r="DY68" s="198"/>
      <c r="DZ68" s="226"/>
      <c r="EA68" s="227"/>
      <c r="EB68" s="199"/>
      <c r="EC68" s="210"/>
      <c r="ED68" s="210"/>
      <c r="EE68" s="198"/>
      <c r="EF68" s="198"/>
      <c r="EG68" s="211"/>
      <c r="EI68" s="195" t="str">
        <f t="shared" si="10"/>
        <v>Group J</v>
      </c>
      <c r="EJ68" s="197"/>
      <c r="EK68" s="201"/>
      <c r="EL68" s="198"/>
      <c r="EM68" s="226"/>
      <c r="EN68" s="227"/>
      <c r="EO68" s="199"/>
      <c r="EP68" s="210"/>
      <c r="EQ68" s="210"/>
      <c r="ER68" s="198"/>
      <c r="ES68" s="198"/>
      <c r="ET68" s="211"/>
      <c r="EV68" s="195" t="str">
        <f t="shared" si="11"/>
        <v>Group J</v>
      </c>
      <c r="EW68" s="197"/>
      <c r="EX68" s="201"/>
      <c r="EY68" s="198"/>
      <c r="EZ68" s="226"/>
      <c r="FA68" s="227"/>
      <c r="FB68" s="199"/>
      <c r="FC68" s="210"/>
      <c r="FD68" s="210"/>
      <c r="FE68" s="198"/>
      <c r="FF68" s="198"/>
      <c r="FG68" s="211"/>
      <c r="FI68" s="195" t="str">
        <f t="shared" si="12"/>
        <v>Group J</v>
      </c>
      <c r="FJ68" s="197"/>
      <c r="FK68" s="201"/>
      <c r="FL68" s="198"/>
      <c r="FM68" s="226"/>
      <c r="FN68" s="227"/>
      <c r="FO68" s="199"/>
      <c r="FP68" s="210"/>
      <c r="FQ68" s="210"/>
      <c r="FR68" s="198"/>
      <c r="FS68" s="198"/>
      <c r="FT68" s="211"/>
      <c r="FV68" s="195" t="str">
        <f t="shared" si="13"/>
        <v>Group J</v>
      </c>
      <c r="FW68" s="197"/>
      <c r="FX68" s="201"/>
      <c r="FY68" s="198"/>
      <c r="FZ68" s="226"/>
      <c r="GA68" s="227"/>
      <c r="GB68" s="199"/>
      <c r="GC68" s="210"/>
      <c r="GD68" s="210"/>
      <c r="GE68" s="198"/>
      <c r="GF68" s="198"/>
      <c r="GG68" s="211"/>
      <c r="GI68" s="195" t="str">
        <f t="shared" si="14"/>
        <v>Group J</v>
      </c>
      <c r="GJ68" s="197"/>
      <c r="GK68" s="201"/>
      <c r="GL68" s="198"/>
      <c r="GM68" s="226"/>
      <c r="GN68" s="227"/>
      <c r="GO68" s="199"/>
      <c r="GP68" s="210"/>
      <c r="GQ68" s="210"/>
      <c r="GR68" s="198"/>
      <c r="GS68" s="198"/>
      <c r="GT68" s="211"/>
      <c r="GV68" s="195" t="str">
        <f t="shared" si="15"/>
        <v>Group J</v>
      </c>
      <c r="GW68" s="197"/>
      <c r="GX68" s="201"/>
      <c r="GY68" s="198"/>
      <c r="GZ68" s="226"/>
      <c r="HA68" s="227"/>
      <c r="HB68" s="199"/>
      <c r="HC68" s="210"/>
      <c r="HD68" s="210"/>
      <c r="HE68" s="198"/>
      <c r="HF68" s="198"/>
      <c r="HG68" s="211"/>
      <c r="HI68" s="195" t="str">
        <f t="shared" si="16"/>
        <v>Group J</v>
      </c>
      <c r="HJ68" s="197"/>
      <c r="HK68" s="201"/>
      <c r="HL68" s="198"/>
      <c r="HM68" s="226"/>
      <c r="HN68" s="227"/>
      <c r="HO68" s="199"/>
      <c r="HP68" s="210"/>
      <c r="HQ68" s="210"/>
      <c r="HR68" s="198"/>
      <c r="HS68" s="198"/>
      <c r="HT68" s="211"/>
      <c r="HV68" s="195" t="str">
        <f t="shared" si="17"/>
        <v>Group J</v>
      </c>
      <c r="HW68" s="197"/>
      <c r="HX68" s="201"/>
      <c r="HY68" s="198"/>
      <c r="HZ68" s="226"/>
      <c r="IA68" s="227"/>
      <c r="IB68" s="199"/>
      <c r="IC68" s="210"/>
      <c r="ID68" s="210"/>
      <c r="IE68" s="198"/>
      <c r="IF68" s="198"/>
      <c r="IG68" s="211"/>
      <c r="II68" s="195" t="str">
        <f t="shared" si="18"/>
        <v>Group J</v>
      </c>
      <c r="IJ68" s="197"/>
      <c r="IK68" s="201"/>
      <c r="IL68" s="198"/>
      <c r="IM68" s="226"/>
      <c r="IN68" s="227"/>
      <c r="IO68" s="199"/>
      <c r="IP68" s="210"/>
      <c r="IQ68" s="210"/>
      <c r="IR68" s="198"/>
      <c r="IS68" s="198"/>
      <c r="IT68" s="211"/>
      <c r="IV68" s="195" t="str">
        <f t="shared" si="19"/>
        <v>Group J</v>
      </c>
      <c r="IW68" s="197"/>
      <c r="IX68" s="201"/>
      <c r="IY68" s="198"/>
      <c r="IZ68" s="226"/>
      <c r="JA68" s="227"/>
      <c r="JB68" s="199"/>
      <c r="JC68" s="210"/>
      <c r="JD68" s="210"/>
      <c r="JE68" s="198"/>
      <c r="JF68" s="198"/>
      <c r="JG68" s="211"/>
      <c r="JI68" s="195" t="str">
        <f t="shared" si="20"/>
        <v>Group J</v>
      </c>
      <c r="JJ68" s="197"/>
      <c r="JK68" s="201"/>
      <c r="JL68" s="198"/>
      <c r="JM68" s="226"/>
      <c r="JN68" s="227"/>
      <c r="JO68" s="199"/>
      <c r="JP68" s="210"/>
      <c r="JQ68" s="210"/>
      <c r="JR68" s="198"/>
      <c r="JS68" s="198"/>
      <c r="JT68" s="211"/>
      <c r="JV68" s="195" t="str">
        <f t="shared" si="21"/>
        <v>Group J</v>
      </c>
      <c r="JW68" s="197"/>
      <c r="JX68" s="201"/>
      <c r="JY68" s="198"/>
      <c r="JZ68" s="226"/>
      <c r="KA68" s="227"/>
      <c r="KB68" s="199"/>
      <c r="KC68" s="210"/>
      <c r="KD68" s="210"/>
      <c r="KE68" s="198"/>
      <c r="KF68" s="198"/>
      <c r="KG68" s="211"/>
      <c r="KI68" s="195" t="str">
        <f t="shared" si="22"/>
        <v>Group J</v>
      </c>
      <c r="KJ68" s="197"/>
      <c r="KK68" s="201"/>
      <c r="KL68" s="198"/>
      <c r="KM68" s="226"/>
      <c r="KN68" s="227"/>
      <c r="KO68" s="199"/>
      <c r="KP68" s="210"/>
      <c r="KQ68" s="210"/>
      <c r="KR68" s="198"/>
      <c r="KS68" s="198"/>
      <c r="KT68" s="211"/>
      <c r="KV68" s="195" t="str">
        <f t="shared" si="23"/>
        <v>Group J</v>
      </c>
      <c r="KW68" s="197"/>
      <c r="KX68" s="201"/>
      <c r="KY68" s="198"/>
      <c r="KZ68" s="226"/>
      <c r="LA68" s="227"/>
      <c r="LB68" s="199"/>
      <c r="LC68" s="210"/>
      <c r="LD68" s="210"/>
      <c r="LE68" s="198"/>
      <c r="LF68" s="198"/>
      <c r="LG68" s="211"/>
      <c r="LI68" s="195" t="str">
        <f t="shared" si="24"/>
        <v>Group J</v>
      </c>
      <c r="LJ68" s="197"/>
      <c r="LK68" s="201"/>
      <c r="LL68" s="198"/>
      <c r="LM68" s="226"/>
      <c r="LN68" s="227"/>
      <c r="LO68" s="199"/>
      <c r="LP68" s="210"/>
      <c r="LQ68" s="210"/>
      <c r="LR68" s="198"/>
      <c r="LS68" s="198"/>
      <c r="LT68" s="211"/>
      <c r="LV68" s="195" t="str">
        <f t="shared" si="25"/>
        <v>Group J</v>
      </c>
      <c r="LW68" s="197"/>
      <c r="LX68" s="201"/>
      <c r="LY68" s="198"/>
      <c r="LZ68" s="226"/>
      <c r="MA68" s="227"/>
      <c r="MB68" s="199"/>
      <c r="MC68" s="210"/>
      <c r="MD68" s="210"/>
      <c r="ME68" s="198"/>
      <c r="MF68" s="198"/>
      <c r="MG68" s="211"/>
    </row>
    <row r="69" spans="2:345">
      <c r="B69" s="186">
        <f>INDEX(Groups!$C$7:$C$65,MATCH(C69,Groups!$D$7:$D$65,0))</f>
        <v>3</v>
      </c>
      <c r="C69" s="187" t="str">
        <f>CalcJ!$P$22</f>
        <v>Argentina</v>
      </c>
      <c r="D69" s="188">
        <f>INDEX(Groups!$C$7:$C$65,MATCH(E69,Groups!$D$7:$D$65,0))</f>
        <v>28</v>
      </c>
      <c r="E69" s="187" t="str">
        <f>CalcJ!$Q$22</f>
        <v>Algeria</v>
      </c>
      <c r="F69" s="189" t="str">
        <f>CalcJ!$R$22</f>
        <v/>
      </c>
      <c r="G69" s="190" t="str">
        <f>CalcJ!$S$22</f>
        <v/>
      </c>
      <c r="I69" s="186">
        <f t="shared" ref="I69:I88" si="988">$B69</f>
        <v>3</v>
      </c>
      <c r="J69" s="187" t="str">
        <f t="shared" ref="J69:J74" si="989">$C69</f>
        <v>Argentina</v>
      </c>
      <c r="K69" s="188">
        <f t="shared" si="26"/>
        <v>28</v>
      </c>
      <c r="L69" s="187" t="str">
        <f t="shared" ref="L69:L74" si="990">$E69</f>
        <v>Algeria</v>
      </c>
      <c r="M69" s="222"/>
      <c r="N69" s="222"/>
      <c r="O69" s="217"/>
      <c r="P69" s="188" t="str">
        <f t="shared" ref="P69:P74" si="991">IF(($F69&lt;&gt;"")*($G69&lt;&gt;"")*(M69&lt;&gt;"")*(N69&lt;&gt;""),($F69&gt;$G69)*(M69&gt;N69)+($F69=$G69)*(M69=N69)+($F69&lt;$G69)*(M69&lt;N69),"")</f>
        <v/>
      </c>
      <c r="Q69" s="188" t="str">
        <f>IF((P69&lt;&gt;""),IF(OR($F69&lt;&gt;$G69,PrSettings!$M$4="●"),(($F69-$G69)=(M69-N69))*1,0),"")</f>
        <v/>
      </c>
      <c r="R69" s="188" t="str">
        <f t="shared" ref="R69:R74" si="992">IF((P69&lt;&gt;""),($F69=M69)*($G69=N69),"")</f>
        <v/>
      </c>
      <c r="S69" s="188" t="str">
        <f>IF(P69&lt;&gt;"",IF(ABS($F69-$G69)&gt;=PrSettings!$M$7,(ABS($F69-$G69-M69+N69)&lt;=1)*1,IF(AND(P69,$F69=$G69,$F69&gt;=PrSettings!$M$6),(ABS(M69-$F69)&lt;=1)*1,IF(AND(P69,$F69+$G69&gt;=PrSettings!$M$8),(ABS(M69-$F69)+ABS(N69-$G69)&lt;=1)*1,""))),"")</f>
        <v/>
      </c>
      <c r="T69" s="219"/>
      <c r="V69" s="186">
        <f t="shared" ref="V69:V88" si="993">$B69</f>
        <v>3</v>
      </c>
      <c r="W69" s="187" t="str">
        <f t="shared" ref="W69:W74" si="994">$C69</f>
        <v>Argentina</v>
      </c>
      <c r="X69" s="188">
        <f t="shared" si="29"/>
        <v>28</v>
      </c>
      <c r="Y69" s="187" t="str">
        <f t="shared" ref="Y69:Y74" si="995">$E69</f>
        <v>Algeria</v>
      </c>
      <c r="Z69" s="222"/>
      <c r="AA69" s="222"/>
      <c r="AB69" s="217"/>
      <c r="AC69" s="188" t="str">
        <f t="shared" ref="AC69:AC74" si="996">IF(($F69&lt;&gt;"")*($G69&lt;&gt;"")*(Z69&lt;&gt;"")*(AA69&lt;&gt;""),($F69&gt;$G69)*(Z69&gt;AA69)+($F69=$G69)*(Z69=AA69)+($F69&lt;$G69)*(Z69&lt;AA69),"")</f>
        <v/>
      </c>
      <c r="AD69" s="188" t="str">
        <f>IF((AC69&lt;&gt;""),IF(OR($F69&lt;&gt;$G69,PrSettings!$M$4="●"),(($F69-$G69)=(Z69-AA69))*1,0),"")</f>
        <v/>
      </c>
      <c r="AE69" s="188" t="str">
        <f t="shared" ref="AE69:AE74" si="997">IF((AC69&lt;&gt;""),($F69=Z69)*($G69=AA69),"")</f>
        <v/>
      </c>
      <c r="AF69" s="188" t="str">
        <f>IF(AC69&lt;&gt;"",IF(ABS($F69-$G69)&gt;=PrSettings!$M$7,(ABS($F69-$G69-Z69+AA69)&lt;=1)*1,IF(AND(AC69,$F69=$G69,$F69&gt;=PrSettings!$M$6),(ABS(Z69-$F69)&lt;=1)*1,IF(AND(AC69,$F69+$G69&gt;=PrSettings!$M$8),(ABS(Z69-$F69)+ABS(AA69-$G69)&lt;=1)*1,""))),"")</f>
        <v/>
      </c>
      <c r="AG69" s="219"/>
      <c r="AI69" s="186">
        <f t="shared" ref="AI69:AI88" si="998">$B69</f>
        <v>3</v>
      </c>
      <c r="AJ69" s="187" t="str">
        <f t="shared" ref="AJ69:AJ74" si="999">$C69</f>
        <v>Argentina</v>
      </c>
      <c r="AK69" s="188">
        <f t="shared" si="32"/>
        <v>28</v>
      </c>
      <c r="AL69" s="187" t="str">
        <f t="shared" ref="AL69:AL74" si="1000">$E69</f>
        <v>Algeria</v>
      </c>
      <c r="AM69" s="222"/>
      <c r="AN69" s="222"/>
      <c r="AO69" s="217"/>
      <c r="AP69" s="188" t="str">
        <f t="shared" ref="AP69:AP74" si="1001">IF(($F69&lt;&gt;"")*($G69&lt;&gt;"")*(AM69&lt;&gt;"")*(AN69&lt;&gt;""),($F69&gt;$G69)*(AM69&gt;AN69)+($F69=$G69)*(AM69=AN69)+($F69&lt;$G69)*(AM69&lt;AN69),"")</f>
        <v/>
      </c>
      <c r="AQ69" s="188" t="str">
        <f>IF((AP69&lt;&gt;""),IF(OR($F69&lt;&gt;$G69,PrSettings!$M$4="●"),(($F69-$G69)=(AM69-AN69))*1,0),"")</f>
        <v/>
      </c>
      <c r="AR69" s="188" t="str">
        <f t="shared" ref="AR69:AR74" si="1002">IF((AP69&lt;&gt;""),($F69=AM69)*($G69=AN69),"")</f>
        <v/>
      </c>
      <c r="AS69" s="188" t="str">
        <f>IF(AP69&lt;&gt;"",IF(ABS($F69-$G69)&gt;=PrSettings!$M$7,(ABS($F69-$G69-AM69+AN69)&lt;=1)*1,IF(AND(AP69,$F69=$G69,$F69&gt;=PrSettings!$M$6),(ABS(AM69-$F69)&lt;=1)*1,IF(AND(AP69,$F69+$G69&gt;=PrSettings!$M$8),(ABS(AM69-$F69)+ABS(AN69-$G69)&lt;=1)*1,""))),"")</f>
        <v/>
      </c>
      <c r="AT69" s="219"/>
      <c r="AV69" s="186">
        <f t="shared" ref="AV69:AV88" si="1003">$B69</f>
        <v>3</v>
      </c>
      <c r="AW69" s="187" t="str">
        <f t="shared" ref="AW69:AW74" si="1004">$C69</f>
        <v>Argentina</v>
      </c>
      <c r="AX69" s="188">
        <f t="shared" si="35"/>
        <v>28</v>
      </c>
      <c r="AY69" s="187" t="str">
        <f t="shared" ref="AY69:AY74" si="1005">$E69</f>
        <v>Algeria</v>
      </c>
      <c r="AZ69" s="222"/>
      <c r="BA69" s="222"/>
      <c r="BB69" s="217"/>
      <c r="BC69" s="188" t="str">
        <f t="shared" ref="BC69:BC74" si="1006">IF(($F69&lt;&gt;"")*($G69&lt;&gt;"")*(AZ69&lt;&gt;"")*(BA69&lt;&gt;""),($F69&gt;$G69)*(AZ69&gt;BA69)+($F69=$G69)*(AZ69=BA69)+($F69&lt;$G69)*(AZ69&lt;BA69),"")</f>
        <v/>
      </c>
      <c r="BD69" s="188" t="str">
        <f>IF((BC69&lt;&gt;""),IF(OR($F69&lt;&gt;$G69,PrSettings!$M$4="●"),(($F69-$G69)=(AZ69-BA69))*1,0),"")</f>
        <v/>
      </c>
      <c r="BE69" s="188" t="str">
        <f t="shared" ref="BE69:BE74" si="1007">IF((BC69&lt;&gt;""),($F69=AZ69)*($G69=BA69),"")</f>
        <v/>
      </c>
      <c r="BF69" s="188" t="str">
        <f>IF(BC69&lt;&gt;"",IF(ABS($F69-$G69)&gt;=PrSettings!$M$7,(ABS($F69-$G69-AZ69+BA69)&lt;=1)*1,IF(AND(BC69,$F69=$G69,$F69&gt;=PrSettings!$M$6),(ABS(AZ69-$F69)&lt;=1)*1,IF(AND(BC69,$F69+$G69&gt;=PrSettings!$M$8),(ABS(AZ69-$F69)+ABS(BA69-$G69)&lt;=1)*1,""))),"")</f>
        <v/>
      </c>
      <c r="BG69" s="219"/>
      <c r="BI69" s="186">
        <f t="shared" ref="BI69:BI88" si="1008">$B69</f>
        <v>3</v>
      </c>
      <c r="BJ69" s="187" t="str">
        <f t="shared" ref="BJ69:BJ74" si="1009">$C69</f>
        <v>Argentina</v>
      </c>
      <c r="BK69" s="188">
        <f t="shared" si="38"/>
        <v>28</v>
      </c>
      <c r="BL69" s="187" t="str">
        <f t="shared" ref="BL69:BL74" si="1010">$E69</f>
        <v>Algeria</v>
      </c>
      <c r="BM69" s="222"/>
      <c r="BN69" s="222"/>
      <c r="BO69" s="217"/>
      <c r="BP69" s="188" t="str">
        <f t="shared" ref="BP69:BP74" si="1011">IF(($F69&lt;&gt;"")*($G69&lt;&gt;"")*(BM69&lt;&gt;"")*(BN69&lt;&gt;""),($F69&gt;$G69)*(BM69&gt;BN69)+($F69=$G69)*(BM69=BN69)+($F69&lt;$G69)*(BM69&lt;BN69),"")</f>
        <v/>
      </c>
      <c r="BQ69" s="188" t="str">
        <f>IF((BP69&lt;&gt;""),IF(OR($F69&lt;&gt;$G69,PrSettings!$M$4="●"),(($F69-$G69)=(BM69-BN69))*1,0),"")</f>
        <v/>
      </c>
      <c r="BR69" s="188" t="str">
        <f t="shared" ref="BR69:BR74" si="1012">IF((BP69&lt;&gt;""),($F69=BM69)*($G69=BN69),"")</f>
        <v/>
      </c>
      <c r="BS69" s="188" t="str">
        <f>IF(BP69&lt;&gt;"",IF(ABS($F69-$G69)&gt;=PrSettings!$M$7,(ABS($F69-$G69-BM69+BN69)&lt;=1)*1,IF(AND(BP69,$F69=$G69,$F69&gt;=PrSettings!$M$6),(ABS(BM69-$F69)&lt;=1)*1,IF(AND(BP69,$F69+$G69&gt;=PrSettings!$M$8),(ABS(BM69-$F69)+ABS(BN69-$G69)&lt;=1)*1,""))),"")</f>
        <v/>
      </c>
      <c r="BT69" s="219"/>
      <c r="BV69" s="186">
        <f t="shared" ref="BV69:BV88" si="1013">$B69</f>
        <v>3</v>
      </c>
      <c r="BW69" s="187" t="str">
        <f t="shared" ref="BW69:BW74" si="1014">$C69</f>
        <v>Argentina</v>
      </c>
      <c r="BX69" s="188">
        <f t="shared" si="41"/>
        <v>28</v>
      </c>
      <c r="BY69" s="187" t="str">
        <f t="shared" ref="BY69:BY74" si="1015">$E69</f>
        <v>Algeria</v>
      </c>
      <c r="BZ69" s="222"/>
      <c r="CA69" s="222"/>
      <c r="CB69" s="217"/>
      <c r="CC69" s="188" t="str">
        <f t="shared" ref="CC69:CC74" si="1016">IF(($F69&lt;&gt;"")*($G69&lt;&gt;"")*(BZ69&lt;&gt;"")*(CA69&lt;&gt;""),($F69&gt;$G69)*(BZ69&gt;CA69)+($F69=$G69)*(BZ69=CA69)+($F69&lt;$G69)*(BZ69&lt;CA69),"")</f>
        <v/>
      </c>
      <c r="CD69" s="188" t="str">
        <f>IF((CC69&lt;&gt;""),IF(OR($F69&lt;&gt;$G69,PrSettings!$M$4="●"),(($F69-$G69)=(BZ69-CA69))*1,0),"")</f>
        <v/>
      </c>
      <c r="CE69" s="188" t="str">
        <f t="shared" ref="CE69:CE74" si="1017">IF((CC69&lt;&gt;""),($F69=BZ69)*($G69=CA69),"")</f>
        <v/>
      </c>
      <c r="CF69" s="188" t="str">
        <f>IF(CC69&lt;&gt;"",IF(ABS($F69-$G69)&gt;=PrSettings!$M$7,(ABS($F69-$G69-BZ69+CA69)&lt;=1)*1,IF(AND(CC69,$F69=$G69,$F69&gt;=PrSettings!$M$6),(ABS(BZ69-$F69)&lt;=1)*1,IF(AND(CC69,$F69+$G69&gt;=PrSettings!$M$8),(ABS(BZ69-$F69)+ABS(CA69-$G69)&lt;=1)*1,""))),"")</f>
        <v/>
      </c>
      <c r="CG69" s="219"/>
      <c r="CI69" s="186">
        <f t="shared" ref="CI69:CI88" si="1018">$B69</f>
        <v>3</v>
      </c>
      <c r="CJ69" s="187" t="str">
        <f t="shared" ref="CJ69:CJ74" si="1019">$C69</f>
        <v>Argentina</v>
      </c>
      <c r="CK69" s="188">
        <f t="shared" si="44"/>
        <v>28</v>
      </c>
      <c r="CL69" s="187" t="str">
        <f t="shared" ref="CL69:CL74" si="1020">$E69</f>
        <v>Algeria</v>
      </c>
      <c r="CM69" s="222"/>
      <c r="CN69" s="222"/>
      <c r="CO69" s="217"/>
      <c r="CP69" s="188" t="str">
        <f t="shared" ref="CP69:CP74" si="1021">IF(($F69&lt;&gt;"")*($G69&lt;&gt;"")*(CM69&lt;&gt;"")*(CN69&lt;&gt;""),($F69&gt;$G69)*(CM69&gt;CN69)+($F69=$G69)*(CM69=CN69)+($F69&lt;$G69)*(CM69&lt;CN69),"")</f>
        <v/>
      </c>
      <c r="CQ69" s="188" t="str">
        <f>IF((CP69&lt;&gt;""),IF(OR($F69&lt;&gt;$G69,PrSettings!$M$4="●"),(($F69-$G69)=(CM69-CN69))*1,0),"")</f>
        <v/>
      </c>
      <c r="CR69" s="188" t="str">
        <f t="shared" ref="CR69:CR74" si="1022">IF((CP69&lt;&gt;""),($F69=CM69)*($G69=CN69),"")</f>
        <v/>
      </c>
      <c r="CS69" s="188" t="str">
        <f>IF(CP69&lt;&gt;"",IF(ABS($F69-$G69)&gt;=PrSettings!$M$7,(ABS($F69-$G69-CM69+CN69)&lt;=1)*1,IF(AND(CP69,$F69=$G69,$F69&gt;=PrSettings!$M$6),(ABS(CM69-$F69)&lt;=1)*1,IF(AND(CP69,$F69+$G69&gt;=PrSettings!$M$8),(ABS(CM69-$F69)+ABS(CN69-$G69)&lt;=1)*1,""))),"")</f>
        <v/>
      </c>
      <c r="CT69" s="219"/>
      <c r="CV69" s="186">
        <f t="shared" ref="CV69:CV88" si="1023">$B69</f>
        <v>3</v>
      </c>
      <c r="CW69" s="187" t="str">
        <f t="shared" ref="CW69:CW74" si="1024">$C69</f>
        <v>Argentina</v>
      </c>
      <c r="CX69" s="188">
        <f t="shared" si="47"/>
        <v>28</v>
      </c>
      <c r="CY69" s="187" t="str">
        <f t="shared" ref="CY69:CY74" si="1025">$E69</f>
        <v>Algeria</v>
      </c>
      <c r="CZ69" s="222"/>
      <c r="DA69" s="222"/>
      <c r="DB69" s="217"/>
      <c r="DC69" s="188" t="str">
        <f t="shared" ref="DC69:DC74" si="1026">IF(($F69&lt;&gt;"")*($G69&lt;&gt;"")*(CZ69&lt;&gt;"")*(DA69&lt;&gt;""),($F69&gt;$G69)*(CZ69&gt;DA69)+($F69=$G69)*(CZ69=DA69)+($F69&lt;$G69)*(CZ69&lt;DA69),"")</f>
        <v/>
      </c>
      <c r="DD69" s="188" t="str">
        <f>IF((DC69&lt;&gt;""),IF(OR($F69&lt;&gt;$G69,PrSettings!$M$4="●"),(($F69-$G69)=(CZ69-DA69))*1,0),"")</f>
        <v/>
      </c>
      <c r="DE69" s="188" t="str">
        <f t="shared" ref="DE69:DE74" si="1027">IF((DC69&lt;&gt;""),($F69=CZ69)*($G69=DA69),"")</f>
        <v/>
      </c>
      <c r="DF69" s="188" t="str">
        <f>IF(DC69&lt;&gt;"",IF(ABS($F69-$G69)&gt;=PrSettings!$M$7,(ABS($F69-$G69-CZ69+DA69)&lt;=1)*1,IF(AND(DC69,$F69=$G69,$F69&gt;=PrSettings!$M$6),(ABS(CZ69-$F69)&lt;=1)*1,IF(AND(DC69,$F69+$G69&gt;=PrSettings!$M$8),(ABS(CZ69-$F69)+ABS(DA69-$G69)&lt;=1)*1,""))),"")</f>
        <v/>
      </c>
      <c r="DG69" s="219"/>
      <c r="DI69" s="186">
        <f t="shared" ref="DI69:DI88" si="1028">$B69</f>
        <v>3</v>
      </c>
      <c r="DJ69" s="187" t="str">
        <f t="shared" ref="DJ69:DJ74" si="1029">$C69</f>
        <v>Argentina</v>
      </c>
      <c r="DK69" s="188">
        <f t="shared" si="50"/>
        <v>28</v>
      </c>
      <c r="DL69" s="187" t="str">
        <f t="shared" ref="DL69:DL74" si="1030">$E69</f>
        <v>Algeria</v>
      </c>
      <c r="DM69" s="222"/>
      <c r="DN69" s="222"/>
      <c r="DO69" s="217"/>
      <c r="DP69" s="188" t="str">
        <f t="shared" ref="DP69:DP74" si="1031">IF(($F69&lt;&gt;"")*($G69&lt;&gt;"")*(DM69&lt;&gt;"")*(DN69&lt;&gt;""),($F69&gt;$G69)*(DM69&gt;DN69)+($F69=$G69)*(DM69=DN69)+($F69&lt;$G69)*(DM69&lt;DN69),"")</f>
        <v/>
      </c>
      <c r="DQ69" s="188" t="str">
        <f>IF((DP69&lt;&gt;""),IF(OR($F69&lt;&gt;$G69,PrSettings!$M$4="●"),(($F69-$G69)=(DM69-DN69))*1,0),"")</f>
        <v/>
      </c>
      <c r="DR69" s="188" t="str">
        <f t="shared" ref="DR69:DR74" si="1032">IF((DP69&lt;&gt;""),($F69=DM69)*($G69=DN69),"")</f>
        <v/>
      </c>
      <c r="DS69" s="188" t="str">
        <f>IF(DP69&lt;&gt;"",IF(ABS($F69-$G69)&gt;=PrSettings!$M$7,(ABS($F69-$G69-DM69+DN69)&lt;=1)*1,IF(AND(DP69,$F69=$G69,$F69&gt;=PrSettings!$M$6),(ABS(DM69-$F69)&lt;=1)*1,IF(AND(DP69,$F69+$G69&gt;=PrSettings!$M$8),(ABS(DM69-$F69)+ABS(DN69-$G69)&lt;=1)*1,""))),"")</f>
        <v/>
      </c>
      <c r="DT69" s="219"/>
      <c r="DV69" s="186">
        <f t="shared" ref="DV69:DV88" si="1033">$B69</f>
        <v>3</v>
      </c>
      <c r="DW69" s="187" t="str">
        <f t="shared" ref="DW69:DW74" si="1034">$C69</f>
        <v>Argentina</v>
      </c>
      <c r="DX69" s="188">
        <f t="shared" si="53"/>
        <v>28</v>
      </c>
      <c r="DY69" s="187" t="str">
        <f t="shared" ref="DY69:DY74" si="1035">$E69</f>
        <v>Algeria</v>
      </c>
      <c r="DZ69" s="222"/>
      <c r="EA69" s="222"/>
      <c r="EB69" s="217"/>
      <c r="EC69" s="188" t="str">
        <f t="shared" ref="EC69:EC74" si="1036">IF(($F69&lt;&gt;"")*($G69&lt;&gt;"")*(DZ69&lt;&gt;"")*(EA69&lt;&gt;""),($F69&gt;$G69)*(DZ69&gt;EA69)+($F69=$G69)*(DZ69=EA69)+($F69&lt;$G69)*(DZ69&lt;EA69),"")</f>
        <v/>
      </c>
      <c r="ED69" s="188" t="str">
        <f>IF((EC69&lt;&gt;""),IF(OR($F69&lt;&gt;$G69,PrSettings!$M$4="●"),(($F69-$G69)=(DZ69-EA69))*1,0),"")</f>
        <v/>
      </c>
      <c r="EE69" s="188" t="str">
        <f t="shared" ref="EE69:EE74" si="1037">IF((EC69&lt;&gt;""),($F69=DZ69)*($G69=EA69),"")</f>
        <v/>
      </c>
      <c r="EF69" s="188" t="str">
        <f>IF(EC69&lt;&gt;"",IF(ABS($F69-$G69)&gt;=PrSettings!$M$7,(ABS($F69-$G69-DZ69+EA69)&lt;=1)*1,IF(AND(EC69,$F69=$G69,$F69&gt;=PrSettings!$M$6),(ABS(DZ69-$F69)&lt;=1)*1,IF(AND(EC69,$F69+$G69&gt;=PrSettings!$M$8),(ABS(DZ69-$F69)+ABS(EA69-$G69)&lt;=1)*1,""))),"")</f>
        <v/>
      </c>
      <c r="EG69" s="219"/>
      <c r="EI69" s="186">
        <f t="shared" ref="EI69:EI88" si="1038">$B69</f>
        <v>3</v>
      </c>
      <c r="EJ69" s="187" t="str">
        <f t="shared" ref="EJ69:EJ74" si="1039">$C69</f>
        <v>Argentina</v>
      </c>
      <c r="EK69" s="188">
        <f t="shared" si="56"/>
        <v>28</v>
      </c>
      <c r="EL69" s="187" t="str">
        <f t="shared" ref="EL69:EL74" si="1040">$E69</f>
        <v>Algeria</v>
      </c>
      <c r="EM69" s="222"/>
      <c r="EN69" s="222"/>
      <c r="EO69" s="217"/>
      <c r="EP69" s="188" t="str">
        <f t="shared" ref="EP69:EP74" si="1041">IF(($F69&lt;&gt;"")*($G69&lt;&gt;"")*(EM69&lt;&gt;"")*(EN69&lt;&gt;""),($F69&gt;$G69)*(EM69&gt;EN69)+($F69=$G69)*(EM69=EN69)+($F69&lt;$G69)*(EM69&lt;EN69),"")</f>
        <v/>
      </c>
      <c r="EQ69" s="188" t="str">
        <f>IF((EP69&lt;&gt;""),IF(OR($F69&lt;&gt;$G69,PrSettings!$M$4="●"),(($F69-$G69)=(EM69-EN69))*1,0),"")</f>
        <v/>
      </c>
      <c r="ER69" s="188" t="str">
        <f t="shared" ref="ER69:ER74" si="1042">IF((EP69&lt;&gt;""),($F69=EM69)*($G69=EN69),"")</f>
        <v/>
      </c>
      <c r="ES69" s="188" t="str">
        <f>IF(EP69&lt;&gt;"",IF(ABS($F69-$G69)&gt;=PrSettings!$M$7,(ABS($F69-$G69-EM69+EN69)&lt;=1)*1,IF(AND(EP69,$F69=$G69,$F69&gt;=PrSettings!$M$6),(ABS(EM69-$F69)&lt;=1)*1,IF(AND(EP69,$F69+$G69&gt;=PrSettings!$M$8),(ABS(EM69-$F69)+ABS(EN69-$G69)&lt;=1)*1,""))),"")</f>
        <v/>
      </c>
      <c r="ET69" s="219"/>
      <c r="EV69" s="186">
        <f t="shared" ref="EV69:EV88" si="1043">$B69</f>
        <v>3</v>
      </c>
      <c r="EW69" s="187" t="str">
        <f t="shared" ref="EW69:EW74" si="1044">$C69</f>
        <v>Argentina</v>
      </c>
      <c r="EX69" s="188">
        <f t="shared" si="59"/>
        <v>28</v>
      </c>
      <c r="EY69" s="187" t="str">
        <f t="shared" ref="EY69:EY74" si="1045">$E69</f>
        <v>Algeria</v>
      </c>
      <c r="EZ69" s="222"/>
      <c r="FA69" s="222"/>
      <c r="FB69" s="217"/>
      <c r="FC69" s="188" t="str">
        <f t="shared" ref="FC69:FC74" si="1046">IF(($F69&lt;&gt;"")*($G69&lt;&gt;"")*(EZ69&lt;&gt;"")*(FA69&lt;&gt;""),($F69&gt;$G69)*(EZ69&gt;FA69)+($F69=$G69)*(EZ69=FA69)+($F69&lt;$G69)*(EZ69&lt;FA69),"")</f>
        <v/>
      </c>
      <c r="FD69" s="188" t="str">
        <f>IF((FC69&lt;&gt;""),IF(OR($F69&lt;&gt;$G69,PrSettings!$M$4="●"),(($F69-$G69)=(EZ69-FA69))*1,0),"")</f>
        <v/>
      </c>
      <c r="FE69" s="188" t="str">
        <f t="shared" ref="FE69:FE74" si="1047">IF((FC69&lt;&gt;""),($F69=EZ69)*($G69=FA69),"")</f>
        <v/>
      </c>
      <c r="FF69" s="188" t="str">
        <f>IF(FC69&lt;&gt;"",IF(ABS($F69-$G69)&gt;=PrSettings!$M$7,(ABS($F69-$G69-EZ69+FA69)&lt;=1)*1,IF(AND(FC69,$F69=$G69,$F69&gt;=PrSettings!$M$6),(ABS(EZ69-$F69)&lt;=1)*1,IF(AND(FC69,$F69+$G69&gt;=PrSettings!$M$8),(ABS(EZ69-$F69)+ABS(FA69-$G69)&lt;=1)*1,""))),"")</f>
        <v/>
      </c>
      <c r="FG69" s="219"/>
      <c r="FI69" s="186">
        <f t="shared" ref="FI69:FI88" si="1048">$B69</f>
        <v>3</v>
      </c>
      <c r="FJ69" s="187" t="str">
        <f t="shared" ref="FJ69:FJ74" si="1049">$C69</f>
        <v>Argentina</v>
      </c>
      <c r="FK69" s="188">
        <f t="shared" si="62"/>
        <v>28</v>
      </c>
      <c r="FL69" s="187" t="str">
        <f t="shared" ref="FL69:FL74" si="1050">$E69</f>
        <v>Algeria</v>
      </c>
      <c r="FM69" s="222"/>
      <c r="FN69" s="222"/>
      <c r="FO69" s="217"/>
      <c r="FP69" s="188" t="str">
        <f t="shared" ref="FP69:FP74" si="1051">IF(($F69&lt;&gt;"")*($G69&lt;&gt;"")*(FM69&lt;&gt;"")*(FN69&lt;&gt;""),($F69&gt;$G69)*(FM69&gt;FN69)+($F69=$G69)*(FM69=FN69)+($F69&lt;$G69)*(FM69&lt;FN69),"")</f>
        <v/>
      </c>
      <c r="FQ69" s="188" t="str">
        <f>IF((FP69&lt;&gt;""),IF(OR($F69&lt;&gt;$G69,PrSettings!$M$4="●"),(($F69-$G69)=(FM69-FN69))*1,0),"")</f>
        <v/>
      </c>
      <c r="FR69" s="188" t="str">
        <f t="shared" ref="FR69:FR74" si="1052">IF((FP69&lt;&gt;""),($F69=FM69)*($G69=FN69),"")</f>
        <v/>
      </c>
      <c r="FS69" s="188" t="str">
        <f>IF(FP69&lt;&gt;"",IF(ABS($F69-$G69)&gt;=PrSettings!$M$7,(ABS($F69-$G69-FM69+FN69)&lt;=1)*1,IF(AND(FP69,$F69=$G69,$F69&gt;=PrSettings!$M$6),(ABS(FM69-$F69)&lt;=1)*1,IF(AND(FP69,$F69+$G69&gt;=PrSettings!$M$8),(ABS(FM69-$F69)+ABS(FN69-$G69)&lt;=1)*1,""))),"")</f>
        <v/>
      </c>
      <c r="FT69" s="219"/>
      <c r="FV69" s="186">
        <f t="shared" ref="FV69:FV88" si="1053">$B69</f>
        <v>3</v>
      </c>
      <c r="FW69" s="187" t="str">
        <f t="shared" ref="FW69:FW74" si="1054">$C69</f>
        <v>Argentina</v>
      </c>
      <c r="FX69" s="188">
        <f t="shared" si="65"/>
        <v>28</v>
      </c>
      <c r="FY69" s="187" t="str">
        <f t="shared" ref="FY69:FY74" si="1055">$E69</f>
        <v>Algeria</v>
      </c>
      <c r="FZ69" s="222"/>
      <c r="GA69" s="222"/>
      <c r="GB69" s="217"/>
      <c r="GC69" s="188" t="str">
        <f t="shared" ref="GC69:GC74" si="1056">IF(($F69&lt;&gt;"")*($G69&lt;&gt;"")*(FZ69&lt;&gt;"")*(GA69&lt;&gt;""),($F69&gt;$G69)*(FZ69&gt;GA69)+($F69=$G69)*(FZ69=GA69)+($F69&lt;$G69)*(FZ69&lt;GA69),"")</f>
        <v/>
      </c>
      <c r="GD69" s="188" t="str">
        <f>IF((GC69&lt;&gt;""),IF(OR($F69&lt;&gt;$G69,PrSettings!$M$4="●"),(($F69-$G69)=(FZ69-GA69))*1,0),"")</f>
        <v/>
      </c>
      <c r="GE69" s="188" t="str">
        <f t="shared" ref="GE69:GE74" si="1057">IF((GC69&lt;&gt;""),($F69=FZ69)*($G69=GA69),"")</f>
        <v/>
      </c>
      <c r="GF69" s="188" t="str">
        <f>IF(GC69&lt;&gt;"",IF(ABS($F69-$G69)&gt;=PrSettings!$M$7,(ABS($F69-$G69-FZ69+GA69)&lt;=1)*1,IF(AND(GC69,$F69=$G69,$F69&gt;=PrSettings!$M$6),(ABS(FZ69-$F69)&lt;=1)*1,IF(AND(GC69,$F69+$G69&gt;=PrSettings!$M$8),(ABS(FZ69-$F69)+ABS(GA69-$G69)&lt;=1)*1,""))),"")</f>
        <v/>
      </c>
      <c r="GG69" s="219"/>
      <c r="GI69" s="186">
        <f t="shared" ref="GI69:GI88" si="1058">$B69</f>
        <v>3</v>
      </c>
      <c r="GJ69" s="187" t="str">
        <f t="shared" ref="GJ69:GJ74" si="1059">$C69</f>
        <v>Argentina</v>
      </c>
      <c r="GK69" s="188">
        <f t="shared" si="68"/>
        <v>28</v>
      </c>
      <c r="GL69" s="187" t="str">
        <f t="shared" ref="GL69:GL74" si="1060">$E69</f>
        <v>Algeria</v>
      </c>
      <c r="GM69" s="222"/>
      <c r="GN69" s="222"/>
      <c r="GO69" s="217"/>
      <c r="GP69" s="188" t="str">
        <f t="shared" ref="GP69:GP74" si="1061">IF(($F69&lt;&gt;"")*($G69&lt;&gt;"")*(GM69&lt;&gt;"")*(GN69&lt;&gt;""),($F69&gt;$G69)*(GM69&gt;GN69)+($F69=$G69)*(GM69=GN69)+($F69&lt;$G69)*(GM69&lt;GN69),"")</f>
        <v/>
      </c>
      <c r="GQ69" s="188" t="str">
        <f>IF((GP69&lt;&gt;""),IF(OR($F69&lt;&gt;$G69,PrSettings!$M$4="●"),(($F69-$G69)=(GM69-GN69))*1,0),"")</f>
        <v/>
      </c>
      <c r="GR69" s="188" t="str">
        <f t="shared" ref="GR69:GR74" si="1062">IF((GP69&lt;&gt;""),($F69=GM69)*($G69=GN69),"")</f>
        <v/>
      </c>
      <c r="GS69" s="188" t="str">
        <f>IF(GP69&lt;&gt;"",IF(ABS($F69-$G69)&gt;=PrSettings!$M$7,(ABS($F69-$G69-GM69+GN69)&lt;=1)*1,IF(AND(GP69,$F69=$G69,$F69&gt;=PrSettings!$M$6),(ABS(GM69-$F69)&lt;=1)*1,IF(AND(GP69,$F69+$G69&gt;=PrSettings!$M$8),(ABS(GM69-$F69)+ABS(GN69-$G69)&lt;=1)*1,""))),"")</f>
        <v/>
      </c>
      <c r="GT69" s="219"/>
      <c r="GV69" s="186">
        <f t="shared" ref="GV69:GV88" si="1063">$B69</f>
        <v>3</v>
      </c>
      <c r="GW69" s="187" t="str">
        <f t="shared" ref="GW69:GW74" si="1064">$C69</f>
        <v>Argentina</v>
      </c>
      <c r="GX69" s="188">
        <f t="shared" si="71"/>
        <v>28</v>
      </c>
      <c r="GY69" s="187" t="str">
        <f t="shared" ref="GY69:GY74" si="1065">$E69</f>
        <v>Algeria</v>
      </c>
      <c r="GZ69" s="222"/>
      <c r="HA69" s="222"/>
      <c r="HB69" s="217"/>
      <c r="HC69" s="188" t="str">
        <f t="shared" ref="HC69:HC74" si="1066">IF(($F69&lt;&gt;"")*($G69&lt;&gt;"")*(GZ69&lt;&gt;"")*(HA69&lt;&gt;""),($F69&gt;$G69)*(GZ69&gt;HA69)+($F69=$G69)*(GZ69=HA69)+($F69&lt;$G69)*(GZ69&lt;HA69),"")</f>
        <v/>
      </c>
      <c r="HD69" s="188" t="str">
        <f>IF((HC69&lt;&gt;""),IF(OR($F69&lt;&gt;$G69,PrSettings!$M$4="●"),(($F69-$G69)=(GZ69-HA69))*1,0),"")</f>
        <v/>
      </c>
      <c r="HE69" s="188" t="str">
        <f t="shared" ref="HE69:HE74" si="1067">IF((HC69&lt;&gt;""),($F69=GZ69)*($G69=HA69),"")</f>
        <v/>
      </c>
      <c r="HF69" s="188" t="str">
        <f>IF(HC69&lt;&gt;"",IF(ABS($F69-$G69)&gt;=PrSettings!$M$7,(ABS($F69-$G69-GZ69+HA69)&lt;=1)*1,IF(AND(HC69,$F69=$G69,$F69&gt;=PrSettings!$M$6),(ABS(GZ69-$F69)&lt;=1)*1,IF(AND(HC69,$F69+$G69&gt;=PrSettings!$M$8),(ABS(GZ69-$F69)+ABS(HA69-$G69)&lt;=1)*1,""))),"")</f>
        <v/>
      </c>
      <c r="HG69" s="219"/>
      <c r="HI69" s="186">
        <f t="shared" ref="HI69:HI88" si="1068">$B69</f>
        <v>3</v>
      </c>
      <c r="HJ69" s="187" t="str">
        <f t="shared" ref="HJ69:HJ74" si="1069">$C69</f>
        <v>Argentina</v>
      </c>
      <c r="HK69" s="188">
        <f t="shared" si="74"/>
        <v>28</v>
      </c>
      <c r="HL69" s="187" t="str">
        <f t="shared" ref="HL69:HL74" si="1070">$E69</f>
        <v>Algeria</v>
      </c>
      <c r="HM69" s="222"/>
      <c r="HN69" s="222"/>
      <c r="HO69" s="217"/>
      <c r="HP69" s="188" t="str">
        <f t="shared" ref="HP69:HP74" si="1071">IF(($F69&lt;&gt;"")*($G69&lt;&gt;"")*(HM69&lt;&gt;"")*(HN69&lt;&gt;""),($F69&gt;$G69)*(HM69&gt;HN69)+($F69=$G69)*(HM69=HN69)+($F69&lt;$G69)*(HM69&lt;HN69),"")</f>
        <v/>
      </c>
      <c r="HQ69" s="188" t="str">
        <f>IF((HP69&lt;&gt;""),IF(OR($F69&lt;&gt;$G69,PrSettings!$M$4="●"),(($F69-$G69)=(HM69-HN69))*1,0),"")</f>
        <v/>
      </c>
      <c r="HR69" s="188" t="str">
        <f t="shared" ref="HR69:HR74" si="1072">IF((HP69&lt;&gt;""),($F69=HM69)*($G69=HN69),"")</f>
        <v/>
      </c>
      <c r="HS69" s="188" t="str">
        <f>IF(HP69&lt;&gt;"",IF(ABS($F69-$G69)&gt;=PrSettings!$M$7,(ABS($F69-$G69-HM69+HN69)&lt;=1)*1,IF(AND(HP69,$F69=$G69,$F69&gt;=PrSettings!$M$6),(ABS(HM69-$F69)&lt;=1)*1,IF(AND(HP69,$F69+$G69&gt;=PrSettings!$M$8),(ABS(HM69-$F69)+ABS(HN69-$G69)&lt;=1)*1,""))),"")</f>
        <v/>
      </c>
      <c r="HT69" s="219"/>
      <c r="HV69" s="186">
        <f t="shared" ref="HV69:HV88" si="1073">$B69</f>
        <v>3</v>
      </c>
      <c r="HW69" s="187" t="str">
        <f t="shared" ref="HW69:HW74" si="1074">$C69</f>
        <v>Argentina</v>
      </c>
      <c r="HX69" s="188">
        <f t="shared" si="77"/>
        <v>28</v>
      </c>
      <c r="HY69" s="187" t="str">
        <f t="shared" ref="HY69:HY74" si="1075">$E69</f>
        <v>Algeria</v>
      </c>
      <c r="HZ69" s="222"/>
      <c r="IA69" s="222"/>
      <c r="IB69" s="217"/>
      <c r="IC69" s="188" t="str">
        <f t="shared" ref="IC69:IC74" si="1076">IF(($F69&lt;&gt;"")*($G69&lt;&gt;"")*(HZ69&lt;&gt;"")*(IA69&lt;&gt;""),($F69&gt;$G69)*(HZ69&gt;IA69)+($F69=$G69)*(HZ69=IA69)+($F69&lt;$G69)*(HZ69&lt;IA69),"")</f>
        <v/>
      </c>
      <c r="ID69" s="188" t="str">
        <f>IF((IC69&lt;&gt;""),IF(OR($F69&lt;&gt;$G69,PrSettings!$M$4="●"),(($F69-$G69)=(HZ69-IA69))*1,0),"")</f>
        <v/>
      </c>
      <c r="IE69" s="188" t="str">
        <f t="shared" ref="IE69:IE74" si="1077">IF((IC69&lt;&gt;""),($F69=HZ69)*($G69=IA69),"")</f>
        <v/>
      </c>
      <c r="IF69" s="188" t="str">
        <f>IF(IC69&lt;&gt;"",IF(ABS($F69-$G69)&gt;=PrSettings!$M$7,(ABS($F69-$G69-HZ69+IA69)&lt;=1)*1,IF(AND(IC69,$F69=$G69,$F69&gt;=PrSettings!$M$6),(ABS(HZ69-$F69)&lt;=1)*1,IF(AND(IC69,$F69+$G69&gt;=PrSettings!$M$8),(ABS(HZ69-$F69)+ABS(IA69-$G69)&lt;=1)*1,""))),"")</f>
        <v/>
      </c>
      <c r="IG69" s="219"/>
      <c r="II69" s="186">
        <f t="shared" ref="II69:II88" si="1078">$B69</f>
        <v>3</v>
      </c>
      <c r="IJ69" s="187" t="str">
        <f t="shared" ref="IJ69:IJ74" si="1079">$C69</f>
        <v>Argentina</v>
      </c>
      <c r="IK69" s="188">
        <f t="shared" si="80"/>
        <v>28</v>
      </c>
      <c r="IL69" s="187" t="str">
        <f t="shared" ref="IL69:IL74" si="1080">$E69</f>
        <v>Algeria</v>
      </c>
      <c r="IM69" s="222"/>
      <c r="IN69" s="222"/>
      <c r="IO69" s="217"/>
      <c r="IP69" s="188" t="str">
        <f t="shared" ref="IP69:IP74" si="1081">IF(($F69&lt;&gt;"")*($G69&lt;&gt;"")*(IM69&lt;&gt;"")*(IN69&lt;&gt;""),($F69&gt;$G69)*(IM69&gt;IN69)+($F69=$G69)*(IM69=IN69)+($F69&lt;$G69)*(IM69&lt;IN69),"")</f>
        <v/>
      </c>
      <c r="IQ69" s="188" t="str">
        <f>IF((IP69&lt;&gt;""),IF(OR($F69&lt;&gt;$G69,PrSettings!$M$4="●"),(($F69-$G69)=(IM69-IN69))*1,0),"")</f>
        <v/>
      </c>
      <c r="IR69" s="188" t="str">
        <f t="shared" ref="IR69:IR74" si="1082">IF((IP69&lt;&gt;""),($F69=IM69)*($G69=IN69),"")</f>
        <v/>
      </c>
      <c r="IS69" s="188" t="str">
        <f>IF(IP69&lt;&gt;"",IF(ABS($F69-$G69)&gt;=PrSettings!$M$7,(ABS($F69-$G69-IM69+IN69)&lt;=1)*1,IF(AND(IP69,$F69=$G69,$F69&gt;=PrSettings!$M$6),(ABS(IM69-$F69)&lt;=1)*1,IF(AND(IP69,$F69+$G69&gt;=PrSettings!$M$8),(ABS(IM69-$F69)+ABS(IN69-$G69)&lt;=1)*1,""))),"")</f>
        <v/>
      </c>
      <c r="IT69" s="219"/>
      <c r="IV69" s="186">
        <f t="shared" ref="IV69:IV88" si="1083">$B69</f>
        <v>3</v>
      </c>
      <c r="IW69" s="187" t="str">
        <f t="shared" ref="IW69:IW74" si="1084">$C69</f>
        <v>Argentina</v>
      </c>
      <c r="IX69" s="188">
        <f t="shared" si="83"/>
        <v>28</v>
      </c>
      <c r="IY69" s="187" t="str">
        <f t="shared" ref="IY69:IY74" si="1085">$E69</f>
        <v>Algeria</v>
      </c>
      <c r="IZ69" s="222"/>
      <c r="JA69" s="222"/>
      <c r="JB69" s="217"/>
      <c r="JC69" s="188" t="str">
        <f t="shared" ref="JC69:JC74" si="1086">IF(($F69&lt;&gt;"")*($G69&lt;&gt;"")*(IZ69&lt;&gt;"")*(JA69&lt;&gt;""),($F69&gt;$G69)*(IZ69&gt;JA69)+($F69=$G69)*(IZ69=JA69)+($F69&lt;$G69)*(IZ69&lt;JA69),"")</f>
        <v/>
      </c>
      <c r="JD69" s="188" t="str">
        <f>IF((JC69&lt;&gt;""),IF(OR($F69&lt;&gt;$G69,PrSettings!$M$4="●"),(($F69-$G69)=(IZ69-JA69))*1,0),"")</f>
        <v/>
      </c>
      <c r="JE69" s="188" t="str">
        <f t="shared" ref="JE69:JE74" si="1087">IF((JC69&lt;&gt;""),($F69=IZ69)*($G69=JA69),"")</f>
        <v/>
      </c>
      <c r="JF69" s="188" t="str">
        <f>IF(JC69&lt;&gt;"",IF(ABS($F69-$G69)&gt;=PrSettings!$M$7,(ABS($F69-$G69-IZ69+JA69)&lt;=1)*1,IF(AND(JC69,$F69=$G69,$F69&gt;=PrSettings!$M$6),(ABS(IZ69-$F69)&lt;=1)*1,IF(AND(JC69,$F69+$G69&gt;=PrSettings!$M$8),(ABS(IZ69-$F69)+ABS(JA69-$G69)&lt;=1)*1,""))),"")</f>
        <v/>
      </c>
      <c r="JG69" s="219"/>
      <c r="JI69" s="186">
        <f t="shared" ref="JI69:JI88" si="1088">$B69</f>
        <v>3</v>
      </c>
      <c r="JJ69" s="187" t="str">
        <f t="shared" ref="JJ69:JJ74" si="1089">$C69</f>
        <v>Argentina</v>
      </c>
      <c r="JK69" s="188">
        <f t="shared" si="86"/>
        <v>28</v>
      </c>
      <c r="JL69" s="187" t="str">
        <f t="shared" ref="JL69:JL74" si="1090">$E69</f>
        <v>Algeria</v>
      </c>
      <c r="JM69" s="222"/>
      <c r="JN69" s="222"/>
      <c r="JO69" s="217"/>
      <c r="JP69" s="188" t="str">
        <f t="shared" ref="JP69:JP74" si="1091">IF(($F69&lt;&gt;"")*($G69&lt;&gt;"")*(JM69&lt;&gt;"")*(JN69&lt;&gt;""),($F69&gt;$G69)*(JM69&gt;JN69)+($F69=$G69)*(JM69=JN69)+($F69&lt;$G69)*(JM69&lt;JN69),"")</f>
        <v/>
      </c>
      <c r="JQ69" s="188" t="str">
        <f>IF((JP69&lt;&gt;""),IF(OR($F69&lt;&gt;$G69,PrSettings!$M$4="●"),(($F69-$G69)=(JM69-JN69))*1,0),"")</f>
        <v/>
      </c>
      <c r="JR69" s="188" t="str">
        <f t="shared" ref="JR69:JR74" si="1092">IF((JP69&lt;&gt;""),($F69=JM69)*($G69=JN69),"")</f>
        <v/>
      </c>
      <c r="JS69" s="188" t="str">
        <f>IF(JP69&lt;&gt;"",IF(ABS($F69-$G69)&gt;=PrSettings!$M$7,(ABS($F69-$G69-JM69+JN69)&lt;=1)*1,IF(AND(JP69,$F69=$G69,$F69&gt;=PrSettings!$M$6),(ABS(JM69-$F69)&lt;=1)*1,IF(AND(JP69,$F69+$G69&gt;=PrSettings!$M$8),(ABS(JM69-$F69)+ABS(JN69-$G69)&lt;=1)*1,""))),"")</f>
        <v/>
      </c>
      <c r="JT69" s="219"/>
      <c r="JV69" s="186">
        <f t="shared" ref="JV69:JV88" si="1093">$B69</f>
        <v>3</v>
      </c>
      <c r="JW69" s="187" t="str">
        <f t="shared" ref="JW69:JW74" si="1094">$C69</f>
        <v>Argentina</v>
      </c>
      <c r="JX69" s="188">
        <f t="shared" si="89"/>
        <v>28</v>
      </c>
      <c r="JY69" s="187" t="str">
        <f t="shared" ref="JY69:JY74" si="1095">$E69</f>
        <v>Algeria</v>
      </c>
      <c r="JZ69" s="222"/>
      <c r="KA69" s="222"/>
      <c r="KB69" s="217"/>
      <c r="KC69" s="188" t="str">
        <f t="shared" ref="KC69:KC74" si="1096">IF(($F69&lt;&gt;"")*($G69&lt;&gt;"")*(JZ69&lt;&gt;"")*(KA69&lt;&gt;""),($F69&gt;$G69)*(JZ69&gt;KA69)+($F69=$G69)*(JZ69=KA69)+($F69&lt;$G69)*(JZ69&lt;KA69),"")</f>
        <v/>
      </c>
      <c r="KD69" s="188" t="str">
        <f>IF((KC69&lt;&gt;""),IF(OR($F69&lt;&gt;$G69,PrSettings!$M$4="●"),(($F69-$G69)=(JZ69-KA69))*1,0),"")</f>
        <v/>
      </c>
      <c r="KE69" s="188" t="str">
        <f t="shared" ref="KE69:KE74" si="1097">IF((KC69&lt;&gt;""),($F69=JZ69)*($G69=KA69),"")</f>
        <v/>
      </c>
      <c r="KF69" s="188" t="str">
        <f>IF(KC69&lt;&gt;"",IF(ABS($F69-$G69)&gt;=PrSettings!$M$7,(ABS($F69-$G69-JZ69+KA69)&lt;=1)*1,IF(AND(KC69,$F69=$G69,$F69&gt;=PrSettings!$M$6),(ABS(JZ69-$F69)&lt;=1)*1,IF(AND(KC69,$F69+$G69&gt;=PrSettings!$M$8),(ABS(JZ69-$F69)+ABS(KA69-$G69)&lt;=1)*1,""))),"")</f>
        <v/>
      </c>
      <c r="KG69" s="219"/>
      <c r="KI69" s="186">
        <f t="shared" ref="KI69:KI88" si="1098">$B69</f>
        <v>3</v>
      </c>
      <c r="KJ69" s="187" t="str">
        <f t="shared" ref="KJ69:KJ74" si="1099">$C69</f>
        <v>Argentina</v>
      </c>
      <c r="KK69" s="188">
        <f t="shared" si="92"/>
        <v>28</v>
      </c>
      <c r="KL69" s="187" t="str">
        <f t="shared" ref="KL69:KL74" si="1100">$E69</f>
        <v>Algeria</v>
      </c>
      <c r="KM69" s="222"/>
      <c r="KN69" s="222"/>
      <c r="KO69" s="217"/>
      <c r="KP69" s="188" t="str">
        <f t="shared" ref="KP69:KP74" si="1101">IF(($F69&lt;&gt;"")*($G69&lt;&gt;"")*(KM69&lt;&gt;"")*(KN69&lt;&gt;""),($F69&gt;$G69)*(KM69&gt;KN69)+($F69=$G69)*(KM69=KN69)+($F69&lt;$G69)*(KM69&lt;KN69),"")</f>
        <v/>
      </c>
      <c r="KQ69" s="188" t="str">
        <f>IF((KP69&lt;&gt;""),IF(OR($F69&lt;&gt;$G69,PrSettings!$M$4="●"),(($F69-$G69)=(KM69-KN69))*1,0),"")</f>
        <v/>
      </c>
      <c r="KR69" s="188" t="str">
        <f t="shared" ref="KR69:KR74" si="1102">IF((KP69&lt;&gt;""),($F69=KM69)*($G69=KN69),"")</f>
        <v/>
      </c>
      <c r="KS69" s="188" t="str">
        <f>IF(KP69&lt;&gt;"",IF(ABS($F69-$G69)&gt;=PrSettings!$M$7,(ABS($F69-$G69-KM69+KN69)&lt;=1)*1,IF(AND(KP69,$F69=$G69,$F69&gt;=PrSettings!$M$6),(ABS(KM69-$F69)&lt;=1)*1,IF(AND(KP69,$F69+$G69&gt;=PrSettings!$M$8),(ABS(KM69-$F69)+ABS(KN69-$G69)&lt;=1)*1,""))),"")</f>
        <v/>
      </c>
      <c r="KT69" s="219"/>
      <c r="KV69" s="186">
        <f t="shared" ref="KV69:KV88" si="1103">$B69</f>
        <v>3</v>
      </c>
      <c r="KW69" s="187" t="str">
        <f t="shared" ref="KW69:KW74" si="1104">$C69</f>
        <v>Argentina</v>
      </c>
      <c r="KX69" s="188">
        <f t="shared" si="95"/>
        <v>28</v>
      </c>
      <c r="KY69" s="187" t="str">
        <f t="shared" ref="KY69:KY74" si="1105">$E69</f>
        <v>Algeria</v>
      </c>
      <c r="KZ69" s="222"/>
      <c r="LA69" s="222"/>
      <c r="LB69" s="217"/>
      <c r="LC69" s="188" t="str">
        <f t="shared" ref="LC69:LC74" si="1106">IF(($F69&lt;&gt;"")*($G69&lt;&gt;"")*(KZ69&lt;&gt;"")*(LA69&lt;&gt;""),($F69&gt;$G69)*(KZ69&gt;LA69)+($F69=$G69)*(KZ69=LA69)+($F69&lt;$G69)*(KZ69&lt;LA69),"")</f>
        <v/>
      </c>
      <c r="LD69" s="188" t="str">
        <f>IF((LC69&lt;&gt;""),IF(OR($F69&lt;&gt;$G69,PrSettings!$M$4="●"),(($F69-$G69)=(KZ69-LA69))*1,0),"")</f>
        <v/>
      </c>
      <c r="LE69" s="188" t="str">
        <f t="shared" ref="LE69:LE74" si="1107">IF((LC69&lt;&gt;""),($F69=KZ69)*($G69=LA69),"")</f>
        <v/>
      </c>
      <c r="LF69" s="188" t="str">
        <f>IF(LC69&lt;&gt;"",IF(ABS($F69-$G69)&gt;=PrSettings!$M$7,(ABS($F69-$G69-KZ69+LA69)&lt;=1)*1,IF(AND(LC69,$F69=$G69,$F69&gt;=PrSettings!$M$6),(ABS(KZ69-$F69)&lt;=1)*1,IF(AND(LC69,$F69+$G69&gt;=PrSettings!$M$8),(ABS(KZ69-$F69)+ABS(LA69-$G69)&lt;=1)*1,""))),"")</f>
        <v/>
      </c>
      <c r="LG69" s="219"/>
      <c r="LI69" s="186">
        <f t="shared" ref="LI69:LI88" si="1108">$B69</f>
        <v>3</v>
      </c>
      <c r="LJ69" s="187" t="str">
        <f t="shared" ref="LJ69:LJ74" si="1109">$C69</f>
        <v>Argentina</v>
      </c>
      <c r="LK69" s="188">
        <f t="shared" si="98"/>
        <v>28</v>
      </c>
      <c r="LL69" s="187" t="str">
        <f t="shared" ref="LL69:LL74" si="1110">$E69</f>
        <v>Algeria</v>
      </c>
      <c r="LM69" s="222"/>
      <c r="LN69" s="222"/>
      <c r="LO69" s="217"/>
      <c r="LP69" s="188" t="str">
        <f t="shared" ref="LP69:LP74" si="1111">IF(($F69&lt;&gt;"")*($G69&lt;&gt;"")*(LM69&lt;&gt;"")*(LN69&lt;&gt;""),($F69&gt;$G69)*(LM69&gt;LN69)+($F69=$G69)*(LM69=LN69)+($F69&lt;$G69)*(LM69&lt;LN69),"")</f>
        <v/>
      </c>
      <c r="LQ69" s="188" t="str">
        <f>IF((LP69&lt;&gt;""),IF(OR($F69&lt;&gt;$G69,PrSettings!$M$4="●"),(($F69-$G69)=(LM69-LN69))*1,0),"")</f>
        <v/>
      </c>
      <c r="LR69" s="188" t="str">
        <f t="shared" ref="LR69:LR74" si="1112">IF((LP69&lt;&gt;""),($F69=LM69)*($G69=LN69),"")</f>
        <v/>
      </c>
      <c r="LS69" s="188" t="str">
        <f>IF(LP69&lt;&gt;"",IF(ABS($F69-$G69)&gt;=PrSettings!$M$7,(ABS($F69-$G69-LM69+LN69)&lt;=1)*1,IF(AND(LP69,$F69=$G69,$F69&gt;=PrSettings!$M$6),(ABS(LM69-$F69)&lt;=1)*1,IF(AND(LP69,$F69+$G69&gt;=PrSettings!$M$8),(ABS(LM69-$F69)+ABS(LN69-$G69)&lt;=1)*1,""))),"")</f>
        <v/>
      </c>
      <c r="LT69" s="219"/>
      <c r="LV69" s="186">
        <f t="shared" ref="LV69:LV88" si="1113">$B69</f>
        <v>3</v>
      </c>
      <c r="LW69" s="187" t="str">
        <f t="shared" ref="LW69:LW74" si="1114">$C69</f>
        <v>Argentina</v>
      </c>
      <c r="LX69" s="188">
        <f t="shared" si="101"/>
        <v>28</v>
      </c>
      <c r="LY69" s="187" t="str">
        <f t="shared" ref="LY69:LY74" si="1115">$E69</f>
        <v>Algeria</v>
      </c>
      <c r="LZ69" s="222"/>
      <c r="MA69" s="222"/>
      <c r="MB69" s="217"/>
      <c r="MC69" s="188" t="str">
        <f t="shared" ref="MC69:MC74" si="1116">IF(($F69&lt;&gt;"")*($G69&lt;&gt;"")*(LZ69&lt;&gt;"")*(MA69&lt;&gt;""),($F69&gt;$G69)*(LZ69&gt;MA69)+($F69=$G69)*(LZ69=MA69)+($F69&lt;$G69)*(LZ69&lt;MA69),"")</f>
        <v/>
      </c>
      <c r="MD69" s="188" t="str">
        <f>IF((MC69&lt;&gt;""),IF(OR($F69&lt;&gt;$G69,PrSettings!$M$4="●"),(($F69-$G69)=(LZ69-MA69))*1,0),"")</f>
        <v/>
      </c>
      <c r="ME69" s="188" t="str">
        <f t="shared" ref="ME69:ME74" si="1117">IF((MC69&lt;&gt;""),($F69=LZ69)*($G69=MA69),"")</f>
        <v/>
      </c>
      <c r="MF69" s="188" t="str">
        <f>IF(MC69&lt;&gt;"",IF(ABS($F69-$G69)&gt;=PrSettings!$M$7,(ABS($F69-$G69-LZ69+MA69)&lt;=1)*1,IF(AND(MC69,$F69=$G69,$F69&gt;=PrSettings!$M$6),(ABS(LZ69-$F69)&lt;=1)*1,IF(AND(MC69,$F69+$G69&gt;=PrSettings!$M$8),(ABS(LZ69-$F69)+ABS(MA69-$G69)&lt;=1)*1,""))),"")</f>
        <v/>
      </c>
      <c r="MG69" s="219"/>
    </row>
    <row r="70" spans="2:345">
      <c r="B70" s="186">
        <f>INDEX(Groups!$C$7:$C$65,MATCH(C70,Groups!$D$7:$D$65,0))</f>
        <v>24</v>
      </c>
      <c r="C70" s="187" t="str">
        <f>CalcJ!$P$23</f>
        <v>Austria</v>
      </c>
      <c r="D70" s="188">
        <f>INDEX(Groups!$C$7:$C$65,MATCH(E70,Groups!$D$7:$D$65,0))</f>
        <v>63</v>
      </c>
      <c r="E70" s="187" t="str">
        <f>CalcJ!$Q$23</f>
        <v>Jordan</v>
      </c>
      <c r="F70" s="717" t="str">
        <f>CalcJ!$R$23</f>
        <v/>
      </c>
      <c r="G70" s="190" t="str">
        <f>CalcJ!$S$23</f>
        <v/>
      </c>
      <c r="I70" s="186">
        <f t="shared" si="988"/>
        <v>24</v>
      </c>
      <c r="J70" s="187" t="str">
        <f t="shared" si="989"/>
        <v>Austria</v>
      </c>
      <c r="K70" s="188">
        <f t="shared" ref="K70:K74" si="1118">$D70</f>
        <v>63</v>
      </c>
      <c r="L70" s="187" t="str">
        <f t="shared" si="990"/>
        <v>Jordan</v>
      </c>
      <c r="M70" s="222"/>
      <c r="N70" s="222"/>
      <c r="O70" s="218"/>
      <c r="P70" s="188" t="str">
        <f t="shared" si="991"/>
        <v/>
      </c>
      <c r="Q70" s="188" t="str">
        <f>IF((P70&lt;&gt;""),IF(OR($F70&lt;&gt;$G70,PrSettings!$M$4="●"),(($F70-$G70)=(M70-N70))*1,0),"")</f>
        <v/>
      </c>
      <c r="R70" s="188" t="str">
        <f t="shared" si="992"/>
        <v/>
      </c>
      <c r="S70" s="188" t="str">
        <f>IF(P70&lt;&gt;"",IF(ABS($F70-$G70)&gt;=PrSettings!$M$7,(ABS($F70-$G70-M70+N70)&lt;=1)*1,IF(AND(P70,$F70=$G70,$F70&gt;=PrSettings!$M$6),(ABS(M70-$F70)&lt;=1)*1,IF(AND(P70,$F70+$G70&gt;=PrSettings!$M$8),(ABS(M70-$F70)+ABS(N70-$G70)&lt;=1)*1,""))),"")</f>
        <v/>
      </c>
      <c r="T70" s="220"/>
      <c r="V70" s="186">
        <f t="shared" si="993"/>
        <v>24</v>
      </c>
      <c r="W70" s="187" t="str">
        <f t="shared" si="994"/>
        <v>Austria</v>
      </c>
      <c r="X70" s="188">
        <f t="shared" ref="X70:X74" si="1119">$D70</f>
        <v>63</v>
      </c>
      <c r="Y70" s="187" t="str">
        <f t="shared" si="995"/>
        <v>Jordan</v>
      </c>
      <c r="Z70" s="222"/>
      <c r="AA70" s="222"/>
      <c r="AB70" s="218"/>
      <c r="AC70" s="188" t="str">
        <f t="shared" si="996"/>
        <v/>
      </c>
      <c r="AD70" s="188" t="str">
        <f>IF((AC70&lt;&gt;""),IF(OR($F70&lt;&gt;$G70,PrSettings!$M$4="●"),(($F70-$G70)=(Z70-AA70))*1,0),"")</f>
        <v/>
      </c>
      <c r="AE70" s="188" t="str">
        <f t="shared" si="997"/>
        <v/>
      </c>
      <c r="AF70" s="188" t="str">
        <f>IF(AC70&lt;&gt;"",IF(ABS($F70-$G70)&gt;=PrSettings!$M$7,(ABS($F70-$G70-Z70+AA70)&lt;=1)*1,IF(AND(AC70,$F70=$G70,$F70&gt;=PrSettings!$M$6),(ABS(Z70-$F70)&lt;=1)*1,IF(AND(AC70,$F70+$G70&gt;=PrSettings!$M$8),(ABS(Z70-$F70)+ABS(AA70-$G70)&lt;=1)*1,""))),"")</f>
        <v/>
      </c>
      <c r="AG70" s="220"/>
      <c r="AI70" s="186">
        <f t="shared" si="998"/>
        <v>24</v>
      </c>
      <c r="AJ70" s="187" t="str">
        <f t="shared" si="999"/>
        <v>Austria</v>
      </c>
      <c r="AK70" s="188">
        <f t="shared" ref="AK70:AK74" si="1120">$D70</f>
        <v>63</v>
      </c>
      <c r="AL70" s="187" t="str">
        <f t="shared" si="1000"/>
        <v>Jordan</v>
      </c>
      <c r="AM70" s="222"/>
      <c r="AN70" s="222"/>
      <c r="AO70" s="218"/>
      <c r="AP70" s="188" t="str">
        <f t="shared" si="1001"/>
        <v/>
      </c>
      <c r="AQ70" s="188" t="str">
        <f>IF((AP70&lt;&gt;""),IF(OR($F70&lt;&gt;$G70,PrSettings!$M$4="●"),(($F70-$G70)=(AM70-AN70))*1,0),"")</f>
        <v/>
      </c>
      <c r="AR70" s="188" t="str">
        <f t="shared" si="1002"/>
        <v/>
      </c>
      <c r="AS70" s="188" t="str">
        <f>IF(AP70&lt;&gt;"",IF(ABS($F70-$G70)&gt;=PrSettings!$M$7,(ABS($F70-$G70-AM70+AN70)&lt;=1)*1,IF(AND(AP70,$F70=$G70,$F70&gt;=PrSettings!$M$6),(ABS(AM70-$F70)&lt;=1)*1,IF(AND(AP70,$F70+$G70&gt;=PrSettings!$M$8),(ABS(AM70-$F70)+ABS(AN70-$G70)&lt;=1)*1,""))),"")</f>
        <v/>
      </c>
      <c r="AT70" s="220"/>
      <c r="AV70" s="186">
        <f t="shared" si="1003"/>
        <v>24</v>
      </c>
      <c r="AW70" s="187" t="str">
        <f t="shared" si="1004"/>
        <v>Austria</v>
      </c>
      <c r="AX70" s="188">
        <f t="shared" ref="AX70:AX74" si="1121">$D70</f>
        <v>63</v>
      </c>
      <c r="AY70" s="187" t="str">
        <f t="shared" si="1005"/>
        <v>Jordan</v>
      </c>
      <c r="AZ70" s="222"/>
      <c r="BA70" s="222"/>
      <c r="BB70" s="218"/>
      <c r="BC70" s="188" t="str">
        <f t="shared" si="1006"/>
        <v/>
      </c>
      <c r="BD70" s="188" t="str">
        <f>IF((BC70&lt;&gt;""),IF(OR($F70&lt;&gt;$G70,PrSettings!$M$4="●"),(($F70-$G70)=(AZ70-BA70))*1,0),"")</f>
        <v/>
      </c>
      <c r="BE70" s="188" t="str">
        <f t="shared" si="1007"/>
        <v/>
      </c>
      <c r="BF70" s="188" t="str">
        <f>IF(BC70&lt;&gt;"",IF(ABS($F70-$G70)&gt;=PrSettings!$M$7,(ABS($F70-$G70-AZ70+BA70)&lt;=1)*1,IF(AND(BC70,$F70=$G70,$F70&gt;=PrSettings!$M$6),(ABS(AZ70-$F70)&lt;=1)*1,IF(AND(BC70,$F70+$G70&gt;=PrSettings!$M$8),(ABS(AZ70-$F70)+ABS(BA70-$G70)&lt;=1)*1,""))),"")</f>
        <v/>
      </c>
      <c r="BG70" s="220"/>
      <c r="BI70" s="186">
        <f t="shared" si="1008"/>
        <v>24</v>
      </c>
      <c r="BJ70" s="187" t="str">
        <f t="shared" si="1009"/>
        <v>Austria</v>
      </c>
      <c r="BK70" s="188">
        <f t="shared" ref="BK70:BK74" si="1122">$D70</f>
        <v>63</v>
      </c>
      <c r="BL70" s="187" t="str">
        <f t="shared" si="1010"/>
        <v>Jordan</v>
      </c>
      <c r="BM70" s="222"/>
      <c r="BN70" s="222"/>
      <c r="BO70" s="218"/>
      <c r="BP70" s="188" t="str">
        <f t="shared" si="1011"/>
        <v/>
      </c>
      <c r="BQ70" s="188" t="str">
        <f>IF((BP70&lt;&gt;""),IF(OR($F70&lt;&gt;$G70,PrSettings!$M$4="●"),(($F70-$G70)=(BM70-BN70))*1,0),"")</f>
        <v/>
      </c>
      <c r="BR70" s="188" t="str">
        <f t="shared" si="1012"/>
        <v/>
      </c>
      <c r="BS70" s="188" t="str">
        <f>IF(BP70&lt;&gt;"",IF(ABS($F70-$G70)&gt;=PrSettings!$M$7,(ABS($F70-$G70-BM70+BN70)&lt;=1)*1,IF(AND(BP70,$F70=$G70,$F70&gt;=PrSettings!$M$6),(ABS(BM70-$F70)&lt;=1)*1,IF(AND(BP70,$F70+$G70&gt;=PrSettings!$M$8),(ABS(BM70-$F70)+ABS(BN70-$G70)&lt;=1)*1,""))),"")</f>
        <v/>
      </c>
      <c r="BT70" s="220"/>
      <c r="BV70" s="186">
        <f t="shared" si="1013"/>
        <v>24</v>
      </c>
      <c r="BW70" s="187" t="str">
        <f t="shared" si="1014"/>
        <v>Austria</v>
      </c>
      <c r="BX70" s="188">
        <f t="shared" ref="BX70:BX74" si="1123">$D70</f>
        <v>63</v>
      </c>
      <c r="BY70" s="187" t="str">
        <f t="shared" si="1015"/>
        <v>Jordan</v>
      </c>
      <c r="BZ70" s="222"/>
      <c r="CA70" s="222"/>
      <c r="CB70" s="218"/>
      <c r="CC70" s="188" t="str">
        <f t="shared" si="1016"/>
        <v/>
      </c>
      <c r="CD70" s="188" t="str">
        <f>IF((CC70&lt;&gt;""),IF(OR($F70&lt;&gt;$G70,PrSettings!$M$4="●"),(($F70-$G70)=(BZ70-CA70))*1,0),"")</f>
        <v/>
      </c>
      <c r="CE70" s="188" t="str">
        <f t="shared" si="1017"/>
        <v/>
      </c>
      <c r="CF70" s="188" t="str">
        <f>IF(CC70&lt;&gt;"",IF(ABS($F70-$G70)&gt;=PrSettings!$M$7,(ABS($F70-$G70-BZ70+CA70)&lt;=1)*1,IF(AND(CC70,$F70=$G70,$F70&gt;=PrSettings!$M$6),(ABS(BZ70-$F70)&lt;=1)*1,IF(AND(CC70,$F70+$G70&gt;=PrSettings!$M$8),(ABS(BZ70-$F70)+ABS(CA70-$G70)&lt;=1)*1,""))),"")</f>
        <v/>
      </c>
      <c r="CG70" s="220"/>
      <c r="CI70" s="186">
        <f t="shared" si="1018"/>
        <v>24</v>
      </c>
      <c r="CJ70" s="187" t="str">
        <f t="shared" si="1019"/>
        <v>Austria</v>
      </c>
      <c r="CK70" s="188">
        <f t="shared" ref="CK70:CK74" si="1124">$D70</f>
        <v>63</v>
      </c>
      <c r="CL70" s="187" t="str">
        <f t="shared" si="1020"/>
        <v>Jordan</v>
      </c>
      <c r="CM70" s="222"/>
      <c r="CN70" s="222"/>
      <c r="CO70" s="218"/>
      <c r="CP70" s="188" t="str">
        <f t="shared" si="1021"/>
        <v/>
      </c>
      <c r="CQ70" s="188" t="str">
        <f>IF((CP70&lt;&gt;""),IF(OR($F70&lt;&gt;$G70,PrSettings!$M$4="●"),(($F70-$G70)=(CM70-CN70))*1,0),"")</f>
        <v/>
      </c>
      <c r="CR70" s="188" t="str">
        <f t="shared" si="1022"/>
        <v/>
      </c>
      <c r="CS70" s="188" t="str">
        <f>IF(CP70&lt;&gt;"",IF(ABS($F70-$G70)&gt;=PrSettings!$M$7,(ABS($F70-$G70-CM70+CN70)&lt;=1)*1,IF(AND(CP70,$F70=$G70,$F70&gt;=PrSettings!$M$6),(ABS(CM70-$F70)&lt;=1)*1,IF(AND(CP70,$F70+$G70&gt;=PrSettings!$M$8),(ABS(CM70-$F70)+ABS(CN70-$G70)&lt;=1)*1,""))),"")</f>
        <v/>
      </c>
      <c r="CT70" s="220"/>
      <c r="CV70" s="186">
        <f t="shared" si="1023"/>
        <v>24</v>
      </c>
      <c r="CW70" s="187" t="str">
        <f t="shared" si="1024"/>
        <v>Austria</v>
      </c>
      <c r="CX70" s="188">
        <f t="shared" ref="CX70:CX74" si="1125">$D70</f>
        <v>63</v>
      </c>
      <c r="CY70" s="187" t="str">
        <f t="shared" si="1025"/>
        <v>Jordan</v>
      </c>
      <c r="CZ70" s="222"/>
      <c r="DA70" s="222"/>
      <c r="DB70" s="218"/>
      <c r="DC70" s="188" t="str">
        <f t="shared" si="1026"/>
        <v/>
      </c>
      <c r="DD70" s="188" t="str">
        <f>IF((DC70&lt;&gt;""),IF(OR($F70&lt;&gt;$G70,PrSettings!$M$4="●"),(($F70-$G70)=(CZ70-DA70))*1,0),"")</f>
        <v/>
      </c>
      <c r="DE70" s="188" t="str">
        <f t="shared" si="1027"/>
        <v/>
      </c>
      <c r="DF70" s="188" t="str">
        <f>IF(DC70&lt;&gt;"",IF(ABS($F70-$G70)&gt;=PrSettings!$M$7,(ABS($F70-$G70-CZ70+DA70)&lt;=1)*1,IF(AND(DC70,$F70=$G70,$F70&gt;=PrSettings!$M$6),(ABS(CZ70-$F70)&lt;=1)*1,IF(AND(DC70,$F70+$G70&gt;=PrSettings!$M$8),(ABS(CZ70-$F70)+ABS(DA70-$G70)&lt;=1)*1,""))),"")</f>
        <v/>
      </c>
      <c r="DG70" s="220"/>
      <c r="DI70" s="186">
        <f t="shared" si="1028"/>
        <v>24</v>
      </c>
      <c r="DJ70" s="187" t="str">
        <f t="shared" si="1029"/>
        <v>Austria</v>
      </c>
      <c r="DK70" s="188">
        <f t="shared" ref="DK70:DK74" si="1126">$D70</f>
        <v>63</v>
      </c>
      <c r="DL70" s="187" t="str">
        <f t="shared" si="1030"/>
        <v>Jordan</v>
      </c>
      <c r="DM70" s="222"/>
      <c r="DN70" s="222"/>
      <c r="DO70" s="218"/>
      <c r="DP70" s="188" t="str">
        <f t="shared" si="1031"/>
        <v/>
      </c>
      <c r="DQ70" s="188" t="str">
        <f>IF((DP70&lt;&gt;""),IF(OR($F70&lt;&gt;$G70,PrSettings!$M$4="●"),(($F70-$G70)=(DM70-DN70))*1,0),"")</f>
        <v/>
      </c>
      <c r="DR70" s="188" t="str">
        <f t="shared" si="1032"/>
        <v/>
      </c>
      <c r="DS70" s="188" t="str">
        <f>IF(DP70&lt;&gt;"",IF(ABS($F70-$G70)&gt;=PrSettings!$M$7,(ABS($F70-$G70-DM70+DN70)&lt;=1)*1,IF(AND(DP70,$F70=$G70,$F70&gt;=PrSettings!$M$6),(ABS(DM70-$F70)&lt;=1)*1,IF(AND(DP70,$F70+$G70&gt;=PrSettings!$M$8),(ABS(DM70-$F70)+ABS(DN70-$G70)&lt;=1)*1,""))),"")</f>
        <v/>
      </c>
      <c r="DT70" s="220"/>
      <c r="DV70" s="186">
        <f t="shared" si="1033"/>
        <v>24</v>
      </c>
      <c r="DW70" s="187" t="str">
        <f t="shared" si="1034"/>
        <v>Austria</v>
      </c>
      <c r="DX70" s="188">
        <f t="shared" ref="DX70:DX74" si="1127">$D70</f>
        <v>63</v>
      </c>
      <c r="DY70" s="187" t="str">
        <f t="shared" si="1035"/>
        <v>Jordan</v>
      </c>
      <c r="DZ70" s="222"/>
      <c r="EA70" s="222"/>
      <c r="EB70" s="218"/>
      <c r="EC70" s="188" t="str">
        <f t="shared" si="1036"/>
        <v/>
      </c>
      <c r="ED70" s="188" t="str">
        <f>IF((EC70&lt;&gt;""),IF(OR($F70&lt;&gt;$G70,PrSettings!$M$4="●"),(($F70-$G70)=(DZ70-EA70))*1,0),"")</f>
        <v/>
      </c>
      <c r="EE70" s="188" t="str">
        <f t="shared" si="1037"/>
        <v/>
      </c>
      <c r="EF70" s="188" t="str">
        <f>IF(EC70&lt;&gt;"",IF(ABS($F70-$G70)&gt;=PrSettings!$M$7,(ABS($F70-$G70-DZ70+EA70)&lt;=1)*1,IF(AND(EC70,$F70=$G70,$F70&gt;=PrSettings!$M$6),(ABS(DZ70-$F70)&lt;=1)*1,IF(AND(EC70,$F70+$G70&gt;=PrSettings!$M$8),(ABS(DZ70-$F70)+ABS(EA70-$G70)&lt;=1)*1,""))),"")</f>
        <v/>
      </c>
      <c r="EG70" s="220"/>
      <c r="EI70" s="186">
        <f t="shared" si="1038"/>
        <v>24</v>
      </c>
      <c r="EJ70" s="187" t="str">
        <f t="shared" si="1039"/>
        <v>Austria</v>
      </c>
      <c r="EK70" s="188">
        <f t="shared" ref="EK70:EK74" si="1128">$D70</f>
        <v>63</v>
      </c>
      <c r="EL70" s="187" t="str">
        <f t="shared" si="1040"/>
        <v>Jordan</v>
      </c>
      <c r="EM70" s="222"/>
      <c r="EN70" s="222"/>
      <c r="EO70" s="218"/>
      <c r="EP70" s="188" t="str">
        <f t="shared" si="1041"/>
        <v/>
      </c>
      <c r="EQ70" s="188" t="str">
        <f>IF((EP70&lt;&gt;""),IF(OR($F70&lt;&gt;$G70,PrSettings!$M$4="●"),(($F70-$G70)=(EM70-EN70))*1,0),"")</f>
        <v/>
      </c>
      <c r="ER70" s="188" t="str">
        <f t="shared" si="1042"/>
        <v/>
      </c>
      <c r="ES70" s="188" t="str">
        <f>IF(EP70&lt;&gt;"",IF(ABS($F70-$G70)&gt;=PrSettings!$M$7,(ABS($F70-$G70-EM70+EN70)&lt;=1)*1,IF(AND(EP70,$F70=$G70,$F70&gt;=PrSettings!$M$6),(ABS(EM70-$F70)&lt;=1)*1,IF(AND(EP70,$F70+$G70&gt;=PrSettings!$M$8),(ABS(EM70-$F70)+ABS(EN70-$G70)&lt;=1)*1,""))),"")</f>
        <v/>
      </c>
      <c r="ET70" s="220"/>
      <c r="EV70" s="186">
        <f t="shared" si="1043"/>
        <v>24</v>
      </c>
      <c r="EW70" s="187" t="str">
        <f t="shared" si="1044"/>
        <v>Austria</v>
      </c>
      <c r="EX70" s="188">
        <f t="shared" ref="EX70:EX74" si="1129">$D70</f>
        <v>63</v>
      </c>
      <c r="EY70" s="187" t="str">
        <f t="shared" si="1045"/>
        <v>Jordan</v>
      </c>
      <c r="EZ70" s="222"/>
      <c r="FA70" s="222"/>
      <c r="FB70" s="218"/>
      <c r="FC70" s="188" t="str">
        <f t="shared" si="1046"/>
        <v/>
      </c>
      <c r="FD70" s="188" t="str">
        <f>IF((FC70&lt;&gt;""),IF(OR($F70&lt;&gt;$G70,PrSettings!$M$4="●"),(($F70-$G70)=(EZ70-FA70))*1,0),"")</f>
        <v/>
      </c>
      <c r="FE70" s="188" t="str">
        <f t="shared" si="1047"/>
        <v/>
      </c>
      <c r="FF70" s="188" t="str">
        <f>IF(FC70&lt;&gt;"",IF(ABS($F70-$G70)&gt;=PrSettings!$M$7,(ABS($F70-$G70-EZ70+FA70)&lt;=1)*1,IF(AND(FC70,$F70=$G70,$F70&gt;=PrSettings!$M$6),(ABS(EZ70-$F70)&lt;=1)*1,IF(AND(FC70,$F70+$G70&gt;=PrSettings!$M$8),(ABS(EZ70-$F70)+ABS(FA70-$G70)&lt;=1)*1,""))),"")</f>
        <v/>
      </c>
      <c r="FG70" s="220"/>
      <c r="FI70" s="186">
        <f t="shared" si="1048"/>
        <v>24</v>
      </c>
      <c r="FJ70" s="187" t="str">
        <f t="shared" si="1049"/>
        <v>Austria</v>
      </c>
      <c r="FK70" s="188">
        <f t="shared" ref="FK70:FK74" si="1130">$D70</f>
        <v>63</v>
      </c>
      <c r="FL70" s="187" t="str">
        <f t="shared" si="1050"/>
        <v>Jordan</v>
      </c>
      <c r="FM70" s="222"/>
      <c r="FN70" s="222"/>
      <c r="FO70" s="218"/>
      <c r="FP70" s="188" t="str">
        <f t="shared" si="1051"/>
        <v/>
      </c>
      <c r="FQ70" s="188" t="str">
        <f>IF((FP70&lt;&gt;""),IF(OR($F70&lt;&gt;$G70,PrSettings!$M$4="●"),(($F70-$G70)=(FM70-FN70))*1,0),"")</f>
        <v/>
      </c>
      <c r="FR70" s="188" t="str">
        <f t="shared" si="1052"/>
        <v/>
      </c>
      <c r="FS70" s="188" t="str">
        <f>IF(FP70&lt;&gt;"",IF(ABS($F70-$G70)&gt;=PrSettings!$M$7,(ABS($F70-$G70-FM70+FN70)&lt;=1)*1,IF(AND(FP70,$F70=$G70,$F70&gt;=PrSettings!$M$6),(ABS(FM70-$F70)&lt;=1)*1,IF(AND(FP70,$F70+$G70&gt;=PrSettings!$M$8),(ABS(FM70-$F70)+ABS(FN70-$G70)&lt;=1)*1,""))),"")</f>
        <v/>
      </c>
      <c r="FT70" s="220"/>
      <c r="FV70" s="186">
        <f t="shared" si="1053"/>
        <v>24</v>
      </c>
      <c r="FW70" s="187" t="str">
        <f t="shared" si="1054"/>
        <v>Austria</v>
      </c>
      <c r="FX70" s="188">
        <f t="shared" ref="FX70:FX74" si="1131">$D70</f>
        <v>63</v>
      </c>
      <c r="FY70" s="187" t="str">
        <f t="shared" si="1055"/>
        <v>Jordan</v>
      </c>
      <c r="FZ70" s="222"/>
      <c r="GA70" s="222"/>
      <c r="GB70" s="218"/>
      <c r="GC70" s="188" t="str">
        <f t="shared" si="1056"/>
        <v/>
      </c>
      <c r="GD70" s="188" t="str">
        <f>IF((GC70&lt;&gt;""),IF(OR($F70&lt;&gt;$G70,PrSettings!$M$4="●"),(($F70-$G70)=(FZ70-GA70))*1,0),"")</f>
        <v/>
      </c>
      <c r="GE70" s="188" t="str">
        <f t="shared" si="1057"/>
        <v/>
      </c>
      <c r="GF70" s="188" t="str">
        <f>IF(GC70&lt;&gt;"",IF(ABS($F70-$G70)&gt;=PrSettings!$M$7,(ABS($F70-$G70-FZ70+GA70)&lt;=1)*1,IF(AND(GC70,$F70=$G70,$F70&gt;=PrSettings!$M$6),(ABS(FZ70-$F70)&lt;=1)*1,IF(AND(GC70,$F70+$G70&gt;=PrSettings!$M$8),(ABS(FZ70-$F70)+ABS(GA70-$G70)&lt;=1)*1,""))),"")</f>
        <v/>
      </c>
      <c r="GG70" s="220"/>
      <c r="GI70" s="186">
        <f t="shared" si="1058"/>
        <v>24</v>
      </c>
      <c r="GJ70" s="187" t="str">
        <f t="shared" si="1059"/>
        <v>Austria</v>
      </c>
      <c r="GK70" s="188">
        <f t="shared" ref="GK70:GK74" si="1132">$D70</f>
        <v>63</v>
      </c>
      <c r="GL70" s="187" t="str">
        <f t="shared" si="1060"/>
        <v>Jordan</v>
      </c>
      <c r="GM70" s="222"/>
      <c r="GN70" s="222"/>
      <c r="GO70" s="218"/>
      <c r="GP70" s="188" t="str">
        <f t="shared" si="1061"/>
        <v/>
      </c>
      <c r="GQ70" s="188" t="str">
        <f>IF((GP70&lt;&gt;""),IF(OR($F70&lt;&gt;$G70,PrSettings!$M$4="●"),(($F70-$G70)=(GM70-GN70))*1,0),"")</f>
        <v/>
      </c>
      <c r="GR70" s="188" t="str">
        <f t="shared" si="1062"/>
        <v/>
      </c>
      <c r="GS70" s="188" t="str">
        <f>IF(GP70&lt;&gt;"",IF(ABS($F70-$G70)&gt;=PrSettings!$M$7,(ABS($F70-$G70-GM70+GN70)&lt;=1)*1,IF(AND(GP70,$F70=$G70,$F70&gt;=PrSettings!$M$6),(ABS(GM70-$F70)&lt;=1)*1,IF(AND(GP70,$F70+$G70&gt;=PrSettings!$M$8),(ABS(GM70-$F70)+ABS(GN70-$G70)&lt;=1)*1,""))),"")</f>
        <v/>
      </c>
      <c r="GT70" s="220"/>
      <c r="GV70" s="186">
        <f t="shared" si="1063"/>
        <v>24</v>
      </c>
      <c r="GW70" s="187" t="str">
        <f t="shared" si="1064"/>
        <v>Austria</v>
      </c>
      <c r="GX70" s="188">
        <f t="shared" ref="GX70:GX74" si="1133">$D70</f>
        <v>63</v>
      </c>
      <c r="GY70" s="187" t="str">
        <f t="shared" si="1065"/>
        <v>Jordan</v>
      </c>
      <c r="GZ70" s="222"/>
      <c r="HA70" s="222"/>
      <c r="HB70" s="218"/>
      <c r="HC70" s="188" t="str">
        <f t="shared" si="1066"/>
        <v/>
      </c>
      <c r="HD70" s="188" t="str">
        <f>IF((HC70&lt;&gt;""),IF(OR($F70&lt;&gt;$G70,PrSettings!$M$4="●"),(($F70-$G70)=(GZ70-HA70))*1,0),"")</f>
        <v/>
      </c>
      <c r="HE70" s="188" t="str">
        <f t="shared" si="1067"/>
        <v/>
      </c>
      <c r="HF70" s="188" t="str">
        <f>IF(HC70&lt;&gt;"",IF(ABS($F70-$G70)&gt;=PrSettings!$M$7,(ABS($F70-$G70-GZ70+HA70)&lt;=1)*1,IF(AND(HC70,$F70=$G70,$F70&gt;=PrSettings!$M$6),(ABS(GZ70-$F70)&lt;=1)*1,IF(AND(HC70,$F70+$G70&gt;=PrSettings!$M$8),(ABS(GZ70-$F70)+ABS(HA70-$G70)&lt;=1)*1,""))),"")</f>
        <v/>
      </c>
      <c r="HG70" s="220"/>
      <c r="HI70" s="186">
        <f t="shared" si="1068"/>
        <v>24</v>
      </c>
      <c r="HJ70" s="187" t="str">
        <f t="shared" si="1069"/>
        <v>Austria</v>
      </c>
      <c r="HK70" s="188">
        <f t="shared" ref="HK70:HK74" si="1134">$D70</f>
        <v>63</v>
      </c>
      <c r="HL70" s="187" t="str">
        <f t="shared" si="1070"/>
        <v>Jordan</v>
      </c>
      <c r="HM70" s="222"/>
      <c r="HN70" s="222"/>
      <c r="HO70" s="218"/>
      <c r="HP70" s="188" t="str">
        <f t="shared" si="1071"/>
        <v/>
      </c>
      <c r="HQ70" s="188" t="str">
        <f>IF((HP70&lt;&gt;""),IF(OR($F70&lt;&gt;$G70,PrSettings!$M$4="●"),(($F70-$G70)=(HM70-HN70))*1,0),"")</f>
        <v/>
      </c>
      <c r="HR70" s="188" t="str">
        <f t="shared" si="1072"/>
        <v/>
      </c>
      <c r="HS70" s="188" t="str">
        <f>IF(HP70&lt;&gt;"",IF(ABS($F70-$G70)&gt;=PrSettings!$M$7,(ABS($F70-$G70-HM70+HN70)&lt;=1)*1,IF(AND(HP70,$F70=$G70,$F70&gt;=PrSettings!$M$6),(ABS(HM70-$F70)&lt;=1)*1,IF(AND(HP70,$F70+$G70&gt;=PrSettings!$M$8),(ABS(HM70-$F70)+ABS(HN70-$G70)&lt;=1)*1,""))),"")</f>
        <v/>
      </c>
      <c r="HT70" s="220"/>
      <c r="HV70" s="186">
        <f t="shared" si="1073"/>
        <v>24</v>
      </c>
      <c r="HW70" s="187" t="str">
        <f t="shared" si="1074"/>
        <v>Austria</v>
      </c>
      <c r="HX70" s="188">
        <f t="shared" ref="HX70:HX74" si="1135">$D70</f>
        <v>63</v>
      </c>
      <c r="HY70" s="187" t="str">
        <f t="shared" si="1075"/>
        <v>Jordan</v>
      </c>
      <c r="HZ70" s="222"/>
      <c r="IA70" s="222"/>
      <c r="IB70" s="218"/>
      <c r="IC70" s="188" t="str">
        <f t="shared" si="1076"/>
        <v/>
      </c>
      <c r="ID70" s="188" t="str">
        <f>IF((IC70&lt;&gt;""),IF(OR($F70&lt;&gt;$G70,PrSettings!$M$4="●"),(($F70-$G70)=(HZ70-IA70))*1,0),"")</f>
        <v/>
      </c>
      <c r="IE70" s="188" t="str">
        <f t="shared" si="1077"/>
        <v/>
      </c>
      <c r="IF70" s="188" t="str">
        <f>IF(IC70&lt;&gt;"",IF(ABS($F70-$G70)&gt;=PrSettings!$M$7,(ABS($F70-$G70-HZ70+IA70)&lt;=1)*1,IF(AND(IC70,$F70=$G70,$F70&gt;=PrSettings!$M$6),(ABS(HZ70-$F70)&lt;=1)*1,IF(AND(IC70,$F70+$G70&gt;=PrSettings!$M$8),(ABS(HZ70-$F70)+ABS(IA70-$G70)&lt;=1)*1,""))),"")</f>
        <v/>
      </c>
      <c r="IG70" s="220"/>
      <c r="II70" s="186">
        <f t="shared" si="1078"/>
        <v>24</v>
      </c>
      <c r="IJ70" s="187" t="str">
        <f t="shared" si="1079"/>
        <v>Austria</v>
      </c>
      <c r="IK70" s="188">
        <f t="shared" ref="IK70:IK74" si="1136">$D70</f>
        <v>63</v>
      </c>
      <c r="IL70" s="187" t="str">
        <f t="shared" si="1080"/>
        <v>Jordan</v>
      </c>
      <c r="IM70" s="222"/>
      <c r="IN70" s="222"/>
      <c r="IO70" s="218"/>
      <c r="IP70" s="188" t="str">
        <f t="shared" si="1081"/>
        <v/>
      </c>
      <c r="IQ70" s="188" t="str">
        <f>IF((IP70&lt;&gt;""),IF(OR($F70&lt;&gt;$G70,PrSettings!$M$4="●"),(($F70-$G70)=(IM70-IN70))*1,0),"")</f>
        <v/>
      </c>
      <c r="IR70" s="188" t="str">
        <f t="shared" si="1082"/>
        <v/>
      </c>
      <c r="IS70" s="188" t="str">
        <f>IF(IP70&lt;&gt;"",IF(ABS($F70-$G70)&gt;=PrSettings!$M$7,(ABS($F70-$G70-IM70+IN70)&lt;=1)*1,IF(AND(IP70,$F70=$G70,$F70&gt;=PrSettings!$M$6),(ABS(IM70-$F70)&lt;=1)*1,IF(AND(IP70,$F70+$G70&gt;=PrSettings!$M$8),(ABS(IM70-$F70)+ABS(IN70-$G70)&lt;=1)*1,""))),"")</f>
        <v/>
      </c>
      <c r="IT70" s="220"/>
      <c r="IV70" s="186">
        <f t="shared" si="1083"/>
        <v>24</v>
      </c>
      <c r="IW70" s="187" t="str">
        <f t="shared" si="1084"/>
        <v>Austria</v>
      </c>
      <c r="IX70" s="188">
        <f t="shared" ref="IX70:IX74" si="1137">$D70</f>
        <v>63</v>
      </c>
      <c r="IY70" s="187" t="str">
        <f t="shared" si="1085"/>
        <v>Jordan</v>
      </c>
      <c r="IZ70" s="222"/>
      <c r="JA70" s="222"/>
      <c r="JB70" s="218"/>
      <c r="JC70" s="188" t="str">
        <f t="shared" si="1086"/>
        <v/>
      </c>
      <c r="JD70" s="188" t="str">
        <f>IF((JC70&lt;&gt;""),IF(OR($F70&lt;&gt;$G70,PrSettings!$M$4="●"),(($F70-$G70)=(IZ70-JA70))*1,0),"")</f>
        <v/>
      </c>
      <c r="JE70" s="188" t="str">
        <f t="shared" si="1087"/>
        <v/>
      </c>
      <c r="JF70" s="188" t="str">
        <f>IF(JC70&lt;&gt;"",IF(ABS($F70-$G70)&gt;=PrSettings!$M$7,(ABS($F70-$G70-IZ70+JA70)&lt;=1)*1,IF(AND(JC70,$F70=$G70,$F70&gt;=PrSettings!$M$6),(ABS(IZ70-$F70)&lt;=1)*1,IF(AND(JC70,$F70+$G70&gt;=PrSettings!$M$8),(ABS(IZ70-$F70)+ABS(JA70-$G70)&lt;=1)*1,""))),"")</f>
        <v/>
      </c>
      <c r="JG70" s="220"/>
      <c r="JI70" s="186">
        <f t="shared" si="1088"/>
        <v>24</v>
      </c>
      <c r="JJ70" s="187" t="str">
        <f t="shared" si="1089"/>
        <v>Austria</v>
      </c>
      <c r="JK70" s="188">
        <f t="shared" ref="JK70:JK74" si="1138">$D70</f>
        <v>63</v>
      </c>
      <c r="JL70" s="187" t="str">
        <f t="shared" si="1090"/>
        <v>Jordan</v>
      </c>
      <c r="JM70" s="222"/>
      <c r="JN70" s="222"/>
      <c r="JO70" s="218"/>
      <c r="JP70" s="188" t="str">
        <f t="shared" si="1091"/>
        <v/>
      </c>
      <c r="JQ70" s="188" t="str">
        <f>IF((JP70&lt;&gt;""),IF(OR($F70&lt;&gt;$G70,PrSettings!$M$4="●"),(($F70-$G70)=(JM70-JN70))*1,0),"")</f>
        <v/>
      </c>
      <c r="JR70" s="188" t="str">
        <f t="shared" si="1092"/>
        <v/>
      </c>
      <c r="JS70" s="188" t="str">
        <f>IF(JP70&lt;&gt;"",IF(ABS($F70-$G70)&gt;=PrSettings!$M$7,(ABS($F70-$G70-JM70+JN70)&lt;=1)*1,IF(AND(JP70,$F70=$G70,$F70&gt;=PrSettings!$M$6),(ABS(JM70-$F70)&lt;=1)*1,IF(AND(JP70,$F70+$G70&gt;=PrSettings!$M$8),(ABS(JM70-$F70)+ABS(JN70-$G70)&lt;=1)*1,""))),"")</f>
        <v/>
      </c>
      <c r="JT70" s="220"/>
      <c r="JV70" s="186">
        <f t="shared" si="1093"/>
        <v>24</v>
      </c>
      <c r="JW70" s="187" t="str">
        <f t="shared" si="1094"/>
        <v>Austria</v>
      </c>
      <c r="JX70" s="188">
        <f t="shared" ref="JX70:JX74" si="1139">$D70</f>
        <v>63</v>
      </c>
      <c r="JY70" s="187" t="str">
        <f t="shared" si="1095"/>
        <v>Jordan</v>
      </c>
      <c r="JZ70" s="222"/>
      <c r="KA70" s="222"/>
      <c r="KB70" s="218"/>
      <c r="KC70" s="188" t="str">
        <f t="shared" si="1096"/>
        <v/>
      </c>
      <c r="KD70" s="188" t="str">
        <f>IF((KC70&lt;&gt;""),IF(OR($F70&lt;&gt;$G70,PrSettings!$M$4="●"),(($F70-$G70)=(JZ70-KA70))*1,0),"")</f>
        <v/>
      </c>
      <c r="KE70" s="188" t="str">
        <f t="shared" si="1097"/>
        <v/>
      </c>
      <c r="KF70" s="188" t="str">
        <f>IF(KC70&lt;&gt;"",IF(ABS($F70-$G70)&gt;=PrSettings!$M$7,(ABS($F70-$G70-JZ70+KA70)&lt;=1)*1,IF(AND(KC70,$F70=$G70,$F70&gt;=PrSettings!$M$6),(ABS(JZ70-$F70)&lt;=1)*1,IF(AND(KC70,$F70+$G70&gt;=PrSettings!$M$8),(ABS(JZ70-$F70)+ABS(KA70-$G70)&lt;=1)*1,""))),"")</f>
        <v/>
      </c>
      <c r="KG70" s="220"/>
      <c r="KI70" s="186">
        <f t="shared" si="1098"/>
        <v>24</v>
      </c>
      <c r="KJ70" s="187" t="str">
        <f t="shared" si="1099"/>
        <v>Austria</v>
      </c>
      <c r="KK70" s="188">
        <f t="shared" ref="KK70:KK74" si="1140">$D70</f>
        <v>63</v>
      </c>
      <c r="KL70" s="187" t="str">
        <f t="shared" si="1100"/>
        <v>Jordan</v>
      </c>
      <c r="KM70" s="222"/>
      <c r="KN70" s="222"/>
      <c r="KO70" s="218"/>
      <c r="KP70" s="188" t="str">
        <f t="shared" si="1101"/>
        <v/>
      </c>
      <c r="KQ70" s="188" t="str">
        <f>IF((KP70&lt;&gt;""),IF(OR($F70&lt;&gt;$G70,PrSettings!$M$4="●"),(($F70-$G70)=(KM70-KN70))*1,0),"")</f>
        <v/>
      </c>
      <c r="KR70" s="188" t="str">
        <f t="shared" si="1102"/>
        <v/>
      </c>
      <c r="KS70" s="188" t="str">
        <f>IF(KP70&lt;&gt;"",IF(ABS($F70-$G70)&gt;=PrSettings!$M$7,(ABS($F70-$G70-KM70+KN70)&lt;=1)*1,IF(AND(KP70,$F70=$G70,$F70&gt;=PrSettings!$M$6),(ABS(KM70-$F70)&lt;=1)*1,IF(AND(KP70,$F70+$G70&gt;=PrSettings!$M$8),(ABS(KM70-$F70)+ABS(KN70-$G70)&lt;=1)*1,""))),"")</f>
        <v/>
      </c>
      <c r="KT70" s="220"/>
      <c r="KV70" s="186">
        <f t="shared" si="1103"/>
        <v>24</v>
      </c>
      <c r="KW70" s="187" t="str">
        <f t="shared" si="1104"/>
        <v>Austria</v>
      </c>
      <c r="KX70" s="188">
        <f t="shared" ref="KX70:KX74" si="1141">$D70</f>
        <v>63</v>
      </c>
      <c r="KY70" s="187" t="str">
        <f t="shared" si="1105"/>
        <v>Jordan</v>
      </c>
      <c r="KZ70" s="222"/>
      <c r="LA70" s="222"/>
      <c r="LB70" s="218"/>
      <c r="LC70" s="188" t="str">
        <f t="shared" si="1106"/>
        <v/>
      </c>
      <c r="LD70" s="188" t="str">
        <f>IF((LC70&lt;&gt;""),IF(OR($F70&lt;&gt;$G70,PrSettings!$M$4="●"),(($F70-$G70)=(KZ70-LA70))*1,0),"")</f>
        <v/>
      </c>
      <c r="LE70" s="188" t="str">
        <f t="shared" si="1107"/>
        <v/>
      </c>
      <c r="LF70" s="188" t="str">
        <f>IF(LC70&lt;&gt;"",IF(ABS($F70-$G70)&gt;=PrSettings!$M$7,(ABS($F70-$G70-KZ70+LA70)&lt;=1)*1,IF(AND(LC70,$F70=$G70,$F70&gt;=PrSettings!$M$6),(ABS(KZ70-$F70)&lt;=1)*1,IF(AND(LC70,$F70+$G70&gt;=PrSettings!$M$8),(ABS(KZ70-$F70)+ABS(LA70-$G70)&lt;=1)*1,""))),"")</f>
        <v/>
      </c>
      <c r="LG70" s="220"/>
      <c r="LI70" s="186">
        <f t="shared" si="1108"/>
        <v>24</v>
      </c>
      <c r="LJ70" s="187" t="str">
        <f t="shared" si="1109"/>
        <v>Austria</v>
      </c>
      <c r="LK70" s="188">
        <f t="shared" ref="LK70:LK74" si="1142">$D70</f>
        <v>63</v>
      </c>
      <c r="LL70" s="187" t="str">
        <f t="shared" si="1110"/>
        <v>Jordan</v>
      </c>
      <c r="LM70" s="222"/>
      <c r="LN70" s="222"/>
      <c r="LO70" s="218"/>
      <c r="LP70" s="188" t="str">
        <f t="shared" si="1111"/>
        <v/>
      </c>
      <c r="LQ70" s="188" t="str">
        <f>IF((LP70&lt;&gt;""),IF(OR($F70&lt;&gt;$G70,PrSettings!$M$4="●"),(($F70-$G70)=(LM70-LN70))*1,0),"")</f>
        <v/>
      </c>
      <c r="LR70" s="188" t="str">
        <f t="shared" si="1112"/>
        <v/>
      </c>
      <c r="LS70" s="188" t="str">
        <f>IF(LP70&lt;&gt;"",IF(ABS($F70-$G70)&gt;=PrSettings!$M$7,(ABS($F70-$G70-LM70+LN70)&lt;=1)*1,IF(AND(LP70,$F70=$G70,$F70&gt;=PrSettings!$M$6),(ABS(LM70-$F70)&lt;=1)*1,IF(AND(LP70,$F70+$G70&gt;=PrSettings!$M$8),(ABS(LM70-$F70)+ABS(LN70-$G70)&lt;=1)*1,""))),"")</f>
        <v/>
      </c>
      <c r="LT70" s="220"/>
      <c r="LV70" s="186">
        <f t="shared" si="1113"/>
        <v>24</v>
      </c>
      <c r="LW70" s="187" t="str">
        <f t="shared" si="1114"/>
        <v>Austria</v>
      </c>
      <c r="LX70" s="188">
        <f t="shared" ref="LX70:LX74" si="1143">$D70</f>
        <v>63</v>
      </c>
      <c r="LY70" s="187" t="str">
        <f t="shared" si="1115"/>
        <v>Jordan</v>
      </c>
      <c r="LZ70" s="222"/>
      <c r="MA70" s="222"/>
      <c r="MB70" s="218"/>
      <c r="MC70" s="188" t="str">
        <f t="shared" si="1116"/>
        <v/>
      </c>
      <c r="MD70" s="188" t="str">
        <f>IF((MC70&lt;&gt;""),IF(OR($F70&lt;&gt;$G70,PrSettings!$M$4="●"),(($F70-$G70)=(LZ70-MA70))*1,0),"")</f>
        <v/>
      </c>
      <c r="ME70" s="188" t="str">
        <f t="shared" si="1117"/>
        <v/>
      </c>
      <c r="MF70" s="188" t="str">
        <f>IF(MC70&lt;&gt;"",IF(ABS($F70-$G70)&gt;=PrSettings!$M$7,(ABS($F70-$G70-LZ70+MA70)&lt;=1)*1,IF(AND(MC70,$F70=$G70,$F70&gt;=PrSettings!$M$6),(ABS(LZ70-$F70)&lt;=1)*1,IF(AND(MC70,$F70+$G70&gt;=PrSettings!$M$8),(ABS(LZ70-$F70)+ABS(MA70-$G70)&lt;=1)*1,""))),"")</f>
        <v/>
      </c>
      <c r="MG70" s="220"/>
    </row>
    <row r="71" spans="2:345">
      <c r="B71" s="186">
        <f>INDEX(Groups!$C$7:$C$65,MATCH(C71,Groups!$D$7:$D$65,0))</f>
        <v>3</v>
      </c>
      <c r="C71" s="187" t="str">
        <f>CalcJ!$P$24</f>
        <v>Argentina</v>
      </c>
      <c r="D71" s="188">
        <f>INDEX(Groups!$C$7:$C$65,MATCH(E71,Groups!$D$7:$D$65,0))</f>
        <v>24</v>
      </c>
      <c r="E71" s="187" t="str">
        <f>CalcJ!$Q$24</f>
        <v>Austria</v>
      </c>
      <c r="F71" s="189" t="str">
        <f>CalcJ!$R$24</f>
        <v/>
      </c>
      <c r="G71" s="190" t="str">
        <f>CalcJ!$S$24</f>
        <v/>
      </c>
      <c r="I71" s="186">
        <f t="shared" si="988"/>
        <v>3</v>
      </c>
      <c r="J71" s="187" t="str">
        <f t="shared" si="989"/>
        <v>Argentina</v>
      </c>
      <c r="K71" s="188">
        <f t="shared" si="1118"/>
        <v>24</v>
      </c>
      <c r="L71" s="187" t="str">
        <f t="shared" si="990"/>
        <v>Austria</v>
      </c>
      <c r="M71" s="222"/>
      <c r="N71" s="222"/>
      <c r="O71" s="218"/>
      <c r="P71" s="188" t="str">
        <f t="shared" si="991"/>
        <v/>
      </c>
      <c r="Q71" s="188" t="str">
        <f>IF((P71&lt;&gt;""),IF(OR($F71&lt;&gt;$G71,PrSettings!$M$4="●"),(($F71-$G71)=(M71-N71))*1,0),"")</f>
        <v/>
      </c>
      <c r="R71" s="188" t="str">
        <f t="shared" si="992"/>
        <v/>
      </c>
      <c r="S71" s="188" t="str">
        <f>IF(P71&lt;&gt;"",IF(ABS($F71-$G71)&gt;=PrSettings!$M$7,(ABS($F71-$G71-M71+N71)&lt;=1)*1,IF(AND(P71,$F71=$G71,$F71&gt;=PrSettings!$M$6),(ABS(M71-$F71)&lt;=1)*1,IF(AND(P71,$F71+$G71&gt;=PrSettings!$M$8),(ABS(M71-$F71)+ABS(N71-$G71)&lt;=1)*1,""))),"")</f>
        <v/>
      </c>
      <c r="T71" s="220"/>
      <c r="V71" s="186">
        <f t="shared" si="993"/>
        <v>3</v>
      </c>
      <c r="W71" s="187" t="str">
        <f t="shared" si="994"/>
        <v>Argentina</v>
      </c>
      <c r="X71" s="188">
        <f t="shared" si="1119"/>
        <v>24</v>
      </c>
      <c r="Y71" s="187" t="str">
        <f t="shared" si="995"/>
        <v>Austria</v>
      </c>
      <c r="Z71" s="222"/>
      <c r="AA71" s="222"/>
      <c r="AB71" s="218"/>
      <c r="AC71" s="188" t="str">
        <f t="shared" si="996"/>
        <v/>
      </c>
      <c r="AD71" s="188" t="str">
        <f>IF((AC71&lt;&gt;""),IF(OR($F71&lt;&gt;$G71,PrSettings!$M$4="●"),(($F71-$G71)=(Z71-AA71))*1,0),"")</f>
        <v/>
      </c>
      <c r="AE71" s="188" t="str">
        <f t="shared" si="997"/>
        <v/>
      </c>
      <c r="AF71" s="188" t="str">
        <f>IF(AC71&lt;&gt;"",IF(ABS($F71-$G71)&gt;=PrSettings!$M$7,(ABS($F71-$G71-Z71+AA71)&lt;=1)*1,IF(AND(AC71,$F71=$G71,$F71&gt;=PrSettings!$M$6),(ABS(Z71-$F71)&lt;=1)*1,IF(AND(AC71,$F71+$G71&gt;=PrSettings!$M$8),(ABS(Z71-$F71)+ABS(AA71-$G71)&lt;=1)*1,""))),"")</f>
        <v/>
      </c>
      <c r="AG71" s="220"/>
      <c r="AI71" s="186">
        <f t="shared" si="998"/>
        <v>3</v>
      </c>
      <c r="AJ71" s="187" t="str">
        <f t="shared" si="999"/>
        <v>Argentina</v>
      </c>
      <c r="AK71" s="188">
        <f t="shared" si="1120"/>
        <v>24</v>
      </c>
      <c r="AL71" s="187" t="str">
        <f t="shared" si="1000"/>
        <v>Austria</v>
      </c>
      <c r="AM71" s="222"/>
      <c r="AN71" s="222"/>
      <c r="AO71" s="218"/>
      <c r="AP71" s="188" t="str">
        <f t="shared" si="1001"/>
        <v/>
      </c>
      <c r="AQ71" s="188" t="str">
        <f>IF((AP71&lt;&gt;""),IF(OR($F71&lt;&gt;$G71,PrSettings!$M$4="●"),(($F71-$G71)=(AM71-AN71))*1,0),"")</f>
        <v/>
      </c>
      <c r="AR71" s="188" t="str">
        <f t="shared" si="1002"/>
        <v/>
      </c>
      <c r="AS71" s="188" t="str">
        <f>IF(AP71&lt;&gt;"",IF(ABS($F71-$G71)&gt;=PrSettings!$M$7,(ABS($F71-$G71-AM71+AN71)&lt;=1)*1,IF(AND(AP71,$F71=$G71,$F71&gt;=PrSettings!$M$6),(ABS(AM71-$F71)&lt;=1)*1,IF(AND(AP71,$F71+$G71&gt;=PrSettings!$M$8),(ABS(AM71-$F71)+ABS(AN71-$G71)&lt;=1)*1,""))),"")</f>
        <v/>
      </c>
      <c r="AT71" s="220"/>
      <c r="AV71" s="186">
        <f t="shared" si="1003"/>
        <v>3</v>
      </c>
      <c r="AW71" s="187" t="str">
        <f t="shared" si="1004"/>
        <v>Argentina</v>
      </c>
      <c r="AX71" s="188">
        <f t="shared" si="1121"/>
        <v>24</v>
      </c>
      <c r="AY71" s="187" t="str">
        <f t="shared" si="1005"/>
        <v>Austria</v>
      </c>
      <c r="AZ71" s="222"/>
      <c r="BA71" s="222"/>
      <c r="BB71" s="218"/>
      <c r="BC71" s="188" t="str">
        <f t="shared" si="1006"/>
        <v/>
      </c>
      <c r="BD71" s="188" t="str">
        <f>IF((BC71&lt;&gt;""),IF(OR($F71&lt;&gt;$G71,PrSettings!$M$4="●"),(($F71-$G71)=(AZ71-BA71))*1,0),"")</f>
        <v/>
      </c>
      <c r="BE71" s="188" t="str">
        <f t="shared" si="1007"/>
        <v/>
      </c>
      <c r="BF71" s="188" t="str">
        <f>IF(BC71&lt;&gt;"",IF(ABS($F71-$G71)&gt;=PrSettings!$M$7,(ABS($F71-$G71-AZ71+BA71)&lt;=1)*1,IF(AND(BC71,$F71=$G71,$F71&gt;=PrSettings!$M$6),(ABS(AZ71-$F71)&lt;=1)*1,IF(AND(BC71,$F71+$G71&gt;=PrSettings!$M$8),(ABS(AZ71-$F71)+ABS(BA71-$G71)&lt;=1)*1,""))),"")</f>
        <v/>
      </c>
      <c r="BG71" s="220"/>
      <c r="BI71" s="186">
        <f t="shared" si="1008"/>
        <v>3</v>
      </c>
      <c r="BJ71" s="187" t="str">
        <f t="shared" si="1009"/>
        <v>Argentina</v>
      </c>
      <c r="BK71" s="188">
        <f t="shared" si="1122"/>
        <v>24</v>
      </c>
      <c r="BL71" s="187" t="str">
        <f t="shared" si="1010"/>
        <v>Austria</v>
      </c>
      <c r="BM71" s="222"/>
      <c r="BN71" s="222"/>
      <c r="BO71" s="218"/>
      <c r="BP71" s="188" t="str">
        <f t="shared" si="1011"/>
        <v/>
      </c>
      <c r="BQ71" s="188" t="str">
        <f>IF((BP71&lt;&gt;""),IF(OR($F71&lt;&gt;$G71,PrSettings!$M$4="●"),(($F71-$G71)=(BM71-BN71))*1,0),"")</f>
        <v/>
      </c>
      <c r="BR71" s="188" t="str">
        <f t="shared" si="1012"/>
        <v/>
      </c>
      <c r="BS71" s="188" t="str">
        <f>IF(BP71&lt;&gt;"",IF(ABS($F71-$G71)&gt;=PrSettings!$M$7,(ABS($F71-$G71-BM71+BN71)&lt;=1)*1,IF(AND(BP71,$F71=$G71,$F71&gt;=PrSettings!$M$6),(ABS(BM71-$F71)&lt;=1)*1,IF(AND(BP71,$F71+$G71&gt;=PrSettings!$M$8),(ABS(BM71-$F71)+ABS(BN71-$G71)&lt;=1)*1,""))),"")</f>
        <v/>
      </c>
      <c r="BT71" s="220"/>
      <c r="BV71" s="186">
        <f t="shared" si="1013"/>
        <v>3</v>
      </c>
      <c r="BW71" s="187" t="str">
        <f t="shared" si="1014"/>
        <v>Argentina</v>
      </c>
      <c r="BX71" s="188">
        <f t="shared" si="1123"/>
        <v>24</v>
      </c>
      <c r="BY71" s="187" t="str">
        <f t="shared" si="1015"/>
        <v>Austria</v>
      </c>
      <c r="BZ71" s="222"/>
      <c r="CA71" s="222"/>
      <c r="CB71" s="218"/>
      <c r="CC71" s="188" t="str">
        <f t="shared" si="1016"/>
        <v/>
      </c>
      <c r="CD71" s="188" t="str">
        <f>IF((CC71&lt;&gt;""),IF(OR($F71&lt;&gt;$G71,PrSettings!$M$4="●"),(($F71-$G71)=(BZ71-CA71))*1,0),"")</f>
        <v/>
      </c>
      <c r="CE71" s="188" t="str">
        <f t="shared" si="1017"/>
        <v/>
      </c>
      <c r="CF71" s="188" t="str">
        <f>IF(CC71&lt;&gt;"",IF(ABS($F71-$G71)&gt;=PrSettings!$M$7,(ABS($F71-$G71-BZ71+CA71)&lt;=1)*1,IF(AND(CC71,$F71=$G71,$F71&gt;=PrSettings!$M$6),(ABS(BZ71-$F71)&lt;=1)*1,IF(AND(CC71,$F71+$G71&gt;=PrSettings!$M$8),(ABS(BZ71-$F71)+ABS(CA71-$G71)&lt;=1)*1,""))),"")</f>
        <v/>
      </c>
      <c r="CG71" s="220"/>
      <c r="CI71" s="186">
        <f t="shared" si="1018"/>
        <v>3</v>
      </c>
      <c r="CJ71" s="187" t="str">
        <f t="shared" si="1019"/>
        <v>Argentina</v>
      </c>
      <c r="CK71" s="188">
        <f t="shared" si="1124"/>
        <v>24</v>
      </c>
      <c r="CL71" s="187" t="str">
        <f t="shared" si="1020"/>
        <v>Austria</v>
      </c>
      <c r="CM71" s="222"/>
      <c r="CN71" s="222"/>
      <c r="CO71" s="218"/>
      <c r="CP71" s="188" t="str">
        <f t="shared" si="1021"/>
        <v/>
      </c>
      <c r="CQ71" s="188" t="str">
        <f>IF((CP71&lt;&gt;""),IF(OR($F71&lt;&gt;$G71,PrSettings!$M$4="●"),(($F71-$G71)=(CM71-CN71))*1,0),"")</f>
        <v/>
      </c>
      <c r="CR71" s="188" t="str">
        <f t="shared" si="1022"/>
        <v/>
      </c>
      <c r="CS71" s="188" t="str">
        <f>IF(CP71&lt;&gt;"",IF(ABS($F71-$G71)&gt;=PrSettings!$M$7,(ABS($F71-$G71-CM71+CN71)&lt;=1)*1,IF(AND(CP71,$F71=$G71,$F71&gt;=PrSettings!$M$6),(ABS(CM71-$F71)&lt;=1)*1,IF(AND(CP71,$F71+$G71&gt;=PrSettings!$M$8),(ABS(CM71-$F71)+ABS(CN71-$G71)&lt;=1)*1,""))),"")</f>
        <v/>
      </c>
      <c r="CT71" s="220"/>
      <c r="CV71" s="186">
        <f t="shared" si="1023"/>
        <v>3</v>
      </c>
      <c r="CW71" s="187" t="str">
        <f t="shared" si="1024"/>
        <v>Argentina</v>
      </c>
      <c r="CX71" s="188">
        <f t="shared" si="1125"/>
        <v>24</v>
      </c>
      <c r="CY71" s="187" t="str">
        <f t="shared" si="1025"/>
        <v>Austria</v>
      </c>
      <c r="CZ71" s="222"/>
      <c r="DA71" s="222"/>
      <c r="DB71" s="218"/>
      <c r="DC71" s="188" t="str">
        <f t="shared" si="1026"/>
        <v/>
      </c>
      <c r="DD71" s="188" t="str">
        <f>IF((DC71&lt;&gt;""),IF(OR($F71&lt;&gt;$G71,PrSettings!$M$4="●"),(($F71-$G71)=(CZ71-DA71))*1,0),"")</f>
        <v/>
      </c>
      <c r="DE71" s="188" t="str">
        <f t="shared" si="1027"/>
        <v/>
      </c>
      <c r="DF71" s="188" t="str">
        <f>IF(DC71&lt;&gt;"",IF(ABS($F71-$G71)&gt;=PrSettings!$M$7,(ABS($F71-$G71-CZ71+DA71)&lt;=1)*1,IF(AND(DC71,$F71=$G71,$F71&gt;=PrSettings!$M$6),(ABS(CZ71-$F71)&lt;=1)*1,IF(AND(DC71,$F71+$G71&gt;=PrSettings!$M$8),(ABS(CZ71-$F71)+ABS(DA71-$G71)&lt;=1)*1,""))),"")</f>
        <v/>
      </c>
      <c r="DG71" s="220"/>
      <c r="DI71" s="186">
        <f t="shared" si="1028"/>
        <v>3</v>
      </c>
      <c r="DJ71" s="187" t="str">
        <f t="shared" si="1029"/>
        <v>Argentina</v>
      </c>
      <c r="DK71" s="188">
        <f t="shared" si="1126"/>
        <v>24</v>
      </c>
      <c r="DL71" s="187" t="str">
        <f t="shared" si="1030"/>
        <v>Austria</v>
      </c>
      <c r="DM71" s="222"/>
      <c r="DN71" s="222"/>
      <c r="DO71" s="218"/>
      <c r="DP71" s="188" t="str">
        <f t="shared" si="1031"/>
        <v/>
      </c>
      <c r="DQ71" s="188" t="str">
        <f>IF((DP71&lt;&gt;""),IF(OR($F71&lt;&gt;$G71,PrSettings!$M$4="●"),(($F71-$G71)=(DM71-DN71))*1,0),"")</f>
        <v/>
      </c>
      <c r="DR71" s="188" t="str">
        <f t="shared" si="1032"/>
        <v/>
      </c>
      <c r="DS71" s="188" t="str">
        <f>IF(DP71&lt;&gt;"",IF(ABS($F71-$G71)&gt;=PrSettings!$M$7,(ABS($F71-$G71-DM71+DN71)&lt;=1)*1,IF(AND(DP71,$F71=$G71,$F71&gt;=PrSettings!$M$6),(ABS(DM71-$F71)&lt;=1)*1,IF(AND(DP71,$F71+$G71&gt;=PrSettings!$M$8),(ABS(DM71-$F71)+ABS(DN71-$G71)&lt;=1)*1,""))),"")</f>
        <v/>
      </c>
      <c r="DT71" s="220"/>
      <c r="DV71" s="186">
        <f t="shared" si="1033"/>
        <v>3</v>
      </c>
      <c r="DW71" s="187" t="str">
        <f t="shared" si="1034"/>
        <v>Argentina</v>
      </c>
      <c r="DX71" s="188">
        <f t="shared" si="1127"/>
        <v>24</v>
      </c>
      <c r="DY71" s="187" t="str">
        <f t="shared" si="1035"/>
        <v>Austria</v>
      </c>
      <c r="DZ71" s="222"/>
      <c r="EA71" s="222"/>
      <c r="EB71" s="218"/>
      <c r="EC71" s="188" t="str">
        <f t="shared" si="1036"/>
        <v/>
      </c>
      <c r="ED71" s="188" t="str">
        <f>IF((EC71&lt;&gt;""),IF(OR($F71&lt;&gt;$G71,PrSettings!$M$4="●"),(($F71-$G71)=(DZ71-EA71))*1,0),"")</f>
        <v/>
      </c>
      <c r="EE71" s="188" t="str">
        <f t="shared" si="1037"/>
        <v/>
      </c>
      <c r="EF71" s="188" t="str">
        <f>IF(EC71&lt;&gt;"",IF(ABS($F71-$G71)&gt;=PrSettings!$M$7,(ABS($F71-$G71-DZ71+EA71)&lt;=1)*1,IF(AND(EC71,$F71=$G71,$F71&gt;=PrSettings!$M$6),(ABS(DZ71-$F71)&lt;=1)*1,IF(AND(EC71,$F71+$G71&gt;=PrSettings!$M$8),(ABS(DZ71-$F71)+ABS(EA71-$G71)&lt;=1)*1,""))),"")</f>
        <v/>
      </c>
      <c r="EG71" s="220"/>
      <c r="EI71" s="186">
        <f t="shared" si="1038"/>
        <v>3</v>
      </c>
      <c r="EJ71" s="187" t="str">
        <f t="shared" si="1039"/>
        <v>Argentina</v>
      </c>
      <c r="EK71" s="188">
        <f t="shared" si="1128"/>
        <v>24</v>
      </c>
      <c r="EL71" s="187" t="str">
        <f t="shared" si="1040"/>
        <v>Austria</v>
      </c>
      <c r="EM71" s="222"/>
      <c r="EN71" s="222"/>
      <c r="EO71" s="218"/>
      <c r="EP71" s="188" t="str">
        <f t="shared" si="1041"/>
        <v/>
      </c>
      <c r="EQ71" s="188" t="str">
        <f>IF((EP71&lt;&gt;""),IF(OR($F71&lt;&gt;$G71,PrSettings!$M$4="●"),(($F71-$G71)=(EM71-EN71))*1,0),"")</f>
        <v/>
      </c>
      <c r="ER71" s="188" t="str">
        <f t="shared" si="1042"/>
        <v/>
      </c>
      <c r="ES71" s="188" t="str">
        <f>IF(EP71&lt;&gt;"",IF(ABS($F71-$G71)&gt;=PrSettings!$M$7,(ABS($F71-$G71-EM71+EN71)&lt;=1)*1,IF(AND(EP71,$F71=$G71,$F71&gt;=PrSettings!$M$6),(ABS(EM71-$F71)&lt;=1)*1,IF(AND(EP71,$F71+$G71&gt;=PrSettings!$M$8),(ABS(EM71-$F71)+ABS(EN71-$G71)&lt;=1)*1,""))),"")</f>
        <v/>
      </c>
      <c r="ET71" s="220"/>
      <c r="EV71" s="186">
        <f t="shared" si="1043"/>
        <v>3</v>
      </c>
      <c r="EW71" s="187" t="str">
        <f t="shared" si="1044"/>
        <v>Argentina</v>
      </c>
      <c r="EX71" s="188">
        <f t="shared" si="1129"/>
        <v>24</v>
      </c>
      <c r="EY71" s="187" t="str">
        <f t="shared" si="1045"/>
        <v>Austria</v>
      </c>
      <c r="EZ71" s="222"/>
      <c r="FA71" s="222"/>
      <c r="FB71" s="218"/>
      <c r="FC71" s="188" t="str">
        <f t="shared" si="1046"/>
        <v/>
      </c>
      <c r="FD71" s="188" t="str">
        <f>IF((FC71&lt;&gt;""),IF(OR($F71&lt;&gt;$G71,PrSettings!$M$4="●"),(($F71-$G71)=(EZ71-FA71))*1,0),"")</f>
        <v/>
      </c>
      <c r="FE71" s="188" t="str">
        <f t="shared" si="1047"/>
        <v/>
      </c>
      <c r="FF71" s="188" t="str">
        <f>IF(FC71&lt;&gt;"",IF(ABS($F71-$G71)&gt;=PrSettings!$M$7,(ABS($F71-$G71-EZ71+FA71)&lt;=1)*1,IF(AND(FC71,$F71=$G71,$F71&gt;=PrSettings!$M$6),(ABS(EZ71-$F71)&lt;=1)*1,IF(AND(FC71,$F71+$G71&gt;=PrSettings!$M$8),(ABS(EZ71-$F71)+ABS(FA71-$G71)&lt;=1)*1,""))),"")</f>
        <v/>
      </c>
      <c r="FG71" s="220"/>
      <c r="FI71" s="186">
        <f t="shared" si="1048"/>
        <v>3</v>
      </c>
      <c r="FJ71" s="187" t="str">
        <f t="shared" si="1049"/>
        <v>Argentina</v>
      </c>
      <c r="FK71" s="188">
        <f t="shared" si="1130"/>
        <v>24</v>
      </c>
      <c r="FL71" s="187" t="str">
        <f t="shared" si="1050"/>
        <v>Austria</v>
      </c>
      <c r="FM71" s="222"/>
      <c r="FN71" s="222"/>
      <c r="FO71" s="218"/>
      <c r="FP71" s="188" t="str">
        <f t="shared" si="1051"/>
        <v/>
      </c>
      <c r="FQ71" s="188" t="str">
        <f>IF((FP71&lt;&gt;""),IF(OR($F71&lt;&gt;$G71,PrSettings!$M$4="●"),(($F71-$G71)=(FM71-FN71))*1,0),"")</f>
        <v/>
      </c>
      <c r="FR71" s="188" t="str">
        <f t="shared" si="1052"/>
        <v/>
      </c>
      <c r="FS71" s="188" t="str">
        <f>IF(FP71&lt;&gt;"",IF(ABS($F71-$G71)&gt;=PrSettings!$M$7,(ABS($F71-$G71-FM71+FN71)&lt;=1)*1,IF(AND(FP71,$F71=$G71,$F71&gt;=PrSettings!$M$6),(ABS(FM71-$F71)&lt;=1)*1,IF(AND(FP71,$F71+$G71&gt;=PrSettings!$M$8),(ABS(FM71-$F71)+ABS(FN71-$G71)&lt;=1)*1,""))),"")</f>
        <v/>
      </c>
      <c r="FT71" s="220"/>
      <c r="FV71" s="186">
        <f t="shared" si="1053"/>
        <v>3</v>
      </c>
      <c r="FW71" s="187" t="str">
        <f t="shared" si="1054"/>
        <v>Argentina</v>
      </c>
      <c r="FX71" s="188">
        <f t="shared" si="1131"/>
        <v>24</v>
      </c>
      <c r="FY71" s="187" t="str">
        <f t="shared" si="1055"/>
        <v>Austria</v>
      </c>
      <c r="FZ71" s="222"/>
      <c r="GA71" s="222"/>
      <c r="GB71" s="218"/>
      <c r="GC71" s="188" t="str">
        <f t="shared" si="1056"/>
        <v/>
      </c>
      <c r="GD71" s="188" t="str">
        <f>IF((GC71&lt;&gt;""),IF(OR($F71&lt;&gt;$G71,PrSettings!$M$4="●"),(($F71-$G71)=(FZ71-GA71))*1,0),"")</f>
        <v/>
      </c>
      <c r="GE71" s="188" t="str">
        <f t="shared" si="1057"/>
        <v/>
      </c>
      <c r="GF71" s="188" t="str">
        <f>IF(GC71&lt;&gt;"",IF(ABS($F71-$G71)&gt;=PrSettings!$M$7,(ABS($F71-$G71-FZ71+GA71)&lt;=1)*1,IF(AND(GC71,$F71=$G71,$F71&gt;=PrSettings!$M$6),(ABS(FZ71-$F71)&lt;=1)*1,IF(AND(GC71,$F71+$G71&gt;=PrSettings!$M$8),(ABS(FZ71-$F71)+ABS(GA71-$G71)&lt;=1)*1,""))),"")</f>
        <v/>
      </c>
      <c r="GG71" s="220"/>
      <c r="GI71" s="186">
        <f t="shared" si="1058"/>
        <v>3</v>
      </c>
      <c r="GJ71" s="187" t="str">
        <f t="shared" si="1059"/>
        <v>Argentina</v>
      </c>
      <c r="GK71" s="188">
        <f t="shared" si="1132"/>
        <v>24</v>
      </c>
      <c r="GL71" s="187" t="str">
        <f t="shared" si="1060"/>
        <v>Austria</v>
      </c>
      <c r="GM71" s="222"/>
      <c r="GN71" s="222"/>
      <c r="GO71" s="218"/>
      <c r="GP71" s="188" t="str">
        <f t="shared" si="1061"/>
        <v/>
      </c>
      <c r="GQ71" s="188" t="str">
        <f>IF((GP71&lt;&gt;""),IF(OR($F71&lt;&gt;$G71,PrSettings!$M$4="●"),(($F71-$G71)=(GM71-GN71))*1,0),"")</f>
        <v/>
      </c>
      <c r="GR71" s="188" t="str">
        <f t="shared" si="1062"/>
        <v/>
      </c>
      <c r="GS71" s="188" t="str">
        <f>IF(GP71&lt;&gt;"",IF(ABS($F71-$G71)&gt;=PrSettings!$M$7,(ABS($F71-$G71-GM71+GN71)&lt;=1)*1,IF(AND(GP71,$F71=$G71,$F71&gt;=PrSettings!$M$6),(ABS(GM71-$F71)&lt;=1)*1,IF(AND(GP71,$F71+$G71&gt;=PrSettings!$M$8),(ABS(GM71-$F71)+ABS(GN71-$G71)&lt;=1)*1,""))),"")</f>
        <v/>
      </c>
      <c r="GT71" s="220"/>
      <c r="GV71" s="186">
        <f t="shared" si="1063"/>
        <v>3</v>
      </c>
      <c r="GW71" s="187" t="str">
        <f t="shared" si="1064"/>
        <v>Argentina</v>
      </c>
      <c r="GX71" s="188">
        <f t="shared" si="1133"/>
        <v>24</v>
      </c>
      <c r="GY71" s="187" t="str">
        <f t="shared" si="1065"/>
        <v>Austria</v>
      </c>
      <c r="GZ71" s="222"/>
      <c r="HA71" s="222"/>
      <c r="HB71" s="218"/>
      <c r="HC71" s="188" t="str">
        <f t="shared" si="1066"/>
        <v/>
      </c>
      <c r="HD71" s="188" t="str">
        <f>IF((HC71&lt;&gt;""),IF(OR($F71&lt;&gt;$G71,PrSettings!$M$4="●"),(($F71-$G71)=(GZ71-HA71))*1,0),"")</f>
        <v/>
      </c>
      <c r="HE71" s="188" t="str">
        <f t="shared" si="1067"/>
        <v/>
      </c>
      <c r="HF71" s="188" t="str">
        <f>IF(HC71&lt;&gt;"",IF(ABS($F71-$G71)&gt;=PrSettings!$M$7,(ABS($F71-$G71-GZ71+HA71)&lt;=1)*1,IF(AND(HC71,$F71=$G71,$F71&gt;=PrSettings!$M$6),(ABS(GZ71-$F71)&lt;=1)*1,IF(AND(HC71,$F71+$G71&gt;=PrSettings!$M$8),(ABS(GZ71-$F71)+ABS(HA71-$G71)&lt;=1)*1,""))),"")</f>
        <v/>
      </c>
      <c r="HG71" s="220"/>
      <c r="HI71" s="186">
        <f t="shared" si="1068"/>
        <v>3</v>
      </c>
      <c r="HJ71" s="187" t="str">
        <f t="shared" si="1069"/>
        <v>Argentina</v>
      </c>
      <c r="HK71" s="188">
        <f t="shared" si="1134"/>
        <v>24</v>
      </c>
      <c r="HL71" s="187" t="str">
        <f t="shared" si="1070"/>
        <v>Austria</v>
      </c>
      <c r="HM71" s="222"/>
      <c r="HN71" s="222"/>
      <c r="HO71" s="218"/>
      <c r="HP71" s="188" t="str">
        <f t="shared" si="1071"/>
        <v/>
      </c>
      <c r="HQ71" s="188" t="str">
        <f>IF((HP71&lt;&gt;""),IF(OR($F71&lt;&gt;$G71,PrSettings!$M$4="●"),(($F71-$G71)=(HM71-HN71))*1,0),"")</f>
        <v/>
      </c>
      <c r="HR71" s="188" t="str">
        <f t="shared" si="1072"/>
        <v/>
      </c>
      <c r="HS71" s="188" t="str">
        <f>IF(HP71&lt;&gt;"",IF(ABS($F71-$G71)&gt;=PrSettings!$M$7,(ABS($F71-$G71-HM71+HN71)&lt;=1)*1,IF(AND(HP71,$F71=$G71,$F71&gt;=PrSettings!$M$6),(ABS(HM71-$F71)&lt;=1)*1,IF(AND(HP71,$F71+$G71&gt;=PrSettings!$M$8),(ABS(HM71-$F71)+ABS(HN71-$G71)&lt;=1)*1,""))),"")</f>
        <v/>
      </c>
      <c r="HT71" s="220"/>
      <c r="HV71" s="186">
        <f t="shared" si="1073"/>
        <v>3</v>
      </c>
      <c r="HW71" s="187" t="str">
        <f t="shared" si="1074"/>
        <v>Argentina</v>
      </c>
      <c r="HX71" s="188">
        <f t="shared" si="1135"/>
        <v>24</v>
      </c>
      <c r="HY71" s="187" t="str">
        <f t="shared" si="1075"/>
        <v>Austria</v>
      </c>
      <c r="HZ71" s="222"/>
      <c r="IA71" s="222"/>
      <c r="IB71" s="218"/>
      <c r="IC71" s="188" t="str">
        <f t="shared" si="1076"/>
        <v/>
      </c>
      <c r="ID71" s="188" t="str">
        <f>IF((IC71&lt;&gt;""),IF(OR($F71&lt;&gt;$G71,PrSettings!$M$4="●"),(($F71-$G71)=(HZ71-IA71))*1,0),"")</f>
        <v/>
      </c>
      <c r="IE71" s="188" t="str">
        <f t="shared" si="1077"/>
        <v/>
      </c>
      <c r="IF71" s="188" t="str">
        <f>IF(IC71&lt;&gt;"",IF(ABS($F71-$G71)&gt;=PrSettings!$M$7,(ABS($F71-$G71-HZ71+IA71)&lt;=1)*1,IF(AND(IC71,$F71=$G71,$F71&gt;=PrSettings!$M$6),(ABS(HZ71-$F71)&lt;=1)*1,IF(AND(IC71,$F71+$G71&gt;=PrSettings!$M$8),(ABS(HZ71-$F71)+ABS(IA71-$G71)&lt;=1)*1,""))),"")</f>
        <v/>
      </c>
      <c r="IG71" s="220"/>
      <c r="II71" s="186">
        <f t="shared" si="1078"/>
        <v>3</v>
      </c>
      <c r="IJ71" s="187" t="str">
        <f t="shared" si="1079"/>
        <v>Argentina</v>
      </c>
      <c r="IK71" s="188">
        <f t="shared" si="1136"/>
        <v>24</v>
      </c>
      <c r="IL71" s="187" t="str">
        <f t="shared" si="1080"/>
        <v>Austria</v>
      </c>
      <c r="IM71" s="222"/>
      <c r="IN71" s="222"/>
      <c r="IO71" s="218"/>
      <c r="IP71" s="188" t="str">
        <f t="shared" si="1081"/>
        <v/>
      </c>
      <c r="IQ71" s="188" t="str">
        <f>IF((IP71&lt;&gt;""),IF(OR($F71&lt;&gt;$G71,PrSettings!$M$4="●"),(($F71-$G71)=(IM71-IN71))*1,0),"")</f>
        <v/>
      </c>
      <c r="IR71" s="188" t="str">
        <f t="shared" si="1082"/>
        <v/>
      </c>
      <c r="IS71" s="188" t="str">
        <f>IF(IP71&lt;&gt;"",IF(ABS($F71-$G71)&gt;=PrSettings!$M$7,(ABS($F71-$G71-IM71+IN71)&lt;=1)*1,IF(AND(IP71,$F71=$G71,$F71&gt;=PrSettings!$M$6),(ABS(IM71-$F71)&lt;=1)*1,IF(AND(IP71,$F71+$G71&gt;=PrSettings!$M$8),(ABS(IM71-$F71)+ABS(IN71-$G71)&lt;=1)*1,""))),"")</f>
        <v/>
      </c>
      <c r="IT71" s="220"/>
      <c r="IV71" s="186">
        <f t="shared" si="1083"/>
        <v>3</v>
      </c>
      <c r="IW71" s="187" t="str">
        <f t="shared" si="1084"/>
        <v>Argentina</v>
      </c>
      <c r="IX71" s="188">
        <f t="shared" si="1137"/>
        <v>24</v>
      </c>
      <c r="IY71" s="187" t="str">
        <f t="shared" si="1085"/>
        <v>Austria</v>
      </c>
      <c r="IZ71" s="222"/>
      <c r="JA71" s="222"/>
      <c r="JB71" s="218"/>
      <c r="JC71" s="188" t="str">
        <f t="shared" si="1086"/>
        <v/>
      </c>
      <c r="JD71" s="188" t="str">
        <f>IF((JC71&lt;&gt;""),IF(OR($F71&lt;&gt;$G71,PrSettings!$M$4="●"),(($F71-$G71)=(IZ71-JA71))*1,0),"")</f>
        <v/>
      </c>
      <c r="JE71" s="188" t="str">
        <f t="shared" si="1087"/>
        <v/>
      </c>
      <c r="JF71" s="188" t="str">
        <f>IF(JC71&lt;&gt;"",IF(ABS($F71-$G71)&gt;=PrSettings!$M$7,(ABS($F71-$G71-IZ71+JA71)&lt;=1)*1,IF(AND(JC71,$F71=$G71,$F71&gt;=PrSettings!$M$6),(ABS(IZ71-$F71)&lt;=1)*1,IF(AND(JC71,$F71+$G71&gt;=PrSettings!$M$8),(ABS(IZ71-$F71)+ABS(JA71-$G71)&lt;=1)*1,""))),"")</f>
        <v/>
      </c>
      <c r="JG71" s="220"/>
      <c r="JI71" s="186">
        <f t="shared" si="1088"/>
        <v>3</v>
      </c>
      <c r="JJ71" s="187" t="str">
        <f t="shared" si="1089"/>
        <v>Argentina</v>
      </c>
      <c r="JK71" s="188">
        <f t="shared" si="1138"/>
        <v>24</v>
      </c>
      <c r="JL71" s="187" t="str">
        <f t="shared" si="1090"/>
        <v>Austria</v>
      </c>
      <c r="JM71" s="222"/>
      <c r="JN71" s="222"/>
      <c r="JO71" s="218"/>
      <c r="JP71" s="188" t="str">
        <f t="shared" si="1091"/>
        <v/>
      </c>
      <c r="JQ71" s="188" t="str">
        <f>IF((JP71&lt;&gt;""),IF(OR($F71&lt;&gt;$G71,PrSettings!$M$4="●"),(($F71-$G71)=(JM71-JN71))*1,0),"")</f>
        <v/>
      </c>
      <c r="JR71" s="188" t="str">
        <f t="shared" si="1092"/>
        <v/>
      </c>
      <c r="JS71" s="188" t="str">
        <f>IF(JP71&lt;&gt;"",IF(ABS($F71-$G71)&gt;=PrSettings!$M$7,(ABS($F71-$G71-JM71+JN71)&lt;=1)*1,IF(AND(JP71,$F71=$G71,$F71&gt;=PrSettings!$M$6),(ABS(JM71-$F71)&lt;=1)*1,IF(AND(JP71,$F71+$G71&gt;=PrSettings!$M$8),(ABS(JM71-$F71)+ABS(JN71-$G71)&lt;=1)*1,""))),"")</f>
        <v/>
      </c>
      <c r="JT71" s="220"/>
      <c r="JV71" s="186">
        <f t="shared" si="1093"/>
        <v>3</v>
      </c>
      <c r="JW71" s="187" t="str">
        <f t="shared" si="1094"/>
        <v>Argentina</v>
      </c>
      <c r="JX71" s="188">
        <f t="shared" si="1139"/>
        <v>24</v>
      </c>
      <c r="JY71" s="187" t="str">
        <f t="shared" si="1095"/>
        <v>Austria</v>
      </c>
      <c r="JZ71" s="222"/>
      <c r="KA71" s="222"/>
      <c r="KB71" s="218"/>
      <c r="KC71" s="188" t="str">
        <f t="shared" si="1096"/>
        <v/>
      </c>
      <c r="KD71" s="188" t="str">
        <f>IF((KC71&lt;&gt;""),IF(OR($F71&lt;&gt;$G71,PrSettings!$M$4="●"),(($F71-$G71)=(JZ71-KA71))*1,0),"")</f>
        <v/>
      </c>
      <c r="KE71" s="188" t="str">
        <f t="shared" si="1097"/>
        <v/>
      </c>
      <c r="KF71" s="188" t="str">
        <f>IF(KC71&lt;&gt;"",IF(ABS($F71-$G71)&gt;=PrSettings!$M$7,(ABS($F71-$G71-JZ71+KA71)&lt;=1)*1,IF(AND(KC71,$F71=$G71,$F71&gt;=PrSettings!$M$6),(ABS(JZ71-$F71)&lt;=1)*1,IF(AND(KC71,$F71+$G71&gt;=PrSettings!$M$8),(ABS(JZ71-$F71)+ABS(KA71-$G71)&lt;=1)*1,""))),"")</f>
        <v/>
      </c>
      <c r="KG71" s="220"/>
      <c r="KI71" s="186">
        <f t="shared" si="1098"/>
        <v>3</v>
      </c>
      <c r="KJ71" s="187" t="str">
        <f t="shared" si="1099"/>
        <v>Argentina</v>
      </c>
      <c r="KK71" s="188">
        <f t="shared" si="1140"/>
        <v>24</v>
      </c>
      <c r="KL71" s="187" t="str">
        <f t="shared" si="1100"/>
        <v>Austria</v>
      </c>
      <c r="KM71" s="222"/>
      <c r="KN71" s="222"/>
      <c r="KO71" s="218"/>
      <c r="KP71" s="188" t="str">
        <f t="shared" si="1101"/>
        <v/>
      </c>
      <c r="KQ71" s="188" t="str">
        <f>IF((KP71&lt;&gt;""),IF(OR($F71&lt;&gt;$G71,PrSettings!$M$4="●"),(($F71-$G71)=(KM71-KN71))*1,0),"")</f>
        <v/>
      </c>
      <c r="KR71" s="188" t="str">
        <f t="shared" si="1102"/>
        <v/>
      </c>
      <c r="KS71" s="188" t="str">
        <f>IF(KP71&lt;&gt;"",IF(ABS($F71-$G71)&gt;=PrSettings!$M$7,(ABS($F71-$G71-KM71+KN71)&lt;=1)*1,IF(AND(KP71,$F71=$G71,$F71&gt;=PrSettings!$M$6),(ABS(KM71-$F71)&lt;=1)*1,IF(AND(KP71,$F71+$G71&gt;=PrSettings!$M$8),(ABS(KM71-$F71)+ABS(KN71-$G71)&lt;=1)*1,""))),"")</f>
        <v/>
      </c>
      <c r="KT71" s="220"/>
      <c r="KV71" s="186">
        <f t="shared" si="1103"/>
        <v>3</v>
      </c>
      <c r="KW71" s="187" t="str">
        <f t="shared" si="1104"/>
        <v>Argentina</v>
      </c>
      <c r="KX71" s="188">
        <f t="shared" si="1141"/>
        <v>24</v>
      </c>
      <c r="KY71" s="187" t="str">
        <f t="shared" si="1105"/>
        <v>Austria</v>
      </c>
      <c r="KZ71" s="222"/>
      <c r="LA71" s="222"/>
      <c r="LB71" s="218"/>
      <c r="LC71" s="188" t="str">
        <f t="shared" si="1106"/>
        <v/>
      </c>
      <c r="LD71" s="188" t="str">
        <f>IF((LC71&lt;&gt;""),IF(OR($F71&lt;&gt;$G71,PrSettings!$M$4="●"),(($F71-$G71)=(KZ71-LA71))*1,0),"")</f>
        <v/>
      </c>
      <c r="LE71" s="188" t="str">
        <f t="shared" si="1107"/>
        <v/>
      </c>
      <c r="LF71" s="188" t="str">
        <f>IF(LC71&lt;&gt;"",IF(ABS($F71-$G71)&gt;=PrSettings!$M$7,(ABS($F71-$G71-KZ71+LA71)&lt;=1)*1,IF(AND(LC71,$F71=$G71,$F71&gt;=PrSettings!$M$6),(ABS(KZ71-$F71)&lt;=1)*1,IF(AND(LC71,$F71+$G71&gt;=PrSettings!$M$8),(ABS(KZ71-$F71)+ABS(LA71-$G71)&lt;=1)*1,""))),"")</f>
        <v/>
      </c>
      <c r="LG71" s="220"/>
      <c r="LI71" s="186">
        <f t="shared" si="1108"/>
        <v>3</v>
      </c>
      <c r="LJ71" s="187" t="str">
        <f t="shared" si="1109"/>
        <v>Argentina</v>
      </c>
      <c r="LK71" s="188">
        <f t="shared" si="1142"/>
        <v>24</v>
      </c>
      <c r="LL71" s="187" t="str">
        <f t="shared" si="1110"/>
        <v>Austria</v>
      </c>
      <c r="LM71" s="222"/>
      <c r="LN71" s="222"/>
      <c r="LO71" s="218"/>
      <c r="LP71" s="188" t="str">
        <f t="shared" si="1111"/>
        <v/>
      </c>
      <c r="LQ71" s="188" t="str">
        <f>IF((LP71&lt;&gt;""),IF(OR($F71&lt;&gt;$G71,PrSettings!$M$4="●"),(($F71-$G71)=(LM71-LN71))*1,0),"")</f>
        <v/>
      </c>
      <c r="LR71" s="188" t="str">
        <f t="shared" si="1112"/>
        <v/>
      </c>
      <c r="LS71" s="188" t="str">
        <f>IF(LP71&lt;&gt;"",IF(ABS($F71-$G71)&gt;=PrSettings!$M$7,(ABS($F71-$G71-LM71+LN71)&lt;=1)*1,IF(AND(LP71,$F71=$G71,$F71&gt;=PrSettings!$M$6),(ABS(LM71-$F71)&lt;=1)*1,IF(AND(LP71,$F71+$G71&gt;=PrSettings!$M$8),(ABS(LM71-$F71)+ABS(LN71-$G71)&lt;=1)*1,""))),"")</f>
        <v/>
      </c>
      <c r="LT71" s="220"/>
      <c r="LV71" s="186">
        <f t="shared" si="1113"/>
        <v>3</v>
      </c>
      <c r="LW71" s="187" t="str">
        <f t="shared" si="1114"/>
        <v>Argentina</v>
      </c>
      <c r="LX71" s="188">
        <f t="shared" si="1143"/>
        <v>24</v>
      </c>
      <c r="LY71" s="187" t="str">
        <f t="shared" si="1115"/>
        <v>Austria</v>
      </c>
      <c r="LZ71" s="222"/>
      <c r="MA71" s="222"/>
      <c r="MB71" s="218"/>
      <c r="MC71" s="188" t="str">
        <f t="shared" si="1116"/>
        <v/>
      </c>
      <c r="MD71" s="188" t="str">
        <f>IF((MC71&lt;&gt;""),IF(OR($F71&lt;&gt;$G71,PrSettings!$M$4="●"),(($F71-$G71)=(LZ71-MA71))*1,0),"")</f>
        <v/>
      </c>
      <c r="ME71" s="188" t="str">
        <f t="shared" si="1117"/>
        <v/>
      </c>
      <c r="MF71" s="188" t="str">
        <f>IF(MC71&lt;&gt;"",IF(ABS($F71-$G71)&gt;=PrSettings!$M$7,(ABS($F71-$G71-LZ71+MA71)&lt;=1)*1,IF(AND(MC71,$F71=$G71,$F71&gt;=PrSettings!$M$6),(ABS(LZ71-$F71)&lt;=1)*1,IF(AND(MC71,$F71+$G71&gt;=PrSettings!$M$8),(ABS(LZ71-$F71)+ABS(MA71-$G71)&lt;=1)*1,""))),"")</f>
        <v/>
      </c>
      <c r="MG71" s="220"/>
    </row>
    <row r="72" spans="2:345">
      <c r="B72" s="186">
        <f>INDEX(Groups!$C$7:$C$65,MATCH(C72,Groups!$D$7:$D$65,0))</f>
        <v>63</v>
      </c>
      <c r="C72" s="187" t="str">
        <f>CalcJ!$P$25</f>
        <v>Jordan</v>
      </c>
      <c r="D72" s="188">
        <f>INDEX(Groups!$C$7:$C$65,MATCH(E72,Groups!$D$7:$D$65,0))</f>
        <v>28</v>
      </c>
      <c r="E72" s="187" t="str">
        <f>CalcJ!$Q$25</f>
        <v>Algeria</v>
      </c>
      <c r="F72" s="189" t="str">
        <f>CalcJ!$R$25</f>
        <v/>
      </c>
      <c r="G72" s="190" t="str">
        <f>CalcJ!$S$25</f>
        <v/>
      </c>
      <c r="I72" s="186">
        <f t="shared" si="988"/>
        <v>63</v>
      </c>
      <c r="J72" s="187" t="str">
        <f t="shared" si="989"/>
        <v>Jordan</v>
      </c>
      <c r="K72" s="188">
        <f t="shared" si="1118"/>
        <v>28</v>
      </c>
      <c r="L72" s="187" t="str">
        <f t="shared" si="990"/>
        <v>Algeria</v>
      </c>
      <c r="M72" s="222"/>
      <c r="N72" s="222"/>
      <c r="O72" s="218"/>
      <c r="P72" s="188" t="str">
        <f t="shared" si="991"/>
        <v/>
      </c>
      <c r="Q72" s="188" t="str">
        <f>IF((P72&lt;&gt;""),IF(OR($F72&lt;&gt;$G72,PrSettings!$M$4="●"),(($F72-$G72)=(M72-N72))*1,0),"")</f>
        <v/>
      </c>
      <c r="R72" s="188" t="str">
        <f t="shared" si="992"/>
        <v/>
      </c>
      <c r="S72" s="188" t="str">
        <f>IF(P72&lt;&gt;"",IF(ABS($F72-$G72)&gt;=PrSettings!$M$7,(ABS($F72-$G72-M72+N72)&lt;=1)*1,IF(AND(P72,$F72=$G72,$F72&gt;=PrSettings!$M$6),(ABS(M72-$F72)&lt;=1)*1,IF(AND(P72,$F72+$G72&gt;=PrSettings!$M$8),(ABS(M72-$F72)+ABS(N72-$G72)&lt;=1)*1,""))),"")</f>
        <v/>
      </c>
      <c r="T72" s="220"/>
      <c r="V72" s="186">
        <f t="shared" si="993"/>
        <v>63</v>
      </c>
      <c r="W72" s="187" t="str">
        <f t="shared" si="994"/>
        <v>Jordan</v>
      </c>
      <c r="X72" s="188">
        <f t="shared" si="1119"/>
        <v>28</v>
      </c>
      <c r="Y72" s="187" t="str">
        <f t="shared" si="995"/>
        <v>Algeria</v>
      </c>
      <c r="Z72" s="222"/>
      <c r="AA72" s="222"/>
      <c r="AB72" s="218"/>
      <c r="AC72" s="188" t="str">
        <f t="shared" si="996"/>
        <v/>
      </c>
      <c r="AD72" s="188" t="str">
        <f>IF((AC72&lt;&gt;""),IF(OR($F72&lt;&gt;$G72,PrSettings!$M$4="●"),(($F72-$G72)=(Z72-AA72))*1,0),"")</f>
        <v/>
      </c>
      <c r="AE72" s="188" t="str">
        <f t="shared" si="997"/>
        <v/>
      </c>
      <c r="AF72" s="188" t="str">
        <f>IF(AC72&lt;&gt;"",IF(ABS($F72-$G72)&gt;=PrSettings!$M$7,(ABS($F72-$G72-Z72+AA72)&lt;=1)*1,IF(AND(AC72,$F72=$G72,$F72&gt;=PrSettings!$M$6),(ABS(Z72-$F72)&lt;=1)*1,IF(AND(AC72,$F72+$G72&gt;=PrSettings!$M$8),(ABS(Z72-$F72)+ABS(AA72-$G72)&lt;=1)*1,""))),"")</f>
        <v/>
      </c>
      <c r="AG72" s="220"/>
      <c r="AI72" s="186">
        <f t="shared" si="998"/>
        <v>63</v>
      </c>
      <c r="AJ72" s="187" t="str">
        <f t="shared" si="999"/>
        <v>Jordan</v>
      </c>
      <c r="AK72" s="188">
        <f t="shared" si="1120"/>
        <v>28</v>
      </c>
      <c r="AL72" s="187" t="str">
        <f t="shared" si="1000"/>
        <v>Algeria</v>
      </c>
      <c r="AM72" s="222"/>
      <c r="AN72" s="222"/>
      <c r="AO72" s="218"/>
      <c r="AP72" s="188" t="str">
        <f t="shared" si="1001"/>
        <v/>
      </c>
      <c r="AQ72" s="188" t="str">
        <f>IF((AP72&lt;&gt;""),IF(OR($F72&lt;&gt;$G72,PrSettings!$M$4="●"),(($F72-$G72)=(AM72-AN72))*1,0),"")</f>
        <v/>
      </c>
      <c r="AR72" s="188" t="str">
        <f t="shared" si="1002"/>
        <v/>
      </c>
      <c r="AS72" s="188" t="str">
        <f>IF(AP72&lt;&gt;"",IF(ABS($F72-$G72)&gt;=PrSettings!$M$7,(ABS($F72-$G72-AM72+AN72)&lt;=1)*1,IF(AND(AP72,$F72=$G72,$F72&gt;=PrSettings!$M$6),(ABS(AM72-$F72)&lt;=1)*1,IF(AND(AP72,$F72+$G72&gt;=PrSettings!$M$8),(ABS(AM72-$F72)+ABS(AN72-$G72)&lt;=1)*1,""))),"")</f>
        <v/>
      </c>
      <c r="AT72" s="220"/>
      <c r="AV72" s="186">
        <f t="shared" si="1003"/>
        <v>63</v>
      </c>
      <c r="AW72" s="187" t="str">
        <f t="shared" si="1004"/>
        <v>Jordan</v>
      </c>
      <c r="AX72" s="188">
        <f t="shared" si="1121"/>
        <v>28</v>
      </c>
      <c r="AY72" s="187" t="str">
        <f t="shared" si="1005"/>
        <v>Algeria</v>
      </c>
      <c r="AZ72" s="222"/>
      <c r="BA72" s="222"/>
      <c r="BB72" s="218"/>
      <c r="BC72" s="188" t="str">
        <f t="shared" si="1006"/>
        <v/>
      </c>
      <c r="BD72" s="188" t="str">
        <f>IF((BC72&lt;&gt;""),IF(OR($F72&lt;&gt;$G72,PrSettings!$M$4="●"),(($F72-$G72)=(AZ72-BA72))*1,0),"")</f>
        <v/>
      </c>
      <c r="BE72" s="188" t="str">
        <f t="shared" si="1007"/>
        <v/>
      </c>
      <c r="BF72" s="188" t="str">
        <f>IF(BC72&lt;&gt;"",IF(ABS($F72-$G72)&gt;=PrSettings!$M$7,(ABS($F72-$G72-AZ72+BA72)&lt;=1)*1,IF(AND(BC72,$F72=$G72,$F72&gt;=PrSettings!$M$6),(ABS(AZ72-$F72)&lt;=1)*1,IF(AND(BC72,$F72+$G72&gt;=PrSettings!$M$8),(ABS(AZ72-$F72)+ABS(BA72-$G72)&lt;=1)*1,""))),"")</f>
        <v/>
      </c>
      <c r="BG72" s="220"/>
      <c r="BI72" s="186">
        <f t="shared" si="1008"/>
        <v>63</v>
      </c>
      <c r="BJ72" s="187" t="str">
        <f t="shared" si="1009"/>
        <v>Jordan</v>
      </c>
      <c r="BK72" s="188">
        <f t="shared" si="1122"/>
        <v>28</v>
      </c>
      <c r="BL72" s="187" t="str">
        <f t="shared" si="1010"/>
        <v>Algeria</v>
      </c>
      <c r="BM72" s="222"/>
      <c r="BN72" s="222"/>
      <c r="BO72" s="218"/>
      <c r="BP72" s="188" t="str">
        <f t="shared" si="1011"/>
        <v/>
      </c>
      <c r="BQ72" s="188" t="str">
        <f>IF((BP72&lt;&gt;""),IF(OR($F72&lt;&gt;$G72,PrSettings!$M$4="●"),(($F72-$G72)=(BM72-BN72))*1,0),"")</f>
        <v/>
      </c>
      <c r="BR72" s="188" t="str">
        <f t="shared" si="1012"/>
        <v/>
      </c>
      <c r="BS72" s="188" t="str">
        <f>IF(BP72&lt;&gt;"",IF(ABS($F72-$G72)&gt;=PrSettings!$M$7,(ABS($F72-$G72-BM72+BN72)&lt;=1)*1,IF(AND(BP72,$F72=$G72,$F72&gt;=PrSettings!$M$6),(ABS(BM72-$F72)&lt;=1)*1,IF(AND(BP72,$F72+$G72&gt;=PrSettings!$M$8),(ABS(BM72-$F72)+ABS(BN72-$G72)&lt;=1)*1,""))),"")</f>
        <v/>
      </c>
      <c r="BT72" s="220"/>
      <c r="BV72" s="186">
        <f t="shared" si="1013"/>
        <v>63</v>
      </c>
      <c r="BW72" s="187" t="str">
        <f t="shared" si="1014"/>
        <v>Jordan</v>
      </c>
      <c r="BX72" s="188">
        <f t="shared" si="1123"/>
        <v>28</v>
      </c>
      <c r="BY72" s="187" t="str">
        <f t="shared" si="1015"/>
        <v>Algeria</v>
      </c>
      <c r="BZ72" s="222"/>
      <c r="CA72" s="222"/>
      <c r="CB72" s="218"/>
      <c r="CC72" s="188" t="str">
        <f t="shared" si="1016"/>
        <v/>
      </c>
      <c r="CD72" s="188" t="str">
        <f>IF((CC72&lt;&gt;""),IF(OR($F72&lt;&gt;$G72,PrSettings!$M$4="●"),(($F72-$G72)=(BZ72-CA72))*1,0),"")</f>
        <v/>
      </c>
      <c r="CE72" s="188" t="str">
        <f t="shared" si="1017"/>
        <v/>
      </c>
      <c r="CF72" s="188" t="str">
        <f>IF(CC72&lt;&gt;"",IF(ABS($F72-$G72)&gt;=PrSettings!$M$7,(ABS($F72-$G72-BZ72+CA72)&lt;=1)*1,IF(AND(CC72,$F72=$G72,$F72&gt;=PrSettings!$M$6),(ABS(BZ72-$F72)&lt;=1)*1,IF(AND(CC72,$F72+$G72&gt;=PrSettings!$M$8),(ABS(BZ72-$F72)+ABS(CA72-$G72)&lt;=1)*1,""))),"")</f>
        <v/>
      </c>
      <c r="CG72" s="220"/>
      <c r="CI72" s="186">
        <f t="shared" si="1018"/>
        <v>63</v>
      </c>
      <c r="CJ72" s="187" t="str">
        <f t="shared" si="1019"/>
        <v>Jordan</v>
      </c>
      <c r="CK72" s="188">
        <f t="shared" si="1124"/>
        <v>28</v>
      </c>
      <c r="CL72" s="187" t="str">
        <f t="shared" si="1020"/>
        <v>Algeria</v>
      </c>
      <c r="CM72" s="222"/>
      <c r="CN72" s="222"/>
      <c r="CO72" s="218"/>
      <c r="CP72" s="188" t="str">
        <f t="shared" si="1021"/>
        <v/>
      </c>
      <c r="CQ72" s="188" t="str">
        <f>IF((CP72&lt;&gt;""),IF(OR($F72&lt;&gt;$G72,PrSettings!$M$4="●"),(($F72-$G72)=(CM72-CN72))*1,0),"")</f>
        <v/>
      </c>
      <c r="CR72" s="188" t="str">
        <f t="shared" si="1022"/>
        <v/>
      </c>
      <c r="CS72" s="188" t="str">
        <f>IF(CP72&lt;&gt;"",IF(ABS($F72-$G72)&gt;=PrSettings!$M$7,(ABS($F72-$G72-CM72+CN72)&lt;=1)*1,IF(AND(CP72,$F72=$G72,$F72&gt;=PrSettings!$M$6),(ABS(CM72-$F72)&lt;=1)*1,IF(AND(CP72,$F72+$G72&gt;=PrSettings!$M$8),(ABS(CM72-$F72)+ABS(CN72-$G72)&lt;=1)*1,""))),"")</f>
        <v/>
      </c>
      <c r="CT72" s="220"/>
      <c r="CV72" s="186">
        <f t="shared" si="1023"/>
        <v>63</v>
      </c>
      <c r="CW72" s="187" t="str">
        <f t="shared" si="1024"/>
        <v>Jordan</v>
      </c>
      <c r="CX72" s="188">
        <f t="shared" si="1125"/>
        <v>28</v>
      </c>
      <c r="CY72" s="187" t="str">
        <f t="shared" si="1025"/>
        <v>Algeria</v>
      </c>
      <c r="CZ72" s="222"/>
      <c r="DA72" s="222"/>
      <c r="DB72" s="218"/>
      <c r="DC72" s="188" t="str">
        <f t="shared" si="1026"/>
        <v/>
      </c>
      <c r="DD72" s="188" t="str">
        <f>IF((DC72&lt;&gt;""),IF(OR($F72&lt;&gt;$G72,PrSettings!$M$4="●"),(($F72-$G72)=(CZ72-DA72))*1,0),"")</f>
        <v/>
      </c>
      <c r="DE72" s="188" t="str">
        <f t="shared" si="1027"/>
        <v/>
      </c>
      <c r="DF72" s="188" t="str">
        <f>IF(DC72&lt;&gt;"",IF(ABS($F72-$G72)&gt;=PrSettings!$M$7,(ABS($F72-$G72-CZ72+DA72)&lt;=1)*1,IF(AND(DC72,$F72=$G72,$F72&gt;=PrSettings!$M$6),(ABS(CZ72-$F72)&lt;=1)*1,IF(AND(DC72,$F72+$G72&gt;=PrSettings!$M$8),(ABS(CZ72-$F72)+ABS(DA72-$G72)&lt;=1)*1,""))),"")</f>
        <v/>
      </c>
      <c r="DG72" s="220"/>
      <c r="DI72" s="186">
        <f t="shared" si="1028"/>
        <v>63</v>
      </c>
      <c r="DJ72" s="187" t="str">
        <f t="shared" si="1029"/>
        <v>Jordan</v>
      </c>
      <c r="DK72" s="188">
        <f t="shared" si="1126"/>
        <v>28</v>
      </c>
      <c r="DL72" s="187" t="str">
        <f t="shared" si="1030"/>
        <v>Algeria</v>
      </c>
      <c r="DM72" s="222"/>
      <c r="DN72" s="222"/>
      <c r="DO72" s="218"/>
      <c r="DP72" s="188" t="str">
        <f t="shared" si="1031"/>
        <v/>
      </c>
      <c r="DQ72" s="188" t="str">
        <f>IF((DP72&lt;&gt;""),IF(OR($F72&lt;&gt;$G72,PrSettings!$M$4="●"),(($F72-$G72)=(DM72-DN72))*1,0),"")</f>
        <v/>
      </c>
      <c r="DR72" s="188" t="str">
        <f t="shared" si="1032"/>
        <v/>
      </c>
      <c r="DS72" s="188" t="str">
        <f>IF(DP72&lt;&gt;"",IF(ABS($F72-$G72)&gt;=PrSettings!$M$7,(ABS($F72-$G72-DM72+DN72)&lt;=1)*1,IF(AND(DP72,$F72=$G72,$F72&gt;=PrSettings!$M$6),(ABS(DM72-$F72)&lt;=1)*1,IF(AND(DP72,$F72+$G72&gt;=PrSettings!$M$8),(ABS(DM72-$F72)+ABS(DN72-$G72)&lt;=1)*1,""))),"")</f>
        <v/>
      </c>
      <c r="DT72" s="220"/>
      <c r="DV72" s="186">
        <f t="shared" si="1033"/>
        <v>63</v>
      </c>
      <c r="DW72" s="187" t="str">
        <f t="shared" si="1034"/>
        <v>Jordan</v>
      </c>
      <c r="DX72" s="188">
        <f t="shared" si="1127"/>
        <v>28</v>
      </c>
      <c r="DY72" s="187" t="str">
        <f t="shared" si="1035"/>
        <v>Algeria</v>
      </c>
      <c r="DZ72" s="222"/>
      <c r="EA72" s="222"/>
      <c r="EB72" s="218"/>
      <c r="EC72" s="188" t="str">
        <f t="shared" si="1036"/>
        <v/>
      </c>
      <c r="ED72" s="188" t="str">
        <f>IF((EC72&lt;&gt;""),IF(OR($F72&lt;&gt;$G72,PrSettings!$M$4="●"),(($F72-$G72)=(DZ72-EA72))*1,0),"")</f>
        <v/>
      </c>
      <c r="EE72" s="188" t="str">
        <f t="shared" si="1037"/>
        <v/>
      </c>
      <c r="EF72" s="188" t="str">
        <f>IF(EC72&lt;&gt;"",IF(ABS($F72-$G72)&gt;=PrSettings!$M$7,(ABS($F72-$G72-DZ72+EA72)&lt;=1)*1,IF(AND(EC72,$F72=$G72,$F72&gt;=PrSettings!$M$6),(ABS(DZ72-$F72)&lt;=1)*1,IF(AND(EC72,$F72+$G72&gt;=PrSettings!$M$8),(ABS(DZ72-$F72)+ABS(EA72-$G72)&lt;=1)*1,""))),"")</f>
        <v/>
      </c>
      <c r="EG72" s="220"/>
      <c r="EI72" s="186">
        <f t="shared" si="1038"/>
        <v>63</v>
      </c>
      <c r="EJ72" s="187" t="str">
        <f t="shared" si="1039"/>
        <v>Jordan</v>
      </c>
      <c r="EK72" s="188">
        <f t="shared" si="1128"/>
        <v>28</v>
      </c>
      <c r="EL72" s="187" t="str">
        <f t="shared" si="1040"/>
        <v>Algeria</v>
      </c>
      <c r="EM72" s="222"/>
      <c r="EN72" s="222"/>
      <c r="EO72" s="218"/>
      <c r="EP72" s="188" t="str">
        <f t="shared" si="1041"/>
        <v/>
      </c>
      <c r="EQ72" s="188" t="str">
        <f>IF((EP72&lt;&gt;""),IF(OR($F72&lt;&gt;$G72,PrSettings!$M$4="●"),(($F72-$G72)=(EM72-EN72))*1,0),"")</f>
        <v/>
      </c>
      <c r="ER72" s="188" t="str">
        <f t="shared" si="1042"/>
        <v/>
      </c>
      <c r="ES72" s="188" t="str">
        <f>IF(EP72&lt;&gt;"",IF(ABS($F72-$G72)&gt;=PrSettings!$M$7,(ABS($F72-$G72-EM72+EN72)&lt;=1)*1,IF(AND(EP72,$F72=$G72,$F72&gt;=PrSettings!$M$6),(ABS(EM72-$F72)&lt;=1)*1,IF(AND(EP72,$F72+$G72&gt;=PrSettings!$M$8),(ABS(EM72-$F72)+ABS(EN72-$G72)&lt;=1)*1,""))),"")</f>
        <v/>
      </c>
      <c r="ET72" s="220"/>
      <c r="EV72" s="186">
        <f t="shared" si="1043"/>
        <v>63</v>
      </c>
      <c r="EW72" s="187" t="str">
        <f t="shared" si="1044"/>
        <v>Jordan</v>
      </c>
      <c r="EX72" s="188">
        <f t="shared" si="1129"/>
        <v>28</v>
      </c>
      <c r="EY72" s="187" t="str">
        <f t="shared" si="1045"/>
        <v>Algeria</v>
      </c>
      <c r="EZ72" s="222"/>
      <c r="FA72" s="222"/>
      <c r="FB72" s="218"/>
      <c r="FC72" s="188" t="str">
        <f t="shared" si="1046"/>
        <v/>
      </c>
      <c r="FD72" s="188" t="str">
        <f>IF((FC72&lt;&gt;""),IF(OR($F72&lt;&gt;$G72,PrSettings!$M$4="●"),(($F72-$G72)=(EZ72-FA72))*1,0),"")</f>
        <v/>
      </c>
      <c r="FE72" s="188" t="str">
        <f t="shared" si="1047"/>
        <v/>
      </c>
      <c r="FF72" s="188" t="str">
        <f>IF(FC72&lt;&gt;"",IF(ABS($F72-$G72)&gt;=PrSettings!$M$7,(ABS($F72-$G72-EZ72+FA72)&lt;=1)*1,IF(AND(FC72,$F72=$G72,$F72&gt;=PrSettings!$M$6),(ABS(EZ72-$F72)&lt;=1)*1,IF(AND(FC72,$F72+$G72&gt;=PrSettings!$M$8),(ABS(EZ72-$F72)+ABS(FA72-$G72)&lt;=1)*1,""))),"")</f>
        <v/>
      </c>
      <c r="FG72" s="220"/>
      <c r="FI72" s="186">
        <f t="shared" si="1048"/>
        <v>63</v>
      </c>
      <c r="FJ72" s="187" t="str">
        <f t="shared" si="1049"/>
        <v>Jordan</v>
      </c>
      <c r="FK72" s="188">
        <f t="shared" si="1130"/>
        <v>28</v>
      </c>
      <c r="FL72" s="187" t="str">
        <f t="shared" si="1050"/>
        <v>Algeria</v>
      </c>
      <c r="FM72" s="222"/>
      <c r="FN72" s="222"/>
      <c r="FO72" s="218"/>
      <c r="FP72" s="188" t="str">
        <f t="shared" si="1051"/>
        <v/>
      </c>
      <c r="FQ72" s="188" t="str">
        <f>IF((FP72&lt;&gt;""),IF(OR($F72&lt;&gt;$G72,PrSettings!$M$4="●"),(($F72-$G72)=(FM72-FN72))*1,0),"")</f>
        <v/>
      </c>
      <c r="FR72" s="188" t="str">
        <f t="shared" si="1052"/>
        <v/>
      </c>
      <c r="FS72" s="188" t="str">
        <f>IF(FP72&lt;&gt;"",IF(ABS($F72-$G72)&gt;=PrSettings!$M$7,(ABS($F72-$G72-FM72+FN72)&lt;=1)*1,IF(AND(FP72,$F72=$G72,$F72&gt;=PrSettings!$M$6),(ABS(FM72-$F72)&lt;=1)*1,IF(AND(FP72,$F72+$G72&gt;=PrSettings!$M$8),(ABS(FM72-$F72)+ABS(FN72-$G72)&lt;=1)*1,""))),"")</f>
        <v/>
      </c>
      <c r="FT72" s="220"/>
      <c r="FV72" s="186">
        <f t="shared" si="1053"/>
        <v>63</v>
      </c>
      <c r="FW72" s="187" t="str">
        <f t="shared" si="1054"/>
        <v>Jordan</v>
      </c>
      <c r="FX72" s="188">
        <f t="shared" si="1131"/>
        <v>28</v>
      </c>
      <c r="FY72" s="187" t="str">
        <f t="shared" si="1055"/>
        <v>Algeria</v>
      </c>
      <c r="FZ72" s="222"/>
      <c r="GA72" s="222"/>
      <c r="GB72" s="218"/>
      <c r="GC72" s="188" t="str">
        <f t="shared" si="1056"/>
        <v/>
      </c>
      <c r="GD72" s="188" t="str">
        <f>IF((GC72&lt;&gt;""),IF(OR($F72&lt;&gt;$G72,PrSettings!$M$4="●"),(($F72-$G72)=(FZ72-GA72))*1,0),"")</f>
        <v/>
      </c>
      <c r="GE72" s="188" t="str">
        <f t="shared" si="1057"/>
        <v/>
      </c>
      <c r="GF72" s="188" t="str">
        <f>IF(GC72&lt;&gt;"",IF(ABS($F72-$G72)&gt;=PrSettings!$M$7,(ABS($F72-$G72-FZ72+GA72)&lt;=1)*1,IF(AND(GC72,$F72=$G72,$F72&gt;=PrSettings!$M$6),(ABS(FZ72-$F72)&lt;=1)*1,IF(AND(GC72,$F72+$G72&gt;=PrSettings!$M$8),(ABS(FZ72-$F72)+ABS(GA72-$G72)&lt;=1)*1,""))),"")</f>
        <v/>
      </c>
      <c r="GG72" s="220"/>
      <c r="GI72" s="186">
        <f t="shared" si="1058"/>
        <v>63</v>
      </c>
      <c r="GJ72" s="187" t="str">
        <f t="shared" si="1059"/>
        <v>Jordan</v>
      </c>
      <c r="GK72" s="188">
        <f t="shared" si="1132"/>
        <v>28</v>
      </c>
      <c r="GL72" s="187" t="str">
        <f t="shared" si="1060"/>
        <v>Algeria</v>
      </c>
      <c r="GM72" s="222"/>
      <c r="GN72" s="222"/>
      <c r="GO72" s="218"/>
      <c r="GP72" s="188" t="str">
        <f t="shared" si="1061"/>
        <v/>
      </c>
      <c r="GQ72" s="188" t="str">
        <f>IF((GP72&lt;&gt;""),IF(OR($F72&lt;&gt;$G72,PrSettings!$M$4="●"),(($F72-$G72)=(GM72-GN72))*1,0),"")</f>
        <v/>
      </c>
      <c r="GR72" s="188" t="str">
        <f t="shared" si="1062"/>
        <v/>
      </c>
      <c r="GS72" s="188" t="str">
        <f>IF(GP72&lt;&gt;"",IF(ABS($F72-$G72)&gt;=PrSettings!$M$7,(ABS($F72-$G72-GM72+GN72)&lt;=1)*1,IF(AND(GP72,$F72=$G72,$F72&gt;=PrSettings!$M$6),(ABS(GM72-$F72)&lt;=1)*1,IF(AND(GP72,$F72+$G72&gt;=PrSettings!$M$8),(ABS(GM72-$F72)+ABS(GN72-$G72)&lt;=1)*1,""))),"")</f>
        <v/>
      </c>
      <c r="GT72" s="220"/>
      <c r="GV72" s="186">
        <f t="shared" si="1063"/>
        <v>63</v>
      </c>
      <c r="GW72" s="187" t="str">
        <f t="shared" si="1064"/>
        <v>Jordan</v>
      </c>
      <c r="GX72" s="188">
        <f t="shared" si="1133"/>
        <v>28</v>
      </c>
      <c r="GY72" s="187" t="str">
        <f t="shared" si="1065"/>
        <v>Algeria</v>
      </c>
      <c r="GZ72" s="222"/>
      <c r="HA72" s="222"/>
      <c r="HB72" s="218"/>
      <c r="HC72" s="188" t="str">
        <f t="shared" si="1066"/>
        <v/>
      </c>
      <c r="HD72" s="188" t="str">
        <f>IF((HC72&lt;&gt;""),IF(OR($F72&lt;&gt;$G72,PrSettings!$M$4="●"),(($F72-$G72)=(GZ72-HA72))*1,0),"")</f>
        <v/>
      </c>
      <c r="HE72" s="188" t="str">
        <f t="shared" si="1067"/>
        <v/>
      </c>
      <c r="HF72" s="188" t="str">
        <f>IF(HC72&lt;&gt;"",IF(ABS($F72-$G72)&gt;=PrSettings!$M$7,(ABS($F72-$G72-GZ72+HA72)&lt;=1)*1,IF(AND(HC72,$F72=$G72,$F72&gt;=PrSettings!$M$6),(ABS(GZ72-$F72)&lt;=1)*1,IF(AND(HC72,$F72+$G72&gt;=PrSettings!$M$8),(ABS(GZ72-$F72)+ABS(HA72-$G72)&lt;=1)*1,""))),"")</f>
        <v/>
      </c>
      <c r="HG72" s="220"/>
      <c r="HI72" s="186">
        <f t="shared" si="1068"/>
        <v>63</v>
      </c>
      <c r="HJ72" s="187" t="str">
        <f t="shared" si="1069"/>
        <v>Jordan</v>
      </c>
      <c r="HK72" s="188">
        <f t="shared" si="1134"/>
        <v>28</v>
      </c>
      <c r="HL72" s="187" t="str">
        <f t="shared" si="1070"/>
        <v>Algeria</v>
      </c>
      <c r="HM72" s="222"/>
      <c r="HN72" s="222"/>
      <c r="HO72" s="218"/>
      <c r="HP72" s="188" t="str">
        <f t="shared" si="1071"/>
        <v/>
      </c>
      <c r="HQ72" s="188" t="str">
        <f>IF((HP72&lt;&gt;""),IF(OR($F72&lt;&gt;$G72,PrSettings!$M$4="●"),(($F72-$G72)=(HM72-HN72))*1,0),"")</f>
        <v/>
      </c>
      <c r="HR72" s="188" t="str">
        <f t="shared" si="1072"/>
        <v/>
      </c>
      <c r="HS72" s="188" t="str">
        <f>IF(HP72&lt;&gt;"",IF(ABS($F72-$G72)&gt;=PrSettings!$M$7,(ABS($F72-$G72-HM72+HN72)&lt;=1)*1,IF(AND(HP72,$F72=$G72,$F72&gt;=PrSettings!$M$6),(ABS(HM72-$F72)&lt;=1)*1,IF(AND(HP72,$F72+$G72&gt;=PrSettings!$M$8),(ABS(HM72-$F72)+ABS(HN72-$G72)&lt;=1)*1,""))),"")</f>
        <v/>
      </c>
      <c r="HT72" s="220"/>
      <c r="HV72" s="186">
        <f t="shared" si="1073"/>
        <v>63</v>
      </c>
      <c r="HW72" s="187" t="str">
        <f t="shared" si="1074"/>
        <v>Jordan</v>
      </c>
      <c r="HX72" s="188">
        <f t="shared" si="1135"/>
        <v>28</v>
      </c>
      <c r="HY72" s="187" t="str">
        <f t="shared" si="1075"/>
        <v>Algeria</v>
      </c>
      <c r="HZ72" s="222"/>
      <c r="IA72" s="222"/>
      <c r="IB72" s="218"/>
      <c r="IC72" s="188" t="str">
        <f t="shared" si="1076"/>
        <v/>
      </c>
      <c r="ID72" s="188" t="str">
        <f>IF((IC72&lt;&gt;""),IF(OR($F72&lt;&gt;$G72,PrSettings!$M$4="●"),(($F72-$G72)=(HZ72-IA72))*1,0),"")</f>
        <v/>
      </c>
      <c r="IE72" s="188" t="str">
        <f t="shared" si="1077"/>
        <v/>
      </c>
      <c r="IF72" s="188" t="str">
        <f>IF(IC72&lt;&gt;"",IF(ABS($F72-$G72)&gt;=PrSettings!$M$7,(ABS($F72-$G72-HZ72+IA72)&lt;=1)*1,IF(AND(IC72,$F72=$G72,$F72&gt;=PrSettings!$M$6),(ABS(HZ72-$F72)&lt;=1)*1,IF(AND(IC72,$F72+$G72&gt;=PrSettings!$M$8),(ABS(HZ72-$F72)+ABS(IA72-$G72)&lt;=1)*1,""))),"")</f>
        <v/>
      </c>
      <c r="IG72" s="220"/>
      <c r="II72" s="186">
        <f t="shared" si="1078"/>
        <v>63</v>
      </c>
      <c r="IJ72" s="187" t="str">
        <f t="shared" si="1079"/>
        <v>Jordan</v>
      </c>
      <c r="IK72" s="188">
        <f t="shared" si="1136"/>
        <v>28</v>
      </c>
      <c r="IL72" s="187" t="str">
        <f t="shared" si="1080"/>
        <v>Algeria</v>
      </c>
      <c r="IM72" s="222"/>
      <c r="IN72" s="222"/>
      <c r="IO72" s="218"/>
      <c r="IP72" s="188" t="str">
        <f t="shared" si="1081"/>
        <v/>
      </c>
      <c r="IQ72" s="188" t="str">
        <f>IF((IP72&lt;&gt;""),IF(OR($F72&lt;&gt;$G72,PrSettings!$M$4="●"),(($F72-$G72)=(IM72-IN72))*1,0),"")</f>
        <v/>
      </c>
      <c r="IR72" s="188" t="str">
        <f t="shared" si="1082"/>
        <v/>
      </c>
      <c r="IS72" s="188" t="str">
        <f>IF(IP72&lt;&gt;"",IF(ABS($F72-$G72)&gt;=PrSettings!$M$7,(ABS($F72-$G72-IM72+IN72)&lt;=1)*1,IF(AND(IP72,$F72=$G72,$F72&gt;=PrSettings!$M$6),(ABS(IM72-$F72)&lt;=1)*1,IF(AND(IP72,$F72+$G72&gt;=PrSettings!$M$8),(ABS(IM72-$F72)+ABS(IN72-$G72)&lt;=1)*1,""))),"")</f>
        <v/>
      </c>
      <c r="IT72" s="220"/>
      <c r="IV72" s="186">
        <f t="shared" si="1083"/>
        <v>63</v>
      </c>
      <c r="IW72" s="187" t="str">
        <f t="shared" si="1084"/>
        <v>Jordan</v>
      </c>
      <c r="IX72" s="188">
        <f t="shared" si="1137"/>
        <v>28</v>
      </c>
      <c r="IY72" s="187" t="str">
        <f t="shared" si="1085"/>
        <v>Algeria</v>
      </c>
      <c r="IZ72" s="222"/>
      <c r="JA72" s="222"/>
      <c r="JB72" s="218"/>
      <c r="JC72" s="188" t="str">
        <f t="shared" si="1086"/>
        <v/>
      </c>
      <c r="JD72" s="188" t="str">
        <f>IF((JC72&lt;&gt;""),IF(OR($F72&lt;&gt;$G72,PrSettings!$M$4="●"),(($F72-$G72)=(IZ72-JA72))*1,0),"")</f>
        <v/>
      </c>
      <c r="JE72" s="188" t="str">
        <f t="shared" si="1087"/>
        <v/>
      </c>
      <c r="JF72" s="188" t="str">
        <f>IF(JC72&lt;&gt;"",IF(ABS($F72-$G72)&gt;=PrSettings!$M$7,(ABS($F72-$G72-IZ72+JA72)&lt;=1)*1,IF(AND(JC72,$F72=$G72,$F72&gt;=PrSettings!$M$6),(ABS(IZ72-$F72)&lt;=1)*1,IF(AND(JC72,$F72+$G72&gt;=PrSettings!$M$8),(ABS(IZ72-$F72)+ABS(JA72-$G72)&lt;=1)*1,""))),"")</f>
        <v/>
      </c>
      <c r="JG72" s="220"/>
      <c r="JI72" s="186">
        <f t="shared" si="1088"/>
        <v>63</v>
      </c>
      <c r="JJ72" s="187" t="str">
        <f t="shared" si="1089"/>
        <v>Jordan</v>
      </c>
      <c r="JK72" s="188">
        <f t="shared" si="1138"/>
        <v>28</v>
      </c>
      <c r="JL72" s="187" t="str">
        <f t="shared" si="1090"/>
        <v>Algeria</v>
      </c>
      <c r="JM72" s="222"/>
      <c r="JN72" s="222"/>
      <c r="JO72" s="218"/>
      <c r="JP72" s="188" t="str">
        <f t="shared" si="1091"/>
        <v/>
      </c>
      <c r="JQ72" s="188" t="str">
        <f>IF((JP72&lt;&gt;""),IF(OR($F72&lt;&gt;$G72,PrSettings!$M$4="●"),(($F72-$G72)=(JM72-JN72))*1,0),"")</f>
        <v/>
      </c>
      <c r="JR72" s="188" t="str">
        <f t="shared" si="1092"/>
        <v/>
      </c>
      <c r="JS72" s="188" t="str">
        <f>IF(JP72&lt;&gt;"",IF(ABS($F72-$G72)&gt;=PrSettings!$M$7,(ABS($F72-$G72-JM72+JN72)&lt;=1)*1,IF(AND(JP72,$F72=$G72,$F72&gt;=PrSettings!$M$6),(ABS(JM72-$F72)&lt;=1)*1,IF(AND(JP72,$F72+$G72&gt;=PrSettings!$M$8),(ABS(JM72-$F72)+ABS(JN72-$G72)&lt;=1)*1,""))),"")</f>
        <v/>
      </c>
      <c r="JT72" s="220"/>
      <c r="JV72" s="186">
        <f t="shared" si="1093"/>
        <v>63</v>
      </c>
      <c r="JW72" s="187" t="str">
        <f t="shared" si="1094"/>
        <v>Jordan</v>
      </c>
      <c r="JX72" s="188">
        <f t="shared" si="1139"/>
        <v>28</v>
      </c>
      <c r="JY72" s="187" t="str">
        <f t="shared" si="1095"/>
        <v>Algeria</v>
      </c>
      <c r="JZ72" s="222"/>
      <c r="KA72" s="222"/>
      <c r="KB72" s="218"/>
      <c r="KC72" s="188" t="str">
        <f t="shared" si="1096"/>
        <v/>
      </c>
      <c r="KD72" s="188" t="str">
        <f>IF((KC72&lt;&gt;""),IF(OR($F72&lt;&gt;$G72,PrSettings!$M$4="●"),(($F72-$G72)=(JZ72-KA72))*1,0),"")</f>
        <v/>
      </c>
      <c r="KE72" s="188" t="str">
        <f t="shared" si="1097"/>
        <v/>
      </c>
      <c r="KF72" s="188" t="str">
        <f>IF(KC72&lt;&gt;"",IF(ABS($F72-$G72)&gt;=PrSettings!$M$7,(ABS($F72-$G72-JZ72+KA72)&lt;=1)*1,IF(AND(KC72,$F72=$G72,$F72&gt;=PrSettings!$M$6),(ABS(JZ72-$F72)&lt;=1)*1,IF(AND(KC72,$F72+$G72&gt;=PrSettings!$M$8),(ABS(JZ72-$F72)+ABS(KA72-$G72)&lt;=1)*1,""))),"")</f>
        <v/>
      </c>
      <c r="KG72" s="220"/>
      <c r="KI72" s="186">
        <f t="shared" si="1098"/>
        <v>63</v>
      </c>
      <c r="KJ72" s="187" t="str">
        <f t="shared" si="1099"/>
        <v>Jordan</v>
      </c>
      <c r="KK72" s="188">
        <f t="shared" si="1140"/>
        <v>28</v>
      </c>
      <c r="KL72" s="187" t="str">
        <f t="shared" si="1100"/>
        <v>Algeria</v>
      </c>
      <c r="KM72" s="222"/>
      <c r="KN72" s="222"/>
      <c r="KO72" s="218"/>
      <c r="KP72" s="188" t="str">
        <f t="shared" si="1101"/>
        <v/>
      </c>
      <c r="KQ72" s="188" t="str">
        <f>IF((KP72&lt;&gt;""),IF(OR($F72&lt;&gt;$G72,PrSettings!$M$4="●"),(($F72-$G72)=(KM72-KN72))*1,0),"")</f>
        <v/>
      </c>
      <c r="KR72" s="188" t="str">
        <f t="shared" si="1102"/>
        <v/>
      </c>
      <c r="KS72" s="188" t="str">
        <f>IF(KP72&lt;&gt;"",IF(ABS($F72-$G72)&gt;=PrSettings!$M$7,(ABS($F72-$G72-KM72+KN72)&lt;=1)*1,IF(AND(KP72,$F72=$G72,$F72&gt;=PrSettings!$M$6),(ABS(KM72-$F72)&lt;=1)*1,IF(AND(KP72,$F72+$G72&gt;=PrSettings!$M$8),(ABS(KM72-$F72)+ABS(KN72-$G72)&lt;=1)*1,""))),"")</f>
        <v/>
      </c>
      <c r="KT72" s="220"/>
      <c r="KV72" s="186">
        <f t="shared" si="1103"/>
        <v>63</v>
      </c>
      <c r="KW72" s="187" t="str">
        <f t="shared" si="1104"/>
        <v>Jordan</v>
      </c>
      <c r="KX72" s="188">
        <f t="shared" si="1141"/>
        <v>28</v>
      </c>
      <c r="KY72" s="187" t="str">
        <f t="shared" si="1105"/>
        <v>Algeria</v>
      </c>
      <c r="KZ72" s="222"/>
      <c r="LA72" s="222"/>
      <c r="LB72" s="218"/>
      <c r="LC72" s="188" t="str">
        <f t="shared" si="1106"/>
        <v/>
      </c>
      <c r="LD72" s="188" t="str">
        <f>IF((LC72&lt;&gt;""),IF(OR($F72&lt;&gt;$G72,PrSettings!$M$4="●"),(($F72-$G72)=(KZ72-LA72))*1,0),"")</f>
        <v/>
      </c>
      <c r="LE72" s="188" t="str">
        <f t="shared" si="1107"/>
        <v/>
      </c>
      <c r="LF72" s="188" t="str">
        <f>IF(LC72&lt;&gt;"",IF(ABS($F72-$G72)&gt;=PrSettings!$M$7,(ABS($F72-$G72-KZ72+LA72)&lt;=1)*1,IF(AND(LC72,$F72=$G72,$F72&gt;=PrSettings!$M$6),(ABS(KZ72-$F72)&lt;=1)*1,IF(AND(LC72,$F72+$G72&gt;=PrSettings!$M$8),(ABS(KZ72-$F72)+ABS(LA72-$G72)&lt;=1)*1,""))),"")</f>
        <v/>
      </c>
      <c r="LG72" s="220"/>
      <c r="LI72" s="186">
        <f t="shared" si="1108"/>
        <v>63</v>
      </c>
      <c r="LJ72" s="187" t="str">
        <f t="shared" si="1109"/>
        <v>Jordan</v>
      </c>
      <c r="LK72" s="188">
        <f t="shared" si="1142"/>
        <v>28</v>
      </c>
      <c r="LL72" s="187" t="str">
        <f t="shared" si="1110"/>
        <v>Algeria</v>
      </c>
      <c r="LM72" s="222"/>
      <c r="LN72" s="222"/>
      <c r="LO72" s="218"/>
      <c r="LP72" s="188" t="str">
        <f t="shared" si="1111"/>
        <v/>
      </c>
      <c r="LQ72" s="188" t="str">
        <f>IF((LP72&lt;&gt;""),IF(OR($F72&lt;&gt;$G72,PrSettings!$M$4="●"),(($F72-$G72)=(LM72-LN72))*1,0),"")</f>
        <v/>
      </c>
      <c r="LR72" s="188" t="str">
        <f t="shared" si="1112"/>
        <v/>
      </c>
      <c r="LS72" s="188" t="str">
        <f>IF(LP72&lt;&gt;"",IF(ABS($F72-$G72)&gt;=PrSettings!$M$7,(ABS($F72-$G72-LM72+LN72)&lt;=1)*1,IF(AND(LP72,$F72=$G72,$F72&gt;=PrSettings!$M$6),(ABS(LM72-$F72)&lt;=1)*1,IF(AND(LP72,$F72+$G72&gt;=PrSettings!$M$8),(ABS(LM72-$F72)+ABS(LN72-$G72)&lt;=1)*1,""))),"")</f>
        <v/>
      </c>
      <c r="LT72" s="220"/>
      <c r="LV72" s="186">
        <f t="shared" si="1113"/>
        <v>63</v>
      </c>
      <c r="LW72" s="187" t="str">
        <f t="shared" si="1114"/>
        <v>Jordan</v>
      </c>
      <c r="LX72" s="188">
        <f t="shared" si="1143"/>
        <v>28</v>
      </c>
      <c r="LY72" s="187" t="str">
        <f t="shared" si="1115"/>
        <v>Algeria</v>
      </c>
      <c r="LZ72" s="222"/>
      <c r="MA72" s="222"/>
      <c r="MB72" s="218"/>
      <c r="MC72" s="188" t="str">
        <f t="shared" si="1116"/>
        <v/>
      </c>
      <c r="MD72" s="188" t="str">
        <f>IF((MC72&lt;&gt;""),IF(OR($F72&lt;&gt;$G72,PrSettings!$M$4="●"),(($F72-$G72)=(LZ72-MA72))*1,0),"")</f>
        <v/>
      </c>
      <c r="ME72" s="188" t="str">
        <f t="shared" si="1117"/>
        <v/>
      </c>
      <c r="MF72" s="188" t="str">
        <f>IF(MC72&lt;&gt;"",IF(ABS($F72-$G72)&gt;=PrSettings!$M$7,(ABS($F72-$G72-LZ72+MA72)&lt;=1)*1,IF(AND(MC72,$F72=$G72,$F72&gt;=PrSettings!$M$6),(ABS(LZ72-$F72)&lt;=1)*1,IF(AND(MC72,$F72+$G72&gt;=PrSettings!$M$8),(ABS(LZ72-$F72)+ABS(MA72-$G72)&lt;=1)*1,""))),"")</f>
        <v/>
      </c>
      <c r="MG72" s="220"/>
    </row>
    <row r="73" spans="2:345">
      <c r="B73" s="186">
        <f>INDEX(Groups!$C$7:$C$65,MATCH(C73,Groups!$D$7:$D$65,0))</f>
        <v>28</v>
      </c>
      <c r="C73" s="187" t="str">
        <f>CalcJ!$P$26</f>
        <v>Algeria</v>
      </c>
      <c r="D73" s="188">
        <f>INDEX(Groups!$C$7:$C$65,MATCH(E73,Groups!$D$7:$D$65,0))</f>
        <v>24</v>
      </c>
      <c r="E73" s="187" t="str">
        <f>CalcJ!$Q$26</f>
        <v>Austria</v>
      </c>
      <c r="F73" s="189" t="str">
        <f>CalcJ!$R$26</f>
        <v/>
      </c>
      <c r="G73" s="190" t="str">
        <f>CalcJ!$S$26</f>
        <v/>
      </c>
      <c r="I73" s="186">
        <f t="shared" si="988"/>
        <v>28</v>
      </c>
      <c r="J73" s="187" t="str">
        <f t="shared" si="989"/>
        <v>Algeria</v>
      </c>
      <c r="K73" s="188">
        <f t="shared" si="1118"/>
        <v>24</v>
      </c>
      <c r="L73" s="187" t="str">
        <f t="shared" si="990"/>
        <v>Austria</v>
      </c>
      <c r="M73" s="222"/>
      <c r="N73" s="222"/>
      <c r="O73" s="218"/>
      <c r="P73" s="188" t="str">
        <f t="shared" si="991"/>
        <v/>
      </c>
      <c r="Q73" s="188" t="str">
        <f>IF((P73&lt;&gt;""),IF(OR($F73&lt;&gt;$G73,PrSettings!$M$4="●"),(($F73-$G73)=(M73-N73))*1,0),"")</f>
        <v/>
      </c>
      <c r="R73" s="188" t="str">
        <f t="shared" si="992"/>
        <v/>
      </c>
      <c r="S73" s="188" t="str">
        <f>IF(P73&lt;&gt;"",IF(ABS($F73-$G73)&gt;=PrSettings!$M$7,(ABS($F73-$G73-M73+N73)&lt;=1)*1,IF(AND(P73,$F73=$G73,$F73&gt;=PrSettings!$M$6),(ABS(M73-$F73)&lt;=1)*1,IF(AND(P73,$F73+$G73&gt;=PrSettings!$M$8),(ABS(M73-$F73)+ABS(N73-$G73)&lt;=1)*1,""))),"")</f>
        <v/>
      </c>
      <c r="T73" s="220"/>
      <c r="V73" s="186">
        <f t="shared" si="993"/>
        <v>28</v>
      </c>
      <c r="W73" s="187" t="str">
        <f t="shared" si="994"/>
        <v>Algeria</v>
      </c>
      <c r="X73" s="188">
        <f t="shared" si="1119"/>
        <v>24</v>
      </c>
      <c r="Y73" s="187" t="str">
        <f t="shared" si="995"/>
        <v>Austria</v>
      </c>
      <c r="Z73" s="222"/>
      <c r="AA73" s="222"/>
      <c r="AB73" s="218"/>
      <c r="AC73" s="188" t="str">
        <f t="shared" si="996"/>
        <v/>
      </c>
      <c r="AD73" s="188" t="str">
        <f>IF((AC73&lt;&gt;""),IF(OR($F73&lt;&gt;$G73,PrSettings!$M$4="●"),(($F73-$G73)=(Z73-AA73))*1,0),"")</f>
        <v/>
      </c>
      <c r="AE73" s="188" t="str">
        <f t="shared" si="997"/>
        <v/>
      </c>
      <c r="AF73" s="188" t="str">
        <f>IF(AC73&lt;&gt;"",IF(ABS($F73-$G73)&gt;=PrSettings!$M$7,(ABS($F73-$G73-Z73+AA73)&lt;=1)*1,IF(AND(AC73,$F73=$G73,$F73&gt;=PrSettings!$M$6),(ABS(Z73-$F73)&lt;=1)*1,IF(AND(AC73,$F73+$G73&gt;=PrSettings!$M$8),(ABS(Z73-$F73)+ABS(AA73-$G73)&lt;=1)*1,""))),"")</f>
        <v/>
      </c>
      <c r="AG73" s="220"/>
      <c r="AI73" s="186">
        <f t="shared" si="998"/>
        <v>28</v>
      </c>
      <c r="AJ73" s="187" t="str">
        <f t="shared" si="999"/>
        <v>Algeria</v>
      </c>
      <c r="AK73" s="188">
        <f t="shared" si="1120"/>
        <v>24</v>
      </c>
      <c r="AL73" s="187" t="str">
        <f t="shared" si="1000"/>
        <v>Austria</v>
      </c>
      <c r="AM73" s="222"/>
      <c r="AN73" s="222"/>
      <c r="AO73" s="218"/>
      <c r="AP73" s="188" t="str">
        <f t="shared" si="1001"/>
        <v/>
      </c>
      <c r="AQ73" s="188" t="str">
        <f>IF((AP73&lt;&gt;""),IF(OR($F73&lt;&gt;$G73,PrSettings!$M$4="●"),(($F73-$G73)=(AM73-AN73))*1,0),"")</f>
        <v/>
      </c>
      <c r="AR73" s="188" t="str">
        <f t="shared" si="1002"/>
        <v/>
      </c>
      <c r="AS73" s="188" t="str">
        <f>IF(AP73&lt;&gt;"",IF(ABS($F73-$G73)&gt;=PrSettings!$M$7,(ABS($F73-$G73-AM73+AN73)&lt;=1)*1,IF(AND(AP73,$F73=$G73,$F73&gt;=PrSettings!$M$6),(ABS(AM73-$F73)&lt;=1)*1,IF(AND(AP73,$F73+$G73&gt;=PrSettings!$M$8),(ABS(AM73-$F73)+ABS(AN73-$G73)&lt;=1)*1,""))),"")</f>
        <v/>
      </c>
      <c r="AT73" s="220"/>
      <c r="AV73" s="186">
        <f t="shared" si="1003"/>
        <v>28</v>
      </c>
      <c r="AW73" s="187" t="str">
        <f t="shared" si="1004"/>
        <v>Algeria</v>
      </c>
      <c r="AX73" s="188">
        <f t="shared" si="1121"/>
        <v>24</v>
      </c>
      <c r="AY73" s="187" t="str">
        <f t="shared" si="1005"/>
        <v>Austria</v>
      </c>
      <c r="AZ73" s="222"/>
      <c r="BA73" s="222"/>
      <c r="BB73" s="218"/>
      <c r="BC73" s="188" t="str">
        <f t="shared" si="1006"/>
        <v/>
      </c>
      <c r="BD73" s="188" t="str">
        <f>IF((BC73&lt;&gt;""),IF(OR($F73&lt;&gt;$G73,PrSettings!$M$4="●"),(($F73-$G73)=(AZ73-BA73))*1,0),"")</f>
        <v/>
      </c>
      <c r="BE73" s="188" t="str">
        <f t="shared" si="1007"/>
        <v/>
      </c>
      <c r="BF73" s="188" t="str">
        <f>IF(BC73&lt;&gt;"",IF(ABS($F73-$G73)&gt;=PrSettings!$M$7,(ABS($F73-$G73-AZ73+BA73)&lt;=1)*1,IF(AND(BC73,$F73=$G73,$F73&gt;=PrSettings!$M$6),(ABS(AZ73-$F73)&lt;=1)*1,IF(AND(BC73,$F73+$G73&gt;=PrSettings!$M$8),(ABS(AZ73-$F73)+ABS(BA73-$G73)&lt;=1)*1,""))),"")</f>
        <v/>
      </c>
      <c r="BG73" s="220"/>
      <c r="BI73" s="186">
        <f t="shared" si="1008"/>
        <v>28</v>
      </c>
      <c r="BJ73" s="187" t="str">
        <f t="shared" si="1009"/>
        <v>Algeria</v>
      </c>
      <c r="BK73" s="188">
        <f t="shared" si="1122"/>
        <v>24</v>
      </c>
      <c r="BL73" s="187" t="str">
        <f t="shared" si="1010"/>
        <v>Austria</v>
      </c>
      <c r="BM73" s="222"/>
      <c r="BN73" s="222"/>
      <c r="BO73" s="218"/>
      <c r="BP73" s="188" t="str">
        <f t="shared" si="1011"/>
        <v/>
      </c>
      <c r="BQ73" s="188" t="str">
        <f>IF((BP73&lt;&gt;""),IF(OR($F73&lt;&gt;$G73,PrSettings!$M$4="●"),(($F73-$G73)=(BM73-BN73))*1,0),"")</f>
        <v/>
      </c>
      <c r="BR73" s="188" t="str">
        <f t="shared" si="1012"/>
        <v/>
      </c>
      <c r="BS73" s="188" t="str">
        <f>IF(BP73&lt;&gt;"",IF(ABS($F73-$G73)&gt;=PrSettings!$M$7,(ABS($F73-$G73-BM73+BN73)&lt;=1)*1,IF(AND(BP73,$F73=$G73,$F73&gt;=PrSettings!$M$6),(ABS(BM73-$F73)&lt;=1)*1,IF(AND(BP73,$F73+$G73&gt;=PrSettings!$M$8),(ABS(BM73-$F73)+ABS(BN73-$G73)&lt;=1)*1,""))),"")</f>
        <v/>
      </c>
      <c r="BT73" s="220"/>
      <c r="BV73" s="186">
        <f t="shared" si="1013"/>
        <v>28</v>
      </c>
      <c r="BW73" s="187" t="str">
        <f t="shared" si="1014"/>
        <v>Algeria</v>
      </c>
      <c r="BX73" s="188">
        <f t="shared" si="1123"/>
        <v>24</v>
      </c>
      <c r="BY73" s="187" t="str">
        <f t="shared" si="1015"/>
        <v>Austria</v>
      </c>
      <c r="BZ73" s="222"/>
      <c r="CA73" s="222"/>
      <c r="CB73" s="218"/>
      <c r="CC73" s="188" t="str">
        <f t="shared" si="1016"/>
        <v/>
      </c>
      <c r="CD73" s="188" t="str">
        <f>IF((CC73&lt;&gt;""),IF(OR($F73&lt;&gt;$G73,PrSettings!$M$4="●"),(($F73-$G73)=(BZ73-CA73))*1,0),"")</f>
        <v/>
      </c>
      <c r="CE73" s="188" t="str">
        <f t="shared" si="1017"/>
        <v/>
      </c>
      <c r="CF73" s="188" t="str">
        <f>IF(CC73&lt;&gt;"",IF(ABS($F73-$G73)&gt;=PrSettings!$M$7,(ABS($F73-$G73-BZ73+CA73)&lt;=1)*1,IF(AND(CC73,$F73=$G73,$F73&gt;=PrSettings!$M$6),(ABS(BZ73-$F73)&lt;=1)*1,IF(AND(CC73,$F73+$G73&gt;=PrSettings!$M$8),(ABS(BZ73-$F73)+ABS(CA73-$G73)&lt;=1)*1,""))),"")</f>
        <v/>
      </c>
      <c r="CG73" s="220"/>
      <c r="CI73" s="186">
        <f t="shared" si="1018"/>
        <v>28</v>
      </c>
      <c r="CJ73" s="187" t="str">
        <f t="shared" si="1019"/>
        <v>Algeria</v>
      </c>
      <c r="CK73" s="188">
        <f t="shared" si="1124"/>
        <v>24</v>
      </c>
      <c r="CL73" s="187" t="str">
        <f t="shared" si="1020"/>
        <v>Austria</v>
      </c>
      <c r="CM73" s="222"/>
      <c r="CN73" s="222"/>
      <c r="CO73" s="218"/>
      <c r="CP73" s="188" t="str">
        <f t="shared" si="1021"/>
        <v/>
      </c>
      <c r="CQ73" s="188" t="str">
        <f>IF((CP73&lt;&gt;""),IF(OR($F73&lt;&gt;$G73,PrSettings!$M$4="●"),(($F73-$G73)=(CM73-CN73))*1,0),"")</f>
        <v/>
      </c>
      <c r="CR73" s="188" t="str">
        <f t="shared" si="1022"/>
        <v/>
      </c>
      <c r="CS73" s="188" t="str">
        <f>IF(CP73&lt;&gt;"",IF(ABS($F73-$G73)&gt;=PrSettings!$M$7,(ABS($F73-$G73-CM73+CN73)&lt;=1)*1,IF(AND(CP73,$F73=$G73,$F73&gt;=PrSettings!$M$6),(ABS(CM73-$F73)&lt;=1)*1,IF(AND(CP73,$F73+$G73&gt;=PrSettings!$M$8),(ABS(CM73-$F73)+ABS(CN73-$G73)&lt;=1)*1,""))),"")</f>
        <v/>
      </c>
      <c r="CT73" s="220"/>
      <c r="CV73" s="186">
        <f t="shared" si="1023"/>
        <v>28</v>
      </c>
      <c r="CW73" s="187" t="str">
        <f t="shared" si="1024"/>
        <v>Algeria</v>
      </c>
      <c r="CX73" s="188">
        <f t="shared" si="1125"/>
        <v>24</v>
      </c>
      <c r="CY73" s="187" t="str">
        <f t="shared" si="1025"/>
        <v>Austria</v>
      </c>
      <c r="CZ73" s="222"/>
      <c r="DA73" s="222"/>
      <c r="DB73" s="218"/>
      <c r="DC73" s="188" t="str">
        <f t="shared" si="1026"/>
        <v/>
      </c>
      <c r="DD73" s="188" t="str">
        <f>IF((DC73&lt;&gt;""),IF(OR($F73&lt;&gt;$G73,PrSettings!$M$4="●"),(($F73-$G73)=(CZ73-DA73))*1,0),"")</f>
        <v/>
      </c>
      <c r="DE73" s="188" t="str">
        <f t="shared" si="1027"/>
        <v/>
      </c>
      <c r="DF73" s="188" t="str">
        <f>IF(DC73&lt;&gt;"",IF(ABS($F73-$G73)&gt;=PrSettings!$M$7,(ABS($F73-$G73-CZ73+DA73)&lt;=1)*1,IF(AND(DC73,$F73=$G73,$F73&gt;=PrSettings!$M$6),(ABS(CZ73-$F73)&lt;=1)*1,IF(AND(DC73,$F73+$G73&gt;=PrSettings!$M$8),(ABS(CZ73-$F73)+ABS(DA73-$G73)&lt;=1)*1,""))),"")</f>
        <v/>
      </c>
      <c r="DG73" s="220"/>
      <c r="DI73" s="186">
        <f t="shared" si="1028"/>
        <v>28</v>
      </c>
      <c r="DJ73" s="187" t="str">
        <f t="shared" si="1029"/>
        <v>Algeria</v>
      </c>
      <c r="DK73" s="188">
        <f t="shared" si="1126"/>
        <v>24</v>
      </c>
      <c r="DL73" s="187" t="str">
        <f t="shared" si="1030"/>
        <v>Austria</v>
      </c>
      <c r="DM73" s="222"/>
      <c r="DN73" s="222"/>
      <c r="DO73" s="218"/>
      <c r="DP73" s="188" t="str">
        <f t="shared" si="1031"/>
        <v/>
      </c>
      <c r="DQ73" s="188" t="str">
        <f>IF((DP73&lt;&gt;""),IF(OR($F73&lt;&gt;$G73,PrSettings!$M$4="●"),(($F73-$G73)=(DM73-DN73))*1,0),"")</f>
        <v/>
      </c>
      <c r="DR73" s="188" t="str">
        <f t="shared" si="1032"/>
        <v/>
      </c>
      <c r="DS73" s="188" t="str">
        <f>IF(DP73&lt;&gt;"",IF(ABS($F73-$G73)&gt;=PrSettings!$M$7,(ABS($F73-$G73-DM73+DN73)&lt;=1)*1,IF(AND(DP73,$F73=$G73,$F73&gt;=PrSettings!$M$6),(ABS(DM73-$F73)&lt;=1)*1,IF(AND(DP73,$F73+$G73&gt;=PrSettings!$M$8),(ABS(DM73-$F73)+ABS(DN73-$G73)&lt;=1)*1,""))),"")</f>
        <v/>
      </c>
      <c r="DT73" s="220"/>
      <c r="DV73" s="186">
        <f t="shared" si="1033"/>
        <v>28</v>
      </c>
      <c r="DW73" s="187" t="str">
        <f t="shared" si="1034"/>
        <v>Algeria</v>
      </c>
      <c r="DX73" s="188">
        <f t="shared" si="1127"/>
        <v>24</v>
      </c>
      <c r="DY73" s="187" t="str">
        <f t="shared" si="1035"/>
        <v>Austria</v>
      </c>
      <c r="DZ73" s="222"/>
      <c r="EA73" s="222"/>
      <c r="EB73" s="218"/>
      <c r="EC73" s="188" t="str">
        <f t="shared" si="1036"/>
        <v/>
      </c>
      <c r="ED73" s="188" t="str">
        <f>IF((EC73&lt;&gt;""),IF(OR($F73&lt;&gt;$G73,PrSettings!$M$4="●"),(($F73-$G73)=(DZ73-EA73))*1,0),"")</f>
        <v/>
      </c>
      <c r="EE73" s="188" t="str">
        <f t="shared" si="1037"/>
        <v/>
      </c>
      <c r="EF73" s="188" t="str">
        <f>IF(EC73&lt;&gt;"",IF(ABS($F73-$G73)&gt;=PrSettings!$M$7,(ABS($F73-$G73-DZ73+EA73)&lt;=1)*1,IF(AND(EC73,$F73=$G73,$F73&gt;=PrSettings!$M$6),(ABS(DZ73-$F73)&lt;=1)*1,IF(AND(EC73,$F73+$G73&gt;=PrSettings!$M$8),(ABS(DZ73-$F73)+ABS(EA73-$G73)&lt;=1)*1,""))),"")</f>
        <v/>
      </c>
      <c r="EG73" s="220"/>
      <c r="EI73" s="186">
        <f t="shared" si="1038"/>
        <v>28</v>
      </c>
      <c r="EJ73" s="187" t="str">
        <f t="shared" si="1039"/>
        <v>Algeria</v>
      </c>
      <c r="EK73" s="188">
        <f t="shared" si="1128"/>
        <v>24</v>
      </c>
      <c r="EL73" s="187" t="str">
        <f t="shared" si="1040"/>
        <v>Austria</v>
      </c>
      <c r="EM73" s="222"/>
      <c r="EN73" s="222"/>
      <c r="EO73" s="218"/>
      <c r="EP73" s="188" t="str">
        <f t="shared" si="1041"/>
        <v/>
      </c>
      <c r="EQ73" s="188" t="str">
        <f>IF((EP73&lt;&gt;""),IF(OR($F73&lt;&gt;$G73,PrSettings!$M$4="●"),(($F73-$G73)=(EM73-EN73))*1,0),"")</f>
        <v/>
      </c>
      <c r="ER73" s="188" t="str">
        <f t="shared" si="1042"/>
        <v/>
      </c>
      <c r="ES73" s="188" t="str">
        <f>IF(EP73&lt;&gt;"",IF(ABS($F73-$G73)&gt;=PrSettings!$M$7,(ABS($F73-$G73-EM73+EN73)&lt;=1)*1,IF(AND(EP73,$F73=$G73,$F73&gt;=PrSettings!$M$6),(ABS(EM73-$F73)&lt;=1)*1,IF(AND(EP73,$F73+$G73&gt;=PrSettings!$M$8),(ABS(EM73-$F73)+ABS(EN73-$G73)&lt;=1)*1,""))),"")</f>
        <v/>
      </c>
      <c r="ET73" s="220"/>
      <c r="EV73" s="186">
        <f t="shared" si="1043"/>
        <v>28</v>
      </c>
      <c r="EW73" s="187" t="str">
        <f t="shared" si="1044"/>
        <v>Algeria</v>
      </c>
      <c r="EX73" s="188">
        <f t="shared" si="1129"/>
        <v>24</v>
      </c>
      <c r="EY73" s="187" t="str">
        <f t="shared" si="1045"/>
        <v>Austria</v>
      </c>
      <c r="EZ73" s="222"/>
      <c r="FA73" s="222"/>
      <c r="FB73" s="218"/>
      <c r="FC73" s="188" t="str">
        <f t="shared" si="1046"/>
        <v/>
      </c>
      <c r="FD73" s="188" t="str">
        <f>IF((FC73&lt;&gt;""),IF(OR($F73&lt;&gt;$G73,PrSettings!$M$4="●"),(($F73-$G73)=(EZ73-FA73))*1,0),"")</f>
        <v/>
      </c>
      <c r="FE73" s="188" t="str">
        <f t="shared" si="1047"/>
        <v/>
      </c>
      <c r="FF73" s="188" t="str">
        <f>IF(FC73&lt;&gt;"",IF(ABS($F73-$G73)&gt;=PrSettings!$M$7,(ABS($F73-$G73-EZ73+FA73)&lt;=1)*1,IF(AND(FC73,$F73=$G73,$F73&gt;=PrSettings!$M$6),(ABS(EZ73-$F73)&lt;=1)*1,IF(AND(FC73,$F73+$G73&gt;=PrSettings!$M$8),(ABS(EZ73-$F73)+ABS(FA73-$G73)&lt;=1)*1,""))),"")</f>
        <v/>
      </c>
      <c r="FG73" s="220"/>
      <c r="FI73" s="186">
        <f t="shared" si="1048"/>
        <v>28</v>
      </c>
      <c r="FJ73" s="187" t="str">
        <f t="shared" si="1049"/>
        <v>Algeria</v>
      </c>
      <c r="FK73" s="188">
        <f t="shared" si="1130"/>
        <v>24</v>
      </c>
      <c r="FL73" s="187" t="str">
        <f t="shared" si="1050"/>
        <v>Austria</v>
      </c>
      <c r="FM73" s="222"/>
      <c r="FN73" s="222"/>
      <c r="FO73" s="218"/>
      <c r="FP73" s="188" t="str">
        <f t="shared" si="1051"/>
        <v/>
      </c>
      <c r="FQ73" s="188" t="str">
        <f>IF((FP73&lt;&gt;""),IF(OR($F73&lt;&gt;$G73,PrSettings!$M$4="●"),(($F73-$G73)=(FM73-FN73))*1,0),"")</f>
        <v/>
      </c>
      <c r="FR73" s="188" t="str">
        <f t="shared" si="1052"/>
        <v/>
      </c>
      <c r="FS73" s="188" t="str">
        <f>IF(FP73&lt;&gt;"",IF(ABS($F73-$G73)&gt;=PrSettings!$M$7,(ABS($F73-$G73-FM73+FN73)&lt;=1)*1,IF(AND(FP73,$F73=$G73,$F73&gt;=PrSettings!$M$6),(ABS(FM73-$F73)&lt;=1)*1,IF(AND(FP73,$F73+$G73&gt;=PrSettings!$M$8),(ABS(FM73-$F73)+ABS(FN73-$G73)&lt;=1)*1,""))),"")</f>
        <v/>
      </c>
      <c r="FT73" s="220"/>
      <c r="FV73" s="186">
        <f t="shared" si="1053"/>
        <v>28</v>
      </c>
      <c r="FW73" s="187" t="str">
        <f t="shared" si="1054"/>
        <v>Algeria</v>
      </c>
      <c r="FX73" s="188">
        <f t="shared" si="1131"/>
        <v>24</v>
      </c>
      <c r="FY73" s="187" t="str">
        <f t="shared" si="1055"/>
        <v>Austria</v>
      </c>
      <c r="FZ73" s="222"/>
      <c r="GA73" s="222"/>
      <c r="GB73" s="218"/>
      <c r="GC73" s="188" t="str">
        <f t="shared" si="1056"/>
        <v/>
      </c>
      <c r="GD73" s="188" t="str">
        <f>IF((GC73&lt;&gt;""),IF(OR($F73&lt;&gt;$G73,PrSettings!$M$4="●"),(($F73-$G73)=(FZ73-GA73))*1,0),"")</f>
        <v/>
      </c>
      <c r="GE73" s="188" t="str">
        <f t="shared" si="1057"/>
        <v/>
      </c>
      <c r="GF73" s="188" t="str">
        <f>IF(GC73&lt;&gt;"",IF(ABS($F73-$G73)&gt;=PrSettings!$M$7,(ABS($F73-$G73-FZ73+GA73)&lt;=1)*1,IF(AND(GC73,$F73=$G73,$F73&gt;=PrSettings!$M$6),(ABS(FZ73-$F73)&lt;=1)*1,IF(AND(GC73,$F73+$G73&gt;=PrSettings!$M$8),(ABS(FZ73-$F73)+ABS(GA73-$G73)&lt;=1)*1,""))),"")</f>
        <v/>
      </c>
      <c r="GG73" s="220"/>
      <c r="GI73" s="186">
        <f t="shared" si="1058"/>
        <v>28</v>
      </c>
      <c r="GJ73" s="187" t="str">
        <f t="shared" si="1059"/>
        <v>Algeria</v>
      </c>
      <c r="GK73" s="188">
        <f t="shared" si="1132"/>
        <v>24</v>
      </c>
      <c r="GL73" s="187" t="str">
        <f t="shared" si="1060"/>
        <v>Austria</v>
      </c>
      <c r="GM73" s="222"/>
      <c r="GN73" s="222"/>
      <c r="GO73" s="218"/>
      <c r="GP73" s="188" t="str">
        <f t="shared" si="1061"/>
        <v/>
      </c>
      <c r="GQ73" s="188" t="str">
        <f>IF((GP73&lt;&gt;""),IF(OR($F73&lt;&gt;$G73,PrSettings!$M$4="●"),(($F73-$G73)=(GM73-GN73))*1,0),"")</f>
        <v/>
      </c>
      <c r="GR73" s="188" t="str">
        <f t="shared" si="1062"/>
        <v/>
      </c>
      <c r="GS73" s="188" t="str">
        <f>IF(GP73&lt;&gt;"",IF(ABS($F73-$G73)&gt;=PrSettings!$M$7,(ABS($F73-$G73-GM73+GN73)&lt;=1)*1,IF(AND(GP73,$F73=$G73,$F73&gt;=PrSettings!$M$6),(ABS(GM73-$F73)&lt;=1)*1,IF(AND(GP73,$F73+$G73&gt;=PrSettings!$M$8),(ABS(GM73-$F73)+ABS(GN73-$G73)&lt;=1)*1,""))),"")</f>
        <v/>
      </c>
      <c r="GT73" s="220"/>
      <c r="GV73" s="186">
        <f t="shared" si="1063"/>
        <v>28</v>
      </c>
      <c r="GW73" s="187" t="str">
        <f t="shared" si="1064"/>
        <v>Algeria</v>
      </c>
      <c r="GX73" s="188">
        <f t="shared" si="1133"/>
        <v>24</v>
      </c>
      <c r="GY73" s="187" t="str">
        <f t="shared" si="1065"/>
        <v>Austria</v>
      </c>
      <c r="GZ73" s="222"/>
      <c r="HA73" s="222"/>
      <c r="HB73" s="218"/>
      <c r="HC73" s="188" t="str">
        <f t="shared" si="1066"/>
        <v/>
      </c>
      <c r="HD73" s="188" t="str">
        <f>IF((HC73&lt;&gt;""),IF(OR($F73&lt;&gt;$G73,PrSettings!$M$4="●"),(($F73-$G73)=(GZ73-HA73))*1,0),"")</f>
        <v/>
      </c>
      <c r="HE73" s="188" t="str">
        <f t="shared" si="1067"/>
        <v/>
      </c>
      <c r="HF73" s="188" t="str">
        <f>IF(HC73&lt;&gt;"",IF(ABS($F73-$G73)&gt;=PrSettings!$M$7,(ABS($F73-$G73-GZ73+HA73)&lt;=1)*1,IF(AND(HC73,$F73=$G73,$F73&gt;=PrSettings!$M$6),(ABS(GZ73-$F73)&lt;=1)*1,IF(AND(HC73,$F73+$G73&gt;=PrSettings!$M$8),(ABS(GZ73-$F73)+ABS(HA73-$G73)&lt;=1)*1,""))),"")</f>
        <v/>
      </c>
      <c r="HG73" s="220"/>
      <c r="HI73" s="186">
        <f t="shared" si="1068"/>
        <v>28</v>
      </c>
      <c r="HJ73" s="187" t="str">
        <f t="shared" si="1069"/>
        <v>Algeria</v>
      </c>
      <c r="HK73" s="188">
        <f t="shared" si="1134"/>
        <v>24</v>
      </c>
      <c r="HL73" s="187" t="str">
        <f t="shared" si="1070"/>
        <v>Austria</v>
      </c>
      <c r="HM73" s="222"/>
      <c r="HN73" s="222"/>
      <c r="HO73" s="218"/>
      <c r="HP73" s="188" t="str">
        <f t="shared" si="1071"/>
        <v/>
      </c>
      <c r="HQ73" s="188" t="str">
        <f>IF((HP73&lt;&gt;""),IF(OR($F73&lt;&gt;$G73,PrSettings!$M$4="●"),(($F73-$G73)=(HM73-HN73))*1,0),"")</f>
        <v/>
      </c>
      <c r="HR73" s="188" t="str">
        <f t="shared" si="1072"/>
        <v/>
      </c>
      <c r="HS73" s="188" t="str">
        <f>IF(HP73&lt;&gt;"",IF(ABS($F73-$G73)&gt;=PrSettings!$M$7,(ABS($F73-$G73-HM73+HN73)&lt;=1)*1,IF(AND(HP73,$F73=$G73,$F73&gt;=PrSettings!$M$6),(ABS(HM73-$F73)&lt;=1)*1,IF(AND(HP73,$F73+$G73&gt;=PrSettings!$M$8),(ABS(HM73-$F73)+ABS(HN73-$G73)&lt;=1)*1,""))),"")</f>
        <v/>
      </c>
      <c r="HT73" s="220"/>
      <c r="HV73" s="186">
        <f t="shared" si="1073"/>
        <v>28</v>
      </c>
      <c r="HW73" s="187" t="str">
        <f t="shared" si="1074"/>
        <v>Algeria</v>
      </c>
      <c r="HX73" s="188">
        <f t="shared" si="1135"/>
        <v>24</v>
      </c>
      <c r="HY73" s="187" t="str">
        <f t="shared" si="1075"/>
        <v>Austria</v>
      </c>
      <c r="HZ73" s="222"/>
      <c r="IA73" s="222"/>
      <c r="IB73" s="218"/>
      <c r="IC73" s="188" t="str">
        <f t="shared" si="1076"/>
        <v/>
      </c>
      <c r="ID73" s="188" t="str">
        <f>IF((IC73&lt;&gt;""),IF(OR($F73&lt;&gt;$G73,PrSettings!$M$4="●"),(($F73-$G73)=(HZ73-IA73))*1,0),"")</f>
        <v/>
      </c>
      <c r="IE73" s="188" t="str">
        <f t="shared" si="1077"/>
        <v/>
      </c>
      <c r="IF73" s="188" t="str">
        <f>IF(IC73&lt;&gt;"",IF(ABS($F73-$G73)&gt;=PrSettings!$M$7,(ABS($F73-$G73-HZ73+IA73)&lt;=1)*1,IF(AND(IC73,$F73=$G73,$F73&gt;=PrSettings!$M$6),(ABS(HZ73-$F73)&lt;=1)*1,IF(AND(IC73,$F73+$G73&gt;=PrSettings!$M$8),(ABS(HZ73-$F73)+ABS(IA73-$G73)&lt;=1)*1,""))),"")</f>
        <v/>
      </c>
      <c r="IG73" s="220"/>
      <c r="II73" s="186">
        <f t="shared" si="1078"/>
        <v>28</v>
      </c>
      <c r="IJ73" s="187" t="str">
        <f t="shared" si="1079"/>
        <v>Algeria</v>
      </c>
      <c r="IK73" s="188">
        <f t="shared" si="1136"/>
        <v>24</v>
      </c>
      <c r="IL73" s="187" t="str">
        <f t="shared" si="1080"/>
        <v>Austria</v>
      </c>
      <c r="IM73" s="222"/>
      <c r="IN73" s="222"/>
      <c r="IO73" s="218"/>
      <c r="IP73" s="188" t="str">
        <f t="shared" si="1081"/>
        <v/>
      </c>
      <c r="IQ73" s="188" t="str">
        <f>IF((IP73&lt;&gt;""),IF(OR($F73&lt;&gt;$G73,PrSettings!$M$4="●"),(($F73-$G73)=(IM73-IN73))*1,0),"")</f>
        <v/>
      </c>
      <c r="IR73" s="188" t="str">
        <f t="shared" si="1082"/>
        <v/>
      </c>
      <c r="IS73" s="188" t="str">
        <f>IF(IP73&lt;&gt;"",IF(ABS($F73-$G73)&gt;=PrSettings!$M$7,(ABS($F73-$G73-IM73+IN73)&lt;=1)*1,IF(AND(IP73,$F73=$G73,$F73&gt;=PrSettings!$M$6),(ABS(IM73-$F73)&lt;=1)*1,IF(AND(IP73,$F73+$G73&gt;=PrSettings!$M$8),(ABS(IM73-$F73)+ABS(IN73-$G73)&lt;=1)*1,""))),"")</f>
        <v/>
      </c>
      <c r="IT73" s="220"/>
      <c r="IV73" s="186">
        <f t="shared" si="1083"/>
        <v>28</v>
      </c>
      <c r="IW73" s="187" t="str">
        <f t="shared" si="1084"/>
        <v>Algeria</v>
      </c>
      <c r="IX73" s="188">
        <f t="shared" si="1137"/>
        <v>24</v>
      </c>
      <c r="IY73" s="187" t="str">
        <f t="shared" si="1085"/>
        <v>Austria</v>
      </c>
      <c r="IZ73" s="222"/>
      <c r="JA73" s="222"/>
      <c r="JB73" s="218"/>
      <c r="JC73" s="188" t="str">
        <f t="shared" si="1086"/>
        <v/>
      </c>
      <c r="JD73" s="188" t="str">
        <f>IF((JC73&lt;&gt;""),IF(OR($F73&lt;&gt;$G73,PrSettings!$M$4="●"),(($F73-$G73)=(IZ73-JA73))*1,0),"")</f>
        <v/>
      </c>
      <c r="JE73" s="188" t="str">
        <f t="shared" si="1087"/>
        <v/>
      </c>
      <c r="JF73" s="188" t="str">
        <f>IF(JC73&lt;&gt;"",IF(ABS($F73-$G73)&gt;=PrSettings!$M$7,(ABS($F73-$G73-IZ73+JA73)&lt;=1)*1,IF(AND(JC73,$F73=$G73,$F73&gt;=PrSettings!$M$6),(ABS(IZ73-$F73)&lt;=1)*1,IF(AND(JC73,$F73+$G73&gt;=PrSettings!$M$8),(ABS(IZ73-$F73)+ABS(JA73-$G73)&lt;=1)*1,""))),"")</f>
        <v/>
      </c>
      <c r="JG73" s="220"/>
      <c r="JI73" s="186">
        <f t="shared" si="1088"/>
        <v>28</v>
      </c>
      <c r="JJ73" s="187" t="str">
        <f t="shared" si="1089"/>
        <v>Algeria</v>
      </c>
      <c r="JK73" s="188">
        <f t="shared" si="1138"/>
        <v>24</v>
      </c>
      <c r="JL73" s="187" t="str">
        <f t="shared" si="1090"/>
        <v>Austria</v>
      </c>
      <c r="JM73" s="222"/>
      <c r="JN73" s="222"/>
      <c r="JO73" s="218"/>
      <c r="JP73" s="188" t="str">
        <f t="shared" si="1091"/>
        <v/>
      </c>
      <c r="JQ73" s="188" t="str">
        <f>IF((JP73&lt;&gt;""),IF(OR($F73&lt;&gt;$G73,PrSettings!$M$4="●"),(($F73-$G73)=(JM73-JN73))*1,0),"")</f>
        <v/>
      </c>
      <c r="JR73" s="188" t="str">
        <f t="shared" si="1092"/>
        <v/>
      </c>
      <c r="JS73" s="188" t="str">
        <f>IF(JP73&lt;&gt;"",IF(ABS($F73-$G73)&gt;=PrSettings!$M$7,(ABS($F73-$G73-JM73+JN73)&lt;=1)*1,IF(AND(JP73,$F73=$G73,$F73&gt;=PrSettings!$M$6),(ABS(JM73-$F73)&lt;=1)*1,IF(AND(JP73,$F73+$G73&gt;=PrSettings!$M$8),(ABS(JM73-$F73)+ABS(JN73-$G73)&lt;=1)*1,""))),"")</f>
        <v/>
      </c>
      <c r="JT73" s="220"/>
      <c r="JV73" s="186">
        <f t="shared" si="1093"/>
        <v>28</v>
      </c>
      <c r="JW73" s="187" t="str">
        <f t="shared" si="1094"/>
        <v>Algeria</v>
      </c>
      <c r="JX73" s="188">
        <f t="shared" si="1139"/>
        <v>24</v>
      </c>
      <c r="JY73" s="187" t="str">
        <f t="shared" si="1095"/>
        <v>Austria</v>
      </c>
      <c r="JZ73" s="222"/>
      <c r="KA73" s="222"/>
      <c r="KB73" s="218"/>
      <c r="KC73" s="188" t="str">
        <f t="shared" si="1096"/>
        <v/>
      </c>
      <c r="KD73" s="188" t="str">
        <f>IF((KC73&lt;&gt;""),IF(OR($F73&lt;&gt;$G73,PrSettings!$M$4="●"),(($F73-$G73)=(JZ73-KA73))*1,0),"")</f>
        <v/>
      </c>
      <c r="KE73" s="188" t="str">
        <f t="shared" si="1097"/>
        <v/>
      </c>
      <c r="KF73" s="188" t="str">
        <f>IF(KC73&lt;&gt;"",IF(ABS($F73-$G73)&gt;=PrSettings!$M$7,(ABS($F73-$G73-JZ73+KA73)&lt;=1)*1,IF(AND(KC73,$F73=$G73,$F73&gt;=PrSettings!$M$6),(ABS(JZ73-$F73)&lt;=1)*1,IF(AND(KC73,$F73+$G73&gt;=PrSettings!$M$8),(ABS(JZ73-$F73)+ABS(KA73-$G73)&lt;=1)*1,""))),"")</f>
        <v/>
      </c>
      <c r="KG73" s="220"/>
      <c r="KI73" s="186">
        <f t="shared" si="1098"/>
        <v>28</v>
      </c>
      <c r="KJ73" s="187" t="str">
        <f t="shared" si="1099"/>
        <v>Algeria</v>
      </c>
      <c r="KK73" s="188">
        <f t="shared" si="1140"/>
        <v>24</v>
      </c>
      <c r="KL73" s="187" t="str">
        <f t="shared" si="1100"/>
        <v>Austria</v>
      </c>
      <c r="KM73" s="222"/>
      <c r="KN73" s="222"/>
      <c r="KO73" s="218"/>
      <c r="KP73" s="188" t="str">
        <f t="shared" si="1101"/>
        <v/>
      </c>
      <c r="KQ73" s="188" t="str">
        <f>IF((KP73&lt;&gt;""),IF(OR($F73&lt;&gt;$G73,PrSettings!$M$4="●"),(($F73-$G73)=(KM73-KN73))*1,0),"")</f>
        <v/>
      </c>
      <c r="KR73" s="188" t="str">
        <f t="shared" si="1102"/>
        <v/>
      </c>
      <c r="KS73" s="188" t="str">
        <f>IF(KP73&lt;&gt;"",IF(ABS($F73-$G73)&gt;=PrSettings!$M$7,(ABS($F73-$G73-KM73+KN73)&lt;=1)*1,IF(AND(KP73,$F73=$G73,$F73&gt;=PrSettings!$M$6),(ABS(KM73-$F73)&lt;=1)*1,IF(AND(KP73,$F73+$G73&gt;=PrSettings!$M$8),(ABS(KM73-$F73)+ABS(KN73-$G73)&lt;=1)*1,""))),"")</f>
        <v/>
      </c>
      <c r="KT73" s="220"/>
      <c r="KV73" s="186">
        <f t="shared" si="1103"/>
        <v>28</v>
      </c>
      <c r="KW73" s="187" t="str">
        <f t="shared" si="1104"/>
        <v>Algeria</v>
      </c>
      <c r="KX73" s="188">
        <f t="shared" si="1141"/>
        <v>24</v>
      </c>
      <c r="KY73" s="187" t="str">
        <f t="shared" si="1105"/>
        <v>Austria</v>
      </c>
      <c r="KZ73" s="222"/>
      <c r="LA73" s="222"/>
      <c r="LB73" s="218"/>
      <c r="LC73" s="188" t="str">
        <f t="shared" si="1106"/>
        <v/>
      </c>
      <c r="LD73" s="188" t="str">
        <f>IF((LC73&lt;&gt;""),IF(OR($F73&lt;&gt;$G73,PrSettings!$M$4="●"),(($F73-$G73)=(KZ73-LA73))*1,0),"")</f>
        <v/>
      </c>
      <c r="LE73" s="188" t="str">
        <f t="shared" si="1107"/>
        <v/>
      </c>
      <c r="LF73" s="188" t="str">
        <f>IF(LC73&lt;&gt;"",IF(ABS($F73-$G73)&gt;=PrSettings!$M$7,(ABS($F73-$G73-KZ73+LA73)&lt;=1)*1,IF(AND(LC73,$F73=$G73,$F73&gt;=PrSettings!$M$6),(ABS(KZ73-$F73)&lt;=1)*1,IF(AND(LC73,$F73+$G73&gt;=PrSettings!$M$8),(ABS(KZ73-$F73)+ABS(LA73-$G73)&lt;=1)*1,""))),"")</f>
        <v/>
      </c>
      <c r="LG73" s="220"/>
      <c r="LI73" s="186">
        <f t="shared" si="1108"/>
        <v>28</v>
      </c>
      <c r="LJ73" s="187" t="str">
        <f t="shared" si="1109"/>
        <v>Algeria</v>
      </c>
      <c r="LK73" s="188">
        <f t="shared" si="1142"/>
        <v>24</v>
      </c>
      <c r="LL73" s="187" t="str">
        <f t="shared" si="1110"/>
        <v>Austria</v>
      </c>
      <c r="LM73" s="222"/>
      <c r="LN73" s="222"/>
      <c r="LO73" s="218"/>
      <c r="LP73" s="188" t="str">
        <f t="shared" si="1111"/>
        <v/>
      </c>
      <c r="LQ73" s="188" t="str">
        <f>IF((LP73&lt;&gt;""),IF(OR($F73&lt;&gt;$G73,PrSettings!$M$4="●"),(($F73-$G73)=(LM73-LN73))*1,0),"")</f>
        <v/>
      </c>
      <c r="LR73" s="188" t="str">
        <f t="shared" si="1112"/>
        <v/>
      </c>
      <c r="LS73" s="188" t="str">
        <f>IF(LP73&lt;&gt;"",IF(ABS($F73-$G73)&gt;=PrSettings!$M$7,(ABS($F73-$G73-LM73+LN73)&lt;=1)*1,IF(AND(LP73,$F73=$G73,$F73&gt;=PrSettings!$M$6),(ABS(LM73-$F73)&lt;=1)*1,IF(AND(LP73,$F73+$G73&gt;=PrSettings!$M$8),(ABS(LM73-$F73)+ABS(LN73-$G73)&lt;=1)*1,""))),"")</f>
        <v/>
      </c>
      <c r="LT73" s="220"/>
      <c r="LV73" s="186">
        <f t="shared" si="1113"/>
        <v>28</v>
      </c>
      <c r="LW73" s="187" t="str">
        <f t="shared" si="1114"/>
        <v>Algeria</v>
      </c>
      <c r="LX73" s="188">
        <f t="shared" si="1143"/>
        <v>24</v>
      </c>
      <c r="LY73" s="187" t="str">
        <f t="shared" si="1115"/>
        <v>Austria</v>
      </c>
      <c r="LZ73" s="222"/>
      <c r="MA73" s="222"/>
      <c r="MB73" s="218"/>
      <c r="MC73" s="188" t="str">
        <f t="shared" si="1116"/>
        <v/>
      </c>
      <c r="MD73" s="188" t="str">
        <f>IF((MC73&lt;&gt;""),IF(OR($F73&lt;&gt;$G73,PrSettings!$M$4="●"),(($F73-$G73)=(LZ73-MA73))*1,0),"")</f>
        <v/>
      </c>
      <c r="ME73" s="188" t="str">
        <f t="shared" si="1117"/>
        <v/>
      </c>
      <c r="MF73" s="188" t="str">
        <f>IF(MC73&lt;&gt;"",IF(ABS($F73-$G73)&gt;=PrSettings!$M$7,(ABS($F73-$G73-LZ73+MA73)&lt;=1)*1,IF(AND(MC73,$F73=$G73,$F73&gt;=PrSettings!$M$6),(ABS(LZ73-$F73)&lt;=1)*1,IF(AND(MC73,$F73+$G73&gt;=PrSettings!$M$8),(ABS(LZ73-$F73)+ABS(MA73-$G73)&lt;=1)*1,""))),"")</f>
        <v/>
      </c>
      <c r="MG73" s="220"/>
    </row>
    <row r="74" spans="2:345">
      <c r="B74" s="186">
        <f>INDEX(Groups!$C$7:$C$65,MATCH(C74,Groups!$D$7:$D$65,0))</f>
        <v>63</v>
      </c>
      <c r="C74" s="187" t="str">
        <f>CalcJ!$P$27</f>
        <v>Jordan</v>
      </c>
      <c r="D74" s="188">
        <f>INDEX(Groups!$C$7:$C$65,MATCH(E74,Groups!$D$7:$D$65,0))</f>
        <v>3</v>
      </c>
      <c r="E74" s="187" t="str">
        <f>CalcJ!$Q$27</f>
        <v>Argentina</v>
      </c>
      <c r="F74" s="189" t="str">
        <f>CalcJ!$R$27</f>
        <v/>
      </c>
      <c r="G74" s="190" t="str">
        <f>CalcJ!$S$27</f>
        <v/>
      </c>
      <c r="I74" s="186">
        <f t="shared" si="988"/>
        <v>63</v>
      </c>
      <c r="J74" s="187" t="str">
        <f t="shared" si="989"/>
        <v>Jordan</v>
      </c>
      <c r="K74" s="188">
        <f t="shared" si="1118"/>
        <v>3</v>
      </c>
      <c r="L74" s="187" t="str">
        <f t="shared" si="990"/>
        <v>Argentina</v>
      </c>
      <c r="M74" s="222"/>
      <c r="N74" s="222"/>
      <c r="O74" s="467"/>
      <c r="P74" s="188" t="str">
        <f t="shared" si="991"/>
        <v/>
      </c>
      <c r="Q74" s="188" t="str">
        <f>IF((P74&lt;&gt;""),IF(OR($F74&lt;&gt;$G74,PrSettings!$M$4="●"),(($F74-$G74)=(M74-N74))*1,0),"")</f>
        <v/>
      </c>
      <c r="R74" s="188" t="str">
        <f t="shared" si="992"/>
        <v/>
      </c>
      <c r="S74" s="188" t="str">
        <f>IF(P74&lt;&gt;"",IF(ABS($F74-$G74)&gt;=PrSettings!$M$7,(ABS($F74-$G74-M74+N74)&lt;=1)*1,IF(AND(P74,$F74=$G74,$F74&gt;=PrSettings!$M$6),(ABS(M74-$F74)&lt;=1)*1,IF(AND(P74,$F74+$G74&gt;=PrSettings!$M$8),(ABS(M74-$F74)+ABS(N74-$G74)&lt;=1)*1,""))),"")</f>
        <v/>
      </c>
      <c r="T74" s="468"/>
      <c r="V74" s="186">
        <f t="shared" si="993"/>
        <v>63</v>
      </c>
      <c r="W74" s="187" t="str">
        <f t="shared" si="994"/>
        <v>Jordan</v>
      </c>
      <c r="X74" s="188">
        <f t="shared" si="1119"/>
        <v>3</v>
      </c>
      <c r="Y74" s="187" t="str">
        <f t="shared" si="995"/>
        <v>Argentina</v>
      </c>
      <c r="Z74" s="222"/>
      <c r="AA74" s="222"/>
      <c r="AB74" s="467"/>
      <c r="AC74" s="188" t="str">
        <f t="shared" si="996"/>
        <v/>
      </c>
      <c r="AD74" s="188" t="str">
        <f>IF((AC74&lt;&gt;""),IF(OR($F74&lt;&gt;$G74,PrSettings!$M$4="●"),(($F74-$G74)=(Z74-AA74))*1,0),"")</f>
        <v/>
      </c>
      <c r="AE74" s="188" t="str">
        <f t="shared" si="997"/>
        <v/>
      </c>
      <c r="AF74" s="188" t="str">
        <f>IF(AC74&lt;&gt;"",IF(ABS($F74-$G74)&gt;=PrSettings!$M$7,(ABS($F74-$G74-Z74+AA74)&lt;=1)*1,IF(AND(AC74,$F74=$G74,$F74&gt;=PrSettings!$M$6),(ABS(Z74-$F74)&lt;=1)*1,IF(AND(AC74,$F74+$G74&gt;=PrSettings!$M$8),(ABS(Z74-$F74)+ABS(AA74-$G74)&lt;=1)*1,""))),"")</f>
        <v/>
      </c>
      <c r="AG74" s="468"/>
      <c r="AI74" s="186">
        <f t="shared" si="998"/>
        <v>63</v>
      </c>
      <c r="AJ74" s="187" t="str">
        <f t="shared" si="999"/>
        <v>Jordan</v>
      </c>
      <c r="AK74" s="188">
        <f t="shared" si="1120"/>
        <v>3</v>
      </c>
      <c r="AL74" s="187" t="str">
        <f t="shared" si="1000"/>
        <v>Argentina</v>
      </c>
      <c r="AM74" s="222"/>
      <c r="AN74" s="222"/>
      <c r="AO74" s="467"/>
      <c r="AP74" s="188" t="str">
        <f t="shared" si="1001"/>
        <v/>
      </c>
      <c r="AQ74" s="188" t="str">
        <f>IF((AP74&lt;&gt;""),IF(OR($F74&lt;&gt;$G74,PrSettings!$M$4="●"),(($F74-$G74)=(AM74-AN74))*1,0),"")</f>
        <v/>
      </c>
      <c r="AR74" s="188" t="str">
        <f t="shared" si="1002"/>
        <v/>
      </c>
      <c r="AS74" s="188" t="str">
        <f>IF(AP74&lt;&gt;"",IF(ABS($F74-$G74)&gt;=PrSettings!$M$7,(ABS($F74-$G74-AM74+AN74)&lt;=1)*1,IF(AND(AP74,$F74=$G74,$F74&gt;=PrSettings!$M$6),(ABS(AM74-$F74)&lt;=1)*1,IF(AND(AP74,$F74+$G74&gt;=PrSettings!$M$8),(ABS(AM74-$F74)+ABS(AN74-$G74)&lt;=1)*1,""))),"")</f>
        <v/>
      </c>
      <c r="AT74" s="468"/>
      <c r="AV74" s="186">
        <f t="shared" si="1003"/>
        <v>63</v>
      </c>
      <c r="AW74" s="187" t="str">
        <f t="shared" si="1004"/>
        <v>Jordan</v>
      </c>
      <c r="AX74" s="188">
        <f t="shared" si="1121"/>
        <v>3</v>
      </c>
      <c r="AY74" s="187" t="str">
        <f t="shared" si="1005"/>
        <v>Argentina</v>
      </c>
      <c r="AZ74" s="222"/>
      <c r="BA74" s="222"/>
      <c r="BB74" s="467"/>
      <c r="BC74" s="188" t="str">
        <f t="shared" si="1006"/>
        <v/>
      </c>
      <c r="BD74" s="188" t="str">
        <f>IF((BC74&lt;&gt;""),IF(OR($F74&lt;&gt;$G74,PrSettings!$M$4="●"),(($F74-$G74)=(AZ74-BA74))*1,0),"")</f>
        <v/>
      </c>
      <c r="BE74" s="188" t="str">
        <f t="shared" si="1007"/>
        <v/>
      </c>
      <c r="BF74" s="188" t="str">
        <f>IF(BC74&lt;&gt;"",IF(ABS($F74-$G74)&gt;=PrSettings!$M$7,(ABS($F74-$G74-AZ74+BA74)&lt;=1)*1,IF(AND(BC74,$F74=$G74,$F74&gt;=PrSettings!$M$6),(ABS(AZ74-$F74)&lt;=1)*1,IF(AND(BC74,$F74+$G74&gt;=PrSettings!$M$8),(ABS(AZ74-$F74)+ABS(BA74-$G74)&lt;=1)*1,""))),"")</f>
        <v/>
      </c>
      <c r="BG74" s="468"/>
      <c r="BI74" s="186">
        <f t="shared" si="1008"/>
        <v>63</v>
      </c>
      <c r="BJ74" s="187" t="str">
        <f t="shared" si="1009"/>
        <v>Jordan</v>
      </c>
      <c r="BK74" s="188">
        <f t="shared" si="1122"/>
        <v>3</v>
      </c>
      <c r="BL74" s="187" t="str">
        <f t="shared" si="1010"/>
        <v>Argentina</v>
      </c>
      <c r="BM74" s="222"/>
      <c r="BN74" s="222"/>
      <c r="BO74" s="467"/>
      <c r="BP74" s="188" t="str">
        <f t="shared" si="1011"/>
        <v/>
      </c>
      <c r="BQ74" s="188" t="str">
        <f>IF((BP74&lt;&gt;""),IF(OR($F74&lt;&gt;$G74,PrSettings!$M$4="●"),(($F74-$G74)=(BM74-BN74))*1,0),"")</f>
        <v/>
      </c>
      <c r="BR74" s="188" t="str">
        <f t="shared" si="1012"/>
        <v/>
      </c>
      <c r="BS74" s="188" t="str">
        <f>IF(BP74&lt;&gt;"",IF(ABS($F74-$G74)&gt;=PrSettings!$M$7,(ABS($F74-$G74-BM74+BN74)&lt;=1)*1,IF(AND(BP74,$F74=$G74,$F74&gt;=PrSettings!$M$6),(ABS(BM74-$F74)&lt;=1)*1,IF(AND(BP74,$F74+$G74&gt;=PrSettings!$M$8),(ABS(BM74-$F74)+ABS(BN74-$G74)&lt;=1)*1,""))),"")</f>
        <v/>
      </c>
      <c r="BT74" s="468"/>
      <c r="BV74" s="186">
        <f t="shared" si="1013"/>
        <v>63</v>
      </c>
      <c r="BW74" s="187" t="str">
        <f t="shared" si="1014"/>
        <v>Jordan</v>
      </c>
      <c r="BX74" s="188">
        <f t="shared" si="1123"/>
        <v>3</v>
      </c>
      <c r="BY74" s="187" t="str">
        <f t="shared" si="1015"/>
        <v>Argentina</v>
      </c>
      <c r="BZ74" s="222"/>
      <c r="CA74" s="222"/>
      <c r="CB74" s="467"/>
      <c r="CC74" s="188" t="str">
        <f t="shared" si="1016"/>
        <v/>
      </c>
      <c r="CD74" s="188" t="str">
        <f>IF((CC74&lt;&gt;""),IF(OR($F74&lt;&gt;$G74,PrSettings!$M$4="●"),(($F74-$G74)=(BZ74-CA74))*1,0),"")</f>
        <v/>
      </c>
      <c r="CE74" s="188" t="str">
        <f t="shared" si="1017"/>
        <v/>
      </c>
      <c r="CF74" s="188" t="str">
        <f>IF(CC74&lt;&gt;"",IF(ABS($F74-$G74)&gt;=PrSettings!$M$7,(ABS($F74-$G74-BZ74+CA74)&lt;=1)*1,IF(AND(CC74,$F74=$G74,$F74&gt;=PrSettings!$M$6),(ABS(BZ74-$F74)&lt;=1)*1,IF(AND(CC74,$F74+$G74&gt;=PrSettings!$M$8),(ABS(BZ74-$F74)+ABS(CA74-$G74)&lt;=1)*1,""))),"")</f>
        <v/>
      </c>
      <c r="CG74" s="468"/>
      <c r="CI74" s="186">
        <f t="shared" si="1018"/>
        <v>63</v>
      </c>
      <c r="CJ74" s="187" t="str">
        <f t="shared" si="1019"/>
        <v>Jordan</v>
      </c>
      <c r="CK74" s="188">
        <f t="shared" si="1124"/>
        <v>3</v>
      </c>
      <c r="CL74" s="187" t="str">
        <f t="shared" si="1020"/>
        <v>Argentina</v>
      </c>
      <c r="CM74" s="222"/>
      <c r="CN74" s="222"/>
      <c r="CO74" s="467"/>
      <c r="CP74" s="188" t="str">
        <f t="shared" si="1021"/>
        <v/>
      </c>
      <c r="CQ74" s="188" t="str">
        <f>IF((CP74&lt;&gt;""),IF(OR($F74&lt;&gt;$G74,PrSettings!$M$4="●"),(($F74-$G74)=(CM74-CN74))*1,0),"")</f>
        <v/>
      </c>
      <c r="CR74" s="188" t="str">
        <f t="shared" si="1022"/>
        <v/>
      </c>
      <c r="CS74" s="188" t="str">
        <f>IF(CP74&lt;&gt;"",IF(ABS($F74-$G74)&gt;=PrSettings!$M$7,(ABS($F74-$G74-CM74+CN74)&lt;=1)*1,IF(AND(CP74,$F74=$G74,$F74&gt;=PrSettings!$M$6),(ABS(CM74-$F74)&lt;=1)*1,IF(AND(CP74,$F74+$G74&gt;=PrSettings!$M$8),(ABS(CM74-$F74)+ABS(CN74-$G74)&lt;=1)*1,""))),"")</f>
        <v/>
      </c>
      <c r="CT74" s="468"/>
      <c r="CV74" s="186">
        <f t="shared" si="1023"/>
        <v>63</v>
      </c>
      <c r="CW74" s="187" t="str">
        <f t="shared" si="1024"/>
        <v>Jordan</v>
      </c>
      <c r="CX74" s="188">
        <f t="shared" si="1125"/>
        <v>3</v>
      </c>
      <c r="CY74" s="187" t="str">
        <f t="shared" si="1025"/>
        <v>Argentina</v>
      </c>
      <c r="CZ74" s="222"/>
      <c r="DA74" s="222"/>
      <c r="DB74" s="467"/>
      <c r="DC74" s="188" t="str">
        <f t="shared" si="1026"/>
        <v/>
      </c>
      <c r="DD74" s="188" t="str">
        <f>IF((DC74&lt;&gt;""),IF(OR($F74&lt;&gt;$G74,PrSettings!$M$4="●"),(($F74-$G74)=(CZ74-DA74))*1,0),"")</f>
        <v/>
      </c>
      <c r="DE74" s="188" t="str">
        <f t="shared" si="1027"/>
        <v/>
      </c>
      <c r="DF74" s="188" t="str">
        <f>IF(DC74&lt;&gt;"",IF(ABS($F74-$G74)&gt;=PrSettings!$M$7,(ABS($F74-$G74-CZ74+DA74)&lt;=1)*1,IF(AND(DC74,$F74=$G74,$F74&gt;=PrSettings!$M$6),(ABS(CZ74-$F74)&lt;=1)*1,IF(AND(DC74,$F74+$G74&gt;=PrSettings!$M$8),(ABS(CZ74-$F74)+ABS(DA74-$G74)&lt;=1)*1,""))),"")</f>
        <v/>
      </c>
      <c r="DG74" s="468"/>
      <c r="DI74" s="186">
        <f t="shared" si="1028"/>
        <v>63</v>
      </c>
      <c r="DJ74" s="187" t="str">
        <f t="shared" si="1029"/>
        <v>Jordan</v>
      </c>
      <c r="DK74" s="188">
        <f t="shared" si="1126"/>
        <v>3</v>
      </c>
      <c r="DL74" s="187" t="str">
        <f t="shared" si="1030"/>
        <v>Argentina</v>
      </c>
      <c r="DM74" s="222"/>
      <c r="DN74" s="222"/>
      <c r="DO74" s="467"/>
      <c r="DP74" s="188" t="str">
        <f t="shared" si="1031"/>
        <v/>
      </c>
      <c r="DQ74" s="188" t="str">
        <f>IF((DP74&lt;&gt;""),IF(OR($F74&lt;&gt;$G74,PrSettings!$M$4="●"),(($F74-$G74)=(DM74-DN74))*1,0),"")</f>
        <v/>
      </c>
      <c r="DR74" s="188" t="str">
        <f t="shared" si="1032"/>
        <v/>
      </c>
      <c r="DS74" s="188" t="str">
        <f>IF(DP74&lt;&gt;"",IF(ABS($F74-$G74)&gt;=PrSettings!$M$7,(ABS($F74-$G74-DM74+DN74)&lt;=1)*1,IF(AND(DP74,$F74=$G74,$F74&gt;=PrSettings!$M$6),(ABS(DM74-$F74)&lt;=1)*1,IF(AND(DP74,$F74+$G74&gt;=PrSettings!$M$8),(ABS(DM74-$F74)+ABS(DN74-$G74)&lt;=1)*1,""))),"")</f>
        <v/>
      </c>
      <c r="DT74" s="468"/>
      <c r="DV74" s="186">
        <f t="shared" si="1033"/>
        <v>63</v>
      </c>
      <c r="DW74" s="187" t="str">
        <f t="shared" si="1034"/>
        <v>Jordan</v>
      </c>
      <c r="DX74" s="188">
        <f t="shared" si="1127"/>
        <v>3</v>
      </c>
      <c r="DY74" s="187" t="str">
        <f t="shared" si="1035"/>
        <v>Argentina</v>
      </c>
      <c r="DZ74" s="222"/>
      <c r="EA74" s="222"/>
      <c r="EB74" s="467"/>
      <c r="EC74" s="188" t="str">
        <f t="shared" si="1036"/>
        <v/>
      </c>
      <c r="ED74" s="188" t="str">
        <f>IF((EC74&lt;&gt;""),IF(OR($F74&lt;&gt;$G74,PrSettings!$M$4="●"),(($F74-$G74)=(DZ74-EA74))*1,0),"")</f>
        <v/>
      </c>
      <c r="EE74" s="188" t="str">
        <f t="shared" si="1037"/>
        <v/>
      </c>
      <c r="EF74" s="188" t="str">
        <f>IF(EC74&lt;&gt;"",IF(ABS($F74-$G74)&gt;=PrSettings!$M$7,(ABS($F74-$G74-DZ74+EA74)&lt;=1)*1,IF(AND(EC74,$F74=$G74,$F74&gt;=PrSettings!$M$6),(ABS(DZ74-$F74)&lt;=1)*1,IF(AND(EC74,$F74+$G74&gt;=PrSettings!$M$8),(ABS(DZ74-$F74)+ABS(EA74-$G74)&lt;=1)*1,""))),"")</f>
        <v/>
      </c>
      <c r="EG74" s="468"/>
      <c r="EI74" s="186">
        <f t="shared" si="1038"/>
        <v>63</v>
      </c>
      <c r="EJ74" s="187" t="str">
        <f t="shared" si="1039"/>
        <v>Jordan</v>
      </c>
      <c r="EK74" s="188">
        <f t="shared" si="1128"/>
        <v>3</v>
      </c>
      <c r="EL74" s="187" t="str">
        <f t="shared" si="1040"/>
        <v>Argentina</v>
      </c>
      <c r="EM74" s="222"/>
      <c r="EN74" s="222"/>
      <c r="EO74" s="467"/>
      <c r="EP74" s="188" t="str">
        <f t="shared" si="1041"/>
        <v/>
      </c>
      <c r="EQ74" s="188" t="str">
        <f>IF((EP74&lt;&gt;""),IF(OR($F74&lt;&gt;$G74,PrSettings!$M$4="●"),(($F74-$G74)=(EM74-EN74))*1,0),"")</f>
        <v/>
      </c>
      <c r="ER74" s="188" t="str">
        <f t="shared" si="1042"/>
        <v/>
      </c>
      <c r="ES74" s="188" t="str">
        <f>IF(EP74&lt;&gt;"",IF(ABS($F74-$G74)&gt;=PrSettings!$M$7,(ABS($F74-$G74-EM74+EN74)&lt;=1)*1,IF(AND(EP74,$F74=$G74,$F74&gt;=PrSettings!$M$6),(ABS(EM74-$F74)&lt;=1)*1,IF(AND(EP74,$F74+$G74&gt;=PrSettings!$M$8),(ABS(EM74-$F74)+ABS(EN74-$G74)&lt;=1)*1,""))),"")</f>
        <v/>
      </c>
      <c r="ET74" s="468"/>
      <c r="EV74" s="186">
        <f t="shared" si="1043"/>
        <v>63</v>
      </c>
      <c r="EW74" s="187" t="str">
        <f t="shared" si="1044"/>
        <v>Jordan</v>
      </c>
      <c r="EX74" s="188">
        <f t="shared" si="1129"/>
        <v>3</v>
      </c>
      <c r="EY74" s="187" t="str">
        <f t="shared" si="1045"/>
        <v>Argentina</v>
      </c>
      <c r="EZ74" s="222"/>
      <c r="FA74" s="222"/>
      <c r="FB74" s="467"/>
      <c r="FC74" s="188" t="str">
        <f t="shared" si="1046"/>
        <v/>
      </c>
      <c r="FD74" s="188" t="str">
        <f>IF((FC74&lt;&gt;""),IF(OR($F74&lt;&gt;$G74,PrSettings!$M$4="●"),(($F74-$G74)=(EZ74-FA74))*1,0),"")</f>
        <v/>
      </c>
      <c r="FE74" s="188" t="str">
        <f t="shared" si="1047"/>
        <v/>
      </c>
      <c r="FF74" s="188" t="str">
        <f>IF(FC74&lt;&gt;"",IF(ABS($F74-$G74)&gt;=PrSettings!$M$7,(ABS($F74-$G74-EZ74+FA74)&lt;=1)*1,IF(AND(FC74,$F74=$G74,$F74&gt;=PrSettings!$M$6),(ABS(EZ74-$F74)&lt;=1)*1,IF(AND(FC74,$F74+$G74&gt;=PrSettings!$M$8),(ABS(EZ74-$F74)+ABS(FA74-$G74)&lt;=1)*1,""))),"")</f>
        <v/>
      </c>
      <c r="FG74" s="468"/>
      <c r="FI74" s="186">
        <f t="shared" si="1048"/>
        <v>63</v>
      </c>
      <c r="FJ74" s="187" t="str">
        <f t="shared" si="1049"/>
        <v>Jordan</v>
      </c>
      <c r="FK74" s="188">
        <f t="shared" si="1130"/>
        <v>3</v>
      </c>
      <c r="FL74" s="187" t="str">
        <f t="shared" si="1050"/>
        <v>Argentina</v>
      </c>
      <c r="FM74" s="222"/>
      <c r="FN74" s="222"/>
      <c r="FO74" s="467"/>
      <c r="FP74" s="188" t="str">
        <f t="shared" si="1051"/>
        <v/>
      </c>
      <c r="FQ74" s="188" t="str">
        <f>IF((FP74&lt;&gt;""),IF(OR($F74&lt;&gt;$G74,PrSettings!$M$4="●"),(($F74-$G74)=(FM74-FN74))*1,0),"")</f>
        <v/>
      </c>
      <c r="FR74" s="188" t="str">
        <f t="shared" si="1052"/>
        <v/>
      </c>
      <c r="FS74" s="188" t="str">
        <f>IF(FP74&lt;&gt;"",IF(ABS($F74-$G74)&gt;=PrSettings!$M$7,(ABS($F74-$G74-FM74+FN74)&lt;=1)*1,IF(AND(FP74,$F74=$G74,$F74&gt;=PrSettings!$M$6),(ABS(FM74-$F74)&lt;=1)*1,IF(AND(FP74,$F74+$G74&gt;=PrSettings!$M$8),(ABS(FM74-$F74)+ABS(FN74-$G74)&lt;=1)*1,""))),"")</f>
        <v/>
      </c>
      <c r="FT74" s="468"/>
      <c r="FV74" s="186">
        <f t="shared" si="1053"/>
        <v>63</v>
      </c>
      <c r="FW74" s="187" t="str">
        <f t="shared" si="1054"/>
        <v>Jordan</v>
      </c>
      <c r="FX74" s="188">
        <f t="shared" si="1131"/>
        <v>3</v>
      </c>
      <c r="FY74" s="187" t="str">
        <f t="shared" si="1055"/>
        <v>Argentina</v>
      </c>
      <c r="FZ74" s="222"/>
      <c r="GA74" s="222"/>
      <c r="GB74" s="467"/>
      <c r="GC74" s="188" t="str">
        <f t="shared" si="1056"/>
        <v/>
      </c>
      <c r="GD74" s="188" t="str">
        <f>IF((GC74&lt;&gt;""),IF(OR($F74&lt;&gt;$G74,PrSettings!$M$4="●"),(($F74-$G74)=(FZ74-GA74))*1,0),"")</f>
        <v/>
      </c>
      <c r="GE74" s="188" t="str">
        <f t="shared" si="1057"/>
        <v/>
      </c>
      <c r="GF74" s="188" t="str">
        <f>IF(GC74&lt;&gt;"",IF(ABS($F74-$G74)&gt;=PrSettings!$M$7,(ABS($F74-$G74-FZ74+GA74)&lt;=1)*1,IF(AND(GC74,$F74=$G74,$F74&gt;=PrSettings!$M$6),(ABS(FZ74-$F74)&lt;=1)*1,IF(AND(GC74,$F74+$G74&gt;=PrSettings!$M$8),(ABS(FZ74-$F74)+ABS(GA74-$G74)&lt;=1)*1,""))),"")</f>
        <v/>
      </c>
      <c r="GG74" s="468"/>
      <c r="GI74" s="186">
        <f t="shared" si="1058"/>
        <v>63</v>
      </c>
      <c r="GJ74" s="187" t="str">
        <f t="shared" si="1059"/>
        <v>Jordan</v>
      </c>
      <c r="GK74" s="188">
        <f t="shared" si="1132"/>
        <v>3</v>
      </c>
      <c r="GL74" s="187" t="str">
        <f t="shared" si="1060"/>
        <v>Argentina</v>
      </c>
      <c r="GM74" s="222"/>
      <c r="GN74" s="222"/>
      <c r="GO74" s="467"/>
      <c r="GP74" s="188" t="str">
        <f t="shared" si="1061"/>
        <v/>
      </c>
      <c r="GQ74" s="188" t="str">
        <f>IF((GP74&lt;&gt;""),IF(OR($F74&lt;&gt;$G74,PrSettings!$M$4="●"),(($F74-$G74)=(GM74-GN74))*1,0),"")</f>
        <v/>
      </c>
      <c r="GR74" s="188" t="str">
        <f t="shared" si="1062"/>
        <v/>
      </c>
      <c r="GS74" s="188" t="str">
        <f>IF(GP74&lt;&gt;"",IF(ABS($F74-$G74)&gt;=PrSettings!$M$7,(ABS($F74-$G74-GM74+GN74)&lt;=1)*1,IF(AND(GP74,$F74=$G74,$F74&gt;=PrSettings!$M$6),(ABS(GM74-$F74)&lt;=1)*1,IF(AND(GP74,$F74+$G74&gt;=PrSettings!$M$8),(ABS(GM74-$F74)+ABS(GN74-$G74)&lt;=1)*1,""))),"")</f>
        <v/>
      </c>
      <c r="GT74" s="468"/>
      <c r="GV74" s="186">
        <f t="shared" si="1063"/>
        <v>63</v>
      </c>
      <c r="GW74" s="187" t="str">
        <f t="shared" si="1064"/>
        <v>Jordan</v>
      </c>
      <c r="GX74" s="188">
        <f t="shared" si="1133"/>
        <v>3</v>
      </c>
      <c r="GY74" s="187" t="str">
        <f t="shared" si="1065"/>
        <v>Argentina</v>
      </c>
      <c r="GZ74" s="222"/>
      <c r="HA74" s="222"/>
      <c r="HB74" s="467"/>
      <c r="HC74" s="188" t="str">
        <f t="shared" si="1066"/>
        <v/>
      </c>
      <c r="HD74" s="188" t="str">
        <f>IF((HC74&lt;&gt;""),IF(OR($F74&lt;&gt;$G74,PrSettings!$M$4="●"),(($F74-$G74)=(GZ74-HA74))*1,0),"")</f>
        <v/>
      </c>
      <c r="HE74" s="188" t="str">
        <f t="shared" si="1067"/>
        <v/>
      </c>
      <c r="HF74" s="188" t="str">
        <f>IF(HC74&lt;&gt;"",IF(ABS($F74-$G74)&gt;=PrSettings!$M$7,(ABS($F74-$G74-GZ74+HA74)&lt;=1)*1,IF(AND(HC74,$F74=$G74,$F74&gt;=PrSettings!$M$6),(ABS(GZ74-$F74)&lt;=1)*1,IF(AND(HC74,$F74+$G74&gt;=PrSettings!$M$8),(ABS(GZ74-$F74)+ABS(HA74-$G74)&lt;=1)*1,""))),"")</f>
        <v/>
      </c>
      <c r="HG74" s="468"/>
      <c r="HI74" s="186">
        <f t="shared" si="1068"/>
        <v>63</v>
      </c>
      <c r="HJ74" s="187" t="str">
        <f t="shared" si="1069"/>
        <v>Jordan</v>
      </c>
      <c r="HK74" s="188">
        <f t="shared" si="1134"/>
        <v>3</v>
      </c>
      <c r="HL74" s="187" t="str">
        <f t="shared" si="1070"/>
        <v>Argentina</v>
      </c>
      <c r="HM74" s="222"/>
      <c r="HN74" s="222"/>
      <c r="HO74" s="467"/>
      <c r="HP74" s="188" t="str">
        <f t="shared" si="1071"/>
        <v/>
      </c>
      <c r="HQ74" s="188" t="str">
        <f>IF((HP74&lt;&gt;""),IF(OR($F74&lt;&gt;$G74,PrSettings!$M$4="●"),(($F74-$G74)=(HM74-HN74))*1,0),"")</f>
        <v/>
      </c>
      <c r="HR74" s="188" t="str">
        <f t="shared" si="1072"/>
        <v/>
      </c>
      <c r="HS74" s="188" t="str">
        <f>IF(HP74&lt;&gt;"",IF(ABS($F74-$G74)&gt;=PrSettings!$M$7,(ABS($F74-$G74-HM74+HN74)&lt;=1)*1,IF(AND(HP74,$F74=$G74,$F74&gt;=PrSettings!$M$6),(ABS(HM74-$F74)&lt;=1)*1,IF(AND(HP74,$F74+$G74&gt;=PrSettings!$M$8),(ABS(HM74-$F74)+ABS(HN74-$G74)&lt;=1)*1,""))),"")</f>
        <v/>
      </c>
      <c r="HT74" s="468"/>
      <c r="HV74" s="186">
        <f t="shared" si="1073"/>
        <v>63</v>
      </c>
      <c r="HW74" s="187" t="str">
        <f t="shared" si="1074"/>
        <v>Jordan</v>
      </c>
      <c r="HX74" s="188">
        <f t="shared" si="1135"/>
        <v>3</v>
      </c>
      <c r="HY74" s="187" t="str">
        <f t="shared" si="1075"/>
        <v>Argentina</v>
      </c>
      <c r="HZ74" s="222"/>
      <c r="IA74" s="222"/>
      <c r="IB74" s="467"/>
      <c r="IC74" s="188" t="str">
        <f t="shared" si="1076"/>
        <v/>
      </c>
      <c r="ID74" s="188" t="str">
        <f>IF((IC74&lt;&gt;""),IF(OR($F74&lt;&gt;$G74,PrSettings!$M$4="●"),(($F74-$G74)=(HZ74-IA74))*1,0),"")</f>
        <v/>
      </c>
      <c r="IE74" s="188" t="str">
        <f t="shared" si="1077"/>
        <v/>
      </c>
      <c r="IF74" s="188" t="str">
        <f>IF(IC74&lt;&gt;"",IF(ABS($F74-$G74)&gt;=PrSettings!$M$7,(ABS($F74-$G74-HZ74+IA74)&lt;=1)*1,IF(AND(IC74,$F74=$G74,$F74&gt;=PrSettings!$M$6),(ABS(HZ74-$F74)&lt;=1)*1,IF(AND(IC74,$F74+$G74&gt;=PrSettings!$M$8),(ABS(HZ74-$F74)+ABS(IA74-$G74)&lt;=1)*1,""))),"")</f>
        <v/>
      </c>
      <c r="IG74" s="468"/>
      <c r="II74" s="186">
        <f t="shared" si="1078"/>
        <v>63</v>
      </c>
      <c r="IJ74" s="187" t="str">
        <f t="shared" si="1079"/>
        <v>Jordan</v>
      </c>
      <c r="IK74" s="188">
        <f t="shared" si="1136"/>
        <v>3</v>
      </c>
      <c r="IL74" s="187" t="str">
        <f t="shared" si="1080"/>
        <v>Argentina</v>
      </c>
      <c r="IM74" s="222"/>
      <c r="IN74" s="222"/>
      <c r="IO74" s="467"/>
      <c r="IP74" s="188" t="str">
        <f t="shared" si="1081"/>
        <v/>
      </c>
      <c r="IQ74" s="188" t="str">
        <f>IF((IP74&lt;&gt;""),IF(OR($F74&lt;&gt;$G74,PrSettings!$M$4="●"),(($F74-$G74)=(IM74-IN74))*1,0),"")</f>
        <v/>
      </c>
      <c r="IR74" s="188" t="str">
        <f t="shared" si="1082"/>
        <v/>
      </c>
      <c r="IS74" s="188" t="str">
        <f>IF(IP74&lt;&gt;"",IF(ABS($F74-$G74)&gt;=PrSettings!$M$7,(ABS($F74-$G74-IM74+IN74)&lt;=1)*1,IF(AND(IP74,$F74=$G74,$F74&gt;=PrSettings!$M$6),(ABS(IM74-$F74)&lt;=1)*1,IF(AND(IP74,$F74+$G74&gt;=PrSettings!$M$8),(ABS(IM74-$F74)+ABS(IN74-$G74)&lt;=1)*1,""))),"")</f>
        <v/>
      </c>
      <c r="IT74" s="468"/>
      <c r="IV74" s="186">
        <f t="shared" si="1083"/>
        <v>63</v>
      </c>
      <c r="IW74" s="187" t="str">
        <f t="shared" si="1084"/>
        <v>Jordan</v>
      </c>
      <c r="IX74" s="188">
        <f t="shared" si="1137"/>
        <v>3</v>
      </c>
      <c r="IY74" s="187" t="str">
        <f t="shared" si="1085"/>
        <v>Argentina</v>
      </c>
      <c r="IZ74" s="222"/>
      <c r="JA74" s="222"/>
      <c r="JB74" s="467"/>
      <c r="JC74" s="188" t="str">
        <f t="shared" si="1086"/>
        <v/>
      </c>
      <c r="JD74" s="188" t="str">
        <f>IF((JC74&lt;&gt;""),IF(OR($F74&lt;&gt;$G74,PrSettings!$M$4="●"),(($F74-$G74)=(IZ74-JA74))*1,0),"")</f>
        <v/>
      </c>
      <c r="JE74" s="188" t="str">
        <f t="shared" si="1087"/>
        <v/>
      </c>
      <c r="JF74" s="188" t="str">
        <f>IF(JC74&lt;&gt;"",IF(ABS($F74-$G74)&gt;=PrSettings!$M$7,(ABS($F74-$G74-IZ74+JA74)&lt;=1)*1,IF(AND(JC74,$F74=$G74,$F74&gt;=PrSettings!$M$6),(ABS(IZ74-$F74)&lt;=1)*1,IF(AND(JC74,$F74+$G74&gt;=PrSettings!$M$8),(ABS(IZ74-$F74)+ABS(JA74-$G74)&lt;=1)*1,""))),"")</f>
        <v/>
      </c>
      <c r="JG74" s="468"/>
      <c r="JI74" s="186">
        <f t="shared" si="1088"/>
        <v>63</v>
      </c>
      <c r="JJ74" s="187" t="str">
        <f t="shared" si="1089"/>
        <v>Jordan</v>
      </c>
      <c r="JK74" s="188">
        <f t="shared" si="1138"/>
        <v>3</v>
      </c>
      <c r="JL74" s="187" t="str">
        <f t="shared" si="1090"/>
        <v>Argentina</v>
      </c>
      <c r="JM74" s="222"/>
      <c r="JN74" s="222"/>
      <c r="JO74" s="467"/>
      <c r="JP74" s="188" t="str">
        <f t="shared" si="1091"/>
        <v/>
      </c>
      <c r="JQ74" s="188" t="str">
        <f>IF((JP74&lt;&gt;""),IF(OR($F74&lt;&gt;$G74,PrSettings!$M$4="●"),(($F74-$G74)=(JM74-JN74))*1,0),"")</f>
        <v/>
      </c>
      <c r="JR74" s="188" t="str">
        <f t="shared" si="1092"/>
        <v/>
      </c>
      <c r="JS74" s="188" t="str">
        <f>IF(JP74&lt;&gt;"",IF(ABS($F74-$G74)&gt;=PrSettings!$M$7,(ABS($F74-$G74-JM74+JN74)&lt;=1)*1,IF(AND(JP74,$F74=$G74,$F74&gt;=PrSettings!$M$6),(ABS(JM74-$F74)&lt;=1)*1,IF(AND(JP74,$F74+$G74&gt;=PrSettings!$M$8),(ABS(JM74-$F74)+ABS(JN74-$G74)&lt;=1)*1,""))),"")</f>
        <v/>
      </c>
      <c r="JT74" s="468"/>
      <c r="JV74" s="186">
        <f t="shared" si="1093"/>
        <v>63</v>
      </c>
      <c r="JW74" s="187" t="str">
        <f t="shared" si="1094"/>
        <v>Jordan</v>
      </c>
      <c r="JX74" s="188">
        <f t="shared" si="1139"/>
        <v>3</v>
      </c>
      <c r="JY74" s="187" t="str">
        <f t="shared" si="1095"/>
        <v>Argentina</v>
      </c>
      <c r="JZ74" s="222"/>
      <c r="KA74" s="222"/>
      <c r="KB74" s="467"/>
      <c r="KC74" s="188" t="str">
        <f t="shared" si="1096"/>
        <v/>
      </c>
      <c r="KD74" s="188" t="str">
        <f>IF((KC74&lt;&gt;""),IF(OR($F74&lt;&gt;$G74,PrSettings!$M$4="●"),(($F74-$G74)=(JZ74-KA74))*1,0),"")</f>
        <v/>
      </c>
      <c r="KE74" s="188" t="str">
        <f t="shared" si="1097"/>
        <v/>
      </c>
      <c r="KF74" s="188" t="str">
        <f>IF(KC74&lt;&gt;"",IF(ABS($F74-$G74)&gt;=PrSettings!$M$7,(ABS($F74-$G74-JZ74+KA74)&lt;=1)*1,IF(AND(KC74,$F74=$G74,$F74&gt;=PrSettings!$M$6),(ABS(JZ74-$F74)&lt;=1)*1,IF(AND(KC74,$F74+$G74&gt;=PrSettings!$M$8),(ABS(JZ74-$F74)+ABS(KA74-$G74)&lt;=1)*1,""))),"")</f>
        <v/>
      </c>
      <c r="KG74" s="468"/>
      <c r="KI74" s="186">
        <f t="shared" si="1098"/>
        <v>63</v>
      </c>
      <c r="KJ74" s="187" t="str">
        <f t="shared" si="1099"/>
        <v>Jordan</v>
      </c>
      <c r="KK74" s="188">
        <f t="shared" si="1140"/>
        <v>3</v>
      </c>
      <c r="KL74" s="187" t="str">
        <f t="shared" si="1100"/>
        <v>Argentina</v>
      </c>
      <c r="KM74" s="222"/>
      <c r="KN74" s="222"/>
      <c r="KO74" s="467"/>
      <c r="KP74" s="188" t="str">
        <f t="shared" si="1101"/>
        <v/>
      </c>
      <c r="KQ74" s="188" t="str">
        <f>IF((KP74&lt;&gt;""),IF(OR($F74&lt;&gt;$G74,PrSettings!$M$4="●"),(($F74-$G74)=(KM74-KN74))*1,0),"")</f>
        <v/>
      </c>
      <c r="KR74" s="188" t="str">
        <f t="shared" si="1102"/>
        <v/>
      </c>
      <c r="KS74" s="188" t="str">
        <f>IF(KP74&lt;&gt;"",IF(ABS($F74-$G74)&gt;=PrSettings!$M$7,(ABS($F74-$G74-KM74+KN74)&lt;=1)*1,IF(AND(KP74,$F74=$G74,$F74&gt;=PrSettings!$M$6),(ABS(KM74-$F74)&lt;=1)*1,IF(AND(KP74,$F74+$G74&gt;=PrSettings!$M$8),(ABS(KM74-$F74)+ABS(KN74-$G74)&lt;=1)*1,""))),"")</f>
        <v/>
      </c>
      <c r="KT74" s="468"/>
      <c r="KV74" s="186">
        <f t="shared" si="1103"/>
        <v>63</v>
      </c>
      <c r="KW74" s="187" t="str">
        <f t="shared" si="1104"/>
        <v>Jordan</v>
      </c>
      <c r="KX74" s="188">
        <f t="shared" si="1141"/>
        <v>3</v>
      </c>
      <c r="KY74" s="187" t="str">
        <f t="shared" si="1105"/>
        <v>Argentina</v>
      </c>
      <c r="KZ74" s="222"/>
      <c r="LA74" s="222"/>
      <c r="LB74" s="467"/>
      <c r="LC74" s="188" t="str">
        <f t="shared" si="1106"/>
        <v/>
      </c>
      <c r="LD74" s="188" t="str">
        <f>IF((LC74&lt;&gt;""),IF(OR($F74&lt;&gt;$G74,PrSettings!$M$4="●"),(($F74-$G74)=(KZ74-LA74))*1,0),"")</f>
        <v/>
      </c>
      <c r="LE74" s="188" t="str">
        <f t="shared" si="1107"/>
        <v/>
      </c>
      <c r="LF74" s="188" t="str">
        <f>IF(LC74&lt;&gt;"",IF(ABS($F74-$G74)&gt;=PrSettings!$M$7,(ABS($F74-$G74-KZ74+LA74)&lt;=1)*1,IF(AND(LC74,$F74=$G74,$F74&gt;=PrSettings!$M$6),(ABS(KZ74-$F74)&lt;=1)*1,IF(AND(LC74,$F74+$G74&gt;=PrSettings!$M$8),(ABS(KZ74-$F74)+ABS(LA74-$G74)&lt;=1)*1,""))),"")</f>
        <v/>
      </c>
      <c r="LG74" s="468"/>
      <c r="LI74" s="186">
        <f t="shared" si="1108"/>
        <v>63</v>
      </c>
      <c r="LJ74" s="187" t="str">
        <f t="shared" si="1109"/>
        <v>Jordan</v>
      </c>
      <c r="LK74" s="188">
        <f t="shared" si="1142"/>
        <v>3</v>
      </c>
      <c r="LL74" s="187" t="str">
        <f t="shared" si="1110"/>
        <v>Argentina</v>
      </c>
      <c r="LM74" s="222"/>
      <c r="LN74" s="222"/>
      <c r="LO74" s="467"/>
      <c r="LP74" s="188" t="str">
        <f t="shared" si="1111"/>
        <v/>
      </c>
      <c r="LQ74" s="188" t="str">
        <f>IF((LP74&lt;&gt;""),IF(OR($F74&lt;&gt;$G74,PrSettings!$M$4="●"),(($F74-$G74)=(LM74-LN74))*1,0),"")</f>
        <v/>
      </c>
      <c r="LR74" s="188" t="str">
        <f t="shared" si="1112"/>
        <v/>
      </c>
      <c r="LS74" s="188" t="str">
        <f>IF(LP74&lt;&gt;"",IF(ABS($F74-$G74)&gt;=PrSettings!$M$7,(ABS($F74-$G74-LM74+LN74)&lt;=1)*1,IF(AND(LP74,$F74=$G74,$F74&gt;=PrSettings!$M$6),(ABS(LM74-$F74)&lt;=1)*1,IF(AND(LP74,$F74+$G74&gt;=PrSettings!$M$8),(ABS(LM74-$F74)+ABS(LN74-$G74)&lt;=1)*1,""))),"")</f>
        <v/>
      </c>
      <c r="LT74" s="468"/>
      <c r="LV74" s="186">
        <f t="shared" si="1113"/>
        <v>63</v>
      </c>
      <c r="LW74" s="187" t="str">
        <f t="shared" si="1114"/>
        <v>Jordan</v>
      </c>
      <c r="LX74" s="188">
        <f t="shared" si="1143"/>
        <v>3</v>
      </c>
      <c r="LY74" s="187" t="str">
        <f t="shared" si="1115"/>
        <v>Argentina</v>
      </c>
      <c r="LZ74" s="222"/>
      <c r="MA74" s="222"/>
      <c r="MB74" s="467"/>
      <c r="MC74" s="188" t="str">
        <f t="shared" si="1116"/>
        <v/>
      </c>
      <c r="MD74" s="188" t="str">
        <f>IF((MC74&lt;&gt;""),IF(OR($F74&lt;&gt;$G74,PrSettings!$M$4="●"),(($F74-$G74)=(LZ74-MA74))*1,0),"")</f>
        <v/>
      </c>
      <c r="ME74" s="188" t="str">
        <f t="shared" si="1117"/>
        <v/>
      </c>
      <c r="MF74" s="188" t="str">
        <f>IF(MC74&lt;&gt;"",IF(ABS($F74-$G74)&gt;=PrSettings!$M$7,(ABS($F74-$G74-LZ74+MA74)&lt;=1)*1,IF(AND(MC74,$F74=$G74,$F74&gt;=PrSettings!$M$6),(ABS(LZ74-$F74)&lt;=1)*1,IF(AND(MC74,$F74+$G74&gt;=PrSettings!$M$8),(ABS(LZ74-$F74)+ABS(MA74-$G74)&lt;=1)*1,""))),"")</f>
        <v/>
      </c>
      <c r="MG74" s="468"/>
    </row>
    <row r="75" spans="2:345" ht="24" customHeight="1">
      <c r="B75" s="195" t="str">
        <f>Language!$E$130&amp;" K"</f>
        <v>Group K</v>
      </c>
      <c r="C75" s="196"/>
      <c r="D75" s="201"/>
      <c r="E75" s="198"/>
      <c r="F75" s="202"/>
      <c r="G75" s="203"/>
      <c r="I75" s="195" t="str">
        <f t="shared" si="988"/>
        <v>Group K</v>
      </c>
      <c r="J75" s="201"/>
      <c r="K75" s="201"/>
      <c r="L75" s="198"/>
      <c r="M75" s="226"/>
      <c r="N75" s="227"/>
      <c r="O75" s="199"/>
      <c r="P75" s="210"/>
      <c r="Q75" s="210"/>
      <c r="R75" s="198"/>
      <c r="S75" s="198"/>
      <c r="T75" s="211"/>
      <c r="V75" s="195" t="str">
        <f t="shared" si="993"/>
        <v>Group K</v>
      </c>
      <c r="W75" s="201"/>
      <c r="X75" s="201"/>
      <c r="Y75" s="198"/>
      <c r="Z75" s="226"/>
      <c r="AA75" s="227"/>
      <c r="AB75" s="199"/>
      <c r="AC75" s="210"/>
      <c r="AD75" s="210"/>
      <c r="AE75" s="198"/>
      <c r="AF75" s="198"/>
      <c r="AG75" s="211"/>
      <c r="AI75" s="195" t="str">
        <f t="shared" si="998"/>
        <v>Group K</v>
      </c>
      <c r="AJ75" s="201"/>
      <c r="AK75" s="201"/>
      <c r="AL75" s="198"/>
      <c r="AM75" s="226"/>
      <c r="AN75" s="227"/>
      <c r="AO75" s="199"/>
      <c r="AP75" s="210"/>
      <c r="AQ75" s="210"/>
      <c r="AR75" s="198"/>
      <c r="AS75" s="198"/>
      <c r="AT75" s="211"/>
      <c r="AV75" s="195" t="str">
        <f t="shared" si="1003"/>
        <v>Group K</v>
      </c>
      <c r="AW75" s="201"/>
      <c r="AX75" s="201"/>
      <c r="AY75" s="198"/>
      <c r="AZ75" s="226"/>
      <c r="BA75" s="227"/>
      <c r="BB75" s="199"/>
      <c r="BC75" s="210"/>
      <c r="BD75" s="210"/>
      <c r="BE75" s="198"/>
      <c r="BF75" s="198"/>
      <c r="BG75" s="211"/>
      <c r="BI75" s="195" t="str">
        <f t="shared" si="1008"/>
        <v>Group K</v>
      </c>
      <c r="BJ75" s="201"/>
      <c r="BK75" s="201"/>
      <c r="BL75" s="198"/>
      <c r="BM75" s="226"/>
      <c r="BN75" s="227"/>
      <c r="BO75" s="199"/>
      <c r="BP75" s="210"/>
      <c r="BQ75" s="210"/>
      <c r="BR75" s="198"/>
      <c r="BS75" s="198"/>
      <c r="BT75" s="211"/>
      <c r="BV75" s="195" t="str">
        <f t="shared" si="1013"/>
        <v>Group K</v>
      </c>
      <c r="BW75" s="201"/>
      <c r="BX75" s="201"/>
      <c r="BY75" s="198"/>
      <c r="BZ75" s="226"/>
      <c r="CA75" s="227"/>
      <c r="CB75" s="199"/>
      <c r="CC75" s="210"/>
      <c r="CD75" s="210"/>
      <c r="CE75" s="198"/>
      <c r="CF75" s="198"/>
      <c r="CG75" s="211"/>
      <c r="CI75" s="195" t="str">
        <f t="shared" si="1018"/>
        <v>Group K</v>
      </c>
      <c r="CJ75" s="201"/>
      <c r="CK75" s="201"/>
      <c r="CL75" s="198"/>
      <c r="CM75" s="226"/>
      <c r="CN75" s="227"/>
      <c r="CO75" s="199"/>
      <c r="CP75" s="210"/>
      <c r="CQ75" s="210"/>
      <c r="CR75" s="198"/>
      <c r="CS75" s="198"/>
      <c r="CT75" s="211"/>
      <c r="CV75" s="195" t="str">
        <f t="shared" si="1023"/>
        <v>Group K</v>
      </c>
      <c r="CW75" s="201"/>
      <c r="CX75" s="201"/>
      <c r="CY75" s="198"/>
      <c r="CZ75" s="226"/>
      <c r="DA75" s="227"/>
      <c r="DB75" s="199"/>
      <c r="DC75" s="210"/>
      <c r="DD75" s="210"/>
      <c r="DE75" s="198"/>
      <c r="DF75" s="198"/>
      <c r="DG75" s="211"/>
      <c r="DI75" s="195" t="str">
        <f t="shared" si="1028"/>
        <v>Group K</v>
      </c>
      <c r="DJ75" s="201"/>
      <c r="DK75" s="201"/>
      <c r="DL75" s="198"/>
      <c r="DM75" s="226"/>
      <c r="DN75" s="227"/>
      <c r="DO75" s="199"/>
      <c r="DP75" s="210"/>
      <c r="DQ75" s="210"/>
      <c r="DR75" s="198"/>
      <c r="DS75" s="198"/>
      <c r="DT75" s="211"/>
      <c r="DV75" s="195" t="str">
        <f t="shared" si="1033"/>
        <v>Group K</v>
      </c>
      <c r="DW75" s="201"/>
      <c r="DX75" s="201"/>
      <c r="DY75" s="198"/>
      <c r="DZ75" s="226"/>
      <c r="EA75" s="227"/>
      <c r="EB75" s="199"/>
      <c r="EC75" s="210"/>
      <c r="ED75" s="210"/>
      <c r="EE75" s="198"/>
      <c r="EF75" s="198"/>
      <c r="EG75" s="211"/>
      <c r="EI75" s="195" t="str">
        <f t="shared" si="1038"/>
        <v>Group K</v>
      </c>
      <c r="EJ75" s="201"/>
      <c r="EK75" s="201"/>
      <c r="EL75" s="198"/>
      <c r="EM75" s="226"/>
      <c r="EN75" s="227"/>
      <c r="EO75" s="199"/>
      <c r="EP75" s="210"/>
      <c r="EQ75" s="210"/>
      <c r="ER75" s="198"/>
      <c r="ES75" s="198"/>
      <c r="ET75" s="211"/>
      <c r="EV75" s="195" t="str">
        <f t="shared" si="1043"/>
        <v>Group K</v>
      </c>
      <c r="EW75" s="201"/>
      <c r="EX75" s="201"/>
      <c r="EY75" s="198"/>
      <c r="EZ75" s="226"/>
      <c r="FA75" s="227"/>
      <c r="FB75" s="199"/>
      <c r="FC75" s="210"/>
      <c r="FD75" s="210"/>
      <c r="FE75" s="198"/>
      <c r="FF75" s="198"/>
      <c r="FG75" s="211"/>
      <c r="FI75" s="195" t="str">
        <f t="shared" si="1048"/>
        <v>Group K</v>
      </c>
      <c r="FJ75" s="201"/>
      <c r="FK75" s="201"/>
      <c r="FL75" s="198"/>
      <c r="FM75" s="226"/>
      <c r="FN75" s="227"/>
      <c r="FO75" s="199"/>
      <c r="FP75" s="210"/>
      <c r="FQ75" s="210"/>
      <c r="FR75" s="198"/>
      <c r="FS75" s="198"/>
      <c r="FT75" s="211"/>
      <c r="FV75" s="195" t="str">
        <f t="shared" si="1053"/>
        <v>Group K</v>
      </c>
      <c r="FW75" s="201"/>
      <c r="FX75" s="201"/>
      <c r="FY75" s="198"/>
      <c r="FZ75" s="226"/>
      <c r="GA75" s="227"/>
      <c r="GB75" s="199"/>
      <c r="GC75" s="210"/>
      <c r="GD75" s="210"/>
      <c r="GE75" s="198"/>
      <c r="GF75" s="198"/>
      <c r="GG75" s="211"/>
      <c r="GI75" s="195" t="str">
        <f t="shared" si="1058"/>
        <v>Group K</v>
      </c>
      <c r="GJ75" s="201"/>
      <c r="GK75" s="201"/>
      <c r="GL75" s="198"/>
      <c r="GM75" s="226"/>
      <c r="GN75" s="227"/>
      <c r="GO75" s="199"/>
      <c r="GP75" s="210"/>
      <c r="GQ75" s="210"/>
      <c r="GR75" s="198"/>
      <c r="GS75" s="198"/>
      <c r="GT75" s="211"/>
      <c r="GV75" s="195" t="str">
        <f t="shared" si="1063"/>
        <v>Group K</v>
      </c>
      <c r="GW75" s="201"/>
      <c r="GX75" s="201"/>
      <c r="GY75" s="198"/>
      <c r="GZ75" s="226"/>
      <c r="HA75" s="227"/>
      <c r="HB75" s="199"/>
      <c r="HC75" s="210"/>
      <c r="HD75" s="210"/>
      <c r="HE75" s="198"/>
      <c r="HF75" s="198"/>
      <c r="HG75" s="211"/>
      <c r="HI75" s="195" t="str">
        <f t="shared" si="1068"/>
        <v>Group K</v>
      </c>
      <c r="HJ75" s="201"/>
      <c r="HK75" s="201"/>
      <c r="HL75" s="198"/>
      <c r="HM75" s="226"/>
      <c r="HN75" s="227"/>
      <c r="HO75" s="199"/>
      <c r="HP75" s="210"/>
      <c r="HQ75" s="210"/>
      <c r="HR75" s="198"/>
      <c r="HS75" s="198"/>
      <c r="HT75" s="211"/>
      <c r="HV75" s="195" t="str">
        <f t="shared" si="1073"/>
        <v>Group K</v>
      </c>
      <c r="HW75" s="201"/>
      <c r="HX75" s="201"/>
      <c r="HY75" s="198"/>
      <c r="HZ75" s="226"/>
      <c r="IA75" s="227"/>
      <c r="IB75" s="199"/>
      <c r="IC75" s="210"/>
      <c r="ID75" s="210"/>
      <c r="IE75" s="198"/>
      <c r="IF75" s="198"/>
      <c r="IG75" s="211"/>
      <c r="II75" s="195" t="str">
        <f t="shared" si="1078"/>
        <v>Group K</v>
      </c>
      <c r="IJ75" s="201"/>
      <c r="IK75" s="201"/>
      <c r="IL75" s="198"/>
      <c r="IM75" s="226"/>
      <c r="IN75" s="227"/>
      <c r="IO75" s="199"/>
      <c r="IP75" s="210"/>
      <c r="IQ75" s="210"/>
      <c r="IR75" s="198"/>
      <c r="IS75" s="198"/>
      <c r="IT75" s="211"/>
      <c r="IV75" s="195" t="str">
        <f t="shared" si="1083"/>
        <v>Group K</v>
      </c>
      <c r="IW75" s="201"/>
      <c r="IX75" s="201"/>
      <c r="IY75" s="198"/>
      <c r="IZ75" s="226"/>
      <c r="JA75" s="227"/>
      <c r="JB75" s="199"/>
      <c r="JC75" s="210"/>
      <c r="JD75" s="210"/>
      <c r="JE75" s="198"/>
      <c r="JF75" s="198"/>
      <c r="JG75" s="211"/>
      <c r="JI75" s="195" t="str">
        <f t="shared" si="1088"/>
        <v>Group K</v>
      </c>
      <c r="JJ75" s="201"/>
      <c r="JK75" s="201"/>
      <c r="JL75" s="198"/>
      <c r="JM75" s="226"/>
      <c r="JN75" s="227"/>
      <c r="JO75" s="199"/>
      <c r="JP75" s="210"/>
      <c r="JQ75" s="210"/>
      <c r="JR75" s="198"/>
      <c r="JS75" s="198"/>
      <c r="JT75" s="211"/>
      <c r="JV75" s="195" t="str">
        <f t="shared" si="1093"/>
        <v>Group K</v>
      </c>
      <c r="JW75" s="201"/>
      <c r="JX75" s="201"/>
      <c r="JY75" s="198"/>
      <c r="JZ75" s="226"/>
      <c r="KA75" s="227"/>
      <c r="KB75" s="199"/>
      <c r="KC75" s="210"/>
      <c r="KD75" s="210"/>
      <c r="KE75" s="198"/>
      <c r="KF75" s="198"/>
      <c r="KG75" s="211"/>
      <c r="KI75" s="195" t="str">
        <f t="shared" si="1098"/>
        <v>Group K</v>
      </c>
      <c r="KJ75" s="201"/>
      <c r="KK75" s="201"/>
      <c r="KL75" s="198"/>
      <c r="KM75" s="226"/>
      <c r="KN75" s="227"/>
      <c r="KO75" s="199"/>
      <c r="KP75" s="210"/>
      <c r="KQ75" s="210"/>
      <c r="KR75" s="198"/>
      <c r="KS75" s="198"/>
      <c r="KT75" s="211"/>
      <c r="KV75" s="195" t="str">
        <f t="shared" si="1103"/>
        <v>Group K</v>
      </c>
      <c r="KW75" s="201"/>
      <c r="KX75" s="201"/>
      <c r="KY75" s="198"/>
      <c r="KZ75" s="226"/>
      <c r="LA75" s="227"/>
      <c r="LB75" s="199"/>
      <c r="LC75" s="210"/>
      <c r="LD75" s="210"/>
      <c r="LE75" s="198"/>
      <c r="LF75" s="198"/>
      <c r="LG75" s="211"/>
      <c r="LI75" s="195" t="str">
        <f t="shared" si="1108"/>
        <v>Group K</v>
      </c>
      <c r="LJ75" s="201"/>
      <c r="LK75" s="201"/>
      <c r="LL75" s="198"/>
      <c r="LM75" s="226"/>
      <c r="LN75" s="227"/>
      <c r="LO75" s="199"/>
      <c r="LP75" s="210"/>
      <c r="LQ75" s="210"/>
      <c r="LR75" s="198"/>
      <c r="LS75" s="198"/>
      <c r="LT75" s="211"/>
      <c r="LV75" s="195" t="str">
        <f t="shared" si="1113"/>
        <v>Group K</v>
      </c>
      <c r="LW75" s="201"/>
      <c r="LX75" s="201"/>
      <c r="LY75" s="198"/>
      <c r="LZ75" s="226"/>
      <c r="MA75" s="227"/>
      <c r="MB75" s="199"/>
      <c r="MC75" s="210"/>
      <c r="MD75" s="210"/>
      <c r="ME75" s="198"/>
      <c r="MF75" s="198"/>
      <c r="MG75" s="211"/>
    </row>
    <row r="76" spans="2:345">
      <c r="B76" s="186">
        <f>INDEX(Groups!$C$7:$C$65,MATCH(C76,Groups!$D$7:$D$65,0))</f>
        <v>5</v>
      </c>
      <c r="C76" s="187" t="str">
        <f>CalcK!$P$22</f>
        <v>Portugal</v>
      </c>
      <c r="D76" s="188">
        <f>INDEX(Groups!$C$7:$C$65,MATCH(E76,Groups!$D$7:$D$65,0))</f>
        <v>46</v>
      </c>
      <c r="E76" s="187" t="str">
        <f>CalcK!$Q$22</f>
        <v>DR Congo</v>
      </c>
      <c r="F76" s="189" t="str">
        <f>CalcK!$R$22</f>
        <v/>
      </c>
      <c r="G76" s="190" t="str">
        <f>CalcK!$S$22</f>
        <v/>
      </c>
      <c r="I76" s="186">
        <f t="shared" si="988"/>
        <v>5</v>
      </c>
      <c r="J76" s="187" t="str">
        <f t="shared" ref="J76:J81" si="1144">$C76</f>
        <v>Portugal</v>
      </c>
      <c r="K76" s="188">
        <f t="shared" ref="K76:K81" si="1145">$D76</f>
        <v>46</v>
      </c>
      <c r="L76" s="187" t="str">
        <f t="shared" ref="L76:L81" si="1146">$E76</f>
        <v>DR Congo</v>
      </c>
      <c r="M76" s="222"/>
      <c r="N76" s="222"/>
      <c r="O76" s="217"/>
      <c r="P76" s="188" t="str">
        <f t="shared" ref="P76:P81" si="1147">IF(($F76&lt;&gt;"")*($G76&lt;&gt;"")*(M76&lt;&gt;"")*(N76&lt;&gt;""),($F76&gt;$G76)*(M76&gt;N76)+($F76=$G76)*(M76=N76)+($F76&lt;$G76)*(M76&lt;N76),"")</f>
        <v/>
      </c>
      <c r="Q76" s="188" t="str">
        <f>IF((P76&lt;&gt;""),IF(OR($F76&lt;&gt;$G76,PrSettings!$M$4="●"),(($F76-$G76)=(M76-N76))*1,0),"")</f>
        <v/>
      </c>
      <c r="R76" s="188" t="str">
        <f t="shared" ref="R76:R81" si="1148">IF((P76&lt;&gt;""),($F76=M76)*($G76=N76),"")</f>
        <v/>
      </c>
      <c r="S76" s="188" t="str">
        <f>IF(P76&lt;&gt;"",IF(ABS($F76-$G76)&gt;=PrSettings!$M$7,(ABS($F76-$G76-M76+N76)&lt;=1)*1,IF(AND(P76,$F76=$G76,$F76&gt;=PrSettings!$M$6),(ABS(M76-$F76)&lt;=1)*1,IF(AND(P76,$F76+$G76&gt;=PrSettings!$M$8),(ABS(M76-$F76)+ABS(N76-$G76)&lt;=1)*1,""))),"")</f>
        <v/>
      </c>
      <c r="T76" s="219"/>
      <c r="V76" s="186">
        <f t="shared" si="993"/>
        <v>5</v>
      </c>
      <c r="W76" s="187" t="str">
        <f t="shared" ref="W76:W81" si="1149">$C76</f>
        <v>Portugal</v>
      </c>
      <c r="X76" s="188">
        <f t="shared" ref="X76:X81" si="1150">$D76</f>
        <v>46</v>
      </c>
      <c r="Y76" s="187" t="str">
        <f t="shared" ref="Y76:Y81" si="1151">$E76</f>
        <v>DR Congo</v>
      </c>
      <c r="Z76" s="222"/>
      <c r="AA76" s="222"/>
      <c r="AB76" s="217"/>
      <c r="AC76" s="188" t="str">
        <f t="shared" ref="AC76:AC81" si="1152">IF(($F76&lt;&gt;"")*($G76&lt;&gt;"")*(Z76&lt;&gt;"")*(AA76&lt;&gt;""),($F76&gt;$G76)*(Z76&gt;AA76)+($F76=$G76)*(Z76=AA76)+($F76&lt;$G76)*(Z76&lt;AA76),"")</f>
        <v/>
      </c>
      <c r="AD76" s="188" t="str">
        <f>IF((AC76&lt;&gt;""),IF(OR($F76&lt;&gt;$G76,PrSettings!$M$4="●"),(($F76-$G76)=(Z76-AA76))*1,0),"")</f>
        <v/>
      </c>
      <c r="AE76" s="188" t="str">
        <f t="shared" ref="AE76:AE81" si="1153">IF((AC76&lt;&gt;""),($F76=Z76)*($G76=AA76),"")</f>
        <v/>
      </c>
      <c r="AF76" s="188" t="str">
        <f>IF(AC76&lt;&gt;"",IF(ABS($F76-$G76)&gt;=PrSettings!$M$7,(ABS($F76-$G76-Z76+AA76)&lt;=1)*1,IF(AND(AC76,$F76=$G76,$F76&gt;=PrSettings!$M$6),(ABS(Z76-$F76)&lt;=1)*1,IF(AND(AC76,$F76+$G76&gt;=PrSettings!$M$8),(ABS(Z76-$F76)+ABS(AA76-$G76)&lt;=1)*1,""))),"")</f>
        <v/>
      </c>
      <c r="AG76" s="219"/>
      <c r="AI76" s="186">
        <f t="shared" si="998"/>
        <v>5</v>
      </c>
      <c r="AJ76" s="187" t="str">
        <f t="shared" ref="AJ76:AJ81" si="1154">$C76</f>
        <v>Portugal</v>
      </c>
      <c r="AK76" s="188">
        <f t="shared" ref="AK76:AK81" si="1155">$D76</f>
        <v>46</v>
      </c>
      <c r="AL76" s="187" t="str">
        <f t="shared" ref="AL76:AL81" si="1156">$E76</f>
        <v>DR Congo</v>
      </c>
      <c r="AM76" s="222"/>
      <c r="AN76" s="222"/>
      <c r="AO76" s="217"/>
      <c r="AP76" s="188" t="str">
        <f t="shared" ref="AP76:AP81" si="1157">IF(($F76&lt;&gt;"")*($G76&lt;&gt;"")*(AM76&lt;&gt;"")*(AN76&lt;&gt;""),($F76&gt;$G76)*(AM76&gt;AN76)+($F76=$G76)*(AM76=AN76)+($F76&lt;$G76)*(AM76&lt;AN76),"")</f>
        <v/>
      </c>
      <c r="AQ76" s="188" t="str">
        <f>IF((AP76&lt;&gt;""),IF(OR($F76&lt;&gt;$G76,PrSettings!$M$4="●"),(($F76-$G76)=(AM76-AN76))*1,0),"")</f>
        <v/>
      </c>
      <c r="AR76" s="188" t="str">
        <f t="shared" ref="AR76:AR81" si="1158">IF((AP76&lt;&gt;""),($F76=AM76)*($G76=AN76),"")</f>
        <v/>
      </c>
      <c r="AS76" s="188" t="str">
        <f>IF(AP76&lt;&gt;"",IF(ABS($F76-$G76)&gt;=PrSettings!$M$7,(ABS($F76-$G76-AM76+AN76)&lt;=1)*1,IF(AND(AP76,$F76=$G76,$F76&gt;=PrSettings!$M$6),(ABS(AM76-$F76)&lt;=1)*1,IF(AND(AP76,$F76+$G76&gt;=PrSettings!$M$8),(ABS(AM76-$F76)+ABS(AN76-$G76)&lt;=1)*1,""))),"")</f>
        <v/>
      </c>
      <c r="AT76" s="219"/>
      <c r="AV76" s="186">
        <f t="shared" si="1003"/>
        <v>5</v>
      </c>
      <c r="AW76" s="187" t="str">
        <f t="shared" ref="AW76:AW81" si="1159">$C76</f>
        <v>Portugal</v>
      </c>
      <c r="AX76" s="188">
        <f t="shared" ref="AX76:AX81" si="1160">$D76</f>
        <v>46</v>
      </c>
      <c r="AY76" s="187" t="str">
        <f t="shared" ref="AY76:AY81" si="1161">$E76</f>
        <v>DR Congo</v>
      </c>
      <c r="AZ76" s="222"/>
      <c r="BA76" s="222"/>
      <c r="BB76" s="217"/>
      <c r="BC76" s="188" t="str">
        <f t="shared" ref="BC76:BC81" si="1162">IF(($F76&lt;&gt;"")*($G76&lt;&gt;"")*(AZ76&lt;&gt;"")*(BA76&lt;&gt;""),($F76&gt;$G76)*(AZ76&gt;BA76)+($F76=$G76)*(AZ76=BA76)+($F76&lt;$G76)*(AZ76&lt;BA76),"")</f>
        <v/>
      </c>
      <c r="BD76" s="188" t="str">
        <f>IF((BC76&lt;&gt;""),IF(OR($F76&lt;&gt;$G76,PrSettings!$M$4="●"),(($F76-$G76)=(AZ76-BA76))*1,0),"")</f>
        <v/>
      </c>
      <c r="BE76" s="188" t="str">
        <f t="shared" ref="BE76:BE81" si="1163">IF((BC76&lt;&gt;""),($F76=AZ76)*($G76=BA76),"")</f>
        <v/>
      </c>
      <c r="BF76" s="188" t="str">
        <f>IF(BC76&lt;&gt;"",IF(ABS($F76-$G76)&gt;=PrSettings!$M$7,(ABS($F76-$G76-AZ76+BA76)&lt;=1)*1,IF(AND(BC76,$F76=$G76,$F76&gt;=PrSettings!$M$6),(ABS(AZ76-$F76)&lt;=1)*1,IF(AND(BC76,$F76+$G76&gt;=PrSettings!$M$8),(ABS(AZ76-$F76)+ABS(BA76-$G76)&lt;=1)*1,""))),"")</f>
        <v/>
      </c>
      <c r="BG76" s="219"/>
      <c r="BI76" s="186">
        <f t="shared" si="1008"/>
        <v>5</v>
      </c>
      <c r="BJ76" s="187" t="str">
        <f t="shared" ref="BJ76:BJ81" si="1164">$C76</f>
        <v>Portugal</v>
      </c>
      <c r="BK76" s="188">
        <f t="shared" ref="BK76:BK81" si="1165">$D76</f>
        <v>46</v>
      </c>
      <c r="BL76" s="187" t="str">
        <f t="shared" ref="BL76:BL81" si="1166">$E76</f>
        <v>DR Congo</v>
      </c>
      <c r="BM76" s="222"/>
      <c r="BN76" s="222"/>
      <c r="BO76" s="217"/>
      <c r="BP76" s="188" t="str">
        <f t="shared" ref="BP76:BP81" si="1167">IF(($F76&lt;&gt;"")*($G76&lt;&gt;"")*(BM76&lt;&gt;"")*(BN76&lt;&gt;""),($F76&gt;$G76)*(BM76&gt;BN76)+($F76=$G76)*(BM76=BN76)+($F76&lt;$G76)*(BM76&lt;BN76),"")</f>
        <v/>
      </c>
      <c r="BQ76" s="188" t="str">
        <f>IF((BP76&lt;&gt;""),IF(OR($F76&lt;&gt;$G76,PrSettings!$M$4="●"),(($F76-$G76)=(BM76-BN76))*1,0),"")</f>
        <v/>
      </c>
      <c r="BR76" s="188" t="str">
        <f t="shared" ref="BR76:BR81" si="1168">IF((BP76&lt;&gt;""),($F76=BM76)*($G76=BN76),"")</f>
        <v/>
      </c>
      <c r="BS76" s="188" t="str">
        <f>IF(BP76&lt;&gt;"",IF(ABS($F76-$G76)&gt;=PrSettings!$M$7,(ABS($F76-$G76-BM76+BN76)&lt;=1)*1,IF(AND(BP76,$F76=$G76,$F76&gt;=PrSettings!$M$6),(ABS(BM76-$F76)&lt;=1)*1,IF(AND(BP76,$F76+$G76&gt;=PrSettings!$M$8),(ABS(BM76-$F76)+ABS(BN76-$G76)&lt;=1)*1,""))),"")</f>
        <v/>
      </c>
      <c r="BT76" s="219"/>
      <c r="BV76" s="186">
        <f t="shared" si="1013"/>
        <v>5</v>
      </c>
      <c r="BW76" s="187" t="str">
        <f t="shared" ref="BW76:BW81" si="1169">$C76</f>
        <v>Portugal</v>
      </c>
      <c r="BX76" s="188">
        <f t="shared" ref="BX76:BX81" si="1170">$D76</f>
        <v>46</v>
      </c>
      <c r="BY76" s="187" t="str">
        <f t="shared" ref="BY76:BY81" si="1171">$E76</f>
        <v>DR Congo</v>
      </c>
      <c r="BZ76" s="222"/>
      <c r="CA76" s="222"/>
      <c r="CB76" s="217"/>
      <c r="CC76" s="188" t="str">
        <f t="shared" ref="CC76:CC81" si="1172">IF(($F76&lt;&gt;"")*($G76&lt;&gt;"")*(BZ76&lt;&gt;"")*(CA76&lt;&gt;""),($F76&gt;$G76)*(BZ76&gt;CA76)+($F76=$G76)*(BZ76=CA76)+($F76&lt;$G76)*(BZ76&lt;CA76),"")</f>
        <v/>
      </c>
      <c r="CD76" s="188" t="str">
        <f>IF((CC76&lt;&gt;""),IF(OR($F76&lt;&gt;$G76,PrSettings!$M$4="●"),(($F76-$G76)=(BZ76-CA76))*1,0),"")</f>
        <v/>
      </c>
      <c r="CE76" s="188" t="str">
        <f t="shared" ref="CE76:CE81" si="1173">IF((CC76&lt;&gt;""),($F76=BZ76)*($G76=CA76),"")</f>
        <v/>
      </c>
      <c r="CF76" s="188" t="str">
        <f>IF(CC76&lt;&gt;"",IF(ABS($F76-$G76)&gt;=PrSettings!$M$7,(ABS($F76-$G76-BZ76+CA76)&lt;=1)*1,IF(AND(CC76,$F76=$G76,$F76&gt;=PrSettings!$M$6),(ABS(BZ76-$F76)&lt;=1)*1,IF(AND(CC76,$F76+$G76&gt;=PrSettings!$M$8),(ABS(BZ76-$F76)+ABS(CA76-$G76)&lt;=1)*1,""))),"")</f>
        <v/>
      </c>
      <c r="CG76" s="219"/>
      <c r="CI76" s="186">
        <f t="shared" si="1018"/>
        <v>5</v>
      </c>
      <c r="CJ76" s="187" t="str">
        <f t="shared" ref="CJ76:CJ81" si="1174">$C76</f>
        <v>Portugal</v>
      </c>
      <c r="CK76" s="188">
        <f t="shared" ref="CK76:CK81" si="1175">$D76</f>
        <v>46</v>
      </c>
      <c r="CL76" s="187" t="str">
        <f t="shared" ref="CL76:CL81" si="1176">$E76</f>
        <v>DR Congo</v>
      </c>
      <c r="CM76" s="222"/>
      <c r="CN76" s="222"/>
      <c r="CO76" s="217"/>
      <c r="CP76" s="188" t="str">
        <f t="shared" ref="CP76:CP81" si="1177">IF(($F76&lt;&gt;"")*($G76&lt;&gt;"")*(CM76&lt;&gt;"")*(CN76&lt;&gt;""),($F76&gt;$G76)*(CM76&gt;CN76)+($F76=$G76)*(CM76=CN76)+($F76&lt;$G76)*(CM76&lt;CN76),"")</f>
        <v/>
      </c>
      <c r="CQ76" s="188" t="str">
        <f>IF((CP76&lt;&gt;""),IF(OR($F76&lt;&gt;$G76,PrSettings!$M$4="●"),(($F76-$G76)=(CM76-CN76))*1,0),"")</f>
        <v/>
      </c>
      <c r="CR76" s="188" t="str">
        <f t="shared" ref="CR76:CR81" si="1178">IF((CP76&lt;&gt;""),($F76=CM76)*($G76=CN76),"")</f>
        <v/>
      </c>
      <c r="CS76" s="188" t="str">
        <f>IF(CP76&lt;&gt;"",IF(ABS($F76-$G76)&gt;=PrSettings!$M$7,(ABS($F76-$G76-CM76+CN76)&lt;=1)*1,IF(AND(CP76,$F76=$G76,$F76&gt;=PrSettings!$M$6),(ABS(CM76-$F76)&lt;=1)*1,IF(AND(CP76,$F76+$G76&gt;=PrSettings!$M$8),(ABS(CM76-$F76)+ABS(CN76-$G76)&lt;=1)*1,""))),"")</f>
        <v/>
      </c>
      <c r="CT76" s="219"/>
      <c r="CV76" s="186">
        <f t="shared" si="1023"/>
        <v>5</v>
      </c>
      <c r="CW76" s="187" t="str">
        <f t="shared" ref="CW76:CW81" si="1179">$C76</f>
        <v>Portugal</v>
      </c>
      <c r="CX76" s="188">
        <f t="shared" ref="CX76:CX81" si="1180">$D76</f>
        <v>46</v>
      </c>
      <c r="CY76" s="187" t="str">
        <f t="shared" ref="CY76:CY81" si="1181">$E76</f>
        <v>DR Congo</v>
      </c>
      <c r="CZ76" s="222"/>
      <c r="DA76" s="222"/>
      <c r="DB76" s="217"/>
      <c r="DC76" s="188" t="str">
        <f t="shared" ref="DC76:DC81" si="1182">IF(($F76&lt;&gt;"")*($G76&lt;&gt;"")*(CZ76&lt;&gt;"")*(DA76&lt;&gt;""),($F76&gt;$G76)*(CZ76&gt;DA76)+($F76=$G76)*(CZ76=DA76)+($F76&lt;$G76)*(CZ76&lt;DA76),"")</f>
        <v/>
      </c>
      <c r="DD76" s="188" t="str">
        <f>IF((DC76&lt;&gt;""),IF(OR($F76&lt;&gt;$G76,PrSettings!$M$4="●"),(($F76-$G76)=(CZ76-DA76))*1,0),"")</f>
        <v/>
      </c>
      <c r="DE76" s="188" t="str">
        <f t="shared" ref="DE76:DE81" si="1183">IF((DC76&lt;&gt;""),($F76=CZ76)*($G76=DA76),"")</f>
        <v/>
      </c>
      <c r="DF76" s="188" t="str">
        <f>IF(DC76&lt;&gt;"",IF(ABS($F76-$G76)&gt;=PrSettings!$M$7,(ABS($F76-$G76-CZ76+DA76)&lt;=1)*1,IF(AND(DC76,$F76=$G76,$F76&gt;=PrSettings!$M$6),(ABS(CZ76-$F76)&lt;=1)*1,IF(AND(DC76,$F76+$G76&gt;=PrSettings!$M$8),(ABS(CZ76-$F76)+ABS(DA76-$G76)&lt;=1)*1,""))),"")</f>
        <v/>
      </c>
      <c r="DG76" s="219"/>
      <c r="DI76" s="186">
        <f t="shared" si="1028"/>
        <v>5</v>
      </c>
      <c r="DJ76" s="187" t="str">
        <f t="shared" ref="DJ76:DJ81" si="1184">$C76</f>
        <v>Portugal</v>
      </c>
      <c r="DK76" s="188">
        <f t="shared" ref="DK76:DK81" si="1185">$D76</f>
        <v>46</v>
      </c>
      <c r="DL76" s="187" t="str">
        <f t="shared" ref="DL76:DL81" si="1186">$E76</f>
        <v>DR Congo</v>
      </c>
      <c r="DM76" s="222"/>
      <c r="DN76" s="222"/>
      <c r="DO76" s="217"/>
      <c r="DP76" s="188" t="str">
        <f t="shared" ref="DP76:DP81" si="1187">IF(($F76&lt;&gt;"")*($G76&lt;&gt;"")*(DM76&lt;&gt;"")*(DN76&lt;&gt;""),($F76&gt;$G76)*(DM76&gt;DN76)+($F76=$G76)*(DM76=DN76)+($F76&lt;$G76)*(DM76&lt;DN76),"")</f>
        <v/>
      </c>
      <c r="DQ76" s="188" t="str">
        <f>IF((DP76&lt;&gt;""),IF(OR($F76&lt;&gt;$G76,PrSettings!$M$4="●"),(($F76-$G76)=(DM76-DN76))*1,0),"")</f>
        <v/>
      </c>
      <c r="DR76" s="188" t="str">
        <f t="shared" ref="DR76:DR81" si="1188">IF((DP76&lt;&gt;""),($F76=DM76)*($G76=DN76),"")</f>
        <v/>
      </c>
      <c r="DS76" s="188" t="str">
        <f>IF(DP76&lt;&gt;"",IF(ABS($F76-$G76)&gt;=PrSettings!$M$7,(ABS($F76-$G76-DM76+DN76)&lt;=1)*1,IF(AND(DP76,$F76=$G76,$F76&gt;=PrSettings!$M$6),(ABS(DM76-$F76)&lt;=1)*1,IF(AND(DP76,$F76+$G76&gt;=PrSettings!$M$8),(ABS(DM76-$F76)+ABS(DN76-$G76)&lt;=1)*1,""))),"")</f>
        <v/>
      </c>
      <c r="DT76" s="219"/>
      <c r="DV76" s="186">
        <f t="shared" si="1033"/>
        <v>5</v>
      </c>
      <c r="DW76" s="187" t="str">
        <f t="shared" ref="DW76:DW81" si="1189">$C76</f>
        <v>Portugal</v>
      </c>
      <c r="DX76" s="188">
        <f t="shared" ref="DX76:DX81" si="1190">$D76</f>
        <v>46</v>
      </c>
      <c r="DY76" s="187" t="str">
        <f t="shared" ref="DY76:DY81" si="1191">$E76</f>
        <v>DR Congo</v>
      </c>
      <c r="DZ76" s="222"/>
      <c r="EA76" s="222"/>
      <c r="EB76" s="217"/>
      <c r="EC76" s="188" t="str">
        <f t="shared" ref="EC76:EC81" si="1192">IF(($F76&lt;&gt;"")*($G76&lt;&gt;"")*(DZ76&lt;&gt;"")*(EA76&lt;&gt;""),($F76&gt;$G76)*(DZ76&gt;EA76)+($F76=$G76)*(DZ76=EA76)+($F76&lt;$G76)*(DZ76&lt;EA76),"")</f>
        <v/>
      </c>
      <c r="ED76" s="188" t="str">
        <f>IF((EC76&lt;&gt;""),IF(OR($F76&lt;&gt;$G76,PrSettings!$M$4="●"),(($F76-$G76)=(DZ76-EA76))*1,0),"")</f>
        <v/>
      </c>
      <c r="EE76" s="188" t="str">
        <f t="shared" ref="EE76:EE81" si="1193">IF((EC76&lt;&gt;""),($F76=DZ76)*($G76=EA76),"")</f>
        <v/>
      </c>
      <c r="EF76" s="188" t="str">
        <f>IF(EC76&lt;&gt;"",IF(ABS($F76-$G76)&gt;=PrSettings!$M$7,(ABS($F76-$G76-DZ76+EA76)&lt;=1)*1,IF(AND(EC76,$F76=$G76,$F76&gt;=PrSettings!$M$6),(ABS(DZ76-$F76)&lt;=1)*1,IF(AND(EC76,$F76+$G76&gt;=PrSettings!$M$8),(ABS(DZ76-$F76)+ABS(EA76-$G76)&lt;=1)*1,""))),"")</f>
        <v/>
      </c>
      <c r="EG76" s="219"/>
      <c r="EI76" s="186">
        <f t="shared" si="1038"/>
        <v>5</v>
      </c>
      <c r="EJ76" s="187" t="str">
        <f t="shared" ref="EJ76:EJ81" si="1194">$C76</f>
        <v>Portugal</v>
      </c>
      <c r="EK76" s="188">
        <f t="shared" ref="EK76:EK81" si="1195">$D76</f>
        <v>46</v>
      </c>
      <c r="EL76" s="187" t="str">
        <f t="shared" ref="EL76:EL81" si="1196">$E76</f>
        <v>DR Congo</v>
      </c>
      <c r="EM76" s="222"/>
      <c r="EN76" s="222"/>
      <c r="EO76" s="217"/>
      <c r="EP76" s="188" t="str">
        <f t="shared" ref="EP76:EP81" si="1197">IF(($F76&lt;&gt;"")*($G76&lt;&gt;"")*(EM76&lt;&gt;"")*(EN76&lt;&gt;""),($F76&gt;$G76)*(EM76&gt;EN76)+($F76=$G76)*(EM76=EN76)+($F76&lt;$G76)*(EM76&lt;EN76),"")</f>
        <v/>
      </c>
      <c r="EQ76" s="188" t="str">
        <f>IF((EP76&lt;&gt;""),IF(OR($F76&lt;&gt;$G76,PrSettings!$M$4="●"),(($F76-$G76)=(EM76-EN76))*1,0),"")</f>
        <v/>
      </c>
      <c r="ER76" s="188" t="str">
        <f t="shared" ref="ER76:ER81" si="1198">IF((EP76&lt;&gt;""),($F76=EM76)*($G76=EN76),"")</f>
        <v/>
      </c>
      <c r="ES76" s="188" t="str">
        <f>IF(EP76&lt;&gt;"",IF(ABS($F76-$G76)&gt;=PrSettings!$M$7,(ABS($F76-$G76-EM76+EN76)&lt;=1)*1,IF(AND(EP76,$F76=$G76,$F76&gt;=PrSettings!$M$6),(ABS(EM76-$F76)&lt;=1)*1,IF(AND(EP76,$F76+$G76&gt;=PrSettings!$M$8),(ABS(EM76-$F76)+ABS(EN76-$G76)&lt;=1)*1,""))),"")</f>
        <v/>
      </c>
      <c r="ET76" s="219"/>
      <c r="EV76" s="186">
        <f t="shared" si="1043"/>
        <v>5</v>
      </c>
      <c r="EW76" s="187" t="str">
        <f t="shared" ref="EW76:EW81" si="1199">$C76</f>
        <v>Portugal</v>
      </c>
      <c r="EX76" s="188">
        <f t="shared" ref="EX76:EX81" si="1200">$D76</f>
        <v>46</v>
      </c>
      <c r="EY76" s="187" t="str">
        <f t="shared" ref="EY76:EY81" si="1201">$E76</f>
        <v>DR Congo</v>
      </c>
      <c r="EZ76" s="222"/>
      <c r="FA76" s="222"/>
      <c r="FB76" s="217"/>
      <c r="FC76" s="188" t="str">
        <f t="shared" ref="FC76:FC81" si="1202">IF(($F76&lt;&gt;"")*($G76&lt;&gt;"")*(EZ76&lt;&gt;"")*(FA76&lt;&gt;""),($F76&gt;$G76)*(EZ76&gt;FA76)+($F76=$G76)*(EZ76=FA76)+($F76&lt;$G76)*(EZ76&lt;FA76),"")</f>
        <v/>
      </c>
      <c r="FD76" s="188" t="str">
        <f>IF((FC76&lt;&gt;""),IF(OR($F76&lt;&gt;$G76,PrSettings!$M$4="●"),(($F76-$G76)=(EZ76-FA76))*1,0),"")</f>
        <v/>
      </c>
      <c r="FE76" s="188" t="str">
        <f t="shared" ref="FE76:FE81" si="1203">IF((FC76&lt;&gt;""),($F76=EZ76)*($G76=FA76),"")</f>
        <v/>
      </c>
      <c r="FF76" s="188" t="str">
        <f>IF(FC76&lt;&gt;"",IF(ABS($F76-$G76)&gt;=PrSettings!$M$7,(ABS($F76-$G76-EZ76+FA76)&lt;=1)*1,IF(AND(FC76,$F76=$G76,$F76&gt;=PrSettings!$M$6),(ABS(EZ76-$F76)&lt;=1)*1,IF(AND(FC76,$F76+$G76&gt;=PrSettings!$M$8),(ABS(EZ76-$F76)+ABS(FA76-$G76)&lt;=1)*1,""))),"")</f>
        <v/>
      </c>
      <c r="FG76" s="219"/>
      <c r="FI76" s="186">
        <f t="shared" si="1048"/>
        <v>5</v>
      </c>
      <c r="FJ76" s="187" t="str">
        <f t="shared" ref="FJ76:FJ81" si="1204">$C76</f>
        <v>Portugal</v>
      </c>
      <c r="FK76" s="188">
        <f t="shared" ref="FK76:FK81" si="1205">$D76</f>
        <v>46</v>
      </c>
      <c r="FL76" s="187" t="str">
        <f t="shared" ref="FL76:FL81" si="1206">$E76</f>
        <v>DR Congo</v>
      </c>
      <c r="FM76" s="222"/>
      <c r="FN76" s="222"/>
      <c r="FO76" s="217"/>
      <c r="FP76" s="188" t="str">
        <f t="shared" ref="FP76:FP81" si="1207">IF(($F76&lt;&gt;"")*($G76&lt;&gt;"")*(FM76&lt;&gt;"")*(FN76&lt;&gt;""),($F76&gt;$G76)*(FM76&gt;FN76)+($F76=$G76)*(FM76=FN76)+($F76&lt;$G76)*(FM76&lt;FN76),"")</f>
        <v/>
      </c>
      <c r="FQ76" s="188" t="str">
        <f>IF((FP76&lt;&gt;""),IF(OR($F76&lt;&gt;$G76,PrSettings!$M$4="●"),(($F76-$G76)=(FM76-FN76))*1,0),"")</f>
        <v/>
      </c>
      <c r="FR76" s="188" t="str">
        <f t="shared" ref="FR76:FR81" si="1208">IF((FP76&lt;&gt;""),($F76=FM76)*($G76=FN76),"")</f>
        <v/>
      </c>
      <c r="FS76" s="188" t="str">
        <f>IF(FP76&lt;&gt;"",IF(ABS($F76-$G76)&gt;=PrSettings!$M$7,(ABS($F76-$G76-FM76+FN76)&lt;=1)*1,IF(AND(FP76,$F76=$G76,$F76&gt;=PrSettings!$M$6),(ABS(FM76-$F76)&lt;=1)*1,IF(AND(FP76,$F76+$G76&gt;=PrSettings!$M$8),(ABS(FM76-$F76)+ABS(FN76-$G76)&lt;=1)*1,""))),"")</f>
        <v/>
      </c>
      <c r="FT76" s="219"/>
      <c r="FV76" s="186">
        <f t="shared" si="1053"/>
        <v>5</v>
      </c>
      <c r="FW76" s="187" t="str">
        <f t="shared" ref="FW76:FW81" si="1209">$C76</f>
        <v>Portugal</v>
      </c>
      <c r="FX76" s="188">
        <f t="shared" ref="FX76:FX81" si="1210">$D76</f>
        <v>46</v>
      </c>
      <c r="FY76" s="187" t="str">
        <f t="shared" ref="FY76:FY81" si="1211">$E76</f>
        <v>DR Congo</v>
      </c>
      <c r="FZ76" s="222"/>
      <c r="GA76" s="222"/>
      <c r="GB76" s="217"/>
      <c r="GC76" s="188" t="str">
        <f t="shared" ref="GC76:GC81" si="1212">IF(($F76&lt;&gt;"")*($G76&lt;&gt;"")*(FZ76&lt;&gt;"")*(GA76&lt;&gt;""),($F76&gt;$G76)*(FZ76&gt;GA76)+($F76=$G76)*(FZ76=GA76)+($F76&lt;$G76)*(FZ76&lt;GA76),"")</f>
        <v/>
      </c>
      <c r="GD76" s="188" t="str">
        <f>IF((GC76&lt;&gt;""),IF(OR($F76&lt;&gt;$G76,PrSettings!$M$4="●"),(($F76-$G76)=(FZ76-GA76))*1,0),"")</f>
        <v/>
      </c>
      <c r="GE76" s="188" t="str">
        <f t="shared" ref="GE76:GE81" si="1213">IF((GC76&lt;&gt;""),($F76=FZ76)*($G76=GA76),"")</f>
        <v/>
      </c>
      <c r="GF76" s="188" t="str">
        <f>IF(GC76&lt;&gt;"",IF(ABS($F76-$G76)&gt;=PrSettings!$M$7,(ABS($F76-$G76-FZ76+GA76)&lt;=1)*1,IF(AND(GC76,$F76=$G76,$F76&gt;=PrSettings!$M$6),(ABS(FZ76-$F76)&lt;=1)*1,IF(AND(GC76,$F76+$G76&gt;=PrSettings!$M$8),(ABS(FZ76-$F76)+ABS(GA76-$G76)&lt;=1)*1,""))),"")</f>
        <v/>
      </c>
      <c r="GG76" s="219"/>
      <c r="GI76" s="186">
        <f t="shared" si="1058"/>
        <v>5</v>
      </c>
      <c r="GJ76" s="187" t="str">
        <f t="shared" ref="GJ76:GJ81" si="1214">$C76</f>
        <v>Portugal</v>
      </c>
      <c r="GK76" s="188">
        <f t="shared" ref="GK76:GK81" si="1215">$D76</f>
        <v>46</v>
      </c>
      <c r="GL76" s="187" t="str">
        <f t="shared" ref="GL76:GL81" si="1216">$E76</f>
        <v>DR Congo</v>
      </c>
      <c r="GM76" s="222"/>
      <c r="GN76" s="222"/>
      <c r="GO76" s="217"/>
      <c r="GP76" s="188" t="str">
        <f t="shared" ref="GP76:GP81" si="1217">IF(($F76&lt;&gt;"")*($G76&lt;&gt;"")*(GM76&lt;&gt;"")*(GN76&lt;&gt;""),($F76&gt;$G76)*(GM76&gt;GN76)+($F76=$G76)*(GM76=GN76)+($F76&lt;$G76)*(GM76&lt;GN76),"")</f>
        <v/>
      </c>
      <c r="GQ76" s="188" t="str">
        <f>IF((GP76&lt;&gt;""),IF(OR($F76&lt;&gt;$G76,PrSettings!$M$4="●"),(($F76-$G76)=(GM76-GN76))*1,0),"")</f>
        <v/>
      </c>
      <c r="GR76" s="188" t="str">
        <f t="shared" ref="GR76:GR81" si="1218">IF((GP76&lt;&gt;""),($F76=GM76)*($G76=GN76),"")</f>
        <v/>
      </c>
      <c r="GS76" s="188" t="str">
        <f>IF(GP76&lt;&gt;"",IF(ABS($F76-$G76)&gt;=PrSettings!$M$7,(ABS($F76-$G76-GM76+GN76)&lt;=1)*1,IF(AND(GP76,$F76=$G76,$F76&gt;=PrSettings!$M$6),(ABS(GM76-$F76)&lt;=1)*1,IF(AND(GP76,$F76+$G76&gt;=PrSettings!$M$8),(ABS(GM76-$F76)+ABS(GN76-$G76)&lt;=1)*1,""))),"")</f>
        <v/>
      </c>
      <c r="GT76" s="219"/>
      <c r="GV76" s="186">
        <f t="shared" si="1063"/>
        <v>5</v>
      </c>
      <c r="GW76" s="187" t="str">
        <f t="shared" ref="GW76:GW81" si="1219">$C76</f>
        <v>Portugal</v>
      </c>
      <c r="GX76" s="188">
        <f t="shared" ref="GX76:GX81" si="1220">$D76</f>
        <v>46</v>
      </c>
      <c r="GY76" s="187" t="str">
        <f t="shared" ref="GY76:GY81" si="1221">$E76</f>
        <v>DR Congo</v>
      </c>
      <c r="GZ76" s="222"/>
      <c r="HA76" s="222"/>
      <c r="HB76" s="217"/>
      <c r="HC76" s="188" t="str">
        <f t="shared" ref="HC76:HC81" si="1222">IF(($F76&lt;&gt;"")*($G76&lt;&gt;"")*(GZ76&lt;&gt;"")*(HA76&lt;&gt;""),($F76&gt;$G76)*(GZ76&gt;HA76)+($F76=$G76)*(GZ76=HA76)+($F76&lt;$G76)*(GZ76&lt;HA76),"")</f>
        <v/>
      </c>
      <c r="HD76" s="188" t="str">
        <f>IF((HC76&lt;&gt;""),IF(OR($F76&lt;&gt;$G76,PrSettings!$M$4="●"),(($F76-$G76)=(GZ76-HA76))*1,0),"")</f>
        <v/>
      </c>
      <c r="HE76" s="188" t="str">
        <f t="shared" ref="HE76:HE81" si="1223">IF((HC76&lt;&gt;""),($F76=GZ76)*($G76=HA76),"")</f>
        <v/>
      </c>
      <c r="HF76" s="188" t="str">
        <f>IF(HC76&lt;&gt;"",IF(ABS($F76-$G76)&gt;=PrSettings!$M$7,(ABS($F76-$G76-GZ76+HA76)&lt;=1)*1,IF(AND(HC76,$F76=$G76,$F76&gt;=PrSettings!$M$6),(ABS(GZ76-$F76)&lt;=1)*1,IF(AND(HC76,$F76+$G76&gt;=PrSettings!$M$8),(ABS(GZ76-$F76)+ABS(HA76-$G76)&lt;=1)*1,""))),"")</f>
        <v/>
      </c>
      <c r="HG76" s="219"/>
      <c r="HI76" s="186">
        <f t="shared" si="1068"/>
        <v>5</v>
      </c>
      <c r="HJ76" s="187" t="str">
        <f t="shared" ref="HJ76:HJ81" si="1224">$C76</f>
        <v>Portugal</v>
      </c>
      <c r="HK76" s="188">
        <f t="shared" ref="HK76:HK81" si="1225">$D76</f>
        <v>46</v>
      </c>
      <c r="HL76" s="187" t="str">
        <f t="shared" ref="HL76:HL81" si="1226">$E76</f>
        <v>DR Congo</v>
      </c>
      <c r="HM76" s="222"/>
      <c r="HN76" s="222"/>
      <c r="HO76" s="217"/>
      <c r="HP76" s="188" t="str">
        <f t="shared" ref="HP76:HP81" si="1227">IF(($F76&lt;&gt;"")*($G76&lt;&gt;"")*(HM76&lt;&gt;"")*(HN76&lt;&gt;""),($F76&gt;$G76)*(HM76&gt;HN76)+($F76=$G76)*(HM76=HN76)+($F76&lt;$G76)*(HM76&lt;HN76),"")</f>
        <v/>
      </c>
      <c r="HQ76" s="188" t="str">
        <f>IF((HP76&lt;&gt;""),IF(OR($F76&lt;&gt;$G76,PrSettings!$M$4="●"),(($F76-$G76)=(HM76-HN76))*1,0),"")</f>
        <v/>
      </c>
      <c r="HR76" s="188" t="str">
        <f t="shared" ref="HR76:HR81" si="1228">IF((HP76&lt;&gt;""),($F76=HM76)*($G76=HN76),"")</f>
        <v/>
      </c>
      <c r="HS76" s="188" t="str">
        <f>IF(HP76&lt;&gt;"",IF(ABS($F76-$G76)&gt;=PrSettings!$M$7,(ABS($F76-$G76-HM76+HN76)&lt;=1)*1,IF(AND(HP76,$F76=$G76,$F76&gt;=PrSettings!$M$6),(ABS(HM76-$F76)&lt;=1)*1,IF(AND(HP76,$F76+$G76&gt;=PrSettings!$M$8),(ABS(HM76-$F76)+ABS(HN76-$G76)&lt;=1)*1,""))),"")</f>
        <v/>
      </c>
      <c r="HT76" s="219"/>
      <c r="HV76" s="186">
        <f t="shared" si="1073"/>
        <v>5</v>
      </c>
      <c r="HW76" s="187" t="str">
        <f t="shared" ref="HW76:HW81" si="1229">$C76</f>
        <v>Portugal</v>
      </c>
      <c r="HX76" s="188">
        <f t="shared" ref="HX76:HX81" si="1230">$D76</f>
        <v>46</v>
      </c>
      <c r="HY76" s="187" t="str">
        <f t="shared" ref="HY76:HY81" si="1231">$E76</f>
        <v>DR Congo</v>
      </c>
      <c r="HZ76" s="222"/>
      <c r="IA76" s="222"/>
      <c r="IB76" s="217"/>
      <c r="IC76" s="188" t="str">
        <f t="shared" ref="IC76:IC81" si="1232">IF(($F76&lt;&gt;"")*($G76&lt;&gt;"")*(HZ76&lt;&gt;"")*(IA76&lt;&gt;""),($F76&gt;$G76)*(HZ76&gt;IA76)+($F76=$G76)*(HZ76=IA76)+($F76&lt;$G76)*(HZ76&lt;IA76),"")</f>
        <v/>
      </c>
      <c r="ID76" s="188" t="str">
        <f>IF((IC76&lt;&gt;""),IF(OR($F76&lt;&gt;$G76,PrSettings!$M$4="●"),(($F76-$G76)=(HZ76-IA76))*1,0),"")</f>
        <v/>
      </c>
      <c r="IE76" s="188" t="str">
        <f t="shared" ref="IE76:IE81" si="1233">IF((IC76&lt;&gt;""),($F76=HZ76)*($G76=IA76),"")</f>
        <v/>
      </c>
      <c r="IF76" s="188" t="str">
        <f>IF(IC76&lt;&gt;"",IF(ABS($F76-$G76)&gt;=PrSettings!$M$7,(ABS($F76-$G76-HZ76+IA76)&lt;=1)*1,IF(AND(IC76,$F76=$G76,$F76&gt;=PrSettings!$M$6),(ABS(HZ76-$F76)&lt;=1)*1,IF(AND(IC76,$F76+$G76&gt;=PrSettings!$M$8),(ABS(HZ76-$F76)+ABS(IA76-$G76)&lt;=1)*1,""))),"")</f>
        <v/>
      </c>
      <c r="IG76" s="219"/>
      <c r="II76" s="186">
        <f t="shared" si="1078"/>
        <v>5</v>
      </c>
      <c r="IJ76" s="187" t="str">
        <f t="shared" ref="IJ76:IJ81" si="1234">$C76</f>
        <v>Portugal</v>
      </c>
      <c r="IK76" s="188">
        <f t="shared" ref="IK76:IK81" si="1235">$D76</f>
        <v>46</v>
      </c>
      <c r="IL76" s="187" t="str">
        <f t="shared" ref="IL76:IL81" si="1236">$E76</f>
        <v>DR Congo</v>
      </c>
      <c r="IM76" s="222"/>
      <c r="IN76" s="222"/>
      <c r="IO76" s="217"/>
      <c r="IP76" s="188" t="str">
        <f t="shared" ref="IP76:IP81" si="1237">IF(($F76&lt;&gt;"")*($G76&lt;&gt;"")*(IM76&lt;&gt;"")*(IN76&lt;&gt;""),($F76&gt;$G76)*(IM76&gt;IN76)+($F76=$G76)*(IM76=IN76)+($F76&lt;$G76)*(IM76&lt;IN76),"")</f>
        <v/>
      </c>
      <c r="IQ76" s="188" t="str">
        <f>IF((IP76&lt;&gt;""),IF(OR($F76&lt;&gt;$G76,PrSettings!$M$4="●"),(($F76-$G76)=(IM76-IN76))*1,0),"")</f>
        <v/>
      </c>
      <c r="IR76" s="188" t="str">
        <f t="shared" ref="IR76:IR81" si="1238">IF((IP76&lt;&gt;""),($F76=IM76)*($G76=IN76),"")</f>
        <v/>
      </c>
      <c r="IS76" s="188" t="str">
        <f>IF(IP76&lt;&gt;"",IF(ABS($F76-$G76)&gt;=PrSettings!$M$7,(ABS($F76-$G76-IM76+IN76)&lt;=1)*1,IF(AND(IP76,$F76=$G76,$F76&gt;=PrSettings!$M$6),(ABS(IM76-$F76)&lt;=1)*1,IF(AND(IP76,$F76+$G76&gt;=PrSettings!$M$8),(ABS(IM76-$F76)+ABS(IN76-$G76)&lt;=1)*1,""))),"")</f>
        <v/>
      </c>
      <c r="IT76" s="219"/>
      <c r="IV76" s="186">
        <f t="shared" si="1083"/>
        <v>5</v>
      </c>
      <c r="IW76" s="187" t="str">
        <f t="shared" ref="IW76:IW81" si="1239">$C76</f>
        <v>Portugal</v>
      </c>
      <c r="IX76" s="188">
        <f t="shared" ref="IX76:IX81" si="1240">$D76</f>
        <v>46</v>
      </c>
      <c r="IY76" s="187" t="str">
        <f t="shared" ref="IY76:IY81" si="1241">$E76</f>
        <v>DR Congo</v>
      </c>
      <c r="IZ76" s="222"/>
      <c r="JA76" s="222"/>
      <c r="JB76" s="217"/>
      <c r="JC76" s="188" t="str">
        <f t="shared" ref="JC76:JC81" si="1242">IF(($F76&lt;&gt;"")*($G76&lt;&gt;"")*(IZ76&lt;&gt;"")*(JA76&lt;&gt;""),($F76&gt;$G76)*(IZ76&gt;JA76)+($F76=$G76)*(IZ76=JA76)+($F76&lt;$G76)*(IZ76&lt;JA76),"")</f>
        <v/>
      </c>
      <c r="JD76" s="188" t="str">
        <f>IF((JC76&lt;&gt;""),IF(OR($F76&lt;&gt;$G76,PrSettings!$M$4="●"),(($F76-$G76)=(IZ76-JA76))*1,0),"")</f>
        <v/>
      </c>
      <c r="JE76" s="188" t="str">
        <f t="shared" ref="JE76:JE81" si="1243">IF((JC76&lt;&gt;""),($F76=IZ76)*($G76=JA76),"")</f>
        <v/>
      </c>
      <c r="JF76" s="188" t="str">
        <f>IF(JC76&lt;&gt;"",IF(ABS($F76-$G76)&gt;=PrSettings!$M$7,(ABS($F76-$G76-IZ76+JA76)&lt;=1)*1,IF(AND(JC76,$F76=$G76,$F76&gt;=PrSettings!$M$6),(ABS(IZ76-$F76)&lt;=1)*1,IF(AND(JC76,$F76+$G76&gt;=PrSettings!$M$8),(ABS(IZ76-$F76)+ABS(JA76-$G76)&lt;=1)*1,""))),"")</f>
        <v/>
      </c>
      <c r="JG76" s="219"/>
      <c r="JI76" s="186">
        <f t="shared" si="1088"/>
        <v>5</v>
      </c>
      <c r="JJ76" s="187" t="str">
        <f t="shared" ref="JJ76:JJ81" si="1244">$C76</f>
        <v>Portugal</v>
      </c>
      <c r="JK76" s="188">
        <f t="shared" ref="JK76:JK81" si="1245">$D76</f>
        <v>46</v>
      </c>
      <c r="JL76" s="187" t="str">
        <f t="shared" ref="JL76:JL81" si="1246">$E76</f>
        <v>DR Congo</v>
      </c>
      <c r="JM76" s="222"/>
      <c r="JN76" s="222"/>
      <c r="JO76" s="217"/>
      <c r="JP76" s="188" t="str">
        <f t="shared" ref="JP76:JP81" si="1247">IF(($F76&lt;&gt;"")*($G76&lt;&gt;"")*(JM76&lt;&gt;"")*(JN76&lt;&gt;""),($F76&gt;$G76)*(JM76&gt;JN76)+($F76=$G76)*(JM76=JN76)+($F76&lt;$G76)*(JM76&lt;JN76),"")</f>
        <v/>
      </c>
      <c r="JQ76" s="188" t="str">
        <f>IF((JP76&lt;&gt;""),IF(OR($F76&lt;&gt;$G76,PrSettings!$M$4="●"),(($F76-$G76)=(JM76-JN76))*1,0),"")</f>
        <v/>
      </c>
      <c r="JR76" s="188" t="str">
        <f t="shared" ref="JR76:JR81" si="1248">IF((JP76&lt;&gt;""),($F76=JM76)*($G76=JN76),"")</f>
        <v/>
      </c>
      <c r="JS76" s="188" t="str">
        <f>IF(JP76&lt;&gt;"",IF(ABS($F76-$G76)&gt;=PrSettings!$M$7,(ABS($F76-$G76-JM76+JN76)&lt;=1)*1,IF(AND(JP76,$F76=$G76,$F76&gt;=PrSettings!$M$6),(ABS(JM76-$F76)&lt;=1)*1,IF(AND(JP76,$F76+$G76&gt;=PrSettings!$M$8),(ABS(JM76-$F76)+ABS(JN76-$G76)&lt;=1)*1,""))),"")</f>
        <v/>
      </c>
      <c r="JT76" s="219"/>
      <c r="JV76" s="186">
        <f t="shared" si="1093"/>
        <v>5</v>
      </c>
      <c r="JW76" s="187" t="str">
        <f t="shared" ref="JW76:JW81" si="1249">$C76</f>
        <v>Portugal</v>
      </c>
      <c r="JX76" s="188">
        <f t="shared" ref="JX76:JX81" si="1250">$D76</f>
        <v>46</v>
      </c>
      <c r="JY76" s="187" t="str">
        <f t="shared" ref="JY76:JY81" si="1251">$E76</f>
        <v>DR Congo</v>
      </c>
      <c r="JZ76" s="222"/>
      <c r="KA76" s="222"/>
      <c r="KB76" s="217"/>
      <c r="KC76" s="188" t="str">
        <f t="shared" ref="KC76:KC81" si="1252">IF(($F76&lt;&gt;"")*($G76&lt;&gt;"")*(JZ76&lt;&gt;"")*(KA76&lt;&gt;""),($F76&gt;$G76)*(JZ76&gt;KA76)+($F76=$G76)*(JZ76=KA76)+($F76&lt;$G76)*(JZ76&lt;KA76),"")</f>
        <v/>
      </c>
      <c r="KD76" s="188" t="str">
        <f>IF((KC76&lt;&gt;""),IF(OR($F76&lt;&gt;$G76,PrSettings!$M$4="●"),(($F76-$G76)=(JZ76-KA76))*1,0),"")</f>
        <v/>
      </c>
      <c r="KE76" s="188" t="str">
        <f t="shared" ref="KE76:KE81" si="1253">IF((KC76&lt;&gt;""),($F76=JZ76)*($G76=KA76),"")</f>
        <v/>
      </c>
      <c r="KF76" s="188" t="str">
        <f>IF(KC76&lt;&gt;"",IF(ABS($F76-$G76)&gt;=PrSettings!$M$7,(ABS($F76-$G76-JZ76+KA76)&lt;=1)*1,IF(AND(KC76,$F76=$G76,$F76&gt;=PrSettings!$M$6),(ABS(JZ76-$F76)&lt;=1)*1,IF(AND(KC76,$F76+$G76&gt;=PrSettings!$M$8),(ABS(JZ76-$F76)+ABS(KA76-$G76)&lt;=1)*1,""))),"")</f>
        <v/>
      </c>
      <c r="KG76" s="219"/>
      <c r="KI76" s="186">
        <f t="shared" si="1098"/>
        <v>5</v>
      </c>
      <c r="KJ76" s="187" t="str">
        <f t="shared" ref="KJ76:KJ81" si="1254">$C76</f>
        <v>Portugal</v>
      </c>
      <c r="KK76" s="188">
        <f t="shared" ref="KK76:KK81" si="1255">$D76</f>
        <v>46</v>
      </c>
      <c r="KL76" s="187" t="str">
        <f t="shared" ref="KL76:KL81" si="1256">$E76</f>
        <v>DR Congo</v>
      </c>
      <c r="KM76" s="222"/>
      <c r="KN76" s="222"/>
      <c r="KO76" s="217"/>
      <c r="KP76" s="188" t="str">
        <f t="shared" ref="KP76:KP81" si="1257">IF(($F76&lt;&gt;"")*($G76&lt;&gt;"")*(KM76&lt;&gt;"")*(KN76&lt;&gt;""),($F76&gt;$G76)*(KM76&gt;KN76)+($F76=$G76)*(KM76=KN76)+($F76&lt;$G76)*(KM76&lt;KN76),"")</f>
        <v/>
      </c>
      <c r="KQ76" s="188" t="str">
        <f>IF((KP76&lt;&gt;""),IF(OR($F76&lt;&gt;$G76,PrSettings!$M$4="●"),(($F76-$G76)=(KM76-KN76))*1,0),"")</f>
        <v/>
      </c>
      <c r="KR76" s="188" t="str">
        <f t="shared" ref="KR76:KR81" si="1258">IF((KP76&lt;&gt;""),($F76=KM76)*($G76=KN76),"")</f>
        <v/>
      </c>
      <c r="KS76" s="188" t="str">
        <f>IF(KP76&lt;&gt;"",IF(ABS($F76-$G76)&gt;=PrSettings!$M$7,(ABS($F76-$G76-KM76+KN76)&lt;=1)*1,IF(AND(KP76,$F76=$G76,$F76&gt;=PrSettings!$M$6),(ABS(KM76-$F76)&lt;=1)*1,IF(AND(KP76,$F76+$G76&gt;=PrSettings!$M$8),(ABS(KM76-$F76)+ABS(KN76-$G76)&lt;=1)*1,""))),"")</f>
        <v/>
      </c>
      <c r="KT76" s="219"/>
      <c r="KV76" s="186">
        <f t="shared" si="1103"/>
        <v>5</v>
      </c>
      <c r="KW76" s="187" t="str">
        <f t="shared" ref="KW76:KW81" si="1259">$C76</f>
        <v>Portugal</v>
      </c>
      <c r="KX76" s="188">
        <f t="shared" ref="KX76:KX81" si="1260">$D76</f>
        <v>46</v>
      </c>
      <c r="KY76" s="187" t="str">
        <f t="shared" ref="KY76:KY81" si="1261">$E76</f>
        <v>DR Congo</v>
      </c>
      <c r="KZ76" s="222"/>
      <c r="LA76" s="222"/>
      <c r="LB76" s="217"/>
      <c r="LC76" s="188" t="str">
        <f t="shared" ref="LC76:LC81" si="1262">IF(($F76&lt;&gt;"")*($G76&lt;&gt;"")*(KZ76&lt;&gt;"")*(LA76&lt;&gt;""),($F76&gt;$G76)*(KZ76&gt;LA76)+($F76=$G76)*(KZ76=LA76)+($F76&lt;$G76)*(KZ76&lt;LA76),"")</f>
        <v/>
      </c>
      <c r="LD76" s="188" t="str">
        <f>IF((LC76&lt;&gt;""),IF(OR($F76&lt;&gt;$G76,PrSettings!$M$4="●"),(($F76-$G76)=(KZ76-LA76))*1,0),"")</f>
        <v/>
      </c>
      <c r="LE76" s="188" t="str">
        <f t="shared" ref="LE76:LE81" si="1263">IF((LC76&lt;&gt;""),($F76=KZ76)*($G76=LA76),"")</f>
        <v/>
      </c>
      <c r="LF76" s="188" t="str">
        <f>IF(LC76&lt;&gt;"",IF(ABS($F76-$G76)&gt;=PrSettings!$M$7,(ABS($F76-$G76-KZ76+LA76)&lt;=1)*1,IF(AND(LC76,$F76=$G76,$F76&gt;=PrSettings!$M$6),(ABS(KZ76-$F76)&lt;=1)*1,IF(AND(LC76,$F76+$G76&gt;=PrSettings!$M$8),(ABS(KZ76-$F76)+ABS(LA76-$G76)&lt;=1)*1,""))),"")</f>
        <v/>
      </c>
      <c r="LG76" s="219"/>
      <c r="LI76" s="186">
        <f t="shared" si="1108"/>
        <v>5</v>
      </c>
      <c r="LJ76" s="187" t="str">
        <f t="shared" ref="LJ76:LJ81" si="1264">$C76</f>
        <v>Portugal</v>
      </c>
      <c r="LK76" s="188">
        <f t="shared" ref="LK76:LK81" si="1265">$D76</f>
        <v>46</v>
      </c>
      <c r="LL76" s="187" t="str">
        <f t="shared" ref="LL76:LL81" si="1266">$E76</f>
        <v>DR Congo</v>
      </c>
      <c r="LM76" s="222"/>
      <c r="LN76" s="222"/>
      <c r="LO76" s="217"/>
      <c r="LP76" s="188" t="str">
        <f t="shared" ref="LP76:LP81" si="1267">IF(($F76&lt;&gt;"")*($G76&lt;&gt;"")*(LM76&lt;&gt;"")*(LN76&lt;&gt;""),($F76&gt;$G76)*(LM76&gt;LN76)+($F76=$G76)*(LM76=LN76)+($F76&lt;$G76)*(LM76&lt;LN76),"")</f>
        <v/>
      </c>
      <c r="LQ76" s="188" t="str">
        <f>IF((LP76&lt;&gt;""),IF(OR($F76&lt;&gt;$G76,PrSettings!$M$4="●"),(($F76-$G76)=(LM76-LN76))*1,0),"")</f>
        <v/>
      </c>
      <c r="LR76" s="188" t="str">
        <f t="shared" ref="LR76:LR81" si="1268">IF((LP76&lt;&gt;""),($F76=LM76)*($G76=LN76),"")</f>
        <v/>
      </c>
      <c r="LS76" s="188" t="str">
        <f>IF(LP76&lt;&gt;"",IF(ABS($F76-$G76)&gt;=PrSettings!$M$7,(ABS($F76-$G76-LM76+LN76)&lt;=1)*1,IF(AND(LP76,$F76=$G76,$F76&gt;=PrSettings!$M$6),(ABS(LM76-$F76)&lt;=1)*1,IF(AND(LP76,$F76+$G76&gt;=PrSettings!$M$8),(ABS(LM76-$F76)+ABS(LN76-$G76)&lt;=1)*1,""))),"")</f>
        <v/>
      </c>
      <c r="LT76" s="219"/>
      <c r="LV76" s="186">
        <f t="shared" si="1113"/>
        <v>5</v>
      </c>
      <c r="LW76" s="187" t="str">
        <f t="shared" ref="LW76:LW81" si="1269">$C76</f>
        <v>Portugal</v>
      </c>
      <c r="LX76" s="188">
        <f t="shared" ref="LX76:LX81" si="1270">$D76</f>
        <v>46</v>
      </c>
      <c r="LY76" s="187" t="str">
        <f t="shared" ref="LY76:LY81" si="1271">$E76</f>
        <v>DR Congo</v>
      </c>
      <c r="LZ76" s="222"/>
      <c r="MA76" s="222"/>
      <c r="MB76" s="217"/>
      <c r="MC76" s="188" t="str">
        <f t="shared" ref="MC76:MC81" si="1272">IF(($F76&lt;&gt;"")*($G76&lt;&gt;"")*(LZ76&lt;&gt;"")*(MA76&lt;&gt;""),($F76&gt;$G76)*(LZ76&gt;MA76)+($F76=$G76)*(LZ76=MA76)+($F76&lt;$G76)*(LZ76&lt;MA76),"")</f>
        <v/>
      </c>
      <c r="MD76" s="188" t="str">
        <f>IF((MC76&lt;&gt;""),IF(OR($F76&lt;&gt;$G76,PrSettings!$M$4="●"),(($F76-$G76)=(LZ76-MA76))*1,0),"")</f>
        <v/>
      </c>
      <c r="ME76" s="188" t="str">
        <f t="shared" ref="ME76:ME81" si="1273">IF((MC76&lt;&gt;""),($F76=LZ76)*($G76=MA76),"")</f>
        <v/>
      </c>
      <c r="MF76" s="188" t="str">
        <f>IF(MC76&lt;&gt;"",IF(ABS($F76-$G76)&gt;=PrSettings!$M$7,(ABS($F76-$G76-LZ76+MA76)&lt;=1)*1,IF(AND(MC76,$F76=$G76,$F76&gt;=PrSettings!$M$6),(ABS(LZ76-$F76)&lt;=1)*1,IF(AND(MC76,$F76+$G76&gt;=PrSettings!$M$8),(ABS(LZ76-$F76)+ABS(MA76-$G76)&lt;=1)*1,""))),"")</f>
        <v/>
      </c>
      <c r="MG76" s="219"/>
    </row>
    <row r="77" spans="2:345">
      <c r="B77" s="186">
        <f>INDEX(Groups!$C$7:$C$65,MATCH(C77,Groups!$D$7:$D$65,0))</f>
        <v>50</v>
      </c>
      <c r="C77" s="187" t="str">
        <f>CalcK!$P$23</f>
        <v>Uzbekistan</v>
      </c>
      <c r="D77" s="188">
        <f>INDEX(Groups!$C$7:$C$65,MATCH(E77,Groups!$D$7:$D$65,0))</f>
        <v>13</v>
      </c>
      <c r="E77" s="187" t="str">
        <f>CalcK!$Q$23</f>
        <v>Colombia</v>
      </c>
      <c r="F77" s="717" t="str">
        <f>CalcK!$R$23</f>
        <v/>
      </c>
      <c r="G77" s="190" t="str">
        <f>CalcK!$S$23</f>
        <v/>
      </c>
      <c r="I77" s="186">
        <f t="shared" si="988"/>
        <v>50</v>
      </c>
      <c r="J77" s="187" t="str">
        <f t="shared" si="1144"/>
        <v>Uzbekistan</v>
      </c>
      <c r="K77" s="188">
        <f t="shared" si="1145"/>
        <v>13</v>
      </c>
      <c r="L77" s="187" t="str">
        <f t="shared" si="1146"/>
        <v>Colombia</v>
      </c>
      <c r="M77" s="222"/>
      <c r="N77" s="222"/>
      <c r="O77" s="218"/>
      <c r="P77" s="188" t="str">
        <f t="shared" si="1147"/>
        <v/>
      </c>
      <c r="Q77" s="188" t="str">
        <f>IF((P77&lt;&gt;""),IF(OR($F77&lt;&gt;$G77,PrSettings!$M$4="●"),(($F77-$G77)=(M77-N77))*1,0),"")</f>
        <v/>
      </c>
      <c r="R77" s="188" t="str">
        <f t="shared" si="1148"/>
        <v/>
      </c>
      <c r="S77" s="188" t="str">
        <f>IF(P77&lt;&gt;"",IF(ABS($F77-$G77)&gt;=PrSettings!$M$7,(ABS($F77-$G77-M77+N77)&lt;=1)*1,IF(AND(P77,$F77=$G77,$F77&gt;=PrSettings!$M$6),(ABS(M77-$F77)&lt;=1)*1,IF(AND(P77,$F77+$G77&gt;=PrSettings!$M$8),(ABS(M77-$F77)+ABS(N77-$G77)&lt;=1)*1,""))),"")</f>
        <v/>
      </c>
      <c r="T77" s="220"/>
      <c r="V77" s="186">
        <f t="shared" si="993"/>
        <v>50</v>
      </c>
      <c r="W77" s="187" t="str">
        <f t="shared" si="1149"/>
        <v>Uzbekistan</v>
      </c>
      <c r="X77" s="188">
        <f t="shared" si="1150"/>
        <v>13</v>
      </c>
      <c r="Y77" s="187" t="str">
        <f t="shared" si="1151"/>
        <v>Colombia</v>
      </c>
      <c r="Z77" s="222"/>
      <c r="AA77" s="222"/>
      <c r="AB77" s="218"/>
      <c r="AC77" s="188" t="str">
        <f t="shared" si="1152"/>
        <v/>
      </c>
      <c r="AD77" s="188" t="str">
        <f>IF((AC77&lt;&gt;""),IF(OR($F77&lt;&gt;$G77,PrSettings!$M$4="●"),(($F77-$G77)=(Z77-AA77))*1,0),"")</f>
        <v/>
      </c>
      <c r="AE77" s="188" t="str">
        <f t="shared" si="1153"/>
        <v/>
      </c>
      <c r="AF77" s="188" t="str">
        <f>IF(AC77&lt;&gt;"",IF(ABS($F77-$G77)&gt;=PrSettings!$M$7,(ABS($F77-$G77-Z77+AA77)&lt;=1)*1,IF(AND(AC77,$F77=$G77,$F77&gt;=PrSettings!$M$6),(ABS(Z77-$F77)&lt;=1)*1,IF(AND(AC77,$F77+$G77&gt;=PrSettings!$M$8),(ABS(Z77-$F77)+ABS(AA77-$G77)&lt;=1)*1,""))),"")</f>
        <v/>
      </c>
      <c r="AG77" s="220"/>
      <c r="AI77" s="186">
        <f t="shared" si="998"/>
        <v>50</v>
      </c>
      <c r="AJ77" s="187" t="str">
        <f t="shared" si="1154"/>
        <v>Uzbekistan</v>
      </c>
      <c r="AK77" s="188">
        <f t="shared" si="1155"/>
        <v>13</v>
      </c>
      <c r="AL77" s="187" t="str">
        <f t="shared" si="1156"/>
        <v>Colombia</v>
      </c>
      <c r="AM77" s="222"/>
      <c r="AN77" s="222"/>
      <c r="AO77" s="218"/>
      <c r="AP77" s="188" t="str">
        <f t="shared" si="1157"/>
        <v/>
      </c>
      <c r="AQ77" s="188" t="str">
        <f>IF((AP77&lt;&gt;""),IF(OR($F77&lt;&gt;$G77,PrSettings!$M$4="●"),(($F77-$G77)=(AM77-AN77))*1,0),"")</f>
        <v/>
      </c>
      <c r="AR77" s="188" t="str">
        <f t="shared" si="1158"/>
        <v/>
      </c>
      <c r="AS77" s="188" t="str">
        <f>IF(AP77&lt;&gt;"",IF(ABS($F77-$G77)&gt;=PrSettings!$M$7,(ABS($F77-$G77-AM77+AN77)&lt;=1)*1,IF(AND(AP77,$F77=$G77,$F77&gt;=PrSettings!$M$6),(ABS(AM77-$F77)&lt;=1)*1,IF(AND(AP77,$F77+$G77&gt;=PrSettings!$M$8),(ABS(AM77-$F77)+ABS(AN77-$G77)&lt;=1)*1,""))),"")</f>
        <v/>
      </c>
      <c r="AT77" s="220"/>
      <c r="AV77" s="186">
        <f t="shared" si="1003"/>
        <v>50</v>
      </c>
      <c r="AW77" s="187" t="str">
        <f t="shared" si="1159"/>
        <v>Uzbekistan</v>
      </c>
      <c r="AX77" s="188">
        <f t="shared" si="1160"/>
        <v>13</v>
      </c>
      <c r="AY77" s="187" t="str">
        <f t="shared" si="1161"/>
        <v>Colombia</v>
      </c>
      <c r="AZ77" s="222"/>
      <c r="BA77" s="222"/>
      <c r="BB77" s="218"/>
      <c r="BC77" s="188" t="str">
        <f t="shared" si="1162"/>
        <v/>
      </c>
      <c r="BD77" s="188" t="str">
        <f>IF((BC77&lt;&gt;""),IF(OR($F77&lt;&gt;$G77,PrSettings!$M$4="●"),(($F77-$G77)=(AZ77-BA77))*1,0),"")</f>
        <v/>
      </c>
      <c r="BE77" s="188" t="str">
        <f t="shared" si="1163"/>
        <v/>
      </c>
      <c r="BF77" s="188" t="str">
        <f>IF(BC77&lt;&gt;"",IF(ABS($F77-$G77)&gt;=PrSettings!$M$7,(ABS($F77-$G77-AZ77+BA77)&lt;=1)*1,IF(AND(BC77,$F77=$G77,$F77&gt;=PrSettings!$M$6),(ABS(AZ77-$F77)&lt;=1)*1,IF(AND(BC77,$F77+$G77&gt;=PrSettings!$M$8),(ABS(AZ77-$F77)+ABS(BA77-$G77)&lt;=1)*1,""))),"")</f>
        <v/>
      </c>
      <c r="BG77" s="220"/>
      <c r="BI77" s="186">
        <f t="shared" si="1008"/>
        <v>50</v>
      </c>
      <c r="BJ77" s="187" t="str">
        <f t="shared" si="1164"/>
        <v>Uzbekistan</v>
      </c>
      <c r="BK77" s="188">
        <f t="shared" si="1165"/>
        <v>13</v>
      </c>
      <c r="BL77" s="187" t="str">
        <f t="shared" si="1166"/>
        <v>Colombia</v>
      </c>
      <c r="BM77" s="222"/>
      <c r="BN77" s="222"/>
      <c r="BO77" s="218"/>
      <c r="BP77" s="188" t="str">
        <f t="shared" si="1167"/>
        <v/>
      </c>
      <c r="BQ77" s="188" t="str">
        <f>IF((BP77&lt;&gt;""),IF(OR($F77&lt;&gt;$G77,PrSettings!$M$4="●"),(($F77-$G77)=(BM77-BN77))*1,0),"")</f>
        <v/>
      </c>
      <c r="BR77" s="188" t="str">
        <f t="shared" si="1168"/>
        <v/>
      </c>
      <c r="BS77" s="188" t="str">
        <f>IF(BP77&lt;&gt;"",IF(ABS($F77-$G77)&gt;=PrSettings!$M$7,(ABS($F77-$G77-BM77+BN77)&lt;=1)*1,IF(AND(BP77,$F77=$G77,$F77&gt;=PrSettings!$M$6),(ABS(BM77-$F77)&lt;=1)*1,IF(AND(BP77,$F77+$G77&gt;=PrSettings!$M$8),(ABS(BM77-$F77)+ABS(BN77-$G77)&lt;=1)*1,""))),"")</f>
        <v/>
      </c>
      <c r="BT77" s="220"/>
      <c r="BV77" s="186">
        <f t="shared" si="1013"/>
        <v>50</v>
      </c>
      <c r="BW77" s="187" t="str">
        <f t="shared" si="1169"/>
        <v>Uzbekistan</v>
      </c>
      <c r="BX77" s="188">
        <f t="shared" si="1170"/>
        <v>13</v>
      </c>
      <c r="BY77" s="187" t="str">
        <f t="shared" si="1171"/>
        <v>Colombia</v>
      </c>
      <c r="BZ77" s="222"/>
      <c r="CA77" s="222"/>
      <c r="CB77" s="218"/>
      <c r="CC77" s="188" t="str">
        <f t="shared" si="1172"/>
        <v/>
      </c>
      <c r="CD77" s="188" t="str">
        <f>IF((CC77&lt;&gt;""),IF(OR($F77&lt;&gt;$G77,PrSettings!$M$4="●"),(($F77-$G77)=(BZ77-CA77))*1,0),"")</f>
        <v/>
      </c>
      <c r="CE77" s="188" t="str">
        <f t="shared" si="1173"/>
        <v/>
      </c>
      <c r="CF77" s="188" t="str">
        <f>IF(CC77&lt;&gt;"",IF(ABS($F77-$G77)&gt;=PrSettings!$M$7,(ABS($F77-$G77-BZ77+CA77)&lt;=1)*1,IF(AND(CC77,$F77=$G77,$F77&gt;=PrSettings!$M$6),(ABS(BZ77-$F77)&lt;=1)*1,IF(AND(CC77,$F77+$G77&gt;=PrSettings!$M$8),(ABS(BZ77-$F77)+ABS(CA77-$G77)&lt;=1)*1,""))),"")</f>
        <v/>
      </c>
      <c r="CG77" s="220"/>
      <c r="CI77" s="186">
        <f t="shared" si="1018"/>
        <v>50</v>
      </c>
      <c r="CJ77" s="187" t="str">
        <f t="shared" si="1174"/>
        <v>Uzbekistan</v>
      </c>
      <c r="CK77" s="188">
        <f t="shared" si="1175"/>
        <v>13</v>
      </c>
      <c r="CL77" s="187" t="str">
        <f t="shared" si="1176"/>
        <v>Colombia</v>
      </c>
      <c r="CM77" s="222"/>
      <c r="CN77" s="222"/>
      <c r="CO77" s="218"/>
      <c r="CP77" s="188" t="str">
        <f t="shared" si="1177"/>
        <v/>
      </c>
      <c r="CQ77" s="188" t="str">
        <f>IF((CP77&lt;&gt;""),IF(OR($F77&lt;&gt;$G77,PrSettings!$M$4="●"),(($F77-$G77)=(CM77-CN77))*1,0),"")</f>
        <v/>
      </c>
      <c r="CR77" s="188" t="str">
        <f t="shared" si="1178"/>
        <v/>
      </c>
      <c r="CS77" s="188" t="str">
        <f>IF(CP77&lt;&gt;"",IF(ABS($F77-$G77)&gt;=PrSettings!$M$7,(ABS($F77-$G77-CM77+CN77)&lt;=1)*1,IF(AND(CP77,$F77=$G77,$F77&gt;=PrSettings!$M$6),(ABS(CM77-$F77)&lt;=1)*1,IF(AND(CP77,$F77+$G77&gt;=PrSettings!$M$8),(ABS(CM77-$F77)+ABS(CN77-$G77)&lt;=1)*1,""))),"")</f>
        <v/>
      </c>
      <c r="CT77" s="220"/>
      <c r="CV77" s="186">
        <f t="shared" si="1023"/>
        <v>50</v>
      </c>
      <c r="CW77" s="187" t="str">
        <f t="shared" si="1179"/>
        <v>Uzbekistan</v>
      </c>
      <c r="CX77" s="188">
        <f t="shared" si="1180"/>
        <v>13</v>
      </c>
      <c r="CY77" s="187" t="str">
        <f t="shared" si="1181"/>
        <v>Colombia</v>
      </c>
      <c r="CZ77" s="222"/>
      <c r="DA77" s="222"/>
      <c r="DB77" s="218"/>
      <c r="DC77" s="188" t="str">
        <f t="shared" si="1182"/>
        <v/>
      </c>
      <c r="DD77" s="188" t="str">
        <f>IF((DC77&lt;&gt;""),IF(OR($F77&lt;&gt;$G77,PrSettings!$M$4="●"),(($F77-$G77)=(CZ77-DA77))*1,0),"")</f>
        <v/>
      </c>
      <c r="DE77" s="188" t="str">
        <f t="shared" si="1183"/>
        <v/>
      </c>
      <c r="DF77" s="188" t="str">
        <f>IF(DC77&lt;&gt;"",IF(ABS($F77-$G77)&gt;=PrSettings!$M$7,(ABS($F77-$G77-CZ77+DA77)&lt;=1)*1,IF(AND(DC77,$F77=$G77,$F77&gt;=PrSettings!$M$6),(ABS(CZ77-$F77)&lt;=1)*1,IF(AND(DC77,$F77+$G77&gt;=PrSettings!$M$8),(ABS(CZ77-$F77)+ABS(DA77-$G77)&lt;=1)*1,""))),"")</f>
        <v/>
      </c>
      <c r="DG77" s="220"/>
      <c r="DI77" s="186">
        <f t="shared" si="1028"/>
        <v>50</v>
      </c>
      <c r="DJ77" s="187" t="str">
        <f t="shared" si="1184"/>
        <v>Uzbekistan</v>
      </c>
      <c r="DK77" s="188">
        <f t="shared" si="1185"/>
        <v>13</v>
      </c>
      <c r="DL77" s="187" t="str">
        <f t="shared" si="1186"/>
        <v>Colombia</v>
      </c>
      <c r="DM77" s="222"/>
      <c r="DN77" s="222"/>
      <c r="DO77" s="218"/>
      <c r="DP77" s="188" t="str">
        <f t="shared" si="1187"/>
        <v/>
      </c>
      <c r="DQ77" s="188" t="str">
        <f>IF((DP77&lt;&gt;""),IF(OR($F77&lt;&gt;$G77,PrSettings!$M$4="●"),(($F77-$G77)=(DM77-DN77))*1,0),"")</f>
        <v/>
      </c>
      <c r="DR77" s="188" t="str">
        <f t="shared" si="1188"/>
        <v/>
      </c>
      <c r="DS77" s="188" t="str">
        <f>IF(DP77&lt;&gt;"",IF(ABS($F77-$G77)&gt;=PrSettings!$M$7,(ABS($F77-$G77-DM77+DN77)&lt;=1)*1,IF(AND(DP77,$F77=$G77,$F77&gt;=PrSettings!$M$6),(ABS(DM77-$F77)&lt;=1)*1,IF(AND(DP77,$F77+$G77&gt;=PrSettings!$M$8),(ABS(DM77-$F77)+ABS(DN77-$G77)&lt;=1)*1,""))),"")</f>
        <v/>
      </c>
      <c r="DT77" s="220"/>
      <c r="DV77" s="186">
        <f t="shared" si="1033"/>
        <v>50</v>
      </c>
      <c r="DW77" s="187" t="str">
        <f t="shared" si="1189"/>
        <v>Uzbekistan</v>
      </c>
      <c r="DX77" s="188">
        <f t="shared" si="1190"/>
        <v>13</v>
      </c>
      <c r="DY77" s="187" t="str">
        <f t="shared" si="1191"/>
        <v>Colombia</v>
      </c>
      <c r="DZ77" s="222"/>
      <c r="EA77" s="222"/>
      <c r="EB77" s="218"/>
      <c r="EC77" s="188" t="str">
        <f t="shared" si="1192"/>
        <v/>
      </c>
      <c r="ED77" s="188" t="str">
        <f>IF((EC77&lt;&gt;""),IF(OR($F77&lt;&gt;$G77,PrSettings!$M$4="●"),(($F77-$G77)=(DZ77-EA77))*1,0),"")</f>
        <v/>
      </c>
      <c r="EE77" s="188" t="str">
        <f t="shared" si="1193"/>
        <v/>
      </c>
      <c r="EF77" s="188" t="str">
        <f>IF(EC77&lt;&gt;"",IF(ABS($F77-$G77)&gt;=PrSettings!$M$7,(ABS($F77-$G77-DZ77+EA77)&lt;=1)*1,IF(AND(EC77,$F77=$G77,$F77&gt;=PrSettings!$M$6),(ABS(DZ77-$F77)&lt;=1)*1,IF(AND(EC77,$F77+$G77&gt;=PrSettings!$M$8),(ABS(DZ77-$F77)+ABS(EA77-$G77)&lt;=1)*1,""))),"")</f>
        <v/>
      </c>
      <c r="EG77" s="220"/>
      <c r="EI77" s="186">
        <f t="shared" si="1038"/>
        <v>50</v>
      </c>
      <c r="EJ77" s="187" t="str">
        <f t="shared" si="1194"/>
        <v>Uzbekistan</v>
      </c>
      <c r="EK77" s="188">
        <f t="shared" si="1195"/>
        <v>13</v>
      </c>
      <c r="EL77" s="187" t="str">
        <f t="shared" si="1196"/>
        <v>Colombia</v>
      </c>
      <c r="EM77" s="222"/>
      <c r="EN77" s="222"/>
      <c r="EO77" s="218"/>
      <c r="EP77" s="188" t="str">
        <f t="shared" si="1197"/>
        <v/>
      </c>
      <c r="EQ77" s="188" t="str">
        <f>IF((EP77&lt;&gt;""),IF(OR($F77&lt;&gt;$G77,PrSettings!$M$4="●"),(($F77-$G77)=(EM77-EN77))*1,0),"")</f>
        <v/>
      </c>
      <c r="ER77" s="188" t="str">
        <f t="shared" si="1198"/>
        <v/>
      </c>
      <c r="ES77" s="188" t="str">
        <f>IF(EP77&lt;&gt;"",IF(ABS($F77-$G77)&gt;=PrSettings!$M$7,(ABS($F77-$G77-EM77+EN77)&lt;=1)*1,IF(AND(EP77,$F77=$G77,$F77&gt;=PrSettings!$M$6),(ABS(EM77-$F77)&lt;=1)*1,IF(AND(EP77,$F77+$G77&gt;=PrSettings!$M$8),(ABS(EM77-$F77)+ABS(EN77-$G77)&lt;=1)*1,""))),"")</f>
        <v/>
      </c>
      <c r="ET77" s="220"/>
      <c r="EV77" s="186">
        <f t="shared" si="1043"/>
        <v>50</v>
      </c>
      <c r="EW77" s="187" t="str">
        <f t="shared" si="1199"/>
        <v>Uzbekistan</v>
      </c>
      <c r="EX77" s="188">
        <f t="shared" si="1200"/>
        <v>13</v>
      </c>
      <c r="EY77" s="187" t="str">
        <f t="shared" si="1201"/>
        <v>Colombia</v>
      </c>
      <c r="EZ77" s="222"/>
      <c r="FA77" s="222"/>
      <c r="FB77" s="218"/>
      <c r="FC77" s="188" t="str">
        <f t="shared" si="1202"/>
        <v/>
      </c>
      <c r="FD77" s="188" t="str">
        <f>IF((FC77&lt;&gt;""),IF(OR($F77&lt;&gt;$G77,PrSettings!$M$4="●"),(($F77-$G77)=(EZ77-FA77))*1,0),"")</f>
        <v/>
      </c>
      <c r="FE77" s="188" t="str">
        <f t="shared" si="1203"/>
        <v/>
      </c>
      <c r="FF77" s="188" t="str">
        <f>IF(FC77&lt;&gt;"",IF(ABS($F77-$G77)&gt;=PrSettings!$M$7,(ABS($F77-$G77-EZ77+FA77)&lt;=1)*1,IF(AND(FC77,$F77=$G77,$F77&gt;=PrSettings!$M$6),(ABS(EZ77-$F77)&lt;=1)*1,IF(AND(FC77,$F77+$G77&gt;=PrSettings!$M$8),(ABS(EZ77-$F77)+ABS(FA77-$G77)&lt;=1)*1,""))),"")</f>
        <v/>
      </c>
      <c r="FG77" s="220"/>
      <c r="FI77" s="186">
        <f t="shared" si="1048"/>
        <v>50</v>
      </c>
      <c r="FJ77" s="187" t="str">
        <f t="shared" si="1204"/>
        <v>Uzbekistan</v>
      </c>
      <c r="FK77" s="188">
        <f t="shared" si="1205"/>
        <v>13</v>
      </c>
      <c r="FL77" s="187" t="str">
        <f t="shared" si="1206"/>
        <v>Colombia</v>
      </c>
      <c r="FM77" s="222"/>
      <c r="FN77" s="222"/>
      <c r="FO77" s="218"/>
      <c r="FP77" s="188" t="str">
        <f t="shared" si="1207"/>
        <v/>
      </c>
      <c r="FQ77" s="188" t="str">
        <f>IF((FP77&lt;&gt;""),IF(OR($F77&lt;&gt;$G77,PrSettings!$M$4="●"),(($F77-$G77)=(FM77-FN77))*1,0),"")</f>
        <v/>
      </c>
      <c r="FR77" s="188" t="str">
        <f t="shared" si="1208"/>
        <v/>
      </c>
      <c r="FS77" s="188" t="str">
        <f>IF(FP77&lt;&gt;"",IF(ABS($F77-$G77)&gt;=PrSettings!$M$7,(ABS($F77-$G77-FM77+FN77)&lt;=1)*1,IF(AND(FP77,$F77=$G77,$F77&gt;=PrSettings!$M$6),(ABS(FM77-$F77)&lt;=1)*1,IF(AND(FP77,$F77+$G77&gt;=PrSettings!$M$8),(ABS(FM77-$F77)+ABS(FN77-$G77)&lt;=1)*1,""))),"")</f>
        <v/>
      </c>
      <c r="FT77" s="220"/>
      <c r="FV77" s="186">
        <f t="shared" si="1053"/>
        <v>50</v>
      </c>
      <c r="FW77" s="187" t="str">
        <f t="shared" si="1209"/>
        <v>Uzbekistan</v>
      </c>
      <c r="FX77" s="188">
        <f t="shared" si="1210"/>
        <v>13</v>
      </c>
      <c r="FY77" s="187" t="str">
        <f t="shared" si="1211"/>
        <v>Colombia</v>
      </c>
      <c r="FZ77" s="222"/>
      <c r="GA77" s="222"/>
      <c r="GB77" s="218"/>
      <c r="GC77" s="188" t="str">
        <f t="shared" si="1212"/>
        <v/>
      </c>
      <c r="GD77" s="188" t="str">
        <f>IF((GC77&lt;&gt;""),IF(OR($F77&lt;&gt;$G77,PrSettings!$M$4="●"),(($F77-$G77)=(FZ77-GA77))*1,0),"")</f>
        <v/>
      </c>
      <c r="GE77" s="188" t="str">
        <f t="shared" si="1213"/>
        <v/>
      </c>
      <c r="GF77" s="188" t="str">
        <f>IF(GC77&lt;&gt;"",IF(ABS($F77-$G77)&gt;=PrSettings!$M$7,(ABS($F77-$G77-FZ77+GA77)&lt;=1)*1,IF(AND(GC77,$F77=$G77,$F77&gt;=PrSettings!$M$6),(ABS(FZ77-$F77)&lt;=1)*1,IF(AND(GC77,$F77+$G77&gt;=PrSettings!$M$8),(ABS(FZ77-$F77)+ABS(GA77-$G77)&lt;=1)*1,""))),"")</f>
        <v/>
      </c>
      <c r="GG77" s="220"/>
      <c r="GI77" s="186">
        <f t="shared" si="1058"/>
        <v>50</v>
      </c>
      <c r="GJ77" s="187" t="str">
        <f t="shared" si="1214"/>
        <v>Uzbekistan</v>
      </c>
      <c r="GK77" s="188">
        <f t="shared" si="1215"/>
        <v>13</v>
      </c>
      <c r="GL77" s="187" t="str">
        <f t="shared" si="1216"/>
        <v>Colombia</v>
      </c>
      <c r="GM77" s="222"/>
      <c r="GN77" s="222"/>
      <c r="GO77" s="218"/>
      <c r="GP77" s="188" t="str">
        <f t="shared" si="1217"/>
        <v/>
      </c>
      <c r="GQ77" s="188" t="str">
        <f>IF((GP77&lt;&gt;""),IF(OR($F77&lt;&gt;$G77,PrSettings!$M$4="●"),(($F77-$G77)=(GM77-GN77))*1,0),"")</f>
        <v/>
      </c>
      <c r="GR77" s="188" t="str">
        <f t="shared" si="1218"/>
        <v/>
      </c>
      <c r="GS77" s="188" t="str">
        <f>IF(GP77&lt;&gt;"",IF(ABS($F77-$G77)&gt;=PrSettings!$M$7,(ABS($F77-$G77-GM77+GN77)&lt;=1)*1,IF(AND(GP77,$F77=$G77,$F77&gt;=PrSettings!$M$6),(ABS(GM77-$F77)&lt;=1)*1,IF(AND(GP77,$F77+$G77&gt;=PrSettings!$M$8),(ABS(GM77-$F77)+ABS(GN77-$G77)&lt;=1)*1,""))),"")</f>
        <v/>
      </c>
      <c r="GT77" s="220"/>
      <c r="GV77" s="186">
        <f t="shared" si="1063"/>
        <v>50</v>
      </c>
      <c r="GW77" s="187" t="str">
        <f t="shared" si="1219"/>
        <v>Uzbekistan</v>
      </c>
      <c r="GX77" s="188">
        <f t="shared" si="1220"/>
        <v>13</v>
      </c>
      <c r="GY77" s="187" t="str">
        <f t="shared" si="1221"/>
        <v>Colombia</v>
      </c>
      <c r="GZ77" s="222"/>
      <c r="HA77" s="222"/>
      <c r="HB77" s="218"/>
      <c r="HC77" s="188" t="str">
        <f t="shared" si="1222"/>
        <v/>
      </c>
      <c r="HD77" s="188" t="str">
        <f>IF((HC77&lt;&gt;""),IF(OR($F77&lt;&gt;$G77,PrSettings!$M$4="●"),(($F77-$G77)=(GZ77-HA77))*1,0),"")</f>
        <v/>
      </c>
      <c r="HE77" s="188" t="str">
        <f t="shared" si="1223"/>
        <v/>
      </c>
      <c r="HF77" s="188" t="str">
        <f>IF(HC77&lt;&gt;"",IF(ABS($F77-$G77)&gt;=PrSettings!$M$7,(ABS($F77-$G77-GZ77+HA77)&lt;=1)*1,IF(AND(HC77,$F77=$G77,$F77&gt;=PrSettings!$M$6),(ABS(GZ77-$F77)&lt;=1)*1,IF(AND(HC77,$F77+$G77&gt;=PrSettings!$M$8),(ABS(GZ77-$F77)+ABS(HA77-$G77)&lt;=1)*1,""))),"")</f>
        <v/>
      </c>
      <c r="HG77" s="220"/>
      <c r="HI77" s="186">
        <f t="shared" si="1068"/>
        <v>50</v>
      </c>
      <c r="HJ77" s="187" t="str">
        <f t="shared" si="1224"/>
        <v>Uzbekistan</v>
      </c>
      <c r="HK77" s="188">
        <f t="shared" si="1225"/>
        <v>13</v>
      </c>
      <c r="HL77" s="187" t="str">
        <f t="shared" si="1226"/>
        <v>Colombia</v>
      </c>
      <c r="HM77" s="222"/>
      <c r="HN77" s="222"/>
      <c r="HO77" s="218"/>
      <c r="HP77" s="188" t="str">
        <f t="shared" si="1227"/>
        <v/>
      </c>
      <c r="HQ77" s="188" t="str">
        <f>IF((HP77&lt;&gt;""),IF(OR($F77&lt;&gt;$G77,PrSettings!$M$4="●"),(($F77-$G77)=(HM77-HN77))*1,0),"")</f>
        <v/>
      </c>
      <c r="HR77" s="188" t="str">
        <f t="shared" si="1228"/>
        <v/>
      </c>
      <c r="HS77" s="188" t="str">
        <f>IF(HP77&lt;&gt;"",IF(ABS($F77-$G77)&gt;=PrSettings!$M$7,(ABS($F77-$G77-HM77+HN77)&lt;=1)*1,IF(AND(HP77,$F77=$G77,$F77&gt;=PrSettings!$M$6),(ABS(HM77-$F77)&lt;=1)*1,IF(AND(HP77,$F77+$G77&gt;=PrSettings!$M$8),(ABS(HM77-$F77)+ABS(HN77-$G77)&lt;=1)*1,""))),"")</f>
        <v/>
      </c>
      <c r="HT77" s="220"/>
      <c r="HV77" s="186">
        <f t="shared" si="1073"/>
        <v>50</v>
      </c>
      <c r="HW77" s="187" t="str">
        <f t="shared" si="1229"/>
        <v>Uzbekistan</v>
      </c>
      <c r="HX77" s="188">
        <f t="shared" si="1230"/>
        <v>13</v>
      </c>
      <c r="HY77" s="187" t="str">
        <f t="shared" si="1231"/>
        <v>Colombia</v>
      </c>
      <c r="HZ77" s="222"/>
      <c r="IA77" s="222"/>
      <c r="IB77" s="218"/>
      <c r="IC77" s="188" t="str">
        <f t="shared" si="1232"/>
        <v/>
      </c>
      <c r="ID77" s="188" t="str">
        <f>IF((IC77&lt;&gt;""),IF(OR($F77&lt;&gt;$G77,PrSettings!$M$4="●"),(($F77-$G77)=(HZ77-IA77))*1,0),"")</f>
        <v/>
      </c>
      <c r="IE77" s="188" t="str">
        <f t="shared" si="1233"/>
        <v/>
      </c>
      <c r="IF77" s="188" t="str">
        <f>IF(IC77&lt;&gt;"",IF(ABS($F77-$G77)&gt;=PrSettings!$M$7,(ABS($F77-$G77-HZ77+IA77)&lt;=1)*1,IF(AND(IC77,$F77=$G77,$F77&gt;=PrSettings!$M$6),(ABS(HZ77-$F77)&lt;=1)*1,IF(AND(IC77,$F77+$G77&gt;=PrSettings!$M$8),(ABS(HZ77-$F77)+ABS(IA77-$G77)&lt;=1)*1,""))),"")</f>
        <v/>
      </c>
      <c r="IG77" s="220"/>
      <c r="II77" s="186">
        <f t="shared" si="1078"/>
        <v>50</v>
      </c>
      <c r="IJ77" s="187" t="str">
        <f t="shared" si="1234"/>
        <v>Uzbekistan</v>
      </c>
      <c r="IK77" s="188">
        <f t="shared" si="1235"/>
        <v>13</v>
      </c>
      <c r="IL77" s="187" t="str">
        <f t="shared" si="1236"/>
        <v>Colombia</v>
      </c>
      <c r="IM77" s="222"/>
      <c r="IN77" s="222"/>
      <c r="IO77" s="218"/>
      <c r="IP77" s="188" t="str">
        <f t="shared" si="1237"/>
        <v/>
      </c>
      <c r="IQ77" s="188" t="str">
        <f>IF((IP77&lt;&gt;""),IF(OR($F77&lt;&gt;$G77,PrSettings!$M$4="●"),(($F77-$G77)=(IM77-IN77))*1,0),"")</f>
        <v/>
      </c>
      <c r="IR77" s="188" t="str">
        <f t="shared" si="1238"/>
        <v/>
      </c>
      <c r="IS77" s="188" t="str">
        <f>IF(IP77&lt;&gt;"",IF(ABS($F77-$G77)&gt;=PrSettings!$M$7,(ABS($F77-$G77-IM77+IN77)&lt;=1)*1,IF(AND(IP77,$F77=$G77,$F77&gt;=PrSettings!$M$6),(ABS(IM77-$F77)&lt;=1)*1,IF(AND(IP77,$F77+$G77&gt;=PrSettings!$M$8),(ABS(IM77-$F77)+ABS(IN77-$G77)&lt;=1)*1,""))),"")</f>
        <v/>
      </c>
      <c r="IT77" s="220"/>
      <c r="IV77" s="186">
        <f t="shared" si="1083"/>
        <v>50</v>
      </c>
      <c r="IW77" s="187" t="str">
        <f t="shared" si="1239"/>
        <v>Uzbekistan</v>
      </c>
      <c r="IX77" s="188">
        <f t="shared" si="1240"/>
        <v>13</v>
      </c>
      <c r="IY77" s="187" t="str">
        <f t="shared" si="1241"/>
        <v>Colombia</v>
      </c>
      <c r="IZ77" s="222"/>
      <c r="JA77" s="222"/>
      <c r="JB77" s="218"/>
      <c r="JC77" s="188" t="str">
        <f t="shared" si="1242"/>
        <v/>
      </c>
      <c r="JD77" s="188" t="str">
        <f>IF((JC77&lt;&gt;""),IF(OR($F77&lt;&gt;$G77,PrSettings!$M$4="●"),(($F77-$G77)=(IZ77-JA77))*1,0),"")</f>
        <v/>
      </c>
      <c r="JE77" s="188" t="str">
        <f t="shared" si="1243"/>
        <v/>
      </c>
      <c r="JF77" s="188" t="str">
        <f>IF(JC77&lt;&gt;"",IF(ABS($F77-$G77)&gt;=PrSettings!$M$7,(ABS($F77-$G77-IZ77+JA77)&lt;=1)*1,IF(AND(JC77,$F77=$G77,$F77&gt;=PrSettings!$M$6),(ABS(IZ77-$F77)&lt;=1)*1,IF(AND(JC77,$F77+$G77&gt;=PrSettings!$M$8),(ABS(IZ77-$F77)+ABS(JA77-$G77)&lt;=1)*1,""))),"")</f>
        <v/>
      </c>
      <c r="JG77" s="220"/>
      <c r="JI77" s="186">
        <f t="shared" si="1088"/>
        <v>50</v>
      </c>
      <c r="JJ77" s="187" t="str">
        <f t="shared" si="1244"/>
        <v>Uzbekistan</v>
      </c>
      <c r="JK77" s="188">
        <f t="shared" si="1245"/>
        <v>13</v>
      </c>
      <c r="JL77" s="187" t="str">
        <f t="shared" si="1246"/>
        <v>Colombia</v>
      </c>
      <c r="JM77" s="222"/>
      <c r="JN77" s="222"/>
      <c r="JO77" s="218"/>
      <c r="JP77" s="188" t="str">
        <f t="shared" si="1247"/>
        <v/>
      </c>
      <c r="JQ77" s="188" t="str">
        <f>IF((JP77&lt;&gt;""),IF(OR($F77&lt;&gt;$G77,PrSettings!$M$4="●"),(($F77-$G77)=(JM77-JN77))*1,0),"")</f>
        <v/>
      </c>
      <c r="JR77" s="188" t="str">
        <f t="shared" si="1248"/>
        <v/>
      </c>
      <c r="JS77" s="188" t="str">
        <f>IF(JP77&lt;&gt;"",IF(ABS($F77-$G77)&gt;=PrSettings!$M$7,(ABS($F77-$G77-JM77+JN77)&lt;=1)*1,IF(AND(JP77,$F77=$G77,$F77&gt;=PrSettings!$M$6),(ABS(JM77-$F77)&lt;=1)*1,IF(AND(JP77,$F77+$G77&gt;=PrSettings!$M$8),(ABS(JM77-$F77)+ABS(JN77-$G77)&lt;=1)*1,""))),"")</f>
        <v/>
      </c>
      <c r="JT77" s="220"/>
      <c r="JV77" s="186">
        <f t="shared" si="1093"/>
        <v>50</v>
      </c>
      <c r="JW77" s="187" t="str">
        <f t="shared" si="1249"/>
        <v>Uzbekistan</v>
      </c>
      <c r="JX77" s="188">
        <f t="shared" si="1250"/>
        <v>13</v>
      </c>
      <c r="JY77" s="187" t="str">
        <f t="shared" si="1251"/>
        <v>Colombia</v>
      </c>
      <c r="JZ77" s="222"/>
      <c r="KA77" s="222"/>
      <c r="KB77" s="218"/>
      <c r="KC77" s="188" t="str">
        <f t="shared" si="1252"/>
        <v/>
      </c>
      <c r="KD77" s="188" t="str">
        <f>IF((KC77&lt;&gt;""),IF(OR($F77&lt;&gt;$G77,PrSettings!$M$4="●"),(($F77-$G77)=(JZ77-KA77))*1,0),"")</f>
        <v/>
      </c>
      <c r="KE77" s="188" t="str">
        <f t="shared" si="1253"/>
        <v/>
      </c>
      <c r="KF77" s="188" t="str">
        <f>IF(KC77&lt;&gt;"",IF(ABS($F77-$G77)&gt;=PrSettings!$M$7,(ABS($F77-$G77-JZ77+KA77)&lt;=1)*1,IF(AND(KC77,$F77=$G77,$F77&gt;=PrSettings!$M$6),(ABS(JZ77-$F77)&lt;=1)*1,IF(AND(KC77,$F77+$G77&gt;=PrSettings!$M$8),(ABS(JZ77-$F77)+ABS(KA77-$G77)&lt;=1)*1,""))),"")</f>
        <v/>
      </c>
      <c r="KG77" s="220"/>
      <c r="KI77" s="186">
        <f t="shared" si="1098"/>
        <v>50</v>
      </c>
      <c r="KJ77" s="187" t="str">
        <f t="shared" si="1254"/>
        <v>Uzbekistan</v>
      </c>
      <c r="KK77" s="188">
        <f t="shared" si="1255"/>
        <v>13</v>
      </c>
      <c r="KL77" s="187" t="str">
        <f t="shared" si="1256"/>
        <v>Colombia</v>
      </c>
      <c r="KM77" s="222"/>
      <c r="KN77" s="222"/>
      <c r="KO77" s="218"/>
      <c r="KP77" s="188" t="str">
        <f t="shared" si="1257"/>
        <v/>
      </c>
      <c r="KQ77" s="188" t="str">
        <f>IF((KP77&lt;&gt;""),IF(OR($F77&lt;&gt;$G77,PrSettings!$M$4="●"),(($F77-$G77)=(KM77-KN77))*1,0),"")</f>
        <v/>
      </c>
      <c r="KR77" s="188" t="str">
        <f t="shared" si="1258"/>
        <v/>
      </c>
      <c r="KS77" s="188" t="str">
        <f>IF(KP77&lt;&gt;"",IF(ABS($F77-$G77)&gt;=PrSettings!$M$7,(ABS($F77-$G77-KM77+KN77)&lt;=1)*1,IF(AND(KP77,$F77=$G77,$F77&gt;=PrSettings!$M$6),(ABS(KM77-$F77)&lt;=1)*1,IF(AND(KP77,$F77+$G77&gt;=PrSettings!$M$8),(ABS(KM77-$F77)+ABS(KN77-$G77)&lt;=1)*1,""))),"")</f>
        <v/>
      </c>
      <c r="KT77" s="220"/>
      <c r="KV77" s="186">
        <f t="shared" si="1103"/>
        <v>50</v>
      </c>
      <c r="KW77" s="187" t="str">
        <f t="shared" si="1259"/>
        <v>Uzbekistan</v>
      </c>
      <c r="KX77" s="188">
        <f t="shared" si="1260"/>
        <v>13</v>
      </c>
      <c r="KY77" s="187" t="str">
        <f t="shared" si="1261"/>
        <v>Colombia</v>
      </c>
      <c r="KZ77" s="222"/>
      <c r="LA77" s="222"/>
      <c r="LB77" s="218"/>
      <c r="LC77" s="188" t="str">
        <f t="shared" si="1262"/>
        <v/>
      </c>
      <c r="LD77" s="188" t="str">
        <f>IF((LC77&lt;&gt;""),IF(OR($F77&lt;&gt;$G77,PrSettings!$M$4="●"),(($F77-$G77)=(KZ77-LA77))*1,0),"")</f>
        <v/>
      </c>
      <c r="LE77" s="188" t="str">
        <f t="shared" si="1263"/>
        <v/>
      </c>
      <c r="LF77" s="188" t="str">
        <f>IF(LC77&lt;&gt;"",IF(ABS($F77-$G77)&gt;=PrSettings!$M$7,(ABS($F77-$G77-KZ77+LA77)&lt;=1)*1,IF(AND(LC77,$F77=$G77,$F77&gt;=PrSettings!$M$6),(ABS(KZ77-$F77)&lt;=1)*1,IF(AND(LC77,$F77+$G77&gt;=PrSettings!$M$8),(ABS(KZ77-$F77)+ABS(LA77-$G77)&lt;=1)*1,""))),"")</f>
        <v/>
      </c>
      <c r="LG77" s="220"/>
      <c r="LI77" s="186">
        <f t="shared" si="1108"/>
        <v>50</v>
      </c>
      <c r="LJ77" s="187" t="str">
        <f t="shared" si="1264"/>
        <v>Uzbekistan</v>
      </c>
      <c r="LK77" s="188">
        <f t="shared" si="1265"/>
        <v>13</v>
      </c>
      <c r="LL77" s="187" t="str">
        <f t="shared" si="1266"/>
        <v>Colombia</v>
      </c>
      <c r="LM77" s="222"/>
      <c r="LN77" s="222"/>
      <c r="LO77" s="218"/>
      <c r="LP77" s="188" t="str">
        <f t="shared" si="1267"/>
        <v/>
      </c>
      <c r="LQ77" s="188" t="str">
        <f>IF((LP77&lt;&gt;""),IF(OR($F77&lt;&gt;$G77,PrSettings!$M$4="●"),(($F77-$G77)=(LM77-LN77))*1,0),"")</f>
        <v/>
      </c>
      <c r="LR77" s="188" t="str">
        <f t="shared" si="1268"/>
        <v/>
      </c>
      <c r="LS77" s="188" t="str">
        <f>IF(LP77&lt;&gt;"",IF(ABS($F77-$G77)&gt;=PrSettings!$M$7,(ABS($F77-$G77-LM77+LN77)&lt;=1)*1,IF(AND(LP77,$F77=$G77,$F77&gt;=PrSettings!$M$6),(ABS(LM77-$F77)&lt;=1)*1,IF(AND(LP77,$F77+$G77&gt;=PrSettings!$M$8),(ABS(LM77-$F77)+ABS(LN77-$G77)&lt;=1)*1,""))),"")</f>
        <v/>
      </c>
      <c r="LT77" s="220"/>
      <c r="LV77" s="186">
        <f t="shared" si="1113"/>
        <v>50</v>
      </c>
      <c r="LW77" s="187" t="str">
        <f t="shared" si="1269"/>
        <v>Uzbekistan</v>
      </c>
      <c r="LX77" s="188">
        <f t="shared" si="1270"/>
        <v>13</v>
      </c>
      <c r="LY77" s="187" t="str">
        <f t="shared" si="1271"/>
        <v>Colombia</v>
      </c>
      <c r="LZ77" s="222"/>
      <c r="MA77" s="222"/>
      <c r="MB77" s="218"/>
      <c r="MC77" s="188" t="str">
        <f t="shared" si="1272"/>
        <v/>
      </c>
      <c r="MD77" s="188" t="str">
        <f>IF((MC77&lt;&gt;""),IF(OR($F77&lt;&gt;$G77,PrSettings!$M$4="●"),(($F77-$G77)=(LZ77-MA77))*1,0),"")</f>
        <v/>
      </c>
      <c r="ME77" s="188" t="str">
        <f t="shared" si="1273"/>
        <v/>
      </c>
      <c r="MF77" s="188" t="str">
        <f>IF(MC77&lt;&gt;"",IF(ABS($F77-$G77)&gt;=PrSettings!$M$7,(ABS($F77-$G77-LZ77+MA77)&lt;=1)*1,IF(AND(MC77,$F77=$G77,$F77&gt;=PrSettings!$M$6),(ABS(LZ77-$F77)&lt;=1)*1,IF(AND(MC77,$F77+$G77&gt;=PrSettings!$M$8),(ABS(LZ77-$F77)+ABS(MA77-$G77)&lt;=1)*1,""))),"")</f>
        <v/>
      </c>
      <c r="MG77" s="220"/>
    </row>
    <row r="78" spans="2:345">
      <c r="B78" s="186">
        <f>INDEX(Groups!$C$7:$C$65,MATCH(C78,Groups!$D$7:$D$65,0))</f>
        <v>5</v>
      </c>
      <c r="C78" s="187" t="str">
        <f>CalcK!$P$24</f>
        <v>Portugal</v>
      </c>
      <c r="D78" s="188">
        <f>INDEX(Groups!$C$7:$C$65,MATCH(E78,Groups!$D$7:$D$65,0))</f>
        <v>50</v>
      </c>
      <c r="E78" s="187" t="str">
        <f>CalcK!$Q$24</f>
        <v>Uzbekistan</v>
      </c>
      <c r="F78" s="189" t="str">
        <f>CalcK!$R$24</f>
        <v/>
      </c>
      <c r="G78" s="190" t="str">
        <f>CalcK!$S$24</f>
        <v/>
      </c>
      <c r="I78" s="186">
        <f t="shared" si="988"/>
        <v>5</v>
      </c>
      <c r="J78" s="187" t="str">
        <f t="shared" si="1144"/>
        <v>Portugal</v>
      </c>
      <c r="K78" s="188">
        <f t="shared" si="1145"/>
        <v>50</v>
      </c>
      <c r="L78" s="187" t="str">
        <f t="shared" si="1146"/>
        <v>Uzbekistan</v>
      </c>
      <c r="M78" s="222"/>
      <c r="N78" s="222"/>
      <c r="O78" s="218"/>
      <c r="P78" s="188" t="str">
        <f t="shared" si="1147"/>
        <v/>
      </c>
      <c r="Q78" s="188" t="str">
        <f>IF((P78&lt;&gt;""),IF(OR($F78&lt;&gt;$G78,PrSettings!$M$4="●"),(($F78-$G78)=(M78-N78))*1,0),"")</f>
        <v/>
      </c>
      <c r="R78" s="188" t="str">
        <f t="shared" si="1148"/>
        <v/>
      </c>
      <c r="S78" s="188" t="str">
        <f>IF(P78&lt;&gt;"",IF(ABS($F78-$G78)&gt;=PrSettings!$M$7,(ABS($F78-$G78-M78+N78)&lt;=1)*1,IF(AND(P78,$F78=$G78,$F78&gt;=PrSettings!$M$6),(ABS(M78-$F78)&lt;=1)*1,IF(AND(P78,$F78+$G78&gt;=PrSettings!$M$8),(ABS(M78-$F78)+ABS(N78-$G78)&lt;=1)*1,""))),"")</f>
        <v/>
      </c>
      <c r="T78" s="220"/>
      <c r="V78" s="186">
        <f t="shared" si="993"/>
        <v>5</v>
      </c>
      <c r="W78" s="187" t="str">
        <f t="shared" si="1149"/>
        <v>Portugal</v>
      </c>
      <c r="X78" s="188">
        <f t="shared" si="1150"/>
        <v>50</v>
      </c>
      <c r="Y78" s="187" t="str">
        <f t="shared" si="1151"/>
        <v>Uzbekistan</v>
      </c>
      <c r="Z78" s="222"/>
      <c r="AA78" s="222"/>
      <c r="AB78" s="218"/>
      <c r="AC78" s="188" t="str">
        <f t="shared" si="1152"/>
        <v/>
      </c>
      <c r="AD78" s="188" t="str">
        <f>IF((AC78&lt;&gt;""),IF(OR($F78&lt;&gt;$G78,PrSettings!$M$4="●"),(($F78-$G78)=(Z78-AA78))*1,0),"")</f>
        <v/>
      </c>
      <c r="AE78" s="188" t="str">
        <f t="shared" si="1153"/>
        <v/>
      </c>
      <c r="AF78" s="188" t="str">
        <f>IF(AC78&lt;&gt;"",IF(ABS($F78-$G78)&gt;=PrSettings!$M$7,(ABS($F78-$G78-Z78+AA78)&lt;=1)*1,IF(AND(AC78,$F78=$G78,$F78&gt;=PrSettings!$M$6),(ABS(Z78-$F78)&lt;=1)*1,IF(AND(AC78,$F78+$G78&gt;=PrSettings!$M$8),(ABS(Z78-$F78)+ABS(AA78-$G78)&lt;=1)*1,""))),"")</f>
        <v/>
      </c>
      <c r="AG78" s="220"/>
      <c r="AI78" s="186">
        <f t="shared" si="998"/>
        <v>5</v>
      </c>
      <c r="AJ78" s="187" t="str">
        <f t="shared" si="1154"/>
        <v>Portugal</v>
      </c>
      <c r="AK78" s="188">
        <f t="shared" si="1155"/>
        <v>50</v>
      </c>
      <c r="AL78" s="187" t="str">
        <f t="shared" si="1156"/>
        <v>Uzbekistan</v>
      </c>
      <c r="AM78" s="222"/>
      <c r="AN78" s="222"/>
      <c r="AO78" s="218"/>
      <c r="AP78" s="188" t="str">
        <f t="shared" si="1157"/>
        <v/>
      </c>
      <c r="AQ78" s="188" t="str">
        <f>IF((AP78&lt;&gt;""),IF(OR($F78&lt;&gt;$G78,PrSettings!$M$4="●"),(($F78-$G78)=(AM78-AN78))*1,0),"")</f>
        <v/>
      </c>
      <c r="AR78" s="188" t="str">
        <f t="shared" si="1158"/>
        <v/>
      </c>
      <c r="AS78" s="188" t="str">
        <f>IF(AP78&lt;&gt;"",IF(ABS($F78-$G78)&gt;=PrSettings!$M$7,(ABS($F78-$G78-AM78+AN78)&lt;=1)*1,IF(AND(AP78,$F78=$G78,$F78&gt;=PrSettings!$M$6),(ABS(AM78-$F78)&lt;=1)*1,IF(AND(AP78,$F78+$G78&gt;=PrSettings!$M$8),(ABS(AM78-$F78)+ABS(AN78-$G78)&lt;=1)*1,""))),"")</f>
        <v/>
      </c>
      <c r="AT78" s="220"/>
      <c r="AV78" s="186">
        <f t="shared" si="1003"/>
        <v>5</v>
      </c>
      <c r="AW78" s="187" t="str">
        <f t="shared" si="1159"/>
        <v>Portugal</v>
      </c>
      <c r="AX78" s="188">
        <f t="shared" si="1160"/>
        <v>50</v>
      </c>
      <c r="AY78" s="187" t="str">
        <f t="shared" si="1161"/>
        <v>Uzbekistan</v>
      </c>
      <c r="AZ78" s="222"/>
      <c r="BA78" s="222"/>
      <c r="BB78" s="218"/>
      <c r="BC78" s="188" t="str">
        <f t="shared" si="1162"/>
        <v/>
      </c>
      <c r="BD78" s="188" t="str">
        <f>IF((BC78&lt;&gt;""),IF(OR($F78&lt;&gt;$G78,PrSettings!$M$4="●"),(($F78-$G78)=(AZ78-BA78))*1,0),"")</f>
        <v/>
      </c>
      <c r="BE78" s="188" t="str">
        <f t="shared" si="1163"/>
        <v/>
      </c>
      <c r="BF78" s="188" t="str">
        <f>IF(BC78&lt;&gt;"",IF(ABS($F78-$G78)&gt;=PrSettings!$M$7,(ABS($F78-$G78-AZ78+BA78)&lt;=1)*1,IF(AND(BC78,$F78=$G78,$F78&gt;=PrSettings!$M$6),(ABS(AZ78-$F78)&lt;=1)*1,IF(AND(BC78,$F78+$G78&gt;=PrSettings!$M$8),(ABS(AZ78-$F78)+ABS(BA78-$G78)&lt;=1)*1,""))),"")</f>
        <v/>
      </c>
      <c r="BG78" s="220"/>
      <c r="BI78" s="186">
        <f t="shared" si="1008"/>
        <v>5</v>
      </c>
      <c r="BJ78" s="187" t="str">
        <f t="shared" si="1164"/>
        <v>Portugal</v>
      </c>
      <c r="BK78" s="188">
        <f t="shared" si="1165"/>
        <v>50</v>
      </c>
      <c r="BL78" s="187" t="str">
        <f t="shared" si="1166"/>
        <v>Uzbekistan</v>
      </c>
      <c r="BM78" s="222"/>
      <c r="BN78" s="222"/>
      <c r="BO78" s="218"/>
      <c r="BP78" s="188" t="str">
        <f t="shared" si="1167"/>
        <v/>
      </c>
      <c r="BQ78" s="188" t="str">
        <f>IF((BP78&lt;&gt;""),IF(OR($F78&lt;&gt;$G78,PrSettings!$M$4="●"),(($F78-$G78)=(BM78-BN78))*1,0),"")</f>
        <v/>
      </c>
      <c r="BR78" s="188" t="str">
        <f t="shared" si="1168"/>
        <v/>
      </c>
      <c r="BS78" s="188" t="str">
        <f>IF(BP78&lt;&gt;"",IF(ABS($F78-$G78)&gt;=PrSettings!$M$7,(ABS($F78-$G78-BM78+BN78)&lt;=1)*1,IF(AND(BP78,$F78=$G78,$F78&gt;=PrSettings!$M$6),(ABS(BM78-$F78)&lt;=1)*1,IF(AND(BP78,$F78+$G78&gt;=PrSettings!$M$8),(ABS(BM78-$F78)+ABS(BN78-$G78)&lt;=1)*1,""))),"")</f>
        <v/>
      </c>
      <c r="BT78" s="220"/>
      <c r="BV78" s="186">
        <f t="shared" si="1013"/>
        <v>5</v>
      </c>
      <c r="BW78" s="187" t="str">
        <f t="shared" si="1169"/>
        <v>Portugal</v>
      </c>
      <c r="BX78" s="188">
        <f t="shared" si="1170"/>
        <v>50</v>
      </c>
      <c r="BY78" s="187" t="str">
        <f t="shared" si="1171"/>
        <v>Uzbekistan</v>
      </c>
      <c r="BZ78" s="222"/>
      <c r="CA78" s="222"/>
      <c r="CB78" s="218"/>
      <c r="CC78" s="188" t="str">
        <f t="shared" si="1172"/>
        <v/>
      </c>
      <c r="CD78" s="188" t="str">
        <f>IF((CC78&lt;&gt;""),IF(OR($F78&lt;&gt;$G78,PrSettings!$M$4="●"),(($F78-$G78)=(BZ78-CA78))*1,0),"")</f>
        <v/>
      </c>
      <c r="CE78" s="188" t="str">
        <f t="shared" si="1173"/>
        <v/>
      </c>
      <c r="CF78" s="188" t="str">
        <f>IF(CC78&lt;&gt;"",IF(ABS($F78-$G78)&gt;=PrSettings!$M$7,(ABS($F78-$G78-BZ78+CA78)&lt;=1)*1,IF(AND(CC78,$F78=$G78,$F78&gt;=PrSettings!$M$6),(ABS(BZ78-$F78)&lt;=1)*1,IF(AND(CC78,$F78+$G78&gt;=PrSettings!$M$8),(ABS(BZ78-$F78)+ABS(CA78-$G78)&lt;=1)*1,""))),"")</f>
        <v/>
      </c>
      <c r="CG78" s="220"/>
      <c r="CI78" s="186">
        <f t="shared" si="1018"/>
        <v>5</v>
      </c>
      <c r="CJ78" s="187" t="str">
        <f t="shared" si="1174"/>
        <v>Portugal</v>
      </c>
      <c r="CK78" s="188">
        <f t="shared" si="1175"/>
        <v>50</v>
      </c>
      <c r="CL78" s="187" t="str">
        <f t="shared" si="1176"/>
        <v>Uzbekistan</v>
      </c>
      <c r="CM78" s="222"/>
      <c r="CN78" s="222"/>
      <c r="CO78" s="218"/>
      <c r="CP78" s="188" t="str">
        <f t="shared" si="1177"/>
        <v/>
      </c>
      <c r="CQ78" s="188" t="str">
        <f>IF((CP78&lt;&gt;""),IF(OR($F78&lt;&gt;$G78,PrSettings!$M$4="●"),(($F78-$G78)=(CM78-CN78))*1,0),"")</f>
        <v/>
      </c>
      <c r="CR78" s="188" t="str">
        <f t="shared" si="1178"/>
        <v/>
      </c>
      <c r="CS78" s="188" t="str">
        <f>IF(CP78&lt;&gt;"",IF(ABS($F78-$G78)&gt;=PrSettings!$M$7,(ABS($F78-$G78-CM78+CN78)&lt;=1)*1,IF(AND(CP78,$F78=$G78,$F78&gt;=PrSettings!$M$6),(ABS(CM78-$F78)&lt;=1)*1,IF(AND(CP78,$F78+$G78&gt;=PrSettings!$M$8),(ABS(CM78-$F78)+ABS(CN78-$G78)&lt;=1)*1,""))),"")</f>
        <v/>
      </c>
      <c r="CT78" s="220"/>
      <c r="CV78" s="186">
        <f t="shared" si="1023"/>
        <v>5</v>
      </c>
      <c r="CW78" s="187" t="str">
        <f t="shared" si="1179"/>
        <v>Portugal</v>
      </c>
      <c r="CX78" s="188">
        <f t="shared" si="1180"/>
        <v>50</v>
      </c>
      <c r="CY78" s="187" t="str">
        <f t="shared" si="1181"/>
        <v>Uzbekistan</v>
      </c>
      <c r="CZ78" s="222"/>
      <c r="DA78" s="222"/>
      <c r="DB78" s="218"/>
      <c r="DC78" s="188" t="str">
        <f t="shared" si="1182"/>
        <v/>
      </c>
      <c r="DD78" s="188" t="str">
        <f>IF((DC78&lt;&gt;""),IF(OR($F78&lt;&gt;$G78,PrSettings!$M$4="●"),(($F78-$G78)=(CZ78-DA78))*1,0),"")</f>
        <v/>
      </c>
      <c r="DE78" s="188" t="str">
        <f t="shared" si="1183"/>
        <v/>
      </c>
      <c r="DF78" s="188" t="str">
        <f>IF(DC78&lt;&gt;"",IF(ABS($F78-$G78)&gt;=PrSettings!$M$7,(ABS($F78-$G78-CZ78+DA78)&lt;=1)*1,IF(AND(DC78,$F78=$G78,$F78&gt;=PrSettings!$M$6),(ABS(CZ78-$F78)&lt;=1)*1,IF(AND(DC78,$F78+$G78&gt;=PrSettings!$M$8),(ABS(CZ78-$F78)+ABS(DA78-$G78)&lt;=1)*1,""))),"")</f>
        <v/>
      </c>
      <c r="DG78" s="220"/>
      <c r="DI78" s="186">
        <f t="shared" si="1028"/>
        <v>5</v>
      </c>
      <c r="DJ78" s="187" t="str">
        <f t="shared" si="1184"/>
        <v>Portugal</v>
      </c>
      <c r="DK78" s="188">
        <f t="shared" si="1185"/>
        <v>50</v>
      </c>
      <c r="DL78" s="187" t="str">
        <f t="shared" si="1186"/>
        <v>Uzbekistan</v>
      </c>
      <c r="DM78" s="222"/>
      <c r="DN78" s="222"/>
      <c r="DO78" s="218"/>
      <c r="DP78" s="188" t="str">
        <f t="shared" si="1187"/>
        <v/>
      </c>
      <c r="DQ78" s="188" t="str">
        <f>IF((DP78&lt;&gt;""),IF(OR($F78&lt;&gt;$G78,PrSettings!$M$4="●"),(($F78-$G78)=(DM78-DN78))*1,0),"")</f>
        <v/>
      </c>
      <c r="DR78" s="188" t="str">
        <f t="shared" si="1188"/>
        <v/>
      </c>
      <c r="DS78" s="188" t="str">
        <f>IF(DP78&lt;&gt;"",IF(ABS($F78-$G78)&gt;=PrSettings!$M$7,(ABS($F78-$G78-DM78+DN78)&lt;=1)*1,IF(AND(DP78,$F78=$G78,$F78&gt;=PrSettings!$M$6),(ABS(DM78-$F78)&lt;=1)*1,IF(AND(DP78,$F78+$G78&gt;=PrSettings!$M$8),(ABS(DM78-$F78)+ABS(DN78-$G78)&lt;=1)*1,""))),"")</f>
        <v/>
      </c>
      <c r="DT78" s="220"/>
      <c r="DV78" s="186">
        <f t="shared" si="1033"/>
        <v>5</v>
      </c>
      <c r="DW78" s="187" t="str">
        <f t="shared" si="1189"/>
        <v>Portugal</v>
      </c>
      <c r="DX78" s="188">
        <f t="shared" si="1190"/>
        <v>50</v>
      </c>
      <c r="DY78" s="187" t="str">
        <f t="shared" si="1191"/>
        <v>Uzbekistan</v>
      </c>
      <c r="DZ78" s="222"/>
      <c r="EA78" s="222"/>
      <c r="EB78" s="218"/>
      <c r="EC78" s="188" t="str">
        <f t="shared" si="1192"/>
        <v/>
      </c>
      <c r="ED78" s="188" t="str">
        <f>IF((EC78&lt;&gt;""),IF(OR($F78&lt;&gt;$G78,PrSettings!$M$4="●"),(($F78-$G78)=(DZ78-EA78))*1,0),"")</f>
        <v/>
      </c>
      <c r="EE78" s="188" t="str">
        <f t="shared" si="1193"/>
        <v/>
      </c>
      <c r="EF78" s="188" t="str">
        <f>IF(EC78&lt;&gt;"",IF(ABS($F78-$G78)&gt;=PrSettings!$M$7,(ABS($F78-$G78-DZ78+EA78)&lt;=1)*1,IF(AND(EC78,$F78=$G78,$F78&gt;=PrSettings!$M$6),(ABS(DZ78-$F78)&lt;=1)*1,IF(AND(EC78,$F78+$G78&gt;=PrSettings!$M$8),(ABS(DZ78-$F78)+ABS(EA78-$G78)&lt;=1)*1,""))),"")</f>
        <v/>
      </c>
      <c r="EG78" s="220"/>
      <c r="EI78" s="186">
        <f t="shared" si="1038"/>
        <v>5</v>
      </c>
      <c r="EJ78" s="187" t="str">
        <f t="shared" si="1194"/>
        <v>Portugal</v>
      </c>
      <c r="EK78" s="188">
        <f t="shared" si="1195"/>
        <v>50</v>
      </c>
      <c r="EL78" s="187" t="str">
        <f t="shared" si="1196"/>
        <v>Uzbekistan</v>
      </c>
      <c r="EM78" s="222"/>
      <c r="EN78" s="222"/>
      <c r="EO78" s="218"/>
      <c r="EP78" s="188" t="str">
        <f t="shared" si="1197"/>
        <v/>
      </c>
      <c r="EQ78" s="188" t="str">
        <f>IF((EP78&lt;&gt;""),IF(OR($F78&lt;&gt;$G78,PrSettings!$M$4="●"),(($F78-$G78)=(EM78-EN78))*1,0),"")</f>
        <v/>
      </c>
      <c r="ER78" s="188" t="str">
        <f t="shared" si="1198"/>
        <v/>
      </c>
      <c r="ES78" s="188" t="str">
        <f>IF(EP78&lt;&gt;"",IF(ABS($F78-$G78)&gt;=PrSettings!$M$7,(ABS($F78-$G78-EM78+EN78)&lt;=1)*1,IF(AND(EP78,$F78=$G78,$F78&gt;=PrSettings!$M$6),(ABS(EM78-$F78)&lt;=1)*1,IF(AND(EP78,$F78+$G78&gt;=PrSettings!$M$8),(ABS(EM78-$F78)+ABS(EN78-$G78)&lt;=1)*1,""))),"")</f>
        <v/>
      </c>
      <c r="ET78" s="220"/>
      <c r="EV78" s="186">
        <f t="shared" si="1043"/>
        <v>5</v>
      </c>
      <c r="EW78" s="187" t="str">
        <f t="shared" si="1199"/>
        <v>Portugal</v>
      </c>
      <c r="EX78" s="188">
        <f t="shared" si="1200"/>
        <v>50</v>
      </c>
      <c r="EY78" s="187" t="str">
        <f t="shared" si="1201"/>
        <v>Uzbekistan</v>
      </c>
      <c r="EZ78" s="222"/>
      <c r="FA78" s="222"/>
      <c r="FB78" s="218"/>
      <c r="FC78" s="188" t="str">
        <f t="shared" si="1202"/>
        <v/>
      </c>
      <c r="FD78" s="188" t="str">
        <f>IF((FC78&lt;&gt;""),IF(OR($F78&lt;&gt;$G78,PrSettings!$M$4="●"),(($F78-$G78)=(EZ78-FA78))*1,0),"")</f>
        <v/>
      </c>
      <c r="FE78" s="188" t="str">
        <f t="shared" si="1203"/>
        <v/>
      </c>
      <c r="FF78" s="188" t="str">
        <f>IF(FC78&lt;&gt;"",IF(ABS($F78-$G78)&gt;=PrSettings!$M$7,(ABS($F78-$G78-EZ78+FA78)&lt;=1)*1,IF(AND(FC78,$F78=$G78,$F78&gt;=PrSettings!$M$6),(ABS(EZ78-$F78)&lt;=1)*1,IF(AND(FC78,$F78+$G78&gt;=PrSettings!$M$8),(ABS(EZ78-$F78)+ABS(FA78-$G78)&lt;=1)*1,""))),"")</f>
        <v/>
      </c>
      <c r="FG78" s="220"/>
      <c r="FI78" s="186">
        <f t="shared" si="1048"/>
        <v>5</v>
      </c>
      <c r="FJ78" s="187" t="str">
        <f t="shared" si="1204"/>
        <v>Portugal</v>
      </c>
      <c r="FK78" s="188">
        <f t="shared" si="1205"/>
        <v>50</v>
      </c>
      <c r="FL78" s="187" t="str">
        <f t="shared" si="1206"/>
        <v>Uzbekistan</v>
      </c>
      <c r="FM78" s="222"/>
      <c r="FN78" s="222"/>
      <c r="FO78" s="218"/>
      <c r="FP78" s="188" t="str">
        <f t="shared" si="1207"/>
        <v/>
      </c>
      <c r="FQ78" s="188" t="str">
        <f>IF((FP78&lt;&gt;""),IF(OR($F78&lt;&gt;$G78,PrSettings!$M$4="●"),(($F78-$G78)=(FM78-FN78))*1,0),"")</f>
        <v/>
      </c>
      <c r="FR78" s="188" t="str">
        <f t="shared" si="1208"/>
        <v/>
      </c>
      <c r="FS78" s="188" t="str">
        <f>IF(FP78&lt;&gt;"",IF(ABS($F78-$G78)&gt;=PrSettings!$M$7,(ABS($F78-$G78-FM78+FN78)&lt;=1)*1,IF(AND(FP78,$F78=$G78,$F78&gt;=PrSettings!$M$6),(ABS(FM78-$F78)&lt;=1)*1,IF(AND(FP78,$F78+$G78&gt;=PrSettings!$M$8),(ABS(FM78-$F78)+ABS(FN78-$G78)&lt;=1)*1,""))),"")</f>
        <v/>
      </c>
      <c r="FT78" s="220"/>
      <c r="FV78" s="186">
        <f t="shared" si="1053"/>
        <v>5</v>
      </c>
      <c r="FW78" s="187" t="str">
        <f t="shared" si="1209"/>
        <v>Portugal</v>
      </c>
      <c r="FX78" s="188">
        <f t="shared" si="1210"/>
        <v>50</v>
      </c>
      <c r="FY78" s="187" t="str">
        <f t="shared" si="1211"/>
        <v>Uzbekistan</v>
      </c>
      <c r="FZ78" s="222"/>
      <c r="GA78" s="222"/>
      <c r="GB78" s="218"/>
      <c r="GC78" s="188" t="str">
        <f t="shared" si="1212"/>
        <v/>
      </c>
      <c r="GD78" s="188" t="str">
        <f>IF((GC78&lt;&gt;""),IF(OR($F78&lt;&gt;$G78,PrSettings!$M$4="●"),(($F78-$G78)=(FZ78-GA78))*1,0),"")</f>
        <v/>
      </c>
      <c r="GE78" s="188" t="str">
        <f t="shared" si="1213"/>
        <v/>
      </c>
      <c r="GF78" s="188" t="str">
        <f>IF(GC78&lt;&gt;"",IF(ABS($F78-$G78)&gt;=PrSettings!$M$7,(ABS($F78-$G78-FZ78+GA78)&lt;=1)*1,IF(AND(GC78,$F78=$G78,$F78&gt;=PrSettings!$M$6),(ABS(FZ78-$F78)&lt;=1)*1,IF(AND(GC78,$F78+$G78&gt;=PrSettings!$M$8),(ABS(FZ78-$F78)+ABS(GA78-$G78)&lt;=1)*1,""))),"")</f>
        <v/>
      </c>
      <c r="GG78" s="220"/>
      <c r="GI78" s="186">
        <f t="shared" si="1058"/>
        <v>5</v>
      </c>
      <c r="GJ78" s="187" t="str">
        <f t="shared" si="1214"/>
        <v>Portugal</v>
      </c>
      <c r="GK78" s="188">
        <f t="shared" si="1215"/>
        <v>50</v>
      </c>
      <c r="GL78" s="187" t="str">
        <f t="shared" si="1216"/>
        <v>Uzbekistan</v>
      </c>
      <c r="GM78" s="222"/>
      <c r="GN78" s="222"/>
      <c r="GO78" s="218"/>
      <c r="GP78" s="188" t="str">
        <f t="shared" si="1217"/>
        <v/>
      </c>
      <c r="GQ78" s="188" t="str">
        <f>IF((GP78&lt;&gt;""),IF(OR($F78&lt;&gt;$G78,PrSettings!$M$4="●"),(($F78-$G78)=(GM78-GN78))*1,0),"")</f>
        <v/>
      </c>
      <c r="GR78" s="188" t="str">
        <f t="shared" si="1218"/>
        <v/>
      </c>
      <c r="GS78" s="188" t="str">
        <f>IF(GP78&lt;&gt;"",IF(ABS($F78-$G78)&gt;=PrSettings!$M$7,(ABS($F78-$G78-GM78+GN78)&lt;=1)*1,IF(AND(GP78,$F78=$G78,$F78&gt;=PrSettings!$M$6),(ABS(GM78-$F78)&lt;=1)*1,IF(AND(GP78,$F78+$G78&gt;=PrSettings!$M$8),(ABS(GM78-$F78)+ABS(GN78-$G78)&lt;=1)*1,""))),"")</f>
        <v/>
      </c>
      <c r="GT78" s="220"/>
      <c r="GV78" s="186">
        <f t="shared" si="1063"/>
        <v>5</v>
      </c>
      <c r="GW78" s="187" t="str">
        <f t="shared" si="1219"/>
        <v>Portugal</v>
      </c>
      <c r="GX78" s="188">
        <f t="shared" si="1220"/>
        <v>50</v>
      </c>
      <c r="GY78" s="187" t="str">
        <f t="shared" si="1221"/>
        <v>Uzbekistan</v>
      </c>
      <c r="GZ78" s="222"/>
      <c r="HA78" s="222"/>
      <c r="HB78" s="218"/>
      <c r="HC78" s="188" t="str">
        <f t="shared" si="1222"/>
        <v/>
      </c>
      <c r="HD78" s="188" t="str">
        <f>IF((HC78&lt;&gt;""),IF(OR($F78&lt;&gt;$G78,PrSettings!$M$4="●"),(($F78-$G78)=(GZ78-HA78))*1,0),"")</f>
        <v/>
      </c>
      <c r="HE78" s="188" t="str">
        <f t="shared" si="1223"/>
        <v/>
      </c>
      <c r="HF78" s="188" t="str">
        <f>IF(HC78&lt;&gt;"",IF(ABS($F78-$G78)&gt;=PrSettings!$M$7,(ABS($F78-$G78-GZ78+HA78)&lt;=1)*1,IF(AND(HC78,$F78=$G78,$F78&gt;=PrSettings!$M$6),(ABS(GZ78-$F78)&lt;=1)*1,IF(AND(HC78,$F78+$G78&gt;=PrSettings!$M$8),(ABS(GZ78-$F78)+ABS(HA78-$G78)&lt;=1)*1,""))),"")</f>
        <v/>
      </c>
      <c r="HG78" s="220"/>
      <c r="HI78" s="186">
        <f t="shared" si="1068"/>
        <v>5</v>
      </c>
      <c r="HJ78" s="187" t="str">
        <f t="shared" si="1224"/>
        <v>Portugal</v>
      </c>
      <c r="HK78" s="188">
        <f t="shared" si="1225"/>
        <v>50</v>
      </c>
      <c r="HL78" s="187" t="str">
        <f t="shared" si="1226"/>
        <v>Uzbekistan</v>
      </c>
      <c r="HM78" s="222"/>
      <c r="HN78" s="222"/>
      <c r="HO78" s="218"/>
      <c r="HP78" s="188" t="str">
        <f t="shared" si="1227"/>
        <v/>
      </c>
      <c r="HQ78" s="188" t="str">
        <f>IF((HP78&lt;&gt;""),IF(OR($F78&lt;&gt;$G78,PrSettings!$M$4="●"),(($F78-$G78)=(HM78-HN78))*1,0),"")</f>
        <v/>
      </c>
      <c r="HR78" s="188" t="str">
        <f t="shared" si="1228"/>
        <v/>
      </c>
      <c r="HS78" s="188" t="str">
        <f>IF(HP78&lt;&gt;"",IF(ABS($F78-$G78)&gt;=PrSettings!$M$7,(ABS($F78-$G78-HM78+HN78)&lt;=1)*1,IF(AND(HP78,$F78=$G78,$F78&gt;=PrSettings!$M$6),(ABS(HM78-$F78)&lt;=1)*1,IF(AND(HP78,$F78+$G78&gt;=PrSettings!$M$8),(ABS(HM78-$F78)+ABS(HN78-$G78)&lt;=1)*1,""))),"")</f>
        <v/>
      </c>
      <c r="HT78" s="220"/>
      <c r="HV78" s="186">
        <f t="shared" si="1073"/>
        <v>5</v>
      </c>
      <c r="HW78" s="187" t="str">
        <f t="shared" si="1229"/>
        <v>Portugal</v>
      </c>
      <c r="HX78" s="188">
        <f t="shared" si="1230"/>
        <v>50</v>
      </c>
      <c r="HY78" s="187" t="str">
        <f t="shared" si="1231"/>
        <v>Uzbekistan</v>
      </c>
      <c r="HZ78" s="222"/>
      <c r="IA78" s="222"/>
      <c r="IB78" s="218"/>
      <c r="IC78" s="188" t="str">
        <f t="shared" si="1232"/>
        <v/>
      </c>
      <c r="ID78" s="188" t="str">
        <f>IF((IC78&lt;&gt;""),IF(OR($F78&lt;&gt;$G78,PrSettings!$M$4="●"),(($F78-$G78)=(HZ78-IA78))*1,0),"")</f>
        <v/>
      </c>
      <c r="IE78" s="188" t="str">
        <f t="shared" si="1233"/>
        <v/>
      </c>
      <c r="IF78" s="188" t="str">
        <f>IF(IC78&lt;&gt;"",IF(ABS($F78-$G78)&gt;=PrSettings!$M$7,(ABS($F78-$G78-HZ78+IA78)&lt;=1)*1,IF(AND(IC78,$F78=$G78,$F78&gt;=PrSettings!$M$6),(ABS(HZ78-$F78)&lt;=1)*1,IF(AND(IC78,$F78+$G78&gt;=PrSettings!$M$8),(ABS(HZ78-$F78)+ABS(IA78-$G78)&lt;=1)*1,""))),"")</f>
        <v/>
      </c>
      <c r="IG78" s="220"/>
      <c r="II78" s="186">
        <f t="shared" si="1078"/>
        <v>5</v>
      </c>
      <c r="IJ78" s="187" t="str">
        <f t="shared" si="1234"/>
        <v>Portugal</v>
      </c>
      <c r="IK78" s="188">
        <f t="shared" si="1235"/>
        <v>50</v>
      </c>
      <c r="IL78" s="187" t="str">
        <f t="shared" si="1236"/>
        <v>Uzbekistan</v>
      </c>
      <c r="IM78" s="222"/>
      <c r="IN78" s="222"/>
      <c r="IO78" s="218"/>
      <c r="IP78" s="188" t="str">
        <f t="shared" si="1237"/>
        <v/>
      </c>
      <c r="IQ78" s="188" t="str">
        <f>IF((IP78&lt;&gt;""),IF(OR($F78&lt;&gt;$G78,PrSettings!$M$4="●"),(($F78-$G78)=(IM78-IN78))*1,0),"")</f>
        <v/>
      </c>
      <c r="IR78" s="188" t="str">
        <f t="shared" si="1238"/>
        <v/>
      </c>
      <c r="IS78" s="188" t="str">
        <f>IF(IP78&lt;&gt;"",IF(ABS($F78-$G78)&gt;=PrSettings!$M$7,(ABS($F78-$G78-IM78+IN78)&lt;=1)*1,IF(AND(IP78,$F78=$G78,$F78&gt;=PrSettings!$M$6),(ABS(IM78-$F78)&lt;=1)*1,IF(AND(IP78,$F78+$G78&gt;=PrSettings!$M$8),(ABS(IM78-$F78)+ABS(IN78-$G78)&lt;=1)*1,""))),"")</f>
        <v/>
      </c>
      <c r="IT78" s="220"/>
      <c r="IV78" s="186">
        <f t="shared" si="1083"/>
        <v>5</v>
      </c>
      <c r="IW78" s="187" t="str">
        <f t="shared" si="1239"/>
        <v>Portugal</v>
      </c>
      <c r="IX78" s="188">
        <f t="shared" si="1240"/>
        <v>50</v>
      </c>
      <c r="IY78" s="187" t="str">
        <f t="shared" si="1241"/>
        <v>Uzbekistan</v>
      </c>
      <c r="IZ78" s="222"/>
      <c r="JA78" s="222"/>
      <c r="JB78" s="218"/>
      <c r="JC78" s="188" t="str">
        <f t="shared" si="1242"/>
        <v/>
      </c>
      <c r="JD78" s="188" t="str">
        <f>IF((JC78&lt;&gt;""),IF(OR($F78&lt;&gt;$G78,PrSettings!$M$4="●"),(($F78-$G78)=(IZ78-JA78))*1,0),"")</f>
        <v/>
      </c>
      <c r="JE78" s="188" t="str">
        <f t="shared" si="1243"/>
        <v/>
      </c>
      <c r="JF78" s="188" t="str">
        <f>IF(JC78&lt;&gt;"",IF(ABS($F78-$G78)&gt;=PrSettings!$M$7,(ABS($F78-$G78-IZ78+JA78)&lt;=1)*1,IF(AND(JC78,$F78=$G78,$F78&gt;=PrSettings!$M$6),(ABS(IZ78-$F78)&lt;=1)*1,IF(AND(JC78,$F78+$G78&gt;=PrSettings!$M$8),(ABS(IZ78-$F78)+ABS(JA78-$G78)&lt;=1)*1,""))),"")</f>
        <v/>
      </c>
      <c r="JG78" s="220"/>
      <c r="JI78" s="186">
        <f t="shared" si="1088"/>
        <v>5</v>
      </c>
      <c r="JJ78" s="187" t="str">
        <f t="shared" si="1244"/>
        <v>Portugal</v>
      </c>
      <c r="JK78" s="188">
        <f t="shared" si="1245"/>
        <v>50</v>
      </c>
      <c r="JL78" s="187" t="str">
        <f t="shared" si="1246"/>
        <v>Uzbekistan</v>
      </c>
      <c r="JM78" s="222"/>
      <c r="JN78" s="222"/>
      <c r="JO78" s="218"/>
      <c r="JP78" s="188" t="str">
        <f t="shared" si="1247"/>
        <v/>
      </c>
      <c r="JQ78" s="188" t="str">
        <f>IF((JP78&lt;&gt;""),IF(OR($F78&lt;&gt;$G78,PrSettings!$M$4="●"),(($F78-$G78)=(JM78-JN78))*1,0),"")</f>
        <v/>
      </c>
      <c r="JR78" s="188" t="str">
        <f t="shared" si="1248"/>
        <v/>
      </c>
      <c r="JS78" s="188" t="str">
        <f>IF(JP78&lt;&gt;"",IF(ABS($F78-$G78)&gt;=PrSettings!$M$7,(ABS($F78-$G78-JM78+JN78)&lt;=1)*1,IF(AND(JP78,$F78=$G78,$F78&gt;=PrSettings!$M$6),(ABS(JM78-$F78)&lt;=1)*1,IF(AND(JP78,$F78+$G78&gt;=PrSettings!$M$8),(ABS(JM78-$F78)+ABS(JN78-$G78)&lt;=1)*1,""))),"")</f>
        <v/>
      </c>
      <c r="JT78" s="220"/>
      <c r="JV78" s="186">
        <f t="shared" si="1093"/>
        <v>5</v>
      </c>
      <c r="JW78" s="187" t="str">
        <f t="shared" si="1249"/>
        <v>Portugal</v>
      </c>
      <c r="JX78" s="188">
        <f t="shared" si="1250"/>
        <v>50</v>
      </c>
      <c r="JY78" s="187" t="str">
        <f t="shared" si="1251"/>
        <v>Uzbekistan</v>
      </c>
      <c r="JZ78" s="222"/>
      <c r="KA78" s="222"/>
      <c r="KB78" s="218"/>
      <c r="KC78" s="188" t="str">
        <f t="shared" si="1252"/>
        <v/>
      </c>
      <c r="KD78" s="188" t="str">
        <f>IF((KC78&lt;&gt;""),IF(OR($F78&lt;&gt;$G78,PrSettings!$M$4="●"),(($F78-$G78)=(JZ78-KA78))*1,0),"")</f>
        <v/>
      </c>
      <c r="KE78" s="188" t="str">
        <f t="shared" si="1253"/>
        <v/>
      </c>
      <c r="KF78" s="188" t="str">
        <f>IF(KC78&lt;&gt;"",IF(ABS($F78-$G78)&gt;=PrSettings!$M$7,(ABS($F78-$G78-JZ78+KA78)&lt;=1)*1,IF(AND(KC78,$F78=$G78,$F78&gt;=PrSettings!$M$6),(ABS(JZ78-$F78)&lt;=1)*1,IF(AND(KC78,$F78+$G78&gt;=PrSettings!$M$8),(ABS(JZ78-$F78)+ABS(KA78-$G78)&lt;=1)*1,""))),"")</f>
        <v/>
      </c>
      <c r="KG78" s="220"/>
      <c r="KI78" s="186">
        <f t="shared" si="1098"/>
        <v>5</v>
      </c>
      <c r="KJ78" s="187" t="str">
        <f t="shared" si="1254"/>
        <v>Portugal</v>
      </c>
      <c r="KK78" s="188">
        <f t="shared" si="1255"/>
        <v>50</v>
      </c>
      <c r="KL78" s="187" t="str">
        <f t="shared" si="1256"/>
        <v>Uzbekistan</v>
      </c>
      <c r="KM78" s="222"/>
      <c r="KN78" s="222"/>
      <c r="KO78" s="218"/>
      <c r="KP78" s="188" t="str">
        <f t="shared" si="1257"/>
        <v/>
      </c>
      <c r="KQ78" s="188" t="str">
        <f>IF((KP78&lt;&gt;""),IF(OR($F78&lt;&gt;$G78,PrSettings!$M$4="●"),(($F78-$G78)=(KM78-KN78))*1,0),"")</f>
        <v/>
      </c>
      <c r="KR78" s="188" t="str">
        <f t="shared" si="1258"/>
        <v/>
      </c>
      <c r="KS78" s="188" t="str">
        <f>IF(KP78&lt;&gt;"",IF(ABS($F78-$G78)&gt;=PrSettings!$M$7,(ABS($F78-$G78-KM78+KN78)&lt;=1)*1,IF(AND(KP78,$F78=$G78,$F78&gt;=PrSettings!$M$6),(ABS(KM78-$F78)&lt;=1)*1,IF(AND(KP78,$F78+$G78&gt;=PrSettings!$M$8),(ABS(KM78-$F78)+ABS(KN78-$G78)&lt;=1)*1,""))),"")</f>
        <v/>
      </c>
      <c r="KT78" s="220"/>
      <c r="KV78" s="186">
        <f t="shared" si="1103"/>
        <v>5</v>
      </c>
      <c r="KW78" s="187" t="str">
        <f t="shared" si="1259"/>
        <v>Portugal</v>
      </c>
      <c r="KX78" s="188">
        <f t="shared" si="1260"/>
        <v>50</v>
      </c>
      <c r="KY78" s="187" t="str">
        <f t="shared" si="1261"/>
        <v>Uzbekistan</v>
      </c>
      <c r="KZ78" s="222"/>
      <c r="LA78" s="222"/>
      <c r="LB78" s="218"/>
      <c r="LC78" s="188" t="str">
        <f t="shared" si="1262"/>
        <v/>
      </c>
      <c r="LD78" s="188" t="str">
        <f>IF((LC78&lt;&gt;""),IF(OR($F78&lt;&gt;$G78,PrSettings!$M$4="●"),(($F78-$G78)=(KZ78-LA78))*1,0),"")</f>
        <v/>
      </c>
      <c r="LE78" s="188" t="str">
        <f t="shared" si="1263"/>
        <v/>
      </c>
      <c r="LF78" s="188" t="str">
        <f>IF(LC78&lt;&gt;"",IF(ABS($F78-$G78)&gt;=PrSettings!$M$7,(ABS($F78-$G78-KZ78+LA78)&lt;=1)*1,IF(AND(LC78,$F78=$G78,$F78&gt;=PrSettings!$M$6),(ABS(KZ78-$F78)&lt;=1)*1,IF(AND(LC78,$F78+$G78&gt;=PrSettings!$M$8),(ABS(KZ78-$F78)+ABS(LA78-$G78)&lt;=1)*1,""))),"")</f>
        <v/>
      </c>
      <c r="LG78" s="220"/>
      <c r="LI78" s="186">
        <f t="shared" si="1108"/>
        <v>5</v>
      </c>
      <c r="LJ78" s="187" t="str">
        <f t="shared" si="1264"/>
        <v>Portugal</v>
      </c>
      <c r="LK78" s="188">
        <f t="shared" si="1265"/>
        <v>50</v>
      </c>
      <c r="LL78" s="187" t="str">
        <f t="shared" si="1266"/>
        <v>Uzbekistan</v>
      </c>
      <c r="LM78" s="222"/>
      <c r="LN78" s="222"/>
      <c r="LO78" s="218"/>
      <c r="LP78" s="188" t="str">
        <f t="shared" si="1267"/>
        <v/>
      </c>
      <c r="LQ78" s="188" t="str">
        <f>IF((LP78&lt;&gt;""),IF(OR($F78&lt;&gt;$G78,PrSettings!$M$4="●"),(($F78-$G78)=(LM78-LN78))*1,0),"")</f>
        <v/>
      </c>
      <c r="LR78" s="188" t="str">
        <f t="shared" si="1268"/>
        <v/>
      </c>
      <c r="LS78" s="188" t="str">
        <f>IF(LP78&lt;&gt;"",IF(ABS($F78-$G78)&gt;=PrSettings!$M$7,(ABS($F78-$G78-LM78+LN78)&lt;=1)*1,IF(AND(LP78,$F78=$G78,$F78&gt;=PrSettings!$M$6),(ABS(LM78-$F78)&lt;=1)*1,IF(AND(LP78,$F78+$G78&gt;=PrSettings!$M$8),(ABS(LM78-$F78)+ABS(LN78-$G78)&lt;=1)*1,""))),"")</f>
        <v/>
      </c>
      <c r="LT78" s="220"/>
      <c r="LV78" s="186">
        <f t="shared" si="1113"/>
        <v>5</v>
      </c>
      <c r="LW78" s="187" t="str">
        <f t="shared" si="1269"/>
        <v>Portugal</v>
      </c>
      <c r="LX78" s="188">
        <f t="shared" si="1270"/>
        <v>50</v>
      </c>
      <c r="LY78" s="187" t="str">
        <f t="shared" si="1271"/>
        <v>Uzbekistan</v>
      </c>
      <c r="LZ78" s="222"/>
      <c r="MA78" s="222"/>
      <c r="MB78" s="218"/>
      <c r="MC78" s="188" t="str">
        <f t="shared" si="1272"/>
        <v/>
      </c>
      <c r="MD78" s="188" t="str">
        <f>IF((MC78&lt;&gt;""),IF(OR($F78&lt;&gt;$G78,PrSettings!$M$4="●"),(($F78-$G78)=(LZ78-MA78))*1,0),"")</f>
        <v/>
      </c>
      <c r="ME78" s="188" t="str">
        <f t="shared" si="1273"/>
        <v/>
      </c>
      <c r="MF78" s="188" t="str">
        <f>IF(MC78&lt;&gt;"",IF(ABS($F78-$G78)&gt;=PrSettings!$M$7,(ABS($F78-$G78-LZ78+MA78)&lt;=1)*1,IF(AND(MC78,$F78=$G78,$F78&gt;=PrSettings!$M$6),(ABS(LZ78-$F78)&lt;=1)*1,IF(AND(MC78,$F78+$G78&gt;=PrSettings!$M$8),(ABS(LZ78-$F78)+ABS(MA78-$G78)&lt;=1)*1,""))),"")</f>
        <v/>
      </c>
      <c r="MG78" s="220"/>
    </row>
    <row r="79" spans="2:345">
      <c r="B79" s="186">
        <f>INDEX(Groups!$C$7:$C$65,MATCH(C79,Groups!$D$7:$D$65,0))</f>
        <v>13</v>
      </c>
      <c r="C79" s="187" t="str">
        <f>CalcK!$P$25</f>
        <v>Colombia</v>
      </c>
      <c r="D79" s="188">
        <f>INDEX(Groups!$C$7:$C$65,MATCH(E79,Groups!$D$7:$D$65,0))</f>
        <v>46</v>
      </c>
      <c r="E79" s="187" t="str">
        <f>CalcK!$Q$25</f>
        <v>DR Congo</v>
      </c>
      <c r="F79" s="189" t="str">
        <f>CalcK!$R$25</f>
        <v/>
      </c>
      <c r="G79" s="190" t="str">
        <f>CalcK!$S$25</f>
        <v/>
      </c>
      <c r="I79" s="186">
        <f t="shared" si="988"/>
        <v>13</v>
      </c>
      <c r="J79" s="187" t="str">
        <f t="shared" si="1144"/>
        <v>Colombia</v>
      </c>
      <c r="K79" s="188">
        <f t="shared" si="1145"/>
        <v>46</v>
      </c>
      <c r="L79" s="187" t="str">
        <f t="shared" si="1146"/>
        <v>DR Congo</v>
      </c>
      <c r="M79" s="222"/>
      <c r="N79" s="222"/>
      <c r="O79" s="218"/>
      <c r="P79" s="188" t="str">
        <f t="shared" si="1147"/>
        <v/>
      </c>
      <c r="Q79" s="188" t="str">
        <f>IF((P79&lt;&gt;""),IF(OR($F79&lt;&gt;$G79,PrSettings!$M$4="●"),(($F79-$G79)=(M79-N79))*1,0),"")</f>
        <v/>
      </c>
      <c r="R79" s="188" t="str">
        <f t="shared" si="1148"/>
        <v/>
      </c>
      <c r="S79" s="188" t="str">
        <f>IF(P79&lt;&gt;"",IF(ABS($F79-$G79)&gt;=PrSettings!$M$7,(ABS($F79-$G79-M79+N79)&lt;=1)*1,IF(AND(P79,$F79=$G79,$F79&gt;=PrSettings!$M$6),(ABS(M79-$F79)&lt;=1)*1,IF(AND(P79,$F79+$G79&gt;=PrSettings!$M$8),(ABS(M79-$F79)+ABS(N79-$G79)&lt;=1)*1,""))),"")</f>
        <v/>
      </c>
      <c r="T79" s="220"/>
      <c r="V79" s="186">
        <f t="shared" si="993"/>
        <v>13</v>
      </c>
      <c r="W79" s="187" t="str">
        <f t="shared" si="1149"/>
        <v>Colombia</v>
      </c>
      <c r="X79" s="188">
        <f t="shared" si="1150"/>
        <v>46</v>
      </c>
      <c r="Y79" s="187" t="str">
        <f t="shared" si="1151"/>
        <v>DR Congo</v>
      </c>
      <c r="Z79" s="222"/>
      <c r="AA79" s="222"/>
      <c r="AB79" s="218"/>
      <c r="AC79" s="188" t="str">
        <f t="shared" si="1152"/>
        <v/>
      </c>
      <c r="AD79" s="188" t="str">
        <f>IF((AC79&lt;&gt;""),IF(OR($F79&lt;&gt;$G79,PrSettings!$M$4="●"),(($F79-$G79)=(Z79-AA79))*1,0),"")</f>
        <v/>
      </c>
      <c r="AE79" s="188" t="str">
        <f t="shared" si="1153"/>
        <v/>
      </c>
      <c r="AF79" s="188" t="str">
        <f>IF(AC79&lt;&gt;"",IF(ABS($F79-$G79)&gt;=PrSettings!$M$7,(ABS($F79-$G79-Z79+AA79)&lt;=1)*1,IF(AND(AC79,$F79=$G79,$F79&gt;=PrSettings!$M$6),(ABS(Z79-$F79)&lt;=1)*1,IF(AND(AC79,$F79+$G79&gt;=PrSettings!$M$8),(ABS(Z79-$F79)+ABS(AA79-$G79)&lt;=1)*1,""))),"")</f>
        <v/>
      </c>
      <c r="AG79" s="220"/>
      <c r="AI79" s="186">
        <f t="shared" si="998"/>
        <v>13</v>
      </c>
      <c r="AJ79" s="187" t="str">
        <f t="shared" si="1154"/>
        <v>Colombia</v>
      </c>
      <c r="AK79" s="188">
        <f t="shared" si="1155"/>
        <v>46</v>
      </c>
      <c r="AL79" s="187" t="str">
        <f t="shared" si="1156"/>
        <v>DR Congo</v>
      </c>
      <c r="AM79" s="222"/>
      <c r="AN79" s="222"/>
      <c r="AO79" s="218"/>
      <c r="AP79" s="188" t="str">
        <f t="shared" si="1157"/>
        <v/>
      </c>
      <c r="AQ79" s="188" t="str">
        <f>IF((AP79&lt;&gt;""),IF(OR($F79&lt;&gt;$G79,PrSettings!$M$4="●"),(($F79-$G79)=(AM79-AN79))*1,0),"")</f>
        <v/>
      </c>
      <c r="AR79" s="188" t="str">
        <f t="shared" si="1158"/>
        <v/>
      </c>
      <c r="AS79" s="188" t="str">
        <f>IF(AP79&lt;&gt;"",IF(ABS($F79-$G79)&gt;=PrSettings!$M$7,(ABS($F79-$G79-AM79+AN79)&lt;=1)*1,IF(AND(AP79,$F79=$G79,$F79&gt;=PrSettings!$M$6),(ABS(AM79-$F79)&lt;=1)*1,IF(AND(AP79,$F79+$G79&gt;=PrSettings!$M$8),(ABS(AM79-$F79)+ABS(AN79-$G79)&lt;=1)*1,""))),"")</f>
        <v/>
      </c>
      <c r="AT79" s="220"/>
      <c r="AV79" s="186">
        <f t="shared" si="1003"/>
        <v>13</v>
      </c>
      <c r="AW79" s="187" t="str">
        <f t="shared" si="1159"/>
        <v>Colombia</v>
      </c>
      <c r="AX79" s="188">
        <f t="shared" si="1160"/>
        <v>46</v>
      </c>
      <c r="AY79" s="187" t="str">
        <f t="shared" si="1161"/>
        <v>DR Congo</v>
      </c>
      <c r="AZ79" s="222"/>
      <c r="BA79" s="222"/>
      <c r="BB79" s="218"/>
      <c r="BC79" s="188" t="str">
        <f t="shared" si="1162"/>
        <v/>
      </c>
      <c r="BD79" s="188" t="str">
        <f>IF((BC79&lt;&gt;""),IF(OR($F79&lt;&gt;$G79,PrSettings!$M$4="●"),(($F79-$G79)=(AZ79-BA79))*1,0),"")</f>
        <v/>
      </c>
      <c r="BE79" s="188" t="str">
        <f t="shared" si="1163"/>
        <v/>
      </c>
      <c r="BF79" s="188" t="str">
        <f>IF(BC79&lt;&gt;"",IF(ABS($F79-$G79)&gt;=PrSettings!$M$7,(ABS($F79-$G79-AZ79+BA79)&lt;=1)*1,IF(AND(BC79,$F79=$G79,$F79&gt;=PrSettings!$M$6),(ABS(AZ79-$F79)&lt;=1)*1,IF(AND(BC79,$F79+$G79&gt;=PrSettings!$M$8),(ABS(AZ79-$F79)+ABS(BA79-$G79)&lt;=1)*1,""))),"")</f>
        <v/>
      </c>
      <c r="BG79" s="220"/>
      <c r="BI79" s="186">
        <f t="shared" si="1008"/>
        <v>13</v>
      </c>
      <c r="BJ79" s="187" t="str">
        <f t="shared" si="1164"/>
        <v>Colombia</v>
      </c>
      <c r="BK79" s="188">
        <f t="shared" si="1165"/>
        <v>46</v>
      </c>
      <c r="BL79" s="187" t="str">
        <f t="shared" si="1166"/>
        <v>DR Congo</v>
      </c>
      <c r="BM79" s="222"/>
      <c r="BN79" s="222"/>
      <c r="BO79" s="218"/>
      <c r="BP79" s="188" t="str">
        <f t="shared" si="1167"/>
        <v/>
      </c>
      <c r="BQ79" s="188" t="str">
        <f>IF((BP79&lt;&gt;""),IF(OR($F79&lt;&gt;$G79,PrSettings!$M$4="●"),(($F79-$G79)=(BM79-BN79))*1,0),"")</f>
        <v/>
      </c>
      <c r="BR79" s="188" t="str">
        <f t="shared" si="1168"/>
        <v/>
      </c>
      <c r="BS79" s="188" t="str">
        <f>IF(BP79&lt;&gt;"",IF(ABS($F79-$G79)&gt;=PrSettings!$M$7,(ABS($F79-$G79-BM79+BN79)&lt;=1)*1,IF(AND(BP79,$F79=$G79,$F79&gt;=PrSettings!$M$6),(ABS(BM79-$F79)&lt;=1)*1,IF(AND(BP79,$F79+$G79&gt;=PrSettings!$M$8),(ABS(BM79-$F79)+ABS(BN79-$G79)&lt;=1)*1,""))),"")</f>
        <v/>
      </c>
      <c r="BT79" s="220"/>
      <c r="BV79" s="186">
        <f t="shared" si="1013"/>
        <v>13</v>
      </c>
      <c r="BW79" s="187" t="str">
        <f t="shared" si="1169"/>
        <v>Colombia</v>
      </c>
      <c r="BX79" s="188">
        <f t="shared" si="1170"/>
        <v>46</v>
      </c>
      <c r="BY79" s="187" t="str">
        <f t="shared" si="1171"/>
        <v>DR Congo</v>
      </c>
      <c r="BZ79" s="222"/>
      <c r="CA79" s="222"/>
      <c r="CB79" s="218"/>
      <c r="CC79" s="188" t="str">
        <f t="shared" si="1172"/>
        <v/>
      </c>
      <c r="CD79" s="188" t="str">
        <f>IF((CC79&lt;&gt;""),IF(OR($F79&lt;&gt;$G79,PrSettings!$M$4="●"),(($F79-$G79)=(BZ79-CA79))*1,0),"")</f>
        <v/>
      </c>
      <c r="CE79" s="188" t="str">
        <f t="shared" si="1173"/>
        <v/>
      </c>
      <c r="CF79" s="188" t="str">
        <f>IF(CC79&lt;&gt;"",IF(ABS($F79-$G79)&gt;=PrSettings!$M$7,(ABS($F79-$G79-BZ79+CA79)&lt;=1)*1,IF(AND(CC79,$F79=$G79,$F79&gt;=PrSettings!$M$6),(ABS(BZ79-$F79)&lt;=1)*1,IF(AND(CC79,$F79+$G79&gt;=PrSettings!$M$8),(ABS(BZ79-$F79)+ABS(CA79-$G79)&lt;=1)*1,""))),"")</f>
        <v/>
      </c>
      <c r="CG79" s="220"/>
      <c r="CI79" s="186">
        <f t="shared" si="1018"/>
        <v>13</v>
      </c>
      <c r="CJ79" s="187" t="str">
        <f t="shared" si="1174"/>
        <v>Colombia</v>
      </c>
      <c r="CK79" s="188">
        <f t="shared" si="1175"/>
        <v>46</v>
      </c>
      <c r="CL79" s="187" t="str">
        <f t="shared" si="1176"/>
        <v>DR Congo</v>
      </c>
      <c r="CM79" s="222"/>
      <c r="CN79" s="222"/>
      <c r="CO79" s="218"/>
      <c r="CP79" s="188" t="str">
        <f t="shared" si="1177"/>
        <v/>
      </c>
      <c r="CQ79" s="188" t="str">
        <f>IF((CP79&lt;&gt;""),IF(OR($F79&lt;&gt;$G79,PrSettings!$M$4="●"),(($F79-$G79)=(CM79-CN79))*1,0),"")</f>
        <v/>
      </c>
      <c r="CR79" s="188" t="str">
        <f t="shared" si="1178"/>
        <v/>
      </c>
      <c r="CS79" s="188" t="str">
        <f>IF(CP79&lt;&gt;"",IF(ABS($F79-$G79)&gt;=PrSettings!$M$7,(ABS($F79-$G79-CM79+CN79)&lt;=1)*1,IF(AND(CP79,$F79=$G79,$F79&gt;=PrSettings!$M$6),(ABS(CM79-$F79)&lt;=1)*1,IF(AND(CP79,$F79+$G79&gt;=PrSettings!$M$8),(ABS(CM79-$F79)+ABS(CN79-$G79)&lt;=1)*1,""))),"")</f>
        <v/>
      </c>
      <c r="CT79" s="220"/>
      <c r="CV79" s="186">
        <f t="shared" si="1023"/>
        <v>13</v>
      </c>
      <c r="CW79" s="187" t="str">
        <f t="shared" si="1179"/>
        <v>Colombia</v>
      </c>
      <c r="CX79" s="188">
        <f t="shared" si="1180"/>
        <v>46</v>
      </c>
      <c r="CY79" s="187" t="str">
        <f t="shared" si="1181"/>
        <v>DR Congo</v>
      </c>
      <c r="CZ79" s="222"/>
      <c r="DA79" s="222"/>
      <c r="DB79" s="218"/>
      <c r="DC79" s="188" t="str">
        <f t="shared" si="1182"/>
        <v/>
      </c>
      <c r="DD79" s="188" t="str">
        <f>IF((DC79&lt;&gt;""),IF(OR($F79&lt;&gt;$G79,PrSettings!$M$4="●"),(($F79-$G79)=(CZ79-DA79))*1,0),"")</f>
        <v/>
      </c>
      <c r="DE79" s="188" t="str">
        <f t="shared" si="1183"/>
        <v/>
      </c>
      <c r="DF79" s="188" t="str">
        <f>IF(DC79&lt;&gt;"",IF(ABS($F79-$G79)&gt;=PrSettings!$M$7,(ABS($F79-$G79-CZ79+DA79)&lt;=1)*1,IF(AND(DC79,$F79=$G79,$F79&gt;=PrSettings!$M$6),(ABS(CZ79-$F79)&lt;=1)*1,IF(AND(DC79,$F79+$G79&gt;=PrSettings!$M$8),(ABS(CZ79-$F79)+ABS(DA79-$G79)&lt;=1)*1,""))),"")</f>
        <v/>
      </c>
      <c r="DG79" s="220"/>
      <c r="DI79" s="186">
        <f t="shared" si="1028"/>
        <v>13</v>
      </c>
      <c r="DJ79" s="187" t="str">
        <f t="shared" si="1184"/>
        <v>Colombia</v>
      </c>
      <c r="DK79" s="188">
        <f t="shared" si="1185"/>
        <v>46</v>
      </c>
      <c r="DL79" s="187" t="str">
        <f t="shared" si="1186"/>
        <v>DR Congo</v>
      </c>
      <c r="DM79" s="222"/>
      <c r="DN79" s="222"/>
      <c r="DO79" s="218"/>
      <c r="DP79" s="188" t="str">
        <f t="shared" si="1187"/>
        <v/>
      </c>
      <c r="DQ79" s="188" t="str">
        <f>IF((DP79&lt;&gt;""),IF(OR($F79&lt;&gt;$G79,PrSettings!$M$4="●"),(($F79-$G79)=(DM79-DN79))*1,0),"")</f>
        <v/>
      </c>
      <c r="DR79" s="188" t="str">
        <f t="shared" si="1188"/>
        <v/>
      </c>
      <c r="DS79" s="188" t="str">
        <f>IF(DP79&lt;&gt;"",IF(ABS($F79-$G79)&gt;=PrSettings!$M$7,(ABS($F79-$G79-DM79+DN79)&lt;=1)*1,IF(AND(DP79,$F79=$G79,$F79&gt;=PrSettings!$M$6),(ABS(DM79-$F79)&lt;=1)*1,IF(AND(DP79,$F79+$G79&gt;=PrSettings!$M$8),(ABS(DM79-$F79)+ABS(DN79-$G79)&lt;=1)*1,""))),"")</f>
        <v/>
      </c>
      <c r="DT79" s="220"/>
      <c r="DV79" s="186">
        <f t="shared" si="1033"/>
        <v>13</v>
      </c>
      <c r="DW79" s="187" t="str">
        <f t="shared" si="1189"/>
        <v>Colombia</v>
      </c>
      <c r="DX79" s="188">
        <f t="shared" si="1190"/>
        <v>46</v>
      </c>
      <c r="DY79" s="187" t="str">
        <f t="shared" si="1191"/>
        <v>DR Congo</v>
      </c>
      <c r="DZ79" s="222"/>
      <c r="EA79" s="222"/>
      <c r="EB79" s="218"/>
      <c r="EC79" s="188" t="str">
        <f t="shared" si="1192"/>
        <v/>
      </c>
      <c r="ED79" s="188" t="str">
        <f>IF((EC79&lt;&gt;""),IF(OR($F79&lt;&gt;$G79,PrSettings!$M$4="●"),(($F79-$G79)=(DZ79-EA79))*1,0),"")</f>
        <v/>
      </c>
      <c r="EE79" s="188" t="str">
        <f t="shared" si="1193"/>
        <v/>
      </c>
      <c r="EF79" s="188" t="str">
        <f>IF(EC79&lt;&gt;"",IF(ABS($F79-$G79)&gt;=PrSettings!$M$7,(ABS($F79-$G79-DZ79+EA79)&lt;=1)*1,IF(AND(EC79,$F79=$G79,$F79&gt;=PrSettings!$M$6),(ABS(DZ79-$F79)&lt;=1)*1,IF(AND(EC79,$F79+$G79&gt;=PrSettings!$M$8),(ABS(DZ79-$F79)+ABS(EA79-$G79)&lt;=1)*1,""))),"")</f>
        <v/>
      </c>
      <c r="EG79" s="220"/>
      <c r="EI79" s="186">
        <f t="shared" si="1038"/>
        <v>13</v>
      </c>
      <c r="EJ79" s="187" t="str">
        <f t="shared" si="1194"/>
        <v>Colombia</v>
      </c>
      <c r="EK79" s="188">
        <f t="shared" si="1195"/>
        <v>46</v>
      </c>
      <c r="EL79" s="187" t="str">
        <f t="shared" si="1196"/>
        <v>DR Congo</v>
      </c>
      <c r="EM79" s="222"/>
      <c r="EN79" s="222"/>
      <c r="EO79" s="218"/>
      <c r="EP79" s="188" t="str">
        <f t="shared" si="1197"/>
        <v/>
      </c>
      <c r="EQ79" s="188" t="str">
        <f>IF((EP79&lt;&gt;""),IF(OR($F79&lt;&gt;$G79,PrSettings!$M$4="●"),(($F79-$G79)=(EM79-EN79))*1,0),"")</f>
        <v/>
      </c>
      <c r="ER79" s="188" t="str">
        <f t="shared" si="1198"/>
        <v/>
      </c>
      <c r="ES79" s="188" t="str">
        <f>IF(EP79&lt;&gt;"",IF(ABS($F79-$G79)&gt;=PrSettings!$M$7,(ABS($F79-$G79-EM79+EN79)&lt;=1)*1,IF(AND(EP79,$F79=$G79,$F79&gt;=PrSettings!$M$6),(ABS(EM79-$F79)&lt;=1)*1,IF(AND(EP79,$F79+$G79&gt;=PrSettings!$M$8),(ABS(EM79-$F79)+ABS(EN79-$G79)&lt;=1)*1,""))),"")</f>
        <v/>
      </c>
      <c r="ET79" s="220"/>
      <c r="EV79" s="186">
        <f t="shared" si="1043"/>
        <v>13</v>
      </c>
      <c r="EW79" s="187" t="str">
        <f t="shared" si="1199"/>
        <v>Colombia</v>
      </c>
      <c r="EX79" s="188">
        <f t="shared" si="1200"/>
        <v>46</v>
      </c>
      <c r="EY79" s="187" t="str">
        <f t="shared" si="1201"/>
        <v>DR Congo</v>
      </c>
      <c r="EZ79" s="222"/>
      <c r="FA79" s="222"/>
      <c r="FB79" s="218"/>
      <c r="FC79" s="188" t="str">
        <f t="shared" si="1202"/>
        <v/>
      </c>
      <c r="FD79" s="188" t="str">
        <f>IF((FC79&lt;&gt;""),IF(OR($F79&lt;&gt;$G79,PrSettings!$M$4="●"),(($F79-$G79)=(EZ79-FA79))*1,0),"")</f>
        <v/>
      </c>
      <c r="FE79" s="188" t="str">
        <f t="shared" si="1203"/>
        <v/>
      </c>
      <c r="FF79" s="188" t="str">
        <f>IF(FC79&lt;&gt;"",IF(ABS($F79-$G79)&gt;=PrSettings!$M$7,(ABS($F79-$G79-EZ79+FA79)&lt;=1)*1,IF(AND(FC79,$F79=$G79,$F79&gt;=PrSettings!$M$6),(ABS(EZ79-$F79)&lt;=1)*1,IF(AND(FC79,$F79+$G79&gt;=PrSettings!$M$8),(ABS(EZ79-$F79)+ABS(FA79-$G79)&lt;=1)*1,""))),"")</f>
        <v/>
      </c>
      <c r="FG79" s="220"/>
      <c r="FI79" s="186">
        <f t="shared" si="1048"/>
        <v>13</v>
      </c>
      <c r="FJ79" s="187" t="str">
        <f t="shared" si="1204"/>
        <v>Colombia</v>
      </c>
      <c r="FK79" s="188">
        <f t="shared" si="1205"/>
        <v>46</v>
      </c>
      <c r="FL79" s="187" t="str">
        <f t="shared" si="1206"/>
        <v>DR Congo</v>
      </c>
      <c r="FM79" s="222"/>
      <c r="FN79" s="222"/>
      <c r="FO79" s="218"/>
      <c r="FP79" s="188" t="str">
        <f t="shared" si="1207"/>
        <v/>
      </c>
      <c r="FQ79" s="188" t="str">
        <f>IF((FP79&lt;&gt;""),IF(OR($F79&lt;&gt;$G79,PrSettings!$M$4="●"),(($F79-$G79)=(FM79-FN79))*1,0),"")</f>
        <v/>
      </c>
      <c r="FR79" s="188" t="str">
        <f t="shared" si="1208"/>
        <v/>
      </c>
      <c r="FS79" s="188" t="str">
        <f>IF(FP79&lt;&gt;"",IF(ABS($F79-$G79)&gt;=PrSettings!$M$7,(ABS($F79-$G79-FM79+FN79)&lt;=1)*1,IF(AND(FP79,$F79=$G79,$F79&gt;=PrSettings!$M$6),(ABS(FM79-$F79)&lt;=1)*1,IF(AND(FP79,$F79+$G79&gt;=PrSettings!$M$8),(ABS(FM79-$F79)+ABS(FN79-$G79)&lt;=1)*1,""))),"")</f>
        <v/>
      </c>
      <c r="FT79" s="220"/>
      <c r="FV79" s="186">
        <f t="shared" si="1053"/>
        <v>13</v>
      </c>
      <c r="FW79" s="187" t="str">
        <f t="shared" si="1209"/>
        <v>Colombia</v>
      </c>
      <c r="FX79" s="188">
        <f t="shared" si="1210"/>
        <v>46</v>
      </c>
      <c r="FY79" s="187" t="str">
        <f t="shared" si="1211"/>
        <v>DR Congo</v>
      </c>
      <c r="FZ79" s="222"/>
      <c r="GA79" s="222"/>
      <c r="GB79" s="218"/>
      <c r="GC79" s="188" t="str">
        <f t="shared" si="1212"/>
        <v/>
      </c>
      <c r="GD79" s="188" t="str">
        <f>IF((GC79&lt;&gt;""),IF(OR($F79&lt;&gt;$G79,PrSettings!$M$4="●"),(($F79-$G79)=(FZ79-GA79))*1,0),"")</f>
        <v/>
      </c>
      <c r="GE79" s="188" t="str">
        <f t="shared" si="1213"/>
        <v/>
      </c>
      <c r="GF79" s="188" t="str">
        <f>IF(GC79&lt;&gt;"",IF(ABS($F79-$G79)&gt;=PrSettings!$M$7,(ABS($F79-$G79-FZ79+GA79)&lt;=1)*1,IF(AND(GC79,$F79=$G79,$F79&gt;=PrSettings!$M$6),(ABS(FZ79-$F79)&lt;=1)*1,IF(AND(GC79,$F79+$G79&gt;=PrSettings!$M$8),(ABS(FZ79-$F79)+ABS(GA79-$G79)&lt;=1)*1,""))),"")</f>
        <v/>
      </c>
      <c r="GG79" s="220"/>
      <c r="GI79" s="186">
        <f t="shared" si="1058"/>
        <v>13</v>
      </c>
      <c r="GJ79" s="187" t="str">
        <f t="shared" si="1214"/>
        <v>Colombia</v>
      </c>
      <c r="GK79" s="188">
        <f t="shared" si="1215"/>
        <v>46</v>
      </c>
      <c r="GL79" s="187" t="str">
        <f t="shared" si="1216"/>
        <v>DR Congo</v>
      </c>
      <c r="GM79" s="222"/>
      <c r="GN79" s="222"/>
      <c r="GO79" s="218"/>
      <c r="GP79" s="188" t="str">
        <f t="shared" si="1217"/>
        <v/>
      </c>
      <c r="GQ79" s="188" t="str">
        <f>IF((GP79&lt;&gt;""),IF(OR($F79&lt;&gt;$G79,PrSettings!$M$4="●"),(($F79-$G79)=(GM79-GN79))*1,0),"")</f>
        <v/>
      </c>
      <c r="GR79" s="188" t="str">
        <f t="shared" si="1218"/>
        <v/>
      </c>
      <c r="GS79" s="188" t="str">
        <f>IF(GP79&lt;&gt;"",IF(ABS($F79-$G79)&gt;=PrSettings!$M$7,(ABS($F79-$G79-GM79+GN79)&lt;=1)*1,IF(AND(GP79,$F79=$G79,$F79&gt;=PrSettings!$M$6),(ABS(GM79-$F79)&lt;=1)*1,IF(AND(GP79,$F79+$G79&gt;=PrSettings!$M$8),(ABS(GM79-$F79)+ABS(GN79-$G79)&lt;=1)*1,""))),"")</f>
        <v/>
      </c>
      <c r="GT79" s="220"/>
      <c r="GV79" s="186">
        <f t="shared" si="1063"/>
        <v>13</v>
      </c>
      <c r="GW79" s="187" t="str">
        <f t="shared" si="1219"/>
        <v>Colombia</v>
      </c>
      <c r="GX79" s="188">
        <f t="shared" si="1220"/>
        <v>46</v>
      </c>
      <c r="GY79" s="187" t="str">
        <f t="shared" si="1221"/>
        <v>DR Congo</v>
      </c>
      <c r="GZ79" s="222"/>
      <c r="HA79" s="222"/>
      <c r="HB79" s="218"/>
      <c r="HC79" s="188" t="str">
        <f t="shared" si="1222"/>
        <v/>
      </c>
      <c r="HD79" s="188" t="str">
        <f>IF((HC79&lt;&gt;""),IF(OR($F79&lt;&gt;$G79,PrSettings!$M$4="●"),(($F79-$G79)=(GZ79-HA79))*1,0),"")</f>
        <v/>
      </c>
      <c r="HE79" s="188" t="str">
        <f t="shared" si="1223"/>
        <v/>
      </c>
      <c r="HF79" s="188" t="str">
        <f>IF(HC79&lt;&gt;"",IF(ABS($F79-$G79)&gt;=PrSettings!$M$7,(ABS($F79-$G79-GZ79+HA79)&lt;=1)*1,IF(AND(HC79,$F79=$G79,$F79&gt;=PrSettings!$M$6),(ABS(GZ79-$F79)&lt;=1)*1,IF(AND(HC79,$F79+$G79&gt;=PrSettings!$M$8),(ABS(GZ79-$F79)+ABS(HA79-$G79)&lt;=1)*1,""))),"")</f>
        <v/>
      </c>
      <c r="HG79" s="220"/>
      <c r="HI79" s="186">
        <f t="shared" si="1068"/>
        <v>13</v>
      </c>
      <c r="HJ79" s="187" t="str">
        <f t="shared" si="1224"/>
        <v>Colombia</v>
      </c>
      <c r="HK79" s="188">
        <f t="shared" si="1225"/>
        <v>46</v>
      </c>
      <c r="HL79" s="187" t="str">
        <f t="shared" si="1226"/>
        <v>DR Congo</v>
      </c>
      <c r="HM79" s="222"/>
      <c r="HN79" s="222"/>
      <c r="HO79" s="218"/>
      <c r="HP79" s="188" t="str">
        <f t="shared" si="1227"/>
        <v/>
      </c>
      <c r="HQ79" s="188" t="str">
        <f>IF((HP79&lt;&gt;""),IF(OR($F79&lt;&gt;$G79,PrSettings!$M$4="●"),(($F79-$G79)=(HM79-HN79))*1,0),"")</f>
        <v/>
      </c>
      <c r="HR79" s="188" t="str">
        <f t="shared" si="1228"/>
        <v/>
      </c>
      <c r="HS79" s="188" t="str">
        <f>IF(HP79&lt;&gt;"",IF(ABS($F79-$G79)&gt;=PrSettings!$M$7,(ABS($F79-$G79-HM79+HN79)&lt;=1)*1,IF(AND(HP79,$F79=$G79,$F79&gt;=PrSettings!$M$6),(ABS(HM79-$F79)&lt;=1)*1,IF(AND(HP79,$F79+$G79&gt;=PrSettings!$M$8),(ABS(HM79-$F79)+ABS(HN79-$G79)&lt;=1)*1,""))),"")</f>
        <v/>
      </c>
      <c r="HT79" s="220"/>
      <c r="HV79" s="186">
        <f t="shared" si="1073"/>
        <v>13</v>
      </c>
      <c r="HW79" s="187" t="str">
        <f t="shared" si="1229"/>
        <v>Colombia</v>
      </c>
      <c r="HX79" s="188">
        <f t="shared" si="1230"/>
        <v>46</v>
      </c>
      <c r="HY79" s="187" t="str">
        <f t="shared" si="1231"/>
        <v>DR Congo</v>
      </c>
      <c r="HZ79" s="222"/>
      <c r="IA79" s="222"/>
      <c r="IB79" s="218"/>
      <c r="IC79" s="188" t="str">
        <f t="shared" si="1232"/>
        <v/>
      </c>
      <c r="ID79" s="188" t="str">
        <f>IF((IC79&lt;&gt;""),IF(OR($F79&lt;&gt;$G79,PrSettings!$M$4="●"),(($F79-$G79)=(HZ79-IA79))*1,0),"")</f>
        <v/>
      </c>
      <c r="IE79" s="188" t="str">
        <f t="shared" si="1233"/>
        <v/>
      </c>
      <c r="IF79" s="188" t="str">
        <f>IF(IC79&lt;&gt;"",IF(ABS($F79-$G79)&gt;=PrSettings!$M$7,(ABS($F79-$G79-HZ79+IA79)&lt;=1)*1,IF(AND(IC79,$F79=$G79,$F79&gt;=PrSettings!$M$6),(ABS(HZ79-$F79)&lt;=1)*1,IF(AND(IC79,$F79+$G79&gt;=PrSettings!$M$8),(ABS(HZ79-$F79)+ABS(IA79-$G79)&lt;=1)*1,""))),"")</f>
        <v/>
      </c>
      <c r="IG79" s="220"/>
      <c r="II79" s="186">
        <f t="shared" si="1078"/>
        <v>13</v>
      </c>
      <c r="IJ79" s="187" t="str">
        <f t="shared" si="1234"/>
        <v>Colombia</v>
      </c>
      <c r="IK79" s="188">
        <f t="shared" si="1235"/>
        <v>46</v>
      </c>
      <c r="IL79" s="187" t="str">
        <f t="shared" si="1236"/>
        <v>DR Congo</v>
      </c>
      <c r="IM79" s="222"/>
      <c r="IN79" s="222"/>
      <c r="IO79" s="218"/>
      <c r="IP79" s="188" t="str">
        <f t="shared" si="1237"/>
        <v/>
      </c>
      <c r="IQ79" s="188" t="str">
        <f>IF((IP79&lt;&gt;""),IF(OR($F79&lt;&gt;$G79,PrSettings!$M$4="●"),(($F79-$G79)=(IM79-IN79))*1,0),"")</f>
        <v/>
      </c>
      <c r="IR79" s="188" t="str">
        <f t="shared" si="1238"/>
        <v/>
      </c>
      <c r="IS79" s="188" t="str">
        <f>IF(IP79&lt;&gt;"",IF(ABS($F79-$G79)&gt;=PrSettings!$M$7,(ABS($F79-$G79-IM79+IN79)&lt;=1)*1,IF(AND(IP79,$F79=$G79,$F79&gt;=PrSettings!$M$6),(ABS(IM79-$F79)&lt;=1)*1,IF(AND(IP79,$F79+$G79&gt;=PrSettings!$M$8),(ABS(IM79-$F79)+ABS(IN79-$G79)&lt;=1)*1,""))),"")</f>
        <v/>
      </c>
      <c r="IT79" s="220"/>
      <c r="IV79" s="186">
        <f t="shared" si="1083"/>
        <v>13</v>
      </c>
      <c r="IW79" s="187" t="str">
        <f t="shared" si="1239"/>
        <v>Colombia</v>
      </c>
      <c r="IX79" s="188">
        <f t="shared" si="1240"/>
        <v>46</v>
      </c>
      <c r="IY79" s="187" t="str">
        <f t="shared" si="1241"/>
        <v>DR Congo</v>
      </c>
      <c r="IZ79" s="222"/>
      <c r="JA79" s="222"/>
      <c r="JB79" s="218"/>
      <c r="JC79" s="188" t="str">
        <f t="shared" si="1242"/>
        <v/>
      </c>
      <c r="JD79" s="188" t="str">
        <f>IF((JC79&lt;&gt;""),IF(OR($F79&lt;&gt;$G79,PrSettings!$M$4="●"),(($F79-$G79)=(IZ79-JA79))*1,0),"")</f>
        <v/>
      </c>
      <c r="JE79" s="188" t="str">
        <f t="shared" si="1243"/>
        <v/>
      </c>
      <c r="JF79" s="188" t="str">
        <f>IF(JC79&lt;&gt;"",IF(ABS($F79-$G79)&gt;=PrSettings!$M$7,(ABS($F79-$G79-IZ79+JA79)&lt;=1)*1,IF(AND(JC79,$F79=$G79,$F79&gt;=PrSettings!$M$6),(ABS(IZ79-$F79)&lt;=1)*1,IF(AND(JC79,$F79+$G79&gt;=PrSettings!$M$8),(ABS(IZ79-$F79)+ABS(JA79-$G79)&lt;=1)*1,""))),"")</f>
        <v/>
      </c>
      <c r="JG79" s="220"/>
      <c r="JI79" s="186">
        <f t="shared" si="1088"/>
        <v>13</v>
      </c>
      <c r="JJ79" s="187" t="str">
        <f t="shared" si="1244"/>
        <v>Colombia</v>
      </c>
      <c r="JK79" s="188">
        <f t="shared" si="1245"/>
        <v>46</v>
      </c>
      <c r="JL79" s="187" t="str">
        <f t="shared" si="1246"/>
        <v>DR Congo</v>
      </c>
      <c r="JM79" s="222"/>
      <c r="JN79" s="222"/>
      <c r="JO79" s="218"/>
      <c r="JP79" s="188" t="str">
        <f t="shared" si="1247"/>
        <v/>
      </c>
      <c r="JQ79" s="188" t="str">
        <f>IF((JP79&lt;&gt;""),IF(OR($F79&lt;&gt;$G79,PrSettings!$M$4="●"),(($F79-$G79)=(JM79-JN79))*1,0),"")</f>
        <v/>
      </c>
      <c r="JR79" s="188" t="str">
        <f t="shared" si="1248"/>
        <v/>
      </c>
      <c r="JS79" s="188" t="str">
        <f>IF(JP79&lt;&gt;"",IF(ABS($F79-$G79)&gt;=PrSettings!$M$7,(ABS($F79-$G79-JM79+JN79)&lt;=1)*1,IF(AND(JP79,$F79=$G79,$F79&gt;=PrSettings!$M$6),(ABS(JM79-$F79)&lt;=1)*1,IF(AND(JP79,$F79+$G79&gt;=PrSettings!$M$8),(ABS(JM79-$F79)+ABS(JN79-$G79)&lt;=1)*1,""))),"")</f>
        <v/>
      </c>
      <c r="JT79" s="220"/>
      <c r="JV79" s="186">
        <f t="shared" si="1093"/>
        <v>13</v>
      </c>
      <c r="JW79" s="187" t="str">
        <f t="shared" si="1249"/>
        <v>Colombia</v>
      </c>
      <c r="JX79" s="188">
        <f t="shared" si="1250"/>
        <v>46</v>
      </c>
      <c r="JY79" s="187" t="str">
        <f t="shared" si="1251"/>
        <v>DR Congo</v>
      </c>
      <c r="JZ79" s="222"/>
      <c r="KA79" s="222"/>
      <c r="KB79" s="218"/>
      <c r="KC79" s="188" t="str">
        <f t="shared" si="1252"/>
        <v/>
      </c>
      <c r="KD79" s="188" t="str">
        <f>IF((KC79&lt;&gt;""),IF(OR($F79&lt;&gt;$G79,PrSettings!$M$4="●"),(($F79-$G79)=(JZ79-KA79))*1,0),"")</f>
        <v/>
      </c>
      <c r="KE79" s="188" t="str">
        <f t="shared" si="1253"/>
        <v/>
      </c>
      <c r="KF79" s="188" t="str">
        <f>IF(KC79&lt;&gt;"",IF(ABS($F79-$G79)&gt;=PrSettings!$M$7,(ABS($F79-$G79-JZ79+KA79)&lt;=1)*1,IF(AND(KC79,$F79=$G79,$F79&gt;=PrSettings!$M$6),(ABS(JZ79-$F79)&lt;=1)*1,IF(AND(KC79,$F79+$G79&gt;=PrSettings!$M$8),(ABS(JZ79-$F79)+ABS(KA79-$G79)&lt;=1)*1,""))),"")</f>
        <v/>
      </c>
      <c r="KG79" s="220"/>
      <c r="KI79" s="186">
        <f t="shared" si="1098"/>
        <v>13</v>
      </c>
      <c r="KJ79" s="187" t="str">
        <f t="shared" si="1254"/>
        <v>Colombia</v>
      </c>
      <c r="KK79" s="188">
        <f t="shared" si="1255"/>
        <v>46</v>
      </c>
      <c r="KL79" s="187" t="str">
        <f t="shared" si="1256"/>
        <v>DR Congo</v>
      </c>
      <c r="KM79" s="222"/>
      <c r="KN79" s="222"/>
      <c r="KO79" s="218"/>
      <c r="KP79" s="188" t="str">
        <f t="shared" si="1257"/>
        <v/>
      </c>
      <c r="KQ79" s="188" t="str">
        <f>IF((KP79&lt;&gt;""),IF(OR($F79&lt;&gt;$G79,PrSettings!$M$4="●"),(($F79-$G79)=(KM79-KN79))*1,0),"")</f>
        <v/>
      </c>
      <c r="KR79" s="188" t="str">
        <f t="shared" si="1258"/>
        <v/>
      </c>
      <c r="KS79" s="188" t="str">
        <f>IF(KP79&lt;&gt;"",IF(ABS($F79-$G79)&gt;=PrSettings!$M$7,(ABS($F79-$G79-KM79+KN79)&lt;=1)*1,IF(AND(KP79,$F79=$G79,$F79&gt;=PrSettings!$M$6),(ABS(KM79-$F79)&lt;=1)*1,IF(AND(KP79,$F79+$G79&gt;=PrSettings!$M$8),(ABS(KM79-$F79)+ABS(KN79-$G79)&lt;=1)*1,""))),"")</f>
        <v/>
      </c>
      <c r="KT79" s="220"/>
      <c r="KV79" s="186">
        <f t="shared" si="1103"/>
        <v>13</v>
      </c>
      <c r="KW79" s="187" t="str">
        <f t="shared" si="1259"/>
        <v>Colombia</v>
      </c>
      <c r="KX79" s="188">
        <f t="shared" si="1260"/>
        <v>46</v>
      </c>
      <c r="KY79" s="187" t="str">
        <f t="shared" si="1261"/>
        <v>DR Congo</v>
      </c>
      <c r="KZ79" s="222"/>
      <c r="LA79" s="222"/>
      <c r="LB79" s="218"/>
      <c r="LC79" s="188" t="str">
        <f t="shared" si="1262"/>
        <v/>
      </c>
      <c r="LD79" s="188" t="str">
        <f>IF((LC79&lt;&gt;""),IF(OR($F79&lt;&gt;$G79,PrSettings!$M$4="●"),(($F79-$G79)=(KZ79-LA79))*1,0),"")</f>
        <v/>
      </c>
      <c r="LE79" s="188" t="str">
        <f t="shared" si="1263"/>
        <v/>
      </c>
      <c r="LF79" s="188" t="str">
        <f>IF(LC79&lt;&gt;"",IF(ABS($F79-$G79)&gt;=PrSettings!$M$7,(ABS($F79-$G79-KZ79+LA79)&lt;=1)*1,IF(AND(LC79,$F79=$G79,$F79&gt;=PrSettings!$M$6),(ABS(KZ79-$F79)&lt;=1)*1,IF(AND(LC79,$F79+$G79&gt;=PrSettings!$M$8),(ABS(KZ79-$F79)+ABS(LA79-$G79)&lt;=1)*1,""))),"")</f>
        <v/>
      </c>
      <c r="LG79" s="220"/>
      <c r="LI79" s="186">
        <f t="shared" si="1108"/>
        <v>13</v>
      </c>
      <c r="LJ79" s="187" t="str">
        <f t="shared" si="1264"/>
        <v>Colombia</v>
      </c>
      <c r="LK79" s="188">
        <f t="shared" si="1265"/>
        <v>46</v>
      </c>
      <c r="LL79" s="187" t="str">
        <f t="shared" si="1266"/>
        <v>DR Congo</v>
      </c>
      <c r="LM79" s="222"/>
      <c r="LN79" s="222"/>
      <c r="LO79" s="218"/>
      <c r="LP79" s="188" t="str">
        <f t="shared" si="1267"/>
        <v/>
      </c>
      <c r="LQ79" s="188" t="str">
        <f>IF((LP79&lt;&gt;""),IF(OR($F79&lt;&gt;$G79,PrSettings!$M$4="●"),(($F79-$G79)=(LM79-LN79))*1,0),"")</f>
        <v/>
      </c>
      <c r="LR79" s="188" t="str">
        <f t="shared" si="1268"/>
        <v/>
      </c>
      <c r="LS79" s="188" t="str">
        <f>IF(LP79&lt;&gt;"",IF(ABS($F79-$G79)&gt;=PrSettings!$M$7,(ABS($F79-$G79-LM79+LN79)&lt;=1)*1,IF(AND(LP79,$F79=$G79,$F79&gt;=PrSettings!$M$6),(ABS(LM79-$F79)&lt;=1)*1,IF(AND(LP79,$F79+$G79&gt;=PrSettings!$M$8),(ABS(LM79-$F79)+ABS(LN79-$G79)&lt;=1)*1,""))),"")</f>
        <v/>
      </c>
      <c r="LT79" s="220"/>
      <c r="LV79" s="186">
        <f t="shared" si="1113"/>
        <v>13</v>
      </c>
      <c r="LW79" s="187" t="str">
        <f t="shared" si="1269"/>
        <v>Colombia</v>
      </c>
      <c r="LX79" s="188">
        <f t="shared" si="1270"/>
        <v>46</v>
      </c>
      <c r="LY79" s="187" t="str">
        <f t="shared" si="1271"/>
        <v>DR Congo</v>
      </c>
      <c r="LZ79" s="222"/>
      <c r="MA79" s="222"/>
      <c r="MB79" s="218"/>
      <c r="MC79" s="188" t="str">
        <f t="shared" si="1272"/>
        <v/>
      </c>
      <c r="MD79" s="188" t="str">
        <f>IF((MC79&lt;&gt;""),IF(OR($F79&lt;&gt;$G79,PrSettings!$M$4="●"),(($F79-$G79)=(LZ79-MA79))*1,0),"")</f>
        <v/>
      </c>
      <c r="ME79" s="188" t="str">
        <f t="shared" si="1273"/>
        <v/>
      </c>
      <c r="MF79" s="188" t="str">
        <f>IF(MC79&lt;&gt;"",IF(ABS($F79-$G79)&gt;=PrSettings!$M$7,(ABS($F79-$G79-LZ79+MA79)&lt;=1)*1,IF(AND(MC79,$F79=$G79,$F79&gt;=PrSettings!$M$6),(ABS(LZ79-$F79)&lt;=1)*1,IF(AND(MC79,$F79+$G79&gt;=PrSettings!$M$8),(ABS(LZ79-$F79)+ABS(MA79-$G79)&lt;=1)*1,""))),"")</f>
        <v/>
      </c>
      <c r="MG79" s="220"/>
    </row>
    <row r="80" spans="2:345">
      <c r="B80" s="186">
        <f>INDEX(Groups!$C$7:$C$65,MATCH(C80,Groups!$D$7:$D$65,0))</f>
        <v>13</v>
      </c>
      <c r="C80" s="187" t="str">
        <f>CalcK!$P$26</f>
        <v>Colombia</v>
      </c>
      <c r="D80" s="188">
        <f>INDEX(Groups!$C$7:$C$65,MATCH(E80,Groups!$D$7:$D$65,0))</f>
        <v>5</v>
      </c>
      <c r="E80" s="187" t="str">
        <f>CalcK!$Q$26</f>
        <v>Portugal</v>
      </c>
      <c r="F80" s="189" t="str">
        <f>CalcK!$R$26</f>
        <v/>
      </c>
      <c r="G80" s="190" t="str">
        <f>CalcK!$S$26</f>
        <v/>
      </c>
      <c r="I80" s="186">
        <f t="shared" si="988"/>
        <v>13</v>
      </c>
      <c r="J80" s="187" t="str">
        <f t="shared" si="1144"/>
        <v>Colombia</v>
      </c>
      <c r="K80" s="188">
        <f t="shared" si="1145"/>
        <v>5</v>
      </c>
      <c r="L80" s="187" t="str">
        <f t="shared" si="1146"/>
        <v>Portugal</v>
      </c>
      <c r="M80" s="222"/>
      <c r="N80" s="222"/>
      <c r="O80" s="218"/>
      <c r="P80" s="188" t="str">
        <f t="shared" si="1147"/>
        <v/>
      </c>
      <c r="Q80" s="188" t="str">
        <f>IF((P80&lt;&gt;""),IF(OR($F80&lt;&gt;$G80,PrSettings!$M$4="●"),(($F80-$G80)=(M80-N80))*1,0),"")</f>
        <v/>
      </c>
      <c r="R80" s="188" t="str">
        <f t="shared" si="1148"/>
        <v/>
      </c>
      <c r="S80" s="188" t="str">
        <f>IF(P80&lt;&gt;"",IF(ABS($F80-$G80)&gt;=PrSettings!$M$7,(ABS($F80-$G80-M80+N80)&lt;=1)*1,IF(AND(P80,$F80=$G80,$F80&gt;=PrSettings!$M$6),(ABS(M80-$F80)&lt;=1)*1,IF(AND(P80,$F80+$G80&gt;=PrSettings!$M$8),(ABS(M80-$F80)+ABS(N80-$G80)&lt;=1)*1,""))),"")</f>
        <v/>
      </c>
      <c r="T80" s="220"/>
      <c r="V80" s="186">
        <f t="shared" si="993"/>
        <v>13</v>
      </c>
      <c r="W80" s="187" t="str">
        <f t="shared" si="1149"/>
        <v>Colombia</v>
      </c>
      <c r="X80" s="188">
        <f t="shared" si="1150"/>
        <v>5</v>
      </c>
      <c r="Y80" s="187" t="str">
        <f t="shared" si="1151"/>
        <v>Portugal</v>
      </c>
      <c r="Z80" s="222"/>
      <c r="AA80" s="222"/>
      <c r="AB80" s="218"/>
      <c r="AC80" s="188" t="str">
        <f t="shared" si="1152"/>
        <v/>
      </c>
      <c r="AD80" s="188" t="str">
        <f>IF((AC80&lt;&gt;""),IF(OR($F80&lt;&gt;$G80,PrSettings!$M$4="●"),(($F80-$G80)=(Z80-AA80))*1,0),"")</f>
        <v/>
      </c>
      <c r="AE80" s="188" t="str">
        <f t="shared" si="1153"/>
        <v/>
      </c>
      <c r="AF80" s="188" t="str">
        <f>IF(AC80&lt;&gt;"",IF(ABS($F80-$G80)&gt;=PrSettings!$M$7,(ABS($F80-$G80-Z80+AA80)&lt;=1)*1,IF(AND(AC80,$F80=$G80,$F80&gt;=PrSettings!$M$6),(ABS(Z80-$F80)&lt;=1)*1,IF(AND(AC80,$F80+$G80&gt;=PrSettings!$M$8),(ABS(Z80-$F80)+ABS(AA80-$G80)&lt;=1)*1,""))),"")</f>
        <v/>
      </c>
      <c r="AG80" s="220"/>
      <c r="AI80" s="186">
        <f t="shared" si="998"/>
        <v>13</v>
      </c>
      <c r="AJ80" s="187" t="str">
        <f t="shared" si="1154"/>
        <v>Colombia</v>
      </c>
      <c r="AK80" s="188">
        <f t="shared" si="1155"/>
        <v>5</v>
      </c>
      <c r="AL80" s="187" t="str">
        <f t="shared" si="1156"/>
        <v>Portugal</v>
      </c>
      <c r="AM80" s="222"/>
      <c r="AN80" s="222"/>
      <c r="AO80" s="218"/>
      <c r="AP80" s="188" t="str">
        <f t="shared" si="1157"/>
        <v/>
      </c>
      <c r="AQ80" s="188" t="str">
        <f>IF((AP80&lt;&gt;""),IF(OR($F80&lt;&gt;$G80,PrSettings!$M$4="●"),(($F80-$G80)=(AM80-AN80))*1,0),"")</f>
        <v/>
      </c>
      <c r="AR80" s="188" t="str">
        <f t="shared" si="1158"/>
        <v/>
      </c>
      <c r="AS80" s="188" t="str">
        <f>IF(AP80&lt;&gt;"",IF(ABS($F80-$G80)&gt;=PrSettings!$M$7,(ABS($F80-$G80-AM80+AN80)&lt;=1)*1,IF(AND(AP80,$F80=$G80,$F80&gt;=PrSettings!$M$6),(ABS(AM80-$F80)&lt;=1)*1,IF(AND(AP80,$F80+$G80&gt;=PrSettings!$M$8),(ABS(AM80-$F80)+ABS(AN80-$G80)&lt;=1)*1,""))),"")</f>
        <v/>
      </c>
      <c r="AT80" s="220"/>
      <c r="AV80" s="186">
        <f t="shared" si="1003"/>
        <v>13</v>
      </c>
      <c r="AW80" s="187" t="str">
        <f t="shared" si="1159"/>
        <v>Colombia</v>
      </c>
      <c r="AX80" s="188">
        <f t="shared" si="1160"/>
        <v>5</v>
      </c>
      <c r="AY80" s="187" t="str">
        <f t="shared" si="1161"/>
        <v>Portugal</v>
      </c>
      <c r="AZ80" s="222"/>
      <c r="BA80" s="222"/>
      <c r="BB80" s="218"/>
      <c r="BC80" s="188" t="str">
        <f t="shared" si="1162"/>
        <v/>
      </c>
      <c r="BD80" s="188" t="str">
        <f>IF((BC80&lt;&gt;""),IF(OR($F80&lt;&gt;$G80,PrSettings!$M$4="●"),(($F80-$G80)=(AZ80-BA80))*1,0),"")</f>
        <v/>
      </c>
      <c r="BE80" s="188" t="str">
        <f t="shared" si="1163"/>
        <v/>
      </c>
      <c r="BF80" s="188" t="str">
        <f>IF(BC80&lt;&gt;"",IF(ABS($F80-$G80)&gt;=PrSettings!$M$7,(ABS($F80-$G80-AZ80+BA80)&lt;=1)*1,IF(AND(BC80,$F80=$G80,$F80&gt;=PrSettings!$M$6),(ABS(AZ80-$F80)&lt;=1)*1,IF(AND(BC80,$F80+$G80&gt;=PrSettings!$M$8),(ABS(AZ80-$F80)+ABS(BA80-$G80)&lt;=1)*1,""))),"")</f>
        <v/>
      </c>
      <c r="BG80" s="220"/>
      <c r="BI80" s="186">
        <f t="shared" si="1008"/>
        <v>13</v>
      </c>
      <c r="BJ80" s="187" t="str">
        <f t="shared" si="1164"/>
        <v>Colombia</v>
      </c>
      <c r="BK80" s="188">
        <f t="shared" si="1165"/>
        <v>5</v>
      </c>
      <c r="BL80" s="187" t="str">
        <f t="shared" si="1166"/>
        <v>Portugal</v>
      </c>
      <c r="BM80" s="222"/>
      <c r="BN80" s="222"/>
      <c r="BO80" s="218"/>
      <c r="BP80" s="188" t="str">
        <f t="shared" si="1167"/>
        <v/>
      </c>
      <c r="BQ80" s="188" t="str">
        <f>IF((BP80&lt;&gt;""),IF(OR($F80&lt;&gt;$G80,PrSettings!$M$4="●"),(($F80-$G80)=(BM80-BN80))*1,0),"")</f>
        <v/>
      </c>
      <c r="BR80" s="188" t="str">
        <f t="shared" si="1168"/>
        <v/>
      </c>
      <c r="BS80" s="188" t="str">
        <f>IF(BP80&lt;&gt;"",IF(ABS($F80-$G80)&gt;=PrSettings!$M$7,(ABS($F80-$G80-BM80+BN80)&lt;=1)*1,IF(AND(BP80,$F80=$G80,$F80&gt;=PrSettings!$M$6),(ABS(BM80-$F80)&lt;=1)*1,IF(AND(BP80,$F80+$G80&gt;=PrSettings!$M$8),(ABS(BM80-$F80)+ABS(BN80-$G80)&lt;=1)*1,""))),"")</f>
        <v/>
      </c>
      <c r="BT80" s="220"/>
      <c r="BV80" s="186">
        <f t="shared" si="1013"/>
        <v>13</v>
      </c>
      <c r="BW80" s="187" t="str">
        <f t="shared" si="1169"/>
        <v>Colombia</v>
      </c>
      <c r="BX80" s="188">
        <f t="shared" si="1170"/>
        <v>5</v>
      </c>
      <c r="BY80" s="187" t="str">
        <f t="shared" si="1171"/>
        <v>Portugal</v>
      </c>
      <c r="BZ80" s="222"/>
      <c r="CA80" s="222"/>
      <c r="CB80" s="218"/>
      <c r="CC80" s="188" t="str">
        <f t="shared" si="1172"/>
        <v/>
      </c>
      <c r="CD80" s="188" t="str">
        <f>IF((CC80&lt;&gt;""),IF(OR($F80&lt;&gt;$G80,PrSettings!$M$4="●"),(($F80-$G80)=(BZ80-CA80))*1,0),"")</f>
        <v/>
      </c>
      <c r="CE80" s="188" t="str">
        <f t="shared" si="1173"/>
        <v/>
      </c>
      <c r="CF80" s="188" t="str">
        <f>IF(CC80&lt;&gt;"",IF(ABS($F80-$G80)&gt;=PrSettings!$M$7,(ABS($F80-$G80-BZ80+CA80)&lt;=1)*1,IF(AND(CC80,$F80=$G80,$F80&gt;=PrSettings!$M$6),(ABS(BZ80-$F80)&lt;=1)*1,IF(AND(CC80,$F80+$G80&gt;=PrSettings!$M$8),(ABS(BZ80-$F80)+ABS(CA80-$G80)&lt;=1)*1,""))),"")</f>
        <v/>
      </c>
      <c r="CG80" s="220"/>
      <c r="CI80" s="186">
        <f t="shared" si="1018"/>
        <v>13</v>
      </c>
      <c r="CJ80" s="187" t="str">
        <f t="shared" si="1174"/>
        <v>Colombia</v>
      </c>
      <c r="CK80" s="188">
        <f t="shared" si="1175"/>
        <v>5</v>
      </c>
      <c r="CL80" s="187" t="str">
        <f t="shared" si="1176"/>
        <v>Portugal</v>
      </c>
      <c r="CM80" s="222"/>
      <c r="CN80" s="222"/>
      <c r="CO80" s="218"/>
      <c r="CP80" s="188" t="str">
        <f t="shared" si="1177"/>
        <v/>
      </c>
      <c r="CQ80" s="188" t="str">
        <f>IF((CP80&lt;&gt;""),IF(OR($F80&lt;&gt;$G80,PrSettings!$M$4="●"),(($F80-$G80)=(CM80-CN80))*1,0),"")</f>
        <v/>
      </c>
      <c r="CR80" s="188" t="str">
        <f t="shared" si="1178"/>
        <v/>
      </c>
      <c r="CS80" s="188" t="str">
        <f>IF(CP80&lt;&gt;"",IF(ABS($F80-$G80)&gt;=PrSettings!$M$7,(ABS($F80-$G80-CM80+CN80)&lt;=1)*1,IF(AND(CP80,$F80=$G80,$F80&gt;=PrSettings!$M$6),(ABS(CM80-$F80)&lt;=1)*1,IF(AND(CP80,$F80+$G80&gt;=PrSettings!$M$8),(ABS(CM80-$F80)+ABS(CN80-$G80)&lt;=1)*1,""))),"")</f>
        <v/>
      </c>
      <c r="CT80" s="220"/>
      <c r="CV80" s="186">
        <f t="shared" si="1023"/>
        <v>13</v>
      </c>
      <c r="CW80" s="187" t="str">
        <f t="shared" si="1179"/>
        <v>Colombia</v>
      </c>
      <c r="CX80" s="188">
        <f t="shared" si="1180"/>
        <v>5</v>
      </c>
      <c r="CY80" s="187" t="str">
        <f t="shared" si="1181"/>
        <v>Portugal</v>
      </c>
      <c r="CZ80" s="222"/>
      <c r="DA80" s="222"/>
      <c r="DB80" s="218"/>
      <c r="DC80" s="188" t="str">
        <f t="shared" si="1182"/>
        <v/>
      </c>
      <c r="DD80" s="188" t="str">
        <f>IF((DC80&lt;&gt;""),IF(OR($F80&lt;&gt;$G80,PrSettings!$M$4="●"),(($F80-$G80)=(CZ80-DA80))*1,0),"")</f>
        <v/>
      </c>
      <c r="DE80" s="188" t="str">
        <f t="shared" si="1183"/>
        <v/>
      </c>
      <c r="DF80" s="188" t="str">
        <f>IF(DC80&lt;&gt;"",IF(ABS($F80-$G80)&gt;=PrSettings!$M$7,(ABS($F80-$G80-CZ80+DA80)&lt;=1)*1,IF(AND(DC80,$F80=$G80,$F80&gt;=PrSettings!$M$6),(ABS(CZ80-$F80)&lt;=1)*1,IF(AND(DC80,$F80+$G80&gt;=PrSettings!$M$8),(ABS(CZ80-$F80)+ABS(DA80-$G80)&lt;=1)*1,""))),"")</f>
        <v/>
      </c>
      <c r="DG80" s="220"/>
      <c r="DI80" s="186">
        <f t="shared" si="1028"/>
        <v>13</v>
      </c>
      <c r="DJ80" s="187" t="str">
        <f t="shared" si="1184"/>
        <v>Colombia</v>
      </c>
      <c r="DK80" s="188">
        <f t="shared" si="1185"/>
        <v>5</v>
      </c>
      <c r="DL80" s="187" t="str">
        <f t="shared" si="1186"/>
        <v>Portugal</v>
      </c>
      <c r="DM80" s="222"/>
      <c r="DN80" s="222"/>
      <c r="DO80" s="218"/>
      <c r="DP80" s="188" t="str">
        <f t="shared" si="1187"/>
        <v/>
      </c>
      <c r="DQ80" s="188" t="str">
        <f>IF((DP80&lt;&gt;""),IF(OR($F80&lt;&gt;$G80,PrSettings!$M$4="●"),(($F80-$G80)=(DM80-DN80))*1,0),"")</f>
        <v/>
      </c>
      <c r="DR80" s="188" t="str">
        <f t="shared" si="1188"/>
        <v/>
      </c>
      <c r="DS80" s="188" t="str">
        <f>IF(DP80&lt;&gt;"",IF(ABS($F80-$G80)&gt;=PrSettings!$M$7,(ABS($F80-$G80-DM80+DN80)&lt;=1)*1,IF(AND(DP80,$F80=$G80,$F80&gt;=PrSettings!$M$6),(ABS(DM80-$F80)&lt;=1)*1,IF(AND(DP80,$F80+$G80&gt;=PrSettings!$M$8),(ABS(DM80-$F80)+ABS(DN80-$G80)&lt;=1)*1,""))),"")</f>
        <v/>
      </c>
      <c r="DT80" s="220"/>
      <c r="DV80" s="186">
        <f t="shared" si="1033"/>
        <v>13</v>
      </c>
      <c r="DW80" s="187" t="str">
        <f t="shared" si="1189"/>
        <v>Colombia</v>
      </c>
      <c r="DX80" s="188">
        <f t="shared" si="1190"/>
        <v>5</v>
      </c>
      <c r="DY80" s="187" t="str">
        <f t="shared" si="1191"/>
        <v>Portugal</v>
      </c>
      <c r="DZ80" s="222"/>
      <c r="EA80" s="222"/>
      <c r="EB80" s="218"/>
      <c r="EC80" s="188" t="str">
        <f t="shared" si="1192"/>
        <v/>
      </c>
      <c r="ED80" s="188" t="str">
        <f>IF((EC80&lt;&gt;""),IF(OR($F80&lt;&gt;$G80,PrSettings!$M$4="●"),(($F80-$G80)=(DZ80-EA80))*1,0),"")</f>
        <v/>
      </c>
      <c r="EE80" s="188" t="str">
        <f t="shared" si="1193"/>
        <v/>
      </c>
      <c r="EF80" s="188" t="str">
        <f>IF(EC80&lt;&gt;"",IF(ABS($F80-$G80)&gt;=PrSettings!$M$7,(ABS($F80-$G80-DZ80+EA80)&lt;=1)*1,IF(AND(EC80,$F80=$G80,$F80&gt;=PrSettings!$M$6),(ABS(DZ80-$F80)&lt;=1)*1,IF(AND(EC80,$F80+$G80&gt;=PrSettings!$M$8),(ABS(DZ80-$F80)+ABS(EA80-$G80)&lt;=1)*1,""))),"")</f>
        <v/>
      </c>
      <c r="EG80" s="220"/>
      <c r="EI80" s="186">
        <f t="shared" si="1038"/>
        <v>13</v>
      </c>
      <c r="EJ80" s="187" t="str">
        <f t="shared" si="1194"/>
        <v>Colombia</v>
      </c>
      <c r="EK80" s="188">
        <f t="shared" si="1195"/>
        <v>5</v>
      </c>
      <c r="EL80" s="187" t="str">
        <f t="shared" si="1196"/>
        <v>Portugal</v>
      </c>
      <c r="EM80" s="222"/>
      <c r="EN80" s="222"/>
      <c r="EO80" s="218"/>
      <c r="EP80" s="188" t="str">
        <f t="shared" si="1197"/>
        <v/>
      </c>
      <c r="EQ80" s="188" t="str">
        <f>IF((EP80&lt;&gt;""),IF(OR($F80&lt;&gt;$G80,PrSettings!$M$4="●"),(($F80-$G80)=(EM80-EN80))*1,0),"")</f>
        <v/>
      </c>
      <c r="ER80" s="188" t="str">
        <f t="shared" si="1198"/>
        <v/>
      </c>
      <c r="ES80" s="188" t="str">
        <f>IF(EP80&lt;&gt;"",IF(ABS($F80-$G80)&gt;=PrSettings!$M$7,(ABS($F80-$G80-EM80+EN80)&lt;=1)*1,IF(AND(EP80,$F80=$G80,$F80&gt;=PrSettings!$M$6),(ABS(EM80-$F80)&lt;=1)*1,IF(AND(EP80,$F80+$G80&gt;=PrSettings!$M$8),(ABS(EM80-$F80)+ABS(EN80-$G80)&lt;=1)*1,""))),"")</f>
        <v/>
      </c>
      <c r="ET80" s="220"/>
      <c r="EV80" s="186">
        <f t="shared" si="1043"/>
        <v>13</v>
      </c>
      <c r="EW80" s="187" t="str">
        <f t="shared" si="1199"/>
        <v>Colombia</v>
      </c>
      <c r="EX80" s="188">
        <f t="shared" si="1200"/>
        <v>5</v>
      </c>
      <c r="EY80" s="187" t="str">
        <f t="shared" si="1201"/>
        <v>Portugal</v>
      </c>
      <c r="EZ80" s="222"/>
      <c r="FA80" s="222"/>
      <c r="FB80" s="218"/>
      <c r="FC80" s="188" t="str">
        <f t="shared" si="1202"/>
        <v/>
      </c>
      <c r="FD80" s="188" t="str">
        <f>IF((FC80&lt;&gt;""),IF(OR($F80&lt;&gt;$G80,PrSettings!$M$4="●"),(($F80-$G80)=(EZ80-FA80))*1,0),"")</f>
        <v/>
      </c>
      <c r="FE80" s="188" t="str">
        <f t="shared" si="1203"/>
        <v/>
      </c>
      <c r="FF80" s="188" t="str">
        <f>IF(FC80&lt;&gt;"",IF(ABS($F80-$G80)&gt;=PrSettings!$M$7,(ABS($F80-$G80-EZ80+FA80)&lt;=1)*1,IF(AND(FC80,$F80=$G80,$F80&gt;=PrSettings!$M$6),(ABS(EZ80-$F80)&lt;=1)*1,IF(AND(FC80,$F80+$G80&gt;=PrSettings!$M$8),(ABS(EZ80-$F80)+ABS(FA80-$G80)&lt;=1)*1,""))),"")</f>
        <v/>
      </c>
      <c r="FG80" s="220"/>
      <c r="FI80" s="186">
        <f t="shared" si="1048"/>
        <v>13</v>
      </c>
      <c r="FJ80" s="187" t="str">
        <f t="shared" si="1204"/>
        <v>Colombia</v>
      </c>
      <c r="FK80" s="188">
        <f t="shared" si="1205"/>
        <v>5</v>
      </c>
      <c r="FL80" s="187" t="str">
        <f t="shared" si="1206"/>
        <v>Portugal</v>
      </c>
      <c r="FM80" s="222"/>
      <c r="FN80" s="222"/>
      <c r="FO80" s="218"/>
      <c r="FP80" s="188" t="str">
        <f t="shared" si="1207"/>
        <v/>
      </c>
      <c r="FQ80" s="188" t="str">
        <f>IF((FP80&lt;&gt;""),IF(OR($F80&lt;&gt;$G80,PrSettings!$M$4="●"),(($F80-$G80)=(FM80-FN80))*1,0),"")</f>
        <v/>
      </c>
      <c r="FR80" s="188" t="str">
        <f t="shared" si="1208"/>
        <v/>
      </c>
      <c r="FS80" s="188" t="str">
        <f>IF(FP80&lt;&gt;"",IF(ABS($F80-$G80)&gt;=PrSettings!$M$7,(ABS($F80-$G80-FM80+FN80)&lt;=1)*1,IF(AND(FP80,$F80=$G80,$F80&gt;=PrSettings!$M$6),(ABS(FM80-$F80)&lt;=1)*1,IF(AND(FP80,$F80+$G80&gt;=PrSettings!$M$8),(ABS(FM80-$F80)+ABS(FN80-$G80)&lt;=1)*1,""))),"")</f>
        <v/>
      </c>
      <c r="FT80" s="220"/>
      <c r="FV80" s="186">
        <f t="shared" si="1053"/>
        <v>13</v>
      </c>
      <c r="FW80" s="187" t="str">
        <f t="shared" si="1209"/>
        <v>Colombia</v>
      </c>
      <c r="FX80" s="188">
        <f t="shared" si="1210"/>
        <v>5</v>
      </c>
      <c r="FY80" s="187" t="str">
        <f t="shared" si="1211"/>
        <v>Portugal</v>
      </c>
      <c r="FZ80" s="222"/>
      <c r="GA80" s="222"/>
      <c r="GB80" s="218"/>
      <c r="GC80" s="188" t="str">
        <f t="shared" si="1212"/>
        <v/>
      </c>
      <c r="GD80" s="188" t="str">
        <f>IF((GC80&lt;&gt;""),IF(OR($F80&lt;&gt;$G80,PrSettings!$M$4="●"),(($F80-$G80)=(FZ80-GA80))*1,0),"")</f>
        <v/>
      </c>
      <c r="GE80" s="188" t="str">
        <f t="shared" si="1213"/>
        <v/>
      </c>
      <c r="GF80" s="188" t="str">
        <f>IF(GC80&lt;&gt;"",IF(ABS($F80-$G80)&gt;=PrSettings!$M$7,(ABS($F80-$G80-FZ80+GA80)&lt;=1)*1,IF(AND(GC80,$F80=$G80,$F80&gt;=PrSettings!$M$6),(ABS(FZ80-$F80)&lt;=1)*1,IF(AND(GC80,$F80+$G80&gt;=PrSettings!$M$8),(ABS(FZ80-$F80)+ABS(GA80-$G80)&lt;=1)*1,""))),"")</f>
        <v/>
      </c>
      <c r="GG80" s="220"/>
      <c r="GI80" s="186">
        <f t="shared" si="1058"/>
        <v>13</v>
      </c>
      <c r="GJ80" s="187" t="str">
        <f t="shared" si="1214"/>
        <v>Colombia</v>
      </c>
      <c r="GK80" s="188">
        <f t="shared" si="1215"/>
        <v>5</v>
      </c>
      <c r="GL80" s="187" t="str">
        <f t="shared" si="1216"/>
        <v>Portugal</v>
      </c>
      <c r="GM80" s="222"/>
      <c r="GN80" s="222"/>
      <c r="GO80" s="218"/>
      <c r="GP80" s="188" t="str">
        <f t="shared" si="1217"/>
        <v/>
      </c>
      <c r="GQ80" s="188" t="str">
        <f>IF((GP80&lt;&gt;""),IF(OR($F80&lt;&gt;$G80,PrSettings!$M$4="●"),(($F80-$G80)=(GM80-GN80))*1,0),"")</f>
        <v/>
      </c>
      <c r="GR80" s="188" t="str">
        <f t="shared" si="1218"/>
        <v/>
      </c>
      <c r="GS80" s="188" t="str">
        <f>IF(GP80&lt;&gt;"",IF(ABS($F80-$G80)&gt;=PrSettings!$M$7,(ABS($F80-$G80-GM80+GN80)&lt;=1)*1,IF(AND(GP80,$F80=$G80,$F80&gt;=PrSettings!$M$6),(ABS(GM80-$F80)&lt;=1)*1,IF(AND(GP80,$F80+$G80&gt;=PrSettings!$M$8),(ABS(GM80-$F80)+ABS(GN80-$G80)&lt;=1)*1,""))),"")</f>
        <v/>
      </c>
      <c r="GT80" s="220"/>
      <c r="GV80" s="186">
        <f t="shared" si="1063"/>
        <v>13</v>
      </c>
      <c r="GW80" s="187" t="str">
        <f t="shared" si="1219"/>
        <v>Colombia</v>
      </c>
      <c r="GX80" s="188">
        <f t="shared" si="1220"/>
        <v>5</v>
      </c>
      <c r="GY80" s="187" t="str">
        <f t="shared" si="1221"/>
        <v>Portugal</v>
      </c>
      <c r="GZ80" s="222"/>
      <c r="HA80" s="222"/>
      <c r="HB80" s="218"/>
      <c r="HC80" s="188" t="str">
        <f t="shared" si="1222"/>
        <v/>
      </c>
      <c r="HD80" s="188" t="str">
        <f>IF((HC80&lt;&gt;""),IF(OR($F80&lt;&gt;$G80,PrSettings!$M$4="●"),(($F80-$G80)=(GZ80-HA80))*1,0),"")</f>
        <v/>
      </c>
      <c r="HE80" s="188" t="str">
        <f t="shared" si="1223"/>
        <v/>
      </c>
      <c r="HF80" s="188" t="str">
        <f>IF(HC80&lt;&gt;"",IF(ABS($F80-$G80)&gt;=PrSettings!$M$7,(ABS($F80-$G80-GZ80+HA80)&lt;=1)*1,IF(AND(HC80,$F80=$G80,$F80&gt;=PrSettings!$M$6),(ABS(GZ80-$F80)&lt;=1)*1,IF(AND(HC80,$F80+$G80&gt;=PrSettings!$M$8),(ABS(GZ80-$F80)+ABS(HA80-$G80)&lt;=1)*1,""))),"")</f>
        <v/>
      </c>
      <c r="HG80" s="220"/>
      <c r="HI80" s="186">
        <f t="shared" si="1068"/>
        <v>13</v>
      </c>
      <c r="HJ80" s="187" t="str">
        <f t="shared" si="1224"/>
        <v>Colombia</v>
      </c>
      <c r="HK80" s="188">
        <f t="shared" si="1225"/>
        <v>5</v>
      </c>
      <c r="HL80" s="187" t="str">
        <f t="shared" si="1226"/>
        <v>Portugal</v>
      </c>
      <c r="HM80" s="222"/>
      <c r="HN80" s="222"/>
      <c r="HO80" s="218"/>
      <c r="HP80" s="188" t="str">
        <f t="shared" si="1227"/>
        <v/>
      </c>
      <c r="HQ80" s="188" t="str">
        <f>IF((HP80&lt;&gt;""),IF(OR($F80&lt;&gt;$G80,PrSettings!$M$4="●"),(($F80-$G80)=(HM80-HN80))*1,0),"")</f>
        <v/>
      </c>
      <c r="HR80" s="188" t="str">
        <f t="shared" si="1228"/>
        <v/>
      </c>
      <c r="HS80" s="188" t="str">
        <f>IF(HP80&lt;&gt;"",IF(ABS($F80-$G80)&gt;=PrSettings!$M$7,(ABS($F80-$G80-HM80+HN80)&lt;=1)*1,IF(AND(HP80,$F80=$G80,$F80&gt;=PrSettings!$M$6),(ABS(HM80-$F80)&lt;=1)*1,IF(AND(HP80,$F80+$G80&gt;=PrSettings!$M$8),(ABS(HM80-$F80)+ABS(HN80-$G80)&lt;=1)*1,""))),"")</f>
        <v/>
      </c>
      <c r="HT80" s="220"/>
      <c r="HV80" s="186">
        <f t="shared" si="1073"/>
        <v>13</v>
      </c>
      <c r="HW80" s="187" t="str">
        <f t="shared" si="1229"/>
        <v>Colombia</v>
      </c>
      <c r="HX80" s="188">
        <f t="shared" si="1230"/>
        <v>5</v>
      </c>
      <c r="HY80" s="187" t="str">
        <f t="shared" si="1231"/>
        <v>Portugal</v>
      </c>
      <c r="HZ80" s="222"/>
      <c r="IA80" s="222"/>
      <c r="IB80" s="218"/>
      <c r="IC80" s="188" t="str">
        <f t="shared" si="1232"/>
        <v/>
      </c>
      <c r="ID80" s="188" t="str">
        <f>IF((IC80&lt;&gt;""),IF(OR($F80&lt;&gt;$G80,PrSettings!$M$4="●"),(($F80-$G80)=(HZ80-IA80))*1,0),"")</f>
        <v/>
      </c>
      <c r="IE80" s="188" t="str">
        <f t="shared" si="1233"/>
        <v/>
      </c>
      <c r="IF80" s="188" t="str">
        <f>IF(IC80&lt;&gt;"",IF(ABS($F80-$G80)&gt;=PrSettings!$M$7,(ABS($F80-$G80-HZ80+IA80)&lt;=1)*1,IF(AND(IC80,$F80=$G80,$F80&gt;=PrSettings!$M$6),(ABS(HZ80-$F80)&lt;=1)*1,IF(AND(IC80,$F80+$G80&gt;=PrSettings!$M$8),(ABS(HZ80-$F80)+ABS(IA80-$G80)&lt;=1)*1,""))),"")</f>
        <v/>
      </c>
      <c r="IG80" s="220"/>
      <c r="II80" s="186">
        <f t="shared" si="1078"/>
        <v>13</v>
      </c>
      <c r="IJ80" s="187" t="str">
        <f t="shared" si="1234"/>
        <v>Colombia</v>
      </c>
      <c r="IK80" s="188">
        <f t="shared" si="1235"/>
        <v>5</v>
      </c>
      <c r="IL80" s="187" t="str">
        <f t="shared" si="1236"/>
        <v>Portugal</v>
      </c>
      <c r="IM80" s="222"/>
      <c r="IN80" s="222"/>
      <c r="IO80" s="218"/>
      <c r="IP80" s="188" t="str">
        <f t="shared" si="1237"/>
        <v/>
      </c>
      <c r="IQ80" s="188" t="str">
        <f>IF((IP80&lt;&gt;""),IF(OR($F80&lt;&gt;$G80,PrSettings!$M$4="●"),(($F80-$G80)=(IM80-IN80))*1,0),"")</f>
        <v/>
      </c>
      <c r="IR80" s="188" t="str">
        <f t="shared" si="1238"/>
        <v/>
      </c>
      <c r="IS80" s="188" t="str">
        <f>IF(IP80&lt;&gt;"",IF(ABS($F80-$G80)&gt;=PrSettings!$M$7,(ABS($F80-$G80-IM80+IN80)&lt;=1)*1,IF(AND(IP80,$F80=$G80,$F80&gt;=PrSettings!$M$6),(ABS(IM80-$F80)&lt;=1)*1,IF(AND(IP80,$F80+$G80&gt;=PrSettings!$M$8),(ABS(IM80-$F80)+ABS(IN80-$G80)&lt;=1)*1,""))),"")</f>
        <v/>
      </c>
      <c r="IT80" s="220"/>
      <c r="IV80" s="186">
        <f t="shared" si="1083"/>
        <v>13</v>
      </c>
      <c r="IW80" s="187" t="str">
        <f t="shared" si="1239"/>
        <v>Colombia</v>
      </c>
      <c r="IX80" s="188">
        <f t="shared" si="1240"/>
        <v>5</v>
      </c>
      <c r="IY80" s="187" t="str">
        <f t="shared" si="1241"/>
        <v>Portugal</v>
      </c>
      <c r="IZ80" s="222"/>
      <c r="JA80" s="222"/>
      <c r="JB80" s="218"/>
      <c r="JC80" s="188" t="str">
        <f t="shared" si="1242"/>
        <v/>
      </c>
      <c r="JD80" s="188" t="str">
        <f>IF((JC80&lt;&gt;""),IF(OR($F80&lt;&gt;$G80,PrSettings!$M$4="●"),(($F80-$G80)=(IZ80-JA80))*1,0),"")</f>
        <v/>
      </c>
      <c r="JE80" s="188" t="str">
        <f t="shared" si="1243"/>
        <v/>
      </c>
      <c r="JF80" s="188" t="str">
        <f>IF(JC80&lt;&gt;"",IF(ABS($F80-$G80)&gt;=PrSettings!$M$7,(ABS($F80-$G80-IZ80+JA80)&lt;=1)*1,IF(AND(JC80,$F80=$G80,$F80&gt;=PrSettings!$M$6),(ABS(IZ80-$F80)&lt;=1)*1,IF(AND(JC80,$F80+$G80&gt;=PrSettings!$M$8),(ABS(IZ80-$F80)+ABS(JA80-$G80)&lt;=1)*1,""))),"")</f>
        <v/>
      </c>
      <c r="JG80" s="220"/>
      <c r="JI80" s="186">
        <f t="shared" si="1088"/>
        <v>13</v>
      </c>
      <c r="JJ80" s="187" t="str">
        <f t="shared" si="1244"/>
        <v>Colombia</v>
      </c>
      <c r="JK80" s="188">
        <f t="shared" si="1245"/>
        <v>5</v>
      </c>
      <c r="JL80" s="187" t="str">
        <f t="shared" si="1246"/>
        <v>Portugal</v>
      </c>
      <c r="JM80" s="222"/>
      <c r="JN80" s="222"/>
      <c r="JO80" s="218"/>
      <c r="JP80" s="188" t="str">
        <f t="shared" si="1247"/>
        <v/>
      </c>
      <c r="JQ80" s="188" t="str">
        <f>IF((JP80&lt;&gt;""),IF(OR($F80&lt;&gt;$G80,PrSettings!$M$4="●"),(($F80-$G80)=(JM80-JN80))*1,0),"")</f>
        <v/>
      </c>
      <c r="JR80" s="188" t="str">
        <f t="shared" si="1248"/>
        <v/>
      </c>
      <c r="JS80" s="188" t="str">
        <f>IF(JP80&lt;&gt;"",IF(ABS($F80-$G80)&gt;=PrSettings!$M$7,(ABS($F80-$G80-JM80+JN80)&lt;=1)*1,IF(AND(JP80,$F80=$G80,$F80&gt;=PrSettings!$M$6),(ABS(JM80-$F80)&lt;=1)*1,IF(AND(JP80,$F80+$G80&gt;=PrSettings!$M$8),(ABS(JM80-$F80)+ABS(JN80-$G80)&lt;=1)*1,""))),"")</f>
        <v/>
      </c>
      <c r="JT80" s="220"/>
      <c r="JV80" s="186">
        <f t="shared" si="1093"/>
        <v>13</v>
      </c>
      <c r="JW80" s="187" t="str">
        <f t="shared" si="1249"/>
        <v>Colombia</v>
      </c>
      <c r="JX80" s="188">
        <f t="shared" si="1250"/>
        <v>5</v>
      </c>
      <c r="JY80" s="187" t="str">
        <f t="shared" si="1251"/>
        <v>Portugal</v>
      </c>
      <c r="JZ80" s="222"/>
      <c r="KA80" s="222"/>
      <c r="KB80" s="218"/>
      <c r="KC80" s="188" t="str">
        <f t="shared" si="1252"/>
        <v/>
      </c>
      <c r="KD80" s="188" t="str">
        <f>IF((KC80&lt;&gt;""),IF(OR($F80&lt;&gt;$G80,PrSettings!$M$4="●"),(($F80-$G80)=(JZ80-KA80))*1,0),"")</f>
        <v/>
      </c>
      <c r="KE80" s="188" t="str">
        <f t="shared" si="1253"/>
        <v/>
      </c>
      <c r="KF80" s="188" t="str">
        <f>IF(KC80&lt;&gt;"",IF(ABS($F80-$G80)&gt;=PrSettings!$M$7,(ABS($F80-$G80-JZ80+KA80)&lt;=1)*1,IF(AND(KC80,$F80=$G80,$F80&gt;=PrSettings!$M$6),(ABS(JZ80-$F80)&lt;=1)*1,IF(AND(KC80,$F80+$G80&gt;=PrSettings!$M$8),(ABS(JZ80-$F80)+ABS(KA80-$G80)&lt;=1)*1,""))),"")</f>
        <v/>
      </c>
      <c r="KG80" s="220"/>
      <c r="KI80" s="186">
        <f t="shared" si="1098"/>
        <v>13</v>
      </c>
      <c r="KJ80" s="187" t="str">
        <f t="shared" si="1254"/>
        <v>Colombia</v>
      </c>
      <c r="KK80" s="188">
        <f t="shared" si="1255"/>
        <v>5</v>
      </c>
      <c r="KL80" s="187" t="str">
        <f t="shared" si="1256"/>
        <v>Portugal</v>
      </c>
      <c r="KM80" s="222"/>
      <c r="KN80" s="222"/>
      <c r="KO80" s="218"/>
      <c r="KP80" s="188" t="str">
        <f t="shared" si="1257"/>
        <v/>
      </c>
      <c r="KQ80" s="188" t="str">
        <f>IF((KP80&lt;&gt;""),IF(OR($F80&lt;&gt;$G80,PrSettings!$M$4="●"),(($F80-$G80)=(KM80-KN80))*1,0),"")</f>
        <v/>
      </c>
      <c r="KR80" s="188" t="str">
        <f t="shared" si="1258"/>
        <v/>
      </c>
      <c r="KS80" s="188" t="str">
        <f>IF(KP80&lt;&gt;"",IF(ABS($F80-$G80)&gt;=PrSettings!$M$7,(ABS($F80-$G80-KM80+KN80)&lt;=1)*1,IF(AND(KP80,$F80=$G80,$F80&gt;=PrSettings!$M$6),(ABS(KM80-$F80)&lt;=1)*1,IF(AND(KP80,$F80+$G80&gt;=PrSettings!$M$8),(ABS(KM80-$F80)+ABS(KN80-$G80)&lt;=1)*1,""))),"")</f>
        <v/>
      </c>
      <c r="KT80" s="220"/>
      <c r="KV80" s="186">
        <f t="shared" si="1103"/>
        <v>13</v>
      </c>
      <c r="KW80" s="187" t="str">
        <f t="shared" si="1259"/>
        <v>Colombia</v>
      </c>
      <c r="KX80" s="188">
        <f t="shared" si="1260"/>
        <v>5</v>
      </c>
      <c r="KY80" s="187" t="str">
        <f t="shared" si="1261"/>
        <v>Portugal</v>
      </c>
      <c r="KZ80" s="222"/>
      <c r="LA80" s="222"/>
      <c r="LB80" s="218"/>
      <c r="LC80" s="188" t="str">
        <f t="shared" si="1262"/>
        <v/>
      </c>
      <c r="LD80" s="188" t="str">
        <f>IF((LC80&lt;&gt;""),IF(OR($F80&lt;&gt;$G80,PrSettings!$M$4="●"),(($F80-$G80)=(KZ80-LA80))*1,0),"")</f>
        <v/>
      </c>
      <c r="LE80" s="188" t="str">
        <f t="shared" si="1263"/>
        <v/>
      </c>
      <c r="LF80" s="188" t="str">
        <f>IF(LC80&lt;&gt;"",IF(ABS($F80-$G80)&gt;=PrSettings!$M$7,(ABS($F80-$G80-KZ80+LA80)&lt;=1)*1,IF(AND(LC80,$F80=$G80,$F80&gt;=PrSettings!$M$6),(ABS(KZ80-$F80)&lt;=1)*1,IF(AND(LC80,$F80+$G80&gt;=PrSettings!$M$8),(ABS(KZ80-$F80)+ABS(LA80-$G80)&lt;=1)*1,""))),"")</f>
        <v/>
      </c>
      <c r="LG80" s="220"/>
      <c r="LI80" s="186">
        <f t="shared" si="1108"/>
        <v>13</v>
      </c>
      <c r="LJ80" s="187" t="str">
        <f t="shared" si="1264"/>
        <v>Colombia</v>
      </c>
      <c r="LK80" s="188">
        <f t="shared" si="1265"/>
        <v>5</v>
      </c>
      <c r="LL80" s="187" t="str">
        <f t="shared" si="1266"/>
        <v>Portugal</v>
      </c>
      <c r="LM80" s="222"/>
      <c r="LN80" s="222"/>
      <c r="LO80" s="218"/>
      <c r="LP80" s="188" t="str">
        <f t="shared" si="1267"/>
        <v/>
      </c>
      <c r="LQ80" s="188" t="str">
        <f>IF((LP80&lt;&gt;""),IF(OR($F80&lt;&gt;$G80,PrSettings!$M$4="●"),(($F80-$G80)=(LM80-LN80))*1,0),"")</f>
        <v/>
      </c>
      <c r="LR80" s="188" t="str">
        <f t="shared" si="1268"/>
        <v/>
      </c>
      <c r="LS80" s="188" t="str">
        <f>IF(LP80&lt;&gt;"",IF(ABS($F80-$G80)&gt;=PrSettings!$M$7,(ABS($F80-$G80-LM80+LN80)&lt;=1)*1,IF(AND(LP80,$F80=$G80,$F80&gt;=PrSettings!$M$6),(ABS(LM80-$F80)&lt;=1)*1,IF(AND(LP80,$F80+$G80&gt;=PrSettings!$M$8),(ABS(LM80-$F80)+ABS(LN80-$G80)&lt;=1)*1,""))),"")</f>
        <v/>
      </c>
      <c r="LT80" s="220"/>
      <c r="LV80" s="186">
        <f t="shared" si="1113"/>
        <v>13</v>
      </c>
      <c r="LW80" s="187" t="str">
        <f t="shared" si="1269"/>
        <v>Colombia</v>
      </c>
      <c r="LX80" s="188">
        <f t="shared" si="1270"/>
        <v>5</v>
      </c>
      <c r="LY80" s="187" t="str">
        <f t="shared" si="1271"/>
        <v>Portugal</v>
      </c>
      <c r="LZ80" s="222"/>
      <c r="MA80" s="222"/>
      <c r="MB80" s="218"/>
      <c r="MC80" s="188" t="str">
        <f t="shared" si="1272"/>
        <v/>
      </c>
      <c r="MD80" s="188" t="str">
        <f>IF((MC80&lt;&gt;""),IF(OR($F80&lt;&gt;$G80,PrSettings!$M$4="●"),(($F80-$G80)=(LZ80-MA80))*1,0),"")</f>
        <v/>
      </c>
      <c r="ME80" s="188" t="str">
        <f t="shared" si="1273"/>
        <v/>
      </c>
      <c r="MF80" s="188" t="str">
        <f>IF(MC80&lt;&gt;"",IF(ABS($F80-$G80)&gt;=PrSettings!$M$7,(ABS($F80-$G80-LZ80+MA80)&lt;=1)*1,IF(AND(MC80,$F80=$G80,$F80&gt;=PrSettings!$M$6),(ABS(LZ80-$F80)&lt;=1)*1,IF(AND(MC80,$F80+$G80&gt;=PrSettings!$M$8),(ABS(LZ80-$F80)+ABS(MA80-$G80)&lt;=1)*1,""))),"")</f>
        <v/>
      </c>
      <c r="MG80" s="220"/>
    </row>
    <row r="81" spans="1:345">
      <c r="B81" s="186">
        <f>INDEX(Groups!$C$7:$C$65,MATCH(C81,Groups!$D$7:$D$65,0))</f>
        <v>46</v>
      </c>
      <c r="C81" s="187" t="str">
        <f>CalcK!$P$27</f>
        <v>DR Congo</v>
      </c>
      <c r="D81" s="188">
        <f>INDEX(Groups!$C$7:$C$65,MATCH(E81,Groups!$D$7:$D$65,0))</f>
        <v>50</v>
      </c>
      <c r="E81" s="187" t="str">
        <f>CalcK!$Q$27</f>
        <v>Uzbekistan</v>
      </c>
      <c r="F81" s="189" t="str">
        <f>CalcK!$R$27</f>
        <v/>
      </c>
      <c r="G81" s="190" t="str">
        <f>CalcK!$S$27</f>
        <v/>
      </c>
      <c r="I81" s="186">
        <f t="shared" si="988"/>
        <v>46</v>
      </c>
      <c r="J81" s="187" t="str">
        <f t="shared" si="1144"/>
        <v>DR Congo</v>
      </c>
      <c r="K81" s="188">
        <f t="shared" si="1145"/>
        <v>50</v>
      </c>
      <c r="L81" s="187" t="str">
        <f t="shared" si="1146"/>
        <v>Uzbekistan</v>
      </c>
      <c r="M81" s="222"/>
      <c r="N81" s="222"/>
      <c r="O81" s="467"/>
      <c r="P81" s="188" t="str">
        <f t="shared" si="1147"/>
        <v/>
      </c>
      <c r="Q81" s="188" t="str">
        <f>IF((P81&lt;&gt;""),IF(OR($F81&lt;&gt;$G81,PrSettings!$M$4="●"),(($F81-$G81)=(M81-N81))*1,0),"")</f>
        <v/>
      </c>
      <c r="R81" s="188" t="str">
        <f t="shared" si="1148"/>
        <v/>
      </c>
      <c r="S81" s="188" t="str">
        <f>IF(P81&lt;&gt;"",IF(ABS($F81-$G81)&gt;=PrSettings!$M$7,(ABS($F81-$G81-M81+N81)&lt;=1)*1,IF(AND(P81,$F81=$G81,$F81&gt;=PrSettings!$M$6),(ABS(M81-$F81)&lt;=1)*1,IF(AND(P81,$F81+$G81&gt;=PrSettings!$M$8),(ABS(M81-$F81)+ABS(N81-$G81)&lt;=1)*1,""))),"")</f>
        <v/>
      </c>
      <c r="T81" s="468"/>
      <c r="V81" s="186">
        <f t="shared" si="993"/>
        <v>46</v>
      </c>
      <c r="W81" s="187" t="str">
        <f t="shared" si="1149"/>
        <v>DR Congo</v>
      </c>
      <c r="X81" s="188">
        <f t="shared" si="1150"/>
        <v>50</v>
      </c>
      <c r="Y81" s="187" t="str">
        <f t="shared" si="1151"/>
        <v>Uzbekistan</v>
      </c>
      <c r="Z81" s="222"/>
      <c r="AA81" s="222"/>
      <c r="AB81" s="467"/>
      <c r="AC81" s="188" t="str">
        <f t="shared" si="1152"/>
        <v/>
      </c>
      <c r="AD81" s="188" t="str">
        <f>IF((AC81&lt;&gt;""),IF(OR($F81&lt;&gt;$G81,PrSettings!$M$4="●"),(($F81-$G81)=(Z81-AA81))*1,0),"")</f>
        <v/>
      </c>
      <c r="AE81" s="188" t="str">
        <f t="shared" si="1153"/>
        <v/>
      </c>
      <c r="AF81" s="188" t="str">
        <f>IF(AC81&lt;&gt;"",IF(ABS($F81-$G81)&gt;=PrSettings!$M$7,(ABS($F81-$G81-Z81+AA81)&lt;=1)*1,IF(AND(AC81,$F81=$G81,$F81&gt;=PrSettings!$M$6),(ABS(Z81-$F81)&lt;=1)*1,IF(AND(AC81,$F81+$G81&gt;=PrSettings!$M$8),(ABS(Z81-$F81)+ABS(AA81-$G81)&lt;=1)*1,""))),"")</f>
        <v/>
      </c>
      <c r="AG81" s="468"/>
      <c r="AI81" s="186">
        <f t="shared" si="998"/>
        <v>46</v>
      </c>
      <c r="AJ81" s="187" t="str">
        <f t="shared" si="1154"/>
        <v>DR Congo</v>
      </c>
      <c r="AK81" s="188">
        <f t="shared" si="1155"/>
        <v>50</v>
      </c>
      <c r="AL81" s="187" t="str">
        <f t="shared" si="1156"/>
        <v>Uzbekistan</v>
      </c>
      <c r="AM81" s="222"/>
      <c r="AN81" s="222"/>
      <c r="AO81" s="467"/>
      <c r="AP81" s="188" t="str">
        <f t="shared" si="1157"/>
        <v/>
      </c>
      <c r="AQ81" s="188" t="str">
        <f>IF((AP81&lt;&gt;""),IF(OR($F81&lt;&gt;$G81,PrSettings!$M$4="●"),(($F81-$G81)=(AM81-AN81))*1,0),"")</f>
        <v/>
      </c>
      <c r="AR81" s="188" t="str">
        <f t="shared" si="1158"/>
        <v/>
      </c>
      <c r="AS81" s="188" t="str">
        <f>IF(AP81&lt;&gt;"",IF(ABS($F81-$G81)&gt;=PrSettings!$M$7,(ABS($F81-$G81-AM81+AN81)&lt;=1)*1,IF(AND(AP81,$F81=$G81,$F81&gt;=PrSettings!$M$6),(ABS(AM81-$F81)&lt;=1)*1,IF(AND(AP81,$F81+$G81&gt;=PrSettings!$M$8),(ABS(AM81-$F81)+ABS(AN81-$G81)&lt;=1)*1,""))),"")</f>
        <v/>
      </c>
      <c r="AT81" s="468"/>
      <c r="AV81" s="186">
        <f t="shared" si="1003"/>
        <v>46</v>
      </c>
      <c r="AW81" s="187" t="str">
        <f t="shared" si="1159"/>
        <v>DR Congo</v>
      </c>
      <c r="AX81" s="188">
        <f t="shared" si="1160"/>
        <v>50</v>
      </c>
      <c r="AY81" s="187" t="str">
        <f t="shared" si="1161"/>
        <v>Uzbekistan</v>
      </c>
      <c r="AZ81" s="222"/>
      <c r="BA81" s="222"/>
      <c r="BB81" s="467"/>
      <c r="BC81" s="188" t="str">
        <f t="shared" si="1162"/>
        <v/>
      </c>
      <c r="BD81" s="188" t="str">
        <f>IF((BC81&lt;&gt;""),IF(OR($F81&lt;&gt;$G81,PrSettings!$M$4="●"),(($F81-$G81)=(AZ81-BA81))*1,0),"")</f>
        <v/>
      </c>
      <c r="BE81" s="188" t="str">
        <f t="shared" si="1163"/>
        <v/>
      </c>
      <c r="BF81" s="188" t="str">
        <f>IF(BC81&lt;&gt;"",IF(ABS($F81-$G81)&gt;=PrSettings!$M$7,(ABS($F81-$G81-AZ81+BA81)&lt;=1)*1,IF(AND(BC81,$F81=$G81,$F81&gt;=PrSettings!$M$6),(ABS(AZ81-$F81)&lt;=1)*1,IF(AND(BC81,$F81+$G81&gt;=PrSettings!$M$8),(ABS(AZ81-$F81)+ABS(BA81-$G81)&lt;=1)*1,""))),"")</f>
        <v/>
      </c>
      <c r="BG81" s="468"/>
      <c r="BI81" s="186">
        <f t="shared" si="1008"/>
        <v>46</v>
      </c>
      <c r="BJ81" s="187" t="str">
        <f t="shared" si="1164"/>
        <v>DR Congo</v>
      </c>
      <c r="BK81" s="188">
        <f t="shared" si="1165"/>
        <v>50</v>
      </c>
      <c r="BL81" s="187" t="str">
        <f t="shared" si="1166"/>
        <v>Uzbekistan</v>
      </c>
      <c r="BM81" s="222"/>
      <c r="BN81" s="222"/>
      <c r="BO81" s="467"/>
      <c r="BP81" s="188" t="str">
        <f t="shared" si="1167"/>
        <v/>
      </c>
      <c r="BQ81" s="188" t="str">
        <f>IF((BP81&lt;&gt;""),IF(OR($F81&lt;&gt;$G81,PrSettings!$M$4="●"),(($F81-$G81)=(BM81-BN81))*1,0),"")</f>
        <v/>
      </c>
      <c r="BR81" s="188" t="str">
        <f t="shared" si="1168"/>
        <v/>
      </c>
      <c r="BS81" s="188" t="str">
        <f>IF(BP81&lt;&gt;"",IF(ABS($F81-$G81)&gt;=PrSettings!$M$7,(ABS($F81-$G81-BM81+BN81)&lt;=1)*1,IF(AND(BP81,$F81=$G81,$F81&gt;=PrSettings!$M$6),(ABS(BM81-$F81)&lt;=1)*1,IF(AND(BP81,$F81+$G81&gt;=PrSettings!$M$8),(ABS(BM81-$F81)+ABS(BN81-$G81)&lt;=1)*1,""))),"")</f>
        <v/>
      </c>
      <c r="BT81" s="468"/>
      <c r="BV81" s="186">
        <f t="shared" si="1013"/>
        <v>46</v>
      </c>
      <c r="BW81" s="187" t="str">
        <f t="shared" si="1169"/>
        <v>DR Congo</v>
      </c>
      <c r="BX81" s="188">
        <f t="shared" si="1170"/>
        <v>50</v>
      </c>
      <c r="BY81" s="187" t="str">
        <f t="shared" si="1171"/>
        <v>Uzbekistan</v>
      </c>
      <c r="BZ81" s="222"/>
      <c r="CA81" s="222"/>
      <c r="CB81" s="467"/>
      <c r="CC81" s="188" t="str">
        <f t="shared" si="1172"/>
        <v/>
      </c>
      <c r="CD81" s="188" t="str">
        <f>IF((CC81&lt;&gt;""),IF(OR($F81&lt;&gt;$G81,PrSettings!$M$4="●"),(($F81-$G81)=(BZ81-CA81))*1,0),"")</f>
        <v/>
      </c>
      <c r="CE81" s="188" t="str">
        <f t="shared" si="1173"/>
        <v/>
      </c>
      <c r="CF81" s="188" t="str">
        <f>IF(CC81&lt;&gt;"",IF(ABS($F81-$G81)&gt;=PrSettings!$M$7,(ABS($F81-$G81-BZ81+CA81)&lt;=1)*1,IF(AND(CC81,$F81=$G81,$F81&gt;=PrSettings!$M$6),(ABS(BZ81-$F81)&lt;=1)*1,IF(AND(CC81,$F81+$G81&gt;=PrSettings!$M$8),(ABS(BZ81-$F81)+ABS(CA81-$G81)&lt;=1)*1,""))),"")</f>
        <v/>
      </c>
      <c r="CG81" s="468"/>
      <c r="CI81" s="186">
        <f t="shared" si="1018"/>
        <v>46</v>
      </c>
      <c r="CJ81" s="187" t="str">
        <f t="shared" si="1174"/>
        <v>DR Congo</v>
      </c>
      <c r="CK81" s="188">
        <f t="shared" si="1175"/>
        <v>50</v>
      </c>
      <c r="CL81" s="187" t="str">
        <f t="shared" si="1176"/>
        <v>Uzbekistan</v>
      </c>
      <c r="CM81" s="222"/>
      <c r="CN81" s="222"/>
      <c r="CO81" s="467"/>
      <c r="CP81" s="188" t="str">
        <f t="shared" si="1177"/>
        <v/>
      </c>
      <c r="CQ81" s="188" t="str">
        <f>IF((CP81&lt;&gt;""),IF(OR($F81&lt;&gt;$G81,PrSettings!$M$4="●"),(($F81-$G81)=(CM81-CN81))*1,0),"")</f>
        <v/>
      </c>
      <c r="CR81" s="188" t="str">
        <f t="shared" si="1178"/>
        <v/>
      </c>
      <c r="CS81" s="188" t="str">
        <f>IF(CP81&lt;&gt;"",IF(ABS($F81-$G81)&gt;=PrSettings!$M$7,(ABS($F81-$G81-CM81+CN81)&lt;=1)*1,IF(AND(CP81,$F81=$G81,$F81&gt;=PrSettings!$M$6),(ABS(CM81-$F81)&lt;=1)*1,IF(AND(CP81,$F81+$G81&gt;=PrSettings!$M$8),(ABS(CM81-$F81)+ABS(CN81-$G81)&lt;=1)*1,""))),"")</f>
        <v/>
      </c>
      <c r="CT81" s="468"/>
      <c r="CV81" s="186">
        <f t="shared" si="1023"/>
        <v>46</v>
      </c>
      <c r="CW81" s="187" t="str">
        <f t="shared" si="1179"/>
        <v>DR Congo</v>
      </c>
      <c r="CX81" s="188">
        <f t="shared" si="1180"/>
        <v>50</v>
      </c>
      <c r="CY81" s="187" t="str">
        <f t="shared" si="1181"/>
        <v>Uzbekistan</v>
      </c>
      <c r="CZ81" s="222"/>
      <c r="DA81" s="222"/>
      <c r="DB81" s="467"/>
      <c r="DC81" s="188" t="str">
        <f t="shared" si="1182"/>
        <v/>
      </c>
      <c r="DD81" s="188" t="str">
        <f>IF((DC81&lt;&gt;""),IF(OR($F81&lt;&gt;$G81,PrSettings!$M$4="●"),(($F81-$G81)=(CZ81-DA81))*1,0),"")</f>
        <v/>
      </c>
      <c r="DE81" s="188" t="str">
        <f t="shared" si="1183"/>
        <v/>
      </c>
      <c r="DF81" s="188" t="str">
        <f>IF(DC81&lt;&gt;"",IF(ABS($F81-$G81)&gt;=PrSettings!$M$7,(ABS($F81-$G81-CZ81+DA81)&lt;=1)*1,IF(AND(DC81,$F81=$G81,$F81&gt;=PrSettings!$M$6),(ABS(CZ81-$F81)&lt;=1)*1,IF(AND(DC81,$F81+$G81&gt;=PrSettings!$M$8),(ABS(CZ81-$F81)+ABS(DA81-$G81)&lt;=1)*1,""))),"")</f>
        <v/>
      </c>
      <c r="DG81" s="468"/>
      <c r="DI81" s="186">
        <f t="shared" si="1028"/>
        <v>46</v>
      </c>
      <c r="DJ81" s="187" t="str">
        <f t="shared" si="1184"/>
        <v>DR Congo</v>
      </c>
      <c r="DK81" s="188">
        <f t="shared" si="1185"/>
        <v>50</v>
      </c>
      <c r="DL81" s="187" t="str">
        <f t="shared" si="1186"/>
        <v>Uzbekistan</v>
      </c>
      <c r="DM81" s="222"/>
      <c r="DN81" s="222"/>
      <c r="DO81" s="467"/>
      <c r="DP81" s="188" t="str">
        <f t="shared" si="1187"/>
        <v/>
      </c>
      <c r="DQ81" s="188" t="str">
        <f>IF((DP81&lt;&gt;""),IF(OR($F81&lt;&gt;$G81,PrSettings!$M$4="●"),(($F81-$G81)=(DM81-DN81))*1,0),"")</f>
        <v/>
      </c>
      <c r="DR81" s="188" t="str">
        <f t="shared" si="1188"/>
        <v/>
      </c>
      <c r="DS81" s="188" t="str">
        <f>IF(DP81&lt;&gt;"",IF(ABS($F81-$G81)&gt;=PrSettings!$M$7,(ABS($F81-$G81-DM81+DN81)&lt;=1)*1,IF(AND(DP81,$F81=$G81,$F81&gt;=PrSettings!$M$6),(ABS(DM81-$F81)&lt;=1)*1,IF(AND(DP81,$F81+$G81&gt;=PrSettings!$M$8),(ABS(DM81-$F81)+ABS(DN81-$G81)&lt;=1)*1,""))),"")</f>
        <v/>
      </c>
      <c r="DT81" s="468"/>
      <c r="DV81" s="186">
        <f t="shared" si="1033"/>
        <v>46</v>
      </c>
      <c r="DW81" s="187" t="str">
        <f t="shared" si="1189"/>
        <v>DR Congo</v>
      </c>
      <c r="DX81" s="188">
        <f t="shared" si="1190"/>
        <v>50</v>
      </c>
      <c r="DY81" s="187" t="str">
        <f t="shared" si="1191"/>
        <v>Uzbekistan</v>
      </c>
      <c r="DZ81" s="222"/>
      <c r="EA81" s="222"/>
      <c r="EB81" s="467"/>
      <c r="EC81" s="188" t="str">
        <f t="shared" si="1192"/>
        <v/>
      </c>
      <c r="ED81" s="188" t="str">
        <f>IF((EC81&lt;&gt;""),IF(OR($F81&lt;&gt;$G81,PrSettings!$M$4="●"),(($F81-$G81)=(DZ81-EA81))*1,0),"")</f>
        <v/>
      </c>
      <c r="EE81" s="188" t="str">
        <f t="shared" si="1193"/>
        <v/>
      </c>
      <c r="EF81" s="188" t="str">
        <f>IF(EC81&lt;&gt;"",IF(ABS($F81-$G81)&gt;=PrSettings!$M$7,(ABS($F81-$G81-DZ81+EA81)&lt;=1)*1,IF(AND(EC81,$F81=$G81,$F81&gt;=PrSettings!$M$6),(ABS(DZ81-$F81)&lt;=1)*1,IF(AND(EC81,$F81+$G81&gt;=PrSettings!$M$8),(ABS(DZ81-$F81)+ABS(EA81-$G81)&lt;=1)*1,""))),"")</f>
        <v/>
      </c>
      <c r="EG81" s="468"/>
      <c r="EI81" s="186">
        <f t="shared" si="1038"/>
        <v>46</v>
      </c>
      <c r="EJ81" s="187" t="str">
        <f t="shared" si="1194"/>
        <v>DR Congo</v>
      </c>
      <c r="EK81" s="188">
        <f t="shared" si="1195"/>
        <v>50</v>
      </c>
      <c r="EL81" s="187" t="str">
        <f t="shared" si="1196"/>
        <v>Uzbekistan</v>
      </c>
      <c r="EM81" s="222"/>
      <c r="EN81" s="222"/>
      <c r="EO81" s="467"/>
      <c r="EP81" s="188" t="str">
        <f t="shared" si="1197"/>
        <v/>
      </c>
      <c r="EQ81" s="188" t="str">
        <f>IF((EP81&lt;&gt;""),IF(OR($F81&lt;&gt;$G81,PrSettings!$M$4="●"),(($F81-$G81)=(EM81-EN81))*1,0),"")</f>
        <v/>
      </c>
      <c r="ER81" s="188" t="str">
        <f t="shared" si="1198"/>
        <v/>
      </c>
      <c r="ES81" s="188" t="str">
        <f>IF(EP81&lt;&gt;"",IF(ABS($F81-$G81)&gt;=PrSettings!$M$7,(ABS($F81-$G81-EM81+EN81)&lt;=1)*1,IF(AND(EP81,$F81=$G81,$F81&gt;=PrSettings!$M$6),(ABS(EM81-$F81)&lt;=1)*1,IF(AND(EP81,$F81+$G81&gt;=PrSettings!$M$8),(ABS(EM81-$F81)+ABS(EN81-$G81)&lt;=1)*1,""))),"")</f>
        <v/>
      </c>
      <c r="ET81" s="468"/>
      <c r="EV81" s="186">
        <f t="shared" si="1043"/>
        <v>46</v>
      </c>
      <c r="EW81" s="187" t="str">
        <f t="shared" si="1199"/>
        <v>DR Congo</v>
      </c>
      <c r="EX81" s="188">
        <f t="shared" si="1200"/>
        <v>50</v>
      </c>
      <c r="EY81" s="187" t="str">
        <f t="shared" si="1201"/>
        <v>Uzbekistan</v>
      </c>
      <c r="EZ81" s="222"/>
      <c r="FA81" s="222"/>
      <c r="FB81" s="467"/>
      <c r="FC81" s="188" t="str">
        <f t="shared" si="1202"/>
        <v/>
      </c>
      <c r="FD81" s="188" t="str">
        <f>IF((FC81&lt;&gt;""),IF(OR($F81&lt;&gt;$G81,PrSettings!$M$4="●"),(($F81-$G81)=(EZ81-FA81))*1,0),"")</f>
        <v/>
      </c>
      <c r="FE81" s="188" t="str">
        <f t="shared" si="1203"/>
        <v/>
      </c>
      <c r="FF81" s="188" t="str">
        <f>IF(FC81&lt;&gt;"",IF(ABS($F81-$G81)&gt;=PrSettings!$M$7,(ABS($F81-$G81-EZ81+FA81)&lt;=1)*1,IF(AND(FC81,$F81=$G81,$F81&gt;=PrSettings!$M$6),(ABS(EZ81-$F81)&lt;=1)*1,IF(AND(FC81,$F81+$G81&gt;=PrSettings!$M$8),(ABS(EZ81-$F81)+ABS(FA81-$G81)&lt;=1)*1,""))),"")</f>
        <v/>
      </c>
      <c r="FG81" s="468"/>
      <c r="FI81" s="186">
        <f t="shared" si="1048"/>
        <v>46</v>
      </c>
      <c r="FJ81" s="187" t="str">
        <f t="shared" si="1204"/>
        <v>DR Congo</v>
      </c>
      <c r="FK81" s="188">
        <f t="shared" si="1205"/>
        <v>50</v>
      </c>
      <c r="FL81" s="187" t="str">
        <f t="shared" si="1206"/>
        <v>Uzbekistan</v>
      </c>
      <c r="FM81" s="222"/>
      <c r="FN81" s="222"/>
      <c r="FO81" s="467"/>
      <c r="FP81" s="188" t="str">
        <f t="shared" si="1207"/>
        <v/>
      </c>
      <c r="FQ81" s="188" t="str">
        <f>IF((FP81&lt;&gt;""),IF(OR($F81&lt;&gt;$G81,PrSettings!$M$4="●"),(($F81-$G81)=(FM81-FN81))*1,0),"")</f>
        <v/>
      </c>
      <c r="FR81" s="188" t="str">
        <f t="shared" si="1208"/>
        <v/>
      </c>
      <c r="FS81" s="188" t="str">
        <f>IF(FP81&lt;&gt;"",IF(ABS($F81-$G81)&gt;=PrSettings!$M$7,(ABS($F81-$G81-FM81+FN81)&lt;=1)*1,IF(AND(FP81,$F81=$G81,$F81&gt;=PrSettings!$M$6),(ABS(FM81-$F81)&lt;=1)*1,IF(AND(FP81,$F81+$G81&gt;=PrSettings!$M$8),(ABS(FM81-$F81)+ABS(FN81-$G81)&lt;=1)*1,""))),"")</f>
        <v/>
      </c>
      <c r="FT81" s="468"/>
      <c r="FV81" s="186">
        <f t="shared" si="1053"/>
        <v>46</v>
      </c>
      <c r="FW81" s="187" t="str">
        <f t="shared" si="1209"/>
        <v>DR Congo</v>
      </c>
      <c r="FX81" s="188">
        <f t="shared" si="1210"/>
        <v>50</v>
      </c>
      <c r="FY81" s="187" t="str">
        <f t="shared" si="1211"/>
        <v>Uzbekistan</v>
      </c>
      <c r="FZ81" s="222"/>
      <c r="GA81" s="222"/>
      <c r="GB81" s="467"/>
      <c r="GC81" s="188" t="str">
        <f t="shared" si="1212"/>
        <v/>
      </c>
      <c r="GD81" s="188" t="str">
        <f>IF((GC81&lt;&gt;""),IF(OR($F81&lt;&gt;$G81,PrSettings!$M$4="●"),(($F81-$G81)=(FZ81-GA81))*1,0),"")</f>
        <v/>
      </c>
      <c r="GE81" s="188" t="str">
        <f t="shared" si="1213"/>
        <v/>
      </c>
      <c r="GF81" s="188" t="str">
        <f>IF(GC81&lt;&gt;"",IF(ABS($F81-$G81)&gt;=PrSettings!$M$7,(ABS($F81-$G81-FZ81+GA81)&lt;=1)*1,IF(AND(GC81,$F81=$G81,$F81&gt;=PrSettings!$M$6),(ABS(FZ81-$F81)&lt;=1)*1,IF(AND(GC81,$F81+$G81&gt;=PrSettings!$M$8),(ABS(FZ81-$F81)+ABS(GA81-$G81)&lt;=1)*1,""))),"")</f>
        <v/>
      </c>
      <c r="GG81" s="468"/>
      <c r="GI81" s="186">
        <f t="shared" si="1058"/>
        <v>46</v>
      </c>
      <c r="GJ81" s="187" t="str">
        <f t="shared" si="1214"/>
        <v>DR Congo</v>
      </c>
      <c r="GK81" s="188">
        <f t="shared" si="1215"/>
        <v>50</v>
      </c>
      <c r="GL81" s="187" t="str">
        <f t="shared" si="1216"/>
        <v>Uzbekistan</v>
      </c>
      <c r="GM81" s="222"/>
      <c r="GN81" s="222"/>
      <c r="GO81" s="467"/>
      <c r="GP81" s="188" t="str">
        <f t="shared" si="1217"/>
        <v/>
      </c>
      <c r="GQ81" s="188" t="str">
        <f>IF((GP81&lt;&gt;""),IF(OR($F81&lt;&gt;$G81,PrSettings!$M$4="●"),(($F81-$G81)=(GM81-GN81))*1,0),"")</f>
        <v/>
      </c>
      <c r="GR81" s="188" t="str">
        <f t="shared" si="1218"/>
        <v/>
      </c>
      <c r="GS81" s="188" t="str">
        <f>IF(GP81&lt;&gt;"",IF(ABS($F81-$G81)&gt;=PrSettings!$M$7,(ABS($F81-$G81-GM81+GN81)&lt;=1)*1,IF(AND(GP81,$F81=$G81,$F81&gt;=PrSettings!$M$6),(ABS(GM81-$F81)&lt;=1)*1,IF(AND(GP81,$F81+$G81&gt;=PrSettings!$M$8),(ABS(GM81-$F81)+ABS(GN81-$G81)&lt;=1)*1,""))),"")</f>
        <v/>
      </c>
      <c r="GT81" s="468"/>
      <c r="GV81" s="186">
        <f t="shared" si="1063"/>
        <v>46</v>
      </c>
      <c r="GW81" s="187" t="str">
        <f t="shared" si="1219"/>
        <v>DR Congo</v>
      </c>
      <c r="GX81" s="188">
        <f t="shared" si="1220"/>
        <v>50</v>
      </c>
      <c r="GY81" s="187" t="str">
        <f t="shared" si="1221"/>
        <v>Uzbekistan</v>
      </c>
      <c r="GZ81" s="222"/>
      <c r="HA81" s="222"/>
      <c r="HB81" s="467"/>
      <c r="HC81" s="188" t="str">
        <f t="shared" si="1222"/>
        <v/>
      </c>
      <c r="HD81" s="188" t="str">
        <f>IF((HC81&lt;&gt;""),IF(OR($F81&lt;&gt;$G81,PrSettings!$M$4="●"),(($F81-$G81)=(GZ81-HA81))*1,0),"")</f>
        <v/>
      </c>
      <c r="HE81" s="188" t="str">
        <f t="shared" si="1223"/>
        <v/>
      </c>
      <c r="HF81" s="188" t="str">
        <f>IF(HC81&lt;&gt;"",IF(ABS($F81-$G81)&gt;=PrSettings!$M$7,(ABS($F81-$G81-GZ81+HA81)&lt;=1)*1,IF(AND(HC81,$F81=$G81,$F81&gt;=PrSettings!$M$6),(ABS(GZ81-$F81)&lt;=1)*1,IF(AND(HC81,$F81+$G81&gt;=PrSettings!$M$8),(ABS(GZ81-$F81)+ABS(HA81-$G81)&lt;=1)*1,""))),"")</f>
        <v/>
      </c>
      <c r="HG81" s="468"/>
      <c r="HI81" s="186">
        <f t="shared" si="1068"/>
        <v>46</v>
      </c>
      <c r="HJ81" s="187" t="str">
        <f t="shared" si="1224"/>
        <v>DR Congo</v>
      </c>
      <c r="HK81" s="188">
        <f t="shared" si="1225"/>
        <v>50</v>
      </c>
      <c r="HL81" s="187" t="str">
        <f t="shared" si="1226"/>
        <v>Uzbekistan</v>
      </c>
      <c r="HM81" s="222"/>
      <c r="HN81" s="222"/>
      <c r="HO81" s="467"/>
      <c r="HP81" s="188" t="str">
        <f t="shared" si="1227"/>
        <v/>
      </c>
      <c r="HQ81" s="188" t="str">
        <f>IF((HP81&lt;&gt;""),IF(OR($F81&lt;&gt;$G81,PrSettings!$M$4="●"),(($F81-$G81)=(HM81-HN81))*1,0),"")</f>
        <v/>
      </c>
      <c r="HR81" s="188" t="str">
        <f t="shared" si="1228"/>
        <v/>
      </c>
      <c r="HS81" s="188" t="str">
        <f>IF(HP81&lt;&gt;"",IF(ABS($F81-$G81)&gt;=PrSettings!$M$7,(ABS($F81-$G81-HM81+HN81)&lt;=1)*1,IF(AND(HP81,$F81=$G81,$F81&gt;=PrSettings!$M$6),(ABS(HM81-$F81)&lt;=1)*1,IF(AND(HP81,$F81+$G81&gt;=PrSettings!$M$8),(ABS(HM81-$F81)+ABS(HN81-$G81)&lt;=1)*1,""))),"")</f>
        <v/>
      </c>
      <c r="HT81" s="468"/>
      <c r="HV81" s="186">
        <f t="shared" si="1073"/>
        <v>46</v>
      </c>
      <c r="HW81" s="187" t="str">
        <f t="shared" si="1229"/>
        <v>DR Congo</v>
      </c>
      <c r="HX81" s="188">
        <f t="shared" si="1230"/>
        <v>50</v>
      </c>
      <c r="HY81" s="187" t="str">
        <f t="shared" si="1231"/>
        <v>Uzbekistan</v>
      </c>
      <c r="HZ81" s="222"/>
      <c r="IA81" s="222"/>
      <c r="IB81" s="467"/>
      <c r="IC81" s="188" t="str">
        <f t="shared" si="1232"/>
        <v/>
      </c>
      <c r="ID81" s="188" t="str">
        <f>IF((IC81&lt;&gt;""),IF(OR($F81&lt;&gt;$G81,PrSettings!$M$4="●"),(($F81-$G81)=(HZ81-IA81))*1,0),"")</f>
        <v/>
      </c>
      <c r="IE81" s="188" t="str">
        <f t="shared" si="1233"/>
        <v/>
      </c>
      <c r="IF81" s="188" t="str">
        <f>IF(IC81&lt;&gt;"",IF(ABS($F81-$G81)&gt;=PrSettings!$M$7,(ABS($F81-$G81-HZ81+IA81)&lt;=1)*1,IF(AND(IC81,$F81=$G81,$F81&gt;=PrSettings!$M$6),(ABS(HZ81-$F81)&lt;=1)*1,IF(AND(IC81,$F81+$G81&gt;=PrSettings!$M$8),(ABS(HZ81-$F81)+ABS(IA81-$G81)&lt;=1)*1,""))),"")</f>
        <v/>
      </c>
      <c r="IG81" s="468"/>
      <c r="II81" s="186">
        <f t="shared" si="1078"/>
        <v>46</v>
      </c>
      <c r="IJ81" s="187" t="str">
        <f t="shared" si="1234"/>
        <v>DR Congo</v>
      </c>
      <c r="IK81" s="188">
        <f t="shared" si="1235"/>
        <v>50</v>
      </c>
      <c r="IL81" s="187" t="str">
        <f t="shared" si="1236"/>
        <v>Uzbekistan</v>
      </c>
      <c r="IM81" s="222"/>
      <c r="IN81" s="222"/>
      <c r="IO81" s="467"/>
      <c r="IP81" s="188" t="str">
        <f t="shared" si="1237"/>
        <v/>
      </c>
      <c r="IQ81" s="188" t="str">
        <f>IF((IP81&lt;&gt;""),IF(OR($F81&lt;&gt;$G81,PrSettings!$M$4="●"),(($F81-$G81)=(IM81-IN81))*1,0),"")</f>
        <v/>
      </c>
      <c r="IR81" s="188" t="str">
        <f t="shared" si="1238"/>
        <v/>
      </c>
      <c r="IS81" s="188" t="str">
        <f>IF(IP81&lt;&gt;"",IF(ABS($F81-$G81)&gt;=PrSettings!$M$7,(ABS($F81-$G81-IM81+IN81)&lt;=1)*1,IF(AND(IP81,$F81=$G81,$F81&gt;=PrSettings!$M$6),(ABS(IM81-$F81)&lt;=1)*1,IF(AND(IP81,$F81+$G81&gt;=PrSettings!$M$8),(ABS(IM81-$F81)+ABS(IN81-$G81)&lt;=1)*1,""))),"")</f>
        <v/>
      </c>
      <c r="IT81" s="468"/>
      <c r="IV81" s="186">
        <f t="shared" si="1083"/>
        <v>46</v>
      </c>
      <c r="IW81" s="187" t="str">
        <f t="shared" si="1239"/>
        <v>DR Congo</v>
      </c>
      <c r="IX81" s="188">
        <f t="shared" si="1240"/>
        <v>50</v>
      </c>
      <c r="IY81" s="187" t="str">
        <f t="shared" si="1241"/>
        <v>Uzbekistan</v>
      </c>
      <c r="IZ81" s="222"/>
      <c r="JA81" s="222"/>
      <c r="JB81" s="467"/>
      <c r="JC81" s="188" t="str">
        <f t="shared" si="1242"/>
        <v/>
      </c>
      <c r="JD81" s="188" t="str">
        <f>IF((JC81&lt;&gt;""),IF(OR($F81&lt;&gt;$G81,PrSettings!$M$4="●"),(($F81-$G81)=(IZ81-JA81))*1,0),"")</f>
        <v/>
      </c>
      <c r="JE81" s="188" t="str">
        <f t="shared" si="1243"/>
        <v/>
      </c>
      <c r="JF81" s="188" t="str">
        <f>IF(JC81&lt;&gt;"",IF(ABS($F81-$G81)&gt;=PrSettings!$M$7,(ABS($F81-$G81-IZ81+JA81)&lt;=1)*1,IF(AND(JC81,$F81=$G81,$F81&gt;=PrSettings!$M$6),(ABS(IZ81-$F81)&lt;=1)*1,IF(AND(JC81,$F81+$G81&gt;=PrSettings!$M$8),(ABS(IZ81-$F81)+ABS(JA81-$G81)&lt;=1)*1,""))),"")</f>
        <v/>
      </c>
      <c r="JG81" s="468"/>
      <c r="JI81" s="186">
        <f t="shared" si="1088"/>
        <v>46</v>
      </c>
      <c r="JJ81" s="187" t="str">
        <f t="shared" si="1244"/>
        <v>DR Congo</v>
      </c>
      <c r="JK81" s="188">
        <f t="shared" si="1245"/>
        <v>50</v>
      </c>
      <c r="JL81" s="187" t="str">
        <f t="shared" si="1246"/>
        <v>Uzbekistan</v>
      </c>
      <c r="JM81" s="222"/>
      <c r="JN81" s="222"/>
      <c r="JO81" s="467"/>
      <c r="JP81" s="188" t="str">
        <f t="shared" si="1247"/>
        <v/>
      </c>
      <c r="JQ81" s="188" t="str">
        <f>IF((JP81&lt;&gt;""),IF(OR($F81&lt;&gt;$G81,PrSettings!$M$4="●"),(($F81-$G81)=(JM81-JN81))*1,0),"")</f>
        <v/>
      </c>
      <c r="JR81" s="188" t="str">
        <f t="shared" si="1248"/>
        <v/>
      </c>
      <c r="JS81" s="188" t="str">
        <f>IF(JP81&lt;&gt;"",IF(ABS($F81-$G81)&gt;=PrSettings!$M$7,(ABS($F81-$G81-JM81+JN81)&lt;=1)*1,IF(AND(JP81,$F81=$G81,$F81&gt;=PrSettings!$M$6),(ABS(JM81-$F81)&lt;=1)*1,IF(AND(JP81,$F81+$G81&gt;=PrSettings!$M$8),(ABS(JM81-$F81)+ABS(JN81-$G81)&lt;=1)*1,""))),"")</f>
        <v/>
      </c>
      <c r="JT81" s="468"/>
      <c r="JV81" s="186">
        <f t="shared" si="1093"/>
        <v>46</v>
      </c>
      <c r="JW81" s="187" t="str">
        <f t="shared" si="1249"/>
        <v>DR Congo</v>
      </c>
      <c r="JX81" s="188">
        <f t="shared" si="1250"/>
        <v>50</v>
      </c>
      <c r="JY81" s="187" t="str">
        <f t="shared" si="1251"/>
        <v>Uzbekistan</v>
      </c>
      <c r="JZ81" s="222"/>
      <c r="KA81" s="222"/>
      <c r="KB81" s="467"/>
      <c r="KC81" s="188" t="str">
        <f t="shared" si="1252"/>
        <v/>
      </c>
      <c r="KD81" s="188" t="str">
        <f>IF((KC81&lt;&gt;""),IF(OR($F81&lt;&gt;$G81,PrSettings!$M$4="●"),(($F81-$G81)=(JZ81-KA81))*1,0),"")</f>
        <v/>
      </c>
      <c r="KE81" s="188" t="str">
        <f t="shared" si="1253"/>
        <v/>
      </c>
      <c r="KF81" s="188" t="str">
        <f>IF(KC81&lt;&gt;"",IF(ABS($F81-$G81)&gt;=PrSettings!$M$7,(ABS($F81-$G81-JZ81+KA81)&lt;=1)*1,IF(AND(KC81,$F81=$G81,$F81&gt;=PrSettings!$M$6),(ABS(JZ81-$F81)&lt;=1)*1,IF(AND(KC81,$F81+$G81&gt;=PrSettings!$M$8),(ABS(JZ81-$F81)+ABS(KA81-$G81)&lt;=1)*1,""))),"")</f>
        <v/>
      </c>
      <c r="KG81" s="468"/>
      <c r="KI81" s="186">
        <f t="shared" si="1098"/>
        <v>46</v>
      </c>
      <c r="KJ81" s="187" t="str">
        <f t="shared" si="1254"/>
        <v>DR Congo</v>
      </c>
      <c r="KK81" s="188">
        <f t="shared" si="1255"/>
        <v>50</v>
      </c>
      <c r="KL81" s="187" t="str">
        <f t="shared" si="1256"/>
        <v>Uzbekistan</v>
      </c>
      <c r="KM81" s="222"/>
      <c r="KN81" s="222"/>
      <c r="KO81" s="467"/>
      <c r="KP81" s="188" t="str">
        <f t="shared" si="1257"/>
        <v/>
      </c>
      <c r="KQ81" s="188" t="str">
        <f>IF((KP81&lt;&gt;""),IF(OR($F81&lt;&gt;$G81,PrSettings!$M$4="●"),(($F81-$G81)=(KM81-KN81))*1,0),"")</f>
        <v/>
      </c>
      <c r="KR81" s="188" t="str">
        <f t="shared" si="1258"/>
        <v/>
      </c>
      <c r="KS81" s="188" t="str">
        <f>IF(KP81&lt;&gt;"",IF(ABS($F81-$G81)&gt;=PrSettings!$M$7,(ABS($F81-$G81-KM81+KN81)&lt;=1)*1,IF(AND(KP81,$F81=$G81,$F81&gt;=PrSettings!$M$6),(ABS(KM81-$F81)&lt;=1)*1,IF(AND(KP81,$F81+$G81&gt;=PrSettings!$M$8),(ABS(KM81-$F81)+ABS(KN81-$G81)&lt;=1)*1,""))),"")</f>
        <v/>
      </c>
      <c r="KT81" s="468"/>
      <c r="KV81" s="186">
        <f t="shared" si="1103"/>
        <v>46</v>
      </c>
      <c r="KW81" s="187" t="str">
        <f t="shared" si="1259"/>
        <v>DR Congo</v>
      </c>
      <c r="KX81" s="188">
        <f t="shared" si="1260"/>
        <v>50</v>
      </c>
      <c r="KY81" s="187" t="str">
        <f t="shared" si="1261"/>
        <v>Uzbekistan</v>
      </c>
      <c r="KZ81" s="222"/>
      <c r="LA81" s="222"/>
      <c r="LB81" s="467"/>
      <c r="LC81" s="188" t="str">
        <f t="shared" si="1262"/>
        <v/>
      </c>
      <c r="LD81" s="188" t="str">
        <f>IF((LC81&lt;&gt;""),IF(OR($F81&lt;&gt;$G81,PrSettings!$M$4="●"),(($F81-$G81)=(KZ81-LA81))*1,0),"")</f>
        <v/>
      </c>
      <c r="LE81" s="188" t="str">
        <f t="shared" si="1263"/>
        <v/>
      </c>
      <c r="LF81" s="188" t="str">
        <f>IF(LC81&lt;&gt;"",IF(ABS($F81-$G81)&gt;=PrSettings!$M$7,(ABS($F81-$G81-KZ81+LA81)&lt;=1)*1,IF(AND(LC81,$F81=$G81,$F81&gt;=PrSettings!$M$6),(ABS(KZ81-$F81)&lt;=1)*1,IF(AND(LC81,$F81+$G81&gt;=PrSettings!$M$8),(ABS(KZ81-$F81)+ABS(LA81-$G81)&lt;=1)*1,""))),"")</f>
        <v/>
      </c>
      <c r="LG81" s="468"/>
      <c r="LI81" s="186">
        <f t="shared" si="1108"/>
        <v>46</v>
      </c>
      <c r="LJ81" s="187" t="str">
        <f t="shared" si="1264"/>
        <v>DR Congo</v>
      </c>
      <c r="LK81" s="188">
        <f t="shared" si="1265"/>
        <v>50</v>
      </c>
      <c r="LL81" s="187" t="str">
        <f t="shared" si="1266"/>
        <v>Uzbekistan</v>
      </c>
      <c r="LM81" s="222"/>
      <c r="LN81" s="222"/>
      <c r="LO81" s="467"/>
      <c r="LP81" s="188" t="str">
        <f t="shared" si="1267"/>
        <v/>
      </c>
      <c r="LQ81" s="188" t="str">
        <f>IF((LP81&lt;&gt;""),IF(OR($F81&lt;&gt;$G81,PrSettings!$M$4="●"),(($F81-$G81)=(LM81-LN81))*1,0),"")</f>
        <v/>
      </c>
      <c r="LR81" s="188" t="str">
        <f t="shared" si="1268"/>
        <v/>
      </c>
      <c r="LS81" s="188" t="str">
        <f>IF(LP81&lt;&gt;"",IF(ABS($F81-$G81)&gt;=PrSettings!$M$7,(ABS($F81-$G81-LM81+LN81)&lt;=1)*1,IF(AND(LP81,$F81=$G81,$F81&gt;=PrSettings!$M$6),(ABS(LM81-$F81)&lt;=1)*1,IF(AND(LP81,$F81+$G81&gt;=PrSettings!$M$8),(ABS(LM81-$F81)+ABS(LN81-$G81)&lt;=1)*1,""))),"")</f>
        <v/>
      </c>
      <c r="LT81" s="468"/>
      <c r="LV81" s="186">
        <f t="shared" si="1113"/>
        <v>46</v>
      </c>
      <c r="LW81" s="187" t="str">
        <f t="shared" si="1269"/>
        <v>DR Congo</v>
      </c>
      <c r="LX81" s="188">
        <f t="shared" si="1270"/>
        <v>50</v>
      </c>
      <c r="LY81" s="187" t="str">
        <f t="shared" si="1271"/>
        <v>Uzbekistan</v>
      </c>
      <c r="LZ81" s="222"/>
      <c r="MA81" s="222"/>
      <c r="MB81" s="467"/>
      <c r="MC81" s="188" t="str">
        <f t="shared" si="1272"/>
        <v/>
      </c>
      <c r="MD81" s="188" t="str">
        <f>IF((MC81&lt;&gt;""),IF(OR($F81&lt;&gt;$G81,PrSettings!$M$4="●"),(($F81-$G81)=(LZ81-MA81))*1,0),"")</f>
        <v/>
      </c>
      <c r="ME81" s="188" t="str">
        <f t="shared" si="1273"/>
        <v/>
      </c>
      <c r="MF81" s="188" t="str">
        <f>IF(MC81&lt;&gt;"",IF(ABS($F81-$G81)&gt;=PrSettings!$M$7,(ABS($F81-$G81-LZ81+MA81)&lt;=1)*1,IF(AND(MC81,$F81=$G81,$F81&gt;=PrSettings!$M$6),(ABS(LZ81-$F81)&lt;=1)*1,IF(AND(MC81,$F81+$G81&gt;=PrSettings!$M$8),(ABS(LZ81-$F81)+ABS(MA81-$G81)&lt;=1)*1,""))),"")</f>
        <v/>
      </c>
      <c r="MG81" s="468"/>
    </row>
    <row r="82" spans="1:345" ht="24" customHeight="1">
      <c r="B82" s="195" t="str">
        <f>Language!$E$130&amp;" L"</f>
        <v>Group L</v>
      </c>
      <c r="C82" s="196"/>
      <c r="D82" s="201"/>
      <c r="E82" s="198"/>
      <c r="F82" s="202"/>
      <c r="G82" s="203"/>
      <c r="I82" s="195" t="str">
        <f t="shared" si="988"/>
        <v>Group L</v>
      </c>
      <c r="J82" s="201"/>
      <c r="K82" s="201"/>
      <c r="L82" s="198"/>
      <c r="M82" s="226"/>
      <c r="N82" s="227"/>
      <c r="O82" s="199"/>
      <c r="P82" s="210"/>
      <c r="Q82" s="210"/>
      <c r="R82" s="198"/>
      <c r="S82" s="198"/>
      <c r="T82" s="211"/>
      <c r="V82" s="195" t="str">
        <f t="shared" si="993"/>
        <v>Group L</v>
      </c>
      <c r="W82" s="201"/>
      <c r="X82" s="201"/>
      <c r="Y82" s="198"/>
      <c r="Z82" s="226"/>
      <c r="AA82" s="227"/>
      <c r="AB82" s="199"/>
      <c r="AC82" s="210"/>
      <c r="AD82" s="210"/>
      <c r="AE82" s="198"/>
      <c r="AF82" s="198"/>
      <c r="AG82" s="211"/>
      <c r="AI82" s="195" t="str">
        <f t="shared" si="998"/>
        <v>Group L</v>
      </c>
      <c r="AJ82" s="201"/>
      <c r="AK82" s="201"/>
      <c r="AL82" s="198"/>
      <c r="AM82" s="226"/>
      <c r="AN82" s="227"/>
      <c r="AO82" s="199"/>
      <c r="AP82" s="210"/>
      <c r="AQ82" s="210"/>
      <c r="AR82" s="198"/>
      <c r="AS82" s="198"/>
      <c r="AT82" s="211"/>
      <c r="AV82" s="195" t="str">
        <f t="shared" si="1003"/>
        <v>Group L</v>
      </c>
      <c r="AW82" s="201"/>
      <c r="AX82" s="201"/>
      <c r="AY82" s="198"/>
      <c r="AZ82" s="226"/>
      <c r="BA82" s="227"/>
      <c r="BB82" s="199"/>
      <c r="BC82" s="210"/>
      <c r="BD82" s="210"/>
      <c r="BE82" s="198"/>
      <c r="BF82" s="198"/>
      <c r="BG82" s="211"/>
      <c r="BI82" s="195" t="str">
        <f t="shared" si="1008"/>
        <v>Group L</v>
      </c>
      <c r="BJ82" s="201"/>
      <c r="BK82" s="201"/>
      <c r="BL82" s="198"/>
      <c r="BM82" s="226"/>
      <c r="BN82" s="227"/>
      <c r="BO82" s="199"/>
      <c r="BP82" s="210"/>
      <c r="BQ82" s="210"/>
      <c r="BR82" s="198"/>
      <c r="BS82" s="198"/>
      <c r="BT82" s="211"/>
      <c r="BV82" s="195" t="str">
        <f t="shared" si="1013"/>
        <v>Group L</v>
      </c>
      <c r="BW82" s="201"/>
      <c r="BX82" s="201"/>
      <c r="BY82" s="198"/>
      <c r="BZ82" s="226"/>
      <c r="CA82" s="227"/>
      <c r="CB82" s="199"/>
      <c r="CC82" s="210"/>
      <c r="CD82" s="210"/>
      <c r="CE82" s="198"/>
      <c r="CF82" s="198"/>
      <c r="CG82" s="211"/>
      <c r="CI82" s="195" t="str">
        <f t="shared" si="1018"/>
        <v>Group L</v>
      </c>
      <c r="CJ82" s="201"/>
      <c r="CK82" s="201"/>
      <c r="CL82" s="198"/>
      <c r="CM82" s="226"/>
      <c r="CN82" s="227"/>
      <c r="CO82" s="199"/>
      <c r="CP82" s="210"/>
      <c r="CQ82" s="210"/>
      <c r="CR82" s="198"/>
      <c r="CS82" s="198"/>
      <c r="CT82" s="211"/>
      <c r="CV82" s="195" t="str">
        <f t="shared" si="1023"/>
        <v>Group L</v>
      </c>
      <c r="CW82" s="201"/>
      <c r="CX82" s="201"/>
      <c r="CY82" s="198"/>
      <c r="CZ82" s="226"/>
      <c r="DA82" s="227"/>
      <c r="DB82" s="199"/>
      <c r="DC82" s="210"/>
      <c r="DD82" s="210"/>
      <c r="DE82" s="198"/>
      <c r="DF82" s="198"/>
      <c r="DG82" s="211"/>
      <c r="DI82" s="195" t="str">
        <f t="shared" si="1028"/>
        <v>Group L</v>
      </c>
      <c r="DJ82" s="201"/>
      <c r="DK82" s="201"/>
      <c r="DL82" s="198"/>
      <c r="DM82" s="226"/>
      <c r="DN82" s="227"/>
      <c r="DO82" s="199"/>
      <c r="DP82" s="210"/>
      <c r="DQ82" s="210"/>
      <c r="DR82" s="198"/>
      <c r="DS82" s="198"/>
      <c r="DT82" s="211"/>
      <c r="DV82" s="195" t="str">
        <f t="shared" si="1033"/>
        <v>Group L</v>
      </c>
      <c r="DW82" s="201"/>
      <c r="DX82" s="201"/>
      <c r="DY82" s="198"/>
      <c r="DZ82" s="226"/>
      <c r="EA82" s="227"/>
      <c r="EB82" s="199"/>
      <c r="EC82" s="210"/>
      <c r="ED82" s="210"/>
      <c r="EE82" s="198"/>
      <c r="EF82" s="198"/>
      <c r="EG82" s="211"/>
      <c r="EI82" s="195" t="str">
        <f t="shared" si="1038"/>
        <v>Group L</v>
      </c>
      <c r="EJ82" s="201"/>
      <c r="EK82" s="201"/>
      <c r="EL82" s="198"/>
      <c r="EM82" s="226"/>
      <c r="EN82" s="227"/>
      <c r="EO82" s="199"/>
      <c r="EP82" s="210"/>
      <c r="EQ82" s="210"/>
      <c r="ER82" s="198"/>
      <c r="ES82" s="198"/>
      <c r="ET82" s="211"/>
      <c r="EV82" s="195" t="str">
        <f t="shared" si="1043"/>
        <v>Group L</v>
      </c>
      <c r="EW82" s="201"/>
      <c r="EX82" s="201"/>
      <c r="EY82" s="198"/>
      <c r="EZ82" s="226"/>
      <c r="FA82" s="227"/>
      <c r="FB82" s="199"/>
      <c r="FC82" s="210"/>
      <c r="FD82" s="210"/>
      <c r="FE82" s="198"/>
      <c r="FF82" s="198"/>
      <c r="FG82" s="211"/>
      <c r="FI82" s="195" t="str">
        <f t="shared" si="1048"/>
        <v>Group L</v>
      </c>
      <c r="FJ82" s="201"/>
      <c r="FK82" s="201"/>
      <c r="FL82" s="198"/>
      <c r="FM82" s="226"/>
      <c r="FN82" s="227"/>
      <c r="FO82" s="199"/>
      <c r="FP82" s="210"/>
      <c r="FQ82" s="210"/>
      <c r="FR82" s="198"/>
      <c r="FS82" s="198"/>
      <c r="FT82" s="211"/>
      <c r="FV82" s="195" t="str">
        <f t="shared" si="1053"/>
        <v>Group L</v>
      </c>
      <c r="FW82" s="201"/>
      <c r="FX82" s="201"/>
      <c r="FY82" s="198"/>
      <c r="FZ82" s="226"/>
      <c r="GA82" s="227"/>
      <c r="GB82" s="199"/>
      <c r="GC82" s="210"/>
      <c r="GD82" s="210"/>
      <c r="GE82" s="198"/>
      <c r="GF82" s="198"/>
      <c r="GG82" s="211"/>
      <c r="GI82" s="195" t="str">
        <f t="shared" si="1058"/>
        <v>Group L</v>
      </c>
      <c r="GJ82" s="201"/>
      <c r="GK82" s="201"/>
      <c r="GL82" s="198"/>
      <c r="GM82" s="226"/>
      <c r="GN82" s="227"/>
      <c r="GO82" s="199"/>
      <c r="GP82" s="210"/>
      <c r="GQ82" s="210"/>
      <c r="GR82" s="198"/>
      <c r="GS82" s="198"/>
      <c r="GT82" s="211"/>
      <c r="GV82" s="195" t="str">
        <f t="shared" si="1063"/>
        <v>Group L</v>
      </c>
      <c r="GW82" s="201"/>
      <c r="GX82" s="201"/>
      <c r="GY82" s="198"/>
      <c r="GZ82" s="226"/>
      <c r="HA82" s="227"/>
      <c r="HB82" s="199"/>
      <c r="HC82" s="210"/>
      <c r="HD82" s="210"/>
      <c r="HE82" s="198"/>
      <c r="HF82" s="198"/>
      <c r="HG82" s="211"/>
      <c r="HI82" s="195" t="str">
        <f t="shared" si="1068"/>
        <v>Group L</v>
      </c>
      <c r="HJ82" s="201"/>
      <c r="HK82" s="201"/>
      <c r="HL82" s="198"/>
      <c r="HM82" s="226"/>
      <c r="HN82" s="227"/>
      <c r="HO82" s="199"/>
      <c r="HP82" s="210"/>
      <c r="HQ82" s="210"/>
      <c r="HR82" s="198"/>
      <c r="HS82" s="198"/>
      <c r="HT82" s="211"/>
      <c r="HV82" s="195" t="str">
        <f t="shared" si="1073"/>
        <v>Group L</v>
      </c>
      <c r="HW82" s="201"/>
      <c r="HX82" s="201"/>
      <c r="HY82" s="198"/>
      <c r="HZ82" s="226"/>
      <c r="IA82" s="227"/>
      <c r="IB82" s="199"/>
      <c r="IC82" s="210"/>
      <c r="ID82" s="210"/>
      <c r="IE82" s="198"/>
      <c r="IF82" s="198"/>
      <c r="IG82" s="211"/>
      <c r="II82" s="195" t="str">
        <f t="shared" si="1078"/>
        <v>Group L</v>
      </c>
      <c r="IJ82" s="201"/>
      <c r="IK82" s="201"/>
      <c r="IL82" s="198"/>
      <c r="IM82" s="226"/>
      <c r="IN82" s="227"/>
      <c r="IO82" s="199"/>
      <c r="IP82" s="210"/>
      <c r="IQ82" s="210"/>
      <c r="IR82" s="198"/>
      <c r="IS82" s="198"/>
      <c r="IT82" s="211"/>
      <c r="IV82" s="195" t="str">
        <f t="shared" si="1083"/>
        <v>Group L</v>
      </c>
      <c r="IW82" s="201"/>
      <c r="IX82" s="201"/>
      <c r="IY82" s="198"/>
      <c r="IZ82" s="226"/>
      <c r="JA82" s="227"/>
      <c r="JB82" s="199"/>
      <c r="JC82" s="210"/>
      <c r="JD82" s="210"/>
      <c r="JE82" s="198"/>
      <c r="JF82" s="198"/>
      <c r="JG82" s="211"/>
      <c r="JI82" s="195" t="str">
        <f t="shared" si="1088"/>
        <v>Group L</v>
      </c>
      <c r="JJ82" s="201"/>
      <c r="JK82" s="201"/>
      <c r="JL82" s="198"/>
      <c r="JM82" s="226"/>
      <c r="JN82" s="227"/>
      <c r="JO82" s="199"/>
      <c r="JP82" s="210"/>
      <c r="JQ82" s="210"/>
      <c r="JR82" s="198"/>
      <c r="JS82" s="198"/>
      <c r="JT82" s="211"/>
      <c r="JV82" s="195" t="str">
        <f t="shared" si="1093"/>
        <v>Group L</v>
      </c>
      <c r="JW82" s="201"/>
      <c r="JX82" s="201"/>
      <c r="JY82" s="198"/>
      <c r="JZ82" s="226"/>
      <c r="KA82" s="227"/>
      <c r="KB82" s="199"/>
      <c r="KC82" s="210"/>
      <c r="KD82" s="210"/>
      <c r="KE82" s="198"/>
      <c r="KF82" s="198"/>
      <c r="KG82" s="211"/>
      <c r="KI82" s="195" t="str">
        <f t="shared" si="1098"/>
        <v>Group L</v>
      </c>
      <c r="KJ82" s="201"/>
      <c r="KK82" s="201"/>
      <c r="KL82" s="198"/>
      <c r="KM82" s="226"/>
      <c r="KN82" s="227"/>
      <c r="KO82" s="199"/>
      <c r="KP82" s="210"/>
      <c r="KQ82" s="210"/>
      <c r="KR82" s="198"/>
      <c r="KS82" s="198"/>
      <c r="KT82" s="211"/>
      <c r="KV82" s="195" t="str">
        <f t="shared" si="1103"/>
        <v>Group L</v>
      </c>
      <c r="KW82" s="201"/>
      <c r="KX82" s="201"/>
      <c r="KY82" s="198"/>
      <c r="KZ82" s="226"/>
      <c r="LA82" s="227"/>
      <c r="LB82" s="199"/>
      <c r="LC82" s="210"/>
      <c r="LD82" s="210"/>
      <c r="LE82" s="198"/>
      <c r="LF82" s="198"/>
      <c r="LG82" s="211"/>
      <c r="LI82" s="195" t="str">
        <f t="shared" si="1108"/>
        <v>Group L</v>
      </c>
      <c r="LJ82" s="201"/>
      <c r="LK82" s="201"/>
      <c r="LL82" s="198"/>
      <c r="LM82" s="226"/>
      <c r="LN82" s="227"/>
      <c r="LO82" s="199"/>
      <c r="LP82" s="210"/>
      <c r="LQ82" s="210"/>
      <c r="LR82" s="198"/>
      <c r="LS82" s="198"/>
      <c r="LT82" s="211"/>
      <c r="LV82" s="195" t="str">
        <f t="shared" si="1113"/>
        <v>Group L</v>
      </c>
      <c r="LW82" s="201"/>
      <c r="LX82" s="201"/>
      <c r="LY82" s="198"/>
      <c r="LZ82" s="226"/>
      <c r="MA82" s="227"/>
      <c r="MB82" s="199"/>
      <c r="MC82" s="210"/>
      <c r="MD82" s="210"/>
      <c r="ME82" s="198"/>
      <c r="MF82" s="198"/>
      <c r="MG82" s="211"/>
    </row>
    <row r="83" spans="1:345">
      <c r="B83" s="186">
        <f>INDEX(Groups!$C$7:$C$65,MATCH(C83,Groups!$D$7:$D$65,0))</f>
        <v>4</v>
      </c>
      <c r="C83" s="187" t="str">
        <f>CalcL!$P$22</f>
        <v>England</v>
      </c>
      <c r="D83" s="188">
        <f>INDEX(Groups!$C$7:$C$65,MATCH(E83,Groups!$D$7:$D$65,0))</f>
        <v>11</v>
      </c>
      <c r="E83" s="187" t="str">
        <f>CalcL!$Q$22</f>
        <v>Croatia</v>
      </c>
      <c r="F83" s="189" t="str">
        <f>CalcL!$R$22</f>
        <v/>
      </c>
      <c r="G83" s="190" t="str">
        <f>CalcL!$S$22</f>
        <v/>
      </c>
      <c r="I83" s="186">
        <f t="shared" si="988"/>
        <v>4</v>
      </c>
      <c r="J83" s="187" t="str">
        <f t="shared" ref="J83:J88" si="1274">$C83</f>
        <v>England</v>
      </c>
      <c r="K83" s="188">
        <f t="shared" ref="K83:K88" si="1275">$D83</f>
        <v>11</v>
      </c>
      <c r="L83" s="187" t="str">
        <f t="shared" ref="L83:L88" si="1276">$E83</f>
        <v>Croatia</v>
      </c>
      <c r="M83" s="222"/>
      <c r="N83" s="222"/>
      <c r="O83" s="217"/>
      <c r="P83" s="188" t="str">
        <f t="shared" ref="P83:P88" si="1277">IF(($F83&lt;&gt;"")*($G83&lt;&gt;"")*(M83&lt;&gt;"")*(N83&lt;&gt;""),($F83&gt;$G83)*(M83&gt;N83)+($F83=$G83)*(M83=N83)+($F83&lt;$G83)*(M83&lt;N83),"")</f>
        <v/>
      </c>
      <c r="Q83" s="188" t="str">
        <f>IF((P83&lt;&gt;""),IF(OR($F83&lt;&gt;$G83,PrSettings!$M$4="●"),(($F83-$G83)=(M83-N83))*1,0),"")</f>
        <v/>
      </c>
      <c r="R83" s="188" t="str">
        <f t="shared" ref="R83:R88" si="1278">IF((P83&lt;&gt;""),($F83=M83)*($G83=N83),"")</f>
        <v/>
      </c>
      <c r="S83" s="188" t="str">
        <f>IF(P83&lt;&gt;"",IF(ABS($F83-$G83)&gt;=PrSettings!$M$7,(ABS($F83-$G83-M83+N83)&lt;=1)*1,IF(AND(P83,$F83=$G83,$F83&gt;=PrSettings!$M$6),(ABS(M83-$F83)&lt;=1)*1,IF(AND(P83,$F83+$G83&gt;=PrSettings!$M$8),(ABS(M83-$F83)+ABS(N83-$G83)&lt;=1)*1,""))),"")</f>
        <v/>
      </c>
      <c r="T83" s="219"/>
      <c r="V83" s="186">
        <f t="shared" si="993"/>
        <v>4</v>
      </c>
      <c r="W83" s="187" t="str">
        <f t="shared" ref="W83:W88" si="1279">$C83</f>
        <v>England</v>
      </c>
      <c r="X83" s="188">
        <f t="shared" ref="X83:X88" si="1280">$D83</f>
        <v>11</v>
      </c>
      <c r="Y83" s="187" t="str">
        <f t="shared" ref="Y83:Y88" si="1281">$E83</f>
        <v>Croatia</v>
      </c>
      <c r="Z83" s="222"/>
      <c r="AA83" s="222"/>
      <c r="AB83" s="217"/>
      <c r="AC83" s="188" t="str">
        <f t="shared" ref="AC83:AC88" si="1282">IF(($F83&lt;&gt;"")*($G83&lt;&gt;"")*(Z83&lt;&gt;"")*(AA83&lt;&gt;""),($F83&gt;$G83)*(Z83&gt;AA83)+($F83=$G83)*(Z83=AA83)+($F83&lt;$G83)*(Z83&lt;AA83),"")</f>
        <v/>
      </c>
      <c r="AD83" s="188" t="str">
        <f>IF((AC83&lt;&gt;""),IF(OR($F83&lt;&gt;$G83,PrSettings!$M$4="●"),(($F83-$G83)=(Z83-AA83))*1,0),"")</f>
        <v/>
      </c>
      <c r="AE83" s="188" t="str">
        <f t="shared" ref="AE83:AE88" si="1283">IF((AC83&lt;&gt;""),($F83=Z83)*($G83=AA83),"")</f>
        <v/>
      </c>
      <c r="AF83" s="188" t="str">
        <f>IF(AC83&lt;&gt;"",IF(ABS($F83-$G83)&gt;=PrSettings!$M$7,(ABS($F83-$G83-Z83+AA83)&lt;=1)*1,IF(AND(AC83,$F83=$G83,$F83&gt;=PrSettings!$M$6),(ABS(Z83-$F83)&lt;=1)*1,IF(AND(AC83,$F83+$G83&gt;=PrSettings!$M$8),(ABS(Z83-$F83)+ABS(AA83-$G83)&lt;=1)*1,""))),"")</f>
        <v/>
      </c>
      <c r="AG83" s="219"/>
      <c r="AI83" s="186">
        <f t="shared" si="998"/>
        <v>4</v>
      </c>
      <c r="AJ83" s="187" t="str">
        <f t="shared" ref="AJ83:AJ88" si="1284">$C83</f>
        <v>England</v>
      </c>
      <c r="AK83" s="188">
        <f t="shared" ref="AK83:AK88" si="1285">$D83</f>
        <v>11</v>
      </c>
      <c r="AL83" s="187" t="str">
        <f t="shared" ref="AL83:AL88" si="1286">$E83</f>
        <v>Croatia</v>
      </c>
      <c r="AM83" s="222"/>
      <c r="AN83" s="222"/>
      <c r="AO83" s="217"/>
      <c r="AP83" s="188" t="str">
        <f t="shared" ref="AP83:AP88" si="1287">IF(($F83&lt;&gt;"")*($G83&lt;&gt;"")*(AM83&lt;&gt;"")*(AN83&lt;&gt;""),($F83&gt;$G83)*(AM83&gt;AN83)+($F83=$G83)*(AM83=AN83)+($F83&lt;$G83)*(AM83&lt;AN83),"")</f>
        <v/>
      </c>
      <c r="AQ83" s="188" t="str">
        <f>IF((AP83&lt;&gt;""),IF(OR($F83&lt;&gt;$G83,PrSettings!$M$4="●"),(($F83-$G83)=(AM83-AN83))*1,0),"")</f>
        <v/>
      </c>
      <c r="AR83" s="188" t="str">
        <f t="shared" ref="AR83:AR88" si="1288">IF((AP83&lt;&gt;""),($F83=AM83)*($G83=AN83),"")</f>
        <v/>
      </c>
      <c r="AS83" s="188" t="str">
        <f>IF(AP83&lt;&gt;"",IF(ABS($F83-$G83)&gt;=PrSettings!$M$7,(ABS($F83-$G83-AM83+AN83)&lt;=1)*1,IF(AND(AP83,$F83=$G83,$F83&gt;=PrSettings!$M$6),(ABS(AM83-$F83)&lt;=1)*1,IF(AND(AP83,$F83+$G83&gt;=PrSettings!$M$8),(ABS(AM83-$F83)+ABS(AN83-$G83)&lt;=1)*1,""))),"")</f>
        <v/>
      </c>
      <c r="AT83" s="219"/>
      <c r="AV83" s="186">
        <f t="shared" si="1003"/>
        <v>4</v>
      </c>
      <c r="AW83" s="187" t="str">
        <f t="shared" ref="AW83:AW88" si="1289">$C83</f>
        <v>England</v>
      </c>
      <c r="AX83" s="188">
        <f t="shared" ref="AX83:AX88" si="1290">$D83</f>
        <v>11</v>
      </c>
      <c r="AY83" s="187" t="str">
        <f t="shared" ref="AY83:AY88" si="1291">$E83</f>
        <v>Croatia</v>
      </c>
      <c r="AZ83" s="222"/>
      <c r="BA83" s="222"/>
      <c r="BB83" s="217"/>
      <c r="BC83" s="188" t="str">
        <f t="shared" ref="BC83:BC88" si="1292">IF(($F83&lt;&gt;"")*($G83&lt;&gt;"")*(AZ83&lt;&gt;"")*(BA83&lt;&gt;""),($F83&gt;$G83)*(AZ83&gt;BA83)+($F83=$G83)*(AZ83=BA83)+($F83&lt;$G83)*(AZ83&lt;BA83),"")</f>
        <v/>
      </c>
      <c r="BD83" s="188" t="str">
        <f>IF((BC83&lt;&gt;""),IF(OR($F83&lt;&gt;$G83,PrSettings!$M$4="●"),(($F83-$G83)=(AZ83-BA83))*1,0),"")</f>
        <v/>
      </c>
      <c r="BE83" s="188" t="str">
        <f t="shared" ref="BE83:BE88" si="1293">IF((BC83&lt;&gt;""),($F83=AZ83)*($G83=BA83),"")</f>
        <v/>
      </c>
      <c r="BF83" s="188" t="str">
        <f>IF(BC83&lt;&gt;"",IF(ABS($F83-$G83)&gt;=PrSettings!$M$7,(ABS($F83-$G83-AZ83+BA83)&lt;=1)*1,IF(AND(BC83,$F83=$G83,$F83&gt;=PrSettings!$M$6),(ABS(AZ83-$F83)&lt;=1)*1,IF(AND(BC83,$F83+$G83&gt;=PrSettings!$M$8),(ABS(AZ83-$F83)+ABS(BA83-$G83)&lt;=1)*1,""))),"")</f>
        <v/>
      </c>
      <c r="BG83" s="219"/>
      <c r="BI83" s="186">
        <f t="shared" si="1008"/>
        <v>4</v>
      </c>
      <c r="BJ83" s="187" t="str">
        <f t="shared" ref="BJ83:BJ88" si="1294">$C83</f>
        <v>England</v>
      </c>
      <c r="BK83" s="188">
        <f t="shared" ref="BK83:BK88" si="1295">$D83</f>
        <v>11</v>
      </c>
      <c r="BL83" s="187" t="str">
        <f t="shared" ref="BL83:BL88" si="1296">$E83</f>
        <v>Croatia</v>
      </c>
      <c r="BM83" s="222"/>
      <c r="BN83" s="222"/>
      <c r="BO83" s="217"/>
      <c r="BP83" s="188" t="str">
        <f t="shared" ref="BP83:BP88" si="1297">IF(($F83&lt;&gt;"")*($G83&lt;&gt;"")*(BM83&lt;&gt;"")*(BN83&lt;&gt;""),($F83&gt;$G83)*(BM83&gt;BN83)+($F83=$G83)*(BM83=BN83)+($F83&lt;$G83)*(BM83&lt;BN83),"")</f>
        <v/>
      </c>
      <c r="BQ83" s="188" t="str">
        <f>IF((BP83&lt;&gt;""),IF(OR($F83&lt;&gt;$G83,PrSettings!$M$4="●"),(($F83-$G83)=(BM83-BN83))*1,0),"")</f>
        <v/>
      </c>
      <c r="BR83" s="188" t="str">
        <f t="shared" ref="BR83:BR88" si="1298">IF((BP83&lt;&gt;""),($F83=BM83)*($G83=BN83),"")</f>
        <v/>
      </c>
      <c r="BS83" s="188" t="str">
        <f>IF(BP83&lt;&gt;"",IF(ABS($F83-$G83)&gt;=PrSettings!$M$7,(ABS($F83-$G83-BM83+BN83)&lt;=1)*1,IF(AND(BP83,$F83=$G83,$F83&gt;=PrSettings!$M$6),(ABS(BM83-$F83)&lt;=1)*1,IF(AND(BP83,$F83+$G83&gt;=PrSettings!$M$8),(ABS(BM83-$F83)+ABS(BN83-$G83)&lt;=1)*1,""))),"")</f>
        <v/>
      </c>
      <c r="BT83" s="219"/>
      <c r="BV83" s="186">
        <f t="shared" si="1013"/>
        <v>4</v>
      </c>
      <c r="BW83" s="187" t="str">
        <f t="shared" ref="BW83:BW88" si="1299">$C83</f>
        <v>England</v>
      </c>
      <c r="BX83" s="188">
        <f t="shared" ref="BX83:BX88" si="1300">$D83</f>
        <v>11</v>
      </c>
      <c r="BY83" s="187" t="str">
        <f t="shared" ref="BY83:BY88" si="1301">$E83</f>
        <v>Croatia</v>
      </c>
      <c r="BZ83" s="222"/>
      <c r="CA83" s="222"/>
      <c r="CB83" s="217"/>
      <c r="CC83" s="188" t="str">
        <f t="shared" ref="CC83:CC88" si="1302">IF(($F83&lt;&gt;"")*($G83&lt;&gt;"")*(BZ83&lt;&gt;"")*(CA83&lt;&gt;""),($F83&gt;$G83)*(BZ83&gt;CA83)+($F83=$G83)*(BZ83=CA83)+($F83&lt;$G83)*(BZ83&lt;CA83),"")</f>
        <v/>
      </c>
      <c r="CD83" s="188" t="str">
        <f>IF((CC83&lt;&gt;""),IF(OR($F83&lt;&gt;$G83,PrSettings!$M$4="●"),(($F83-$G83)=(BZ83-CA83))*1,0),"")</f>
        <v/>
      </c>
      <c r="CE83" s="188" t="str">
        <f t="shared" ref="CE83:CE88" si="1303">IF((CC83&lt;&gt;""),($F83=BZ83)*($G83=CA83),"")</f>
        <v/>
      </c>
      <c r="CF83" s="188" t="str">
        <f>IF(CC83&lt;&gt;"",IF(ABS($F83-$G83)&gt;=PrSettings!$M$7,(ABS($F83-$G83-BZ83+CA83)&lt;=1)*1,IF(AND(CC83,$F83=$G83,$F83&gt;=PrSettings!$M$6),(ABS(BZ83-$F83)&lt;=1)*1,IF(AND(CC83,$F83+$G83&gt;=PrSettings!$M$8),(ABS(BZ83-$F83)+ABS(CA83-$G83)&lt;=1)*1,""))),"")</f>
        <v/>
      </c>
      <c r="CG83" s="219"/>
      <c r="CI83" s="186">
        <f t="shared" si="1018"/>
        <v>4</v>
      </c>
      <c r="CJ83" s="187" t="str">
        <f t="shared" ref="CJ83:CJ88" si="1304">$C83</f>
        <v>England</v>
      </c>
      <c r="CK83" s="188">
        <f t="shared" ref="CK83:CK88" si="1305">$D83</f>
        <v>11</v>
      </c>
      <c r="CL83" s="187" t="str">
        <f t="shared" ref="CL83:CL88" si="1306">$E83</f>
        <v>Croatia</v>
      </c>
      <c r="CM83" s="222"/>
      <c r="CN83" s="222"/>
      <c r="CO83" s="217"/>
      <c r="CP83" s="188" t="str">
        <f t="shared" ref="CP83:CP88" si="1307">IF(($F83&lt;&gt;"")*($G83&lt;&gt;"")*(CM83&lt;&gt;"")*(CN83&lt;&gt;""),($F83&gt;$G83)*(CM83&gt;CN83)+($F83=$G83)*(CM83=CN83)+($F83&lt;$G83)*(CM83&lt;CN83),"")</f>
        <v/>
      </c>
      <c r="CQ83" s="188" t="str">
        <f>IF((CP83&lt;&gt;""),IF(OR($F83&lt;&gt;$G83,PrSettings!$M$4="●"),(($F83-$G83)=(CM83-CN83))*1,0),"")</f>
        <v/>
      </c>
      <c r="CR83" s="188" t="str">
        <f t="shared" ref="CR83:CR88" si="1308">IF((CP83&lt;&gt;""),($F83=CM83)*($G83=CN83),"")</f>
        <v/>
      </c>
      <c r="CS83" s="188" t="str">
        <f>IF(CP83&lt;&gt;"",IF(ABS($F83-$G83)&gt;=PrSettings!$M$7,(ABS($F83-$G83-CM83+CN83)&lt;=1)*1,IF(AND(CP83,$F83=$G83,$F83&gt;=PrSettings!$M$6),(ABS(CM83-$F83)&lt;=1)*1,IF(AND(CP83,$F83+$G83&gt;=PrSettings!$M$8),(ABS(CM83-$F83)+ABS(CN83-$G83)&lt;=1)*1,""))),"")</f>
        <v/>
      </c>
      <c r="CT83" s="219"/>
      <c r="CV83" s="186">
        <f t="shared" si="1023"/>
        <v>4</v>
      </c>
      <c r="CW83" s="187" t="str">
        <f t="shared" ref="CW83:CW88" si="1309">$C83</f>
        <v>England</v>
      </c>
      <c r="CX83" s="188">
        <f t="shared" ref="CX83:CX88" si="1310">$D83</f>
        <v>11</v>
      </c>
      <c r="CY83" s="187" t="str">
        <f t="shared" ref="CY83:CY88" si="1311">$E83</f>
        <v>Croatia</v>
      </c>
      <c r="CZ83" s="222"/>
      <c r="DA83" s="222"/>
      <c r="DB83" s="217"/>
      <c r="DC83" s="188" t="str">
        <f t="shared" ref="DC83:DC88" si="1312">IF(($F83&lt;&gt;"")*($G83&lt;&gt;"")*(CZ83&lt;&gt;"")*(DA83&lt;&gt;""),($F83&gt;$G83)*(CZ83&gt;DA83)+($F83=$G83)*(CZ83=DA83)+($F83&lt;$G83)*(CZ83&lt;DA83),"")</f>
        <v/>
      </c>
      <c r="DD83" s="188" t="str">
        <f>IF((DC83&lt;&gt;""),IF(OR($F83&lt;&gt;$G83,PrSettings!$M$4="●"),(($F83-$G83)=(CZ83-DA83))*1,0),"")</f>
        <v/>
      </c>
      <c r="DE83" s="188" t="str">
        <f t="shared" ref="DE83:DE88" si="1313">IF((DC83&lt;&gt;""),($F83=CZ83)*($G83=DA83),"")</f>
        <v/>
      </c>
      <c r="DF83" s="188" t="str">
        <f>IF(DC83&lt;&gt;"",IF(ABS($F83-$G83)&gt;=PrSettings!$M$7,(ABS($F83-$G83-CZ83+DA83)&lt;=1)*1,IF(AND(DC83,$F83=$G83,$F83&gt;=PrSettings!$M$6),(ABS(CZ83-$F83)&lt;=1)*1,IF(AND(DC83,$F83+$G83&gt;=PrSettings!$M$8),(ABS(CZ83-$F83)+ABS(DA83-$G83)&lt;=1)*1,""))),"")</f>
        <v/>
      </c>
      <c r="DG83" s="219"/>
      <c r="DI83" s="186">
        <f t="shared" si="1028"/>
        <v>4</v>
      </c>
      <c r="DJ83" s="187" t="str">
        <f t="shared" ref="DJ83:DJ88" si="1314">$C83</f>
        <v>England</v>
      </c>
      <c r="DK83" s="188">
        <f t="shared" ref="DK83:DK88" si="1315">$D83</f>
        <v>11</v>
      </c>
      <c r="DL83" s="187" t="str">
        <f t="shared" ref="DL83:DL88" si="1316">$E83</f>
        <v>Croatia</v>
      </c>
      <c r="DM83" s="222"/>
      <c r="DN83" s="222"/>
      <c r="DO83" s="217"/>
      <c r="DP83" s="188" t="str">
        <f t="shared" ref="DP83:DP88" si="1317">IF(($F83&lt;&gt;"")*($G83&lt;&gt;"")*(DM83&lt;&gt;"")*(DN83&lt;&gt;""),($F83&gt;$G83)*(DM83&gt;DN83)+($F83=$G83)*(DM83=DN83)+($F83&lt;$G83)*(DM83&lt;DN83),"")</f>
        <v/>
      </c>
      <c r="DQ83" s="188" t="str">
        <f>IF((DP83&lt;&gt;""),IF(OR($F83&lt;&gt;$G83,PrSettings!$M$4="●"),(($F83-$G83)=(DM83-DN83))*1,0),"")</f>
        <v/>
      </c>
      <c r="DR83" s="188" t="str">
        <f t="shared" ref="DR83:DR88" si="1318">IF((DP83&lt;&gt;""),($F83=DM83)*($G83=DN83),"")</f>
        <v/>
      </c>
      <c r="DS83" s="188" t="str">
        <f>IF(DP83&lt;&gt;"",IF(ABS($F83-$G83)&gt;=PrSettings!$M$7,(ABS($F83-$G83-DM83+DN83)&lt;=1)*1,IF(AND(DP83,$F83=$G83,$F83&gt;=PrSettings!$M$6),(ABS(DM83-$F83)&lt;=1)*1,IF(AND(DP83,$F83+$G83&gt;=PrSettings!$M$8),(ABS(DM83-$F83)+ABS(DN83-$G83)&lt;=1)*1,""))),"")</f>
        <v/>
      </c>
      <c r="DT83" s="219"/>
      <c r="DV83" s="186">
        <f t="shared" si="1033"/>
        <v>4</v>
      </c>
      <c r="DW83" s="187" t="str">
        <f t="shared" ref="DW83:DW88" si="1319">$C83</f>
        <v>England</v>
      </c>
      <c r="DX83" s="188">
        <f t="shared" ref="DX83:DX88" si="1320">$D83</f>
        <v>11</v>
      </c>
      <c r="DY83" s="187" t="str">
        <f t="shared" ref="DY83:DY88" si="1321">$E83</f>
        <v>Croatia</v>
      </c>
      <c r="DZ83" s="222"/>
      <c r="EA83" s="222"/>
      <c r="EB83" s="217"/>
      <c r="EC83" s="188" t="str">
        <f t="shared" ref="EC83:EC88" si="1322">IF(($F83&lt;&gt;"")*($G83&lt;&gt;"")*(DZ83&lt;&gt;"")*(EA83&lt;&gt;""),($F83&gt;$G83)*(DZ83&gt;EA83)+($F83=$G83)*(DZ83=EA83)+($F83&lt;$G83)*(DZ83&lt;EA83),"")</f>
        <v/>
      </c>
      <c r="ED83" s="188" t="str">
        <f>IF((EC83&lt;&gt;""),IF(OR($F83&lt;&gt;$G83,PrSettings!$M$4="●"),(($F83-$G83)=(DZ83-EA83))*1,0),"")</f>
        <v/>
      </c>
      <c r="EE83" s="188" t="str">
        <f t="shared" ref="EE83:EE88" si="1323">IF((EC83&lt;&gt;""),($F83=DZ83)*($G83=EA83),"")</f>
        <v/>
      </c>
      <c r="EF83" s="188" t="str">
        <f>IF(EC83&lt;&gt;"",IF(ABS($F83-$G83)&gt;=PrSettings!$M$7,(ABS($F83-$G83-DZ83+EA83)&lt;=1)*1,IF(AND(EC83,$F83=$G83,$F83&gt;=PrSettings!$M$6),(ABS(DZ83-$F83)&lt;=1)*1,IF(AND(EC83,$F83+$G83&gt;=PrSettings!$M$8),(ABS(DZ83-$F83)+ABS(EA83-$G83)&lt;=1)*1,""))),"")</f>
        <v/>
      </c>
      <c r="EG83" s="219"/>
      <c r="EI83" s="186">
        <f t="shared" si="1038"/>
        <v>4</v>
      </c>
      <c r="EJ83" s="187" t="str">
        <f t="shared" ref="EJ83:EJ88" si="1324">$C83</f>
        <v>England</v>
      </c>
      <c r="EK83" s="188">
        <f t="shared" ref="EK83:EK88" si="1325">$D83</f>
        <v>11</v>
      </c>
      <c r="EL83" s="187" t="str">
        <f t="shared" ref="EL83:EL88" si="1326">$E83</f>
        <v>Croatia</v>
      </c>
      <c r="EM83" s="222"/>
      <c r="EN83" s="222"/>
      <c r="EO83" s="217"/>
      <c r="EP83" s="188" t="str">
        <f t="shared" ref="EP83:EP88" si="1327">IF(($F83&lt;&gt;"")*($G83&lt;&gt;"")*(EM83&lt;&gt;"")*(EN83&lt;&gt;""),($F83&gt;$G83)*(EM83&gt;EN83)+($F83=$G83)*(EM83=EN83)+($F83&lt;$G83)*(EM83&lt;EN83),"")</f>
        <v/>
      </c>
      <c r="EQ83" s="188" t="str">
        <f>IF((EP83&lt;&gt;""),IF(OR($F83&lt;&gt;$G83,PrSettings!$M$4="●"),(($F83-$G83)=(EM83-EN83))*1,0),"")</f>
        <v/>
      </c>
      <c r="ER83" s="188" t="str">
        <f t="shared" ref="ER83:ER88" si="1328">IF((EP83&lt;&gt;""),($F83=EM83)*($G83=EN83),"")</f>
        <v/>
      </c>
      <c r="ES83" s="188" t="str">
        <f>IF(EP83&lt;&gt;"",IF(ABS($F83-$G83)&gt;=PrSettings!$M$7,(ABS($F83-$G83-EM83+EN83)&lt;=1)*1,IF(AND(EP83,$F83=$G83,$F83&gt;=PrSettings!$M$6),(ABS(EM83-$F83)&lt;=1)*1,IF(AND(EP83,$F83+$G83&gt;=PrSettings!$M$8),(ABS(EM83-$F83)+ABS(EN83-$G83)&lt;=1)*1,""))),"")</f>
        <v/>
      </c>
      <c r="ET83" s="219"/>
      <c r="EV83" s="186">
        <f t="shared" si="1043"/>
        <v>4</v>
      </c>
      <c r="EW83" s="187" t="str">
        <f t="shared" ref="EW83:EW88" si="1329">$C83</f>
        <v>England</v>
      </c>
      <c r="EX83" s="188">
        <f t="shared" ref="EX83:EX88" si="1330">$D83</f>
        <v>11</v>
      </c>
      <c r="EY83" s="187" t="str">
        <f t="shared" ref="EY83:EY88" si="1331">$E83</f>
        <v>Croatia</v>
      </c>
      <c r="EZ83" s="222"/>
      <c r="FA83" s="222"/>
      <c r="FB83" s="217"/>
      <c r="FC83" s="188" t="str">
        <f t="shared" ref="FC83:FC88" si="1332">IF(($F83&lt;&gt;"")*($G83&lt;&gt;"")*(EZ83&lt;&gt;"")*(FA83&lt;&gt;""),($F83&gt;$G83)*(EZ83&gt;FA83)+($F83=$G83)*(EZ83=FA83)+($F83&lt;$G83)*(EZ83&lt;FA83),"")</f>
        <v/>
      </c>
      <c r="FD83" s="188" t="str">
        <f>IF((FC83&lt;&gt;""),IF(OR($F83&lt;&gt;$G83,PrSettings!$M$4="●"),(($F83-$G83)=(EZ83-FA83))*1,0),"")</f>
        <v/>
      </c>
      <c r="FE83" s="188" t="str">
        <f t="shared" ref="FE83:FE88" si="1333">IF((FC83&lt;&gt;""),($F83=EZ83)*($G83=FA83),"")</f>
        <v/>
      </c>
      <c r="FF83" s="188" t="str">
        <f>IF(FC83&lt;&gt;"",IF(ABS($F83-$G83)&gt;=PrSettings!$M$7,(ABS($F83-$G83-EZ83+FA83)&lt;=1)*1,IF(AND(FC83,$F83=$G83,$F83&gt;=PrSettings!$M$6),(ABS(EZ83-$F83)&lt;=1)*1,IF(AND(FC83,$F83+$G83&gt;=PrSettings!$M$8),(ABS(EZ83-$F83)+ABS(FA83-$G83)&lt;=1)*1,""))),"")</f>
        <v/>
      </c>
      <c r="FG83" s="219"/>
      <c r="FI83" s="186">
        <f t="shared" si="1048"/>
        <v>4</v>
      </c>
      <c r="FJ83" s="187" t="str">
        <f t="shared" ref="FJ83:FJ88" si="1334">$C83</f>
        <v>England</v>
      </c>
      <c r="FK83" s="188">
        <f t="shared" ref="FK83:FK88" si="1335">$D83</f>
        <v>11</v>
      </c>
      <c r="FL83" s="187" t="str">
        <f t="shared" ref="FL83:FL88" si="1336">$E83</f>
        <v>Croatia</v>
      </c>
      <c r="FM83" s="222"/>
      <c r="FN83" s="222"/>
      <c r="FO83" s="217"/>
      <c r="FP83" s="188" t="str">
        <f t="shared" ref="FP83:FP88" si="1337">IF(($F83&lt;&gt;"")*($G83&lt;&gt;"")*(FM83&lt;&gt;"")*(FN83&lt;&gt;""),($F83&gt;$G83)*(FM83&gt;FN83)+($F83=$G83)*(FM83=FN83)+($F83&lt;$G83)*(FM83&lt;FN83),"")</f>
        <v/>
      </c>
      <c r="FQ83" s="188" t="str">
        <f>IF((FP83&lt;&gt;""),IF(OR($F83&lt;&gt;$G83,PrSettings!$M$4="●"),(($F83-$G83)=(FM83-FN83))*1,0),"")</f>
        <v/>
      </c>
      <c r="FR83" s="188" t="str">
        <f t="shared" ref="FR83:FR88" si="1338">IF((FP83&lt;&gt;""),($F83=FM83)*($G83=FN83),"")</f>
        <v/>
      </c>
      <c r="FS83" s="188" t="str">
        <f>IF(FP83&lt;&gt;"",IF(ABS($F83-$G83)&gt;=PrSettings!$M$7,(ABS($F83-$G83-FM83+FN83)&lt;=1)*1,IF(AND(FP83,$F83=$G83,$F83&gt;=PrSettings!$M$6),(ABS(FM83-$F83)&lt;=1)*1,IF(AND(FP83,$F83+$G83&gt;=PrSettings!$M$8),(ABS(FM83-$F83)+ABS(FN83-$G83)&lt;=1)*1,""))),"")</f>
        <v/>
      </c>
      <c r="FT83" s="219"/>
      <c r="FV83" s="186">
        <f t="shared" si="1053"/>
        <v>4</v>
      </c>
      <c r="FW83" s="187" t="str">
        <f t="shared" ref="FW83:FW88" si="1339">$C83</f>
        <v>England</v>
      </c>
      <c r="FX83" s="188">
        <f t="shared" ref="FX83:FX88" si="1340">$D83</f>
        <v>11</v>
      </c>
      <c r="FY83" s="187" t="str">
        <f t="shared" ref="FY83:FY88" si="1341">$E83</f>
        <v>Croatia</v>
      </c>
      <c r="FZ83" s="222"/>
      <c r="GA83" s="222"/>
      <c r="GB83" s="217"/>
      <c r="GC83" s="188" t="str">
        <f t="shared" ref="GC83:GC88" si="1342">IF(($F83&lt;&gt;"")*($G83&lt;&gt;"")*(FZ83&lt;&gt;"")*(GA83&lt;&gt;""),($F83&gt;$G83)*(FZ83&gt;GA83)+($F83=$G83)*(FZ83=GA83)+($F83&lt;$G83)*(FZ83&lt;GA83),"")</f>
        <v/>
      </c>
      <c r="GD83" s="188" t="str">
        <f>IF((GC83&lt;&gt;""),IF(OR($F83&lt;&gt;$G83,PrSettings!$M$4="●"),(($F83-$G83)=(FZ83-GA83))*1,0),"")</f>
        <v/>
      </c>
      <c r="GE83" s="188" t="str">
        <f t="shared" ref="GE83:GE88" si="1343">IF((GC83&lt;&gt;""),($F83=FZ83)*($G83=GA83),"")</f>
        <v/>
      </c>
      <c r="GF83" s="188" t="str">
        <f>IF(GC83&lt;&gt;"",IF(ABS($F83-$G83)&gt;=PrSettings!$M$7,(ABS($F83-$G83-FZ83+GA83)&lt;=1)*1,IF(AND(GC83,$F83=$G83,$F83&gt;=PrSettings!$M$6),(ABS(FZ83-$F83)&lt;=1)*1,IF(AND(GC83,$F83+$G83&gt;=PrSettings!$M$8),(ABS(FZ83-$F83)+ABS(GA83-$G83)&lt;=1)*1,""))),"")</f>
        <v/>
      </c>
      <c r="GG83" s="219"/>
      <c r="GI83" s="186">
        <f t="shared" si="1058"/>
        <v>4</v>
      </c>
      <c r="GJ83" s="187" t="str">
        <f t="shared" ref="GJ83:GJ88" si="1344">$C83</f>
        <v>England</v>
      </c>
      <c r="GK83" s="188">
        <f t="shared" ref="GK83:GK88" si="1345">$D83</f>
        <v>11</v>
      </c>
      <c r="GL83" s="187" t="str">
        <f t="shared" ref="GL83:GL88" si="1346">$E83</f>
        <v>Croatia</v>
      </c>
      <c r="GM83" s="222"/>
      <c r="GN83" s="222"/>
      <c r="GO83" s="217"/>
      <c r="GP83" s="188" t="str">
        <f t="shared" ref="GP83:GP88" si="1347">IF(($F83&lt;&gt;"")*($G83&lt;&gt;"")*(GM83&lt;&gt;"")*(GN83&lt;&gt;""),($F83&gt;$G83)*(GM83&gt;GN83)+($F83=$G83)*(GM83=GN83)+($F83&lt;$G83)*(GM83&lt;GN83),"")</f>
        <v/>
      </c>
      <c r="GQ83" s="188" t="str">
        <f>IF((GP83&lt;&gt;""),IF(OR($F83&lt;&gt;$G83,PrSettings!$M$4="●"),(($F83-$G83)=(GM83-GN83))*1,0),"")</f>
        <v/>
      </c>
      <c r="GR83" s="188" t="str">
        <f t="shared" ref="GR83:GR88" si="1348">IF((GP83&lt;&gt;""),($F83=GM83)*($G83=GN83),"")</f>
        <v/>
      </c>
      <c r="GS83" s="188" t="str">
        <f>IF(GP83&lt;&gt;"",IF(ABS($F83-$G83)&gt;=PrSettings!$M$7,(ABS($F83-$G83-GM83+GN83)&lt;=1)*1,IF(AND(GP83,$F83=$G83,$F83&gt;=PrSettings!$M$6),(ABS(GM83-$F83)&lt;=1)*1,IF(AND(GP83,$F83+$G83&gt;=PrSettings!$M$8),(ABS(GM83-$F83)+ABS(GN83-$G83)&lt;=1)*1,""))),"")</f>
        <v/>
      </c>
      <c r="GT83" s="219"/>
      <c r="GV83" s="186">
        <f t="shared" si="1063"/>
        <v>4</v>
      </c>
      <c r="GW83" s="187" t="str">
        <f t="shared" ref="GW83:GW88" si="1349">$C83</f>
        <v>England</v>
      </c>
      <c r="GX83" s="188">
        <f t="shared" ref="GX83:GX88" si="1350">$D83</f>
        <v>11</v>
      </c>
      <c r="GY83" s="187" t="str">
        <f t="shared" ref="GY83:GY88" si="1351">$E83</f>
        <v>Croatia</v>
      </c>
      <c r="GZ83" s="222"/>
      <c r="HA83" s="222"/>
      <c r="HB83" s="217"/>
      <c r="HC83" s="188" t="str">
        <f t="shared" ref="HC83:HC88" si="1352">IF(($F83&lt;&gt;"")*($G83&lt;&gt;"")*(GZ83&lt;&gt;"")*(HA83&lt;&gt;""),($F83&gt;$G83)*(GZ83&gt;HA83)+($F83=$G83)*(GZ83=HA83)+($F83&lt;$G83)*(GZ83&lt;HA83),"")</f>
        <v/>
      </c>
      <c r="HD83" s="188" t="str">
        <f>IF((HC83&lt;&gt;""),IF(OR($F83&lt;&gt;$G83,PrSettings!$M$4="●"),(($F83-$G83)=(GZ83-HA83))*1,0),"")</f>
        <v/>
      </c>
      <c r="HE83" s="188" t="str">
        <f t="shared" ref="HE83:HE88" si="1353">IF((HC83&lt;&gt;""),($F83=GZ83)*($G83=HA83),"")</f>
        <v/>
      </c>
      <c r="HF83" s="188" t="str">
        <f>IF(HC83&lt;&gt;"",IF(ABS($F83-$G83)&gt;=PrSettings!$M$7,(ABS($F83-$G83-GZ83+HA83)&lt;=1)*1,IF(AND(HC83,$F83=$G83,$F83&gt;=PrSettings!$M$6),(ABS(GZ83-$F83)&lt;=1)*1,IF(AND(HC83,$F83+$G83&gt;=PrSettings!$M$8),(ABS(GZ83-$F83)+ABS(HA83-$G83)&lt;=1)*1,""))),"")</f>
        <v/>
      </c>
      <c r="HG83" s="219"/>
      <c r="HI83" s="186">
        <f t="shared" si="1068"/>
        <v>4</v>
      </c>
      <c r="HJ83" s="187" t="str">
        <f t="shared" ref="HJ83:HJ88" si="1354">$C83</f>
        <v>England</v>
      </c>
      <c r="HK83" s="188">
        <f t="shared" ref="HK83:HK88" si="1355">$D83</f>
        <v>11</v>
      </c>
      <c r="HL83" s="187" t="str">
        <f t="shared" ref="HL83:HL88" si="1356">$E83</f>
        <v>Croatia</v>
      </c>
      <c r="HM83" s="222"/>
      <c r="HN83" s="222"/>
      <c r="HO83" s="217"/>
      <c r="HP83" s="188" t="str">
        <f t="shared" ref="HP83:HP88" si="1357">IF(($F83&lt;&gt;"")*($G83&lt;&gt;"")*(HM83&lt;&gt;"")*(HN83&lt;&gt;""),($F83&gt;$G83)*(HM83&gt;HN83)+($F83=$G83)*(HM83=HN83)+($F83&lt;$G83)*(HM83&lt;HN83),"")</f>
        <v/>
      </c>
      <c r="HQ83" s="188" t="str">
        <f>IF((HP83&lt;&gt;""),IF(OR($F83&lt;&gt;$G83,PrSettings!$M$4="●"),(($F83-$G83)=(HM83-HN83))*1,0),"")</f>
        <v/>
      </c>
      <c r="HR83" s="188" t="str">
        <f t="shared" ref="HR83:HR88" si="1358">IF((HP83&lt;&gt;""),($F83=HM83)*($G83=HN83),"")</f>
        <v/>
      </c>
      <c r="HS83" s="188" t="str">
        <f>IF(HP83&lt;&gt;"",IF(ABS($F83-$G83)&gt;=PrSettings!$M$7,(ABS($F83-$G83-HM83+HN83)&lt;=1)*1,IF(AND(HP83,$F83=$G83,$F83&gt;=PrSettings!$M$6),(ABS(HM83-$F83)&lt;=1)*1,IF(AND(HP83,$F83+$G83&gt;=PrSettings!$M$8),(ABS(HM83-$F83)+ABS(HN83-$G83)&lt;=1)*1,""))),"")</f>
        <v/>
      </c>
      <c r="HT83" s="219"/>
      <c r="HV83" s="186">
        <f t="shared" si="1073"/>
        <v>4</v>
      </c>
      <c r="HW83" s="187" t="str">
        <f t="shared" ref="HW83:HW88" si="1359">$C83</f>
        <v>England</v>
      </c>
      <c r="HX83" s="188">
        <f t="shared" ref="HX83:HX88" si="1360">$D83</f>
        <v>11</v>
      </c>
      <c r="HY83" s="187" t="str">
        <f t="shared" ref="HY83:HY88" si="1361">$E83</f>
        <v>Croatia</v>
      </c>
      <c r="HZ83" s="222"/>
      <c r="IA83" s="222"/>
      <c r="IB83" s="217"/>
      <c r="IC83" s="188" t="str">
        <f t="shared" ref="IC83:IC88" si="1362">IF(($F83&lt;&gt;"")*($G83&lt;&gt;"")*(HZ83&lt;&gt;"")*(IA83&lt;&gt;""),($F83&gt;$G83)*(HZ83&gt;IA83)+($F83=$G83)*(HZ83=IA83)+($F83&lt;$G83)*(HZ83&lt;IA83),"")</f>
        <v/>
      </c>
      <c r="ID83" s="188" t="str">
        <f>IF((IC83&lt;&gt;""),IF(OR($F83&lt;&gt;$G83,PrSettings!$M$4="●"),(($F83-$G83)=(HZ83-IA83))*1,0),"")</f>
        <v/>
      </c>
      <c r="IE83" s="188" t="str">
        <f t="shared" ref="IE83:IE88" si="1363">IF((IC83&lt;&gt;""),($F83=HZ83)*($G83=IA83),"")</f>
        <v/>
      </c>
      <c r="IF83" s="188" t="str">
        <f>IF(IC83&lt;&gt;"",IF(ABS($F83-$G83)&gt;=PrSettings!$M$7,(ABS($F83-$G83-HZ83+IA83)&lt;=1)*1,IF(AND(IC83,$F83=$G83,$F83&gt;=PrSettings!$M$6),(ABS(HZ83-$F83)&lt;=1)*1,IF(AND(IC83,$F83+$G83&gt;=PrSettings!$M$8),(ABS(HZ83-$F83)+ABS(IA83-$G83)&lt;=1)*1,""))),"")</f>
        <v/>
      </c>
      <c r="IG83" s="219"/>
      <c r="II83" s="186">
        <f t="shared" si="1078"/>
        <v>4</v>
      </c>
      <c r="IJ83" s="187" t="str">
        <f t="shared" ref="IJ83:IJ88" si="1364">$C83</f>
        <v>England</v>
      </c>
      <c r="IK83" s="188">
        <f t="shared" ref="IK83:IK88" si="1365">$D83</f>
        <v>11</v>
      </c>
      <c r="IL83" s="187" t="str">
        <f t="shared" ref="IL83:IL88" si="1366">$E83</f>
        <v>Croatia</v>
      </c>
      <c r="IM83" s="222"/>
      <c r="IN83" s="222"/>
      <c r="IO83" s="217"/>
      <c r="IP83" s="188" t="str">
        <f t="shared" ref="IP83:IP88" si="1367">IF(($F83&lt;&gt;"")*($G83&lt;&gt;"")*(IM83&lt;&gt;"")*(IN83&lt;&gt;""),($F83&gt;$G83)*(IM83&gt;IN83)+($F83=$G83)*(IM83=IN83)+($F83&lt;$G83)*(IM83&lt;IN83),"")</f>
        <v/>
      </c>
      <c r="IQ83" s="188" t="str">
        <f>IF((IP83&lt;&gt;""),IF(OR($F83&lt;&gt;$G83,PrSettings!$M$4="●"),(($F83-$G83)=(IM83-IN83))*1,0),"")</f>
        <v/>
      </c>
      <c r="IR83" s="188" t="str">
        <f t="shared" ref="IR83:IR88" si="1368">IF((IP83&lt;&gt;""),($F83=IM83)*($G83=IN83),"")</f>
        <v/>
      </c>
      <c r="IS83" s="188" t="str">
        <f>IF(IP83&lt;&gt;"",IF(ABS($F83-$G83)&gt;=PrSettings!$M$7,(ABS($F83-$G83-IM83+IN83)&lt;=1)*1,IF(AND(IP83,$F83=$G83,$F83&gt;=PrSettings!$M$6),(ABS(IM83-$F83)&lt;=1)*1,IF(AND(IP83,$F83+$G83&gt;=PrSettings!$M$8),(ABS(IM83-$F83)+ABS(IN83-$G83)&lt;=1)*1,""))),"")</f>
        <v/>
      </c>
      <c r="IT83" s="219"/>
      <c r="IV83" s="186">
        <f t="shared" si="1083"/>
        <v>4</v>
      </c>
      <c r="IW83" s="187" t="str">
        <f t="shared" ref="IW83:IW88" si="1369">$C83</f>
        <v>England</v>
      </c>
      <c r="IX83" s="188">
        <f t="shared" ref="IX83:IX88" si="1370">$D83</f>
        <v>11</v>
      </c>
      <c r="IY83" s="187" t="str">
        <f t="shared" ref="IY83:IY88" si="1371">$E83</f>
        <v>Croatia</v>
      </c>
      <c r="IZ83" s="222"/>
      <c r="JA83" s="222"/>
      <c r="JB83" s="217"/>
      <c r="JC83" s="188" t="str">
        <f t="shared" ref="JC83:JC88" si="1372">IF(($F83&lt;&gt;"")*($G83&lt;&gt;"")*(IZ83&lt;&gt;"")*(JA83&lt;&gt;""),($F83&gt;$G83)*(IZ83&gt;JA83)+($F83=$G83)*(IZ83=JA83)+($F83&lt;$G83)*(IZ83&lt;JA83),"")</f>
        <v/>
      </c>
      <c r="JD83" s="188" t="str">
        <f>IF((JC83&lt;&gt;""),IF(OR($F83&lt;&gt;$G83,PrSettings!$M$4="●"),(($F83-$G83)=(IZ83-JA83))*1,0),"")</f>
        <v/>
      </c>
      <c r="JE83" s="188" t="str">
        <f t="shared" ref="JE83:JE88" si="1373">IF((JC83&lt;&gt;""),($F83=IZ83)*($G83=JA83),"")</f>
        <v/>
      </c>
      <c r="JF83" s="188" t="str">
        <f>IF(JC83&lt;&gt;"",IF(ABS($F83-$G83)&gt;=PrSettings!$M$7,(ABS($F83-$G83-IZ83+JA83)&lt;=1)*1,IF(AND(JC83,$F83=$G83,$F83&gt;=PrSettings!$M$6),(ABS(IZ83-$F83)&lt;=1)*1,IF(AND(JC83,$F83+$G83&gt;=PrSettings!$M$8),(ABS(IZ83-$F83)+ABS(JA83-$G83)&lt;=1)*1,""))),"")</f>
        <v/>
      </c>
      <c r="JG83" s="219"/>
      <c r="JI83" s="186">
        <f t="shared" si="1088"/>
        <v>4</v>
      </c>
      <c r="JJ83" s="187" t="str">
        <f t="shared" ref="JJ83:JJ88" si="1374">$C83</f>
        <v>England</v>
      </c>
      <c r="JK83" s="188">
        <f t="shared" ref="JK83:JK88" si="1375">$D83</f>
        <v>11</v>
      </c>
      <c r="JL83" s="187" t="str">
        <f t="shared" ref="JL83:JL88" si="1376">$E83</f>
        <v>Croatia</v>
      </c>
      <c r="JM83" s="222"/>
      <c r="JN83" s="222"/>
      <c r="JO83" s="217"/>
      <c r="JP83" s="188" t="str">
        <f t="shared" ref="JP83:JP88" si="1377">IF(($F83&lt;&gt;"")*($G83&lt;&gt;"")*(JM83&lt;&gt;"")*(JN83&lt;&gt;""),($F83&gt;$G83)*(JM83&gt;JN83)+($F83=$G83)*(JM83=JN83)+($F83&lt;$G83)*(JM83&lt;JN83),"")</f>
        <v/>
      </c>
      <c r="JQ83" s="188" t="str">
        <f>IF((JP83&lt;&gt;""),IF(OR($F83&lt;&gt;$G83,PrSettings!$M$4="●"),(($F83-$G83)=(JM83-JN83))*1,0),"")</f>
        <v/>
      </c>
      <c r="JR83" s="188" t="str">
        <f t="shared" ref="JR83:JR88" si="1378">IF((JP83&lt;&gt;""),($F83=JM83)*($G83=JN83),"")</f>
        <v/>
      </c>
      <c r="JS83" s="188" t="str">
        <f>IF(JP83&lt;&gt;"",IF(ABS($F83-$G83)&gt;=PrSettings!$M$7,(ABS($F83-$G83-JM83+JN83)&lt;=1)*1,IF(AND(JP83,$F83=$G83,$F83&gt;=PrSettings!$M$6),(ABS(JM83-$F83)&lt;=1)*1,IF(AND(JP83,$F83+$G83&gt;=PrSettings!$M$8),(ABS(JM83-$F83)+ABS(JN83-$G83)&lt;=1)*1,""))),"")</f>
        <v/>
      </c>
      <c r="JT83" s="219"/>
      <c r="JV83" s="186">
        <f t="shared" si="1093"/>
        <v>4</v>
      </c>
      <c r="JW83" s="187" t="str">
        <f t="shared" ref="JW83:JW88" si="1379">$C83</f>
        <v>England</v>
      </c>
      <c r="JX83" s="188">
        <f t="shared" ref="JX83:JX88" si="1380">$D83</f>
        <v>11</v>
      </c>
      <c r="JY83" s="187" t="str">
        <f t="shared" ref="JY83:JY88" si="1381">$E83</f>
        <v>Croatia</v>
      </c>
      <c r="JZ83" s="222"/>
      <c r="KA83" s="222"/>
      <c r="KB83" s="217"/>
      <c r="KC83" s="188" t="str">
        <f t="shared" ref="KC83:KC88" si="1382">IF(($F83&lt;&gt;"")*($G83&lt;&gt;"")*(JZ83&lt;&gt;"")*(KA83&lt;&gt;""),($F83&gt;$G83)*(JZ83&gt;KA83)+($F83=$G83)*(JZ83=KA83)+($F83&lt;$G83)*(JZ83&lt;KA83),"")</f>
        <v/>
      </c>
      <c r="KD83" s="188" t="str">
        <f>IF((KC83&lt;&gt;""),IF(OR($F83&lt;&gt;$G83,PrSettings!$M$4="●"),(($F83-$G83)=(JZ83-KA83))*1,0),"")</f>
        <v/>
      </c>
      <c r="KE83" s="188" t="str">
        <f t="shared" ref="KE83:KE88" si="1383">IF((KC83&lt;&gt;""),($F83=JZ83)*($G83=KA83),"")</f>
        <v/>
      </c>
      <c r="KF83" s="188" t="str">
        <f>IF(KC83&lt;&gt;"",IF(ABS($F83-$G83)&gt;=PrSettings!$M$7,(ABS($F83-$G83-JZ83+KA83)&lt;=1)*1,IF(AND(KC83,$F83=$G83,$F83&gt;=PrSettings!$M$6),(ABS(JZ83-$F83)&lt;=1)*1,IF(AND(KC83,$F83+$G83&gt;=PrSettings!$M$8),(ABS(JZ83-$F83)+ABS(KA83-$G83)&lt;=1)*1,""))),"")</f>
        <v/>
      </c>
      <c r="KG83" s="219"/>
      <c r="KI83" s="186">
        <f t="shared" si="1098"/>
        <v>4</v>
      </c>
      <c r="KJ83" s="187" t="str">
        <f t="shared" ref="KJ83:KJ88" si="1384">$C83</f>
        <v>England</v>
      </c>
      <c r="KK83" s="188">
        <f t="shared" ref="KK83:KK88" si="1385">$D83</f>
        <v>11</v>
      </c>
      <c r="KL83" s="187" t="str">
        <f t="shared" ref="KL83:KL88" si="1386">$E83</f>
        <v>Croatia</v>
      </c>
      <c r="KM83" s="222"/>
      <c r="KN83" s="222"/>
      <c r="KO83" s="217"/>
      <c r="KP83" s="188" t="str">
        <f t="shared" ref="KP83:KP88" si="1387">IF(($F83&lt;&gt;"")*($G83&lt;&gt;"")*(KM83&lt;&gt;"")*(KN83&lt;&gt;""),($F83&gt;$G83)*(KM83&gt;KN83)+($F83=$G83)*(KM83=KN83)+($F83&lt;$G83)*(KM83&lt;KN83),"")</f>
        <v/>
      </c>
      <c r="KQ83" s="188" t="str">
        <f>IF((KP83&lt;&gt;""),IF(OR($F83&lt;&gt;$G83,PrSettings!$M$4="●"),(($F83-$G83)=(KM83-KN83))*1,0),"")</f>
        <v/>
      </c>
      <c r="KR83" s="188" t="str">
        <f t="shared" ref="KR83:KR88" si="1388">IF((KP83&lt;&gt;""),($F83=KM83)*($G83=KN83),"")</f>
        <v/>
      </c>
      <c r="KS83" s="188" t="str">
        <f>IF(KP83&lt;&gt;"",IF(ABS($F83-$G83)&gt;=PrSettings!$M$7,(ABS($F83-$G83-KM83+KN83)&lt;=1)*1,IF(AND(KP83,$F83=$G83,$F83&gt;=PrSettings!$M$6),(ABS(KM83-$F83)&lt;=1)*1,IF(AND(KP83,$F83+$G83&gt;=PrSettings!$M$8),(ABS(KM83-$F83)+ABS(KN83-$G83)&lt;=1)*1,""))),"")</f>
        <v/>
      </c>
      <c r="KT83" s="219"/>
      <c r="KV83" s="186">
        <f t="shared" si="1103"/>
        <v>4</v>
      </c>
      <c r="KW83" s="187" t="str">
        <f t="shared" ref="KW83:KW88" si="1389">$C83</f>
        <v>England</v>
      </c>
      <c r="KX83" s="188">
        <f t="shared" ref="KX83:KX88" si="1390">$D83</f>
        <v>11</v>
      </c>
      <c r="KY83" s="187" t="str">
        <f t="shared" ref="KY83:KY88" si="1391">$E83</f>
        <v>Croatia</v>
      </c>
      <c r="KZ83" s="222"/>
      <c r="LA83" s="222"/>
      <c r="LB83" s="217"/>
      <c r="LC83" s="188" t="str">
        <f t="shared" ref="LC83:LC88" si="1392">IF(($F83&lt;&gt;"")*($G83&lt;&gt;"")*(KZ83&lt;&gt;"")*(LA83&lt;&gt;""),($F83&gt;$G83)*(KZ83&gt;LA83)+($F83=$G83)*(KZ83=LA83)+($F83&lt;$G83)*(KZ83&lt;LA83),"")</f>
        <v/>
      </c>
      <c r="LD83" s="188" t="str">
        <f>IF((LC83&lt;&gt;""),IF(OR($F83&lt;&gt;$G83,PrSettings!$M$4="●"),(($F83-$G83)=(KZ83-LA83))*1,0),"")</f>
        <v/>
      </c>
      <c r="LE83" s="188" t="str">
        <f t="shared" ref="LE83:LE88" si="1393">IF((LC83&lt;&gt;""),($F83=KZ83)*($G83=LA83),"")</f>
        <v/>
      </c>
      <c r="LF83" s="188" t="str">
        <f>IF(LC83&lt;&gt;"",IF(ABS($F83-$G83)&gt;=PrSettings!$M$7,(ABS($F83-$G83-KZ83+LA83)&lt;=1)*1,IF(AND(LC83,$F83=$G83,$F83&gt;=PrSettings!$M$6),(ABS(KZ83-$F83)&lt;=1)*1,IF(AND(LC83,$F83+$G83&gt;=PrSettings!$M$8),(ABS(KZ83-$F83)+ABS(LA83-$G83)&lt;=1)*1,""))),"")</f>
        <v/>
      </c>
      <c r="LG83" s="219"/>
      <c r="LI83" s="186">
        <f t="shared" si="1108"/>
        <v>4</v>
      </c>
      <c r="LJ83" s="187" t="str">
        <f t="shared" ref="LJ83:LJ88" si="1394">$C83</f>
        <v>England</v>
      </c>
      <c r="LK83" s="188">
        <f t="shared" ref="LK83:LK88" si="1395">$D83</f>
        <v>11</v>
      </c>
      <c r="LL83" s="187" t="str">
        <f t="shared" ref="LL83:LL88" si="1396">$E83</f>
        <v>Croatia</v>
      </c>
      <c r="LM83" s="222"/>
      <c r="LN83" s="222"/>
      <c r="LO83" s="217"/>
      <c r="LP83" s="188" t="str">
        <f t="shared" ref="LP83:LP88" si="1397">IF(($F83&lt;&gt;"")*($G83&lt;&gt;"")*(LM83&lt;&gt;"")*(LN83&lt;&gt;""),($F83&gt;$G83)*(LM83&gt;LN83)+($F83=$G83)*(LM83=LN83)+($F83&lt;$G83)*(LM83&lt;LN83),"")</f>
        <v/>
      </c>
      <c r="LQ83" s="188" t="str">
        <f>IF((LP83&lt;&gt;""),IF(OR($F83&lt;&gt;$G83,PrSettings!$M$4="●"),(($F83-$G83)=(LM83-LN83))*1,0),"")</f>
        <v/>
      </c>
      <c r="LR83" s="188" t="str">
        <f t="shared" ref="LR83:LR88" si="1398">IF((LP83&lt;&gt;""),($F83=LM83)*($G83=LN83),"")</f>
        <v/>
      </c>
      <c r="LS83" s="188" t="str">
        <f>IF(LP83&lt;&gt;"",IF(ABS($F83-$G83)&gt;=PrSettings!$M$7,(ABS($F83-$G83-LM83+LN83)&lt;=1)*1,IF(AND(LP83,$F83=$G83,$F83&gt;=PrSettings!$M$6),(ABS(LM83-$F83)&lt;=1)*1,IF(AND(LP83,$F83+$G83&gt;=PrSettings!$M$8),(ABS(LM83-$F83)+ABS(LN83-$G83)&lt;=1)*1,""))),"")</f>
        <v/>
      </c>
      <c r="LT83" s="219"/>
      <c r="LV83" s="186">
        <f t="shared" si="1113"/>
        <v>4</v>
      </c>
      <c r="LW83" s="187" t="str">
        <f t="shared" ref="LW83:LW88" si="1399">$C83</f>
        <v>England</v>
      </c>
      <c r="LX83" s="188">
        <f t="shared" ref="LX83:LX88" si="1400">$D83</f>
        <v>11</v>
      </c>
      <c r="LY83" s="187" t="str">
        <f t="shared" ref="LY83:LY88" si="1401">$E83</f>
        <v>Croatia</v>
      </c>
      <c r="LZ83" s="222"/>
      <c r="MA83" s="222"/>
      <c r="MB83" s="217"/>
      <c r="MC83" s="188" t="str">
        <f t="shared" ref="MC83:MC88" si="1402">IF(($F83&lt;&gt;"")*($G83&lt;&gt;"")*(LZ83&lt;&gt;"")*(MA83&lt;&gt;""),($F83&gt;$G83)*(LZ83&gt;MA83)+($F83=$G83)*(LZ83=MA83)+($F83&lt;$G83)*(LZ83&lt;MA83),"")</f>
        <v/>
      </c>
      <c r="MD83" s="188" t="str">
        <f>IF((MC83&lt;&gt;""),IF(OR($F83&lt;&gt;$G83,PrSettings!$M$4="●"),(($F83-$G83)=(LZ83-MA83))*1,0),"")</f>
        <v/>
      </c>
      <c r="ME83" s="188" t="str">
        <f t="shared" ref="ME83:ME88" si="1403">IF((MC83&lt;&gt;""),($F83=LZ83)*($G83=MA83),"")</f>
        <v/>
      </c>
      <c r="MF83" s="188" t="str">
        <f>IF(MC83&lt;&gt;"",IF(ABS($F83-$G83)&gt;=PrSettings!$M$7,(ABS($F83-$G83-LZ83+MA83)&lt;=1)*1,IF(AND(MC83,$F83=$G83,$F83&gt;=PrSettings!$M$6),(ABS(LZ83-$F83)&lt;=1)*1,IF(AND(MC83,$F83+$G83&gt;=PrSettings!$M$8),(ABS(LZ83-$F83)+ABS(MA83-$G83)&lt;=1)*1,""))),"")</f>
        <v/>
      </c>
      <c r="MG83" s="219"/>
    </row>
    <row r="84" spans="1:345">
      <c r="B84" s="186">
        <f>INDEX(Groups!$C$7:$C$65,MATCH(C84,Groups!$D$7:$D$65,0))</f>
        <v>74</v>
      </c>
      <c r="C84" s="187" t="str">
        <f>CalcL!$P$23</f>
        <v>Ghana</v>
      </c>
      <c r="D84" s="188">
        <f>INDEX(Groups!$C$7:$C$65,MATCH(E84,Groups!$D$7:$D$65,0))</f>
        <v>33</v>
      </c>
      <c r="E84" s="187" t="str">
        <f>CalcL!$Q$23</f>
        <v>Panama</v>
      </c>
      <c r="F84" s="717" t="str">
        <f>CalcL!$R$23</f>
        <v/>
      </c>
      <c r="G84" s="190" t="str">
        <f>CalcL!$S$23</f>
        <v/>
      </c>
      <c r="I84" s="186">
        <f t="shared" si="988"/>
        <v>74</v>
      </c>
      <c r="J84" s="187" t="str">
        <f t="shared" si="1274"/>
        <v>Ghana</v>
      </c>
      <c r="K84" s="188">
        <f t="shared" si="1275"/>
        <v>33</v>
      </c>
      <c r="L84" s="187" t="str">
        <f t="shared" si="1276"/>
        <v>Panama</v>
      </c>
      <c r="M84" s="222"/>
      <c r="N84" s="222"/>
      <c r="O84" s="218"/>
      <c r="P84" s="188" t="str">
        <f t="shared" si="1277"/>
        <v/>
      </c>
      <c r="Q84" s="188" t="str">
        <f>IF((P84&lt;&gt;""),IF(OR($F84&lt;&gt;$G84,PrSettings!$M$4="●"),(($F84-$G84)=(M84-N84))*1,0),"")</f>
        <v/>
      </c>
      <c r="R84" s="188" t="str">
        <f t="shared" si="1278"/>
        <v/>
      </c>
      <c r="S84" s="188" t="str">
        <f>IF(P84&lt;&gt;"",IF(ABS($F84-$G84)&gt;=PrSettings!$M$7,(ABS($F84-$G84-M84+N84)&lt;=1)*1,IF(AND(P84,$F84=$G84,$F84&gt;=PrSettings!$M$6),(ABS(M84-$F84)&lt;=1)*1,IF(AND(P84,$F84+$G84&gt;=PrSettings!$M$8),(ABS(M84-$F84)+ABS(N84-$G84)&lt;=1)*1,""))),"")</f>
        <v/>
      </c>
      <c r="T84" s="220"/>
      <c r="V84" s="186">
        <f t="shared" si="993"/>
        <v>74</v>
      </c>
      <c r="W84" s="187" t="str">
        <f t="shared" si="1279"/>
        <v>Ghana</v>
      </c>
      <c r="X84" s="188">
        <f t="shared" si="1280"/>
        <v>33</v>
      </c>
      <c r="Y84" s="187" t="str">
        <f t="shared" si="1281"/>
        <v>Panama</v>
      </c>
      <c r="Z84" s="222"/>
      <c r="AA84" s="222"/>
      <c r="AB84" s="218"/>
      <c r="AC84" s="188" t="str">
        <f t="shared" si="1282"/>
        <v/>
      </c>
      <c r="AD84" s="188" t="str">
        <f>IF((AC84&lt;&gt;""),IF(OR($F84&lt;&gt;$G84,PrSettings!$M$4="●"),(($F84-$G84)=(Z84-AA84))*1,0),"")</f>
        <v/>
      </c>
      <c r="AE84" s="188" t="str">
        <f t="shared" si="1283"/>
        <v/>
      </c>
      <c r="AF84" s="188" t="str">
        <f>IF(AC84&lt;&gt;"",IF(ABS($F84-$G84)&gt;=PrSettings!$M$7,(ABS($F84-$G84-Z84+AA84)&lt;=1)*1,IF(AND(AC84,$F84=$G84,$F84&gt;=PrSettings!$M$6),(ABS(Z84-$F84)&lt;=1)*1,IF(AND(AC84,$F84+$G84&gt;=PrSettings!$M$8),(ABS(Z84-$F84)+ABS(AA84-$G84)&lt;=1)*1,""))),"")</f>
        <v/>
      </c>
      <c r="AG84" s="220"/>
      <c r="AI84" s="186">
        <f t="shared" si="998"/>
        <v>74</v>
      </c>
      <c r="AJ84" s="187" t="str">
        <f t="shared" si="1284"/>
        <v>Ghana</v>
      </c>
      <c r="AK84" s="188">
        <f t="shared" si="1285"/>
        <v>33</v>
      </c>
      <c r="AL84" s="187" t="str">
        <f t="shared" si="1286"/>
        <v>Panama</v>
      </c>
      <c r="AM84" s="222"/>
      <c r="AN84" s="222"/>
      <c r="AO84" s="218"/>
      <c r="AP84" s="188" t="str">
        <f t="shared" si="1287"/>
        <v/>
      </c>
      <c r="AQ84" s="188" t="str">
        <f>IF((AP84&lt;&gt;""),IF(OR($F84&lt;&gt;$G84,PrSettings!$M$4="●"),(($F84-$G84)=(AM84-AN84))*1,0),"")</f>
        <v/>
      </c>
      <c r="AR84" s="188" t="str">
        <f t="shared" si="1288"/>
        <v/>
      </c>
      <c r="AS84" s="188" t="str">
        <f>IF(AP84&lt;&gt;"",IF(ABS($F84-$G84)&gt;=PrSettings!$M$7,(ABS($F84-$G84-AM84+AN84)&lt;=1)*1,IF(AND(AP84,$F84=$G84,$F84&gt;=PrSettings!$M$6),(ABS(AM84-$F84)&lt;=1)*1,IF(AND(AP84,$F84+$G84&gt;=PrSettings!$M$8),(ABS(AM84-$F84)+ABS(AN84-$G84)&lt;=1)*1,""))),"")</f>
        <v/>
      </c>
      <c r="AT84" s="220"/>
      <c r="AV84" s="186">
        <f t="shared" si="1003"/>
        <v>74</v>
      </c>
      <c r="AW84" s="187" t="str">
        <f t="shared" si="1289"/>
        <v>Ghana</v>
      </c>
      <c r="AX84" s="188">
        <f t="shared" si="1290"/>
        <v>33</v>
      </c>
      <c r="AY84" s="187" t="str">
        <f t="shared" si="1291"/>
        <v>Panama</v>
      </c>
      <c r="AZ84" s="222"/>
      <c r="BA84" s="222"/>
      <c r="BB84" s="218"/>
      <c r="BC84" s="188" t="str">
        <f t="shared" si="1292"/>
        <v/>
      </c>
      <c r="BD84" s="188" t="str">
        <f>IF((BC84&lt;&gt;""),IF(OR($F84&lt;&gt;$G84,PrSettings!$M$4="●"),(($F84-$G84)=(AZ84-BA84))*1,0),"")</f>
        <v/>
      </c>
      <c r="BE84" s="188" t="str">
        <f t="shared" si="1293"/>
        <v/>
      </c>
      <c r="BF84" s="188" t="str">
        <f>IF(BC84&lt;&gt;"",IF(ABS($F84-$G84)&gt;=PrSettings!$M$7,(ABS($F84-$G84-AZ84+BA84)&lt;=1)*1,IF(AND(BC84,$F84=$G84,$F84&gt;=PrSettings!$M$6),(ABS(AZ84-$F84)&lt;=1)*1,IF(AND(BC84,$F84+$G84&gt;=PrSettings!$M$8),(ABS(AZ84-$F84)+ABS(BA84-$G84)&lt;=1)*1,""))),"")</f>
        <v/>
      </c>
      <c r="BG84" s="220"/>
      <c r="BI84" s="186">
        <f t="shared" si="1008"/>
        <v>74</v>
      </c>
      <c r="BJ84" s="187" t="str">
        <f t="shared" si="1294"/>
        <v>Ghana</v>
      </c>
      <c r="BK84" s="188">
        <f t="shared" si="1295"/>
        <v>33</v>
      </c>
      <c r="BL84" s="187" t="str">
        <f t="shared" si="1296"/>
        <v>Panama</v>
      </c>
      <c r="BM84" s="222"/>
      <c r="BN84" s="222"/>
      <c r="BO84" s="218"/>
      <c r="BP84" s="188" t="str">
        <f t="shared" si="1297"/>
        <v/>
      </c>
      <c r="BQ84" s="188" t="str">
        <f>IF((BP84&lt;&gt;""),IF(OR($F84&lt;&gt;$G84,PrSettings!$M$4="●"),(($F84-$G84)=(BM84-BN84))*1,0),"")</f>
        <v/>
      </c>
      <c r="BR84" s="188" t="str">
        <f t="shared" si="1298"/>
        <v/>
      </c>
      <c r="BS84" s="188" t="str">
        <f>IF(BP84&lt;&gt;"",IF(ABS($F84-$G84)&gt;=PrSettings!$M$7,(ABS($F84-$G84-BM84+BN84)&lt;=1)*1,IF(AND(BP84,$F84=$G84,$F84&gt;=PrSettings!$M$6),(ABS(BM84-$F84)&lt;=1)*1,IF(AND(BP84,$F84+$G84&gt;=PrSettings!$M$8),(ABS(BM84-$F84)+ABS(BN84-$G84)&lt;=1)*1,""))),"")</f>
        <v/>
      </c>
      <c r="BT84" s="220"/>
      <c r="BV84" s="186">
        <f t="shared" si="1013"/>
        <v>74</v>
      </c>
      <c r="BW84" s="187" t="str">
        <f t="shared" si="1299"/>
        <v>Ghana</v>
      </c>
      <c r="BX84" s="188">
        <f t="shared" si="1300"/>
        <v>33</v>
      </c>
      <c r="BY84" s="187" t="str">
        <f t="shared" si="1301"/>
        <v>Panama</v>
      </c>
      <c r="BZ84" s="222"/>
      <c r="CA84" s="222"/>
      <c r="CB84" s="218"/>
      <c r="CC84" s="188" t="str">
        <f t="shared" si="1302"/>
        <v/>
      </c>
      <c r="CD84" s="188" t="str">
        <f>IF((CC84&lt;&gt;""),IF(OR($F84&lt;&gt;$G84,PrSettings!$M$4="●"),(($F84-$G84)=(BZ84-CA84))*1,0),"")</f>
        <v/>
      </c>
      <c r="CE84" s="188" t="str">
        <f t="shared" si="1303"/>
        <v/>
      </c>
      <c r="CF84" s="188" t="str">
        <f>IF(CC84&lt;&gt;"",IF(ABS($F84-$G84)&gt;=PrSettings!$M$7,(ABS($F84-$G84-BZ84+CA84)&lt;=1)*1,IF(AND(CC84,$F84=$G84,$F84&gt;=PrSettings!$M$6),(ABS(BZ84-$F84)&lt;=1)*1,IF(AND(CC84,$F84+$G84&gt;=PrSettings!$M$8),(ABS(BZ84-$F84)+ABS(CA84-$G84)&lt;=1)*1,""))),"")</f>
        <v/>
      </c>
      <c r="CG84" s="220"/>
      <c r="CI84" s="186">
        <f t="shared" si="1018"/>
        <v>74</v>
      </c>
      <c r="CJ84" s="187" t="str">
        <f t="shared" si="1304"/>
        <v>Ghana</v>
      </c>
      <c r="CK84" s="188">
        <f t="shared" si="1305"/>
        <v>33</v>
      </c>
      <c r="CL84" s="187" t="str">
        <f t="shared" si="1306"/>
        <v>Panama</v>
      </c>
      <c r="CM84" s="222"/>
      <c r="CN84" s="222"/>
      <c r="CO84" s="218"/>
      <c r="CP84" s="188" t="str">
        <f t="shared" si="1307"/>
        <v/>
      </c>
      <c r="CQ84" s="188" t="str">
        <f>IF((CP84&lt;&gt;""),IF(OR($F84&lt;&gt;$G84,PrSettings!$M$4="●"),(($F84-$G84)=(CM84-CN84))*1,0),"")</f>
        <v/>
      </c>
      <c r="CR84" s="188" t="str">
        <f t="shared" si="1308"/>
        <v/>
      </c>
      <c r="CS84" s="188" t="str">
        <f>IF(CP84&lt;&gt;"",IF(ABS($F84-$G84)&gt;=PrSettings!$M$7,(ABS($F84-$G84-CM84+CN84)&lt;=1)*1,IF(AND(CP84,$F84=$G84,$F84&gt;=PrSettings!$M$6),(ABS(CM84-$F84)&lt;=1)*1,IF(AND(CP84,$F84+$G84&gt;=PrSettings!$M$8),(ABS(CM84-$F84)+ABS(CN84-$G84)&lt;=1)*1,""))),"")</f>
        <v/>
      </c>
      <c r="CT84" s="220"/>
      <c r="CV84" s="186">
        <f t="shared" si="1023"/>
        <v>74</v>
      </c>
      <c r="CW84" s="187" t="str">
        <f t="shared" si="1309"/>
        <v>Ghana</v>
      </c>
      <c r="CX84" s="188">
        <f t="shared" si="1310"/>
        <v>33</v>
      </c>
      <c r="CY84" s="187" t="str">
        <f t="shared" si="1311"/>
        <v>Panama</v>
      </c>
      <c r="CZ84" s="222"/>
      <c r="DA84" s="222"/>
      <c r="DB84" s="218"/>
      <c r="DC84" s="188" t="str">
        <f t="shared" si="1312"/>
        <v/>
      </c>
      <c r="DD84" s="188" t="str">
        <f>IF((DC84&lt;&gt;""),IF(OR($F84&lt;&gt;$G84,PrSettings!$M$4="●"),(($F84-$G84)=(CZ84-DA84))*1,0),"")</f>
        <v/>
      </c>
      <c r="DE84" s="188" t="str">
        <f t="shared" si="1313"/>
        <v/>
      </c>
      <c r="DF84" s="188" t="str">
        <f>IF(DC84&lt;&gt;"",IF(ABS($F84-$G84)&gt;=PrSettings!$M$7,(ABS($F84-$G84-CZ84+DA84)&lt;=1)*1,IF(AND(DC84,$F84=$G84,$F84&gt;=PrSettings!$M$6),(ABS(CZ84-$F84)&lt;=1)*1,IF(AND(DC84,$F84+$G84&gt;=PrSettings!$M$8),(ABS(CZ84-$F84)+ABS(DA84-$G84)&lt;=1)*1,""))),"")</f>
        <v/>
      </c>
      <c r="DG84" s="220"/>
      <c r="DI84" s="186">
        <f t="shared" si="1028"/>
        <v>74</v>
      </c>
      <c r="DJ84" s="187" t="str">
        <f t="shared" si="1314"/>
        <v>Ghana</v>
      </c>
      <c r="DK84" s="188">
        <f t="shared" si="1315"/>
        <v>33</v>
      </c>
      <c r="DL84" s="187" t="str">
        <f t="shared" si="1316"/>
        <v>Panama</v>
      </c>
      <c r="DM84" s="222"/>
      <c r="DN84" s="222"/>
      <c r="DO84" s="218"/>
      <c r="DP84" s="188" t="str">
        <f t="shared" si="1317"/>
        <v/>
      </c>
      <c r="DQ84" s="188" t="str">
        <f>IF((DP84&lt;&gt;""),IF(OR($F84&lt;&gt;$G84,PrSettings!$M$4="●"),(($F84-$G84)=(DM84-DN84))*1,0),"")</f>
        <v/>
      </c>
      <c r="DR84" s="188" t="str">
        <f t="shared" si="1318"/>
        <v/>
      </c>
      <c r="DS84" s="188" t="str">
        <f>IF(DP84&lt;&gt;"",IF(ABS($F84-$G84)&gt;=PrSettings!$M$7,(ABS($F84-$G84-DM84+DN84)&lt;=1)*1,IF(AND(DP84,$F84=$G84,$F84&gt;=PrSettings!$M$6),(ABS(DM84-$F84)&lt;=1)*1,IF(AND(DP84,$F84+$G84&gt;=PrSettings!$M$8),(ABS(DM84-$F84)+ABS(DN84-$G84)&lt;=1)*1,""))),"")</f>
        <v/>
      </c>
      <c r="DT84" s="220"/>
      <c r="DV84" s="186">
        <f t="shared" si="1033"/>
        <v>74</v>
      </c>
      <c r="DW84" s="187" t="str">
        <f t="shared" si="1319"/>
        <v>Ghana</v>
      </c>
      <c r="DX84" s="188">
        <f t="shared" si="1320"/>
        <v>33</v>
      </c>
      <c r="DY84" s="187" t="str">
        <f t="shared" si="1321"/>
        <v>Panama</v>
      </c>
      <c r="DZ84" s="222"/>
      <c r="EA84" s="222"/>
      <c r="EB84" s="218"/>
      <c r="EC84" s="188" t="str">
        <f t="shared" si="1322"/>
        <v/>
      </c>
      <c r="ED84" s="188" t="str">
        <f>IF((EC84&lt;&gt;""),IF(OR($F84&lt;&gt;$G84,PrSettings!$M$4="●"),(($F84-$G84)=(DZ84-EA84))*1,0),"")</f>
        <v/>
      </c>
      <c r="EE84" s="188" t="str">
        <f t="shared" si="1323"/>
        <v/>
      </c>
      <c r="EF84" s="188" t="str">
        <f>IF(EC84&lt;&gt;"",IF(ABS($F84-$G84)&gt;=PrSettings!$M$7,(ABS($F84-$G84-DZ84+EA84)&lt;=1)*1,IF(AND(EC84,$F84=$G84,$F84&gt;=PrSettings!$M$6),(ABS(DZ84-$F84)&lt;=1)*1,IF(AND(EC84,$F84+$G84&gt;=PrSettings!$M$8),(ABS(DZ84-$F84)+ABS(EA84-$G84)&lt;=1)*1,""))),"")</f>
        <v/>
      </c>
      <c r="EG84" s="220"/>
      <c r="EI84" s="186">
        <f t="shared" si="1038"/>
        <v>74</v>
      </c>
      <c r="EJ84" s="187" t="str">
        <f t="shared" si="1324"/>
        <v>Ghana</v>
      </c>
      <c r="EK84" s="188">
        <f t="shared" si="1325"/>
        <v>33</v>
      </c>
      <c r="EL84" s="187" t="str">
        <f t="shared" si="1326"/>
        <v>Panama</v>
      </c>
      <c r="EM84" s="222"/>
      <c r="EN84" s="222"/>
      <c r="EO84" s="218"/>
      <c r="EP84" s="188" t="str">
        <f t="shared" si="1327"/>
        <v/>
      </c>
      <c r="EQ84" s="188" t="str">
        <f>IF((EP84&lt;&gt;""),IF(OR($F84&lt;&gt;$G84,PrSettings!$M$4="●"),(($F84-$G84)=(EM84-EN84))*1,0),"")</f>
        <v/>
      </c>
      <c r="ER84" s="188" t="str">
        <f t="shared" si="1328"/>
        <v/>
      </c>
      <c r="ES84" s="188" t="str">
        <f>IF(EP84&lt;&gt;"",IF(ABS($F84-$G84)&gt;=PrSettings!$M$7,(ABS($F84-$G84-EM84+EN84)&lt;=1)*1,IF(AND(EP84,$F84=$G84,$F84&gt;=PrSettings!$M$6),(ABS(EM84-$F84)&lt;=1)*1,IF(AND(EP84,$F84+$G84&gt;=PrSettings!$M$8),(ABS(EM84-$F84)+ABS(EN84-$G84)&lt;=1)*1,""))),"")</f>
        <v/>
      </c>
      <c r="ET84" s="220"/>
      <c r="EV84" s="186">
        <f t="shared" si="1043"/>
        <v>74</v>
      </c>
      <c r="EW84" s="187" t="str">
        <f t="shared" si="1329"/>
        <v>Ghana</v>
      </c>
      <c r="EX84" s="188">
        <f t="shared" si="1330"/>
        <v>33</v>
      </c>
      <c r="EY84" s="187" t="str">
        <f t="shared" si="1331"/>
        <v>Panama</v>
      </c>
      <c r="EZ84" s="222"/>
      <c r="FA84" s="222"/>
      <c r="FB84" s="218"/>
      <c r="FC84" s="188" t="str">
        <f t="shared" si="1332"/>
        <v/>
      </c>
      <c r="FD84" s="188" t="str">
        <f>IF((FC84&lt;&gt;""),IF(OR($F84&lt;&gt;$G84,PrSettings!$M$4="●"),(($F84-$G84)=(EZ84-FA84))*1,0),"")</f>
        <v/>
      </c>
      <c r="FE84" s="188" t="str">
        <f t="shared" si="1333"/>
        <v/>
      </c>
      <c r="FF84" s="188" t="str">
        <f>IF(FC84&lt;&gt;"",IF(ABS($F84-$G84)&gt;=PrSettings!$M$7,(ABS($F84-$G84-EZ84+FA84)&lt;=1)*1,IF(AND(FC84,$F84=$G84,$F84&gt;=PrSettings!$M$6),(ABS(EZ84-$F84)&lt;=1)*1,IF(AND(FC84,$F84+$G84&gt;=PrSettings!$M$8),(ABS(EZ84-$F84)+ABS(FA84-$G84)&lt;=1)*1,""))),"")</f>
        <v/>
      </c>
      <c r="FG84" s="220"/>
      <c r="FI84" s="186">
        <f t="shared" si="1048"/>
        <v>74</v>
      </c>
      <c r="FJ84" s="187" t="str">
        <f t="shared" si="1334"/>
        <v>Ghana</v>
      </c>
      <c r="FK84" s="188">
        <f t="shared" si="1335"/>
        <v>33</v>
      </c>
      <c r="FL84" s="187" t="str">
        <f t="shared" si="1336"/>
        <v>Panama</v>
      </c>
      <c r="FM84" s="222"/>
      <c r="FN84" s="222"/>
      <c r="FO84" s="218"/>
      <c r="FP84" s="188" t="str">
        <f t="shared" si="1337"/>
        <v/>
      </c>
      <c r="FQ84" s="188" t="str">
        <f>IF((FP84&lt;&gt;""),IF(OR($F84&lt;&gt;$G84,PrSettings!$M$4="●"),(($F84-$G84)=(FM84-FN84))*1,0),"")</f>
        <v/>
      </c>
      <c r="FR84" s="188" t="str">
        <f t="shared" si="1338"/>
        <v/>
      </c>
      <c r="FS84" s="188" t="str">
        <f>IF(FP84&lt;&gt;"",IF(ABS($F84-$G84)&gt;=PrSettings!$M$7,(ABS($F84-$G84-FM84+FN84)&lt;=1)*1,IF(AND(FP84,$F84=$G84,$F84&gt;=PrSettings!$M$6),(ABS(FM84-$F84)&lt;=1)*1,IF(AND(FP84,$F84+$G84&gt;=PrSettings!$M$8),(ABS(FM84-$F84)+ABS(FN84-$G84)&lt;=1)*1,""))),"")</f>
        <v/>
      </c>
      <c r="FT84" s="220"/>
      <c r="FV84" s="186">
        <f t="shared" si="1053"/>
        <v>74</v>
      </c>
      <c r="FW84" s="187" t="str">
        <f t="shared" si="1339"/>
        <v>Ghana</v>
      </c>
      <c r="FX84" s="188">
        <f t="shared" si="1340"/>
        <v>33</v>
      </c>
      <c r="FY84" s="187" t="str">
        <f t="shared" si="1341"/>
        <v>Panama</v>
      </c>
      <c r="FZ84" s="222"/>
      <c r="GA84" s="222"/>
      <c r="GB84" s="218"/>
      <c r="GC84" s="188" t="str">
        <f t="shared" si="1342"/>
        <v/>
      </c>
      <c r="GD84" s="188" t="str">
        <f>IF((GC84&lt;&gt;""),IF(OR($F84&lt;&gt;$G84,PrSettings!$M$4="●"),(($F84-$G84)=(FZ84-GA84))*1,0),"")</f>
        <v/>
      </c>
      <c r="GE84" s="188" t="str">
        <f t="shared" si="1343"/>
        <v/>
      </c>
      <c r="GF84" s="188" t="str">
        <f>IF(GC84&lt;&gt;"",IF(ABS($F84-$G84)&gt;=PrSettings!$M$7,(ABS($F84-$G84-FZ84+GA84)&lt;=1)*1,IF(AND(GC84,$F84=$G84,$F84&gt;=PrSettings!$M$6),(ABS(FZ84-$F84)&lt;=1)*1,IF(AND(GC84,$F84+$G84&gt;=PrSettings!$M$8),(ABS(FZ84-$F84)+ABS(GA84-$G84)&lt;=1)*1,""))),"")</f>
        <v/>
      </c>
      <c r="GG84" s="220"/>
      <c r="GI84" s="186">
        <f t="shared" si="1058"/>
        <v>74</v>
      </c>
      <c r="GJ84" s="187" t="str">
        <f t="shared" si="1344"/>
        <v>Ghana</v>
      </c>
      <c r="GK84" s="188">
        <f t="shared" si="1345"/>
        <v>33</v>
      </c>
      <c r="GL84" s="187" t="str">
        <f t="shared" si="1346"/>
        <v>Panama</v>
      </c>
      <c r="GM84" s="222"/>
      <c r="GN84" s="222"/>
      <c r="GO84" s="218"/>
      <c r="GP84" s="188" t="str">
        <f t="shared" si="1347"/>
        <v/>
      </c>
      <c r="GQ84" s="188" t="str">
        <f>IF((GP84&lt;&gt;""),IF(OR($F84&lt;&gt;$G84,PrSettings!$M$4="●"),(($F84-$G84)=(GM84-GN84))*1,0),"")</f>
        <v/>
      </c>
      <c r="GR84" s="188" t="str">
        <f t="shared" si="1348"/>
        <v/>
      </c>
      <c r="GS84" s="188" t="str">
        <f>IF(GP84&lt;&gt;"",IF(ABS($F84-$G84)&gt;=PrSettings!$M$7,(ABS($F84-$G84-GM84+GN84)&lt;=1)*1,IF(AND(GP84,$F84=$G84,$F84&gt;=PrSettings!$M$6),(ABS(GM84-$F84)&lt;=1)*1,IF(AND(GP84,$F84+$G84&gt;=PrSettings!$M$8),(ABS(GM84-$F84)+ABS(GN84-$G84)&lt;=1)*1,""))),"")</f>
        <v/>
      </c>
      <c r="GT84" s="220"/>
      <c r="GV84" s="186">
        <f t="shared" si="1063"/>
        <v>74</v>
      </c>
      <c r="GW84" s="187" t="str">
        <f t="shared" si="1349"/>
        <v>Ghana</v>
      </c>
      <c r="GX84" s="188">
        <f t="shared" si="1350"/>
        <v>33</v>
      </c>
      <c r="GY84" s="187" t="str">
        <f t="shared" si="1351"/>
        <v>Panama</v>
      </c>
      <c r="GZ84" s="222"/>
      <c r="HA84" s="222"/>
      <c r="HB84" s="218"/>
      <c r="HC84" s="188" t="str">
        <f t="shared" si="1352"/>
        <v/>
      </c>
      <c r="HD84" s="188" t="str">
        <f>IF((HC84&lt;&gt;""),IF(OR($F84&lt;&gt;$G84,PrSettings!$M$4="●"),(($F84-$G84)=(GZ84-HA84))*1,0),"")</f>
        <v/>
      </c>
      <c r="HE84" s="188" t="str">
        <f t="shared" si="1353"/>
        <v/>
      </c>
      <c r="HF84" s="188" t="str">
        <f>IF(HC84&lt;&gt;"",IF(ABS($F84-$G84)&gt;=PrSettings!$M$7,(ABS($F84-$G84-GZ84+HA84)&lt;=1)*1,IF(AND(HC84,$F84=$G84,$F84&gt;=PrSettings!$M$6),(ABS(GZ84-$F84)&lt;=1)*1,IF(AND(HC84,$F84+$G84&gt;=PrSettings!$M$8),(ABS(GZ84-$F84)+ABS(HA84-$G84)&lt;=1)*1,""))),"")</f>
        <v/>
      </c>
      <c r="HG84" s="220"/>
      <c r="HI84" s="186">
        <f t="shared" si="1068"/>
        <v>74</v>
      </c>
      <c r="HJ84" s="187" t="str">
        <f t="shared" si="1354"/>
        <v>Ghana</v>
      </c>
      <c r="HK84" s="188">
        <f t="shared" si="1355"/>
        <v>33</v>
      </c>
      <c r="HL84" s="187" t="str">
        <f t="shared" si="1356"/>
        <v>Panama</v>
      </c>
      <c r="HM84" s="222"/>
      <c r="HN84" s="222"/>
      <c r="HO84" s="218"/>
      <c r="HP84" s="188" t="str">
        <f t="shared" si="1357"/>
        <v/>
      </c>
      <c r="HQ84" s="188" t="str">
        <f>IF((HP84&lt;&gt;""),IF(OR($F84&lt;&gt;$G84,PrSettings!$M$4="●"),(($F84-$G84)=(HM84-HN84))*1,0),"")</f>
        <v/>
      </c>
      <c r="HR84" s="188" t="str">
        <f t="shared" si="1358"/>
        <v/>
      </c>
      <c r="HS84" s="188" t="str">
        <f>IF(HP84&lt;&gt;"",IF(ABS($F84-$G84)&gt;=PrSettings!$M$7,(ABS($F84-$G84-HM84+HN84)&lt;=1)*1,IF(AND(HP84,$F84=$G84,$F84&gt;=PrSettings!$M$6),(ABS(HM84-$F84)&lt;=1)*1,IF(AND(HP84,$F84+$G84&gt;=PrSettings!$M$8),(ABS(HM84-$F84)+ABS(HN84-$G84)&lt;=1)*1,""))),"")</f>
        <v/>
      </c>
      <c r="HT84" s="220"/>
      <c r="HV84" s="186">
        <f t="shared" si="1073"/>
        <v>74</v>
      </c>
      <c r="HW84" s="187" t="str">
        <f t="shared" si="1359"/>
        <v>Ghana</v>
      </c>
      <c r="HX84" s="188">
        <f t="shared" si="1360"/>
        <v>33</v>
      </c>
      <c r="HY84" s="187" t="str">
        <f t="shared" si="1361"/>
        <v>Panama</v>
      </c>
      <c r="HZ84" s="222"/>
      <c r="IA84" s="222"/>
      <c r="IB84" s="218"/>
      <c r="IC84" s="188" t="str">
        <f t="shared" si="1362"/>
        <v/>
      </c>
      <c r="ID84" s="188" t="str">
        <f>IF((IC84&lt;&gt;""),IF(OR($F84&lt;&gt;$G84,PrSettings!$M$4="●"),(($F84-$G84)=(HZ84-IA84))*1,0),"")</f>
        <v/>
      </c>
      <c r="IE84" s="188" t="str">
        <f t="shared" si="1363"/>
        <v/>
      </c>
      <c r="IF84" s="188" t="str">
        <f>IF(IC84&lt;&gt;"",IF(ABS($F84-$G84)&gt;=PrSettings!$M$7,(ABS($F84-$G84-HZ84+IA84)&lt;=1)*1,IF(AND(IC84,$F84=$G84,$F84&gt;=PrSettings!$M$6),(ABS(HZ84-$F84)&lt;=1)*1,IF(AND(IC84,$F84+$G84&gt;=PrSettings!$M$8),(ABS(HZ84-$F84)+ABS(IA84-$G84)&lt;=1)*1,""))),"")</f>
        <v/>
      </c>
      <c r="IG84" s="220"/>
      <c r="II84" s="186">
        <f t="shared" si="1078"/>
        <v>74</v>
      </c>
      <c r="IJ84" s="187" t="str">
        <f t="shared" si="1364"/>
        <v>Ghana</v>
      </c>
      <c r="IK84" s="188">
        <f t="shared" si="1365"/>
        <v>33</v>
      </c>
      <c r="IL84" s="187" t="str">
        <f t="shared" si="1366"/>
        <v>Panama</v>
      </c>
      <c r="IM84" s="222"/>
      <c r="IN84" s="222"/>
      <c r="IO84" s="218"/>
      <c r="IP84" s="188" t="str">
        <f t="shared" si="1367"/>
        <v/>
      </c>
      <c r="IQ84" s="188" t="str">
        <f>IF((IP84&lt;&gt;""),IF(OR($F84&lt;&gt;$G84,PrSettings!$M$4="●"),(($F84-$G84)=(IM84-IN84))*1,0),"")</f>
        <v/>
      </c>
      <c r="IR84" s="188" t="str">
        <f t="shared" si="1368"/>
        <v/>
      </c>
      <c r="IS84" s="188" t="str">
        <f>IF(IP84&lt;&gt;"",IF(ABS($F84-$G84)&gt;=PrSettings!$M$7,(ABS($F84-$G84-IM84+IN84)&lt;=1)*1,IF(AND(IP84,$F84=$G84,$F84&gt;=PrSettings!$M$6),(ABS(IM84-$F84)&lt;=1)*1,IF(AND(IP84,$F84+$G84&gt;=PrSettings!$M$8),(ABS(IM84-$F84)+ABS(IN84-$G84)&lt;=1)*1,""))),"")</f>
        <v/>
      </c>
      <c r="IT84" s="220"/>
      <c r="IV84" s="186">
        <f t="shared" si="1083"/>
        <v>74</v>
      </c>
      <c r="IW84" s="187" t="str">
        <f t="shared" si="1369"/>
        <v>Ghana</v>
      </c>
      <c r="IX84" s="188">
        <f t="shared" si="1370"/>
        <v>33</v>
      </c>
      <c r="IY84" s="187" t="str">
        <f t="shared" si="1371"/>
        <v>Panama</v>
      </c>
      <c r="IZ84" s="222"/>
      <c r="JA84" s="222"/>
      <c r="JB84" s="218"/>
      <c r="JC84" s="188" t="str">
        <f t="shared" si="1372"/>
        <v/>
      </c>
      <c r="JD84" s="188" t="str">
        <f>IF((JC84&lt;&gt;""),IF(OR($F84&lt;&gt;$G84,PrSettings!$M$4="●"),(($F84-$G84)=(IZ84-JA84))*1,0),"")</f>
        <v/>
      </c>
      <c r="JE84" s="188" t="str">
        <f t="shared" si="1373"/>
        <v/>
      </c>
      <c r="JF84" s="188" t="str">
        <f>IF(JC84&lt;&gt;"",IF(ABS($F84-$G84)&gt;=PrSettings!$M$7,(ABS($F84-$G84-IZ84+JA84)&lt;=1)*1,IF(AND(JC84,$F84=$G84,$F84&gt;=PrSettings!$M$6),(ABS(IZ84-$F84)&lt;=1)*1,IF(AND(JC84,$F84+$G84&gt;=PrSettings!$M$8),(ABS(IZ84-$F84)+ABS(JA84-$G84)&lt;=1)*1,""))),"")</f>
        <v/>
      </c>
      <c r="JG84" s="220"/>
      <c r="JI84" s="186">
        <f t="shared" si="1088"/>
        <v>74</v>
      </c>
      <c r="JJ84" s="187" t="str">
        <f t="shared" si="1374"/>
        <v>Ghana</v>
      </c>
      <c r="JK84" s="188">
        <f t="shared" si="1375"/>
        <v>33</v>
      </c>
      <c r="JL84" s="187" t="str">
        <f t="shared" si="1376"/>
        <v>Panama</v>
      </c>
      <c r="JM84" s="222"/>
      <c r="JN84" s="222"/>
      <c r="JO84" s="218"/>
      <c r="JP84" s="188" t="str">
        <f t="shared" si="1377"/>
        <v/>
      </c>
      <c r="JQ84" s="188" t="str">
        <f>IF((JP84&lt;&gt;""),IF(OR($F84&lt;&gt;$G84,PrSettings!$M$4="●"),(($F84-$G84)=(JM84-JN84))*1,0),"")</f>
        <v/>
      </c>
      <c r="JR84" s="188" t="str">
        <f t="shared" si="1378"/>
        <v/>
      </c>
      <c r="JS84" s="188" t="str">
        <f>IF(JP84&lt;&gt;"",IF(ABS($F84-$G84)&gt;=PrSettings!$M$7,(ABS($F84-$G84-JM84+JN84)&lt;=1)*1,IF(AND(JP84,$F84=$G84,$F84&gt;=PrSettings!$M$6),(ABS(JM84-$F84)&lt;=1)*1,IF(AND(JP84,$F84+$G84&gt;=PrSettings!$M$8),(ABS(JM84-$F84)+ABS(JN84-$G84)&lt;=1)*1,""))),"")</f>
        <v/>
      </c>
      <c r="JT84" s="220"/>
      <c r="JV84" s="186">
        <f t="shared" si="1093"/>
        <v>74</v>
      </c>
      <c r="JW84" s="187" t="str">
        <f t="shared" si="1379"/>
        <v>Ghana</v>
      </c>
      <c r="JX84" s="188">
        <f t="shared" si="1380"/>
        <v>33</v>
      </c>
      <c r="JY84" s="187" t="str">
        <f t="shared" si="1381"/>
        <v>Panama</v>
      </c>
      <c r="JZ84" s="222"/>
      <c r="KA84" s="222"/>
      <c r="KB84" s="218"/>
      <c r="KC84" s="188" t="str">
        <f t="shared" si="1382"/>
        <v/>
      </c>
      <c r="KD84" s="188" t="str">
        <f>IF((KC84&lt;&gt;""),IF(OR($F84&lt;&gt;$G84,PrSettings!$M$4="●"),(($F84-$G84)=(JZ84-KA84))*1,0),"")</f>
        <v/>
      </c>
      <c r="KE84" s="188" t="str">
        <f t="shared" si="1383"/>
        <v/>
      </c>
      <c r="KF84" s="188" t="str">
        <f>IF(KC84&lt;&gt;"",IF(ABS($F84-$G84)&gt;=PrSettings!$M$7,(ABS($F84-$G84-JZ84+KA84)&lt;=1)*1,IF(AND(KC84,$F84=$G84,$F84&gt;=PrSettings!$M$6),(ABS(JZ84-$F84)&lt;=1)*1,IF(AND(KC84,$F84+$G84&gt;=PrSettings!$M$8),(ABS(JZ84-$F84)+ABS(KA84-$G84)&lt;=1)*1,""))),"")</f>
        <v/>
      </c>
      <c r="KG84" s="220"/>
      <c r="KI84" s="186">
        <f t="shared" si="1098"/>
        <v>74</v>
      </c>
      <c r="KJ84" s="187" t="str">
        <f t="shared" si="1384"/>
        <v>Ghana</v>
      </c>
      <c r="KK84" s="188">
        <f t="shared" si="1385"/>
        <v>33</v>
      </c>
      <c r="KL84" s="187" t="str">
        <f t="shared" si="1386"/>
        <v>Panama</v>
      </c>
      <c r="KM84" s="222"/>
      <c r="KN84" s="222"/>
      <c r="KO84" s="218"/>
      <c r="KP84" s="188" t="str">
        <f t="shared" si="1387"/>
        <v/>
      </c>
      <c r="KQ84" s="188" t="str">
        <f>IF((KP84&lt;&gt;""),IF(OR($F84&lt;&gt;$G84,PrSettings!$M$4="●"),(($F84-$G84)=(KM84-KN84))*1,0),"")</f>
        <v/>
      </c>
      <c r="KR84" s="188" t="str">
        <f t="shared" si="1388"/>
        <v/>
      </c>
      <c r="KS84" s="188" t="str">
        <f>IF(KP84&lt;&gt;"",IF(ABS($F84-$G84)&gt;=PrSettings!$M$7,(ABS($F84-$G84-KM84+KN84)&lt;=1)*1,IF(AND(KP84,$F84=$G84,$F84&gt;=PrSettings!$M$6),(ABS(KM84-$F84)&lt;=1)*1,IF(AND(KP84,$F84+$G84&gt;=PrSettings!$M$8),(ABS(KM84-$F84)+ABS(KN84-$G84)&lt;=1)*1,""))),"")</f>
        <v/>
      </c>
      <c r="KT84" s="220"/>
      <c r="KV84" s="186">
        <f t="shared" si="1103"/>
        <v>74</v>
      </c>
      <c r="KW84" s="187" t="str">
        <f t="shared" si="1389"/>
        <v>Ghana</v>
      </c>
      <c r="KX84" s="188">
        <f t="shared" si="1390"/>
        <v>33</v>
      </c>
      <c r="KY84" s="187" t="str">
        <f t="shared" si="1391"/>
        <v>Panama</v>
      </c>
      <c r="KZ84" s="222"/>
      <c r="LA84" s="222"/>
      <c r="LB84" s="218"/>
      <c r="LC84" s="188" t="str">
        <f t="shared" si="1392"/>
        <v/>
      </c>
      <c r="LD84" s="188" t="str">
        <f>IF((LC84&lt;&gt;""),IF(OR($F84&lt;&gt;$G84,PrSettings!$M$4="●"),(($F84-$G84)=(KZ84-LA84))*1,0),"")</f>
        <v/>
      </c>
      <c r="LE84" s="188" t="str">
        <f t="shared" si="1393"/>
        <v/>
      </c>
      <c r="LF84" s="188" t="str">
        <f>IF(LC84&lt;&gt;"",IF(ABS($F84-$G84)&gt;=PrSettings!$M$7,(ABS($F84-$G84-KZ84+LA84)&lt;=1)*1,IF(AND(LC84,$F84=$G84,$F84&gt;=PrSettings!$M$6),(ABS(KZ84-$F84)&lt;=1)*1,IF(AND(LC84,$F84+$G84&gt;=PrSettings!$M$8),(ABS(KZ84-$F84)+ABS(LA84-$G84)&lt;=1)*1,""))),"")</f>
        <v/>
      </c>
      <c r="LG84" s="220"/>
      <c r="LI84" s="186">
        <f t="shared" si="1108"/>
        <v>74</v>
      </c>
      <c r="LJ84" s="187" t="str">
        <f t="shared" si="1394"/>
        <v>Ghana</v>
      </c>
      <c r="LK84" s="188">
        <f t="shared" si="1395"/>
        <v>33</v>
      </c>
      <c r="LL84" s="187" t="str">
        <f t="shared" si="1396"/>
        <v>Panama</v>
      </c>
      <c r="LM84" s="222"/>
      <c r="LN84" s="222"/>
      <c r="LO84" s="218"/>
      <c r="LP84" s="188" t="str">
        <f t="shared" si="1397"/>
        <v/>
      </c>
      <c r="LQ84" s="188" t="str">
        <f>IF((LP84&lt;&gt;""),IF(OR($F84&lt;&gt;$G84,PrSettings!$M$4="●"),(($F84-$G84)=(LM84-LN84))*1,0),"")</f>
        <v/>
      </c>
      <c r="LR84" s="188" t="str">
        <f t="shared" si="1398"/>
        <v/>
      </c>
      <c r="LS84" s="188" t="str">
        <f>IF(LP84&lt;&gt;"",IF(ABS($F84-$G84)&gt;=PrSettings!$M$7,(ABS($F84-$G84-LM84+LN84)&lt;=1)*1,IF(AND(LP84,$F84=$G84,$F84&gt;=PrSettings!$M$6),(ABS(LM84-$F84)&lt;=1)*1,IF(AND(LP84,$F84+$G84&gt;=PrSettings!$M$8),(ABS(LM84-$F84)+ABS(LN84-$G84)&lt;=1)*1,""))),"")</f>
        <v/>
      </c>
      <c r="LT84" s="220"/>
      <c r="LV84" s="186">
        <f t="shared" si="1113"/>
        <v>74</v>
      </c>
      <c r="LW84" s="187" t="str">
        <f t="shared" si="1399"/>
        <v>Ghana</v>
      </c>
      <c r="LX84" s="188">
        <f t="shared" si="1400"/>
        <v>33</v>
      </c>
      <c r="LY84" s="187" t="str">
        <f t="shared" si="1401"/>
        <v>Panama</v>
      </c>
      <c r="LZ84" s="222"/>
      <c r="MA84" s="222"/>
      <c r="MB84" s="218"/>
      <c r="MC84" s="188" t="str">
        <f t="shared" si="1402"/>
        <v/>
      </c>
      <c r="MD84" s="188" t="str">
        <f>IF((MC84&lt;&gt;""),IF(OR($F84&lt;&gt;$G84,PrSettings!$M$4="●"),(($F84-$G84)=(LZ84-MA84))*1,0),"")</f>
        <v/>
      </c>
      <c r="ME84" s="188" t="str">
        <f t="shared" si="1403"/>
        <v/>
      </c>
      <c r="MF84" s="188" t="str">
        <f>IF(MC84&lt;&gt;"",IF(ABS($F84-$G84)&gt;=PrSettings!$M$7,(ABS($F84-$G84-LZ84+MA84)&lt;=1)*1,IF(AND(MC84,$F84=$G84,$F84&gt;=PrSettings!$M$6),(ABS(LZ84-$F84)&lt;=1)*1,IF(AND(MC84,$F84+$G84&gt;=PrSettings!$M$8),(ABS(LZ84-$F84)+ABS(MA84-$G84)&lt;=1)*1,""))),"")</f>
        <v/>
      </c>
      <c r="MG84" s="220"/>
    </row>
    <row r="85" spans="1:345">
      <c r="B85" s="186">
        <f>INDEX(Groups!$C$7:$C$65,MATCH(C85,Groups!$D$7:$D$65,0))</f>
        <v>4</v>
      </c>
      <c r="C85" s="187" t="str">
        <f>CalcL!$P$24</f>
        <v>England</v>
      </c>
      <c r="D85" s="188">
        <f>INDEX(Groups!$C$7:$C$65,MATCH(E85,Groups!$D$7:$D$65,0))</f>
        <v>74</v>
      </c>
      <c r="E85" s="187" t="str">
        <f>CalcL!$Q$24</f>
        <v>Ghana</v>
      </c>
      <c r="F85" s="189" t="str">
        <f>CalcL!$R$24</f>
        <v/>
      </c>
      <c r="G85" s="190" t="str">
        <f>CalcL!$S$24</f>
        <v/>
      </c>
      <c r="I85" s="186">
        <f t="shared" si="988"/>
        <v>4</v>
      </c>
      <c r="J85" s="187" t="str">
        <f t="shared" si="1274"/>
        <v>England</v>
      </c>
      <c r="K85" s="188">
        <f t="shared" si="1275"/>
        <v>74</v>
      </c>
      <c r="L85" s="187" t="str">
        <f t="shared" si="1276"/>
        <v>Ghana</v>
      </c>
      <c r="M85" s="222"/>
      <c r="N85" s="222"/>
      <c r="O85" s="218"/>
      <c r="P85" s="188" t="str">
        <f t="shared" si="1277"/>
        <v/>
      </c>
      <c r="Q85" s="188" t="str">
        <f>IF((P85&lt;&gt;""),IF(OR($F85&lt;&gt;$G85,PrSettings!$M$4="●"),(($F85-$G85)=(M85-N85))*1,0),"")</f>
        <v/>
      </c>
      <c r="R85" s="188" t="str">
        <f t="shared" si="1278"/>
        <v/>
      </c>
      <c r="S85" s="188" t="str">
        <f>IF(P85&lt;&gt;"",IF(ABS($F85-$G85)&gt;=PrSettings!$M$7,(ABS($F85-$G85-M85+N85)&lt;=1)*1,IF(AND(P85,$F85=$G85,$F85&gt;=PrSettings!$M$6),(ABS(M85-$F85)&lt;=1)*1,IF(AND(P85,$F85+$G85&gt;=PrSettings!$M$8),(ABS(M85-$F85)+ABS(N85-$G85)&lt;=1)*1,""))),"")</f>
        <v/>
      </c>
      <c r="T85" s="220"/>
      <c r="V85" s="186">
        <f t="shared" si="993"/>
        <v>4</v>
      </c>
      <c r="W85" s="187" t="str">
        <f t="shared" si="1279"/>
        <v>England</v>
      </c>
      <c r="X85" s="188">
        <f t="shared" si="1280"/>
        <v>74</v>
      </c>
      <c r="Y85" s="187" t="str">
        <f t="shared" si="1281"/>
        <v>Ghana</v>
      </c>
      <c r="Z85" s="222"/>
      <c r="AA85" s="222"/>
      <c r="AB85" s="218"/>
      <c r="AC85" s="188" t="str">
        <f t="shared" si="1282"/>
        <v/>
      </c>
      <c r="AD85" s="188" t="str">
        <f>IF((AC85&lt;&gt;""),IF(OR($F85&lt;&gt;$G85,PrSettings!$M$4="●"),(($F85-$G85)=(Z85-AA85))*1,0),"")</f>
        <v/>
      </c>
      <c r="AE85" s="188" t="str">
        <f t="shared" si="1283"/>
        <v/>
      </c>
      <c r="AF85" s="188" t="str">
        <f>IF(AC85&lt;&gt;"",IF(ABS($F85-$G85)&gt;=PrSettings!$M$7,(ABS($F85-$G85-Z85+AA85)&lt;=1)*1,IF(AND(AC85,$F85=$G85,$F85&gt;=PrSettings!$M$6),(ABS(Z85-$F85)&lt;=1)*1,IF(AND(AC85,$F85+$G85&gt;=PrSettings!$M$8),(ABS(Z85-$F85)+ABS(AA85-$G85)&lt;=1)*1,""))),"")</f>
        <v/>
      </c>
      <c r="AG85" s="220"/>
      <c r="AI85" s="186">
        <f t="shared" si="998"/>
        <v>4</v>
      </c>
      <c r="AJ85" s="187" t="str">
        <f t="shared" si="1284"/>
        <v>England</v>
      </c>
      <c r="AK85" s="188">
        <f t="shared" si="1285"/>
        <v>74</v>
      </c>
      <c r="AL85" s="187" t="str">
        <f t="shared" si="1286"/>
        <v>Ghana</v>
      </c>
      <c r="AM85" s="222"/>
      <c r="AN85" s="222"/>
      <c r="AO85" s="218"/>
      <c r="AP85" s="188" t="str">
        <f t="shared" si="1287"/>
        <v/>
      </c>
      <c r="AQ85" s="188" t="str">
        <f>IF((AP85&lt;&gt;""),IF(OR($F85&lt;&gt;$G85,PrSettings!$M$4="●"),(($F85-$G85)=(AM85-AN85))*1,0),"")</f>
        <v/>
      </c>
      <c r="AR85" s="188" t="str">
        <f t="shared" si="1288"/>
        <v/>
      </c>
      <c r="AS85" s="188" t="str">
        <f>IF(AP85&lt;&gt;"",IF(ABS($F85-$G85)&gt;=PrSettings!$M$7,(ABS($F85-$G85-AM85+AN85)&lt;=1)*1,IF(AND(AP85,$F85=$G85,$F85&gt;=PrSettings!$M$6),(ABS(AM85-$F85)&lt;=1)*1,IF(AND(AP85,$F85+$G85&gt;=PrSettings!$M$8),(ABS(AM85-$F85)+ABS(AN85-$G85)&lt;=1)*1,""))),"")</f>
        <v/>
      </c>
      <c r="AT85" s="220"/>
      <c r="AV85" s="186">
        <f t="shared" si="1003"/>
        <v>4</v>
      </c>
      <c r="AW85" s="187" t="str">
        <f t="shared" si="1289"/>
        <v>England</v>
      </c>
      <c r="AX85" s="188">
        <f t="shared" si="1290"/>
        <v>74</v>
      </c>
      <c r="AY85" s="187" t="str">
        <f t="shared" si="1291"/>
        <v>Ghana</v>
      </c>
      <c r="AZ85" s="222"/>
      <c r="BA85" s="222"/>
      <c r="BB85" s="218"/>
      <c r="BC85" s="188" t="str">
        <f t="shared" si="1292"/>
        <v/>
      </c>
      <c r="BD85" s="188" t="str">
        <f>IF((BC85&lt;&gt;""),IF(OR($F85&lt;&gt;$G85,PrSettings!$M$4="●"),(($F85-$G85)=(AZ85-BA85))*1,0),"")</f>
        <v/>
      </c>
      <c r="BE85" s="188" t="str">
        <f t="shared" si="1293"/>
        <v/>
      </c>
      <c r="BF85" s="188" t="str">
        <f>IF(BC85&lt;&gt;"",IF(ABS($F85-$G85)&gt;=PrSettings!$M$7,(ABS($F85-$G85-AZ85+BA85)&lt;=1)*1,IF(AND(BC85,$F85=$G85,$F85&gt;=PrSettings!$M$6),(ABS(AZ85-$F85)&lt;=1)*1,IF(AND(BC85,$F85+$G85&gt;=PrSettings!$M$8),(ABS(AZ85-$F85)+ABS(BA85-$G85)&lt;=1)*1,""))),"")</f>
        <v/>
      </c>
      <c r="BG85" s="220"/>
      <c r="BI85" s="186">
        <f t="shared" si="1008"/>
        <v>4</v>
      </c>
      <c r="BJ85" s="187" t="str">
        <f t="shared" si="1294"/>
        <v>England</v>
      </c>
      <c r="BK85" s="188">
        <f t="shared" si="1295"/>
        <v>74</v>
      </c>
      <c r="BL85" s="187" t="str">
        <f t="shared" si="1296"/>
        <v>Ghana</v>
      </c>
      <c r="BM85" s="222"/>
      <c r="BN85" s="222"/>
      <c r="BO85" s="218"/>
      <c r="BP85" s="188" t="str">
        <f t="shared" si="1297"/>
        <v/>
      </c>
      <c r="BQ85" s="188" t="str">
        <f>IF((BP85&lt;&gt;""),IF(OR($F85&lt;&gt;$G85,PrSettings!$M$4="●"),(($F85-$G85)=(BM85-BN85))*1,0),"")</f>
        <v/>
      </c>
      <c r="BR85" s="188" t="str">
        <f t="shared" si="1298"/>
        <v/>
      </c>
      <c r="BS85" s="188" t="str">
        <f>IF(BP85&lt;&gt;"",IF(ABS($F85-$G85)&gt;=PrSettings!$M$7,(ABS($F85-$G85-BM85+BN85)&lt;=1)*1,IF(AND(BP85,$F85=$G85,$F85&gt;=PrSettings!$M$6),(ABS(BM85-$F85)&lt;=1)*1,IF(AND(BP85,$F85+$G85&gt;=PrSettings!$M$8),(ABS(BM85-$F85)+ABS(BN85-$G85)&lt;=1)*1,""))),"")</f>
        <v/>
      </c>
      <c r="BT85" s="220"/>
      <c r="BV85" s="186">
        <f t="shared" si="1013"/>
        <v>4</v>
      </c>
      <c r="BW85" s="187" t="str">
        <f t="shared" si="1299"/>
        <v>England</v>
      </c>
      <c r="BX85" s="188">
        <f t="shared" si="1300"/>
        <v>74</v>
      </c>
      <c r="BY85" s="187" t="str">
        <f t="shared" si="1301"/>
        <v>Ghana</v>
      </c>
      <c r="BZ85" s="222"/>
      <c r="CA85" s="222"/>
      <c r="CB85" s="218"/>
      <c r="CC85" s="188" t="str">
        <f t="shared" si="1302"/>
        <v/>
      </c>
      <c r="CD85" s="188" t="str">
        <f>IF((CC85&lt;&gt;""),IF(OR($F85&lt;&gt;$G85,PrSettings!$M$4="●"),(($F85-$G85)=(BZ85-CA85))*1,0),"")</f>
        <v/>
      </c>
      <c r="CE85" s="188" t="str">
        <f t="shared" si="1303"/>
        <v/>
      </c>
      <c r="CF85" s="188" t="str">
        <f>IF(CC85&lt;&gt;"",IF(ABS($F85-$G85)&gt;=PrSettings!$M$7,(ABS($F85-$G85-BZ85+CA85)&lt;=1)*1,IF(AND(CC85,$F85=$G85,$F85&gt;=PrSettings!$M$6),(ABS(BZ85-$F85)&lt;=1)*1,IF(AND(CC85,$F85+$G85&gt;=PrSettings!$M$8),(ABS(BZ85-$F85)+ABS(CA85-$G85)&lt;=1)*1,""))),"")</f>
        <v/>
      </c>
      <c r="CG85" s="220"/>
      <c r="CI85" s="186">
        <f t="shared" si="1018"/>
        <v>4</v>
      </c>
      <c r="CJ85" s="187" t="str">
        <f t="shared" si="1304"/>
        <v>England</v>
      </c>
      <c r="CK85" s="188">
        <f t="shared" si="1305"/>
        <v>74</v>
      </c>
      <c r="CL85" s="187" t="str">
        <f t="shared" si="1306"/>
        <v>Ghana</v>
      </c>
      <c r="CM85" s="222"/>
      <c r="CN85" s="222"/>
      <c r="CO85" s="218"/>
      <c r="CP85" s="188" t="str">
        <f t="shared" si="1307"/>
        <v/>
      </c>
      <c r="CQ85" s="188" t="str">
        <f>IF((CP85&lt;&gt;""),IF(OR($F85&lt;&gt;$G85,PrSettings!$M$4="●"),(($F85-$G85)=(CM85-CN85))*1,0),"")</f>
        <v/>
      </c>
      <c r="CR85" s="188" t="str">
        <f t="shared" si="1308"/>
        <v/>
      </c>
      <c r="CS85" s="188" t="str">
        <f>IF(CP85&lt;&gt;"",IF(ABS($F85-$G85)&gt;=PrSettings!$M$7,(ABS($F85-$G85-CM85+CN85)&lt;=1)*1,IF(AND(CP85,$F85=$G85,$F85&gt;=PrSettings!$M$6),(ABS(CM85-$F85)&lt;=1)*1,IF(AND(CP85,$F85+$G85&gt;=PrSettings!$M$8),(ABS(CM85-$F85)+ABS(CN85-$G85)&lt;=1)*1,""))),"")</f>
        <v/>
      </c>
      <c r="CT85" s="220"/>
      <c r="CV85" s="186">
        <f t="shared" si="1023"/>
        <v>4</v>
      </c>
      <c r="CW85" s="187" t="str">
        <f t="shared" si="1309"/>
        <v>England</v>
      </c>
      <c r="CX85" s="188">
        <f t="shared" si="1310"/>
        <v>74</v>
      </c>
      <c r="CY85" s="187" t="str">
        <f t="shared" si="1311"/>
        <v>Ghana</v>
      </c>
      <c r="CZ85" s="222"/>
      <c r="DA85" s="222"/>
      <c r="DB85" s="218"/>
      <c r="DC85" s="188" t="str">
        <f t="shared" si="1312"/>
        <v/>
      </c>
      <c r="DD85" s="188" t="str">
        <f>IF((DC85&lt;&gt;""),IF(OR($F85&lt;&gt;$G85,PrSettings!$M$4="●"),(($F85-$G85)=(CZ85-DA85))*1,0),"")</f>
        <v/>
      </c>
      <c r="DE85" s="188" t="str">
        <f t="shared" si="1313"/>
        <v/>
      </c>
      <c r="DF85" s="188" t="str">
        <f>IF(DC85&lt;&gt;"",IF(ABS($F85-$G85)&gt;=PrSettings!$M$7,(ABS($F85-$G85-CZ85+DA85)&lt;=1)*1,IF(AND(DC85,$F85=$G85,$F85&gt;=PrSettings!$M$6),(ABS(CZ85-$F85)&lt;=1)*1,IF(AND(DC85,$F85+$G85&gt;=PrSettings!$M$8),(ABS(CZ85-$F85)+ABS(DA85-$G85)&lt;=1)*1,""))),"")</f>
        <v/>
      </c>
      <c r="DG85" s="220"/>
      <c r="DI85" s="186">
        <f t="shared" si="1028"/>
        <v>4</v>
      </c>
      <c r="DJ85" s="187" t="str">
        <f t="shared" si="1314"/>
        <v>England</v>
      </c>
      <c r="DK85" s="188">
        <f t="shared" si="1315"/>
        <v>74</v>
      </c>
      <c r="DL85" s="187" t="str">
        <f t="shared" si="1316"/>
        <v>Ghana</v>
      </c>
      <c r="DM85" s="222"/>
      <c r="DN85" s="222"/>
      <c r="DO85" s="218"/>
      <c r="DP85" s="188" t="str">
        <f t="shared" si="1317"/>
        <v/>
      </c>
      <c r="DQ85" s="188" t="str">
        <f>IF((DP85&lt;&gt;""),IF(OR($F85&lt;&gt;$G85,PrSettings!$M$4="●"),(($F85-$G85)=(DM85-DN85))*1,0),"")</f>
        <v/>
      </c>
      <c r="DR85" s="188" t="str">
        <f t="shared" si="1318"/>
        <v/>
      </c>
      <c r="DS85" s="188" t="str">
        <f>IF(DP85&lt;&gt;"",IF(ABS($F85-$G85)&gt;=PrSettings!$M$7,(ABS($F85-$G85-DM85+DN85)&lt;=1)*1,IF(AND(DP85,$F85=$G85,$F85&gt;=PrSettings!$M$6),(ABS(DM85-$F85)&lt;=1)*1,IF(AND(DP85,$F85+$G85&gt;=PrSettings!$M$8),(ABS(DM85-$F85)+ABS(DN85-$G85)&lt;=1)*1,""))),"")</f>
        <v/>
      </c>
      <c r="DT85" s="220"/>
      <c r="DV85" s="186">
        <f t="shared" si="1033"/>
        <v>4</v>
      </c>
      <c r="DW85" s="187" t="str">
        <f t="shared" si="1319"/>
        <v>England</v>
      </c>
      <c r="DX85" s="188">
        <f t="shared" si="1320"/>
        <v>74</v>
      </c>
      <c r="DY85" s="187" t="str">
        <f t="shared" si="1321"/>
        <v>Ghana</v>
      </c>
      <c r="DZ85" s="222"/>
      <c r="EA85" s="222"/>
      <c r="EB85" s="218"/>
      <c r="EC85" s="188" t="str">
        <f t="shared" si="1322"/>
        <v/>
      </c>
      <c r="ED85" s="188" t="str">
        <f>IF((EC85&lt;&gt;""),IF(OR($F85&lt;&gt;$G85,PrSettings!$M$4="●"),(($F85-$G85)=(DZ85-EA85))*1,0),"")</f>
        <v/>
      </c>
      <c r="EE85" s="188" t="str">
        <f t="shared" si="1323"/>
        <v/>
      </c>
      <c r="EF85" s="188" t="str">
        <f>IF(EC85&lt;&gt;"",IF(ABS($F85-$G85)&gt;=PrSettings!$M$7,(ABS($F85-$G85-DZ85+EA85)&lt;=1)*1,IF(AND(EC85,$F85=$G85,$F85&gt;=PrSettings!$M$6),(ABS(DZ85-$F85)&lt;=1)*1,IF(AND(EC85,$F85+$G85&gt;=PrSettings!$M$8),(ABS(DZ85-$F85)+ABS(EA85-$G85)&lt;=1)*1,""))),"")</f>
        <v/>
      </c>
      <c r="EG85" s="220"/>
      <c r="EI85" s="186">
        <f t="shared" si="1038"/>
        <v>4</v>
      </c>
      <c r="EJ85" s="187" t="str">
        <f t="shared" si="1324"/>
        <v>England</v>
      </c>
      <c r="EK85" s="188">
        <f t="shared" si="1325"/>
        <v>74</v>
      </c>
      <c r="EL85" s="187" t="str">
        <f t="shared" si="1326"/>
        <v>Ghana</v>
      </c>
      <c r="EM85" s="222"/>
      <c r="EN85" s="222"/>
      <c r="EO85" s="218"/>
      <c r="EP85" s="188" t="str">
        <f t="shared" si="1327"/>
        <v/>
      </c>
      <c r="EQ85" s="188" t="str">
        <f>IF((EP85&lt;&gt;""),IF(OR($F85&lt;&gt;$G85,PrSettings!$M$4="●"),(($F85-$G85)=(EM85-EN85))*1,0),"")</f>
        <v/>
      </c>
      <c r="ER85" s="188" t="str">
        <f t="shared" si="1328"/>
        <v/>
      </c>
      <c r="ES85" s="188" t="str">
        <f>IF(EP85&lt;&gt;"",IF(ABS($F85-$G85)&gt;=PrSettings!$M$7,(ABS($F85-$G85-EM85+EN85)&lt;=1)*1,IF(AND(EP85,$F85=$G85,$F85&gt;=PrSettings!$M$6),(ABS(EM85-$F85)&lt;=1)*1,IF(AND(EP85,$F85+$G85&gt;=PrSettings!$M$8),(ABS(EM85-$F85)+ABS(EN85-$G85)&lt;=1)*1,""))),"")</f>
        <v/>
      </c>
      <c r="ET85" s="220"/>
      <c r="EV85" s="186">
        <f t="shared" si="1043"/>
        <v>4</v>
      </c>
      <c r="EW85" s="187" t="str">
        <f t="shared" si="1329"/>
        <v>England</v>
      </c>
      <c r="EX85" s="188">
        <f t="shared" si="1330"/>
        <v>74</v>
      </c>
      <c r="EY85" s="187" t="str">
        <f t="shared" si="1331"/>
        <v>Ghana</v>
      </c>
      <c r="EZ85" s="222"/>
      <c r="FA85" s="222"/>
      <c r="FB85" s="218"/>
      <c r="FC85" s="188" t="str">
        <f t="shared" si="1332"/>
        <v/>
      </c>
      <c r="FD85" s="188" t="str">
        <f>IF((FC85&lt;&gt;""),IF(OR($F85&lt;&gt;$G85,PrSettings!$M$4="●"),(($F85-$G85)=(EZ85-FA85))*1,0),"")</f>
        <v/>
      </c>
      <c r="FE85" s="188" t="str">
        <f t="shared" si="1333"/>
        <v/>
      </c>
      <c r="FF85" s="188" t="str">
        <f>IF(FC85&lt;&gt;"",IF(ABS($F85-$G85)&gt;=PrSettings!$M$7,(ABS($F85-$G85-EZ85+FA85)&lt;=1)*1,IF(AND(FC85,$F85=$G85,$F85&gt;=PrSettings!$M$6),(ABS(EZ85-$F85)&lt;=1)*1,IF(AND(FC85,$F85+$G85&gt;=PrSettings!$M$8),(ABS(EZ85-$F85)+ABS(FA85-$G85)&lt;=1)*1,""))),"")</f>
        <v/>
      </c>
      <c r="FG85" s="220"/>
      <c r="FI85" s="186">
        <f t="shared" si="1048"/>
        <v>4</v>
      </c>
      <c r="FJ85" s="187" t="str">
        <f t="shared" si="1334"/>
        <v>England</v>
      </c>
      <c r="FK85" s="188">
        <f t="shared" si="1335"/>
        <v>74</v>
      </c>
      <c r="FL85" s="187" t="str">
        <f t="shared" si="1336"/>
        <v>Ghana</v>
      </c>
      <c r="FM85" s="222"/>
      <c r="FN85" s="222"/>
      <c r="FO85" s="218"/>
      <c r="FP85" s="188" t="str">
        <f t="shared" si="1337"/>
        <v/>
      </c>
      <c r="FQ85" s="188" t="str">
        <f>IF((FP85&lt;&gt;""),IF(OR($F85&lt;&gt;$G85,PrSettings!$M$4="●"),(($F85-$G85)=(FM85-FN85))*1,0),"")</f>
        <v/>
      </c>
      <c r="FR85" s="188" t="str">
        <f t="shared" si="1338"/>
        <v/>
      </c>
      <c r="FS85" s="188" t="str">
        <f>IF(FP85&lt;&gt;"",IF(ABS($F85-$G85)&gt;=PrSettings!$M$7,(ABS($F85-$G85-FM85+FN85)&lt;=1)*1,IF(AND(FP85,$F85=$G85,$F85&gt;=PrSettings!$M$6),(ABS(FM85-$F85)&lt;=1)*1,IF(AND(FP85,$F85+$G85&gt;=PrSettings!$M$8),(ABS(FM85-$F85)+ABS(FN85-$G85)&lt;=1)*1,""))),"")</f>
        <v/>
      </c>
      <c r="FT85" s="220"/>
      <c r="FV85" s="186">
        <f t="shared" si="1053"/>
        <v>4</v>
      </c>
      <c r="FW85" s="187" t="str">
        <f t="shared" si="1339"/>
        <v>England</v>
      </c>
      <c r="FX85" s="188">
        <f t="shared" si="1340"/>
        <v>74</v>
      </c>
      <c r="FY85" s="187" t="str">
        <f t="shared" si="1341"/>
        <v>Ghana</v>
      </c>
      <c r="FZ85" s="222"/>
      <c r="GA85" s="222"/>
      <c r="GB85" s="218"/>
      <c r="GC85" s="188" t="str">
        <f t="shared" si="1342"/>
        <v/>
      </c>
      <c r="GD85" s="188" t="str">
        <f>IF((GC85&lt;&gt;""),IF(OR($F85&lt;&gt;$G85,PrSettings!$M$4="●"),(($F85-$G85)=(FZ85-GA85))*1,0),"")</f>
        <v/>
      </c>
      <c r="GE85" s="188" t="str">
        <f t="shared" si="1343"/>
        <v/>
      </c>
      <c r="GF85" s="188" t="str">
        <f>IF(GC85&lt;&gt;"",IF(ABS($F85-$G85)&gt;=PrSettings!$M$7,(ABS($F85-$G85-FZ85+GA85)&lt;=1)*1,IF(AND(GC85,$F85=$G85,$F85&gt;=PrSettings!$M$6),(ABS(FZ85-$F85)&lt;=1)*1,IF(AND(GC85,$F85+$G85&gt;=PrSettings!$M$8),(ABS(FZ85-$F85)+ABS(GA85-$G85)&lt;=1)*1,""))),"")</f>
        <v/>
      </c>
      <c r="GG85" s="220"/>
      <c r="GI85" s="186">
        <f t="shared" si="1058"/>
        <v>4</v>
      </c>
      <c r="GJ85" s="187" t="str">
        <f t="shared" si="1344"/>
        <v>England</v>
      </c>
      <c r="GK85" s="188">
        <f t="shared" si="1345"/>
        <v>74</v>
      </c>
      <c r="GL85" s="187" t="str">
        <f t="shared" si="1346"/>
        <v>Ghana</v>
      </c>
      <c r="GM85" s="222"/>
      <c r="GN85" s="222"/>
      <c r="GO85" s="218"/>
      <c r="GP85" s="188" t="str">
        <f t="shared" si="1347"/>
        <v/>
      </c>
      <c r="GQ85" s="188" t="str">
        <f>IF((GP85&lt;&gt;""),IF(OR($F85&lt;&gt;$G85,PrSettings!$M$4="●"),(($F85-$G85)=(GM85-GN85))*1,0),"")</f>
        <v/>
      </c>
      <c r="GR85" s="188" t="str">
        <f t="shared" si="1348"/>
        <v/>
      </c>
      <c r="GS85" s="188" t="str">
        <f>IF(GP85&lt;&gt;"",IF(ABS($F85-$G85)&gt;=PrSettings!$M$7,(ABS($F85-$G85-GM85+GN85)&lt;=1)*1,IF(AND(GP85,$F85=$G85,$F85&gt;=PrSettings!$M$6),(ABS(GM85-$F85)&lt;=1)*1,IF(AND(GP85,$F85+$G85&gt;=PrSettings!$M$8),(ABS(GM85-$F85)+ABS(GN85-$G85)&lt;=1)*1,""))),"")</f>
        <v/>
      </c>
      <c r="GT85" s="220"/>
      <c r="GV85" s="186">
        <f t="shared" si="1063"/>
        <v>4</v>
      </c>
      <c r="GW85" s="187" t="str">
        <f t="shared" si="1349"/>
        <v>England</v>
      </c>
      <c r="GX85" s="188">
        <f t="shared" si="1350"/>
        <v>74</v>
      </c>
      <c r="GY85" s="187" t="str">
        <f t="shared" si="1351"/>
        <v>Ghana</v>
      </c>
      <c r="GZ85" s="222"/>
      <c r="HA85" s="222"/>
      <c r="HB85" s="218"/>
      <c r="HC85" s="188" t="str">
        <f t="shared" si="1352"/>
        <v/>
      </c>
      <c r="HD85" s="188" t="str">
        <f>IF((HC85&lt;&gt;""),IF(OR($F85&lt;&gt;$G85,PrSettings!$M$4="●"),(($F85-$G85)=(GZ85-HA85))*1,0),"")</f>
        <v/>
      </c>
      <c r="HE85" s="188" t="str">
        <f t="shared" si="1353"/>
        <v/>
      </c>
      <c r="HF85" s="188" t="str">
        <f>IF(HC85&lt;&gt;"",IF(ABS($F85-$G85)&gt;=PrSettings!$M$7,(ABS($F85-$G85-GZ85+HA85)&lt;=1)*1,IF(AND(HC85,$F85=$G85,$F85&gt;=PrSettings!$M$6),(ABS(GZ85-$F85)&lt;=1)*1,IF(AND(HC85,$F85+$G85&gt;=PrSettings!$M$8),(ABS(GZ85-$F85)+ABS(HA85-$G85)&lt;=1)*1,""))),"")</f>
        <v/>
      </c>
      <c r="HG85" s="220"/>
      <c r="HI85" s="186">
        <f t="shared" si="1068"/>
        <v>4</v>
      </c>
      <c r="HJ85" s="187" t="str">
        <f t="shared" si="1354"/>
        <v>England</v>
      </c>
      <c r="HK85" s="188">
        <f t="shared" si="1355"/>
        <v>74</v>
      </c>
      <c r="HL85" s="187" t="str">
        <f t="shared" si="1356"/>
        <v>Ghana</v>
      </c>
      <c r="HM85" s="222"/>
      <c r="HN85" s="222"/>
      <c r="HO85" s="218"/>
      <c r="HP85" s="188" t="str">
        <f t="shared" si="1357"/>
        <v/>
      </c>
      <c r="HQ85" s="188" t="str">
        <f>IF((HP85&lt;&gt;""),IF(OR($F85&lt;&gt;$G85,PrSettings!$M$4="●"),(($F85-$G85)=(HM85-HN85))*1,0),"")</f>
        <v/>
      </c>
      <c r="HR85" s="188" t="str">
        <f t="shared" si="1358"/>
        <v/>
      </c>
      <c r="HS85" s="188" t="str">
        <f>IF(HP85&lt;&gt;"",IF(ABS($F85-$G85)&gt;=PrSettings!$M$7,(ABS($F85-$G85-HM85+HN85)&lt;=1)*1,IF(AND(HP85,$F85=$G85,$F85&gt;=PrSettings!$M$6),(ABS(HM85-$F85)&lt;=1)*1,IF(AND(HP85,$F85+$G85&gt;=PrSettings!$M$8),(ABS(HM85-$F85)+ABS(HN85-$G85)&lt;=1)*1,""))),"")</f>
        <v/>
      </c>
      <c r="HT85" s="220"/>
      <c r="HV85" s="186">
        <f t="shared" si="1073"/>
        <v>4</v>
      </c>
      <c r="HW85" s="187" t="str">
        <f t="shared" si="1359"/>
        <v>England</v>
      </c>
      <c r="HX85" s="188">
        <f t="shared" si="1360"/>
        <v>74</v>
      </c>
      <c r="HY85" s="187" t="str">
        <f t="shared" si="1361"/>
        <v>Ghana</v>
      </c>
      <c r="HZ85" s="222"/>
      <c r="IA85" s="222"/>
      <c r="IB85" s="218"/>
      <c r="IC85" s="188" t="str">
        <f t="shared" si="1362"/>
        <v/>
      </c>
      <c r="ID85" s="188" t="str">
        <f>IF((IC85&lt;&gt;""),IF(OR($F85&lt;&gt;$G85,PrSettings!$M$4="●"),(($F85-$G85)=(HZ85-IA85))*1,0),"")</f>
        <v/>
      </c>
      <c r="IE85" s="188" t="str">
        <f t="shared" si="1363"/>
        <v/>
      </c>
      <c r="IF85" s="188" t="str">
        <f>IF(IC85&lt;&gt;"",IF(ABS($F85-$G85)&gt;=PrSettings!$M$7,(ABS($F85-$G85-HZ85+IA85)&lt;=1)*1,IF(AND(IC85,$F85=$G85,$F85&gt;=PrSettings!$M$6),(ABS(HZ85-$F85)&lt;=1)*1,IF(AND(IC85,$F85+$G85&gt;=PrSettings!$M$8),(ABS(HZ85-$F85)+ABS(IA85-$G85)&lt;=1)*1,""))),"")</f>
        <v/>
      </c>
      <c r="IG85" s="220"/>
      <c r="II85" s="186">
        <f t="shared" si="1078"/>
        <v>4</v>
      </c>
      <c r="IJ85" s="187" t="str">
        <f t="shared" si="1364"/>
        <v>England</v>
      </c>
      <c r="IK85" s="188">
        <f t="shared" si="1365"/>
        <v>74</v>
      </c>
      <c r="IL85" s="187" t="str">
        <f t="shared" si="1366"/>
        <v>Ghana</v>
      </c>
      <c r="IM85" s="222"/>
      <c r="IN85" s="222"/>
      <c r="IO85" s="218"/>
      <c r="IP85" s="188" t="str">
        <f t="shared" si="1367"/>
        <v/>
      </c>
      <c r="IQ85" s="188" t="str">
        <f>IF((IP85&lt;&gt;""),IF(OR($F85&lt;&gt;$G85,PrSettings!$M$4="●"),(($F85-$G85)=(IM85-IN85))*1,0),"")</f>
        <v/>
      </c>
      <c r="IR85" s="188" t="str">
        <f t="shared" si="1368"/>
        <v/>
      </c>
      <c r="IS85" s="188" t="str">
        <f>IF(IP85&lt;&gt;"",IF(ABS($F85-$G85)&gt;=PrSettings!$M$7,(ABS($F85-$G85-IM85+IN85)&lt;=1)*1,IF(AND(IP85,$F85=$G85,$F85&gt;=PrSettings!$M$6),(ABS(IM85-$F85)&lt;=1)*1,IF(AND(IP85,$F85+$G85&gt;=PrSettings!$M$8),(ABS(IM85-$F85)+ABS(IN85-$G85)&lt;=1)*1,""))),"")</f>
        <v/>
      </c>
      <c r="IT85" s="220"/>
      <c r="IV85" s="186">
        <f t="shared" si="1083"/>
        <v>4</v>
      </c>
      <c r="IW85" s="187" t="str">
        <f t="shared" si="1369"/>
        <v>England</v>
      </c>
      <c r="IX85" s="188">
        <f t="shared" si="1370"/>
        <v>74</v>
      </c>
      <c r="IY85" s="187" t="str">
        <f t="shared" si="1371"/>
        <v>Ghana</v>
      </c>
      <c r="IZ85" s="222"/>
      <c r="JA85" s="222"/>
      <c r="JB85" s="218"/>
      <c r="JC85" s="188" t="str">
        <f t="shared" si="1372"/>
        <v/>
      </c>
      <c r="JD85" s="188" t="str">
        <f>IF((JC85&lt;&gt;""),IF(OR($F85&lt;&gt;$G85,PrSettings!$M$4="●"),(($F85-$G85)=(IZ85-JA85))*1,0),"")</f>
        <v/>
      </c>
      <c r="JE85" s="188" t="str">
        <f t="shared" si="1373"/>
        <v/>
      </c>
      <c r="JF85" s="188" t="str">
        <f>IF(JC85&lt;&gt;"",IF(ABS($F85-$G85)&gt;=PrSettings!$M$7,(ABS($F85-$G85-IZ85+JA85)&lt;=1)*1,IF(AND(JC85,$F85=$G85,$F85&gt;=PrSettings!$M$6),(ABS(IZ85-$F85)&lt;=1)*1,IF(AND(JC85,$F85+$G85&gt;=PrSettings!$M$8),(ABS(IZ85-$F85)+ABS(JA85-$G85)&lt;=1)*1,""))),"")</f>
        <v/>
      </c>
      <c r="JG85" s="220"/>
      <c r="JI85" s="186">
        <f t="shared" si="1088"/>
        <v>4</v>
      </c>
      <c r="JJ85" s="187" t="str">
        <f t="shared" si="1374"/>
        <v>England</v>
      </c>
      <c r="JK85" s="188">
        <f t="shared" si="1375"/>
        <v>74</v>
      </c>
      <c r="JL85" s="187" t="str">
        <f t="shared" si="1376"/>
        <v>Ghana</v>
      </c>
      <c r="JM85" s="222"/>
      <c r="JN85" s="222"/>
      <c r="JO85" s="218"/>
      <c r="JP85" s="188" t="str">
        <f t="shared" si="1377"/>
        <v/>
      </c>
      <c r="JQ85" s="188" t="str">
        <f>IF((JP85&lt;&gt;""),IF(OR($F85&lt;&gt;$G85,PrSettings!$M$4="●"),(($F85-$G85)=(JM85-JN85))*1,0),"")</f>
        <v/>
      </c>
      <c r="JR85" s="188" t="str">
        <f t="shared" si="1378"/>
        <v/>
      </c>
      <c r="JS85" s="188" t="str">
        <f>IF(JP85&lt;&gt;"",IF(ABS($F85-$G85)&gt;=PrSettings!$M$7,(ABS($F85-$G85-JM85+JN85)&lt;=1)*1,IF(AND(JP85,$F85=$G85,$F85&gt;=PrSettings!$M$6),(ABS(JM85-$F85)&lt;=1)*1,IF(AND(JP85,$F85+$G85&gt;=PrSettings!$M$8),(ABS(JM85-$F85)+ABS(JN85-$G85)&lt;=1)*1,""))),"")</f>
        <v/>
      </c>
      <c r="JT85" s="220"/>
      <c r="JV85" s="186">
        <f t="shared" si="1093"/>
        <v>4</v>
      </c>
      <c r="JW85" s="187" t="str">
        <f t="shared" si="1379"/>
        <v>England</v>
      </c>
      <c r="JX85" s="188">
        <f t="shared" si="1380"/>
        <v>74</v>
      </c>
      <c r="JY85" s="187" t="str">
        <f t="shared" si="1381"/>
        <v>Ghana</v>
      </c>
      <c r="JZ85" s="222"/>
      <c r="KA85" s="222"/>
      <c r="KB85" s="218"/>
      <c r="KC85" s="188" t="str">
        <f t="shared" si="1382"/>
        <v/>
      </c>
      <c r="KD85" s="188" t="str">
        <f>IF((KC85&lt;&gt;""),IF(OR($F85&lt;&gt;$G85,PrSettings!$M$4="●"),(($F85-$G85)=(JZ85-KA85))*1,0),"")</f>
        <v/>
      </c>
      <c r="KE85" s="188" t="str">
        <f t="shared" si="1383"/>
        <v/>
      </c>
      <c r="KF85" s="188" t="str">
        <f>IF(KC85&lt;&gt;"",IF(ABS($F85-$G85)&gt;=PrSettings!$M$7,(ABS($F85-$G85-JZ85+KA85)&lt;=1)*1,IF(AND(KC85,$F85=$G85,$F85&gt;=PrSettings!$M$6),(ABS(JZ85-$F85)&lt;=1)*1,IF(AND(KC85,$F85+$G85&gt;=PrSettings!$M$8),(ABS(JZ85-$F85)+ABS(KA85-$G85)&lt;=1)*1,""))),"")</f>
        <v/>
      </c>
      <c r="KG85" s="220"/>
      <c r="KI85" s="186">
        <f t="shared" si="1098"/>
        <v>4</v>
      </c>
      <c r="KJ85" s="187" t="str">
        <f t="shared" si="1384"/>
        <v>England</v>
      </c>
      <c r="KK85" s="188">
        <f t="shared" si="1385"/>
        <v>74</v>
      </c>
      <c r="KL85" s="187" t="str">
        <f t="shared" si="1386"/>
        <v>Ghana</v>
      </c>
      <c r="KM85" s="222"/>
      <c r="KN85" s="222"/>
      <c r="KO85" s="218"/>
      <c r="KP85" s="188" t="str">
        <f t="shared" si="1387"/>
        <v/>
      </c>
      <c r="KQ85" s="188" t="str">
        <f>IF((KP85&lt;&gt;""),IF(OR($F85&lt;&gt;$G85,PrSettings!$M$4="●"),(($F85-$G85)=(KM85-KN85))*1,0),"")</f>
        <v/>
      </c>
      <c r="KR85" s="188" t="str">
        <f t="shared" si="1388"/>
        <v/>
      </c>
      <c r="KS85" s="188" t="str">
        <f>IF(KP85&lt;&gt;"",IF(ABS($F85-$G85)&gt;=PrSettings!$M$7,(ABS($F85-$G85-KM85+KN85)&lt;=1)*1,IF(AND(KP85,$F85=$G85,$F85&gt;=PrSettings!$M$6),(ABS(KM85-$F85)&lt;=1)*1,IF(AND(KP85,$F85+$G85&gt;=PrSettings!$M$8),(ABS(KM85-$F85)+ABS(KN85-$G85)&lt;=1)*1,""))),"")</f>
        <v/>
      </c>
      <c r="KT85" s="220"/>
      <c r="KV85" s="186">
        <f t="shared" si="1103"/>
        <v>4</v>
      </c>
      <c r="KW85" s="187" t="str">
        <f t="shared" si="1389"/>
        <v>England</v>
      </c>
      <c r="KX85" s="188">
        <f t="shared" si="1390"/>
        <v>74</v>
      </c>
      <c r="KY85" s="187" t="str">
        <f t="shared" si="1391"/>
        <v>Ghana</v>
      </c>
      <c r="KZ85" s="222"/>
      <c r="LA85" s="222"/>
      <c r="LB85" s="218"/>
      <c r="LC85" s="188" t="str">
        <f t="shared" si="1392"/>
        <v/>
      </c>
      <c r="LD85" s="188" t="str">
        <f>IF((LC85&lt;&gt;""),IF(OR($F85&lt;&gt;$G85,PrSettings!$M$4="●"),(($F85-$G85)=(KZ85-LA85))*1,0),"")</f>
        <v/>
      </c>
      <c r="LE85" s="188" t="str">
        <f t="shared" si="1393"/>
        <v/>
      </c>
      <c r="LF85" s="188" t="str">
        <f>IF(LC85&lt;&gt;"",IF(ABS($F85-$G85)&gt;=PrSettings!$M$7,(ABS($F85-$G85-KZ85+LA85)&lt;=1)*1,IF(AND(LC85,$F85=$G85,$F85&gt;=PrSettings!$M$6),(ABS(KZ85-$F85)&lt;=1)*1,IF(AND(LC85,$F85+$G85&gt;=PrSettings!$M$8),(ABS(KZ85-$F85)+ABS(LA85-$G85)&lt;=1)*1,""))),"")</f>
        <v/>
      </c>
      <c r="LG85" s="220"/>
      <c r="LI85" s="186">
        <f t="shared" si="1108"/>
        <v>4</v>
      </c>
      <c r="LJ85" s="187" t="str">
        <f t="shared" si="1394"/>
        <v>England</v>
      </c>
      <c r="LK85" s="188">
        <f t="shared" si="1395"/>
        <v>74</v>
      </c>
      <c r="LL85" s="187" t="str">
        <f t="shared" si="1396"/>
        <v>Ghana</v>
      </c>
      <c r="LM85" s="222"/>
      <c r="LN85" s="222"/>
      <c r="LO85" s="218"/>
      <c r="LP85" s="188" t="str">
        <f t="shared" si="1397"/>
        <v/>
      </c>
      <c r="LQ85" s="188" t="str">
        <f>IF((LP85&lt;&gt;""),IF(OR($F85&lt;&gt;$G85,PrSettings!$M$4="●"),(($F85-$G85)=(LM85-LN85))*1,0),"")</f>
        <v/>
      </c>
      <c r="LR85" s="188" t="str">
        <f t="shared" si="1398"/>
        <v/>
      </c>
      <c r="LS85" s="188" t="str">
        <f>IF(LP85&lt;&gt;"",IF(ABS($F85-$G85)&gt;=PrSettings!$M$7,(ABS($F85-$G85-LM85+LN85)&lt;=1)*1,IF(AND(LP85,$F85=$G85,$F85&gt;=PrSettings!$M$6),(ABS(LM85-$F85)&lt;=1)*1,IF(AND(LP85,$F85+$G85&gt;=PrSettings!$M$8),(ABS(LM85-$F85)+ABS(LN85-$G85)&lt;=1)*1,""))),"")</f>
        <v/>
      </c>
      <c r="LT85" s="220"/>
      <c r="LV85" s="186">
        <f t="shared" si="1113"/>
        <v>4</v>
      </c>
      <c r="LW85" s="187" t="str">
        <f t="shared" si="1399"/>
        <v>England</v>
      </c>
      <c r="LX85" s="188">
        <f t="shared" si="1400"/>
        <v>74</v>
      </c>
      <c r="LY85" s="187" t="str">
        <f t="shared" si="1401"/>
        <v>Ghana</v>
      </c>
      <c r="LZ85" s="222"/>
      <c r="MA85" s="222"/>
      <c r="MB85" s="218"/>
      <c r="MC85" s="188" t="str">
        <f t="shared" si="1402"/>
        <v/>
      </c>
      <c r="MD85" s="188" t="str">
        <f>IF((MC85&lt;&gt;""),IF(OR($F85&lt;&gt;$G85,PrSettings!$M$4="●"),(($F85-$G85)=(LZ85-MA85))*1,0),"")</f>
        <v/>
      </c>
      <c r="ME85" s="188" t="str">
        <f t="shared" si="1403"/>
        <v/>
      </c>
      <c r="MF85" s="188" t="str">
        <f>IF(MC85&lt;&gt;"",IF(ABS($F85-$G85)&gt;=PrSettings!$M$7,(ABS($F85-$G85-LZ85+MA85)&lt;=1)*1,IF(AND(MC85,$F85=$G85,$F85&gt;=PrSettings!$M$6),(ABS(LZ85-$F85)&lt;=1)*1,IF(AND(MC85,$F85+$G85&gt;=PrSettings!$M$8),(ABS(LZ85-$F85)+ABS(MA85-$G85)&lt;=1)*1,""))),"")</f>
        <v/>
      </c>
      <c r="MG85" s="220"/>
    </row>
    <row r="86" spans="1:345">
      <c r="B86" s="186">
        <f>INDEX(Groups!$C$7:$C$65,MATCH(C86,Groups!$D$7:$D$65,0))</f>
        <v>33</v>
      </c>
      <c r="C86" s="187" t="str">
        <f>CalcL!$P$25</f>
        <v>Panama</v>
      </c>
      <c r="D86" s="188">
        <f>INDEX(Groups!$C$7:$C$65,MATCH(E86,Groups!$D$7:$D$65,0))</f>
        <v>11</v>
      </c>
      <c r="E86" s="187" t="str">
        <f>CalcL!$Q$25</f>
        <v>Croatia</v>
      </c>
      <c r="F86" s="189" t="str">
        <f>CalcL!$R$25</f>
        <v/>
      </c>
      <c r="G86" s="190" t="str">
        <f>CalcL!$S$25</f>
        <v/>
      </c>
      <c r="I86" s="186">
        <f t="shared" si="988"/>
        <v>33</v>
      </c>
      <c r="J86" s="187" t="str">
        <f t="shared" si="1274"/>
        <v>Panama</v>
      </c>
      <c r="K86" s="188">
        <f t="shared" si="1275"/>
        <v>11</v>
      </c>
      <c r="L86" s="187" t="str">
        <f t="shared" si="1276"/>
        <v>Croatia</v>
      </c>
      <c r="M86" s="222"/>
      <c r="N86" s="222"/>
      <c r="O86" s="218"/>
      <c r="P86" s="188" t="str">
        <f t="shared" si="1277"/>
        <v/>
      </c>
      <c r="Q86" s="188" t="str">
        <f>IF((P86&lt;&gt;""),IF(OR($F86&lt;&gt;$G86,PrSettings!$M$4="●"),(($F86-$G86)=(M86-N86))*1,0),"")</f>
        <v/>
      </c>
      <c r="R86" s="188" t="str">
        <f t="shared" si="1278"/>
        <v/>
      </c>
      <c r="S86" s="188" t="str">
        <f>IF(P86&lt;&gt;"",IF(ABS($F86-$G86)&gt;=PrSettings!$M$7,(ABS($F86-$G86-M86+N86)&lt;=1)*1,IF(AND(P86,$F86=$G86,$F86&gt;=PrSettings!$M$6),(ABS(M86-$F86)&lt;=1)*1,IF(AND(P86,$F86+$G86&gt;=PrSettings!$M$8),(ABS(M86-$F86)+ABS(N86-$G86)&lt;=1)*1,""))),"")</f>
        <v/>
      </c>
      <c r="T86" s="220"/>
      <c r="V86" s="186">
        <f t="shared" si="993"/>
        <v>33</v>
      </c>
      <c r="W86" s="187" t="str">
        <f t="shared" si="1279"/>
        <v>Panama</v>
      </c>
      <c r="X86" s="188">
        <f t="shared" si="1280"/>
        <v>11</v>
      </c>
      <c r="Y86" s="187" t="str">
        <f t="shared" si="1281"/>
        <v>Croatia</v>
      </c>
      <c r="Z86" s="222"/>
      <c r="AA86" s="222"/>
      <c r="AB86" s="218"/>
      <c r="AC86" s="188" t="str">
        <f t="shared" si="1282"/>
        <v/>
      </c>
      <c r="AD86" s="188" t="str">
        <f>IF((AC86&lt;&gt;""),IF(OR($F86&lt;&gt;$G86,PrSettings!$M$4="●"),(($F86-$G86)=(Z86-AA86))*1,0),"")</f>
        <v/>
      </c>
      <c r="AE86" s="188" t="str">
        <f t="shared" si="1283"/>
        <v/>
      </c>
      <c r="AF86" s="188" t="str">
        <f>IF(AC86&lt;&gt;"",IF(ABS($F86-$G86)&gt;=PrSettings!$M$7,(ABS($F86-$G86-Z86+AA86)&lt;=1)*1,IF(AND(AC86,$F86=$G86,$F86&gt;=PrSettings!$M$6),(ABS(Z86-$F86)&lt;=1)*1,IF(AND(AC86,$F86+$G86&gt;=PrSettings!$M$8),(ABS(Z86-$F86)+ABS(AA86-$G86)&lt;=1)*1,""))),"")</f>
        <v/>
      </c>
      <c r="AG86" s="220"/>
      <c r="AI86" s="186">
        <f t="shared" si="998"/>
        <v>33</v>
      </c>
      <c r="AJ86" s="187" t="str">
        <f t="shared" si="1284"/>
        <v>Panama</v>
      </c>
      <c r="AK86" s="188">
        <f t="shared" si="1285"/>
        <v>11</v>
      </c>
      <c r="AL86" s="187" t="str">
        <f t="shared" si="1286"/>
        <v>Croatia</v>
      </c>
      <c r="AM86" s="222"/>
      <c r="AN86" s="222"/>
      <c r="AO86" s="218"/>
      <c r="AP86" s="188" t="str">
        <f t="shared" si="1287"/>
        <v/>
      </c>
      <c r="AQ86" s="188" t="str">
        <f>IF((AP86&lt;&gt;""),IF(OR($F86&lt;&gt;$G86,PrSettings!$M$4="●"),(($F86-$G86)=(AM86-AN86))*1,0),"")</f>
        <v/>
      </c>
      <c r="AR86" s="188" t="str">
        <f t="shared" si="1288"/>
        <v/>
      </c>
      <c r="AS86" s="188" t="str">
        <f>IF(AP86&lt;&gt;"",IF(ABS($F86-$G86)&gt;=PrSettings!$M$7,(ABS($F86-$G86-AM86+AN86)&lt;=1)*1,IF(AND(AP86,$F86=$G86,$F86&gt;=PrSettings!$M$6),(ABS(AM86-$F86)&lt;=1)*1,IF(AND(AP86,$F86+$G86&gt;=PrSettings!$M$8),(ABS(AM86-$F86)+ABS(AN86-$G86)&lt;=1)*1,""))),"")</f>
        <v/>
      </c>
      <c r="AT86" s="220"/>
      <c r="AV86" s="186">
        <f t="shared" si="1003"/>
        <v>33</v>
      </c>
      <c r="AW86" s="187" t="str">
        <f t="shared" si="1289"/>
        <v>Panama</v>
      </c>
      <c r="AX86" s="188">
        <f t="shared" si="1290"/>
        <v>11</v>
      </c>
      <c r="AY86" s="187" t="str">
        <f t="shared" si="1291"/>
        <v>Croatia</v>
      </c>
      <c r="AZ86" s="222"/>
      <c r="BA86" s="222"/>
      <c r="BB86" s="218"/>
      <c r="BC86" s="188" t="str">
        <f t="shared" si="1292"/>
        <v/>
      </c>
      <c r="BD86" s="188" t="str">
        <f>IF((BC86&lt;&gt;""),IF(OR($F86&lt;&gt;$G86,PrSettings!$M$4="●"),(($F86-$G86)=(AZ86-BA86))*1,0),"")</f>
        <v/>
      </c>
      <c r="BE86" s="188" t="str">
        <f t="shared" si="1293"/>
        <v/>
      </c>
      <c r="BF86" s="188" t="str">
        <f>IF(BC86&lt;&gt;"",IF(ABS($F86-$G86)&gt;=PrSettings!$M$7,(ABS($F86-$G86-AZ86+BA86)&lt;=1)*1,IF(AND(BC86,$F86=$G86,$F86&gt;=PrSettings!$M$6),(ABS(AZ86-$F86)&lt;=1)*1,IF(AND(BC86,$F86+$G86&gt;=PrSettings!$M$8),(ABS(AZ86-$F86)+ABS(BA86-$G86)&lt;=1)*1,""))),"")</f>
        <v/>
      </c>
      <c r="BG86" s="220"/>
      <c r="BI86" s="186">
        <f t="shared" si="1008"/>
        <v>33</v>
      </c>
      <c r="BJ86" s="187" t="str">
        <f t="shared" si="1294"/>
        <v>Panama</v>
      </c>
      <c r="BK86" s="188">
        <f t="shared" si="1295"/>
        <v>11</v>
      </c>
      <c r="BL86" s="187" t="str">
        <f t="shared" si="1296"/>
        <v>Croatia</v>
      </c>
      <c r="BM86" s="222"/>
      <c r="BN86" s="222"/>
      <c r="BO86" s="218"/>
      <c r="BP86" s="188" t="str">
        <f t="shared" si="1297"/>
        <v/>
      </c>
      <c r="BQ86" s="188" t="str">
        <f>IF((BP86&lt;&gt;""),IF(OR($F86&lt;&gt;$G86,PrSettings!$M$4="●"),(($F86-$G86)=(BM86-BN86))*1,0),"")</f>
        <v/>
      </c>
      <c r="BR86" s="188" t="str">
        <f t="shared" si="1298"/>
        <v/>
      </c>
      <c r="BS86" s="188" t="str">
        <f>IF(BP86&lt;&gt;"",IF(ABS($F86-$G86)&gt;=PrSettings!$M$7,(ABS($F86-$G86-BM86+BN86)&lt;=1)*1,IF(AND(BP86,$F86=$G86,$F86&gt;=PrSettings!$M$6),(ABS(BM86-$F86)&lt;=1)*1,IF(AND(BP86,$F86+$G86&gt;=PrSettings!$M$8),(ABS(BM86-$F86)+ABS(BN86-$G86)&lt;=1)*1,""))),"")</f>
        <v/>
      </c>
      <c r="BT86" s="220"/>
      <c r="BV86" s="186">
        <f t="shared" si="1013"/>
        <v>33</v>
      </c>
      <c r="BW86" s="187" t="str">
        <f t="shared" si="1299"/>
        <v>Panama</v>
      </c>
      <c r="BX86" s="188">
        <f t="shared" si="1300"/>
        <v>11</v>
      </c>
      <c r="BY86" s="187" t="str">
        <f t="shared" si="1301"/>
        <v>Croatia</v>
      </c>
      <c r="BZ86" s="222"/>
      <c r="CA86" s="222"/>
      <c r="CB86" s="218"/>
      <c r="CC86" s="188" t="str">
        <f t="shared" si="1302"/>
        <v/>
      </c>
      <c r="CD86" s="188" t="str">
        <f>IF((CC86&lt;&gt;""),IF(OR($F86&lt;&gt;$G86,PrSettings!$M$4="●"),(($F86-$G86)=(BZ86-CA86))*1,0),"")</f>
        <v/>
      </c>
      <c r="CE86" s="188" t="str">
        <f t="shared" si="1303"/>
        <v/>
      </c>
      <c r="CF86" s="188" t="str">
        <f>IF(CC86&lt;&gt;"",IF(ABS($F86-$G86)&gt;=PrSettings!$M$7,(ABS($F86-$G86-BZ86+CA86)&lt;=1)*1,IF(AND(CC86,$F86=$G86,$F86&gt;=PrSettings!$M$6),(ABS(BZ86-$F86)&lt;=1)*1,IF(AND(CC86,$F86+$G86&gt;=PrSettings!$M$8),(ABS(BZ86-$F86)+ABS(CA86-$G86)&lt;=1)*1,""))),"")</f>
        <v/>
      </c>
      <c r="CG86" s="220"/>
      <c r="CI86" s="186">
        <f t="shared" si="1018"/>
        <v>33</v>
      </c>
      <c r="CJ86" s="187" t="str">
        <f t="shared" si="1304"/>
        <v>Panama</v>
      </c>
      <c r="CK86" s="188">
        <f t="shared" si="1305"/>
        <v>11</v>
      </c>
      <c r="CL86" s="187" t="str">
        <f t="shared" si="1306"/>
        <v>Croatia</v>
      </c>
      <c r="CM86" s="222"/>
      <c r="CN86" s="222"/>
      <c r="CO86" s="218"/>
      <c r="CP86" s="188" t="str">
        <f t="shared" si="1307"/>
        <v/>
      </c>
      <c r="CQ86" s="188" t="str">
        <f>IF((CP86&lt;&gt;""),IF(OR($F86&lt;&gt;$G86,PrSettings!$M$4="●"),(($F86-$G86)=(CM86-CN86))*1,0),"")</f>
        <v/>
      </c>
      <c r="CR86" s="188" t="str">
        <f t="shared" si="1308"/>
        <v/>
      </c>
      <c r="CS86" s="188" t="str">
        <f>IF(CP86&lt;&gt;"",IF(ABS($F86-$G86)&gt;=PrSettings!$M$7,(ABS($F86-$G86-CM86+CN86)&lt;=1)*1,IF(AND(CP86,$F86=$G86,$F86&gt;=PrSettings!$M$6),(ABS(CM86-$F86)&lt;=1)*1,IF(AND(CP86,$F86+$G86&gt;=PrSettings!$M$8),(ABS(CM86-$F86)+ABS(CN86-$G86)&lt;=1)*1,""))),"")</f>
        <v/>
      </c>
      <c r="CT86" s="220"/>
      <c r="CV86" s="186">
        <f t="shared" si="1023"/>
        <v>33</v>
      </c>
      <c r="CW86" s="187" t="str">
        <f t="shared" si="1309"/>
        <v>Panama</v>
      </c>
      <c r="CX86" s="188">
        <f t="shared" si="1310"/>
        <v>11</v>
      </c>
      <c r="CY86" s="187" t="str">
        <f t="shared" si="1311"/>
        <v>Croatia</v>
      </c>
      <c r="CZ86" s="222"/>
      <c r="DA86" s="222"/>
      <c r="DB86" s="218"/>
      <c r="DC86" s="188" t="str">
        <f t="shared" si="1312"/>
        <v/>
      </c>
      <c r="DD86" s="188" t="str">
        <f>IF((DC86&lt;&gt;""),IF(OR($F86&lt;&gt;$G86,PrSettings!$M$4="●"),(($F86-$G86)=(CZ86-DA86))*1,0),"")</f>
        <v/>
      </c>
      <c r="DE86" s="188" t="str">
        <f t="shared" si="1313"/>
        <v/>
      </c>
      <c r="DF86" s="188" t="str">
        <f>IF(DC86&lt;&gt;"",IF(ABS($F86-$G86)&gt;=PrSettings!$M$7,(ABS($F86-$G86-CZ86+DA86)&lt;=1)*1,IF(AND(DC86,$F86=$G86,$F86&gt;=PrSettings!$M$6),(ABS(CZ86-$F86)&lt;=1)*1,IF(AND(DC86,$F86+$G86&gt;=PrSettings!$M$8),(ABS(CZ86-$F86)+ABS(DA86-$G86)&lt;=1)*1,""))),"")</f>
        <v/>
      </c>
      <c r="DG86" s="220"/>
      <c r="DI86" s="186">
        <f t="shared" si="1028"/>
        <v>33</v>
      </c>
      <c r="DJ86" s="187" t="str">
        <f t="shared" si="1314"/>
        <v>Panama</v>
      </c>
      <c r="DK86" s="188">
        <f t="shared" si="1315"/>
        <v>11</v>
      </c>
      <c r="DL86" s="187" t="str">
        <f t="shared" si="1316"/>
        <v>Croatia</v>
      </c>
      <c r="DM86" s="222"/>
      <c r="DN86" s="222"/>
      <c r="DO86" s="218"/>
      <c r="DP86" s="188" t="str">
        <f t="shared" si="1317"/>
        <v/>
      </c>
      <c r="DQ86" s="188" t="str">
        <f>IF((DP86&lt;&gt;""),IF(OR($F86&lt;&gt;$G86,PrSettings!$M$4="●"),(($F86-$G86)=(DM86-DN86))*1,0),"")</f>
        <v/>
      </c>
      <c r="DR86" s="188" t="str">
        <f t="shared" si="1318"/>
        <v/>
      </c>
      <c r="DS86" s="188" t="str">
        <f>IF(DP86&lt;&gt;"",IF(ABS($F86-$G86)&gt;=PrSettings!$M$7,(ABS($F86-$G86-DM86+DN86)&lt;=1)*1,IF(AND(DP86,$F86=$G86,$F86&gt;=PrSettings!$M$6),(ABS(DM86-$F86)&lt;=1)*1,IF(AND(DP86,$F86+$G86&gt;=PrSettings!$M$8),(ABS(DM86-$F86)+ABS(DN86-$G86)&lt;=1)*1,""))),"")</f>
        <v/>
      </c>
      <c r="DT86" s="220"/>
      <c r="DV86" s="186">
        <f t="shared" si="1033"/>
        <v>33</v>
      </c>
      <c r="DW86" s="187" t="str">
        <f t="shared" si="1319"/>
        <v>Panama</v>
      </c>
      <c r="DX86" s="188">
        <f t="shared" si="1320"/>
        <v>11</v>
      </c>
      <c r="DY86" s="187" t="str">
        <f t="shared" si="1321"/>
        <v>Croatia</v>
      </c>
      <c r="DZ86" s="222"/>
      <c r="EA86" s="222"/>
      <c r="EB86" s="218"/>
      <c r="EC86" s="188" t="str">
        <f t="shared" si="1322"/>
        <v/>
      </c>
      <c r="ED86" s="188" t="str">
        <f>IF((EC86&lt;&gt;""),IF(OR($F86&lt;&gt;$G86,PrSettings!$M$4="●"),(($F86-$G86)=(DZ86-EA86))*1,0),"")</f>
        <v/>
      </c>
      <c r="EE86" s="188" t="str">
        <f t="shared" si="1323"/>
        <v/>
      </c>
      <c r="EF86" s="188" t="str">
        <f>IF(EC86&lt;&gt;"",IF(ABS($F86-$G86)&gt;=PrSettings!$M$7,(ABS($F86-$G86-DZ86+EA86)&lt;=1)*1,IF(AND(EC86,$F86=$G86,$F86&gt;=PrSettings!$M$6),(ABS(DZ86-$F86)&lt;=1)*1,IF(AND(EC86,$F86+$G86&gt;=PrSettings!$M$8),(ABS(DZ86-$F86)+ABS(EA86-$G86)&lt;=1)*1,""))),"")</f>
        <v/>
      </c>
      <c r="EG86" s="220"/>
      <c r="EI86" s="186">
        <f t="shared" si="1038"/>
        <v>33</v>
      </c>
      <c r="EJ86" s="187" t="str">
        <f t="shared" si="1324"/>
        <v>Panama</v>
      </c>
      <c r="EK86" s="188">
        <f t="shared" si="1325"/>
        <v>11</v>
      </c>
      <c r="EL86" s="187" t="str">
        <f t="shared" si="1326"/>
        <v>Croatia</v>
      </c>
      <c r="EM86" s="222"/>
      <c r="EN86" s="222"/>
      <c r="EO86" s="218"/>
      <c r="EP86" s="188" t="str">
        <f t="shared" si="1327"/>
        <v/>
      </c>
      <c r="EQ86" s="188" t="str">
        <f>IF((EP86&lt;&gt;""),IF(OR($F86&lt;&gt;$G86,PrSettings!$M$4="●"),(($F86-$G86)=(EM86-EN86))*1,0),"")</f>
        <v/>
      </c>
      <c r="ER86" s="188" t="str">
        <f t="shared" si="1328"/>
        <v/>
      </c>
      <c r="ES86" s="188" t="str">
        <f>IF(EP86&lt;&gt;"",IF(ABS($F86-$G86)&gt;=PrSettings!$M$7,(ABS($F86-$G86-EM86+EN86)&lt;=1)*1,IF(AND(EP86,$F86=$G86,$F86&gt;=PrSettings!$M$6),(ABS(EM86-$F86)&lt;=1)*1,IF(AND(EP86,$F86+$G86&gt;=PrSettings!$M$8),(ABS(EM86-$F86)+ABS(EN86-$G86)&lt;=1)*1,""))),"")</f>
        <v/>
      </c>
      <c r="ET86" s="220"/>
      <c r="EV86" s="186">
        <f t="shared" si="1043"/>
        <v>33</v>
      </c>
      <c r="EW86" s="187" t="str">
        <f t="shared" si="1329"/>
        <v>Panama</v>
      </c>
      <c r="EX86" s="188">
        <f t="shared" si="1330"/>
        <v>11</v>
      </c>
      <c r="EY86" s="187" t="str">
        <f t="shared" si="1331"/>
        <v>Croatia</v>
      </c>
      <c r="EZ86" s="222"/>
      <c r="FA86" s="222"/>
      <c r="FB86" s="218"/>
      <c r="FC86" s="188" t="str">
        <f t="shared" si="1332"/>
        <v/>
      </c>
      <c r="FD86" s="188" t="str">
        <f>IF((FC86&lt;&gt;""),IF(OR($F86&lt;&gt;$G86,PrSettings!$M$4="●"),(($F86-$G86)=(EZ86-FA86))*1,0),"")</f>
        <v/>
      </c>
      <c r="FE86" s="188" t="str">
        <f t="shared" si="1333"/>
        <v/>
      </c>
      <c r="FF86" s="188" t="str">
        <f>IF(FC86&lt;&gt;"",IF(ABS($F86-$G86)&gt;=PrSettings!$M$7,(ABS($F86-$G86-EZ86+FA86)&lt;=1)*1,IF(AND(FC86,$F86=$G86,$F86&gt;=PrSettings!$M$6),(ABS(EZ86-$F86)&lt;=1)*1,IF(AND(FC86,$F86+$G86&gt;=PrSettings!$M$8),(ABS(EZ86-$F86)+ABS(FA86-$G86)&lt;=1)*1,""))),"")</f>
        <v/>
      </c>
      <c r="FG86" s="220"/>
      <c r="FI86" s="186">
        <f t="shared" si="1048"/>
        <v>33</v>
      </c>
      <c r="FJ86" s="187" t="str">
        <f t="shared" si="1334"/>
        <v>Panama</v>
      </c>
      <c r="FK86" s="188">
        <f t="shared" si="1335"/>
        <v>11</v>
      </c>
      <c r="FL86" s="187" t="str">
        <f t="shared" si="1336"/>
        <v>Croatia</v>
      </c>
      <c r="FM86" s="222"/>
      <c r="FN86" s="222"/>
      <c r="FO86" s="218"/>
      <c r="FP86" s="188" t="str">
        <f t="shared" si="1337"/>
        <v/>
      </c>
      <c r="FQ86" s="188" t="str">
        <f>IF((FP86&lt;&gt;""),IF(OR($F86&lt;&gt;$G86,PrSettings!$M$4="●"),(($F86-$G86)=(FM86-FN86))*1,0),"")</f>
        <v/>
      </c>
      <c r="FR86" s="188" t="str">
        <f t="shared" si="1338"/>
        <v/>
      </c>
      <c r="FS86" s="188" t="str">
        <f>IF(FP86&lt;&gt;"",IF(ABS($F86-$G86)&gt;=PrSettings!$M$7,(ABS($F86-$G86-FM86+FN86)&lt;=1)*1,IF(AND(FP86,$F86=$G86,$F86&gt;=PrSettings!$M$6),(ABS(FM86-$F86)&lt;=1)*1,IF(AND(FP86,$F86+$G86&gt;=PrSettings!$M$8),(ABS(FM86-$F86)+ABS(FN86-$G86)&lt;=1)*1,""))),"")</f>
        <v/>
      </c>
      <c r="FT86" s="220"/>
      <c r="FV86" s="186">
        <f t="shared" si="1053"/>
        <v>33</v>
      </c>
      <c r="FW86" s="187" t="str">
        <f t="shared" si="1339"/>
        <v>Panama</v>
      </c>
      <c r="FX86" s="188">
        <f t="shared" si="1340"/>
        <v>11</v>
      </c>
      <c r="FY86" s="187" t="str">
        <f t="shared" si="1341"/>
        <v>Croatia</v>
      </c>
      <c r="FZ86" s="222"/>
      <c r="GA86" s="222"/>
      <c r="GB86" s="218"/>
      <c r="GC86" s="188" t="str">
        <f t="shared" si="1342"/>
        <v/>
      </c>
      <c r="GD86" s="188" t="str">
        <f>IF((GC86&lt;&gt;""),IF(OR($F86&lt;&gt;$G86,PrSettings!$M$4="●"),(($F86-$G86)=(FZ86-GA86))*1,0),"")</f>
        <v/>
      </c>
      <c r="GE86" s="188" t="str">
        <f t="shared" si="1343"/>
        <v/>
      </c>
      <c r="GF86" s="188" t="str">
        <f>IF(GC86&lt;&gt;"",IF(ABS($F86-$G86)&gt;=PrSettings!$M$7,(ABS($F86-$G86-FZ86+GA86)&lt;=1)*1,IF(AND(GC86,$F86=$G86,$F86&gt;=PrSettings!$M$6),(ABS(FZ86-$F86)&lt;=1)*1,IF(AND(GC86,$F86+$G86&gt;=PrSettings!$M$8),(ABS(FZ86-$F86)+ABS(GA86-$G86)&lt;=1)*1,""))),"")</f>
        <v/>
      </c>
      <c r="GG86" s="220"/>
      <c r="GI86" s="186">
        <f t="shared" si="1058"/>
        <v>33</v>
      </c>
      <c r="GJ86" s="187" t="str">
        <f t="shared" si="1344"/>
        <v>Panama</v>
      </c>
      <c r="GK86" s="188">
        <f t="shared" si="1345"/>
        <v>11</v>
      </c>
      <c r="GL86" s="187" t="str">
        <f t="shared" si="1346"/>
        <v>Croatia</v>
      </c>
      <c r="GM86" s="222"/>
      <c r="GN86" s="222"/>
      <c r="GO86" s="218"/>
      <c r="GP86" s="188" t="str">
        <f t="shared" si="1347"/>
        <v/>
      </c>
      <c r="GQ86" s="188" t="str">
        <f>IF((GP86&lt;&gt;""),IF(OR($F86&lt;&gt;$G86,PrSettings!$M$4="●"),(($F86-$G86)=(GM86-GN86))*1,0),"")</f>
        <v/>
      </c>
      <c r="GR86" s="188" t="str">
        <f t="shared" si="1348"/>
        <v/>
      </c>
      <c r="GS86" s="188" t="str">
        <f>IF(GP86&lt;&gt;"",IF(ABS($F86-$G86)&gt;=PrSettings!$M$7,(ABS($F86-$G86-GM86+GN86)&lt;=1)*1,IF(AND(GP86,$F86=$G86,$F86&gt;=PrSettings!$M$6),(ABS(GM86-$F86)&lt;=1)*1,IF(AND(GP86,$F86+$G86&gt;=PrSettings!$M$8),(ABS(GM86-$F86)+ABS(GN86-$G86)&lt;=1)*1,""))),"")</f>
        <v/>
      </c>
      <c r="GT86" s="220"/>
      <c r="GV86" s="186">
        <f t="shared" si="1063"/>
        <v>33</v>
      </c>
      <c r="GW86" s="187" t="str">
        <f t="shared" si="1349"/>
        <v>Panama</v>
      </c>
      <c r="GX86" s="188">
        <f t="shared" si="1350"/>
        <v>11</v>
      </c>
      <c r="GY86" s="187" t="str">
        <f t="shared" si="1351"/>
        <v>Croatia</v>
      </c>
      <c r="GZ86" s="222"/>
      <c r="HA86" s="222"/>
      <c r="HB86" s="218"/>
      <c r="HC86" s="188" t="str">
        <f t="shared" si="1352"/>
        <v/>
      </c>
      <c r="HD86" s="188" t="str">
        <f>IF((HC86&lt;&gt;""),IF(OR($F86&lt;&gt;$G86,PrSettings!$M$4="●"),(($F86-$G86)=(GZ86-HA86))*1,0),"")</f>
        <v/>
      </c>
      <c r="HE86" s="188" t="str">
        <f t="shared" si="1353"/>
        <v/>
      </c>
      <c r="HF86" s="188" t="str">
        <f>IF(HC86&lt;&gt;"",IF(ABS($F86-$G86)&gt;=PrSettings!$M$7,(ABS($F86-$G86-GZ86+HA86)&lt;=1)*1,IF(AND(HC86,$F86=$G86,$F86&gt;=PrSettings!$M$6),(ABS(GZ86-$F86)&lt;=1)*1,IF(AND(HC86,$F86+$G86&gt;=PrSettings!$M$8),(ABS(GZ86-$F86)+ABS(HA86-$G86)&lt;=1)*1,""))),"")</f>
        <v/>
      </c>
      <c r="HG86" s="220"/>
      <c r="HI86" s="186">
        <f t="shared" si="1068"/>
        <v>33</v>
      </c>
      <c r="HJ86" s="187" t="str">
        <f t="shared" si="1354"/>
        <v>Panama</v>
      </c>
      <c r="HK86" s="188">
        <f t="shared" si="1355"/>
        <v>11</v>
      </c>
      <c r="HL86" s="187" t="str">
        <f t="shared" si="1356"/>
        <v>Croatia</v>
      </c>
      <c r="HM86" s="222"/>
      <c r="HN86" s="222"/>
      <c r="HO86" s="218"/>
      <c r="HP86" s="188" t="str">
        <f t="shared" si="1357"/>
        <v/>
      </c>
      <c r="HQ86" s="188" t="str">
        <f>IF((HP86&lt;&gt;""),IF(OR($F86&lt;&gt;$G86,PrSettings!$M$4="●"),(($F86-$G86)=(HM86-HN86))*1,0),"")</f>
        <v/>
      </c>
      <c r="HR86" s="188" t="str">
        <f t="shared" si="1358"/>
        <v/>
      </c>
      <c r="HS86" s="188" t="str">
        <f>IF(HP86&lt;&gt;"",IF(ABS($F86-$G86)&gt;=PrSettings!$M$7,(ABS($F86-$G86-HM86+HN86)&lt;=1)*1,IF(AND(HP86,$F86=$G86,$F86&gt;=PrSettings!$M$6),(ABS(HM86-$F86)&lt;=1)*1,IF(AND(HP86,$F86+$G86&gt;=PrSettings!$M$8),(ABS(HM86-$F86)+ABS(HN86-$G86)&lt;=1)*1,""))),"")</f>
        <v/>
      </c>
      <c r="HT86" s="220"/>
      <c r="HV86" s="186">
        <f t="shared" si="1073"/>
        <v>33</v>
      </c>
      <c r="HW86" s="187" t="str">
        <f t="shared" si="1359"/>
        <v>Panama</v>
      </c>
      <c r="HX86" s="188">
        <f t="shared" si="1360"/>
        <v>11</v>
      </c>
      <c r="HY86" s="187" t="str">
        <f t="shared" si="1361"/>
        <v>Croatia</v>
      </c>
      <c r="HZ86" s="222"/>
      <c r="IA86" s="222"/>
      <c r="IB86" s="218"/>
      <c r="IC86" s="188" t="str">
        <f t="shared" si="1362"/>
        <v/>
      </c>
      <c r="ID86" s="188" t="str">
        <f>IF((IC86&lt;&gt;""),IF(OR($F86&lt;&gt;$G86,PrSettings!$M$4="●"),(($F86-$G86)=(HZ86-IA86))*1,0),"")</f>
        <v/>
      </c>
      <c r="IE86" s="188" t="str">
        <f t="shared" si="1363"/>
        <v/>
      </c>
      <c r="IF86" s="188" t="str">
        <f>IF(IC86&lt;&gt;"",IF(ABS($F86-$G86)&gt;=PrSettings!$M$7,(ABS($F86-$G86-HZ86+IA86)&lt;=1)*1,IF(AND(IC86,$F86=$G86,$F86&gt;=PrSettings!$M$6),(ABS(HZ86-$F86)&lt;=1)*1,IF(AND(IC86,$F86+$G86&gt;=PrSettings!$M$8),(ABS(HZ86-$F86)+ABS(IA86-$G86)&lt;=1)*1,""))),"")</f>
        <v/>
      </c>
      <c r="IG86" s="220"/>
      <c r="II86" s="186">
        <f t="shared" si="1078"/>
        <v>33</v>
      </c>
      <c r="IJ86" s="187" t="str">
        <f t="shared" si="1364"/>
        <v>Panama</v>
      </c>
      <c r="IK86" s="188">
        <f t="shared" si="1365"/>
        <v>11</v>
      </c>
      <c r="IL86" s="187" t="str">
        <f t="shared" si="1366"/>
        <v>Croatia</v>
      </c>
      <c r="IM86" s="222"/>
      <c r="IN86" s="222"/>
      <c r="IO86" s="218"/>
      <c r="IP86" s="188" t="str">
        <f t="shared" si="1367"/>
        <v/>
      </c>
      <c r="IQ86" s="188" t="str">
        <f>IF((IP86&lt;&gt;""),IF(OR($F86&lt;&gt;$G86,PrSettings!$M$4="●"),(($F86-$G86)=(IM86-IN86))*1,0),"")</f>
        <v/>
      </c>
      <c r="IR86" s="188" t="str">
        <f t="shared" si="1368"/>
        <v/>
      </c>
      <c r="IS86" s="188" t="str">
        <f>IF(IP86&lt;&gt;"",IF(ABS($F86-$G86)&gt;=PrSettings!$M$7,(ABS($F86-$G86-IM86+IN86)&lt;=1)*1,IF(AND(IP86,$F86=$G86,$F86&gt;=PrSettings!$M$6),(ABS(IM86-$F86)&lt;=1)*1,IF(AND(IP86,$F86+$G86&gt;=PrSettings!$M$8),(ABS(IM86-$F86)+ABS(IN86-$G86)&lt;=1)*1,""))),"")</f>
        <v/>
      </c>
      <c r="IT86" s="220"/>
      <c r="IV86" s="186">
        <f t="shared" si="1083"/>
        <v>33</v>
      </c>
      <c r="IW86" s="187" t="str">
        <f t="shared" si="1369"/>
        <v>Panama</v>
      </c>
      <c r="IX86" s="188">
        <f t="shared" si="1370"/>
        <v>11</v>
      </c>
      <c r="IY86" s="187" t="str">
        <f t="shared" si="1371"/>
        <v>Croatia</v>
      </c>
      <c r="IZ86" s="222"/>
      <c r="JA86" s="222"/>
      <c r="JB86" s="218"/>
      <c r="JC86" s="188" t="str">
        <f t="shared" si="1372"/>
        <v/>
      </c>
      <c r="JD86" s="188" t="str">
        <f>IF((JC86&lt;&gt;""),IF(OR($F86&lt;&gt;$G86,PrSettings!$M$4="●"),(($F86-$G86)=(IZ86-JA86))*1,0),"")</f>
        <v/>
      </c>
      <c r="JE86" s="188" t="str">
        <f t="shared" si="1373"/>
        <v/>
      </c>
      <c r="JF86" s="188" t="str">
        <f>IF(JC86&lt;&gt;"",IF(ABS($F86-$G86)&gt;=PrSettings!$M$7,(ABS($F86-$G86-IZ86+JA86)&lt;=1)*1,IF(AND(JC86,$F86=$G86,$F86&gt;=PrSettings!$M$6),(ABS(IZ86-$F86)&lt;=1)*1,IF(AND(JC86,$F86+$G86&gt;=PrSettings!$M$8),(ABS(IZ86-$F86)+ABS(JA86-$G86)&lt;=1)*1,""))),"")</f>
        <v/>
      </c>
      <c r="JG86" s="220"/>
      <c r="JI86" s="186">
        <f t="shared" si="1088"/>
        <v>33</v>
      </c>
      <c r="JJ86" s="187" t="str">
        <f t="shared" si="1374"/>
        <v>Panama</v>
      </c>
      <c r="JK86" s="188">
        <f t="shared" si="1375"/>
        <v>11</v>
      </c>
      <c r="JL86" s="187" t="str">
        <f t="shared" si="1376"/>
        <v>Croatia</v>
      </c>
      <c r="JM86" s="222"/>
      <c r="JN86" s="222"/>
      <c r="JO86" s="218"/>
      <c r="JP86" s="188" t="str">
        <f t="shared" si="1377"/>
        <v/>
      </c>
      <c r="JQ86" s="188" t="str">
        <f>IF((JP86&lt;&gt;""),IF(OR($F86&lt;&gt;$G86,PrSettings!$M$4="●"),(($F86-$G86)=(JM86-JN86))*1,0),"")</f>
        <v/>
      </c>
      <c r="JR86" s="188" t="str">
        <f t="shared" si="1378"/>
        <v/>
      </c>
      <c r="JS86" s="188" t="str">
        <f>IF(JP86&lt;&gt;"",IF(ABS($F86-$G86)&gt;=PrSettings!$M$7,(ABS($F86-$G86-JM86+JN86)&lt;=1)*1,IF(AND(JP86,$F86=$G86,$F86&gt;=PrSettings!$M$6),(ABS(JM86-$F86)&lt;=1)*1,IF(AND(JP86,$F86+$G86&gt;=PrSettings!$M$8),(ABS(JM86-$F86)+ABS(JN86-$G86)&lt;=1)*1,""))),"")</f>
        <v/>
      </c>
      <c r="JT86" s="220"/>
      <c r="JV86" s="186">
        <f t="shared" si="1093"/>
        <v>33</v>
      </c>
      <c r="JW86" s="187" t="str">
        <f t="shared" si="1379"/>
        <v>Panama</v>
      </c>
      <c r="JX86" s="188">
        <f t="shared" si="1380"/>
        <v>11</v>
      </c>
      <c r="JY86" s="187" t="str">
        <f t="shared" si="1381"/>
        <v>Croatia</v>
      </c>
      <c r="JZ86" s="222"/>
      <c r="KA86" s="222"/>
      <c r="KB86" s="218"/>
      <c r="KC86" s="188" t="str">
        <f t="shared" si="1382"/>
        <v/>
      </c>
      <c r="KD86" s="188" t="str">
        <f>IF((KC86&lt;&gt;""),IF(OR($F86&lt;&gt;$G86,PrSettings!$M$4="●"),(($F86-$G86)=(JZ86-KA86))*1,0),"")</f>
        <v/>
      </c>
      <c r="KE86" s="188" t="str">
        <f t="shared" si="1383"/>
        <v/>
      </c>
      <c r="KF86" s="188" t="str">
        <f>IF(KC86&lt;&gt;"",IF(ABS($F86-$G86)&gt;=PrSettings!$M$7,(ABS($F86-$G86-JZ86+KA86)&lt;=1)*1,IF(AND(KC86,$F86=$G86,$F86&gt;=PrSettings!$M$6),(ABS(JZ86-$F86)&lt;=1)*1,IF(AND(KC86,$F86+$G86&gt;=PrSettings!$M$8),(ABS(JZ86-$F86)+ABS(KA86-$G86)&lt;=1)*1,""))),"")</f>
        <v/>
      </c>
      <c r="KG86" s="220"/>
      <c r="KI86" s="186">
        <f t="shared" si="1098"/>
        <v>33</v>
      </c>
      <c r="KJ86" s="187" t="str">
        <f t="shared" si="1384"/>
        <v>Panama</v>
      </c>
      <c r="KK86" s="188">
        <f t="shared" si="1385"/>
        <v>11</v>
      </c>
      <c r="KL86" s="187" t="str">
        <f t="shared" si="1386"/>
        <v>Croatia</v>
      </c>
      <c r="KM86" s="222"/>
      <c r="KN86" s="222"/>
      <c r="KO86" s="218"/>
      <c r="KP86" s="188" t="str">
        <f t="shared" si="1387"/>
        <v/>
      </c>
      <c r="KQ86" s="188" t="str">
        <f>IF((KP86&lt;&gt;""),IF(OR($F86&lt;&gt;$G86,PrSettings!$M$4="●"),(($F86-$G86)=(KM86-KN86))*1,0),"")</f>
        <v/>
      </c>
      <c r="KR86" s="188" t="str">
        <f t="shared" si="1388"/>
        <v/>
      </c>
      <c r="KS86" s="188" t="str">
        <f>IF(KP86&lt;&gt;"",IF(ABS($F86-$G86)&gt;=PrSettings!$M$7,(ABS($F86-$G86-KM86+KN86)&lt;=1)*1,IF(AND(KP86,$F86=$G86,$F86&gt;=PrSettings!$M$6),(ABS(KM86-$F86)&lt;=1)*1,IF(AND(KP86,$F86+$G86&gt;=PrSettings!$M$8),(ABS(KM86-$F86)+ABS(KN86-$G86)&lt;=1)*1,""))),"")</f>
        <v/>
      </c>
      <c r="KT86" s="220"/>
      <c r="KV86" s="186">
        <f t="shared" si="1103"/>
        <v>33</v>
      </c>
      <c r="KW86" s="187" t="str">
        <f t="shared" si="1389"/>
        <v>Panama</v>
      </c>
      <c r="KX86" s="188">
        <f t="shared" si="1390"/>
        <v>11</v>
      </c>
      <c r="KY86" s="187" t="str">
        <f t="shared" si="1391"/>
        <v>Croatia</v>
      </c>
      <c r="KZ86" s="222"/>
      <c r="LA86" s="222"/>
      <c r="LB86" s="218"/>
      <c r="LC86" s="188" t="str">
        <f t="shared" si="1392"/>
        <v/>
      </c>
      <c r="LD86" s="188" t="str">
        <f>IF((LC86&lt;&gt;""),IF(OR($F86&lt;&gt;$G86,PrSettings!$M$4="●"),(($F86-$G86)=(KZ86-LA86))*1,0),"")</f>
        <v/>
      </c>
      <c r="LE86" s="188" t="str">
        <f t="shared" si="1393"/>
        <v/>
      </c>
      <c r="LF86" s="188" t="str">
        <f>IF(LC86&lt;&gt;"",IF(ABS($F86-$G86)&gt;=PrSettings!$M$7,(ABS($F86-$G86-KZ86+LA86)&lt;=1)*1,IF(AND(LC86,$F86=$G86,$F86&gt;=PrSettings!$M$6),(ABS(KZ86-$F86)&lt;=1)*1,IF(AND(LC86,$F86+$G86&gt;=PrSettings!$M$8),(ABS(KZ86-$F86)+ABS(LA86-$G86)&lt;=1)*1,""))),"")</f>
        <v/>
      </c>
      <c r="LG86" s="220"/>
      <c r="LI86" s="186">
        <f t="shared" si="1108"/>
        <v>33</v>
      </c>
      <c r="LJ86" s="187" t="str">
        <f t="shared" si="1394"/>
        <v>Panama</v>
      </c>
      <c r="LK86" s="188">
        <f t="shared" si="1395"/>
        <v>11</v>
      </c>
      <c r="LL86" s="187" t="str">
        <f t="shared" si="1396"/>
        <v>Croatia</v>
      </c>
      <c r="LM86" s="222"/>
      <c r="LN86" s="222"/>
      <c r="LO86" s="218"/>
      <c r="LP86" s="188" t="str">
        <f t="shared" si="1397"/>
        <v/>
      </c>
      <c r="LQ86" s="188" t="str">
        <f>IF((LP86&lt;&gt;""),IF(OR($F86&lt;&gt;$G86,PrSettings!$M$4="●"),(($F86-$G86)=(LM86-LN86))*1,0),"")</f>
        <v/>
      </c>
      <c r="LR86" s="188" t="str">
        <f t="shared" si="1398"/>
        <v/>
      </c>
      <c r="LS86" s="188" t="str">
        <f>IF(LP86&lt;&gt;"",IF(ABS($F86-$G86)&gt;=PrSettings!$M$7,(ABS($F86-$G86-LM86+LN86)&lt;=1)*1,IF(AND(LP86,$F86=$G86,$F86&gt;=PrSettings!$M$6),(ABS(LM86-$F86)&lt;=1)*1,IF(AND(LP86,$F86+$G86&gt;=PrSettings!$M$8),(ABS(LM86-$F86)+ABS(LN86-$G86)&lt;=1)*1,""))),"")</f>
        <v/>
      </c>
      <c r="LT86" s="220"/>
      <c r="LV86" s="186">
        <f t="shared" si="1113"/>
        <v>33</v>
      </c>
      <c r="LW86" s="187" t="str">
        <f t="shared" si="1399"/>
        <v>Panama</v>
      </c>
      <c r="LX86" s="188">
        <f t="shared" si="1400"/>
        <v>11</v>
      </c>
      <c r="LY86" s="187" t="str">
        <f t="shared" si="1401"/>
        <v>Croatia</v>
      </c>
      <c r="LZ86" s="222"/>
      <c r="MA86" s="222"/>
      <c r="MB86" s="218"/>
      <c r="MC86" s="188" t="str">
        <f t="shared" si="1402"/>
        <v/>
      </c>
      <c r="MD86" s="188" t="str">
        <f>IF((MC86&lt;&gt;""),IF(OR($F86&lt;&gt;$G86,PrSettings!$M$4="●"),(($F86-$G86)=(LZ86-MA86))*1,0),"")</f>
        <v/>
      </c>
      <c r="ME86" s="188" t="str">
        <f t="shared" si="1403"/>
        <v/>
      </c>
      <c r="MF86" s="188" t="str">
        <f>IF(MC86&lt;&gt;"",IF(ABS($F86-$G86)&gt;=PrSettings!$M$7,(ABS($F86-$G86-LZ86+MA86)&lt;=1)*1,IF(AND(MC86,$F86=$G86,$F86&gt;=PrSettings!$M$6),(ABS(LZ86-$F86)&lt;=1)*1,IF(AND(MC86,$F86+$G86&gt;=PrSettings!$M$8),(ABS(LZ86-$F86)+ABS(MA86-$G86)&lt;=1)*1,""))),"")</f>
        <v/>
      </c>
      <c r="MG86" s="220"/>
    </row>
    <row r="87" spans="1:345">
      <c r="B87" s="186">
        <f>INDEX(Groups!$C$7:$C$65,MATCH(C87,Groups!$D$7:$D$65,0))</f>
        <v>33</v>
      </c>
      <c r="C87" s="187" t="str">
        <f>CalcL!$P$26</f>
        <v>Panama</v>
      </c>
      <c r="D87" s="188">
        <f>INDEX(Groups!$C$7:$C$65,MATCH(E87,Groups!$D$7:$D$65,0))</f>
        <v>4</v>
      </c>
      <c r="E87" s="187" t="str">
        <f>CalcL!$Q$26</f>
        <v>England</v>
      </c>
      <c r="F87" s="189" t="str">
        <f>CalcL!$R$26</f>
        <v/>
      </c>
      <c r="G87" s="190" t="str">
        <f>CalcL!$S$26</f>
        <v/>
      </c>
      <c r="I87" s="186">
        <f t="shared" si="988"/>
        <v>33</v>
      </c>
      <c r="J87" s="187" t="str">
        <f t="shared" si="1274"/>
        <v>Panama</v>
      </c>
      <c r="K87" s="188">
        <f t="shared" si="1275"/>
        <v>4</v>
      </c>
      <c r="L87" s="187" t="str">
        <f t="shared" si="1276"/>
        <v>England</v>
      </c>
      <c r="M87" s="222"/>
      <c r="N87" s="222"/>
      <c r="O87" s="218"/>
      <c r="P87" s="188" t="str">
        <f t="shared" si="1277"/>
        <v/>
      </c>
      <c r="Q87" s="188" t="str">
        <f>IF((P87&lt;&gt;""),IF(OR($F87&lt;&gt;$G87,PrSettings!$M$4="●"),(($F87-$G87)=(M87-N87))*1,0),"")</f>
        <v/>
      </c>
      <c r="R87" s="188" t="str">
        <f t="shared" si="1278"/>
        <v/>
      </c>
      <c r="S87" s="188" t="str">
        <f>IF(P87&lt;&gt;"",IF(ABS($F87-$G87)&gt;=PrSettings!$M$7,(ABS($F87-$G87-M87+N87)&lt;=1)*1,IF(AND(P87,$F87=$G87,$F87&gt;=PrSettings!$M$6),(ABS(M87-$F87)&lt;=1)*1,IF(AND(P87,$F87+$G87&gt;=PrSettings!$M$8),(ABS(M87-$F87)+ABS(N87-$G87)&lt;=1)*1,""))),"")</f>
        <v/>
      </c>
      <c r="T87" s="220"/>
      <c r="V87" s="186">
        <f t="shared" si="993"/>
        <v>33</v>
      </c>
      <c r="W87" s="187" t="str">
        <f t="shared" si="1279"/>
        <v>Panama</v>
      </c>
      <c r="X87" s="188">
        <f t="shared" si="1280"/>
        <v>4</v>
      </c>
      <c r="Y87" s="187" t="str">
        <f t="shared" si="1281"/>
        <v>England</v>
      </c>
      <c r="Z87" s="222"/>
      <c r="AA87" s="222"/>
      <c r="AB87" s="218"/>
      <c r="AC87" s="188" t="str">
        <f t="shared" si="1282"/>
        <v/>
      </c>
      <c r="AD87" s="188" t="str">
        <f>IF((AC87&lt;&gt;""),IF(OR($F87&lt;&gt;$G87,PrSettings!$M$4="●"),(($F87-$G87)=(Z87-AA87))*1,0),"")</f>
        <v/>
      </c>
      <c r="AE87" s="188" t="str">
        <f t="shared" si="1283"/>
        <v/>
      </c>
      <c r="AF87" s="188" t="str">
        <f>IF(AC87&lt;&gt;"",IF(ABS($F87-$G87)&gt;=PrSettings!$M$7,(ABS($F87-$G87-Z87+AA87)&lt;=1)*1,IF(AND(AC87,$F87=$G87,$F87&gt;=PrSettings!$M$6),(ABS(Z87-$F87)&lt;=1)*1,IF(AND(AC87,$F87+$G87&gt;=PrSettings!$M$8),(ABS(Z87-$F87)+ABS(AA87-$G87)&lt;=1)*1,""))),"")</f>
        <v/>
      </c>
      <c r="AG87" s="220"/>
      <c r="AI87" s="186">
        <f t="shared" si="998"/>
        <v>33</v>
      </c>
      <c r="AJ87" s="187" t="str">
        <f t="shared" si="1284"/>
        <v>Panama</v>
      </c>
      <c r="AK87" s="188">
        <f t="shared" si="1285"/>
        <v>4</v>
      </c>
      <c r="AL87" s="187" t="str">
        <f t="shared" si="1286"/>
        <v>England</v>
      </c>
      <c r="AM87" s="222"/>
      <c r="AN87" s="222"/>
      <c r="AO87" s="218"/>
      <c r="AP87" s="188" t="str">
        <f t="shared" si="1287"/>
        <v/>
      </c>
      <c r="AQ87" s="188" t="str">
        <f>IF((AP87&lt;&gt;""),IF(OR($F87&lt;&gt;$G87,PrSettings!$M$4="●"),(($F87-$G87)=(AM87-AN87))*1,0),"")</f>
        <v/>
      </c>
      <c r="AR87" s="188" t="str">
        <f t="shared" si="1288"/>
        <v/>
      </c>
      <c r="AS87" s="188" t="str">
        <f>IF(AP87&lt;&gt;"",IF(ABS($F87-$G87)&gt;=PrSettings!$M$7,(ABS($F87-$G87-AM87+AN87)&lt;=1)*1,IF(AND(AP87,$F87=$G87,$F87&gt;=PrSettings!$M$6),(ABS(AM87-$F87)&lt;=1)*1,IF(AND(AP87,$F87+$G87&gt;=PrSettings!$M$8),(ABS(AM87-$F87)+ABS(AN87-$G87)&lt;=1)*1,""))),"")</f>
        <v/>
      </c>
      <c r="AT87" s="220"/>
      <c r="AV87" s="186">
        <f t="shared" si="1003"/>
        <v>33</v>
      </c>
      <c r="AW87" s="187" t="str">
        <f t="shared" si="1289"/>
        <v>Panama</v>
      </c>
      <c r="AX87" s="188">
        <f t="shared" si="1290"/>
        <v>4</v>
      </c>
      <c r="AY87" s="187" t="str">
        <f t="shared" si="1291"/>
        <v>England</v>
      </c>
      <c r="AZ87" s="222"/>
      <c r="BA87" s="222"/>
      <c r="BB87" s="218"/>
      <c r="BC87" s="188" t="str">
        <f t="shared" si="1292"/>
        <v/>
      </c>
      <c r="BD87" s="188" t="str">
        <f>IF((BC87&lt;&gt;""),IF(OR($F87&lt;&gt;$G87,PrSettings!$M$4="●"),(($F87-$G87)=(AZ87-BA87))*1,0),"")</f>
        <v/>
      </c>
      <c r="BE87" s="188" t="str">
        <f t="shared" si="1293"/>
        <v/>
      </c>
      <c r="BF87" s="188" t="str">
        <f>IF(BC87&lt;&gt;"",IF(ABS($F87-$G87)&gt;=PrSettings!$M$7,(ABS($F87-$G87-AZ87+BA87)&lt;=1)*1,IF(AND(BC87,$F87=$G87,$F87&gt;=PrSettings!$M$6),(ABS(AZ87-$F87)&lt;=1)*1,IF(AND(BC87,$F87+$G87&gt;=PrSettings!$M$8),(ABS(AZ87-$F87)+ABS(BA87-$G87)&lt;=1)*1,""))),"")</f>
        <v/>
      </c>
      <c r="BG87" s="220"/>
      <c r="BI87" s="186">
        <f t="shared" si="1008"/>
        <v>33</v>
      </c>
      <c r="BJ87" s="187" t="str">
        <f t="shared" si="1294"/>
        <v>Panama</v>
      </c>
      <c r="BK87" s="188">
        <f t="shared" si="1295"/>
        <v>4</v>
      </c>
      <c r="BL87" s="187" t="str">
        <f t="shared" si="1296"/>
        <v>England</v>
      </c>
      <c r="BM87" s="222"/>
      <c r="BN87" s="222"/>
      <c r="BO87" s="218"/>
      <c r="BP87" s="188" t="str">
        <f t="shared" si="1297"/>
        <v/>
      </c>
      <c r="BQ87" s="188" t="str">
        <f>IF((BP87&lt;&gt;""),IF(OR($F87&lt;&gt;$G87,PrSettings!$M$4="●"),(($F87-$G87)=(BM87-BN87))*1,0),"")</f>
        <v/>
      </c>
      <c r="BR87" s="188" t="str">
        <f t="shared" si="1298"/>
        <v/>
      </c>
      <c r="BS87" s="188" t="str">
        <f>IF(BP87&lt;&gt;"",IF(ABS($F87-$G87)&gt;=PrSettings!$M$7,(ABS($F87-$G87-BM87+BN87)&lt;=1)*1,IF(AND(BP87,$F87=$G87,$F87&gt;=PrSettings!$M$6),(ABS(BM87-$F87)&lt;=1)*1,IF(AND(BP87,$F87+$G87&gt;=PrSettings!$M$8),(ABS(BM87-$F87)+ABS(BN87-$G87)&lt;=1)*1,""))),"")</f>
        <v/>
      </c>
      <c r="BT87" s="220"/>
      <c r="BV87" s="186">
        <f t="shared" si="1013"/>
        <v>33</v>
      </c>
      <c r="BW87" s="187" t="str">
        <f t="shared" si="1299"/>
        <v>Panama</v>
      </c>
      <c r="BX87" s="188">
        <f t="shared" si="1300"/>
        <v>4</v>
      </c>
      <c r="BY87" s="187" t="str">
        <f t="shared" si="1301"/>
        <v>England</v>
      </c>
      <c r="BZ87" s="222"/>
      <c r="CA87" s="222"/>
      <c r="CB87" s="218"/>
      <c r="CC87" s="188" t="str">
        <f t="shared" si="1302"/>
        <v/>
      </c>
      <c r="CD87" s="188" t="str">
        <f>IF((CC87&lt;&gt;""),IF(OR($F87&lt;&gt;$G87,PrSettings!$M$4="●"),(($F87-$G87)=(BZ87-CA87))*1,0),"")</f>
        <v/>
      </c>
      <c r="CE87" s="188" t="str">
        <f t="shared" si="1303"/>
        <v/>
      </c>
      <c r="CF87" s="188" t="str">
        <f>IF(CC87&lt;&gt;"",IF(ABS($F87-$G87)&gt;=PrSettings!$M$7,(ABS($F87-$G87-BZ87+CA87)&lt;=1)*1,IF(AND(CC87,$F87=$G87,$F87&gt;=PrSettings!$M$6),(ABS(BZ87-$F87)&lt;=1)*1,IF(AND(CC87,$F87+$G87&gt;=PrSettings!$M$8),(ABS(BZ87-$F87)+ABS(CA87-$G87)&lt;=1)*1,""))),"")</f>
        <v/>
      </c>
      <c r="CG87" s="220"/>
      <c r="CI87" s="186">
        <f t="shared" si="1018"/>
        <v>33</v>
      </c>
      <c r="CJ87" s="187" t="str">
        <f t="shared" si="1304"/>
        <v>Panama</v>
      </c>
      <c r="CK87" s="188">
        <f t="shared" si="1305"/>
        <v>4</v>
      </c>
      <c r="CL87" s="187" t="str">
        <f t="shared" si="1306"/>
        <v>England</v>
      </c>
      <c r="CM87" s="222"/>
      <c r="CN87" s="222"/>
      <c r="CO87" s="218"/>
      <c r="CP87" s="188" t="str">
        <f t="shared" si="1307"/>
        <v/>
      </c>
      <c r="CQ87" s="188" t="str">
        <f>IF((CP87&lt;&gt;""),IF(OR($F87&lt;&gt;$G87,PrSettings!$M$4="●"),(($F87-$G87)=(CM87-CN87))*1,0),"")</f>
        <v/>
      </c>
      <c r="CR87" s="188" t="str">
        <f t="shared" si="1308"/>
        <v/>
      </c>
      <c r="CS87" s="188" t="str">
        <f>IF(CP87&lt;&gt;"",IF(ABS($F87-$G87)&gt;=PrSettings!$M$7,(ABS($F87-$G87-CM87+CN87)&lt;=1)*1,IF(AND(CP87,$F87=$G87,$F87&gt;=PrSettings!$M$6),(ABS(CM87-$F87)&lt;=1)*1,IF(AND(CP87,$F87+$G87&gt;=PrSettings!$M$8),(ABS(CM87-$F87)+ABS(CN87-$G87)&lt;=1)*1,""))),"")</f>
        <v/>
      </c>
      <c r="CT87" s="220"/>
      <c r="CV87" s="186">
        <f t="shared" si="1023"/>
        <v>33</v>
      </c>
      <c r="CW87" s="187" t="str">
        <f t="shared" si="1309"/>
        <v>Panama</v>
      </c>
      <c r="CX87" s="188">
        <f t="shared" si="1310"/>
        <v>4</v>
      </c>
      <c r="CY87" s="187" t="str">
        <f t="shared" si="1311"/>
        <v>England</v>
      </c>
      <c r="CZ87" s="222"/>
      <c r="DA87" s="222"/>
      <c r="DB87" s="218"/>
      <c r="DC87" s="188" t="str">
        <f t="shared" si="1312"/>
        <v/>
      </c>
      <c r="DD87" s="188" t="str">
        <f>IF((DC87&lt;&gt;""),IF(OR($F87&lt;&gt;$G87,PrSettings!$M$4="●"),(($F87-$G87)=(CZ87-DA87))*1,0),"")</f>
        <v/>
      </c>
      <c r="DE87" s="188" t="str">
        <f t="shared" si="1313"/>
        <v/>
      </c>
      <c r="DF87" s="188" t="str">
        <f>IF(DC87&lt;&gt;"",IF(ABS($F87-$G87)&gt;=PrSettings!$M$7,(ABS($F87-$G87-CZ87+DA87)&lt;=1)*1,IF(AND(DC87,$F87=$G87,$F87&gt;=PrSettings!$M$6),(ABS(CZ87-$F87)&lt;=1)*1,IF(AND(DC87,$F87+$G87&gt;=PrSettings!$M$8),(ABS(CZ87-$F87)+ABS(DA87-$G87)&lt;=1)*1,""))),"")</f>
        <v/>
      </c>
      <c r="DG87" s="220"/>
      <c r="DI87" s="186">
        <f t="shared" si="1028"/>
        <v>33</v>
      </c>
      <c r="DJ87" s="187" t="str">
        <f t="shared" si="1314"/>
        <v>Panama</v>
      </c>
      <c r="DK87" s="188">
        <f t="shared" si="1315"/>
        <v>4</v>
      </c>
      <c r="DL87" s="187" t="str">
        <f t="shared" si="1316"/>
        <v>England</v>
      </c>
      <c r="DM87" s="222"/>
      <c r="DN87" s="222"/>
      <c r="DO87" s="218"/>
      <c r="DP87" s="188" t="str">
        <f t="shared" si="1317"/>
        <v/>
      </c>
      <c r="DQ87" s="188" t="str">
        <f>IF((DP87&lt;&gt;""),IF(OR($F87&lt;&gt;$G87,PrSettings!$M$4="●"),(($F87-$G87)=(DM87-DN87))*1,0),"")</f>
        <v/>
      </c>
      <c r="DR87" s="188" t="str">
        <f t="shared" si="1318"/>
        <v/>
      </c>
      <c r="DS87" s="188" t="str">
        <f>IF(DP87&lt;&gt;"",IF(ABS($F87-$G87)&gt;=PrSettings!$M$7,(ABS($F87-$G87-DM87+DN87)&lt;=1)*1,IF(AND(DP87,$F87=$G87,$F87&gt;=PrSettings!$M$6),(ABS(DM87-$F87)&lt;=1)*1,IF(AND(DP87,$F87+$G87&gt;=PrSettings!$M$8),(ABS(DM87-$F87)+ABS(DN87-$G87)&lt;=1)*1,""))),"")</f>
        <v/>
      </c>
      <c r="DT87" s="220"/>
      <c r="DV87" s="186">
        <f t="shared" si="1033"/>
        <v>33</v>
      </c>
      <c r="DW87" s="187" t="str">
        <f t="shared" si="1319"/>
        <v>Panama</v>
      </c>
      <c r="DX87" s="188">
        <f t="shared" si="1320"/>
        <v>4</v>
      </c>
      <c r="DY87" s="187" t="str">
        <f t="shared" si="1321"/>
        <v>England</v>
      </c>
      <c r="DZ87" s="222"/>
      <c r="EA87" s="222"/>
      <c r="EB87" s="218"/>
      <c r="EC87" s="188" t="str">
        <f t="shared" si="1322"/>
        <v/>
      </c>
      <c r="ED87" s="188" t="str">
        <f>IF((EC87&lt;&gt;""),IF(OR($F87&lt;&gt;$G87,PrSettings!$M$4="●"),(($F87-$G87)=(DZ87-EA87))*1,0),"")</f>
        <v/>
      </c>
      <c r="EE87" s="188" t="str">
        <f t="shared" si="1323"/>
        <v/>
      </c>
      <c r="EF87" s="188" t="str">
        <f>IF(EC87&lt;&gt;"",IF(ABS($F87-$G87)&gt;=PrSettings!$M$7,(ABS($F87-$G87-DZ87+EA87)&lt;=1)*1,IF(AND(EC87,$F87=$G87,$F87&gt;=PrSettings!$M$6),(ABS(DZ87-$F87)&lt;=1)*1,IF(AND(EC87,$F87+$G87&gt;=PrSettings!$M$8),(ABS(DZ87-$F87)+ABS(EA87-$G87)&lt;=1)*1,""))),"")</f>
        <v/>
      </c>
      <c r="EG87" s="220"/>
      <c r="EI87" s="186">
        <f t="shared" si="1038"/>
        <v>33</v>
      </c>
      <c r="EJ87" s="187" t="str">
        <f t="shared" si="1324"/>
        <v>Panama</v>
      </c>
      <c r="EK87" s="188">
        <f t="shared" si="1325"/>
        <v>4</v>
      </c>
      <c r="EL87" s="187" t="str">
        <f t="shared" si="1326"/>
        <v>England</v>
      </c>
      <c r="EM87" s="222"/>
      <c r="EN87" s="222"/>
      <c r="EO87" s="218"/>
      <c r="EP87" s="188" t="str">
        <f t="shared" si="1327"/>
        <v/>
      </c>
      <c r="EQ87" s="188" t="str">
        <f>IF((EP87&lt;&gt;""),IF(OR($F87&lt;&gt;$G87,PrSettings!$M$4="●"),(($F87-$G87)=(EM87-EN87))*1,0),"")</f>
        <v/>
      </c>
      <c r="ER87" s="188" t="str">
        <f t="shared" si="1328"/>
        <v/>
      </c>
      <c r="ES87" s="188" t="str">
        <f>IF(EP87&lt;&gt;"",IF(ABS($F87-$G87)&gt;=PrSettings!$M$7,(ABS($F87-$G87-EM87+EN87)&lt;=1)*1,IF(AND(EP87,$F87=$G87,$F87&gt;=PrSettings!$M$6),(ABS(EM87-$F87)&lt;=1)*1,IF(AND(EP87,$F87+$G87&gt;=PrSettings!$M$8),(ABS(EM87-$F87)+ABS(EN87-$G87)&lt;=1)*1,""))),"")</f>
        <v/>
      </c>
      <c r="ET87" s="220"/>
      <c r="EV87" s="186">
        <f t="shared" si="1043"/>
        <v>33</v>
      </c>
      <c r="EW87" s="187" t="str">
        <f t="shared" si="1329"/>
        <v>Panama</v>
      </c>
      <c r="EX87" s="188">
        <f t="shared" si="1330"/>
        <v>4</v>
      </c>
      <c r="EY87" s="187" t="str">
        <f t="shared" si="1331"/>
        <v>England</v>
      </c>
      <c r="EZ87" s="222"/>
      <c r="FA87" s="222"/>
      <c r="FB87" s="218"/>
      <c r="FC87" s="188" t="str">
        <f t="shared" si="1332"/>
        <v/>
      </c>
      <c r="FD87" s="188" t="str">
        <f>IF((FC87&lt;&gt;""),IF(OR($F87&lt;&gt;$G87,PrSettings!$M$4="●"),(($F87-$G87)=(EZ87-FA87))*1,0),"")</f>
        <v/>
      </c>
      <c r="FE87" s="188" t="str">
        <f t="shared" si="1333"/>
        <v/>
      </c>
      <c r="FF87" s="188" t="str">
        <f>IF(FC87&lt;&gt;"",IF(ABS($F87-$G87)&gt;=PrSettings!$M$7,(ABS($F87-$G87-EZ87+FA87)&lt;=1)*1,IF(AND(FC87,$F87=$G87,$F87&gt;=PrSettings!$M$6),(ABS(EZ87-$F87)&lt;=1)*1,IF(AND(FC87,$F87+$G87&gt;=PrSettings!$M$8),(ABS(EZ87-$F87)+ABS(FA87-$G87)&lt;=1)*1,""))),"")</f>
        <v/>
      </c>
      <c r="FG87" s="220"/>
      <c r="FI87" s="186">
        <f t="shared" si="1048"/>
        <v>33</v>
      </c>
      <c r="FJ87" s="187" t="str">
        <f t="shared" si="1334"/>
        <v>Panama</v>
      </c>
      <c r="FK87" s="188">
        <f t="shared" si="1335"/>
        <v>4</v>
      </c>
      <c r="FL87" s="187" t="str">
        <f t="shared" si="1336"/>
        <v>England</v>
      </c>
      <c r="FM87" s="222"/>
      <c r="FN87" s="222"/>
      <c r="FO87" s="218"/>
      <c r="FP87" s="188" t="str">
        <f t="shared" si="1337"/>
        <v/>
      </c>
      <c r="FQ87" s="188" t="str">
        <f>IF((FP87&lt;&gt;""),IF(OR($F87&lt;&gt;$G87,PrSettings!$M$4="●"),(($F87-$G87)=(FM87-FN87))*1,0),"")</f>
        <v/>
      </c>
      <c r="FR87" s="188" t="str">
        <f t="shared" si="1338"/>
        <v/>
      </c>
      <c r="FS87" s="188" t="str">
        <f>IF(FP87&lt;&gt;"",IF(ABS($F87-$G87)&gt;=PrSettings!$M$7,(ABS($F87-$G87-FM87+FN87)&lt;=1)*1,IF(AND(FP87,$F87=$G87,$F87&gt;=PrSettings!$M$6),(ABS(FM87-$F87)&lt;=1)*1,IF(AND(FP87,$F87+$G87&gt;=PrSettings!$M$8),(ABS(FM87-$F87)+ABS(FN87-$G87)&lt;=1)*1,""))),"")</f>
        <v/>
      </c>
      <c r="FT87" s="220"/>
      <c r="FV87" s="186">
        <f t="shared" si="1053"/>
        <v>33</v>
      </c>
      <c r="FW87" s="187" t="str">
        <f t="shared" si="1339"/>
        <v>Panama</v>
      </c>
      <c r="FX87" s="188">
        <f t="shared" si="1340"/>
        <v>4</v>
      </c>
      <c r="FY87" s="187" t="str">
        <f t="shared" si="1341"/>
        <v>England</v>
      </c>
      <c r="FZ87" s="222"/>
      <c r="GA87" s="222"/>
      <c r="GB87" s="218"/>
      <c r="GC87" s="188" t="str">
        <f t="shared" si="1342"/>
        <v/>
      </c>
      <c r="GD87" s="188" t="str">
        <f>IF((GC87&lt;&gt;""),IF(OR($F87&lt;&gt;$G87,PrSettings!$M$4="●"),(($F87-$G87)=(FZ87-GA87))*1,0),"")</f>
        <v/>
      </c>
      <c r="GE87" s="188" t="str">
        <f t="shared" si="1343"/>
        <v/>
      </c>
      <c r="GF87" s="188" t="str">
        <f>IF(GC87&lt;&gt;"",IF(ABS($F87-$G87)&gt;=PrSettings!$M$7,(ABS($F87-$G87-FZ87+GA87)&lt;=1)*1,IF(AND(GC87,$F87=$G87,$F87&gt;=PrSettings!$M$6),(ABS(FZ87-$F87)&lt;=1)*1,IF(AND(GC87,$F87+$G87&gt;=PrSettings!$M$8),(ABS(FZ87-$F87)+ABS(GA87-$G87)&lt;=1)*1,""))),"")</f>
        <v/>
      </c>
      <c r="GG87" s="220"/>
      <c r="GI87" s="186">
        <f t="shared" si="1058"/>
        <v>33</v>
      </c>
      <c r="GJ87" s="187" t="str">
        <f t="shared" si="1344"/>
        <v>Panama</v>
      </c>
      <c r="GK87" s="188">
        <f t="shared" si="1345"/>
        <v>4</v>
      </c>
      <c r="GL87" s="187" t="str">
        <f t="shared" si="1346"/>
        <v>England</v>
      </c>
      <c r="GM87" s="222"/>
      <c r="GN87" s="222"/>
      <c r="GO87" s="218"/>
      <c r="GP87" s="188" t="str">
        <f t="shared" si="1347"/>
        <v/>
      </c>
      <c r="GQ87" s="188" t="str">
        <f>IF((GP87&lt;&gt;""),IF(OR($F87&lt;&gt;$G87,PrSettings!$M$4="●"),(($F87-$G87)=(GM87-GN87))*1,0),"")</f>
        <v/>
      </c>
      <c r="GR87" s="188" t="str">
        <f t="shared" si="1348"/>
        <v/>
      </c>
      <c r="GS87" s="188" t="str">
        <f>IF(GP87&lt;&gt;"",IF(ABS($F87-$G87)&gt;=PrSettings!$M$7,(ABS($F87-$G87-GM87+GN87)&lt;=1)*1,IF(AND(GP87,$F87=$G87,$F87&gt;=PrSettings!$M$6),(ABS(GM87-$F87)&lt;=1)*1,IF(AND(GP87,$F87+$G87&gt;=PrSettings!$M$8),(ABS(GM87-$F87)+ABS(GN87-$G87)&lt;=1)*1,""))),"")</f>
        <v/>
      </c>
      <c r="GT87" s="220"/>
      <c r="GV87" s="186">
        <f t="shared" si="1063"/>
        <v>33</v>
      </c>
      <c r="GW87" s="187" t="str">
        <f t="shared" si="1349"/>
        <v>Panama</v>
      </c>
      <c r="GX87" s="188">
        <f t="shared" si="1350"/>
        <v>4</v>
      </c>
      <c r="GY87" s="187" t="str">
        <f t="shared" si="1351"/>
        <v>England</v>
      </c>
      <c r="GZ87" s="222"/>
      <c r="HA87" s="222"/>
      <c r="HB87" s="218"/>
      <c r="HC87" s="188" t="str">
        <f t="shared" si="1352"/>
        <v/>
      </c>
      <c r="HD87" s="188" t="str">
        <f>IF((HC87&lt;&gt;""),IF(OR($F87&lt;&gt;$G87,PrSettings!$M$4="●"),(($F87-$G87)=(GZ87-HA87))*1,0),"")</f>
        <v/>
      </c>
      <c r="HE87" s="188" t="str">
        <f t="shared" si="1353"/>
        <v/>
      </c>
      <c r="HF87" s="188" t="str">
        <f>IF(HC87&lt;&gt;"",IF(ABS($F87-$G87)&gt;=PrSettings!$M$7,(ABS($F87-$G87-GZ87+HA87)&lt;=1)*1,IF(AND(HC87,$F87=$G87,$F87&gt;=PrSettings!$M$6),(ABS(GZ87-$F87)&lt;=1)*1,IF(AND(HC87,$F87+$G87&gt;=PrSettings!$M$8),(ABS(GZ87-$F87)+ABS(HA87-$G87)&lt;=1)*1,""))),"")</f>
        <v/>
      </c>
      <c r="HG87" s="220"/>
      <c r="HI87" s="186">
        <f t="shared" si="1068"/>
        <v>33</v>
      </c>
      <c r="HJ87" s="187" t="str">
        <f t="shared" si="1354"/>
        <v>Panama</v>
      </c>
      <c r="HK87" s="188">
        <f t="shared" si="1355"/>
        <v>4</v>
      </c>
      <c r="HL87" s="187" t="str">
        <f t="shared" si="1356"/>
        <v>England</v>
      </c>
      <c r="HM87" s="222"/>
      <c r="HN87" s="222"/>
      <c r="HO87" s="218"/>
      <c r="HP87" s="188" t="str">
        <f t="shared" si="1357"/>
        <v/>
      </c>
      <c r="HQ87" s="188" t="str">
        <f>IF((HP87&lt;&gt;""),IF(OR($F87&lt;&gt;$G87,PrSettings!$M$4="●"),(($F87-$G87)=(HM87-HN87))*1,0),"")</f>
        <v/>
      </c>
      <c r="HR87" s="188" t="str">
        <f t="shared" si="1358"/>
        <v/>
      </c>
      <c r="HS87" s="188" t="str">
        <f>IF(HP87&lt;&gt;"",IF(ABS($F87-$G87)&gt;=PrSettings!$M$7,(ABS($F87-$G87-HM87+HN87)&lt;=1)*1,IF(AND(HP87,$F87=$G87,$F87&gt;=PrSettings!$M$6),(ABS(HM87-$F87)&lt;=1)*1,IF(AND(HP87,$F87+$G87&gt;=PrSettings!$M$8),(ABS(HM87-$F87)+ABS(HN87-$G87)&lt;=1)*1,""))),"")</f>
        <v/>
      </c>
      <c r="HT87" s="220"/>
      <c r="HV87" s="186">
        <f t="shared" si="1073"/>
        <v>33</v>
      </c>
      <c r="HW87" s="187" t="str">
        <f t="shared" si="1359"/>
        <v>Panama</v>
      </c>
      <c r="HX87" s="188">
        <f t="shared" si="1360"/>
        <v>4</v>
      </c>
      <c r="HY87" s="187" t="str">
        <f t="shared" si="1361"/>
        <v>England</v>
      </c>
      <c r="HZ87" s="222"/>
      <c r="IA87" s="222"/>
      <c r="IB87" s="218"/>
      <c r="IC87" s="188" t="str">
        <f t="shared" si="1362"/>
        <v/>
      </c>
      <c r="ID87" s="188" t="str">
        <f>IF((IC87&lt;&gt;""),IF(OR($F87&lt;&gt;$G87,PrSettings!$M$4="●"),(($F87-$G87)=(HZ87-IA87))*1,0),"")</f>
        <v/>
      </c>
      <c r="IE87" s="188" t="str">
        <f t="shared" si="1363"/>
        <v/>
      </c>
      <c r="IF87" s="188" t="str">
        <f>IF(IC87&lt;&gt;"",IF(ABS($F87-$G87)&gt;=PrSettings!$M$7,(ABS($F87-$G87-HZ87+IA87)&lt;=1)*1,IF(AND(IC87,$F87=$G87,$F87&gt;=PrSettings!$M$6),(ABS(HZ87-$F87)&lt;=1)*1,IF(AND(IC87,$F87+$G87&gt;=PrSettings!$M$8),(ABS(HZ87-$F87)+ABS(IA87-$G87)&lt;=1)*1,""))),"")</f>
        <v/>
      </c>
      <c r="IG87" s="220"/>
      <c r="II87" s="186">
        <f t="shared" si="1078"/>
        <v>33</v>
      </c>
      <c r="IJ87" s="187" t="str">
        <f t="shared" si="1364"/>
        <v>Panama</v>
      </c>
      <c r="IK87" s="188">
        <f t="shared" si="1365"/>
        <v>4</v>
      </c>
      <c r="IL87" s="187" t="str">
        <f t="shared" si="1366"/>
        <v>England</v>
      </c>
      <c r="IM87" s="222"/>
      <c r="IN87" s="222"/>
      <c r="IO87" s="218"/>
      <c r="IP87" s="188" t="str">
        <f t="shared" si="1367"/>
        <v/>
      </c>
      <c r="IQ87" s="188" t="str">
        <f>IF((IP87&lt;&gt;""),IF(OR($F87&lt;&gt;$G87,PrSettings!$M$4="●"),(($F87-$G87)=(IM87-IN87))*1,0),"")</f>
        <v/>
      </c>
      <c r="IR87" s="188" t="str">
        <f t="shared" si="1368"/>
        <v/>
      </c>
      <c r="IS87" s="188" t="str">
        <f>IF(IP87&lt;&gt;"",IF(ABS($F87-$G87)&gt;=PrSettings!$M$7,(ABS($F87-$G87-IM87+IN87)&lt;=1)*1,IF(AND(IP87,$F87=$G87,$F87&gt;=PrSettings!$M$6),(ABS(IM87-$F87)&lt;=1)*1,IF(AND(IP87,$F87+$G87&gt;=PrSettings!$M$8),(ABS(IM87-$F87)+ABS(IN87-$G87)&lt;=1)*1,""))),"")</f>
        <v/>
      </c>
      <c r="IT87" s="220"/>
      <c r="IV87" s="186">
        <f t="shared" si="1083"/>
        <v>33</v>
      </c>
      <c r="IW87" s="187" t="str">
        <f t="shared" si="1369"/>
        <v>Panama</v>
      </c>
      <c r="IX87" s="188">
        <f t="shared" si="1370"/>
        <v>4</v>
      </c>
      <c r="IY87" s="187" t="str">
        <f t="shared" si="1371"/>
        <v>England</v>
      </c>
      <c r="IZ87" s="222"/>
      <c r="JA87" s="222"/>
      <c r="JB87" s="218"/>
      <c r="JC87" s="188" t="str">
        <f t="shared" si="1372"/>
        <v/>
      </c>
      <c r="JD87" s="188" t="str">
        <f>IF((JC87&lt;&gt;""),IF(OR($F87&lt;&gt;$G87,PrSettings!$M$4="●"),(($F87-$G87)=(IZ87-JA87))*1,0),"")</f>
        <v/>
      </c>
      <c r="JE87" s="188" t="str">
        <f t="shared" si="1373"/>
        <v/>
      </c>
      <c r="JF87" s="188" t="str">
        <f>IF(JC87&lt;&gt;"",IF(ABS($F87-$G87)&gt;=PrSettings!$M$7,(ABS($F87-$G87-IZ87+JA87)&lt;=1)*1,IF(AND(JC87,$F87=$G87,$F87&gt;=PrSettings!$M$6),(ABS(IZ87-$F87)&lt;=1)*1,IF(AND(JC87,$F87+$G87&gt;=PrSettings!$M$8),(ABS(IZ87-$F87)+ABS(JA87-$G87)&lt;=1)*1,""))),"")</f>
        <v/>
      </c>
      <c r="JG87" s="220"/>
      <c r="JI87" s="186">
        <f t="shared" si="1088"/>
        <v>33</v>
      </c>
      <c r="JJ87" s="187" t="str">
        <f t="shared" si="1374"/>
        <v>Panama</v>
      </c>
      <c r="JK87" s="188">
        <f t="shared" si="1375"/>
        <v>4</v>
      </c>
      <c r="JL87" s="187" t="str">
        <f t="shared" si="1376"/>
        <v>England</v>
      </c>
      <c r="JM87" s="222"/>
      <c r="JN87" s="222"/>
      <c r="JO87" s="218"/>
      <c r="JP87" s="188" t="str">
        <f t="shared" si="1377"/>
        <v/>
      </c>
      <c r="JQ87" s="188" t="str">
        <f>IF((JP87&lt;&gt;""),IF(OR($F87&lt;&gt;$G87,PrSettings!$M$4="●"),(($F87-$G87)=(JM87-JN87))*1,0),"")</f>
        <v/>
      </c>
      <c r="JR87" s="188" t="str">
        <f t="shared" si="1378"/>
        <v/>
      </c>
      <c r="JS87" s="188" t="str">
        <f>IF(JP87&lt;&gt;"",IF(ABS($F87-$G87)&gt;=PrSettings!$M$7,(ABS($F87-$G87-JM87+JN87)&lt;=1)*1,IF(AND(JP87,$F87=$G87,$F87&gt;=PrSettings!$M$6),(ABS(JM87-$F87)&lt;=1)*1,IF(AND(JP87,$F87+$G87&gt;=PrSettings!$M$8),(ABS(JM87-$F87)+ABS(JN87-$G87)&lt;=1)*1,""))),"")</f>
        <v/>
      </c>
      <c r="JT87" s="220"/>
      <c r="JV87" s="186">
        <f t="shared" si="1093"/>
        <v>33</v>
      </c>
      <c r="JW87" s="187" t="str">
        <f t="shared" si="1379"/>
        <v>Panama</v>
      </c>
      <c r="JX87" s="188">
        <f t="shared" si="1380"/>
        <v>4</v>
      </c>
      <c r="JY87" s="187" t="str">
        <f t="shared" si="1381"/>
        <v>England</v>
      </c>
      <c r="JZ87" s="222"/>
      <c r="KA87" s="222"/>
      <c r="KB87" s="218"/>
      <c r="KC87" s="188" t="str">
        <f t="shared" si="1382"/>
        <v/>
      </c>
      <c r="KD87" s="188" t="str">
        <f>IF((KC87&lt;&gt;""),IF(OR($F87&lt;&gt;$G87,PrSettings!$M$4="●"),(($F87-$G87)=(JZ87-KA87))*1,0),"")</f>
        <v/>
      </c>
      <c r="KE87" s="188" t="str">
        <f t="shared" si="1383"/>
        <v/>
      </c>
      <c r="KF87" s="188" t="str">
        <f>IF(KC87&lt;&gt;"",IF(ABS($F87-$G87)&gt;=PrSettings!$M$7,(ABS($F87-$G87-JZ87+KA87)&lt;=1)*1,IF(AND(KC87,$F87=$G87,$F87&gt;=PrSettings!$M$6),(ABS(JZ87-$F87)&lt;=1)*1,IF(AND(KC87,$F87+$G87&gt;=PrSettings!$M$8),(ABS(JZ87-$F87)+ABS(KA87-$G87)&lt;=1)*1,""))),"")</f>
        <v/>
      </c>
      <c r="KG87" s="220"/>
      <c r="KI87" s="186">
        <f t="shared" si="1098"/>
        <v>33</v>
      </c>
      <c r="KJ87" s="187" t="str">
        <f t="shared" si="1384"/>
        <v>Panama</v>
      </c>
      <c r="KK87" s="188">
        <f t="shared" si="1385"/>
        <v>4</v>
      </c>
      <c r="KL87" s="187" t="str">
        <f t="shared" si="1386"/>
        <v>England</v>
      </c>
      <c r="KM87" s="222"/>
      <c r="KN87" s="222"/>
      <c r="KO87" s="218"/>
      <c r="KP87" s="188" t="str">
        <f t="shared" si="1387"/>
        <v/>
      </c>
      <c r="KQ87" s="188" t="str">
        <f>IF((KP87&lt;&gt;""),IF(OR($F87&lt;&gt;$G87,PrSettings!$M$4="●"),(($F87-$G87)=(KM87-KN87))*1,0),"")</f>
        <v/>
      </c>
      <c r="KR87" s="188" t="str">
        <f t="shared" si="1388"/>
        <v/>
      </c>
      <c r="KS87" s="188" t="str">
        <f>IF(KP87&lt;&gt;"",IF(ABS($F87-$G87)&gt;=PrSettings!$M$7,(ABS($F87-$G87-KM87+KN87)&lt;=1)*1,IF(AND(KP87,$F87=$G87,$F87&gt;=PrSettings!$M$6),(ABS(KM87-$F87)&lt;=1)*1,IF(AND(KP87,$F87+$G87&gt;=PrSettings!$M$8),(ABS(KM87-$F87)+ABS(KN87-$G87)&lt;=1)*1,""))),"")</f>
        <v/>
      </c>
      <c r="KT87" s="220"/>
      <c r="KV87" s="186">
        <f t="shared" si="1103"/>
        <v>33</v>
      </c>
      <c r="KW87" s="187" t="str">
        <f t="shared" si="1389"/>
        <v>Panama</v>
      </c>
      <c r="KX87" s="188">
        <f t="shared" si="1390"/>
        <v>4</v>
      </c>
      <c r="KY87" s="187" t="str">
        <f t="shared" si="1391"/>
        <v>England</v>
      </c>
      <c r="KZ87" s="222"/>
      <c r="LA87" s="222"/>
      <c r="LB87" s="218"/>
      <c r="LC87" s="188" t="str">
        <f t="shared" si="1392"/>
        <v/>
      </c>
      <c r="LD87" s="188" t="str">
        <f>IF((LC87&lt;&gt;""),IF(OR($F87&lt;&gt;$G87,PrSettings!$M$4="●"),(($F87-$G87)=(KZ87-LA87))*1,0),"")</f>
        <v/>
      </c>
      <c r="LE87" s="188" t="str">
        <f t="shared" si="1393"/>
        <v/>
      </c>
      <c r="LF87" s="188" t="str">
        <f>IF(LC87&lt;&gt;"",IF(ABS($F87-$G87)&gt;=PrSettings!$M$7,(ABS($F87-$G87-KZ87+LA87)&lt;=1)*1,IF(AND(LC87,$F87=$G87,$F87&gt;=PrSettings!$M$6),(ABS(KZ87-$F87)&lt;=1)*1,IF(AND(LC87,$F87+$G87&gt;=PrSettings!$M$8),(ABS(KZ87-$F87)+ABS(LA87-$G87)&lt;=1)*1,""))),"")</f>
        <v/>
      </c>
      <c r="LG87" s="220"/>
      <c r="LI87" s="186">
        <f t="shared" si="1108"/>
        <v>33</v>
      </c>
      <c r="LJ87" s="187" t="str">
        <f t="shared" si="1394"/>
        <v>Panama</v>
      </c>
      <c r="LK87" s="188">
        <f t="shared" si="1395"/>
        <v>4</v>
      </c>
      <c r="LL87" s="187" t="str">
        <f t="shared" si="1396"/>
        <v>England</v>
      </c>
      <c r="LM87" s="222"/>
      <c r="LN87" s="222"/>
      <c r="LO87" s="218"/>
      <c r="LP87" s="188" t="str">
        <f t="shared" si="1397"/>
        <v/>
      </c>
      <c r="LQ87" s="188" t="str">
        <f>IF((LP87&lt;&gt;""),IF(OR($F87&lt;&gt;$G87,PrSettings!$M$4="●"),(($F87-$G87)=(LM87-LN87))*1,0),"")</f>
        <v/>
      </c>
      <c r="LR87" s="188" t="str">
        <f t="shared" si="1398"/>
        <v/>
      </c>
      <c r="LS87" s="188" t="str">
        <f>IF(LP87&lt;&gt;"",IF(ABS($F87-$G87)&gt;=PrSettings!$M$7,(ABS($F87-$G87-LM87+LN87)&lt;=1)*1,IF(AND(LP87,$F87=$G87,$F87&gt;=PrSettings!$M$6),(ABS(LM87-$F87)&lt;=1)*1,IF(AND(LP87,$F87+$G87&gt;=PrSettings!$M$8),(ABS(LM87-$F87)+ABS(LN87-$G87)&lt;=1)*1,""))),"")</f>
        <v/>
      </c>
      <c r="LT87" s="220"/>
      <c r="LV87" s="186">
        <f t="shared" si="1113"/>
        <v>33</v>
      </c>
      <c r="LW87" s="187" t="str">
        <f t="shared" si="1399"/>
        <v>Panama</v>
      </c>
      <c r="LX87" s="188">
        <f t="shared" si="1400"/>
        <v>4</v>
      </c>
      <c r="LY87" s="187" t="str">
        <f t="shared" si="1401"/>
        <v>England</v>
      </c>
      <c r="LZ87" s="222"/>
      <c r="MA87" s="222"/>
      <c r="MB87" s="218"/>
      <c r="MC87" s="188" t="str">
        <f t="shared" si="1402"/>
        <v/>
      </c>
      <c r="MD87" s="188" t="str">
        <f>IF((MC87&lt;&gt;""),IF(OR($F87&lt;&gt;$G87,PrSettings!$M$4="●"),(($F87-$G87)=(LZ87-MA87))*1,0),"")</f>
        <v/>
      </c>
      <c r="ME87" s="188" t="str">
        <f t="shared" si="1403"/>
        <v/>
      </c>
      <c r="MF87" s="188" t="str">
        <f>IF(MC87&lt;&gt;"",IF(ABS($F87-$G87)&gt;=PrSettings!$M$7,(ABS($F87-$G87-LZ87+MA87)&lt;=1)*1,IF(AND(MC87,$F87=$G87,$F87&gt;=PrSettings!$M$6),(ABS(LZ87-$F87)&lt;=1)*1,IF(AND(MC87,$F87+$G87&gt;=PrSettings!$M$8),(ABS(LZ87-$F87)+ABS(MA87-$G87)&lt;=1)*1,""))),"")</f>
        <v/>
      </c>
      <c r="MG87" s="220"/>
    </row>
    <row r="88" spans="1:345">
      <c r="B88" s="186">
        <f>INDEX(Groups!$C$7:$C$65,MATCH(C88,Groups!$D$7:$D$65,0))</f>
        <v>11</v>
      </c>
      <c r="C88" s="187" t="str">
        <f>CalcL!$P$27</f>
        <v>Croatia</v>
      </c>
      <c r="D88" s="188">
        <f>INDEX(Groups!$C$7:$C$65,MATCH(E88,Groups!$D$7:$D$65,0))</f>
        <v>74</v>
      </c>
      <c r="E88" s="187" t="str">
        <f>CalcL!$Q$27</f>
        <v>Ghana</v>
      </c>
      <c r="F88" s="189" t="str">
        <f>CalcL!$R$27</f>
        <v/>
      </c>
      <c r="G88" s="190" t="str">
        <f>CalcL!$S$27</f>
        <v/>
      </c>
      <c r="I88" s="186">
        <f t="shared" si="988"/>
        <v>11</v>
      </c>
      <c r="J88" s="187" t="str">
        <f t="shared" si="1274"/>
        <v>Croatia</v>
      </c>
      <c r="K88" s="188">
        <f t="shared" si="1275"/>
        <v>74</v>
      </c>
      <c r="L88" s="187" t="str">
        <f t="shared" si="1276"/>
        <v>Ghana</v>
      </c>
      <c r="M88" s="222"/>
      <c r="N88" s="222"/>
      <c r="O88" s="467"/>
      <c r="P88" s="188" t="str">
        <f t="shared" si="1277"/>
        <v/>
      </c>
      <c r="Q88" s="188" t="str">
        <f>IF((P88&lt;&gt;""),IF(OR($F88&lt;&gt;$G88,PrSettings!$M$4="●"),(($F88-$G88)=(M88-N88))*1,0),"")</f>
        <v/>
      </c>
      <c r="R88" s="188" t="str">
        <f t="shared" si="1278"/>
        <v/>
      </c>
      <c r="S88" s="188" t="str">
        <f>IF(P88&lt;&gt;"",IF(ABS($F88-$G88)&gt;=PrSettings!$M$7,(ABS($F88-$G88-M88+N88)&lt;=1)*1,IF(AND(P88,$F88=$G88,$F88&gt;=PrSettings!$M$6),(ABS(M88-$F88)&lt;=1)*1,IF(AND(P88,$F88+$G88&gt;=PrSettings!$M$8),(ABS(M88-$F88)+ABS(N88-$G88)&lt;=1)*1,""))),"")</f>
        <v/>
      </c>
      <c r="T88" s="468"/>
      <c r="V88" s="186">
        <f t="shared" si="993"/>
        <v>11</v>
      </c>
      <c r="W88" s="187" t="str">
        <f t="shared" si="1279"/>
        <v>Croatia</v>
      </c>
      <c r="X88" s="188">
        <f t="shared" si="1280"/>
        <v>74</v>
      </c>
      <c r="Y88" s="187" t="str">
        <f t="shared" si="1281"/>
        <v>Ghana</v>
      </c>
      <c r="Z88" s="222"/>
      <c r="AA88" s="222"/>
      <c r="AB88" s="467"/>
      <c r="AC88" s="188" t="str">
        <f t="shared" si="1282"/>
        <v/>
      </c>
      <c r="AD88" s="188" t="str">
        <f>IF((AC88&lt;&gt;""),IF(OR($F88&lt;&gt;$G88,PrSettings!$M$4="●"),(($F88-$G88)=(Z88-AA88))*1,0),"")</f>
        <v/>
      </c>
      <c r="AE88" s="188" t="str">
        <f t="shared" si="1283"/>
        <v/>
      </c>
      <c r="AF88" s="188" t="str">
        <f>IF(AC88&lt;&gt;"",IF(ABS($F88-$G88)&gt;=PrSettings!$M$7,(ABS($F88-$G88-Z88+AA88)&lt;=1)*1,IF(AND(AC88,$F88=$G88,$F88&gt;=PrSettings!$M$6),(ABS(Z88-$F88)&lt;=1)*1,IF(AND(AC88,$F88+$G88&gt;=PrSettings!$M$8),(ABS(Z88-$F88)+ABS(AA88-$G88)&lt;=1)*1,""))),"")</f>
        <v/>
      </c>
      <c r="AG88" s="468"/>
      <c r="AI88" s="186">
        <f t="shared" si="998"/>
        <v>11</v>
      </c>
      <c r="AJ88" s="187" t="str">
        <f t="shared" si="1284"/>
        <v>Croatia</v>
      </c>
      <c r="AK88" s="188">
        <f t="shared" si="1285"/>
        <v>74</v>
      </c>
      <c r="AL88" s="187" t="str">
        <f t="shared" si="1286"/>
        <v>Ghana</v>
      </c>
      <c r="AM88" s="222"/>
      <c r="AN88" s="222"/>
      <c r="AO88" s="467"/>
      <c r="AP88" s="188" t="str">
        <f t="shared" si="1287"/>
        <v/>
      </c>
      <c r="AQ88" s="188" t="str">
        <f>IF((AP88&lt;&gt;""),IF(OR($F88&lt;&gt;$G88,PrSettings!$M$4="●"),(($F88-$G88)=(AM88-AN88))*1,0),"")</f>
        <v/>
      </c>
      <c r="AR88" s="188" t="str">
        <f t="shared" si="1288"/>
        <v/>
      </c>
      <c r="AS88" s="188" t="str">
        <f>IF(AP88&lt;&gt;"",IF(ABS($F88-$G88)&gt;=PrSettings!$M$7,(ABS($F88-$G88-AM88+AN88)&lt;=1)*1,IF(AND(AP88,$F88=$G88,$F88&gt;=PrSettings!$M$6),(ABS(AM88-$F88)&lt;=1)*1,IF(AND(AP88,$F88+$G88&gt;=PrSettings!$M$8),(ABS(AM88-$F88)+ABS(AN88-$G88)&lt;=1)*1,""))),"")</f>
        <v/>
      </c>
      <c r="AT88" s="468"/>
      <c r="AV88" s="186">
        <f t="shared" si="1003"/>
        <v>11</v>
      </c>
      <c r="AW88" s="187" t="str">
        <f t="shared" si="1289"/>
        <v>Croatia</v>
      </c>
      <c r="AX88" s="188">
        <f t="shared" si="1290"/>
        <v>74</v>
      </c>
      <c r="AY88" s="187" t="str">
        <f t="shared" si="1291"/>
        <v>Ghana</v>
      </c>
      <c r="AZ88" s="222"/>
      <c r="BA88" s="222"/>
      <c r="BB88" s="467"/>
      <c r="BC88" s="188" t="str">
        <f t="shared" si="1292"/>
        <v/>
      </c>
      <c r="BD88" s="188" t="str">
        <f>IF((BC88&lt;&gt;""),IF(OR($F88&lt;&gt;$G88,PrSettings!$M$4="●"),(($F88-$G88)=(AZ88-BA88))*1,0),"")</f>
        <v/>
      </c>
      <c r="BE88" s="188" t="str">
        <f t="shared" si="1293"/>
        <v/>
      </c>
      <c r="BF88" s="188" t="str">
        <f>IF(BC88&lt;&gt;"",IF(ABS($F88-$G88)&gt;=PrSettings!$M$7,(ABS($F88-$G88-AZ88+BA88)&lt;=1)*1,IF(AND(BC88,$F88=$G88,$F88&gt;=PrSettings!$M$6),(ABS(AZ88-$F88)&lt;=1)*1,IF(AND(BC88,$F88+$G88&gt;=PrSettings!$M$8),(ABS(AZ88-$F88)+ABS(BA88-$G88)&lt;=1)*1,""))),"")</f>
        <v/>
      </c>
      <c r="BG88" s="468"/>
      <c r="BI88" s="186">
        <f t="shared" si="1008"/>
        <v>11</v>
      </c>
      <c r="BJ88" s="187" t="str">
        <f t="shared" si="1294"/>
        <v>Croatia</v>
      </c>
      <c r="BK88" s="188">
        <f t="shared" si="1295"/>
        <v>74</v>
      </c>
      <c r="BL88" s="187" t="str">
        <f t="shared" si="1296"/>
        <v>Ghana</v>
      </c>
      <c r="BM88" s="222"/>
      <c r="BN88" s="222"/>
      <c r="BO88" s="467"/>
      <c r="BP88" s="188" t="str">
        <f t="shared" si="1297"/>
        <v/>
      </c>
      <c r="BQ88" s="188" t="str">
        <f>IF((BP88&lt;&gt;""),IF(OR($F88&lt;&gt;$G88,PrSettings!$M$4="●"),(($F88-$G88)=(BM88-BN88))*1,0),"")</f>
        <v/>
      </c>
      <c r="BR88" s="188" t="str">
        <f t="shared" si="1298"/>
        <v/>
      </c>
      <c r="BS88" s="188" t="str">
        <f>IF(BP88&lt;&gt;"",IF(ABS($F88-$G88)&gt;=PrSettings!$M$7,(ABS($F88-$G88-BM88+BN88)&lt;=1)*1,IF(AND(BP88,$F88=$G88,$F88&gt;=PrSettings!$M$6),(ABS(BM88-$F88)&lt;=1)*1,IF(AND(BP88,$F88+$G88&gt;=PrSettings!$M$8),(ABS(BM88-$F88)+ABS(BN88-$G88)&lt;=1)*1,""))),"")</f>
        <v/>
      </c>
      <c r="BT88" s="468"/>
      <c r="BV88" s="186">
        <f t="shared" si="1013"/>
        <v>11</v>
      </c>
      <c r="BW88" s="187" t="str">
        <f t="shared" si="1299"/>
        <v>Croatia</v>
      </c>
      <c r="BX88" s="188">
        <f t="shared" si="1300"/>
        <v>74</v>
      </c>
      <c r="BY88" s="187" t="str">
        <f t="shared" si="1301"/>
        <v>Ghana</v>
      </c>
      <c r="BZ88" s="222"/>
      <c r="CA88" s="222"/>
      <c r="CB88" s="467"/>
      <c r="CC88" s="188" t="str">
        <f t="shared" si="1302"/>
        <v/>
      </c>
      <c r="CD88" s="188" t="str">
        <f>IF((CC88&lt;&gt;""),IF(OR($F88&lt;&gt;$G88,PrSettings!$M$4="●"),(($F88-$G88)=(BZ88-CA88))*1,0),"")</f>
        <v/>
      </c>
      <c r="CE88" s="188" t="str">
        <f t="shared" si="1303"/>
        <v/>
      </c>
      <c r="CF88" s="188" t="str">
        <f>IF(CC88&lt;&gt;"",IF(ABS($F88-$G88)&gt;=PrSettings!$M$7,(ABS($F88-$G88-BZ88+CA88)&lt;=1)*1,IF(AND(CC88,$F88=$G88,$F88&gt;=PrSettings!$M$6),(ABS(BZ88-$F88)&lt;=1)*1,IF(AND(CC88,$F88+$G88&gt;=PrSettings!$M$8),(ABS(BZ88-$F88)+ABS(CA88-$G88)&lt;=1)*1,""))),"")</f>
        <v/>
      </c>
      <c r="CG88" s="468"/>
      <c r="CI88" s="186">
        <f t="shared" si="1018"/>
        <v>11</v>
      </c>
      <c r="CJ88" s="187" t="str">
        <f t="shared" si="1304"/>
        <v>Croatia</v>
      </c>
      <c r="CK88" s="188">
        <f t="shared" si="1305"/>
        <v>74</v>
      </c>
      <c r="CL88" s="187" t="str">
        <f t="shared" si="1306"/>
        <v>Ghana</v>
      </c>
      <c r="CM88" s="222"/>
      <c r="CN88" s="222"/>
      <c r="CO88" s="467"/>
      <c r="CP88" s="188" t="str">
        <f t="shared" si="1307"/>
        <v/>
      </c>
      <c r="CQ88" s="188" t="str">
        <f>IF((CP88&lt;&gt;""),IF(OR($F88&lt;&gt;$G88,PrSettings!$M$4="●"),(($F88-$G88)=(CM88-CN88))*1,0),"")</f>
        <v/>
      </c>
      <c r="CR88" s="188" t="str">
        <f t="shared" si="1308"/>
        <v/>
      </c>
      <c r="CS88" s="188" t="str">
        <f>IF(CP88&lt;&gt;"",IF(ABS($F88-$G88)&gt;=PrSettings!$M$7,(ABS($F88-$G88-CM88+CN88)&lt;=1)*1,IF(AND(CP88,$F88=$G88,$F88&gt;=PrSettings!$M$6),(ABS(CM88-$F88)&lt;=1)*1,IF(AND(CP88,$F88+$G88&gt;=PrSettings!$M$8),(ABS(CM88-$F88)+ABS(CN88-$G88)&lt;=1)*1,""))),"")</f>
        <v/>
      </c>
      <c r="CT88" s="468"/>
      <c r="CV88" s="186">
        <f t="shared" si="1023"/>
        <v>11</v>
      </c>
      <c r="CW88" s="187" t="str">
        <f t="shared" si="1309"/>
        <v>Croatia</v>
      </c>
      <c r="CX88" s="188">
        <f t="shared" si="1310"/>
        <v>74</v>
      </c>
      <c r="CY88" s="187" t="str">
        <f t="shared" si="1311"/>
        <v>Ghana</v>
      </c>
      <c r="CZ88" s="222"/>
      <c r="DA88" s="222"/>
      <c r="DB88" s="467"/>
      <c r="DC88" s="188" t="str">
        <f t="shared" si="1312"/>
        <v/>
      </c>
      <c r="DD88" s="188" t="str">
        <f>IF((DC88&lt;&gt;""),IF(OR($F88&lt;&gt;$G88,PrSettings!$M$4="●"),(($F88-$G88)=(CZ88-DA88))*1,0),"")</f>
        <v/>
      </c>
      <c r="DE88" s="188" t="str">
        <f t="shared" si="1313"/>
        <v/>
      </c>
      <c r="DF88" s="188" t="str">
        <f>IF(DC88&lt;&gt;"",IF(ABS($F88-$G88)&gt;=PrSettings!$M$7,(ABS($F88-$G88-CZ88+DA88)&lt;=1)*1,IF(AND(DC88,$F88=$G88,$F88&gt;=PrSettings!$M$6),(ABS(CZ88-$F88)&lt;=1)*1,IF(AND(DC88,$F88+$G88&gt;=PrSettings!$M$8),(ABS(CZ88-$F88)+ABS(DA88-$G88)&lt;=1)*1,""))),"")</f>
        <v/>
      </c>
      <c r="DG88" s="468"/>
      <c r="DI88" s="186">
        <f t="shared" si="1028"/>
        <v>11</v>
      </c>
      <c r="DJ88" s="187" t="str">
        <f t="shared" si="1314"/>
        <v>Croatia</v>
      </c>
      <c r="DK88" s="188">
        <f t="shared" si="1315"/>
        <v>74</v>
      </c>
      <c r="DL88" s="187" t="str">
        <f t="shared" si="1316"/>
        <v>Ghana</v>
      </c>
      <c r="DM88" s="222"/>
      <c r="DN88" s="222"/>
      <c r="DO88" s="467"/>
      <c r="DP88" s="188" t="str">
        <f t="shared" si="1317"/>
        <v/>
      </c>
      <c r="DQ88" s="188" t="str">
        <f>IF((DP88&lt;&gt;""),IF(OR($F88&lt;&gt;$G88,PrSettings!$M$4="●"),(($F88-$G88)=(DM88-DN88))*1,0),"")</f>
        <v/>
      </c>
      <c r="DR88" s="188" t="str">
        <f t="shared" si="1318"/>
        <v/>
      </c>
      <c r="DS88" s="188" t="str">
        <f>IF(DP88&lt;&gt;"",IF(ABS($F88-$G88)&gt;=PrSettings!$M$7,(ABS($F88-$G88-DM88+DN88)&lt;=1)*1,IF(AND(DP88,$F88=$G88,$F88&gt;=PrSettings!$M$6),(ABS(DM88-$F88)&lt;=1)*1,IF(AND(DP88,$F88+$G88&gt;=PrSettings!$M$8),(ABS(DM88-$F88)+ABS(DN88-$G88)&lt;=1)*1,""))),"")</f>
        <v/>
      </c>
      <c r="DT88" s="468"/>
      <c r="DV88" s="186">
        <f t="shared" si="1033"/>
        <v>11</v>
      </c>
      <c r="DW88" s="187" t="str">
        <f t="shared" si="1319"/>
        <v>Croatia</v>
      </c>
      <c r="DX88" s="188">
        <f t="shared" si="1320"/>
        <v>74</v>
      </c>
      <c r="DY88" s="187" t="str">
        <f t="shared" si="1321"/>
        <v>Ghana</v>
      </c>
      <c r="DZ88" s="222"/>
      <c r="EA88" s="222"/>
      <c r="EB88" s="467"/>
      <c r="EC88" s="188" t="str">
        <f t="shared" si="1322"/>
        <v/>
      </c>
      <c r="ED88" s="188" t="str">
        <f>IF((EC88&lt;&gt;""),IF(OR($F88&lt;&gt;$G88,PrSettings!$M$4="●"),(($F88-$G88)=(DZ88-EA88))*1,0),"")</f>
        <v/>
      </c>
      <c r="EE88" s="188" t="str">
        <f t="shared" si="1323"/>
        <v/>
      </c>
      <c r="EF88" s="188" t="str">
        <f>IF(EC88&lt;&gt;"",IF(ABS($F88-$G88)&gt;=PrSettings!$M$7,(ABS($F88-$G88-DZ88+EA88)&lt;=1)*1,IF(AND(EC88,$F88=$G88,$F88&gt;=PrSettings!$M$6),(ABS(DZ88-$F88)&lt;=1)*1,IF(AND(EC88,$F88+$G88&gt;=PrSettings!$M$8),(ABS(DZ88-$F88)+ABS(EA88-$G88)&lt;=1)*1,""))),"")</f>
        <v/>
      </c>
      <c r="EG88" s="468"/>
      <c r="EI88" s="186">
        <f t="shared" si="1038"/>
        <v>11</v>
      </c>
      <c r="EJ88" s="187" t="str">
        <f t="shared" si="1324"/>
        <v>Croatia</v>
      </c>
      <c r="EK88" s="188">
        <f t="shared" si="1325"/>
        <v>74</v>
      </c>
      <c r="EL88" s="187" t="str">
        <f t="shared" si="1326"/>
        <v>Ghana</v>
      </c>
      <c r="EM88" s="222"/>
      <c r="EN88" s="222"/>
      <c r="EO88" s="467"/>
      <c r="EP88" s="188" t="str">
        <f t="shared" si="1327"/>
        <v/>
      </c>
      <c r="EQ88" s="188" t="str">
        <f>IF((EP88&lt;&gt;""),IF(OR($F88&lt;&gt;$G88,PrSettings!$M$4="●"),(($F88-$G88)=(EM88-EN88))*1,0),"")</f>
        <v/>
      </c>
      <c r="ER88" s="188" t="str">
        <f t="shared" si="1328"/>
        <v/>
      </c>
      <c r="ES88" s="188" t="str">
        <f>IF(EP88&lt;&gt;"",IF(ABS($F88-$G88)&gt;=PrSettings!$M$7,(ABS($F88-$G88-EM88+EN88)&lt;=1)*1,IF(AND(EP88,$F88=$G88,$F88&gt;=PrSettings!$M$6),(ABS(EM88-$F88)&lt;=1)*1,IF(AND(EP88,$F88+$G88&gt;=PrSettings!$M$8),(ABS(EM88-$F88)+ABS(EN88-$G88)&lt;=1)*1,""))),"")</f>
        <v/>
      </c>
      <c r="ET88" s="468"/>
      <c r="EV88" s="186">
        <f t="shared" si="1043"/>
        <v>11</v>
      </c>
      <c r="EW88" s="187" t="str">
        <f t="shared" si="1329"/>
        <v>Croatia</v>
      </c>
      <c r="EX88" s="188">
        <f t="shared" si="1330"/>
        <v>74</v>
      </c>
      <c r="EY88" s="187" t="str">
        <f t="shared" si="1331"/>
        <v>Ghana</v>
      </c>
      <c r="EZ88" s="222"/>
      <c r="FA88" s="222"/>
      <c r="FB88" s="467"/>
      <c r="FC88" s="188" t="str">
        <f t="shared" si="1332"/>
        <v/>
      </c>
      <c r="FD88" s="188" t="str">
        <f>IF((FC88&lt;&gt;""),IF(OR($F88&lt;&gt;$G88,PrSettings!$M$4="●"),(($F88-$G88)=(EZ88-FA88))*1,0),"")</f>
        <v/>
      </c>
      <c r="FE88" s="188" t="str">
        <f t="shared" si="1333"/>
        <v/>
      </c>
      <c r="FF88" s="188" t="str">
        <f>IF(FC88&lt;&gt;"",IF(ABS($F88-$G88)&gt;=PrSettings!$M$7,(ABS($F88-$G88-EZ88+FA88)&lt;=1)*1,IF(AND(FC88,$F88=$G88,$F88&gt;=PrSettings!$M$6),(ABS(EZ88-$F88)&lt;=1)*1,IF(AND(FC88,$F88+$G88&gt;=PrSettings!$M$8),(ABS(EZ88-$F88)+ABS(FA88-$G88)&lt;=1)*1,""))),"")</f>
        <v/>
      </c>
      <c r="FG88" s="468"/>
      <c r="FI88" s="186">
        <f t="shared" si="1048"/>
        <v>11</v>
      </c>
      <c r="FJ88" s="187" t="str">
        <f t="shared" si="1334"/>
        <v>Croatia</v>
      </c>
      <c r="FK88" s="188">
        <f t="shared" si="1335"/>
        <v>74</v>
      </c>
      <c r="FL88" s="187" t="str">
        <f t="shared" si="1336"/>
        <v>Ghana</v>
      </c>
      <c r="FM88" s="222"/>
      <c r="FN88" s="222"/>
      <c r="FO88" s="467"/>
      <c r="FP88" s="188" t="str">
        <f t="shared" si="1337"/>
        <v/>
      </c>
      <c r="FQ88" s="188" t="str">
        <f>IF((FP88&lt;&gt;""),IF(OR($F88&lt;&gt;$G88,PrSettings!$M$4="●"),(($F88-$G88)=(FM88-FN88))*1,0),"")</f>
        <v/>
      </c>
      <c r="FR88" s="188" t="str">
        <f t="shared" si="1338"/>
        <v/>
      </c>
      <c r="FS88" s="188" t="str">
        <f>IF(FP88&lt;&gt;"",IF(ABS($F88-$G88)&gt;=PrSettings!$M$7,(ABS($F88-$G88-FM88+FN88)&lt;=1)*1,IF(AND(FP88,$F88=$G88,$F88&gt;=PrSettings!$M$6),(ABS(FM88-$F88)&lt;=1)*1,IF(AND(FP88,$F88+$G88&gt;=PrSettings!$M$8),(ABS(FM88-$F88)+ABS(FN88-$G88)&lt;=1)*1,""))),"")</f>
        <v/>
      </c>
      <c r="FT88" s="468"/>
      <c r="FV88" s="186">
        <f t="shared" si="1053"/>
        <v>11</v>
      </c>
      <c r="FW88" s="187" t="str">
        <f t="shared" si="1339"/>
        <v>Croatia</v>
      </c>
      <c r="FX88" s="188">
        <f t="shared" si="1340"/>
        <v>74</v>
      </c>
      <c r="FY88" s="187" t="str">
        <f t="shared" si="1341"/>
        <v>Ghana</v>
      </c>
      <c r="FZ88" s="222"/>
      <c r="GA88" s="222"/>
      <c r="GB88" s="467"/>
      <c r="GC88" s="188" t="str">
        <f t="shared" si="1342"/>
        <v/>
      </c>
      <c r="GD88" s="188" t="str">
        <f>IF((GC88&lt;&gt;""),IF(OR($F88&lt;&gt;$G88,PrSettings!$M$4="●"),(($F88-$G88)=(FZ88-GA88))*1,0),"")</f>
        <v/>
      </c>
      <c r="GE88" s="188" t="str">
        <f t="shared" si="1343"/>
        <v/>
      </c>
      <c r="GF88" s="188" t="str">
        <f>IF(GC88&lt;&gt;"",IF(ABS($F88-$G88)&gt;=PrSettings!$M$7,(ABS($F88-$G88-FZ88+GA88)&lt;=1)*1,IF(AND(GC88,$F88=$G88,$F88&gt;=PrSettings!$M$6),(ABS(FZ88-$F88)&lt;=1)*1,IF(AND(GC88,$F88+$G88&gt;=PrSettings!$M$8),(ABS(FZ88-$F88)+ABS(GA88-$G88)&lt;=1)*1,""))),"")</f>
        <v/>
      </c>
      <c r="GG88" s="468"/>
      <c r="GI88" s="186">
        <f t="shared" si="1058"/>
        <v>11</v>
      </c>
      <c r="GJ88" s="187" t="str">
        <f t="shared" si="1344"/>
        <v>Croatia</v>
      </c>
      <c r="GK88" s="188">
        <f t="shared" si="1345"/>
        <v>74</v>
      </c>
      <c r="GL88" s="187" t="str">
        <f t="shared" si="1346"/>
        <v>Ghana</v>
      </c>
      <c r="GM88" s="222"/>
      <c r="GN88" s="222"/>
      <c r="GO88" s="467"/>
      <c r="GP88" s="188" t="str">
        <f t="shared" si="1347"/>
        <v/>
      </c>
      <c r="GQ88" s="188" t="str">
        <f>IF((GP88&lt;&gt;""),IF(OR($F88&lt;&gt;$G88,PrSettings!$M$4="●"),(($F88-$G88)=(GM88-GN88))*1,0),"")</f>
        <v/>
      </c>
      <c r="GR88" s="188" t="str">
        <f t="shared" si="1348"/>
        <v/>
      </c>
      <c r="GS88" s="188" t="str">
        <f>IF(GP88&lt;&gt;"",IF(ABS($F88-$G88)&gt;=PrSettings!$M$7,(ABS($F88-$G88-GM88+GN88)&lt;=1)*1,IF(AND(GP88,$F88=$G88,$F88&gt;=PrSettings!$M$6),(ABS(GM88-$F88)&lt;=1)*1,IF(AND(GP88,$F88+$G88&gt;=PrSettings!$M$8),(ABS(GM88-$F88)+ABS(GN88-$G88)&lt;=1)*1,""))),"")</f>
        <v/>
      </c>
      <c r="GT88" s="468"/>
      <c r="GV88" s="186">
        <f t="shared" si="1063"/>
        <v>11</v>
      </c>
      <c r="GW88" s="187" t="str">
        <f t="shared" si="1349"/>
        <v>Croatia</v>
      </c>
      <c r="GX88" s="188">
        <f t="shared" si="1350"/>
        <v>74</v>
      </c>
      <c r="GY88" s="187" t="str">
        <f t="shared" si="1351"/>
        <v>Ghana</v>
      </c>
      <c r="GZ88" s="222"/>
      <c r="HA88" s="222"/>
      <c r="HB88" s="467"/>
      <c r="HC88" s="188" t="str">
        <f t="shared" si="1352"/>
        <v/>
      </c>
      <c r="HD88" s="188" t="str">
        <f>IF((HC88&lt;&gt;""),IF(OR($F88&lt;&gt;$G88,PrSettings!$M$4="●"),(($F88-$G88)=(GZ88-HA88))*1,0),"")</f>
        <v/>
      </c>
      <c r="HE88" s="188" t="str">
        <f t="shared" si="1353"/>
        <v/>
      </c>
      <c r="HF88" s="188" t="str">
        <f>IF(HC88&lt;&gt;"",IF(ABS($F88-$G88)&gt;=PrSettings!$M$7,(ABS($F88-$G88-GZ88+HA88)&lt;=1)*1,IF(AND(HC88,$F88=$G88,$F88&gt;=PrSettings!$M$6),(ABS(GZ88-$F88)&lt;=1)*1,IF(AND(HC88,$F88+$G88&gt;=PrSettings!$M$8),(ABS(GZ88-$F88)+ABS(HA88-$G88)&lt;=1)*1,""))),"")</f>
        <v/>
      </c>
      <c r="HG88" s="468"/>
      <c r="HI88" s="186">
        <f t="shared" si="1068"/>
        <v>11</v>
      </c>
      <c r="HJ88" s="187" t="str">
        <f t="shared" si="1354"/>
        <v>Croatia</v>
      </c>
      <c r="HK88" s="188">
        <f t="shared" si="1355"/>
        <v>74</v>
      </c>
      <c r="HL88" s="187" t="str">
        <f t="shared" si="1356"/>
        <v>Ghana</v>
      </c>
      <c r="HM88" s="222"/>
      <c r="HN88" s="222"/>
      <c r="HO88" s="467"/>
      <c r="HP88" s="188" t="str">
        <f t="shared" si="1357"/>
        <v/>
      </c>
      <c r="HQ88" s="188" t="str">
        <f>IF((HP88&lt;&gt;""),IF(OR($F88&lt;&gt;$G88,PrSettings!$M$4="●"),(($F88-$G88)=(HM88-HN88))*1,0),"")</f>
        <v/>
      </c>
      <c r="HR88" s="188" t="str">
        <f t="shared" si="1358"/>
        <v/>
      </c>
      <c r="HS88" s="188" t="str">
        <f>IF(HP88&lt;&gt;"",IF(ABS($F88-$G88)&gt;=PrSettings!$M$7,(ABS($F88-$G88-HM88+HN88)&lt;=1)*1,IF(AND(HP88,$F88=$G88,$F88&gt;=PrSettings!$M$6),(ABS(HM88-$F88)&lt;=1)*1,IF(AND(HP88,$F88+$G88&gt;=PrSettings!$M$8),(ABS(HM88-$F88)+ABS(HN88-$G88)&lt;=1)*1,""))),"")</f>
        <v/>
      </c>
      <c r="HT88" s="468"/>
      <c r="HV88" s="186">
        <f t="shared" si="1073"/>
        <v>11</v>
      </c>
      <c r="HW88" s="187" t="str">
        <f t="shared" si="1359"/>
        <v>Croatia</v>
      </c>
      <c r="HX88" s="188">
        <f t="shared" si="1360"/>
        <v>74</v>
      </c>
      <c r="HY88" s="187" t="str">
        <f t="shared" si="1361"/>
        <v>Ghana</v>
      </c>
      <c r="HZ88" s="222"/>
      <c r="IA88" s="222"/>
      <c r="IB88" s="467"/>
      <c r="IC88" s="188" t="str">
        <f t="shared" si="1362"/>
        <v/>
      </c>
      <c r="ID88" s="188" t="str">
        <f>IF((IC88&lt;&gt;""),IF(OR($F88&lt;&gt;$G88,PrSettings!$M$4="●"),(($F88-$G88)=(HZ88-IA88))*1,0),"")</f>
        <v/>
      </c>
      <c r="IE88" s="188" t="str">
        <f t="shared" si="1363"/>
        <v/>
      </c>
      <c r="IF88" s="188" t="str">
        <f>IF(IC88&lt;&gt;"",IF(ABS($F88-$G88)&gt;=PrSettings!$M$7,(ABS($F88-$G88-HZ88+IA88)&lt;=1)*1,IF(AND(IC88,$F88=$G88,$F88&gt;=PrSettings!$M$6),(ABS(HZ88-$F88)&lt;=1)*1,IF(AND(IC88,$F88+$G88&gt;=PrSettings!$M$8),(ABS(HZ88-$F88)+ABS(IA88-$G88)&lt;=1)*1,""))),"")</f>
        <v/>
      </c>
      <c r="IG88" s="468"/>
      <c r="II88" s="186">
        <f t="shared" si="1078"/>
        <v>11</v>
      </c>
      <c r="IJ88" s="187" t="str">
        <f t="shared" si="1364"/>
        <v>Croatia</v>
      </c>
      <c r="IK88" s="188">
        <f t="shared" si="1365"/>
        <v>74</v>
      </c>
      <c r="IL88" s="187" t="str">
        <f t="shared" si="1366"/>
        <v>Ghana</v>
      </c>
      <c r="IM88" s="222"/>
      <c r="IN88" s="222"/>
      <c r="IO88" s="467"/>
      <c r="IP88" s="188" t="str">
        <f t="shared" si="1367"/>
        <v/>
      </c>
      <c r="IQ88" s="188" t="str">
        <f>IF((IP88&lt;&gt;""),IF(OR($F88&lt;&gt;$G88,PrSettings!$M$4="●"),(($F88-$G88)=(IM88-IN88))*1,0),"")</f>
        <v/>
      </c>
      <c r="IR88" s="188" t="str">
        <f t="shared" si="1368"/>
        <v/>
      </c>
      <c r="IS88" s="188" t="str">
        <f>IF(IP88&lt;&gt;"",IF(ABS($F88-$G88)&gt;=PrSettings!$M$7,(ABS($F88-$G88-IM88+IN88)&lt;=1)*1,IF(AND(IP88,$F88=$G88,$F88&gt;=PrSettings!$M$6),(ABS(IM88-$F88)&lt;=1)*1,IF(AND(IP88,$F88+$G88&gt;=PrSettings!$M$8),(ABS(IM88-$F88)+ABS(IN88-$G88)&lt;=1)*1,""))),"")</f>
        <v/>
      </c>
      <c r="IT88" s="468"/>
      <c r="IV88" s="186">
        <f t="shared" si="1083"/>
        <v>11</v>
      </c>
      <c r="IW88" s="187" t="str">
        <f t="shared" si="1369"/>
        <v>Croatia</v>
      </c>
      <c r="IX88" s="188">
        <f t="shared" si="1370"/>
        <v>74</v>
      </c>
      <c r="IY88" s="187" t="str">
        <f t="shared" si="1371"/>
        <v>Ghana</v>
      </c>
      <c r="IZ88" s="222"/>
      <c r="JA88" s="222"/>
      <c r="JB88" s="467"/>
      <c r="JC88" s="188" t="str">
        <f t="shared" si="1372"/>
        <v/>
      </c>
      <c r="JD88" s="188" t="str">
        <f>IF((JC88&lt;&gt;""),IF(OR($F88&lt;&gt;$G88,PrSettings!$M$4="●"),(($F88-$G88)=(IZ88-JA88))*1,0),"")</f>
        <v/>
      </c>
      <c r="JE88" s="188" t="str">
        <f t="shared" si="1373"/>
        <v/>
      </c>
      <c r="JF88" s="188" t="str">
        <f>IF(JC88&lt;&gt;"",IF(ABS($F88-$G88)&gt;=PrSettings!$M$7,(ABS($F88-$G88-IZ88+JA88)&lt;=1)*1,IF(AND(JC88,$F88=$G88,$F88&gt;=PrSettings!$M$6),(ABS(IZ88-$F88)&lt;=1)*1,IF(AND(JC88,$F88+$G88&gt;=PrSettings!$M$8),(ABS(IZ88-$F88)+ABS(JA88-$G88)&lt;=1)*1,""))),"")</f>
        <v/>
      </c>
      <c r="JG88" s="468"/>
      <c r="JI88" s="186">
        <f t="shared" si="1088"/>
        <v>11</v>
      </c>
      <c r="JJ88" s="187" t="str">
        <f t="shared" si="1374"/>
        <v>Croatia</v>
      </c>
      <c r="JK88" s="188">
        <f t="shared" si="1375"/>
        <v>74</v>
      </c>
      <c r="JL88" s="187" t="str">
        <f t="shared" si="1376"/>
        <v>Ghana</v>
      </c>
      <c r="JM88" s="222"/>
      <c r="JN88" s="222"/>
      <c r="JO88" s="467"/>
      <c r="JP88" s="188" t="str">
        <f t="shared" si="1377"/>
        <v/>
      </c>
      <c r="JQ88" s="188" t="str">
        <f>IF((JP88&lt;&gt;""),IF(OR($F88&lt;&gt;$G88,PrSettings!$M$4="●"),(($F88-$G88)=(JM88-JN88))*1,0),"")</f>
        <v/>
      </c>
      <c r="JR88" s="188" t="str">
        <f t="shared" si="1378"/>
        <v/>
      </c>
      <c r="JS88" s="188" t="str">
        <f>IF(JP88&lt;&gt;"",IF(ABS($F88-$G88)&gt;=PrSettings!$M$7,(ABS($F88-$G88-JM88+JN88)&lt;=1)*1,IF(AND(JP88,$F88=$G88,$F88&gt;=PrSettings!$M$6),(ABS(JM88-$F88)&lt;=1)*1,IF(AND(JP88,$F88+$G88&gt;=PrSettings!$M$8),(ABS(JM88-$F88)+ABS(JN88-$G88)&lt;=1)*1,""))),"")</f>
        <v/>
      </c>
      <c r="JT88" s="468"/>
      <c r="JV88" s="186">
        <f t="shared" si="1093"/>
        <v>11</v>
      </c>
      <c r="JW88" s="187" t="str">
        <f t="shared" si="1379"/>
        <v>Croatia</v>
      </c>
      <c r="JX88" s="188">
        <f t="shared" si="1380"/>
        <v>74</v>
      </c>
      <c r="JY88" s="187" t="str">
        <f t="shared" si="1381"/>
        <v>Ghana</v>
      </c>
      <c r="JZ88" s="222"/>
      <c r="KA88" s="222"/>
      <c r="KB88" s="467"/>
      <c r="KC88" s="188" t="str">
        <f t="shared" si="1382"/>
        <v/>
      </c>
      <c r="KD88" s="188" t="str">
        <f>IF((KC88&lt;&gt;""),IF(OR($F88&lt;&gt;$G88,PrSettings!$M$4="●"),(($F88-$G88)=(JZ88-KA88))*1,0),"")</f>
        <v/>
      </c>
      <c r="KE88" s="188" t="str">
        <f t="shared" si="1383"/>
        <v/>
      </c>
      <c r="KF88" s="188" t="str">
        <f>IF(KC88&lt;&gt;"",IF(ABS($F88-$G88)&gt;=PrSettings!$M$7,(ABS($F88-$G88-JZ88+KA88)&lt;=1)*1,IF(AND(KC88,$F88=$G88,$F88&gt;=PrSettings!$M$6),(ABS(JZ88-$F88)&lt;=1)*1,IF(AND(KC88,$F88+$G88&gt;=PrSettings!$M$8),(ABS(JZ88-$F88)+ABS(KA88-$G88)&lt;=1)*1,""))),"")</f>
        <v/>
      </c>
      <c r="KG88" s="468"/>
      <c r="KI88" s="186">
        <f t="shared" si="1098"/>
        <v>11</v>
      </c>
      <c r="KJ88" s="187" t="str">
        <f t="shared" si="1384"/>
        <v>Croatia</v>
      </c>
      <c r="KK88" s="188">
        <f t="shared" si="1385"/>
        <v>74</v>
      </c>
      <c r="KL88" s="187" t="str">
        <f t="shared" si="1386"/>
        <v>Ghana</v>
      </c>
      <c r="KM88" s="222"/>
      <c r="KN88" s="222"/>
      <c r="KO88" s="467"/>
      <c r="KP88" s="188" t="str">
        <f t="shared" si="1387"/>
        <v/>
      </c>
      <c r="KQ88" s="188" t="str">
        <f>IF((KP88&lt;&gt;""),IF(OR($F88&lt;&gt;$G88,PrSettings!$M$4="●"),(($F88-$G88)=(KM88-KN88))*1,0),"")</f>
        <v/>
      </c>
      <c r="KR88" s="188" t="str">
        <f t="shared" si="1388"/>
        <v/>
      </c>
      <c r="KS88" s="188" t="str">
        <f>IF(KP88&lt;&gt;"",IF(ABS($F88-$G88)&gt;=PrSettings!$M$7,(ABS($F88-$G88-KM88+KN88)&lt;=1)*1,IF(AND(KP88,$F88=$G88,$F88&gt;=PrSettings!$M$6),(ABS(KM88-$F88)&lt;=1)*1,IF(AND(KP88,$F88+$G88&gt;=PrSettings!$M$8),(ABS(KM88-$F88)+ABS(KN88-$G88)&lt;=1)*1,""))),"")</f>
        <v/>
      </c>
      <c r="KT88" s="468"/>
      <c r="KV88" s="186">
        <f t="shared" si="1103"/>
        <v>11</v>
      </c>
      <c r="KW88" s="187" t="str">
        <f t="shared" si="1389"/>
        <v>Croatia</v>
      </c>
      <c r="KX88" s="188">
        <f t="shared" si="1390"/>
        <v>74</v>
      </c>
      <c r="KY88" s="187" t="str">
        <f t="shared" si="1391"/>
        <v>Ghana</v>
      </c>
      <c r="KZ88" s="222"/>
      <c r="LA88" s="222"/>
      <c r="LB88" s="467"/>
      <c r="LC88" s="188" t="str">
        <f t="shared" si="1392"/>
        <v/>
      </c>
      <c r="LD88" s="188" t="str">
        <f>IF((LC88&lt;&gt;""),IF(OR($F88&lt;&gt;$G88,PrSettings!$M$4="●"),(($F88-$G88)=(KZ88-LA88))*1,0),"")</f>
        <v/>
      </c>
      <c r="LE88" s="188" t="str">
        <f t="shared" si="1393"/>
        <v/>
      </c>
      <c r="LF88" s="188" t="str">
        <f>IF(LC88&lt;&gt;"",IF(ABS($F88-$G88)&gt;=PrSettings!$M$7,(ABS($F88-$G88-KZ88+LA88)&lt;=1)*1,IF(AND(LC88,$F88=$G88,$F88&gt;=PrSettings!$M$6),(ABS(KZ88-$F88)&lt;=1)*1,IF(AND(LC88,$F88+$G88&gt;=PrSettings!$M$8),(ABS(KZ88-$F88)+ABS(LA88-$G88)&lt;=1)*1,""))),"")</f>
        <v/>
      </c>
      <c r="LG88" s="468"/>
      <c r="LI88" s="186">
        <f t="shared" si="1108"/>
        <v>11</v>
      </c>
      <c r="LJ88" s="187" t="str">
        <f t="shared" si="1394"/>
        <v>Croatia</v>
      </c>
      <c r="LK88" s="188">
        <f t="shared" si="1395"/>
        <v>74</v>
      </c>
      <c r="LL88" s="187" t="str">
        <f t="shared" si="1396"/>
        <v>Ghana</v>
      </c>
      <c r="LM88" s="222"/>
      <c r="LN88" s="222"/>
      <c r="LO88" s="467"/>
      <c r="LP88" s="188" t="str">
        <f t="shared" si="1397"/>
        <v/>
      </c>
      <c r="LQ88" s="188" t="str">
        <f>IF((LP88&lt;&gt;""),IF(OR($F88&lt;&gt;$G88,PrSettings!$M$4="●"),(($F88-$G88)=(LM88-LN88))*1,0),"")</f>
        <v/>
      </c>
      <c r="LR88" s="188" t="str">
        <f t="shared" si="1398"/>
        <v/>
      </c>
      <c r="LS88" s="188" t="str">
        <f>IF(LP88&lt;&gt;"",IF(ABS($F88-$G88)&gt;=PrSettings!$M$7,(ABS($F88-$G88-LM88+LN88)&lt;=1)*1,IF(AND(LP88,$F88=$G88,$F88&gt;=PrSettings!$M$6),(ABS(LM88-$F88)&lt;=1)*1,IF(AND(LP88,$F88+$G88&gt;=PrSettings!$M$8),(ABS(LM88-$F88)+ABS(LN88-$G88)&lt;=1)*1,""))),"")</f>
        <v/>
      </c>
      <c r="LT88" s="468"/>
      <c r="LV88" s="186">
        <f t="shared" si="1113"/>
        <v>11</v>
      </c>
      <c r="LW88" s="187" t="str">
        <f t="shared" si="1399"/>
        <v>Croatia</v>
      </c>
      <c r="LX88" s="188">
        <f t="shared" si="1400"/>
        <v>74</v>
      </c>
      <c r="LY88" s="187" t="str">
        <f t="shared" si="1401"/>
        <v>Ghana</v>
      </c>
      <c r="LZ88" s="222"/>
      <c r="MA88" s="222"/>
      <c r="MB88" s="467"/>
      <c r="MC88" s="188" t="str">
        <f t="shared" si="1402"/>
        <v/>
      </c>
      <c r="MD88" s="188" t="str">
        <f>IF((MC88&lt;&gt;""),IF(OR($F88&lt;&gt;$G88,PrSettings!$M$4="●"),(($F88-$G88)=(LZ88-MA88))*1,0),"")</f>
        <v/>
      </c>
      <c r="ME88" s="188" t="str">
        <f t="shared" si="1403"/>
        <v/>
      </c>
      <c r="MF88" s="188" t="str">
        <f>IF(MC88&lt;&gt;"",IF(ABS($F88-$G88)&gt;=PrSettings!$M$7,(ABS($F88-$G88-LZ88+MA88)&lt;=1)*1,IF(AND(MC88,$F88=$G88,$F88&gt;=PrSettings!$M$6),(ABS(LZ88-$F88)&lt;=1)*1,IF(AND(MC88,$F88+$G88&gt;=PrSettings!$M$8),(ABS(LZ88-$F88)+ABS(MA88-$G88)&lt;=1)*1,""))),"")</f>
        <v/>
      </c>
      <c r="MG88" s="468"/>
    </row>
    <row r="89" spans="1:345" s="22" customFormat="1" ht="24" customHeight="1">
      <c r="A89" s="183"/>
      <c r="B89" s="195" t="str">
        <f>Language!$E$214</f>
        <v>Round of 32</v>
      </c>
      <c r="C89" s="201"/>
      <c r="D89" s="201"/>
      <c r="E89" s="198"/>
      <c r="F89" s="202"/>
      <c r="G89" s="203"/>
      <c r="I89" s="195" t="str">
        <f t="shared" ref="I89:I106" si="1404">$B89</f>
        <v>Round of 32</v>
      </c>
      <c r="J89" s="197"/>
      <c r="K89" s="197"/>
      <c r="L89" s="198"/>
      <c r="M89" s="226"/>
      <c r="N89" s="227"/>
      <c r="O89" s="199"/>
      <c r="P89" s="210"/>
      <c r="Q89" s="210"/>
      <c r="R89" s="198"/>
      <c r="S89" s="198"/>
      <c r="T89" s="211"/>
      <c r="V89" s="195" t="str">
        <f t="shared" ref="V89:V106" si="1405">$B89</f>
        <v>Round of 32</v>
      </c>
      <c r="W89" s="197"/>
      <c r="X89" s="197"/>
      <c r="Y89" s="198"/>
      <c r="Z89" s="226"/>
      <c r="AA89" s="227"/>
      <c r="AB89" s="199"/>
      <c r="AC89" s="210"/>
      <c r="AD89" s="210"/>
      <c r="AE89" s="198"/>
      <c r="AF89" s="198"/>
      <c r="AG89" s="211"/>
      <c r="AI89" s="195" t="str">
        <f t="shared" ref="AI89:AI106" si="1406">$B89</f>
        <v>Round of 32</v>
      </c>
      <c r="AJ89" s="197"/>
      <c r="AK89" s="197"/>
      <c r="AL89" s="198"/>
      <c r="AM89" s="226"/>
      <c r="AN89" s="227"/>
      <c r="AO89" s="199"/>
      <c r="AP89" s="210"/>
      <c r="AQ89" s="210"/>
      <c r="AR89" s="198"/>
      <c r="AS89" s="198"/>
      <c r="AT89" s="211"/>
      <c r="AV89" s="195" t="str">
        <f t="shared" ref="AV89:AV106" si="1407">$B89</f>
        <v>Round of 32</v>
      </c>
      <c r="AW89" s="197"/>
      <c r="AX89" s="197"/>
      <c r="AY89" s="198"/>
      <c r="AZ89" s="226"/>
      <c r="BA89" s="227"/>
      <c r="BB89" s="199"/>
      <c r="BC89" s="210"/>
      <c r="BD89" s="210"/>
      <c r="BE89" s="198"/>
      <c r="BF89" s="198"/>
      <c r="BG89" s="211"/>
      <c r="BI89" s="195" t="str">
        <f t="shared" ref="BI89:BI106" si="1408">$B89</f>
        <v>Round of 32</v>
      </c>
      <c r="BJ89" s="197"/>
      <c r="BK89" s="197"/>
      <c r="BL89" s="198"/>
      <c r="BM89" s="226"/>
      <c r="BN89" s="227"/>
      <c r="BO89" s="199"/>
      <c r="BP89" s="210"/>
      <c r="BQ89" s="210"/>
      <c r="BR89" s="198"/>
      <c r="BS89" s="198"/>
      <c r="BT89" s="211"/>
      <c r="BV89" s="195" t="str">
        <f t="shared" ref="BV89:BV106" si="1409">$B89</f>
        <v>Round of 32</v>
      </c>
      <c r="BW89" s="197"/>
      <c r="BX89" s="197"/>
      <c r="BY89" s="198"/>
      <c r="BZ89" s="226"/>
      <c r="CA89" s="227"/>
      <c r="CB89" s="199"/>
      <c r="CC89" s="210"/>
      <c r="CD89" s="210"/>
      <c r="CE89" s="198"/>
      <c r="CF89" s="198"/>
      <c r="CG89" s="211"/>
      <c r="CI89" s="195" t="str">
        <f t="shared" ref="CI89:CI106" si="1410">$B89</f>
        <v>Round of 32</v>
      </c>
      <c r="CJ89" s="197"/>
      <c r="CK89" s="197"/>
      <c r="CL89" s="198"/>
      <c r="CM89" s="226"/>
      <c r="CN89" s="227"/>
      <c r="CO89" s="199"/>
      <c r="CP89" s="210"/>
      <c r="CQ89" s="210"/>
      <c r="CR89" s="198"/>
      <c r="CS89" s="198"/>
      <c r="CT89" s="211"/>
      <c r="CV89" s="195" t="str">
        <f t="shared" ref="CV89:CV106" si="1411">$B89</f>
        <v>Round of 32</v>
      </c>
      <c r="CW89" s="197"/>
      <c r="CX89" s="197"/>
      <c r="CY89" s="198"/>
      <c r="CZ89" s="226"/>
      <c r="DA89" s="227"/>
      <c r="DB89" s="199"/>
      <c r="DC89" s="210"/>
      <c r="DD89" s="210"/>
      <c r="DE89" s="198"/>
      <c r="DF89" s="198"/>
      <c r="DG89" s="211"/>
      <c r="DI89" s="195" t="str">
        <f t="shared" ref="DI89:DI106" si="1412">$B89</f>
        <v>Round of 32</v>
      </c>
      <c r="DJ89" s="197"/>
      <c r="DK89" s="197"/>
      <c r="DL89" s="198"/>
      <c r="DM89" s="226"/>
      <c r="DN89" s="227"/>
      <c r="DO89" s="199"/>
      <c r="DP89" s="210"/>
      <c r="DQ89" s="210"/>
      <c r="DR89" s="198"/>
      <c r="DS89" s="198"/>
      <c r="DT89" s="211"/>
      <c r="DV89" s="195" t="str">
        <f t="shared" ref="DV89:DV106" si="1413">$B89</f>
        <v>Round of 32</v>
      </c>
      <c r="DW89" s="197"/>
      <c r="DX89" s="197"/>
      <c r="DY89" s="198"/>
      <c r="DZ89" s="226"/>
      <c r="EA89" s="227"/>
      <c r="EB89" s="199"/>
      <c r="EC89" s="210"/>
      <c r="ED89" s="210"/>
      <c r="EE89" s="198"/>
      <c r="EF89" s="198"/>
      <c r="EG89" s="211"/>
      <c r="EI89" s="195" t="str">
        <f t="shared" ref="EI89:EI106" si="1414">$B89</f>
        <v>Round of 32</v>
      </c>
      <c r="EJ89" s="197"/>
      <c r="EK89" s="197"/>
      <c r="EL89" s="198"/>
      <c r="EM89" s="226"/>
      <c r="EN89" s="227"/>
      <c r="EO89" s="199"/>
      <c r="EP89" s="210"/>
      <c r="EQ89" s="210"/>
      <c r="ER89" s="198"/>
      <c r="ES89" s="198"/>
      <c r="ET89" s="211"/>
      <c r="EV89" s="195" t="str">
        <f t="shared" ref="EV89:EV106" si="1415">$B89</f>
        <v>Round of 32</v>
      </c>
      <c r="EW89" s="197"/>
      <c r="EX89" s="197"/>
      <c r="EY89" s="198"/>
      <c r="EZ89" s="226"/>
      <c r="FA89" s="227"/>
      <c r="FB89" s="199"/>
      <c r="FC89" s="210"/>
      <c r="FD89" s="210"/>
      <c r="FE89" s="198"/>
      <c r="FF89" s="198"/>
      <c r="FG89" s="211"/>
      <c r="FI89" s="195" t="str">
        <f t="shared" ref="FI89:FI106" si="1416">$B89</f>
        <v>Round of 32</v>
      </c>
      <c r="FJ89" s="197"/>
      <c r="FK89" s="197"/>
      <c r="FL89" s="198"/>
      <c r="FM89" s="226"/>
      <c r="FN89" s="227"/>
      <c r="FO89" s="199"/>
      <c r="FP89" s="210"/>
      <c r="FQ89" s="210"/>
      <c r="FR89" s="198"/>
      <c r="FS89" s="198"/>
      <c r="FT89" s="211"/>
      <c r="FV89" s="195" t="str">
        <f t="shared" ref="FV89:FV106" si="1417">$B89</f>
        <v>Round of 32</v>
      </c>
      <c r="FW89" s="197"/>
      <c r="FX89" s="197"/>
      <c r="FY89" s="198"/>
      <c r="FZ89" s="226"/>
      <c r="GA89" s="227"/>
      <c r="GB89" s="199"/>
      <c r="GC89" s="210"/>
      <c r="GD89" s="210"/>
      <c r="GE89" s="198"/>
      <c r="GF89" s="198"/>
      <c r="GG89" s="211"/>
      <c r="GI89" s="195" t="str">
        <f t="shared" ref="GI89:GI106" si="1418">$B89</f>
        <v>Round of 32</v>
      </c>
      <c r="GJ89" s="197"/>
      <c r="GK89" s="197"/>
      <c r="GL89" s="198"/>
      <c r="GM89" s="226"/>
      <c r="GN89" s="227"/>
      <c r="GO89" s="199"/>
      <c r="GP89" s="210"/>
      <c r="GQ89" s="210"/>
      <c r="GR89" s="198"/>
      <c r="GS89" s="198"/>
      <c r="GT89" s="211"/>
      <c r="GV89" s="195" t="str">
        <f t="shared" ref="GV89:GV106" si="1419">$B89</f>
        <v>Round of 32</v>
      </c>
      <c r="GW89" s="197"/>
      <c r="GX89" s="197"/>
      <c r="GY89" s="198"/>
      <c r="GZ89" s="226"/>
      <c r="HA89" s="227"/>
      <c r="HB89" s="199"/>
      <c r="HC89" s="210"/>
      <c r="HD89" s="210"/>
      <c r="HE89" s="198"/>
      <c r="HF89" s="198"/>
      <c r="HG89" s="211"/>
      <c r="HI89" s="195" t="str">
        <f t="shared" ref="HI89:HI106" si="1420">$B89</f>
        <v>Round of 32</v>
      </c>
      <c r="HJ89" s="197"/>
      <c r="HK89" s="197"/>
      <c r="HL89" s="198"/>
      <c r="HM89" s="226"/>
      <c r="HN89" s="227"/>
      <c r="HO89" s="199"/>
      <c r="HP89" s="210"/>
      <c r="HQ89" s="210"/>
      <c r="HR89" s="198"/>
      <c r="HS89" s="198"/>
      <c r="HT89" s="211"/>
      <c r="HV89" s="195" t="str">
        <f t="shared" ref="HV89:HV106" si="1421">$B89</f>
        <v>Round of 32</v>
      </c>
      <c r="HW89" s="197"/>
      <c r="HX89" s="197"/>
      <c r="HY89" s="198"/>
      <c r="HZ89" s="226"/>
      <c r="IA89" s="227"/>
      <c r="IB89" s="199"/>
      <c r="IC89" s="210"/>
      <c r="ID89" s="210"/>
      <c r="IE89" s="198"/>
      <c r="IF89" s="198"/>
      <c r="IG89" s="211"/>
      <c r="II89" s="195" t="str">
        <f t="shared" ref="II89:II106" si="1422">$B89</f>
        <v>Round of 32</v>
      </c>
      <c r="IJ89" s="197"/>
      <c r="IK89" s="197"/>
      <c r="IL89" s="198"/>
      <c r="IM89" s="226"/>
      <c r="IN89" s="227"/>
      <c r="IO89" s="199"/>
      <c r="IP89" s="210"/>
      <c r="IQ89" s="210"/>
      <c r="IR89" s="198"/>
      <c r="IS89" s="198"/>
      <c r="IT89" s="211"/>
      <c r="IV89" s="195" t="str">
        <f t="shared" ref="IV89:IV106" si="1423">$B89</f>
        <v>Round of 32</v>
      </c>
      <c r="IW89" s="197"/>
      <c r="IX89" s="197"/>
      <c r="IY89" s="198"/>
      <c r="IZ89" s="226"/>
      <c r="JA89" s="227"/>
      <c r="JB89" s="199"/>
      <c r="JC89" s="210"/>
      <c r="JD89" s="210"/>
      <c r="JE89" s="198"/>
      <c r="JF89" s="198"/>
      <c r="JG89" s="211"/>
      <c r="JI89" s="195" t="str">
        <f t="shared" ref="JI89:JI106" si="1424">$B89</f>
        <v>Round of 32</v>
      </c>
      <c r="JJ89" s="197"/>
      <c r="JK89" s="197"/>
      <c r="JL89" s="198"/>
      <c r="JM89" s="226"/>
      <c r="JN89" s="227"/>
      <c r="JO89" s="199"/>
      <c r="JP89" s="210"/>
      <c r="JQ89" s="210"/>
      <c r="JR89" s="198"/>
      <c r="JS89" s="198"/>
      <c r="JT89" s="211"/>
      <c r="JV89" s="195" t="str">
        <f t="shared" ref="JV89:JV106" si="1425">$B89</f>
        <v>Round of 32</v>
      </c>
      <c r="JW89" s="197"/>
      <c r="JX89" s="197"/>
      <c r="JY89" s="198"/>
      <c r="JZ89" s="226"/>
      <c r="KA89" s="227"/>
      <c r="KB89" s="199"/>
      <c r="KC89" s="210"/>
      <c r="KD89" s="210"/>
      <c r="KE89" s="198"/>
      <c r="KF89" s="198"/>
      <c r="KG89" s="211"/>
      <c r="KI89" s="195" t="str">
        <f t="shared" ref="KI89:KI106" si="1426">$B89</f>
        <v>Round of 32</v>
      </c>
      <c r="KJ89" s="197"/>
      <c r="KK89" s="197"/>
      <c r="KL89" s="198"/>
      <c r="KM89" s="226"/>
      <c r="KN89" s="227"/>
      <c r="KO89" s="199"/>
      <c r="KP89" s="210"/>
      <c r="KQ89" s="210"/>
      <c r="KR89" s="198"/>
      <c r="KS89" s="198"/>
      <c r="KT89" s="211"/>
      <c r="KV89" s="195" t="str">
        <f t="shared" ref="KV89:KV106" si="1427">$B89</f>
        <v>Round of 32</v>
      </c>
      <c r="KW89" s="197"/>
      <c r="KX89" s="197"/>
      <c r="KY89" s="198"/>
      <c r="KZ89" s="226"/>
      <c r="LA89" s="227"/>
      <c r="LB89" s="199"/>
      <c r="LC89" s="210"/>
      <c r="LD89" s="210"/>
      <c r="LE89" s="198"/>
      <c r="LF89" s="198"/>
      <c r="LG89" s="211"/>
      <c r="LI89" s="195" t="str">
        <f t="shared" ref="LI89:LI106" si="1428">$B89</f>
        <v>Round of 32</v>
      </c>
      <c r="LJ89" s="197"/>
      <c r="LK89" s="197"/>
      <c r="LL89" s="198"/>
      <c r="LM89" s="226"/>
      <c r="LN89" s="227"/>
      <c r="LO89" s="199"/>
      <c r="LP89" s="210"/>
      <c r="LQ89" s="210"/>
      <c r="LR89" s="198"/>
      <c r="LS89" s="198"/>
      <c r="LT89" s="211"/>
      <c r="LV89" s="195" t="str">
        <f t="shared" ref="LV89:LV106" si="1429">$B89</f>
        <v>Round of 32</v>
      </c>
      <c r="LW89" s="197"/>
      <c r="LX89" s="197"/>
      <c r="LY89" s="198"/>
      <c r="LZ89" s="226"/>
      <c r="MA89" s="227"/>
      <c r="MB89" s="199"/>
      <c r="MC89" s="210"/>
      <c r="MD89" s="210"/>
      <c r="ME89" s="198"/>
      <c r="MF89" s="198"/>
      <c r="MG89" s="211"/>
    </row>
    <row r="90" spans="1:345">
      <c r="B90" s="186" t="str">
        <f>IF(C90="","",INDEX(Groups!$C$7:$C$65,MATCH(C90,Groups!$D$7:$D$65,0)))</f>
        <v/>
      </c>
      <c r="C90" s="187" t="str">
        <f>'World Cup'!$B$50</f>
        <v/>
      </c>
      <c r="D90" s="188" t="str">
        <f>IF(E90="","",INDEX(Groups!$C$7:$C$65,MATCH(E90,Groups!$D$7:$D$65,0)))</f>
        <v/>
      </c>
      <c r="E90" s="187" t="str">
        <f>'World Cup'!$C$50</f>
        <v/>
      </c>
      <c r="F90" s="189" t="str">
        <f>IF(AND('World Cup'!$B$51&lt;&gt;"",'World Cup'!$C$51&lt;&gt;""),'World Cup'!$B$51,"")</f>
        <v/>
      </c>
      <c r="G90" s="190" t="str">
        <f>IF(AND('World Cup'!$B$51&lt;&gt;"",'World Cup'!$C$51&lt;&gt;""),'World Cup'!$C$51,"")</f>
        <v/>
      </c>
      <c r="I90" s="186" t="str">
        <f>$B90</f>
        <v/>
      </c>
      <c r="J90" s="187" t="str">
        <f>$C90</f>
        <v/>
      </c>
      <c r="K90" s="188" t="str">
        <f>$D90</f>
        <v/>
      </c>
      <c r="L90" s="187" t="str">
        <f>$E90</f>
        <v/>
      </c>
      <c r="M90" s="222"/>
      <c r="N90" s="222"/>
      <c r="O90" s="304">
        <f>COUNTIF(I$107:I$114,I107)+COUNTIF(K$107:K$114,I107)</f>
        <v>0</v>
      </c>
      <c r="P90" s="188" t="str">
        <f t="shared" ref="P90:P105" si="1430">IF(($F90&lt;&gt;"")*($G90&lt;&gt;"")*(M90&lt;&gt;"")*(N90&lt;&gt;""),IF(T90&lt;&gt;2,"0",($F90&gt;$G90)*(M90&gt;N90)+($F90=$G90)*(M90=N90)+($F90&lt;$G90)*(M90&lt;N90)),"")</f>
        <v/>
      </c>
      <c r="Q90" s="188" t="str">
        <f>IF((P90&lt;&gt;""),IF(OR($F90&lt;&gt;$G90,PrSettings!$M$4="●"),(($F90-$G90)=(M90-N90))*1,0),"")</f>
        <v/>
      </c>
      <c r="R90" s="188" t="str">
        <f>IF((Q90&lt;&gt;""),($F90=M90)*($G90=N90),"")</f>
        <v/>
      </c>
      <c r="S90" s="188" t="str">
        <f>IF(P90&lt;&gt;"",IF(ABS($F90-$G90)&gt;=PrSettings!$M$7,(ABS($F90-$G90-M90+N90)&lt;=1)*1,IF(AND(P90,$F90=$G90,$F90&gt;=PrSettings!$M$6),(ABS(M90-$F90)&lt;=1)*1,IF(AND(P90,$F90+$G90&gt;=PrSettings!$M$8),(ABS(M90-$F90)+ABS(N90-$G90)&lt;=1)*1,""))),"")</f>
        <v/>
      </c>
      <c r="T90" s="294" t="str">
        <f t="shared" ref="T90:T105" si="1431">IF(OR(($C90&lt;&gt;"")*(I90&lt;&gt;""),($E90&lt;&gt;"")*(K90&lt;&gt;"")),($B90=I90)*1+($D90=K90)*1,"")</f>
        <v/>
      </c>
      <c r="V90" s="186" t="str">
        <f>$B90</f>
        <v/>
      </c>
      <c r="W90" s="187" t="str">
        <f>$C90</f>
        <v/>
      </c>
      <c r="X90" s="188" t="str">
        <f>$D90</f>
        <v/>
      </c>
      <c r="Y90" s="187" t="str">
        <f>$E90</f>
        <v/>
      </c>
      <c r="Z90" s="222"/>
      <c r="AA90" s="222"/>
      <c r="AB90" s="304">
        <f>COUNTIF(V$107:V$114,V107)+COUNTIF(X$107:X$114,V107)</f>
        <v>0</v>
      </c>
      <c r="AC90" s="188" t="str">
        <f t="shared" ref="AC90:AC105" si="1432">IF(($F90&lt;&gt;"")*($G90&lt;&gt;"")*(Z90&lt;&gt;"")*(AA90&lt;&gt;""),IF(AG90&lt;&gt;2,"0",($F90&gt;$G90)*(Z90&gt;AA90)+($F90=$G90)*(Z90=AA90)+($F90&lt;$G90)*(Z90&lt;AA90)),"")</f>
        <v/>
      </c>
      <c r="AD90" s="188" t="str">
        <f>IF((AC90&lt;&gt;""),IF(OR($F90&lt;&gt;$G90,PrSettings!$M$4="●"),(($F90-$G90)=(Z90-AA90))*1,0),"")</f>
        <v/>
      </c>
      <c r="AE90" s="188" t="str">
        <f>IF((AD90&lt;&gt;""),($F90=Z90)*($G90=AA90),"")</f>
        <v/>
      </c>
      <c r="AF90" s="188" t="str">
        <f>IF(AC90&lt;&gt;"",IF(ABS($F90-$G90)&gt;=PrSettings!$M$7,(ABS($F90-$G90-Z90+AA90)&lt;=1)*1,IF(AND(AC90,$F90=$G90,$F90&gt;=PrSettings!$M$6),(ABS(Z90-$F90)&lt;=1)*1,IF(AND(AC90,$F90+$G90&gt;=PrSettings!$M$8),(ABS(Z90-$F90)+ABS(AA90-$G90)&lt;=1)*1,""))),"")</f>
        <v/>
      </c>
      <c r="AG90" s="294" t="str">
        <f t="shared" ref="AG90:AG105" si="1433">IF(OR(($C90&lt;&gt;"")*(V90&lt;&gt;""),($E90&lt;&gt;"")*(X90&lt;&gt;"")),($B90=V90)*1+($D90=X90)*1,"")</f>
        <v/>
      </c>
      <c r="AI90" s="186" t="str">
        <f>$B90</f>
        <v/>
      </c>
      <c r="AJ90" s="187" t="str">
        <f>$C90</f>
        <v/>
      </c>
      <c r="AK90" s="188" t="str">
        <f>$D90</f>
        <v/>
      </c>
      <c r="AL90" s="187" t="str">
        <f>$E90</f>
        <v/>
      </c>
      <c r="AM90" s="222"/>
      <c r="AN90" s="222"/>
      <c r="AO90" s="304">
        <f>COUNTIF(AI$107:AI$114,AI107)+COUNTIF(AK$107:AK$114,AI107)</f>
        <v>0</v>
      </c>
      <c r="AP90" s="188" t="str">
        <f t="shared" ref="AP90:AP105" si="1434">IF(($F90&lt;&gt;"")*($G90&lt;&gt;"")*(AM90&lt;&gt;"")*(AN90&lt;&gt;""),IF(AT90&lt;&gt;2,"0",($F90&gt;$G90)*(AM90&gt;AN90)+($F90=$G90)*(AM90=AN90)+($F90&lt;$G90)*(AM90&lt;AN90)),"")</f>
        <v/>
      </c>
      <c r="AQ90" s="188" t="str">
        <f>IF((AP90&lt;&gt;""),IF(OR($F90&lt;&gt;$G90,PrSettings!$M$4="●"),(($F90-$G90)=(AM90-AN90))*1,0),"")</f>
        <v/>
      </c>
      <c r="AR90" s="188" t="str">
        <f>IF((AQ90&lt;&gt;""),($F90=AM90)*($G90=AN90),"")</f>
        <v/>
      </c>
      <c r="AS90" s="188" t="str">
        <f>IF(AP90&lt;&gt;"",IF(ABS($F90-$G90)&gt;=PrSettings!$M$7,(ABS($F90-$G90-AM90+AN90)&lt;=1)*1,IF(AND(AP90,$F90=$G90,$F90&gt;=PrSettings!$M$6),(ABS(AM90-$F90)&lt;=1)*1,IF(AND(AP90,$F90+$G90&gt;=PrSettings!$M$8),(ABS(AM90-$F90)+ABS(AN90-$G90)&lt;=1)*1,""))),"")</f>
        <v/>
      </c>
      <c r="AT90" s="294" t="str">
        <f t="shared" ref="AT90:AT105" si="1435">IF(OR(($C90&lt;&gt;"")*(AI90&lt;&gt;""),($E90&lt;&gt;"")*(AK90&lt;&gt;"")),($B90=AI90)*1+($D90=AK90)*1,"")</f>
        <v/>
      </c>
      <c r="AV90" s="186" t="str">
        <f>$B90</f>
        <v/>
      </c>
      <c r="AW90" s="187" t="str">
        <f>$C90</f>
        <v/>
      </c>
      <c r="AX90" s="188" t="str">
        <f>$D90</f>
        <v/>
      </c>
      <c r="AY90" s="187" t="str">
        <f>$E90</f>
        <v/>
      </c>
      <c r="AZ90" s="222"/>
      <c r="BA90" s="222"/>
      <c r="BB90" s="304">
        <f>COUNTIF(AV$107:AV$114,AV107)+COUNTIF(AX$107:AX$114,AV107)</f>
        <v>0</v>
      </c>
      <c r="BC90" s="188" t="str">
        <f t="shared" ref="BC90:BC105" si="1436">IF(($F90&lt;&gt;"")*($G90&lt;&gt;"")*(AZ90&lt;&gt;"")*(BA90&lt;&gt;""),IF(BG90&lt;&gt;2,"0",($F90&gt;$G90)*(AZ90&gt;BA90)+($F90=$G90)*(AZ90=BA90)+($F90&lt;$G90)*(AZ90&lt;BA90)),"")</f>
        <v/>
      </c>
      <c r="BD90" s="188" t="str">
        <f>IF((BC90&lt;&gt;""),IF(OR($F90&lt;&gt;$G90,PrSettings!$M$4="●"),(($F90-$G90)=(AZ90-BA90))*1,0),"")</f>
        <v/>
      </c>
      <c r="BE90" s="188" t="str">
        <f>IF((BD90&lt;&gt;""),($F90=AZ90)*($G90=BA90),"")</f>
        <v/>
      </c>
      <c r="BF90" s="188" t="str">
        <f>IF(BC90&lt;&gt;"",IF(ABS($F90-$G90)&gt;=PrSettings!$M$7,(ABS($F90-$G90-AZ90+BA90)&lt;=1)*1,IF(AND(BC90,$F90=$G90,$F90&gt;=PrSettings!$M$6),(ABS(AZ90-$F90)&lt;=1)*1,IF(AND(BC90,$F90+$G90&gt;=PrSettings!$M$8),(ABS(AZ90-$F90)+ABS(BA90-$G90)&lt;=1)*1,""))),"")</f>
        <v/>
      </c>
      <c r="BG90" s="294" t="str">
        <f t="shared" ref="BG90:BG105" si="1437">IF(OR(($C90&lt;&gt;"")*(AV90&lt;&gt;""),($E90&lt;&gt;"")*(AX90&lt;&gt;"")),($B90=AV90)*1+($D90=AX90)*1,"")</f>
        <v/>
      </c>
      <c r="BI90" s="186" t="str">
        <f>$B90</f>
        <v/>
      </c>
      <c r="BJ90" s="187" t="str">
        <f>$C90</f>
        <v/>
      </c>
      <c r="BK90" s="188" t="str">
        <f>$D90</f>
        <v/>
      </c>
      <c r="BL90" s="187" t="str">
        <f>$E90</f>
        <v/>
      </c>
      <c r="BM90" s="222"/>
      <c r="BN90" s="222"/>
      <c r="BO90" s="304">
        <f>COUNTIF(BI$107:BI$114,BI107)+COUNTIF(BK$107:BK$114,BI107)</f>
        <v>0</v>
      </c>
      <c r="BP90" s="188" t="str">
        <f t="shared" ref="BP90:BP105" si="1438">IF(($F90&lt;&gt;"")*($G90&lt;&gt;"")*(BM90&lt;&gt;"")*(BN90&lt;&gt;""),IF(BT90&lt;&gt;2,"0",($F90&gt;$G90)*(BM90&gt;BN90)+($F90=$G90)*(BM90=BN90)+($F90&lt;$G90)*(BM90&lt;BN90)),"")</f>
        <v/>
      </c>
      <c r="BQ90" s="188" t="str">
        <f>IF((BP90&lt;&gt;""),IF(OR($F90&lt;&gt;$G90,PrSettings!$M$4="●"),(($F90-$G90)=(BM90-BN90))*1,0),"")</f>
        <v/>
      </c>
      <c r="BR90" s="188" t="str">
        <f>IF((BQ90&lt;&gt;""),($F90=BM90)*($G90=BN90),"")</f>
        <v/>
      </c>
      <c r="BS90" s="188" t="str">
        <f>IF(BP90&lt;&gt;"",IF(ABS($F90-$G90)&gt;=PrSettings!$M$7,(ABS($F90-$G90-BM90+BN90)&lt;=1)*1,IF(AND(BP90,$F90=$G90,$F90&gt;=PrSettings!$M$6),(ABS(BM90-$F90)&lt;=1)*1,IF(AND(BP90,$F90+$G90&gt;=PrSettings!$M$8),(ABS(BM90-$F90)+ABS(BN90-$G90)&lt;=1)*1,""))),"")</f>
        <v/>
      </c>
      <c r="BT90" s="294" t="str">
        <f t="shared" ref="BT90:BT105" si="1439">IF(OR(($C90&lt;&gt;"")*(BI90&lt;&gt;""),($E90&lt;&gt;"")*(BK90&lt;&gt;"")),($B90=BI90)*1+($D90=BK90)*1,"")</f>
        <v/>
      </c>
      <c r="BV90" s="186" t="str">
        <f>$B90</f>
        <v/>
      </c>
      <c r="BW90" s="187" t="str">
        <f>$C90</f>
        <v/>
      </c>
      <c r="BX90" s="188" t="str">
        <f>$D90</f>
        <v/>
      </c>
      <c r="BY90" s="187" t="str">
        <f>$E90</f>
        <v/>
      </c>
      <c r="BZ90" s="222"/>
      <c r="CA90" s="222"/>
      <c r="CB90" s="304">
        <f>COUNTIF(BV$107:BV$114,BV107)+COUNTIF(BX$107:BX$114,BV107)</f>
        <v>0</v>
      </c>
      <c r="CC90" s="188" t="str">
        <f t="shared" ref="CC90:CC105" si="1440">IF(($F90&lt;&gt;"")*($G90&lt;&gt;"")*(BZ90&lt;&gt;"")*(CA90&lt;&gt;""),IF(CG90&lt;&gt;2,"0",($F90&gt;$G90)*(BZ90&gt;CA90)+($F90=$G90)*(BZ90=CA90)+($F90&lt;$G90)*(BZ90&lt;CA90)),"")</f>
        <v/>
      </c>
      <c r="CD90" s="188" t="str">
        <f>IF((CC90&lt;&gt;""),IF(OR($F90&lt;&gt;$G90,PrSettings!$M$4="●"),(($F90-$G90)=(BZ90-CA90))*1,0),"")</f>
        <v/>
      </c>
      <c r="CE90" s="188" t="str">
        <f>IF((CD90&lt;&gt;""),($F90=BZ90)*($G90=CA90),"")</f>
        <v/>
      </c>
      <c r="CF90" s="188" t="str">
        <f>IF(CC90&lt;&gt;"",IF(ABS($F90-$G90)&gt;=PrSettings!$M$7,(ABS($F90-$G90-BZ90+CA90)&lt;=1)*1,IF(AND(CC90,$F90=$G90,$F90&gt;=PrSettings!$M$6),(ABS(BZ90-$F90)&lt;=1)*1,IF(AND(CC90,$F90+$G90&gt;=PrSettings!$M$8),(ABS(BZ90-$F90)+ABS(CA90-$G90)&lt;=1)*1,""))),"")</f>
        <v/>
      </c>
      <c r="CG90" s="294" t="str">
        <f t="shared" ref="CG90:CG105" si="1441">IF(OR(($C90&lt;&gt;"")*(BV90&lt;&gt;""),($E90&lt;&gt;"")*(BX90&lt;&gt;"")),($B90=BV90)*1+($D90=BX90)*1,"")</f>
        <v/>
      </c>
      <c r="CI90" s="186" t="str">
        <f>$B90</f>
        <v/>
      </c>
      <c r="CJ90" s="187" t="str">
        <f>$C90</f>
        <v/>
      </c>
      <c r="CK90" s="188" t="str">
        <f>$D90</f>
        <v/>
      </c>
      <c r="CL90" s="187" t="str">
        <f>$E90</f>
        <v/>
      </c>
      <c r="CM90" s="222"/>
      <c r="CN90" s="222"/>
      <c r="CO90" s="304">
        <f>COUNTIF(CI$107:CI$114,CI107)+COUNTIF(CK$107:CK$114,CI107)</f>
        <v>0</v>
      </c>
      <c r="CP90" s="188" t="str">
        <f t="shared" ref="CP90:CP105" si="1442">IF(($F90&lt;&gt;"")*($G90&lt;&gt;"")*(CM90&lt;&gt;"")*(CN90&lt;&gt;""),IF(CT90&lt;&gt;2,"0",($F90&gt;$G90)*(CM90&gt;CN90)+($F90=$G90)*(CM90=CN90)+($F90&lt;$G90)*(CM90&lt;CN90)),"")</f>
        <v/>
      </c>
      <c r="CQ90" s="188" t="str">
        <f>IF((CP90&lt;&gt;""),IF(OR($F90&lt;&gt;$G90,PrSettings!$M$4="●"),(($F90-$G90)=(CM90-CN90))*1,0),"")</f>
        <v/>
      </c>
      <c r="CR90" s="188" t="str">
        <f>IF((CQ90&lt;&gt;""),($F90=CM90)*($G90=CN90),"")</f>
        <v/>
      </c>
      <c r="CS90" s="188" t="str">
        <f>IF(CP90&lt;&gt;"",IF(ABS($F90-$G90)&gt;=PrSettings!$M$7,(ABS($F90-$G90-CM90+CN90)&lt;=1)*1,IF(AND(CP90,$F90=$G90,$F90&gt;=PrSettings!$M$6),(ABS(CM90-$F90)&lt;=1)*1,IF(AND(CP90,$F90+$G90&gt;=PrSettings!$M$8),(ABS(CM90-$F90)+ABS(CN90-$G90)&lt;=1)*1,""))),"")</f>
        <v/>
      </c>
      <c r="CT90" s="294" t="str">
        <f t="shared" ref="CT90:CT105" si="1443">IF(OR(($C90&lt;&gt;"")*(CI90&lt;&gt;""),($E90&lt;&gt;"")*(CK90&lt;&gt;"")),($B90=CI90)*1+($D90=CK90)*1,"")</f>
        <v/>
      </c>
      <c r="CV90" s="186" t="str">
        <f>$B90</f>
        <v/>
      </c>
      <c r="CW90" s="187" t="str">
        <f>$C90</f>
        <v/>
      </c>
      <c r="CX90" s="188" t="str">
        <f>$D90</f>
        <v/>
      </c>
      <c r="CY90" s="187" t="str">
        <f>$E90</f>
        <v/>
      </c>
      <c r="CZ90" s="222"/>
      <c r="DA90" s="222"/>
      <c r="DB90" s="304">
        <f>COUNTIF(CV$107:CV$114,CV107)+COUNTIF(CX$107:CX$114,CV107)</f>
        <v>0</v>
      </c>
      <c r="DC90" s="188" t="str">
        <f t="shared" ref="DC90:DC105" si="1444">IF(($F90&lt;&gt;"")*($G90&lt;&gt;"")*(CZ90&lt;&gt;"")*(DA90&lt;&gt;""),IF(DG90&lt;&gt;2,"0",($F90&gt;$G90)*(CZ90&gt;DA90)+($F90=$G90)*(CZ90=DA90)+($F90&lt;$G90)*(CZ90&lt;DA90)),"")</f>
        <v/>
      </c>
      <c r="DD90" s="188" t="str">
        <f>IF((DC90&lt;&gt;""),IF(OR($F90&lt;&gt;$G90,PrSettings!$M$4="●"),(($F90-$G90)=(CZ90-DA90))*1,0),"")</f>
        <v/>
      </c>
      <c r="DE90" s="188" t="str">
        <f>IF((DD90&lt;&gt;""),($F90=CZ90)*($G90=DA90),"")</f>
        <v/>
      </c>
      <c r="DF90" s="188" t="str">
        <f>IF(DC90&lt;&gt;"",IF(ABS($F90-$G90)&gt;=PrSettings!$M$7,(ABS($F90-$G90-CZ90+DA90)&lt;=1)*1,IF(AND(DC90,$F90=$G90,$F90&gt;=PrSettings!$M$6),(ABS(CZ90-$F90)&lt;=1)*1,IF(AND(DC90,$F90+$G90&gt;=PrSettings!$M$8),(ABS(CZ90-$F90)+ABS(DA90-$G90)&lt;=1)*1,""))),"")</f>
        <v/>
      </c>
      <c r="DG90" s="294" t="str">
        <f t="shared" ref="DG90:DG105" si="1445">IF(OR(($C90&lt;&gt;"")*(CV90&lt;&gt;""),($E90&lt;&gt;"")*(CX90&lt;&gt;"")),($B90=CV90)*1+($D90=CX90)*1,"")</f>
        <v/>
      </c>
      <c r="DI90" s="186" t="str">
        <f>$B90</f>
        <v/>
      </c>
      <c r="DJ90" s="187" t="str">
        <f>$C90</f>
        <v/>
      </c>
      <c r="DK90" s="188" t="str">
        <f>$D90</f>
        <v/>
      </c>
      <c r="DL90" s="187" t="str">
        <f>$E90</f>
        <v/>
      </c>
      <c r="DM90" s="222"/>
      <c r="DN90" s="222"/>
      <c r="DO90" s="304">
        <f>COUNTIF(DI$107:DI$114,DI107)+COUNTIF(DK$107:DK$114,DI107)</f>
        <v>0</v>
      </c>
      <c r="DP90" s="188" t="str">
        <f t="shared" ref="DP90:DP105" si="1446">IF(($F90&lt;&gt;"")*($G90&lt;&gt;"")*(DM90&lt;&gt;"")*(DN90&lt;&gt;""),IF(DT90&lt;&gt;2,"0",($F90&gt;$G90)*(DM90&gt;DN90)+($F90=$G90)*(DM90=DN90)+($F90&lt;$G90)*(DM90&lt;DN90)),"")</f>
        <v/>
      </c>
      <c r="DQ90" s="188" t="str">
        <f>IF((DP90&lt;&gt;""),IF(OR($F90&lt;&gt;$G90,PrSettings!$M$4="●"),(($F90-$G90)=(DM90-DN90))*1,0),"")</f>
        <v/>
      </c>
      <c r="DR90" s="188" t="str">
        <f>IF((DQ90&lt;&gt;""),($F90=DM90)*($G90=DN90),"")</f>
        <v/>
      </c>
      <c r="DS90" s="188" t="str">
        <f>IF(DP90&lt;&gt;"",IF(ABS($F90-$G90)&gt;=PrSettings!$M$7,(ABS($F90-$G90-DM90+DN90)&lt;=1)*1,IF(AND(DP90,$F90=$G90,$F90&gt;=PrSettings!$M$6),(ABS(DM90-$F90)&lt;=1)*1,IF(AND(DP90,$F90+$G90&gt;=PrSettings!$M$8),(ABS(DM90-$F90)+ABS(DN90-$G90)&lt;=1)*1,""))),"")</f>
        <v/>
      </c>
      <c r="DT90" s="294" t="str">
        <f t="shared" ref="DT90:DT105" si="1447">IF(OR(($C90&lt;&gt;"")*(DI90&lt;&gt;""),($E90&lt;&gt;"")*(DK90&lt;&gt;"")),($B90=DI90)*1+($D90=DK90)*1,"")</f>
        <v/>
      </c>
      <c r="DV90" s="186" t="str">
        <f>$B90</f>
        <v/>
      </c>
      <c r="DW90" s="187" t="str">
        <f>$C90</f>
        <v/>
      </c>
      <c r="DX90" s="188" t="str">
        <f>$D90</f>
        <v/>
      </c>
      <c r="DY90" s="187" t="str">
        <f>$E90</f>
        <v/>
      </c>
      <c r="DZ90" s="222"/>
      <c r="EA90" s="222"/>
      <c r="EB90" s="304">
        <f>COUNTIF(DV$107:DV$114,DV107)+COUNTIF(DX$107:DX$114,DV107)</f>
        <v>0</v>
      </c>
      <c r="EC90" s="188" t="str">
        <f t="shared" ref="EC90:EC105" si="1448">IF(($F90&lt;&gt;"")*($G90&lt;&gt;"")*(DZ90&lt;&gt;"")*(EA90&lt;&gt;""),IF(EG90&lt;&gt;2,"0",($F90&gt;$G90)*(DZ90&gt;EA90)+($F90=$G90)*(DZ90=EA90)+($F90&lt;$G90)*(DZ90&lt;EA90)),"")</f>
        <v/>
      </c>
      <c r="ED90" s="188" t="str">
        <f>IF((EC90&lt;&gt;""),IF(OR($F90&lt;&gt;$G90,PrSettings!$M$4="●"),(($F90-$G90)=(DZ90-EA90))*1,0),"")</f>
        <v/>
      </c>
      <c r="EE90" s="188" t="str">
        <f>IF((ED90&lt;&gt;""),($F90=DZ90)*($G90=EA90),"")</f>
        <v/>
      </c>
      <c r="EF90" s="188" t="str">
        <f>IF(EC90&lt;&gt;"",IF(ABS($F90-$G90)&gt;=PrSettings!$M$7,(ABS($F90-$G90-DZ90+EA90)&lt;=1)*1,IF(AND(EC90,$F90=$G90,$F90&gt;=PrSettings!$M$6),(ABS(DZ90-$F90)&lt;=1)*1,IF(AND(EC90,$F90+$G90&gt;=PrSettings!$M$8),(ABS(DZ90-$F90)+ABS(EA90-$G90)&lt;=1)*1,""))),"")</f>
        <v/>
      </c>
      <c r="EG90" s="294" t="str">
        <f t="shared" ref="EG90:EG105" si="1449">IF(OR(($C90&lt;&gt;"")*(DV90&lt;&gt;""),($E90&lt;&gt;"")*(DX90&lt;&gt;"")),($B90=DV90)*1+($D90=DX90)*1,"")</f>
        <v/>
      </c>
      <c r="EI90" s="186" t="str">
        <f>$B90</f>
        <v/>
      </c>
      <c r="EJ90" s="187" t="str">
        <f>$C90</f>
        <v/>
      </c>
      <c r="EK90" s="188" t="str">
        <f>$D90</f>
        <v/>
      </c>
      <c r="EL90" s="187" t="str">
        <f>$E90</f>
        <v/>
      </c>
      <c r="EM90" s="222"/>
      <c r="EN90" s="222"/>
      <c r="EO90" s="304">
        <f>COUNTIF(EI$107:EI$114,EI107)+COUNTIF(EK$107:EK$114,EI107)</f>
        <v>0</v>
      </c>
      <c r="EP90" s="188" t="str">
        <f t="shared" ref="EP90:EP105" si="1450">IF(($F90&lt;&gt;"")*($G90&lt;&gt;"")*(EM90&lt;&gt;"")*(EN90&lt;&gt;""),IF(ET90&lt;&gt;2,"0",($F90&gt;$G90)*(EM90&gt;EN90)+($F90=$G90)*(EM90=EN90)+($F90&lt;$G90)*(EM90&lt;EN90)),"")</f>
        <v/>
      </c>
      <c r="EQ90" s="188" t="str">
        <f>IF((EP90&lt;&gt;""),IF(OR($F90&lt;&gt;$G90,PrSettings!$M$4="●"),(($F90-$G90)=(EM90-EN90))*1,0),"")</f>
        <v/>
      </c>
      <c r="ER90" s="188" t="str">
        <f>IF((EQ90&lt;&gt;""),($F90=EM90)*($G90=EN90),"")</f>
        <v/>
      </c>
      <c r="ES90" s="188" t="str">
        <f>IF(EP90&lt;&gt;"",IF(ABS($F90-$G90)&gt;=PrSettings!$M$7,(ABS($F90-$G90-EM90+EN90)&lt;=1)*1,IF(AND(EP90,$F90=$G90,$F90&gt;=PrSettings!$M$6),(ABS(EM90-$F90)&lt;=1)*1,IF(AND(EP90,$F90+$G90&gt;=PrSettings!$M$8),(ABS(EM90-$F90)+ABS(EN90-$G90)&lt;=1)*1,""))),"")</f>
        <v/>
      </c>
      <c r="ET90" s="294" t="str">
        <f t="shared" ref="ET90:ET105" si="1451">IF(OR(($C90&lt;&gt;"")*(EI90&lt;&gt;""),($E90&lt;&gt;"")*(EK90&lt;&gt;"")),($B90=EI90)*1+($D90=EK90)*1,"")</f>
        <v/>
      </c>
      <c r="EV90" s="186" t="str">
        <f>$B90</f>
        <v/>
      </c>
      <c r="EW90" s="187" t="str">
        <f>$C90</f>
        <v/>
      </c>
      <c r="EX90" s="188" t="str">
        <f>$D90</f>
        <v/>
      </c>
      <c r="EY90" s="187" t="str">
        <f>$E90</f>
        <v/>
      </c>
      <c r="EZ90" s="222"/>
      <c r="FA90" s="222"/>
      <c r="FB90" s="304">
        <f>COUNTIF(EV$107:EV$114,EV107)+COUNTIF(EX$107:EX$114,EV107)</f>
        <v>0</v>
      </c>
      <c r="FC90" s="188" t="str">
        <f t="shared" ref="FC90:FC105" si="1452">IF(($F90&lt;&gt;"")*($G90&lt;&gt;"")*(EZ90&lt;&gt;"")*(FA90&lt;&gt;""),IF(FG90&lt;&gt;2,"0",($F90&gt;$G90)*(EZ90&gt;FA90)+($F90=$G90)*(EZ90=FA90)+($F90&lt;$G90)*(EZ90&lt;FA90)),"")</f>
        <v/>
      </c>
      <c r="FD90" s="188" t="str">
        <f>IF((FC90&lt;&gt;""),IF(OR($F90&lt;&gt;$G90,PrSettings!$M$4="●"),(($F90-$G90)=(EZ90-FA90))*1,0),"")</f>
        <v/>
      </c>
      <c r="FE90" s="188" t="str">
        <f>IF((FD90&lt;&gt;""),($F90=EZ90)*($G90=FA90),"")</f>
        <v/>
      </c>
      <c r="FF90" s="188" t="str">
        <f>IF(FC90&lt;&gt;"",IF(ABS($F90-$G90)&gt;=PrSettings!$M$7,(ABS($F90-$G90-EZ90+FA90)&lt;=1)*1,IF(AND(FC90,$F90=$G90,$F90&gt;=PrSettings!$M$6),(ABS(EZ90-$F90)&lt;=1)*1,IF(AND(FC90,$F90+$G90&gt;=PrSettings!$M$8),(ABS(EZ90-$F90)+ABS(FA90-$G90)&lt;=1)*1,""))),"")</f>
        <v/>
      </c>
      <c r="FG90" s="294" t="str">
        <f t="shared" ref="FG90:FG105" si="1453">IF(OR(($C90&lt;&gt;"")*(EV90&lt;&gt;""),($E90&lt;&gt;"")*(EX90&lt;&gt;"")),($B90=EV90)*1+($D90=EX90)*1,"")</f>
        <v/>
      </c>
      <c r="FI90" s="186" t="str">
        <f>$B90</f>
        <v/>
      </c>
      <c r="FJ90" s="187" t="str">
        <f>$C90</f>
        <v/>
      </c>
      <c r="FK90" s="188" t="str">
        <f>$D90</f>
        <v/>
      </c>
      <c r="FL90" s="187" t="str">
        <f>$E90</f>
        <v/>
      </c>
      <c r="FM90" s="222"/>
      <c r="FN90" s="222"/>
      <c r="FO90" s="304">
        <f>COUNTIF(FI$107:FI$114,FI107)+COUNTIF(FK$107:FK$114,FI107)</f>
        <v>0</v>
      </c>
      <c r="FP90" s="188" t="str">
        <f t="shared" ref="FP90:FP105" si="1454">IF(($F90&lt;&gt;"")*($G90&lt;&gt;"")*(FM90&lt;&gt;"")*(FN90&lt;&gt;""),IF(FT90&lt;&gt;2,"0",($F90&gt;$G90)*(FM90&gt;FN90)+($F90=$G90)*(FM90=FN90)+($F90&lt;$G90)*(FM90&lt;FN90)),"")</f>
        <v/>
      </c>
      <c r="FQ90" s="188" t="str">
        <f>IF((FP90&lt;&gt;""),IF(OR($F90&lt;&gt;$G90,PrSettings!$M$4="●"),(($F90-$G90)=(FM90-FN90))*1,0),"")</f>
        <v/>
      </c>
      <c r="FR90" s="188" t="str">
        <f>IF((FQ90&lt;&gt;""),($F90=FM90)*($G90=FN90),"")</f>
        <v/>
      </c>
      <c r="FS90" s="188" t="str">
        <f>IF(FP90&lt;&gt;"",IF(ABS($F90-$G90)&gt;=PrSettings!$M$7,(ABS($F90-$G90-FM90+FN90)&lt;=1)*1,IF(AND(FP90,$F90=$G90,$F90&gt;=PrSettings!$M$6),(ABS(FM90-$F90)&lt;=1)*1,IF(AND(FP90,$F90+$G90&gt;=PrSettings!$M$8),(ABS(FM90-$F90)+ABS(FN90-$G90)&lt;=1)*1,""))),"")</f>
        <v/>
      </c>
      <c r="FT90" s="294" t="str">
        <f t="shared" ref="FT90:FT105" si="1455">IF(OR(($C90&lt;&gt;"")*(FI90&lt;&gt;""),($E90&lt;&gt;"")*(FK90&lt;&gt;"")),($B90=FI90)*1+($D90=FK90)*1,"")</f>
        <v/>
      </c>
      <c r="FV90" s="186" t="str">
        <f>$B90</f>
        <v/>
      </c>
      <c r="FW90" s="187" t="str">
        <f>$C90</f>
        <v/>
      </c>
      <c r="FX90" s="188" t="str">
        <f>$D90</f>
        <v/>
      </c>
      <c r="FY90" s="187" t="str">
        <f>$E90</f>
        <v/>
      </c>
      <c r="FZ90" s="222"/>
      <c r="GA90" s="222"/>
      <c r="GB90" s="304">
        <f>COUNTIF(FV$107:FV$114,FV107)+COUNTIF(FX$107:FX$114,FV107)</f>
        <v>0</v>
      </c>
      <c r="GC90" s="188" t="str">
        <f t="shared" ref="GC90:GC105" si="1456">IF(($F90&lt;&gt;"")*($G90&lt;&gt;"")*(FZ90&lt;&gt;"")*(GA90&lt;&gt;""),IF(GG90&lt;&gt;2,"0",($F90&gt;$G90)*(FZ90&gt;GA90)+($F90=$G90)*(FZ90=GA90)+($F90&lt;$G90)*(FZ90&lt;GA90)),"")</f>
        <v/>
      </c>
      <c r="GD90" s="188" t="str">
        <f>IF((GC90&lt;&gt;""),IF(OR($F90&lt;&gt;$G90,PrSettings!$M$4="●"),(($F90-$G90)=(FZ90-GA90))*1,0),"")</f>
        <v/>
      </c>
      <c r="GE90" s="188" t="str">
        <f>IF((GD90&lt;&gt;""),($F90=FZ90)*($G90=GA90),"")</f>
        <v/>
      </c>
      <c r="GF90" s="188" t="str">
        <f>IF(GC90&lt;&gt;"",IF(ABS($F90-$G90)&gt;=PrSettings!$M$7,(ABS($F90-$G90-FZ90+GA90)&lt;=1)*1,IF(AND(GC90,$F90=$G90,$F90&gt;=PrSettings!$M$6),(ABS(FZ90-$F90)&lt;=1)*1,IF(AND(GC90,$F90+$G90&gt;=PrSettings!$M$8),(ABS(FZ90-$F90)+ABS(GA90-$G90)&lt;=1)*1,""))),"")</f>
        <v/>
      </c>
      <c r="GG90" s="294" t="str">
        <f t="shared" ref="GG90:GG105" si="1457">IF(OR(($C90&lt;&gt;"")*(FV90&lt;&gt;""),($E90&lt;&gt;"")*(FX90&lt;&gt;"")),($B90=FV90)*1+($D90=FX90)*1,"")</f>
        <v/>
      </c>
      <c r="GI90" s="186" t="str">
        <f>$B90</f>
        <v/>
      </c>
      <c r="GJ90" s="187" t="str">
        <f>$C90</f>
        <v/>
      </c>
      <c r="GK90" s="188" t="str">
        <f>$D90</f>
        <v/>
      </c>
      <c r="GL90" s="187" t="str">
        <f>$E90</f>
        <v/>
      </c>
      <c r="GM90" s="222"/>
      <c r="GN90" s="222"/>
      <c r="GO90" s="304">
        <f>COUNTIF(GI$107:GI$114,GI107)+COUNTIF(GK$107:GK$114,GI107)</f>
        <v>0</v>
      </c>
      <c r="GP90" s="188" t="str">
        <f t="shared" ref="GP90:GP105" si="1458">IF(($F90&lt;&gt;"")*($G90&lt;&gt;"")*(GM90&lt;&gt;"")*(GN90&lt;&gt;""),IF(GT90&lt;&gt;2,"0",($F90&gt;$G90)*(GM90&gt;GN90)+($F90=$G90)*(GM90=GN90)+($F90&lt;$G90)*(GM90&lt;GN90)),"")</f>
        <v/>
      </c>
      <c r="GQ90" s="188" t="str">
        <f>IF((GP90&lt;&gt;""),IF(OR($F90&lt;&gt;$G90,PrSettings!$M$4="●"),(($F90-$G90)=(GM90-GN90))*1,0),"")</f>
        <v/>
      </c>
      <c r="GR90" s="188" t="str">
        <f>IF((GQ90&lt;&gt;""),($F90=GM90)*($G90=GN90),"")</f>
        <v/>
      </c>
      <c r="GS90" s="188" t="str">
        <f>IF(GP90&lt;&gt;"",IF(ABS($F90-$G90)&gt;=PrSettings!$M$7,(ABS($F90-$G90-GM90+GN90)&lt;=1)*1,IF(AND(GP90,$F90=$G90,$F90&gt;=PrSettings!$M$6),(ABS(GM90-$F90)&lt;=1)*1,IF(AND(GP90,$F90+$G90&gt;=PrSettings!$M$8),(ABS(GM90-$F90)+ABS(GN90-$G90)&lt;=1)*1,""))),"")</f>
        <v/>
      </c>
      <c r="GT90" s="294" t="str">
        <f t="shared" ref="GT90:GT105" si="1459">IF(OR(($C90&lt;&gt;"")*(GI90&lt;&gt;""),($E90&lt;&gt;"")*(GK90&lt;&gt;"")),($B90=GI90)*1+($D90=GK90)*1,"")</f>
        <v/>
      </c>
      <c r="GV90" s="186" t="str">
        <f>$B90</f>
        <v/>
      </c>
      <c r="GW90" s="187" t="str">
        <f>$C90</f>
        <v/>
      </c>
      <c r="GX90" s="188" t="str">
        <f>$D90</f>
        <v/>
      </c>
      <c r="GY90" s="187" t="str">
        <f>$E90</f>
        <v/>
      </c>
      <c r="GZ90" s="222"/>
      <c r="HA90" s="222"/>
      <c r="HB90" s="304">
        <f>COUNTIF(GV$107:GV$114,GV107)+COUNTIF(GX$107:GX$114,GV107)</f>
        <v>0</v>
      </c>
      <c r="HC90" s="188" t="str">
        <f t="shared" ref="HC90:HC105" si="1460">IF(($F90&lt;&gt;"")*($G90&lt;&gt;"")*(GZ90&lt;&gt;"")*(HA90&lt;&gt;""),IF(HG90&lt;&gt;2,"0",($F90&gt;$G90)*(GZ90&gt;HA90)+($F90=$G90)*(GZ90=HA90)+($F90&lt;$G90)*(GZ90&lt;HA90)),"")</f>
        <v/>
      </c>
      <c r="HD90" s="188" t="str">
        <f>IF((HC90&lt;&gt;""),IF(OR($F90&lt;&gt;$G90,PrSettings!$M$4="●"),(($F90-$G90)=(GZ90-HA90))*1,0),"")</f>
        <v/>
      </c>
      <c r="HE90" s="188" t="str">
        <f>IF((HD90&lt;&gt;""),($F90=GZ90)*($G90=HA90),"")</f>
        <v/>
      </c>
      <c r="HF90" s="188" t="str">
        <f>IF(HC90&lt;&gt;"",IF(ABS($F90-$G90)&gt;=PrSettings!$M$7,(ABS($F90-$G90-GZ90+HA90)&lt;=1)*1,IF(AND(HC90,$F90=$G90,$F90&gt;=PrSettings!$M$6),(ABS(GZ90-$F90)&lt;=1)*1,IF(AND(HC90,$F90+$G90&gt;=PrSettings!$M$8),(ABS(GZ90-$F90)+ABS(HA90-$G90)&lt;=1)*1,""))),"")</f>
        <v/>
      </c>
      <c r="HG90" s="294" t="str">
        <f t="shared" ref="HG90:HG105" si="1461">IF(OR(($C90&lt;&gt;"")*(GV90&lt;&gt;""),($E90&lt;&gt;"")*(GX90&lt;&gt;"")),($B90=GV90)*1+($D90=GX90)*1,"")</f>
        <v/>
      </c>
      <c r="HI90" s="186" t="str">
        <f>$B90</f>
        <v/>
      </c>
      <c r="HJ90" s="187" t="str">
        <f>$C90</f>
        <v/>
      </c>
      <c r="HK90" s="188" t="str">
        <f>$D90</f>
        <v/>
      </c>
      <c r="HL90" s="187" t="str">
        <f>$E90</f>
        <v/>
      </c>
      <c r="HM90" s="222"/>
      <c r="HN90" s="222"/>
      <c r="HO90" s="304">
        <f>COUNTIF(HI$107:HI$114,HI107)+COUNTIF(HK$107:HK$114,HI107)</f>
        <v>0</v>
      </c>
      <c r="HP90" s="188" t="str">
        <f t="shared" ref="HP90:HP105" si="1462">IF(($F90&lt;&gt;"")*($G90&lt;&gt;"")*(HM90&lt;&gt;"")*(HN90&lt;&gt;""),IF(HT90&lt;&gt;2,"0",($F90&gt;$G90)*(HM90&gt;HN90)+($F90=$G90)*(HM90=HN90)+($F90&lt;$G90)*(HM90&lt;HN90)),"")</f>
        <v/>
      </c>
      <c r="HQ90" s="188" t="str">
        <f>IF((HP90&lt;&gt;""),IF(OR($F90&lt;&gt;$G90,PrSettings!$M$4="●"),(($F90-$G90)=(HM90-HN90))*1,0),"")</f>
        <v/>
      </c>
      <c r="HR90" s="188" t="str">
        <f>IF((HQ90&lt;&gt;""),($F90=HM90)*($G90=HN90),"")</f>
        <v/>
      </c>
      <c r="HS90" s="188" t="str">
        <f>IF(HP90&lt;&gt;"",IF(ABS($F90-$G90)&gt;=PrSettings!$M$7,(ABS($F90-$G90-HM90+HN90)&lt;=1)*1,IF(AND(HP90,$F90=$G90,$F90&gt;=PrSettings!$M$6),(ABS(HM90-$F90)&lt;=1)*1,IF(AND(HP90,$F90+$G90&gt;=PrSettings!$M$8),(ABS(HM90-$F90)+ABS(HN90-$G90)&lt;=1)*1,""))),"")</f>
        <v/>
      </c>
      <c r="HT90" s="294" t="str">
        <f t="shared" ref="HT90:HT105" si="1463">IF(OR(($C90&lt;&gt;"")*(HI90&lt;&gt;""),($E90&lt;&gt;"")*(HK90&lt;&gt;"")),($B90=HI90)*1+($D90=HK90)*1,"")</f>
        <v/>
      </c>
      <c r="HV90" s="186" t="str">
        <f>$B90</f>
        <v/>
      </c>
      <c r="HW90" s="187" t="str">
        <f>$C90</f>
        <v/>
      </c>
      <c r="HX90" s="188" t="str">
        <f>$D90</f>
        <v/>
      </c>
      <c r="HY90" s="187" t="str">
        <f>$E90</f>
        <v/>
      </c>
      <c r="HZ90" s="222"/>
      <c r="IA90" s="222"/>
      <c r="IB90" s="304">
        <f>COUNTIF(HV$107:HV$114,HV107)+COUNTIF(HX$107:HX$114,HV107)</f>
        <v>0</v>
      </c>
      <c r="IC90" s="188" t="str">
        <f t="shared" ref="IC90:IC105" si="1464">IF(($F90&lt;&gt;"")*($G90&lt;&gt;"")*(HZ90&lt;&gt;"")*(IA90&lt;&gt;""),IF(IG90&lt;&gt;2,"0",($F90&gt;$G90)*(HZ90&gt;IA90)+($F90=$G90)*(HZ90=IA90)+($F90&lt;$G90)*(HZ90&lt;IA90)),"")</f>
        <v/>
      </c>
      <c r="ID90" s="188" t="str">
        <f>IF((IC90&lt;&gt;""),IF(OR($F90&lt;&gt;$G90,PrSettings!$M$4="●"),(($F90-$G90)=(HZ90-IA90))*1,0),"")</f>
        <v/>
      </c>
      <c r="IE90" s="188" t="str">
        <f>IF((ID90&lt;&gt;""),($F90=HZ90)*($G90=IA90),"")</f>
        <v/>
      </c>
      <c r="IF90" s="188" t="str">
        <f>IF(IC90&lt;&gt;"",IF(ABS($F90-$G90)&gt;=PrSettings!$M$7,(ABS($F90-$G90-HZ90+IA90)&lt;=1)*1,IF(AND(IC90,$F90=$G90,$F90&gt;=PrSettings!$M$6),(ABS(HZ90-$F90)&lt;=1)*1,IF(AND(IC90,$F90+$G90&gt;=PrSettings!$M$8),(ABS(HZ90-$F90)+ABS(IA90-$G90)&lt;=1)*1,""))),"")</f>
        <v/>
      </c>
      <c r="IG90" s="294" t="str">
        <f t="shared" ref="IG90:IG105" si="1465">IF(OR(($C90&lt;&gt;"")*(HV90&lt;&gt;""),($E90&lt;&gt;"")*(HX90&lt;&gt;"")),($B90=HV90)*1+($D90=HX90)*1,"")</f>
        <v/>
      </c>
      <c r="II90" s="186" t="str">
        <f>$B90</f>
        <v/>
      </c>
      <c r="IJ90" s="187" t="str">
        <f>$C90</f>
        <v/>
      </c>
      <c r="IK90" s="188" t="str">
        <f>$D90</f>
        <v/>
      </c>
      <c r="IL90" s="187" t="str">
        <f>$E90</f>
        <v/>
      </c>
      <c r="IM90" s="222"/>
      <c r="IN90" s="222"/>
      <c r="IO90" s="304">
        <f>COUNTIF(II$107:II$114,II107)+COUNTIF(IK$107:IK$114,II107)</f>
        <v>0</v>
      </c>
      <c r="IP90" s="188" t="str">
        <f t="shared" ref="IP90:IP105" si="1466">IF(($F90&lt;&gt;"")*($G90&lt;&gt;"")*(IM90&lt;&gt;"")*(IN90&lt;&gt;""),IF(IT90&lt;&gt;2,"0",($F90&gt;$G90)*(IM90&gt;IN90)+($F90=$G90)*(IM90=IN90)+($F90&lt;$G90)*(IM90&lt;IN90)),"")</f>
        <v/>
      </c>
      <c r="IQ90" s="188" t="str">
        <f>IF((IP90&lt;&gt;""),IF(OR($F90&lt;&gt;$G90,PrSettings!$M$4="●"),(($F90-$G90)=(IM90-IN90))*1,0),"")</f>
        <v/>
      </c>
      <c r="IR90" s="188" t="str">
        <f>IF((IQ90&lt;&gt;""),($F90=IM90)*($G90=IN90),"")</f>
        <v/>
      </c>
      <c r="IS90" s="188" t="str">
        <f>IF(IP90&lt;&gt;"",IF(ABS($F90-$G90)&gt;=PrSettings!$M$7,(ABS($F90-$G90-IM90+IN90)&lt;=1)*1,IF(AND(IP90,$F90=$G90,$F90&gt;=PrSettings!$M$6),(ABS(IM90-$F90)&lt;=1)*1,IF(AND(IP90,$F90+$G90&gt;=PrSettings!$M$8),(ABS(IM90-$F90)+ABS(IN90-$G90)&lt;=1)*1,""))),"")</f>
        <v/>
      </c>
      <c r="IT90" s="294" t="str">
        <f t="shared" ref="IT90:IT105" si="1467">IF(OR(($C90&lt;&gt;"")*(II90&lt;&gt;""),($E90&lt;&gt;"")*(IK90&lt;&gt;"")),($B90=II90)*1+($D90=IK90)*1,"")</f>
        <v/>
      </c>
      <c r="IV90" s="186" t="str">
        <f>$B90</f>
        <v/>
      </c>
      <c r="IW90" s="187" t="str">
        <f>$C90</f>
        <v/>
      </c>
      <c r="IX90" s="188" t="str">
        <f>$D90</f>
        <v/>
      </c>
      <c r="IY90" s="187" t="str">
        <f>$E90</f>
        <v/>
      </c>
      <c r="IZ90" s="222"/>
      <c r="JA90" s="222"/>
      <c r="JB90" s="304">
        <f>COUNTIF(IV$107:IV$114,IV107)+COUNTIF(IX$107:IX$114,IV107)</f>
        <v>0</v>
      </c>
      <c r="JC90" s="188" t="str">
        <f t="shared" ref="JC90:JC105" si="1468">IF(($F90&lt;&gt;"")*($G90&lt;&gt;"")*(IZ90&lt;&gt;"")*(JA90&lt;&gt;""),IF(JG90&lt;&gt;2,"0",($F90&gt;$G90)*(IZ90&gt;JA90)+($F90=$G90)*(IZ90=JA90)+($F90&lt;$G90)*(IZ90&lt;JA90)),"")</f>
        <v/>
      </c>
      <c r="JD90" s="188" t="str">
        <f>IF((JC90&lt;&gt;""),IF(OR($F90&lt;&gt;$G90,PrSettings!$M$4="●"),(($F90-$G90)=(IZ90-JA90))*1,0),"")</f>
        <v/>
      </c>
      <c r="JE90" s="188" t="str">
        <f>IF((JD90&lt;&gt;""),($F90=IZ90)*($G90=JA90),"")</f>
        <v/>
      </c>
      <c r="JF90" s="188" t="str">
        <f>IF(JC90&lt;&gt;"",IF(ABS($F90-$G90)&gt;=PrSettings!$M$7,(ABS($F90-$G90-IZ90+JA90)&lt;=1)*1,IF(AND(JC90,$F90=$G90,$F90&gt;=PrSettings!$M$6),(ABS(IZ90-$F90)&lt;=1)*1,IF(AND(JC90,$F90+$G90&gt;=PrSettings!$M$8),(ABS(IZ90-$F90)+ABS(JA90-$G90)&lt;=1)*1,""))),"")</f>
        <v/>
      </c>
      <c r="JG90" s="294" t="str">
        <f t="shared" ref="JG90:JG105" si="1469">IF(OR(($C90&lt;&gt;"")*(IV90&lt;&gt;""),($E90&lt;&gt;"")*(IX90&lt;&gt;"")),($B90=IV90)*1+($D90=IX90)*1,"")</f>
        <v/>
      </c>
      <c r="JI90" s="186" t="str">
        <f>$B90</f>
        <v/>
      </c>
      <c r="JJ90" s="187" t="str">
        <f>$C90</f>
        <v/>
      </c>
      <c r="JK90" s="188" t="str">
        <f>$D90</f>
        <v/>
      </c>
      <c r="JL90" s="187" t="str">
        <f>$E90</f>
        <v/>
      </c>
      <c r="JM90" s="222"/>
      <c r="JN90" s="222"/>
      <c r="JO90" s="304">
        <f>COUNTIF(JI$107:JI$114,JI107)+COUNTIF(JK$107:JK$114,JI107)</f>
        <v>0</v>
      </c>
      <c r="JP90" s="188" t="str">
        <f t="shared" ref="JP90:JP105" si="1470">IF(($F90&lt;&gt;"")*($G90&lt;&gt;"")*(JM90&lt;&gt;"")*(JN90&lt;&gt;""),IF(JT90&lt;&gt;2,"0",($F90&gt;$G90)*(JM90&gt;JN90)+($F90=$G90)*(JM90=JN90)+($F90&lt;$G90)*(JM90&lt;JN90)),"")</f>
        <v/>
      </c>
      <c r="JQ90" s="188" t="str">
        <f>IF((JP90&lt;&gt;""),IF(OR($F90&lt;&gt;$G90,PrSettings!$M$4="●"),(($F90-$G90)=(JM90-JN90))*1,0),"")</f>
        <v/>
      </c>
      <c r="JR90" s="188" t="str">
        <f>IF((JQ90&lt;&gt;""),($F90=JM90)*($G90=JN90),"")</f>
        <v/>
      </c>
      <c r="JS90" s="188" t="str">
        <f>IF(JP90&lt;&gt;"",IF(ABS($F90-$G90)&gt;=PrSettings!$M$7,(ABS($F90-$G90-JM90+JN90)&lt;=1)*1,IF(AND(JP90,$F90=$G90,$F90&gt;=PrSettings!$M$6),(ABS(JM90-$F90)&lt;=1)*1,IF(AND(JP90,$F90+$G90&gt;=PrSettings!$M$8),(ABS(JM90-$F90)+ABS(JN90-$G90)&lt;=1)*1,""))),"")</f>
        <v/>
      </c>
      <c r="JT90" s="294" t="str">
        <f t="shared" ref="JT90:JT105" si="1471">IF(OR(($C90&lt;&gt;"")*(JI90&lt;&gt;""),($E90&lt;&gt;"")*(JK90&lt;&gt;"")),($B90=JI90)*1+($D90=JK90)*1,"")</f>
        <v/>
      </c>
      <c r="JV90" s="186" t="str">
        <f>$B90</f>
        <v/>
      </c>
      <c r="JW90" s="187" t="str">
        <f>$C90</f>
        <v/>
      </c>
      <c r="JX90" s="188" t="str">
        <f>$D90</f>
        <v/>
      </c>
      <c r="JY90" s="187" t="str">
        <f>$E90</f>
        <v/>
      </c>
      <c r="JZ90" s="222"/>
      <c r="KA90" s="222"/>
      <c r="KB90" s="304">
        <f>COUNTIF(JV$107:JV$114,JV107)+COUNTIF(JX$107:JX$114,JV107)</f>
        <v>0</v>
      </c>
      <c r="KC90" s="188" t="str">
        <f t="shared" ref="KC90:KC105" si="1472">IF(($F90&lt;&gt;"")*($G90&lt;&gt;"")*(JZ90&lt;&gt;"")*(KA90&lt;&gt;""),IF(KG90&lt;&gt;2,"0",($F90&gt;$G90)*(JZ90&gt;KA90)+($F90=$G90)*(JZ90=KA90)+($F90&lt;$G90)*(JZ90&lt;KA90)),"")</f>
        <v/>
      </c>
      <c r="KD90" s="188" t="str">
        <f>IF((KC90&lt;&gt;""),IF(OR($F90&lt;&gt;$G90,PrSettings!$M$4="●"),(($F90-$G90)=(JZ90-KA90))*1,0),"")</f>
        <v/>
      </c>
      <c r="KE90" s="188" t="str">
        <f>IF((KD90&lt;&gt;""),($F90=JZ90)*($G90=KA90),"")</f>
        <v/>
      </c>
      <c r="KF90" s="188" t="str">
        <f>IF(KC90&lt;&gt;"",IF(ABS($F90-$G90)&gt;=PrSettings!$M$7,(ABS($F90-$G90-JZ90+KA90)&lt;=1)*1,IF(AND(KC90,$F90=$G90,$F90&gt;=PrSettings!$M$6),(ABS(JZ90-$F90)&lt;=1)*1,IF(AND(KC90,$F90+$G90&gt;=PrSettings!$M$8),(ABS(JZ90-$F90)+ABS(KA90-$G90)&lt;=1)*1,""))),"")</f>
        <v/>
      </c>
      <c r="KG90" s="294" t="str">
        <f t="shared" ref="KG90:KG105" si="1473">IF(OR(($C90&lt;&gt;"")*(JV90&lt;&gt;""),($E90&lt;&gt;"")*(JX90&lt;&gt;"")),($B90=JV90)*1+($D90=JX90)*1,"")</f>
        <v/>
      </c>
      <c r="KI90" s="186" t="str">
        <f>$B90</f>
        <v/>
      </c>
      <c r="KJ90" s="187" t="str">
        <f>$C90</f>
        <v/>
      </c>
      <c r="KK90" s="188" t="str">
        <f>$D90</f>
        <v/>
      </c>
      <c r="KL90" s="187" t="str">
        <f>$E90</f>
        <v/>
      </c>
      <c r="KM90" s="222"/>
      <c r="KN90" s="222"/>
      <c r="KO90" s="304">
        <f>COUNTIF(KI$107:KI$114,KI107)+COUNTIF(KK$107:KK$114,KI107)</f>
        <v>0</v>
      </c>
      <c r="KP90" s="188" t="str">
        <f t="shared" ref="KP90:KP105" si="1474">IF(($F90&lt;&gt;"")*($G90&lt;&gt;"")*(KM90&lt;&gt;"")*(KN90&lt;&gt;""),IF(KT90&lt;&gt;2,"0",($F90&gt;$G90)*(KM90&gt;KN90)+($F90=$G90)*(KM90=KN90)+($F90&lt;$G90)*(KM90&lt;KN90)),"")</f>
        <v/>
      </c>
      <c r="KQ90" s="188" t="str">
        <f>IF((KP90&lt;&gt;""),IF(OR($F90&lt;&gt;$G90,PrSettings!$M$4="●"),(($F90-$G90)=(KM90-KN90))*1,0),"")</f>
        <v/>
      </c>
      <c r="KR90" s="188" t="str">
        <f>IF((KQ90&lt;&gt;""),($F90=KM90)*($G90=KN90),"")</f>
        <v/>
      </c>
      <c r="KS90" s="188" t="str">
        <f>IF(KP90&lt;&gt;"",IF(ABS($F90-$G90)&gt;=PrSettings!$M$7,(ABS($F90-$G90-KM90+KN90)&lt;=1)*1,IF(AND(KP90,$F90=$G90,$F90&gt;=PrSettings!$M$6),(ABS(KM90-$F90)&lt;=1)*1,IF(AND(KP90,$F90+$G90&gt;=PrSettings!$M$8),(ABS(KM90-$F90)+ABS(KN90-$G90)&lt;=1)*1,""))),"")</f>
        <v/>
      </c>
      <c r="KT90" s="294" t="str">
        <f t="shared" ref="KT90:KT105" si="1475">IF(OR(($C90&lt;&gt;"")*(KI90&lt;&gt;""),($E90&lt;&gt;"")*(KK90&lt;&gt;"")),($B90=KI90)*1+($D90=KK90)*1,"")</f>
        <v/>
      </c>
      <c r="KV90" s="186" t="str">
        <f>$B90</f>
        <v/>
      </c>
      <c r="KW90" s="187" t="str">
        <f>$C90</f>
        <v/>
      </c>
      <c r="KX90" s="188" t="str">
        <f>$D90</f>
        <v/>
      </c>
      <c r="KY90" s="187" t="str">
        <f>$E90</f>
        <v/>
      </c>
      <c r="KZ90" s="222"/>
      <c r="LA90" s="222"/>
      <c r="LB90" s="304">
        <f>COUNTIF(KV$107:KV$114,KV107)+COUNTIF(KX$107:KX$114,KV107)</f>
        <v>0</v>
      </c>
      <c r="LC90" s="188" t="str">
        <f t="shared" ref="LC90:LC105" si="1476">IF(($F90&lt;&gt;"")*($G90&lt;&gt;"")*(KZ90&lt;&gt;"")*(LA90&lt;&gt;""),IF(LG90&lt;&gt;2,"0",($F90&gt;$G90)*(KZ90&gt;LA90)+($F90=$G90)*(KZ90=LA90)+($F90&lt;$G90)*(KZ90&lt;LA90)),"")</f>
        <v/>
      </c>
      <c r="LD90" s="188" t="str">
        <f>IF((LC90&lt;&gt;""),IF(OR($F90&lt;&gt;$G90,PrSettings!$M$4="●"),(($F90-$G90)=(KZ90-LA90))*1,0),"")</f>
        <v/>
      </c>
      <c r="LE90" s="188" t="str">
        <f>IF((LD90&lt;&gt;""),($F90=KZ90)*($G90=LA90),"")</f>
        <v/>
      </c>
      <c r="LF90" s="188" t="str">
        <f>IF(LC90&lt;&gt;"",IF(ABS($F90-$G90)&gt;=PrSettings!$M$7,(ABS($F90-$G90-KZ90+LA90)&lt;=1)*1,IF(AND(LC90,$F90=$G90,$F90&gt;=PrSettings!$M$6),(ABS(KZ90-$F90)&lt;=1)*1,IF(AND(LC90,$F90+$G90&gt;=PrSettings!$M$8),(ABS(KZ90-$F90)+ABS(LA90-$G90)&lt;=1)*1,""))),"")</f>
        <v/>
      </c>
      <c r="LG90" s="294" t="str">
        <f t="shared" ref="LG90:LG105" si="1477">IF(OR(($C90&lt;&gt;"")*(KV90&lt;&gt;""),($E90&lt;&gt;"")*(KX90&lt;&gt;"")),($B90=KV90)*1+($D90=KX90)*1,"")</f>
        <v/>
      </c>
      <c r="LI90" s="186" t="str">
        <f>$B90</f>
        <v/>
      </c>
      <c r="LJ90" s="187" t="str">
        <f>$C90</f>
        <v/>
      </c>
      <c r="LK90" s="188" t="str">
        <f>$D90</f>
        <v/>
      </c>
      <c r="LL90" s="187" t="str">
        <f>$E90</f>
        <v/>
      </c>
      <c r="LM90" s="222"/>
      <c r="LN90" s="222"/>
      <c r="LO90" s="304">
        <f>COUNTIF(LI$107:LI$114,LI107)+COUNTIF(LK$107:LK$114,LI107)</f>
        <v>0</v>
      </c>
      <c r="LP90" s="188" t="str">
        <f t="shared" ref="LP90:LP105" si="1478">IF(($F90&lt;&gt;"")*($G90&lt;&gt;"")*(LM90&lt;&gt;"")*(LN90&lt;&gt;""),IF(LT90&lt;&gt;2,"0",($F90&gt;$G90)*(LM90&gt;LN90)+($F90=$G90)*(LM90=LN90)+($F90&lt;$G90)*(LM90&lt;LN90)),"")</f>
        <v/>
      </c>
      <c r="LQ90" s="188" t="str">
        <f>IF((LP90&lt;&gt;""),IF(OR($F90&lt;&gt;$G90,PrSettings!$M$4="●"),(($F90-$G90)=(LM90-LN90))*1,0),"")</f>
        <v/>
      </c>
      <c r="LR90" s="188" t="str">
        <f>IF((LQ90&lt;&gt;""),($F90=LM90)*($G90=LN90),"")</f>
        <v/>
      </c>
      <c r="LS90" s="188" t="str">
        <f>IF(LP90&lt;&gt;"",IF(ABS($F90-$G90)&gt;=PrSettings!$M$7,(ABS($F90-$G90-LM90+LN90)&lt;=1)*1,IF(AND(LP90,$F90=$G90,$F90&gt;=PrSettings!$M$6),(ABS(LM90-$F90)&lt;=1)*1,IF(AND(LP90,$F90+$G90&gt;=PrSettings!$M$8),(ABS(LM90-$F90)+ABS(LN90-$G90)&lt;=1)*1,""))),"")</f>
        <v/>
      </c>
      <c r="LT90" s="294" t="str">
        <f t="shared" ref="LT90:LT105" si="1479">IF(OR(($C90&lt;&gt;"")*(LI90&lt;&gt;""),($E90&lt;&gt;"")*(LK90&lt;&gt;"")),($B90=LI90)*1+($D90=LK90)*1,"")</f>
        <v/>
      </c>
      <c r="LV90" s="186" t="str">
        <f>$B90</f>
        <v/>
      </c>
      <c r="LW90" s="187" t="str">
        <f>$C90</f>
        <v/>
      </c>
      <c r="LX90" s="188" t="str">
        <f>$D90</f>
        <v/>
      </c>
      <c r="LY90" s="187" t="str">
        <f>$E90</f>
        <v/>
      </c>
      <c r="LZ90" s="222"/>
      <c r="MA90" s="222"/>
      <c r="MB90" s="304">
        <f>COUNTIF(LV$107:LV$114,LV107)+COUNTIF(LX$107:LX$114,LV107)</f>
        <v>0</v>
      </c>
      <c r="MC90" s="188" t="str">
        <f t="shared" ref="MC90:MC105" si="1480">IF(($F90&lt;&gt;"")*($G90&lt;&gt;"")*(LZ90&lt;&gt;"")*(MA90&lt;&gt;""),IF(MG90&lt;&gt;2,"0",($F90&gt;$G90)*(LZ90&gt;MA90)+($F90=$G90)*(LZ90=MA90)+($F90&lt;$G90)*(LZ90&lt;MA90)),"")</f>
        <v/>
      </c>
      <c r="MD90" s="188" t="str">
        <f>IF((MC90&lt;&gt;""),IF(OR($F90&lt;&gt;$G90,PrSettings!$M$4="●"),(($F90-$G90)=(LZ90-MA90))*1,0),"")</f>
        <v/>
      </c>
      <c r="ME90" s="188" t="str">
        <f>IF((MD90&lt;&gt;""),($F90=LZ90)*($G90=MA90),"")</f>
        <v/>
      </c>
      <c r="MF90" s="188" t="str">
        <f>IF(MC90&lt;&gt;"",IF(ABS($F90-$G90)&gt;=PrSettings!$M$7,(ABS($F90-$G90-LZ90+MA90)&lt;=1)*1,IF(AND(MC90,$F90=$G90,$F90&gt;=PrSettings!$M$6),(ABS(LZ90-$F90)&lt;=1)*1,IF(AND(MC90,$F90+$G90&gt;=PrSettings!$M$8),(ABS(LZ90-$F90)+ABS(MA90-$G90)&lt;=1)*1,""))),"")</f>
        <v/>
      </c>
      <c r="MG90" s="294" t="str">
        <f t="shared" ref="MG90:MG105" si="1481">IF(OR(($C90&lt;&gt;"")*(LV90&lt;&gt;""),($E90&lt;&gt;"")*(LX90&lt;&gt;"")),($B90=LV90)*1+($D90=LX90)*1,"")</f>
        <v/>
      </c>
    </row>
    <row r="91" spans="1:345">
      <c r="B91" s="186" t="str">
        <f>IF(C91="","",INDEX(Groups!$C$7:$C$65,MATCH(C91,Groups!$D$7:$D$65,0)))</f>
        <v/>
      </c>
      <c r="C91" s="187" t="str">
        <f>'World Cup'!$E$50</f>
        <v/>
      </c>
      <c r="D91" s="188" t="str">
        <f>IF(E91="","",INDEX(Groups!$C$7:$C$65,MATCH(E91,Groups!$D$7:$D$65,0)))</f>
        <v/>
      </c>
      <c r="E91" s="187" t="str">
        <f>'World Cup'!$F$50</f>
        <v/>
      </c>
      <c r="F91" s="189" t="str">
        <f>IF(AND('World Cup'!$E$51&lt;&gt;"",'World Cup'!$F$51&lt;&gt;""),'World Cup'!$E$51,"")</f>
        <v/>
      </c>
      <c r="G91" s="190" t="str">
        <f>IF(AND('World Cup'!$E$51&lt;&gt;"",'World Cup'!$F$51&lt;&gt;""),'World Cup'!$F$51,"")</f>
        <v/>
      </c>
      <c r="I91" s="186" t="str">
        <f t="shared" ref="I91:I105" si="1482">$B91</f>
        <v/>
      </c>
      <c r="J91" s="187" t="str">
        <f t="shared" ref="J91:J105" si="1483">$C91</f>
        <v/>
      </c>
      <c r="K91" s="188" t="str">
        <f t="shared" ref="K91:K105" si="1484">$D91</f>
        <v/>
      </c>
      <c r="L91" s="187" t="str">
        <f t="shared" ref="L91:L105" si="1485">$E91</f>
        <v/>
      </c>
      <c r="M91" s="222"/>
      <c r="N91" s="222"/>
      <c r="O91" s="303">
        <f>COUNTIF(I$107:I$114,K107)+COUNTIF(K$107:K$114,K107)</f>
        <v>0</v>
      </c>
      <c r="P91" s="188" t="str">
        <f t="shared" si="1430"/>
        <v/>
      </c>
      <c r="Q91" s="188" t="str">
        <f>IF((P91&lt;&gt;""),IF(OR($F91&lt;&gt;$G91,PrSettings!$M$4="●"),(($F91-$G91)=(M91-N91))*1,0),"")</f>
        <v/>
      </c>
      <c r="R91" s="188" t="str">
        <f t="shared" ref="R91:R105" si="1486">IF((Q91&lt;&gt;""),($F91=M91)*($G91=N91),"")</f>
        <v/>
      </c>
      <c r="S91" s="188" t="str">
        <f>IF(P91&lt;&gt;"",IF(ABS($F91-$G91)&gt;=PrSettings!$M$7,(ABS($F91-$G91-M91+N91)&lt;=1)*1,IF(AND(P91,$F91=$G91,$F91&gt;=PrSettings!$M$6),(ABS(M91-$F91)&lt;=1)*1,IF(AND(P91,$F91+$G91&gt;=PrSettings!$M$8),(ABS(M91-$F91)+ABS(N91-$G91)&lt;=1)*1,""))),"")</f>
        <v/>
      </c>
      <c r="T91" s="294" t="str">
        <f t="shared" si="1431"/>
        <v/>
      </c>
      <c r="V91" s="186" t="str">
        <f t="shared" ref="V91:V105" si="1487">$B91</f>
        <v/>
      </c>
      <c r="W91" s="187" t="str">
        <f t="shared" ref="W91:W105" si="1488">$C91</f>
        <v/>
      </c>
      <c r="X91" s="188" t="str">
        <f t="shared" ref="X91:X105" si="1489">$D91</f>
        <v/>
      </c>
      <c r="Y91" s="187" t="str">
        <f t="shared" ref="Y91:Y105" si="1490">$E91</f>
        <v/>
      </c>
      <c r="Z91" s="222"/>
      <c r="AA91" s="222"/>
      <c r="AB91" s="303">
        <f>COUNTIF(V$107:V$114,X107)+COUNTIF(X$107:X$114,X107)</f>
        <v>0</v>
      </c>
      <c r="AC91" s="188" t="str">
        <f t="shared" si="1432"/>
        <v/>
      </c>
      <c r="AD91" s="188" t="str">
        <f>IF((AC91&lt;&gt;""),IF(OR($F91&lt;&gt;$G91,PrSettings!$M$4="●"),(($F91-$G91)=(Z91-AA91))*1,0),"")</f>
        <v/>
      </c>
      <c r="AE91" s="188" t="str">
        <f t="shared" ref="AE91:AE105" si="1491">IF((AD91&lt;&gt;""),($F91=Z91)*($G91=AA91),"")</f>
        <v/>
      </c>
      <c r="AF91" s="188" t="str">
        <f>IF(AC91&lt;&gt;"",IF(ABS($F91-$G91)&gt;=PrSettings!$M$7,(ABS($F91-$G91-Z91+AA91)&lt;=1)*1,IF(AND(AC91,$F91=$G91,$F91&gt;=PrSettings!$M$6),(ABS(Z91-$F91)&lt;=1)*1,IF(AND(AC91,$F91+$G91&gt;=PrSettings!$M$8),(ABS(Z91-$F91)+ABS(AA91-$G91)&lt;=1)*1,""))),"")</f>
        <v/>
      </c>
      <c r="AG91" s="294" t="str">
        <f t="shared" si="1433"/>
        <v/>
      </c>
      <c r="AI91" s="186" t="str">
        <f t="shared" ref="AI91:AI105" si="1492">$B91</f>
        <v/>
      </c>
      <c r="AJ91" s="187" t="str">
        <f t="shared" ref="AJ91:AJ105" si="1493">$C91</f>
        <v/>
      </c>
      <c r="AK91" s="188" t="str">
        <f t="shared" ref="AK91:AK105" si="1494">$D91</f>
        <v/>
      </c>
      <c r="AL91" s="187" t="str">
        <f t="shared" ref="AL91:AL105" si="1495">$E91</f>
        <v/>
      </c>
      <c r="AM91" s="222"/>
      <c r="AN91" s="222"/>
      <c r="AO91" s="303">
        <f>COUNTIF(AI$107:AI$114,AK107)+COUNTIF(AK$107:AK$114,AK107)</f>
        <v>0</v>
      </c>
      <c r="AP91" s="188" t="str">
        <f t="shared" si="1434"/>
        <v/>
      </c>
      <c r="AQ91" s="188" t="str">
        <f>IF((AP91&lt;&gt;""),IF(OR($F91&lt;&gt;$G91,PrSettings!$M$4="●"),(($F91-$G91)=(AM91-AN91))*1,0),"")</f>
        <v/>
      </c>
      <c r="AR91" s="188" t="str">
        <f t="shared" ref="AR91:AR105" si="1496">IF((AQ91&lt;&gt;""),($F91=AM91)*($G91=AN91),"")</f>
        <v/>
      </c>
      <c r="AS91" s="188" t="str">
        <f>IF(AP91&lt;&gt;"",IF(ABS($F91-$G91)&gt;=PrSettings!$M$7,(ABS($F91-$G91-AM91+AN91)&lt;=1)*1,IF(AND(AP91,$F91=$G91,$F91&gt;=PrSettings!$M$6),(ABS(AM91-$F91)&lt;=1)*1,IF(AND(AP91,$F91+$G91&gt;=PrSettings!$M$8),(ABS(AM91-$F91)+ABS(AN91-$G91)&lt;=1)*1,""))),"")</f>
        <v/>
      </c>
      <c r="AT91" s="294" t="str">
        <f t="shared" si="1435"/>
        <v/>
      </c>
      <c r="AV91" s="186" t="str">
        <f t="shared" ref="AV91:AV105" si="1497">$B91</f>
        <v/>
      </c>
      <c r="AW91" s="187" t="str">
        <f t="shared" ref="AW91:AW105" si="1498">$C91</f>
        <v/>
      </c>
      <c r="AX91" s="188" t="str">
        <f t="shared" ref="AX91:AX105" si="1499">$D91</f>
        <v/>
      </c>
      <c r="AY91" s="187" t="str">
        <f t="shared" ref="AY91:AY105" si="1500">$E91</f>
        <v/>
      </c>
      <c r="AZ91" s="222"/>
      <c r="BA91" s="222"/>
      <c r="BB91" s="303">
        <f>COUNTIF(AV$107:AV$114,AX107)+COUNTIF(AX$107:AX$114,AX107)</f>
        <v>0</v>
      </c>
      <c r="BC91" s="188" t="str">
        <f t="shared" si="1436"/>
        <v/>
      </c>
      <c r="BD91" s="188" t="str">
        <f>IF((BC91&lt;&gt;""),IF(OR($F91&lt;&gt;$G91,PrSettings!$M$4="●"),(($F91-$G91)=(AZ91-BA91))*1,0),"")</f>
        <v/>
      </c>
      <c r="BE91" s="188" t="str">
        <f t="shared" ref="BE91:BE105" si="1501">IF((BD91&lt;&gt;""),($F91=AZ91)*($G91=BA91),"")</f>
        <v/>
      </c>
      <c r="BF91" s="188" t="str">
        <f>IF(BC91&lt;&gt;"",IF(ABS($F91-$G91)&gt;=PrSettings!$M$7,(ABS($F91-$G91-AZ91+BA91)&lt;=1)*1,IF(AND(BC91,$F91=$G91,$F91&gt;=PrSettings!$M$6),(ABS(AZ91-$F91)&lt;=1)*1,IF(AND(BC91,$F91+$G91&gt;=PrSettings!$M$8),(ABS(AZ91-$F91)+ABS(BA91-$G91)&lt;=1)*1,""))),"")</f>
        <v/>
      </c>
      <c r="BG91" s="294" t="str">
        <f t="shared" si="1437"/>
        <v/>
      </c>
      <c r="BI91" s="186" t="str">
        <f t="shared" ref="BI91:BI105" si="1502">$B91</f>
        <v/>
      </c>
      <c r="BJ91" s="187" t="str">
        <f t="shared" ref="BJ91:BJ105" si="1503">$C91</f>
        <v/>
      </c>
      <c r="BK91" s="188" t="str">
        <f t="shared" ref="BK91:BK105" si="1504">$D91</f>
        <v/>
      </c>
      <c r="BL91" s="187" t="str">
        <f t="shared" ref="BL91:BL105" si="1505">$E91</f>
        <v/>
      </c>
      <c r="BM91" s="222"/>
      <c r="BN91" s="222"/>
      <c r="BO91" s="303">
        <f>COUNTIF(BI$107:BI$114,BK107)+COUNTIF(BK$107:BK$114,BK107)</f>
        <v>0</v>
      </c>
      <c r="BP91" s="188" t="str">
        <f t="shared" si="1438"/>
        <v/>
      </c>
      <c r="BQ91" s="188" t="str">
        <f>IF((BP91&lt;&gt;""),IF(OR($F91&lt;&gt;$G91,PrSettings!$M$4="●"),(($F91-$G91)=(BM91-BN91))*1,0),"")</f>
        <v/>
      </c>
      <c r="BR91" s="188" t="str">
        <f t="shared" ref="BR91:BR105" si="1506">IF((BQ91&lt;&gt;""),($F91=BM91)*($G91=BN91),"")</f>
        <v/>
      </c>
      <c r="BS91" s="188" t="str">
        <f>IF(BP91&lt;&gt;"",IF(ABS($F91-$G91)&gt;=PrSettings!$M$7,(ABS($F91-$G91-BM91+BN91)&lt;=1)*1,IF(AND(BP91,$F91=$G91,$F91&gt;=PrSettings!$M$6),(ABS(BM91-$F91)&lt;=1)*1,IF(AND(BP91,$F91+$G91&gt;=PrSettings!$M$8),(ABS(BM91-$F91)+ABS(BN91-$G91)&lt;=1)*1,""))),"")</f>
        <v/>
      </c>
      <c r="BT91" s="294" t="str">
        <f t="shared" si="1439"/>
        <v/>
      </c>
      <c r="BV91" s="186" t="str">
        <f t="shared" ref="BV91:BV105" si="1507">$B91</f>
        <v/>
      </c>
      <c r="BW91" s="187" t="str">
        <f t="shared" ref="BW91:BW105" si="1508">$C91</f>
        <v/>
      </c>
      <c r="BX91" s="188" t="str">
        <f t="shared" ref="BX91:BX105" si="1509">$D91</f>
        <v/>
      </c>
      <c r="BY91" s="187" t="str">
        <f t="shared" ref="BY91:BY105" si="1510">$E91</f>
        <v/>
      </c>
      <c r="BZ91" s="222"/>
      <c r="CA91" s="222"/>
      <c r="CB91" s="303">
        <f>COUNTIF(BV$107:BV$114,BX107)+COUNTIF(BX$107:BX$114,BX107)</f>
        <v>0</v>
      </c>
      <c r="CC91" s="188" t="str">
        <f t="shared" si="1440"/>
        <v/>
      </c>
      <c r="CD91" s="188" t="str">
        <f>IF((CC91&lt;&gt;""),IF(OR($F91&lt;&gt;$G91,PrSettings!$M$4="●"),(($F91-$G91)=(BZ91-CA91))*1,0),"")</f>
        <v/>
      </c>
      <c r="CE91" s="188" t="str">
        <f t="shared" ref="CE91:CE105" si="1511">IF((CD91&lt;&gt;""),($F91=BZ91)*($G91=CA91),"")</f>
        <v/>
      </c>
      <c r="CF91" s="188" t="str">
        <f>IF(CC91&lt;&gt;"",IF(ABS($F91-$G91)&gt;=PrSettings!$M$7,(ABS($F91-$G91-BZ91+CA91)&lt;=1)*1,IF(AND(CC91,$F91=$G91,$F91&gt;=PrSettings!$M$6),(ABS(BZ91-$F91)&lt;=1)*1,IF(AND(CC91,$F91+$G91&gt;=PrSettings!$M$8),(ABS(BZ91-$F91)+ABS(CA91-$G91)&lt;=1)*1,""))),"")</f>
        <v/>
      </c>
      <c r="CG91" s="294" t="str">
        <f t="shared" si="1441"/>
        <v/>
      </c>
      <c r="CI91" s="186" t="str">
        <f t="shared" ref="CI91:CI105" si="1512">$B91</f>
        <v/>
      </c>
      <c r="CJ91" s="187" t="str">
        <f t="shared" ref="CJ91:CJ105" si="1513">$C91</f>
        <v/>
      </c>
      <c r="CK91" s="188" t="str">
        <f t="shared" ref="CK91:CK105" si="1514">$D91</f>
        <v/>
      </c>
      <c r="CL91" s="187" t="str">
        <f t="shared" ref="CL91:CL105" si="1515">$E91</f>
        <v/>
      </c>
      <c r="CM91" s="222"/>
      <c r="CN91" s="222"/>
      <c r="CO91" s="303">
        <f>COUNTIF(CI$107:CI$114,CK107)+COUNTIF(CK$107:CK$114,CK107)</f>
        <v>0</v>
      </c>
      <c r="CP91" s="188" t="str">
        <f t="shared" si="1442"/>
        <v/>
      </c>
      <c r="CQ91" s="188" t="str">
        <f>IF((CP91&lt;&gt;""),IF(OR($F91&lt;&gt;$G91,PrSettings!$M$4="●"),(($F91-$G91)=(CM91-CN91))*1,0),"")</f>
        <v/>
      </c>
      <c r="CR91" s="188" t="str">
        <f t="shared" ref="CR91:CR105" si="1516">IF((CQ91&lt;&gt;""),($F91=CM91)*($G91=CN91),"")</f>
        <v/>
      </c>
      <c r="CS91" s="188" t="str">
        <f>IF(CP91&lt;&gt;"",IF(ABS($F91-$G91)&gt;=PrSettings!$M$7,(ABS($F91-$G91-CM91+CN91)&lt;=1)*1,IF(AND(CP91,$F91=$G91,$F91&gt;=PrSettings!$M$6),(ABS(CM91-$F91)&lt;=1)*1,IF(AND(CP91,$F91+$G91&gt;=PrSettings!$M$8),(ABS(CM91-$F91)+ABS(CN91-$G91)&lt;=1)*1,""))),"")</f>
        <v/>
      </c>
      <c r="CT91" s="294" t="str">
        <f t="shared" si="1443"/>
        <v/>
      </c>
      <c r="CV91" s="186" t="str">
        <f t="shared" ref="CV91:CV105" si="1517">$B91</f>
        <v/>
      </c>
      <c r="CW91" s="187" t="str">
        <f t="shared" ref="CW91:CW105" si="1518">$C91</f>
        <v/>
      </c>
      <c r="CX91" s="188" t="str">
        <f t="shared" ref="CX91:CX105" si="1519">$D91</f>
        <v/>
      </c>
      <c r="CY91" s="187" t="str">
        <f t="shared" ref="CY91:CY105" si="1520">$E91</f>
        <v/>
      </c>
      <c r="CZ91" s="222"/>
      <c r="DA91" s="222"/>
      <c r="DB91" s="303">
        <f>COUNTIF(CV$107:CV$114,CX107)+COUNTIF(CX$107:CX$114,CX107)</f>
        <v>0</v>
      </c>
      <c r="DC91" s="188" t="str">
        <f t="shared" si="1444"/>
        <v/>
      </c>
      <c r="DD91" s="188" t="str">
        <f>IF((DC91&lt;&gt;""),IF(OR($F91&lt;&gt;$G91,PrSettings!$M$4="●"),(($F91-$G91)=(CZ91-DA91))*1,0),"")</f>
        <v/>
      </c>
      <c r="DE91" s="188" t="str">
        <f t="shared" ref="DE91:DE105" si="1521">IF((DD91&lt;&gt;""),($F91=CZ91)*($G91=DA91),"")</f>
        <v/>
      </c>
      <c r="DF91" s="188" t="str">
        <f>IF(DC91&lt;&gt;"",IF(ABS($F91-$G91)&gt;=PrSettings!$M$7,(ABS($F91-$G91-CZ91+DA91)&lt;=1)*1,IF(AND(DC91,$F91=$G91,$F91&gt;=PrSettings!$M$6),(ABS(CZ91-$F91)&lt;=1)*1,IF(AND(DC91,$F91+$G91&gt;=PrSettings!$M$8),(ABS(CZ91-$F91)+ABS(DA91-$G91)&lt;=1)*1,""))),"")</f>
        <v/>
      </c>
      <c r="DG91" s="294" t="str">
        <f t="shared" si="1445"/>
        <v/>
      </c>
      <c r="DI91" s="186" t="str">
        <f t="shared" ref="DI91:DI105" si="1522">$B91</f>
        <v/>
      </c>
      <c r="DJ91" s="187" t="str">
        <f t="shared" ref="DJ91:DJ105" si="1523">$C91</f>
        <v/>
      </c>
      <c r="DK91" s="188" t="str">
        <f t="shared" ref="DK91:DK105" si="1524">$D91</f>
        <v/>
      </c>
      <c r="DL91" s="187" t="str">
        <f t="shared" ref="DL91:DL105" si="1525">$E91</f>
        <v/>
      </c>
      <c r="DM91" s="222"/>
      <c r="DN91" s="222"/>
      <c r="DO91" s="303">
        <f>COUNTIF(DI$107:DI$114,DK107)+COUNTIF(DK$107:DK$114,DK107)</f>
        <v>0</v>
      </c>
      <c r="DP91" s="188" t="str">
        <f t="shared" si="1446"/>
        <v/>
      </c>
      <c r="DQ91" s="188" t="str">
        <f>IF((DP91&lt;&gt;""),IF(OR($F91&lt;&gt;$G91,PrSettings!$M$4="●"),(($F91-$G91)=(DM91-DN91))*1,0),"")</f>
        <v/>
      </c>
      <c r="DR91" s="188" t="str">
        <f t="shared" ref="DR91:DR105" si="1526">IF((DQ91&lt;&gt;""),($F91=DM91)*($G91=DN91),"")</f>
        <v/>
      </c>
      <c r="DS91" s="188" t="str">
        <f>IF(DP91&lt;&gt;"",IF(ABS($F91-$G91)&gt;=PrSettings!$M$7,(ABS($F91-$G91-DM91+DN91)&lt;=1)*1,IF(AND(DP91,$F91=$G91,$F91&gt;=PrSettings!$M$6),(ABS(DM91-$F91)&lt;=1)*1,IF(AND(DP91,$F91+$G91&gt;=PrSettings!$M$8),(ABS(DM91-$F91)+ABS(DN91-$G91)&lt;=1)*1,""))),"")</f>
        <v/>
      </c>
      <c r="DT91" s="294" t="str">
        <f t="shared" si="1447"/>
        <v/>
      </c>
      <c r="DV91" s="186" t="str">
        <f t="shared" ref="DV91:DV105" si="1527">$B91</f>
        <v/>
      </c>
      <c r="DW91" s="187" t="str">
        <f t="shared" ref="DW91:DW105" si="1528">$C91</f>
        <v/>
      </c>
      <c r="DX91" s="188" t="str">
        <f t="shared" ref="DX91:DX105" si="1529">$D91</f>
        <v/>
      </c>
      <c r="DY91" s="187" t="str">
        <f t="shared" ref="DY91:DY105" si="1530">$E91</f>
        <v/>
      </c>
      <c r="DZ91" s="222"/>
      <c r="EA91" s="222"/>
      <c r="EB91" s="303">
        <f>COUNTIF(DV$107:DV$114,DX107)+COUNTIF(DX$107:DX$114,DX107)</f>
        <v>0</v>
      </c>
      <c r="EC91" s="188" t="str">
        <f t="shared" si="1448"/>
        <v/>
      </c>
      <c r="ED91" s="188" t="str">
        <f>IF((EC91&lt;&gt;""),IF(OR($F91&lt;&gt;$G91,PrSettings!$M$4="●"),(($F91-$G91)=(DZ91-EA91))*1,0),"")</f>
        <v/>
      </c>
      <c r="EE91" s="188" t="str">
        <f t="shared" ref="EE91:EE105" si="1531">IF((ED91&lt;&gt;""),($F91=DZ91)*($G91=EA91),"")</f>
        <v/>
      </c>
      <c r="EF91" s="188" t="str">
        <f>IF(EC91&lt;&gt;"",IF(ABS($F91-$G91)&gt;=PrSettings!$M$7,(ABS($F91-$G91-DZ91+EA91)&lt;=1)*1,IF(AND(EC91,$F91=$G91,$F91&gt;=PrSettings!$M$6),(ABS(DZ91-$F91)&lt;=1)*1,IF(AND(EC91,$F91+$G91&gt;=PrSettings!$M$8),(ABS(DZ91-$F91)+ABS(EA91-$G91)&lt;=1)*1,""))),"")</f>
        <v/>
      </c>
      <c r="EG91" s="294" t="str">
        <f t="shared" si="1449"/>
        <v/>
      </c>
      <c r="EI91" s="186" t="str">
        <f t="shared" ref="EI91:EI105" si="1532">$B91</f>
        <v/>
      </c>
      <c r="EJ91" s="187" t="str">
        <f t="shared" ref="EJ91:EJ105" si="1533">$C91</f>
        <v/>
      </c>
      <c r="EK91" s="188" t="str">
        <f t="shared" ref="EK91:EK105" si="1534">$D91</f>
        <v/>
      </c>
      <c r="EL91" s="187" t="str">
        <f t="shared" ref="EL91:EL105" si="1535">$E91</f>
        <v/>
      </c>
      <c r="EM91" s="222"/>
      <c r="EN91" s="222"/>
      <c r="EO91" s="303">
        <f>COUNTIF(EI$107:EI$114,EK107)+COUNTIF(EK$107:EK$114,EK107)</f>
        <v>0</v>
      </c>
      <c r="EP91" s="188" t="str">
        <f t="shared" si="1450"/>
        <v/>
      </c>
      <c r="EQ91" s="188" t="str">
        <f>IF((EP91&lt;&gt;""),IF(OR($F91&lt;&gt;$G91,PrSettings!$M$4="●"),(($F91-$G91)=(EM91-EN91))*1,0),"")</f>
        <v/>
      </c>
      <c r="ER91" s="188" t="str">
        <f t="shared" ref="ER91:ER105" si="1536">IF((EQ91&lt;&gt;""),($F91=EM91)*($G91=EN91),"")</f>
        <v/>
      </c>
      <c r="ES91" s="188" t="str">
        <f>IF(EP91&lt;&gt;"",IF(ABS($F91-$G91)&gt;=PrSettings!$M$7,(ABS($F91-$G91-EM91+EN91)&lt;=1)*1,IF(AND(EP91,$F91=$G91,$F91&gt;=PrSettings!$M$6),(ABS(EM91-$F91)&lt;=1)*1,IF(AND(EP91,$F91+$G91&gt;=PrSettings!$M$8),(ABS(EM91-$F91)+ABS(EN91-$G91)&lt;=1)*1,""))),"")</f>
        <v/>
      </c>
      <c r="ET91" s="294" t="str">
        <f t="shared" si="1451"/>
        <v/>
      </c>
      <c r="EV91" s="186" t="str">
        <f t="shared" ref="EV91:EV105" si="1537">$B91</f>
        <v/>
      </c>
      <c r="EW91" s="187" t="str">
        <f t="shared" ref="EW91:EW105" si="1538">$C91</f>
        <v/>
      </c>
      <c r="EX91" s="188" t="str">
        <f t="shared" ref="EX91:EX105" si="1539">$D91</f>
        <v/>
      </c>
      <c r="EY91" s="187" t="str">
        <f t="shared" ref="EY91:EY105" si="1540">$E91</f>
        <v/>
      </c>
      <c r="EZ91" s="222"/>
      <c r="FA91" s="222"/>
      <c r="FB91" s="303">
        <f>COUNTIF(EV$107:EV$114,EX107)+COUNTIF(EX$107:EX$114,EX107)</f>
        <v>0</v>
      </c>
      <c r="FC91" s="188" t="str">
        <f t="shared" si="1452"/>
        <v/>
      </c>
      <c r="FD91" s="188" t="str">
        <f>IF((FC91&lt;&gt;""),IF(OR($F91&lt;&gt;$G91,PrSettings!$M$4="●"),(($F91-$G91)=(EZ91-FA91))*1,0),"")</f>
        <v/>
      </c>
      <c r="FE91" s="188" t="str">
        <f t="shared" ref="FE91:FE105" si="1541">IF((FD91&lt;&gt;""),($F91=EZ91)*($G91=FA91),"")</f>
        <v/>
      </c>
      <c r="FF91" s="188" t="str">
        <f>IF(FC91&lt;&gt;"",IF(ABS($F91-$G91)&gt;=PrSettings!$M$7,(ABS($F91-$G91-EZ91+FA91)&lt;=1)*1,IF(AND(FC91,$F91=$G91,$F91&gt;=PrSettings!$M$6),(ABS(EZ91-$F91)&lt;=1)*1,IF(AND(FC91,$F91+$G91&gt;=PrSettings!$M$8),(ABS(EZ91-$F91)+ABS(FA91-$G91)&lt;=1)*1,""))),"")</f>
        <v/>
      </c>
      <c r="FG91" s="294" t="str">
        <f t="shared" si="1453"/>
        <v/>
      </c>
      <c r="FI91" s="186" t="str">
        <f t="shared" ref="FI91:FI105" si="1542">$B91</f>
        <v/>
      </c>
      <c r="FJ91" s="187" t="str">
        <f t="shared" ref="FJ91:FJ105" si="1543">$C91</f>
        <v/>
      </c>
      <c r="FK91" s="188" t="str">
        <f t="shared" ref="FK91:FK105" si="1544">$D91</f>
        <v/>
      </c>
      <c r="FL91" s="187" t="str">
        <f t="shared" ref="FL91:FL105" si="1545">$E91</f>
        <v/>
      </c>
      <c r="FM91" s="222"/>
      <c r="FN91" s="222"/>
      <c r="FO91" s="303">
        <f>COUNTIF(FI$107:FI$114,FK107)+COUNTIF(FK$107:FK$114,FK107)</f>
        <v>0</v>
      </c>
      <c r="FP91" s="188" t="str">
        <f t="shared" si="1454"/>
        <v/>
      </c>
      <c r="FQ91" s="188" t="str">
        <f>IF((FP91&lt;&gt;""),IF(OR($F91&lt;&gt;$G91,PrSettings!$M$4="●"),(($F91-$G91)=(FM91-FN91))*1,0),"")</f>
        <v/>
      </c>
      <c r="FR91" s="188" t="str">
        <f t="shared" ref="FR91:FR105" si="1546">IF((FQ91&lt;&gt;""),($F91=FM91)*($G91=FN91),"")</f>
        <v/>
      </c>
      <c r="FS91" s="188" t="str">
        <f>IF(FP91&lt;&gt;"",IF(ABS($F91-$G91)&gt;=PrSettings!$M$7,(ABS($F91-$G91-FM91+FN91)&lt;=1)*1,IF(AND(FP91,$F91=$G91,$F91&gt;=PrSettings!$M$6),(ABS(FM91-$F91)&lt;=1)*1,IF(AND(FP91,$F91+$G91&gt;=PrSettings!$M$8),(ABS(FM91-$F91)+ABS(FN91-$G91)&lt;=1)*1,""))),"")</f>
        <v/>
      </c>
      <c r="FT91" s="294" t="str">
        <f t="shared" si="1455"/>
        <v/>
      </c>
      <c r="FV91" s="186" t="str">
        <f t="shared" ref="FV91:FV105" si="1547">$B91</f>
        <v/>
      </c>
      <c r="FW91" s="187" t="str">
        <f t="shared" ref="FW91:FW105" si="1548">$C91</f>
        <v/>
      </c>
      <c r="FX91" s="188" t="str">
        <f t="shared" ref="FX91:FX105" si="1549">$D91</f>
        <v/>
      </c>
      <c r="FY91" s="187" t="str">
        <f t="shared" ref="FY91:FY105" si="1550">$E91</f>
        <v/>
      </c>
      <c r="FZ91" s="222"/>
      <c r="GA91" s="222"/>
      <c r="GB91" s="303">
        <f>COUNTIF(FV$107:FV$114,FX107)+COUNTIF(FX$107:FX$114,FX107)</f>
        <v>0</v>
      </c>
      <c r="GC91" s="188" t="str">
        <f t="shared" si="1456"/>
        <v/>
      </c>
      <c r="GD91" s="188" t="str">
        <f>IF((GC91&lt;&gt;""),IF(OR($F91&lt;&gt;$G91,PrSettings!$M$4="●"),(($F91-$G91)=(FZ91-GA91))*1,0),"")</f>
        <v/>
      </c>
      <c r="GE91" s="188" t="str">
        <f t="shared" ref="GE91:GE105" si="1551">IF((GD91&lt;&gt;""),($F91=FZ91)*($G91=GA91),"")</f>
        <v/>
      </c>
      <c r="GF91" s="188" t="str">
        <f>IF(GC91&lt;&gt;"",IF(ABS($F91-$G91)&gt;=PrSettings!$M$7,(ABS($F91-$G91-FZ91+GA91)&lt;=1)*1,IF(AND(GC91,$F91=$G91,$F91&gt;=PrSettings!$M$6),(ABS(FZ91-$F91)&lt;=1)*1,IF(AND(GC91,$F91+$G91&gt;=PrSettings!$M$8),(ABS(FZ91-$F91)+ABS(GA91-$G91)&lt;=1)*1,""))),"")</f>
        <v/>
      </c>
      <c r="GG91" s="294" t="str">
        <f t="shared" si="1457"/>
        <v/>
      </c>
      <c r="GI91" s="186" t="str">
        <f t="shared" ref="GI91:GI105" si="1552">$B91</f>
        <v/>
      </c>
      <c r="GJ91" s="187" t="str">
        <f t="shared" ref="GJ91:GJ105" si="1553">$C91</f>
        <v/>
      </c>
      <c r="GK91" s="188" t="str">
        <f t="shared" ref="GK91:GK105" si="1554">$D91</f>
        <v/>
      </c>
      <c r="GL91" s="187" t="str">
        <f t="shared" ref="GL91:GL105" si="1555">$E91</f>
        <v/>
      </c>
      <c r="GM91" s="222"/>
      <c r="GN91" s="222"/>
      <c r="GO91" s="303">
        <f>COUNTIF(GI$107:GI$114,GK107)+COUNTIF(GK$107:GK$114,GK107)</f>
        <v>0</v>
      </c>
      <c r="GP91" s="188" t="str">
        <f t="shared" si="1458"/>
        <v/>
      </c>
      <c r="GQ91" s="188" t="str">
        <f>IF((GP91&lt;&gt;""),IF(OR($F91&lt;&gt;$G91,PrSettings!$M$4="●"),(($F91-$G91)=(GM91-GN91))*1,0),"")</f>
        <v/>
      </c>
      <c r="GR91" s="188" t="str">
        <f t="shared" ref="GR91:GR105" si="1556">IF((GQ91&lt;&gt;""),($F91=GM91)*($G91=GN91),"")</f>
        <v/>
      </c>
      <c r="GS91" s="188" t="str">
        <f>IF(GP91&lt;&gt;"",IF(ABS($F91-$G91)&gt;=PrSettings!$M$7,(ABS($F91-$G91-GM91+GN91)&lt;=1)*1,IF(AND(GP91,$F91=$G91,$F91&gt;=PrSettings!$M$6),(ABS(GM91-$F91)&lt;=1)*1,IF(AND(GP91,$F91+$G91&gt;=PrSettings!$M$8),(ABS(GM91-$F91)+ABS(GN91-$G91)&lt;=1)*1,""))),"")</f>
        <v/>
      </c>
      <c r="GT91" s="294" t="str">
        <f t="shared" si="1459"/>
        <v/>
      </c>
      <c r="GV91" s="186" t="str">
        <f t="shared" ref="GV91:GV105" si="1557">$B91</f>
        <v/>
      </c>
      <c r="GW91" s="187" t="str">
        <f t="shared" ref="GW91:GW105" si="1558">$C91</f>
        <v/>
      </c>
      <c r="GX91" s="188" t="str">
        <f t="shared" ref="GX91:GX105" si="1559">$D91</f>
        <v/>
      </c>
      <c r="GY91" s="187" t="str">
        <f t="shared" ref="GY91:GY105" si="1560">$E91</f>
        <v/>
      </c>
      <c r="GZ91" s="222"/>
      <c r="HA91" s="222"/>
      <c r="HB91" s="303">
        <f>COUNTIF(GV$107:GV$114,GX107)+COUNTIF(GX$107:GX$114,GX107)</f>
        <v>0</v>
      </c>
      <c r="HC91" s="188" t="str">
        <f t="shared" si="1460"/>
        <v/>
      </c>
      <c r="HD91" s="188" t="str">
        <f>IF((HC91&lt;&gt;""),IF(OR($F91&lt;&gt;$G91,PrSettings!$M$4="●"),(($F91-$G91)=(GZ91-HA91))*1,0),"")</f>
        <v/>
      </c>
      <c r="HE91" s="188" t="str">
        <f t="shared" ref="HE91:HE105" si="1561">IF((HD91&lt;&gt;""),($F91=GZ91)*($G91=HA91),"")</f>
        <v/>
      </c>
      <c r="HF91" s="188" t="str">
        <f>IF(HC91&lt;&gt;"",IF(ABS($F91-$G91)&gt;=PrSettings!$M$7,(ABS($F91-$G91-GZ91+HA91)&lt;=1)*1,IF(AND(HC91,$F91=$G91,$F91&gt;=PrSettings!$M$6),(ABS(GZ91-$F91)&lt;=1)*1,IF(AND(HC91,$F91+$G91&gt;=PrSettings!$M$8),(ABS(GZ91-$F91)+ABS(HA91-$G91)&lt;=1)*1,""))),"")</f>
        <v/>
      </c>
      <c r="HG91" s="294" t="str">
        <f t="shared" si="1461"/>
        <v/>
      </c>
      <c r="HI91" s="186" t="str">
        <f t="shared" ref="HI91:HI105" si="1562">$B91</f>
        <v/>
      </c>
      <c r="HJ91" s="187" t="str">
        <f t="shared" ref="HJ91:HJ105" si="1563">$C91</f>
        <v/>
      </c>
      <c r="HK91" s="188" t="str">
        <f t="shared" ref="HK91:HK105" si="1564">$D91</f>
        <v/>
      </c>
      <c r="HL91" s="187" t="str">
        <f t="shared" ref="HL91:HL105" si="1565">$E91</f>
        <v/>
      </c>
      <c r="HM91" s="222"/>
      <c r="HN91" s="222"/>
      <c r="HO91" s="303">
        <f>COUNTIF(HI$107:HI$114,HK107)+COUNTIF(HK$107:HK$114,HK107)</f>
        <v>0</v>
      </c>
      <c r="HP91" s="188" t="str">
        <f t="shared" si="1462"/>
        <v/>
      </c>
      <c r="HQ91" s="188" t="str">
        <f>IF((HP91&lt;&gt;""),IF(OR($F91&lt;&gt;$G91,PrSettings!$M$4="●"),(($F91-$G91)=(HM91-HN91))*1,0),"")</f>
        <v/>
      </c>
      <c r="HR91" s="188" t="str">
        <f t="shared" ref="HR91:HR105" si="1566">IF((HQ91&lt;&gt;""),($F91=HM91)*($G91=HN91),"")</f>
        <v/>
      </c>
      <c r="HS91" s="188" t="str">
        <f>IF(HP91&lt;&gt;"",IF(ABS($F91-$G91)&gt;=PrSettings!$M$7,(ABS($F91-$G91-HM91+HN91)&lt;=1)*1,IF(AND(HP91,$F91=$G91,$F91&gt;=PrSettings!$M$6),(ABS(HM91-$F91)&lt;=1)*1,IF(AND(HP91,$F91+$G91&gt;=PrSettings!$M$8),(ABS(HM91-$F91)+ABS(HN91-$G91)&lt;=1)*1,""))),"")</f>
        <v/>
      </c>
      <c r="HT91" s="294" t="str">
        <f t="shared" si="1463"/>
        <v/>
      </c>
      <c r="HV91" s="186" t="str">
        <f t="shared" ref="HV91:HV105" si="1567">$B91</f>
        <v/>
      </c>
      <c r="HW91" s="187" t="str">
        <f t="shared" ref="HW91:HW105" si="1568">$C91</f>
        <v/>
      </c>
      <c r="HX91" s="188" t="str">
        <f t="shared" ref="HX91:HX105" si="1569">$D91</f>
        <v/>
      </c>
      <c r="HY91" s="187" t="str">
        <f t="shared" ref="HY91:HY105" si="1570">$E91</f>
        <v/>
      </c>
      <c r="HZ91" s="222"/>
      <c r="IA91" s="222"/>
      <c r="IB91" s="303">
        <f>COUNTIF(HV$107:HV$114,HX107)+COUNTIF(HX$107:HX$114,HX107)</f>
        <v>0</v>
      </c>
      <c r="IC91" s="188" t="str">
        <f t="shared" si="1464"/>
        <v/>
      </c>
      <c r="ID91" s="188" t="str">
        <f>IF((IC91&lt;&gt;""),IF(OR($F91&lt;&gt;$G91,PrSettings!$M$4="●"),(($F91-$G91)=(HZ91-IA91))*1,0),"")</f>
        <v/>
      </c>
      <c r="IE91" s="188" t="str">
        <f t="shared" ref="IE91:IE105" si="1571">IF((ID91&lt;&gt;""),($F91=HZ91)*($G91=IA91),"")</f>
        <v/>
      </c>
      <c r="IF91" s="188" t="str">
        <f>IF(IC91&lt;&gt;"",IF(ABS($F91-$G91)&gt;=PrSettings!$M$7,(ABS($F91-$G91-HZ91+IA91)&lt;=1)*1,IF(AND(IC91,$F91=$G91,$F91&gt;=PrSettings!$M$6),(ABS(HZ91-$F91)&lt;=1)*1,IF(AND(IC91,$F91+$G91&gt;=PrSettings!$M$8),(ABS(HZ91-$F91)+ABS(IA91-$G91)&lt;=1)*1,""))),"")</f>
        <v/>
      </c>
      <c r="IG91" s="294" t="str">
        <f t="shared" si="1465"/>
        <v/>
      </c>
      <c r="II91" s="186" t="str">
        <f t="shared" ref="II91:II105" si="1572">$B91</f>
        <v/>
      </c>
      <c r="IJ91" s="187" t="str">
        <f t="shared" ref="IJ91:IJ105" si="1573">$C91</f>
        <v/>
      </c>
      <c r="IK91" s="188" t="str">
        <f t="shared" ref="IK91:IK105" si="1574">$D91</f>
        <v/>
      </c>
      <c r="IL91" s="187" t="str">
        <f t="shared" ref="IL91:IL105" si="1575">$E91</f>
        <v/>
      </c>
      <c r="IM91" s="222"/>
      <c r="IN91" s="222"/>
      <c r="IO91" s="303">
        <f>COUNTIF(II$107:II$114,IK107)+COUNTIF(IK$107:IK$114,IK107)</f>
        <v>0</v>
      </c>
      <c r="IP91" s="188" t="str">
        <f t="shared" si="1466"/>
        <v/>
      </c>
      <c r="IQ91" s="188" t="str">
        <f>IF((IP91&lt;&gt;""),IF(OR($F91&lt;&gt;$G91,PrSettings!$M$4="●"),(($F91-$G91)=(IM91-IN91))*1,0),"")</f>
        <v/>
      </c>
      <c r="IR91" s="188" t="str">
        <f t="shared" ref="IR91:IR105" si="1576">IF((IQ91&lt;&gt;""),($F91=IM91)*($G91=IN91),"")</f>
        <v/>
      </c>
      <c r="IS91" s="188" t="str">
        <f>IF(IP91&lt;&gt;"",IF(ABS($F91-$G91)&gt;=PrSettings!$M$7,(ABS($F91-$G91-IM91+IN91)&lt;=1)*1,IF(AND(IP91,$F91=$G91,$F91&gt;=PrSettings!$M$6),(ABS(IM91-$F91)&lt;=1)*1,IF(AND(IP91,$F91+$G91&gt;=PrSettings!$M$8),(ABS(IM91-$F91)+ABS(IN91-$G91)&lt;=1)*1,""))),"")</f>
        <v/>
      </c>
      <c r="IT91" s="294" t="str">
        <f t="shared" si="1467"/>
        <v/>
      </c>
      <c r="IV91" s="186" t="str">
        <f t="shared" ref="IV91:IV105" si="1577">$B91</f>
        <v/>
      </c>
      <c r="IW91" s="187" t="str">
        <f t="shared" ref="IW91:IW105" si="1578">$C91</f>
        <v/>
      </c>
      <c r="IX91" s="188" t="str">
        <f t="shared" ref="IX91:IX105" si="1579">$D91</f>
        <v/>
      </c>
      <c r="IY91" s="187" t="str">
        <f t="shared" ref="IY91:IY105" si="1580">$E91</f>
        <v/>
      </c>
      <c r="IZ91" s="222"/>
      <c r="JA91" s="222"/>
      <c r="JB91" s="303">
        <f>COUNTIF(IV$107:IV$114,IX107)+COUNTIF(IX$107:IX$114,IX107)</f>
        <v>0</v>
      </c>
      <c r="JC91" s="188" t="str">
        <f t="shared" si="1468"/>
        <v/>
      </c>
      <c r="JD91" s="188" t="str">
        <f>IF((JC91&lt;&gt;""),IF(OR($F91&lt;&gt;$G91,PrSettings!$M$4="●"),(($F91-$G91)=(IZ91-JA91))*1,0),"")</f>
        <v/>
      </c>
      <c r="JE91" s="188" t="str">
        <f t="shared" ref="JE91:JE105" si="1581">IF((JD91&lt;&gt;""),($F91=IZ91)*($G91=JA91),"")</f>
        <v/>
      </c>
      <c r="JF91" s="188" t="str">
        <f>IF(JC91&lt;&gt;"",IF(ABS($F91-$G91)&gt;=PrSettings!$M$7,(ABS($F91-$G91-IZ91+JA91)&lt;=1)*1,IF(AND(JC91,$F91=$G91,$F91&gt;=PrSettings!$M$6),(ABS(IZ91-$F91)&lt;=1)*1,IF(AND(JC91,$F91+$G91&gt;=PrSettings!$M$8),(ABS(IZ91-$F91)+ABS(JA91-$G91)&lt;=1)*1,""))),"")</f>
        <v/>
      </c>
      <c r="JG91" s="294" t="str">
        <f t="shared" si="1469"/>
        <v/>
      </c>
      <c r="JI91" s="186" t="str">
        <f t="shared" ref="JI91:JI105" si="1582">$B91</f>
        <v/>
      </c>
      <c r="JJ91" s="187" t="str">
        <f t="shared" ref="JJ91:JJ105" si="1583">$C91</f>
        <v/>
      </c>
      <c r="JK91" s="188" t="str">
        <f t="shared" ref="JK91:JK105" si="1584">$D91</f>
        <v/>
      </c>
      <c r="JL91" s="187" t="str">
        <f t="shared" ref="JL91:JL105" si="1585">$E91</f>
        <v/>
      </c>
      <c r="JM91" s="222"/>
      <c r="JN91" s="222"/>
      <c r="JO91" s="303">
        <f>COUNTIF(JI$107:JI$114,JK107)+COUNTIF(JK$107:JK$114,JK107)</f>
        <v>0</v>
      </c>
      <c r="JP91" s="188" t="str">
        <f t="shared" si="1470"/>
        <v/>
      </c>
      <c r="JQ91" s="188" t="str">
        <f>IF((JP91&lt;&gt;""),IF(OR($F91&lt;&gt;$G91,PrSettings!$M$4="●"),(($F91-$G91)=(JM91-JN91))*1,0),"")</f>
        <v/>
      </c>
      <c r="JR91" s="188" t="str">
        <f t="shared" ref="JR91:JR105" si="1586">IF((JQ91&lt;&gt;""),($F91=JM91)*($G91=JN91),"")</f>
        <v/>
      </c>
      <c r="JS91" s="188" t="str">
        <f>IF(JP91&lt;&gt;"",IF(ABS($F91-$G91)&gt;=PrSettings!$M$7,(ABS($F91-$G91-JM91+JN91)&lt;=1)*1,IF(AND(JP91,$F91=$G91,$F91&gt;=PrSettings!$M$6),(ABS(JM91-$F91)&lt;=1)*1,IF(AND(JP91,$F91+$G91&gt;=PrSettings!$M$8),(ABS(JM91-$F91)+ABS(JN91-$G91)&lt;=1)*1,""))),"")</f>
        <v/>
      </c>
      <c r="JT91" s="294" t="str">
        <f t="shared" si="1471"/>
        <v/>
      </c>
      <c r="JV91" s="186" t="str">
        <f t="shared" ref="JV91:JV105" si="1587">$B91</f>
        <v/>
      </c>
      <c r="JW91" s="187" t="str">
        <f t="shared" ref="JW91:JW105" si="1588">$C91</f>
        <v/>
      </c>
      <c r="JX91" s="188" t="str">
        <f t="shared" ref="JX91:JX105" si="1589">$D91</f>
        <v/>
      </c>
      <c r="JY91" s="187" t="str">
        <f t="shared" ref="JY91:JY105" si="1590">$E91</f>
        <v/>
      </c>
      <c r="JZ91" s="222"/>
      <c r="KA91" s="222"/>
      <c r="KB91" s="303">
        <f>COUNTIF(JV$107:JV$114,JX107)+COUNTIF(JX$107:JX$114,JX107)</f>
        <v>0</v>
      </c>
      <c r="KC91" s="188" t="str">
        <f t="shared" si="1472"/>
        <v/>
      </c>
      <c r="KD91" s="188" t="str">
        <f>IF((KC91&lt;&gt;""),IF(OR($F91&lt;&gt;$G91,PrSettings!$M$4="●"),(($F91-$G91)=(JZ91-KA91))*1,0),"")</f>
        <v/>
      </c>
      <c r="KE91" s="188" t="str">
        <f t="shared" ref="KE91:KE105" si="1591">IF((KD91&lt;&gt;""),($F91=JZ91)*($G91=KA91),"")</f>
        <v/>
      </c>
      <c r="KF91" s="188" t="str">
        <f>IF(KC91&lt;&gt;"",IF(ABS($F91-$G91)&gt;=PrSettings!$M$7,(ABS($F91-$G91-JZ91+KA91)&lt;=1)*1,IF(AND(KC91,$F91=$G91,$F91&gt;=PrSettings!$M$6),(ABS(JZ91-$F91)&lt;=1)*1,IF(AND(KC91,$F91+$G91&gt;=PrSettings!$M$8),(ABS(JZ91-$F91)+ABS(KA91-$G91)&lt;=1)*1,""))),"")</f>
        <v/>
      </c>
      <c r="KG91" s="294" t="str">
        <f t="shared" si="1473"/>
        <v/>
      </c>
      <c r="KI91" s="186" t="str">
        <f t="shared" ref="KI91:KI105" si="1592">$B91</f>
        <v/>
      </c>
      <c r="KJ91" s="187" t="str">
        <f t="shared" ref="KJ91:KJ105" si="1593">$C91</f>
        <v/>
      </c>
      <c r="KK91" s="188" t="str">
        <f t="shared" ref="KK91:KK105" si="1594">$D91</f>
        <v/>
      </c>
      <c r="KL91" s="187" t="str">
        <f t="shared" ref="KL91:KL105" si="1595">$E91</f>
        <v/>
      </c>
      <c r="KM91" s="222"/>
      <c r="KN91" s="222"/>
      <c r="KO91" s="303">
        <f>COUNTIF(KI$107:KI$114,KK107)+COUNTIF(KK$107:KK$114,KK107)</f>
        <v>0</v>
      </c>
      <c r="KP91" s="188" t="str">
        <f t="shared" si="1474"/>
        <v/>
      </c>
      <c r="KQ91" s="188" t="str">
        <f>IF((KP91&lt;&gt;""),IF(OR($F91&lt;&gt;$G91,PrSettings!$M$4="●"),(($F91-$G91)=(KM91-KN91))*1,0),"")</f>
        <v/>
      </c>
      <c r="KR91" s="188" t="str">
        <f t="shared" ref="KR91:KR105" si="1596">IF((KQ91&lt;&gt;""),($F91=KM91)*($G91=KN91),"")</f>
        <v/>
      </c>
      <c r="KS91" s="188" t="str">
        <f>IF(KP91&lt;&gt;"",IF(ABS($F91-$G91)&gt;=PrSettings!$M$7,(ABS($F91-$G91-KM91+KN91)&lt;=1)*1,IF(AND(KP91,$F91=$G91,$F91&gt;=PrSettings!$M$6),(ABS(KM91-$F91)&lt;=1)*1,IF(AND(KP91,$F91+$G91&gt;=PrSettings!$M$8),(ABS(KM91-$F91)+ABS(KN91-$G91)&lt;=1)*1,""))),"")</f>
        <v/>
      </c>
      <c r="KT91" s="294" t="str">
        <f t="shared" si="1475"/>
        <v/>
      </c>
      <c r="KV91" s="186" t="str">
        <f t="shared" ref="KV91:KV105" si="1597">$B91</f>
        <v/>
      </c>
      <c r="KW91" s="187" t="str">
        <f t="shared" ref="KW91:KW105" si="1598">$C91</f>
        <v/>
      </c>
      <c r="KX91" s="188" t="str">
        <f t="shared" ref="KX91:KX105" si="1599">$D91</f>
        <v/>
      </c>
      <c r="KY91" s="187" t="str">
        <f t="shared" ref="KY91:KY105" si="1600">$E91</f>
        <v/>
      </c>
      <c r="KZ91" s="222"/>
      <c r="LA91" s="222"/>
      <c r="LB91" s="303">
        <f>COUNTIF(KV$107:KV$114,KX107)+COUNTIF(KX$107:KX$114,KX107)</f>
        <v>0</v>
      </c>
      <c r="LC91" s="188" t="str">
        <f t="shared" si="1476"/>
        <v/>
      </c>
      <c r="LD91" s="188" t="str">
        <f>IF((LC91&lt;&gt;""),IF(OR($F91&lt;&gt;$G91,PrSettings!$M$4="●"),(($F91-$G91)=(KZ91-LA91))*1,0),"")</f>
        <v/>
      </c>
      <c r="LE91" s="188" t="str">
        <f t="shared" ref="LE91:LE105" si="1601">IF((LD91&lt;&gt;""),($F91=KZ91)*($G91=LA91),"")</f>
        <v/>
      </c>
      <c r="LF91" s="188" t="str">
        <f>IF(LC91&lt;&gt;"",IF(ABS($F91-$G91)&gt;=PrSettings!$M$7,(ABS($F91-$G91-KZ91+LA91)&lt;=1)*1,IF(AND(LC91,$F91=$G91,$F91&gt;=PrSettings!$M$6),(ABS(KZ91-$F91)&lt;=1)*1,IF(AND(LC91,$F91+$G91&gt;=PrSettings!$M$8),(ABS(KZ91-$F91)+ABS(LA91-$G91)&lt;=1)*1,""))),"")</f>
        <v/>
      </c>
      <c r="LG91" s="294" t="str">
        <f t="shared" si="1477"/>
        <v/>
      </c>
      <c r="LI91" s="186" t="str">
        <f t="shared" ref="LI91:LI105" si="1602">$B91</f>
        <v/>
      </c>
      <c r="LJ91" s="187" t="str">
        <f t="shared" ref="LJ91:LJ105" si="1603">$C91</f>
        <v/>
      </c>
      <c r="LK91" s="188" t="str">
        <f t="shared" ref="LK91:LK105" si="1604">$D91</f>
        <v/>
      </c>
      <c r="LL91" s="187" t="str">
        <f t="shared" ref="LL91:LL105" si="1605">$E91</f>
        <v/>
      </c>
      <c r="LM91" s="222"/>
      <c r="LN91" s="222"/>
      <c r="LO91" s="303">
        <f>COUNTIF(LI$107:LI$114,LK107)+COUNTIF(LK$107:LK$114,LK107)</f>
        <v>0</v>
      </c>
      <c r="LP91" s="188" t="str">
        <f t="shared" si="1478"/>
        <v/>
      </c>
      <c r="LQ91" s="188" t="str">
        <f>IF((LP91&lt;&gt;""),IF(OR($F91&lt;&gt;$G91,PrSettings!$M$4="●"),(($F91-$G91)=(LM91-LN91))*1,0),"")</f>
        <v/>
      </c>
      <c r="LR91" s="188" t="str">
        <f t="shared" ref="LR91:LR105" si="1606">IF((LQ91&lt;&gt;""),($F91=LM91)*($G91=LN91),"")</f>
        <v/>
      </c>
      <c r="LS91" s="188" t="str">
        <f>IF(LP91&lt;&gt;"",IF(ABS($F91-$G91)&gt;=PrSettings!$M$7,(ABS($F91-$G91-LM91+LN91)&lt;=1)*1,IF(AND(LP91,$F91=$G91,$F91&gt;=PrSettings!$M$6),(ABS(LM91-$F91)&lt;=1)*1,IF(AND(LP91,$F91+$G91&gt;=PrSettings!$M$8),(ABS(LM91-$F91)+ABS(LN91-$G91)&lt;=1)*1,""))),"")</f>
        <v/>
      </c>
      <c r="LT91" s="294" t="str">
        <f t="shared" si="1479"/>
        <v/>
      </c>
      <c r="LV91" s="186" t="str">
        <f t="shared" ref="LV91:LV105" si="1607">$B91</f>
        <v/>
      </c>
      <c r="LW91" s="187" t="str">
        <f t="shared" ref="LW91:LW105" si="1608">$C91</f>
        <v/>
      </c>
      <c r="LX91" s="188" t="str">
        <f t="shared" ref="LX91:LX105" si="1609">$D91</f>
        <v/>
      </c>
      <c r="LY91" s="187" t="str">
        <f t="shared" ref="LY91:LY105" si="1610">$E91</f>
        <v/>
      </c>
      <c r="LZ91" s="222"/>
      <c r="MA91" s="222"/>
      <c r="MB91" s="303">
        <f>COUNTIF(LV$107:LV$114,LX107)+COUNTIF(LX$107:LX$114,LX107)</f>
        <v>0</v>
      </c>
      <c r="MC91" s="188" t="str">
        <f t="shared" si="1480"/>
        <v/>
      </c>
      <c r="MD91" s="188" t="str">
        <f>IF((MC91&lt;&gt;""),IF(OR($F91&lt;&gt;$G91,PrSettings!$M$4="●"),(($F91-$G91)=(LZ91-MA91))*1,0),"")</f>
        <v/>
      </c>
      <c r="ME91" s="188" t="str">
        <f t="shared" ref="ME91:ME105" si="1611">IF((MD91&lt;&gt;""),($F91=LZ91)*($G91=MA91),"")</f>
        <v/>
      </c>
      <c r="MF91" s="188" t="str">
        <f>IF(MC91&lt;&gt;"",IF(ABS($F91-$G91)&gt;=PrSettings!$M$7,(ABS($F91-$G91-LZ91+MA91)&lt;=1)*1,IF(AND(MC91,$F91=$G91,$F91&gt;=PrSettings!$M$6),(ABS(LZ91-$F91)&lt;=1)*1,IF(AND(MC91,$F91+$G91&gt;=PrSettings!$M$8),(ABS(LZ91-$F91)+ABS(MA91-$G91)&lt;=1)*1,""))),"")</f>
        <v/>
      </c>
      <c r="MG91" s="294" t="str">
        <f t="shared" si="1481"/>
        <v/>
      </c>
    </row>
    <row r="92" spans="1:345">
      <c r="B92" s="186" t="str">
        <f>IF(C92="","",INDEX(Groups!$C$7:$C$65,MATCH(C92,Groups!$D$7:$D$65,0)))</f>
        <v/>
      </c>
      <c r="C92" s="187" t="str">
        <f>'World Cup'!$H$50</f>
        <v/>
      </c>
      <c r="D92" s="188" t="str">
        <f>IF(E92="","",INDEX(Groups!$C$7:$C$65,MATCH(E92,Groups!$D$7:$D$65,0)))</f>
        <v/>
      </c>
      <c r="E92" s="187" t="str">
        <f>'World Cup'!$I$50</f>
        <v/>
      </c>
      <c r="F92" s="189" t="str">
        <f>IF(AND('World Cup'!$H$51&lt;&gt;"",'World Cup'!$I$51&lt;&gt;""),'World Cup'!$H$51,"")</f>
        <v/>
      </c>
      <c r="G92" s="190" t="str">
        <f>IF(AND('World Cup'!$H$51&lt;&gt;"",'World Cup'!$I$51&lt;&gt;""),'World Cup'!$I$51,"")</f>
        <v/>
      </c>
      <c r="I92" s="186" t="str">
        <f t="shared" si="1482"/>
        <v/>
      </c>
      <c r="J92" s="187" t="str">
        <f t="shared" si="1483"/>
        <v/>
      </c>
      <c r="K92" s="188" t="str">
        <f t="shared" si="1484"/>
        <v/>
      </c>
      <c r="L92" s="187" t="str">
        <f t="shared" si="1485"/>
        <v/>
      </c>
      <c r="M92" s="222"/>
      <c r="N92" s="222"/>
      <c r="O92" s="303">
        <f>COUNTIF(I$107:I$114,I108)+COUNTIF(K$107:K$114,I108)</f>
        <v>0</v>
      </c>
      <c r="P92" s="188" t="str">
        <f t="shared" si="1430"/>
        <v/>
      </c>
      <c r="Q92" s="188" t="str">
        <f>IF((P92&lt;&gt;""),IF(OR($F92&lt;&gt;$G92,PrSettings!$M$4="●"),(($F92-$G92)=(M92-N92))*1,0),"")</f>
        <v/>
      </c>
      <c r="R92" s="188" t="str">
        <f t="shared" si="1486"/>
        <v/>
      </c>
      <c r="S92" s="188" t="str">
        <f>IF(P92&lt;&gt;"",IF(ABS($F92-$G92)&gt;=PrSettings!$M$7,(ABS($F92-$G92-M92+N92)&lt;=1)*1,IF(AND(P92,$F92=$G92,$F92&gt;=PrSettings!$M$6),(ABS(M92-$F92)&lt;=1)*1,IF(AND(P92,$F92+$G92&gt;=PrSettings!$M$8),(ABS(M92-$F92)+ABS(N92-$G92)&lt;=1)*1,""))),"")</f>
        <v/>
      </c>
      <c r="T92" s="294" t="str">
        <f t="shared" si="1431"/>
        <v/>
      </c>
      <c r="V92" s="186" t="str">
        <f t="shared" si="1487"/>
        <v/>
      </c>
      <c r="W92" s="187" t="str">
        <f t="shared" si="1488"/>
        <v/>
      </c>
      <c r="X92" s="188" t="str">
        <f t="shared" si="1489"/>
        <v/>
      </c>
      <c r="Y92" s="187" t="str">
        <f t="shared" si="1490"/>
        <v/>
      </c>
      <c r="Z92" s="222"/>
      <c r="AA92" s="222"/>
      <c r="AB92" s="303">
        <f>COUNTIF(V$107:V$114,V108)+COUNTIF(X$107:X$114,V108)</f>
        <v>0</v>
      </c>
      <c r="AC92" s="188" t="str">
        <f t="shared" si="1432"/>
        <v/>
      </c>
      <c r="AD92" s="188" t="str">
        <f>IF((AC92&lt;&gt;""),IF(OR($F92&lt;&gt;$G92,PrSettings!$M$4="●"),(($F92-$G92)=(Z92-AA92))*1,0),"")</f>
        <v/>
      </c>
      <c r="AE92" s="188" t="str">
        <f t="shared" si="1491"/>
        <v/>
      </c>
      <c r="AF92" s="188" t="str">
        <f>IF(AC92&lt;&gt;"",IF(ABS($F92-$G92)&gt;=PrSettings!$M$7,(ABS($F92-$G92-Z92+AA92)&lt;=1)*1,IF(AND(AC92,$F92=$G92,$F92&gt;=PrSettings!$M$6),(ABS(Z92-$F92)&lt;=1)*1,IF(AND(AC92,$F92+$G92&gt;=PrSettings!$M$8),(ABS(Z92-$F92)+ABS(AA92-$G92)&lt;=1)*1,""))),"")</f>
        <v/>
      </c>
      <c r="AG92" s="294" t="str">
        <f t="shared" si="1433"/>
        <v/>
      </c>
      <c r="AI92" s="186" t="str">
        <f t="shared" si="1492"/>
        <v/>
      </c>
      <c r="AJ92" s="187" t="str">
        <f t="shared" si="1493"/>
        <v/>
      </c>
      <c r="AK92" s="188" t="str">
        <f t="shared" si="1494"/>
        <v/>
      </c>
      <c r="AL92" s="187" t="str">
        <f t="shared" si="1495"/>
        <v/>
      </c>
      <c r="AM92" s="222"/>
      <c r="AN92" s="222"/>
      <c r="AO92" s="303">
        <f>COUNTIF(AI$107:AI$114,AI108)+COUNTIF(AK$107:AK$114,AI108)</f>
        <v>0</v>
      </c>
      <c r="AP92" s="188" t="str">
        <f t="shared" si="1434"/>
        <v/>
      </c>
      <c r="AQ92" s="188" t="str">
        <f>IF((AP92&lt;&gt;""),IF(OR($F92&lt;&gt;$G92,PrSettings!$M$4="●"),(($F92-$G92)=(AM92-AN92))*1,0),"")</f>
        <v/>
      </c>
      <c r="AR92" s="188" t="str">
        <f t="shared" si="1496"/>
        <v/>
      </c>
      <c r="AS92" s="188" t="str">
        <f>IF(AP92&lt;&gt;"",IF(ABS($F92-$G92)&gt;=PrSettings!$M$7,(ABS($F92-$G92-AM92+AN92)&lt;=1)*1,IF(AND(AP92,$F92=$G92,$F92&gt;=PrSettings!$M$6),(ABS(AM92-$F92)&lt;=1)*1,IF(AND(AP92,$F92+$G92&gt;=PrSettings!$M$8),(ABS(AM92-$F92)+ABS(AN92-$G92)&lt;=1)*1,""))),"")</f>
        <v/>
      </c>
      <c r="AT92" s="294" t="str">
        <f t="shared" si="1435"/>
        <v/>
      </c>
      <c r="AV92" s="186" t="str">
        <f t="shared" si="1497"/>
        <v/>
      </c>
      <c r="AW92" s="187" t="str">
        <f t="shared" si="1498"/>
        <v/>
      </c>
      <c r="AX92" s="188" t="str">
        <f t="shared" si="1499"/>
        <v/>
      </c>
      <c r="AY92" s="187" t="str">
        <f t="shared" si="1500"/>
        <v/>
      </c>
      <c r="AZ92" s="222"/>
      <c r="BA92" s="222"/>
      <c r="BB92" s="303">
        <f>COUNTIF(AV$107:AV$114,AV108)+COUNTIF(AX$107:AX$114,AV108)</f>
        <v>0</v>
      </c>
      <c r="BC92" s="188" t="str">
        <f t="shared" si="1436"/>
        <v/>
      </c>
      <c r="BD92" s="188" t="str">
        <f>IF((BC92&lt;&gt;""),IF(OR($F92&lt;&gt;$G92,PrSettings!$M$4="●"),(($F92-$G92)=(AZ92-BA92))*1,0),"")</f>
        <v/>
      </c>
      <c r="BE92" s="188" t="str">
        <f t="shared" si="1501"/>
        <v/>
      </c>
      <c r="BF92" s="188" t="str">
        <f>IF(BC92&lt;&gt;"",IF(ABS($F92-$G92)&gt;=PrSettings!$M$7,(ABS($F92-$G92-AZ92+BA92)&lt;=1)*1,IF(AND(BC92,$F92=$G92,$F92&gt;=PrSettings!$M$6),(ABS(AZ92-$F92)&lt;=1)*1,IF(AND(BC92,$F92+$G92&gt;=PrSettings!$M$8),(ABS(AZ92-$F92)+ABS(BA92-$G92)&lt;=1)*1,""))),"")</f>
        <v/>
      </c>
      <c r="BG92" s="294" t="str">
        <f t="shared" si="1437"/>
        <v/>
      </c>
      <c r="BI92" s="186" t="str">
        <f t="shared" si="1502"/>
        <v/>
      </c>
      <c r="BJ92" s="187" t="str">
        <f t="shared" si="1503"/>
        <v/>
      </c>
      <c r="BK92" s="188" t="str">
        <f t="shared" si="1504"/>
        <v/>
      </c>
      <c r="BL92" s="187" t="str">
        <f t="shared" si="1505"/>
        <v/>
      </c>
      <c r="BM92" s="222"/>
      <c r="BN92" s="222"/>
      <c r="BO92" s="303">
        <f>COUNTIF(BI$107:BI$114,BI108)+COUNTIF(BK$107:BK$114,BI108)</f>
        <v>0</v>
      </c>
      <c r="BP92" s="188" t="str">
        <f t="shared" si="1438"/>
        <v/>
      </c>
      <c r="BQ92" s="188" t="str">
        <f>IF((BP92&lt;&gt;""),IF(OR($F92&lt;&gt;$G92,PrSettings!$M$4="●"),(($F92-$G92)=(BM92-BN92))*1,0),"")</f>
        <v/>
      </c>
      <c r="BR92" s="188" t="str">
        <f t="shared" si="1506"/>
        <v/>
      </c>
      <c r="BS92" s="188" t="str">
        <f>IF(BP92&lt;&gt;"",IF(ABS($F92-$G92)&gt;=PrSettings!$M$7,(ABS($F92-$G92-BM92+BN92)&lt;=1)*1,IF(AND(BP92,$F92=$G92,$F92&gt;=PrSettings!$M$6),(ABS(BM92-$F92)&lt;=1)*1,IF(AND(BP92,$F92+$G92&gt;=PrSettings!$M$8),(ABS(BM92-$F92)+ABS(BN92-$G92)&lt;=1)*1,""))),"")</f>
        <v/>
      </c>
      <c r="BT92" s="294" t="str">
        <f t="shared" si="1439"/>
        <v/>
      </c>
      <c r="BV92" s="186" t="str">
        <f t="shared" si="1507"/>
        <v/>
      </c>
      <c r="BW92" s="187" t="str">
        <f t="shared" si="1508"/>
        <v/>
      </c>
      <c r="BX92" s="188" t="str">
        <f t="shared" si="1509"/>
        <v/>
      </c>
      <c r="BY92" s="187" t="str">
        <f t="shared" si="1510"/>
        <v/>
      </c>
      <c r="BZ92" s="222"/>
      <c r="CA92" s="222"/>
      <c r="CB92" s="303">
        <f>COUNTIF(BV$107:BV$114,BV108)+COUNTIF(BX$107:BX$114,BV108)</f>
        <v>0</v>
      </c>
      <c r="CC92" s="188" t="str">
        <f t="shared" si="1440"/>
        <v/>
      </c>
      <c r="CD92" s="188" t="str">
        <f>IF((CC92&lt;&gt;""),IF(OR($F92&lt;&gt;$G92,PrSettings!$M$4="●"),(($F92-$G92)=(BZ92-CA92))*1,0),"")</f>
        <v/>
      </c>
      <c r="CE92" s="188" t="str">
        <f t="shared" si="1511"/>
        <v/>
      </c>
      <c r="CF92" s="188" t="str">
        <f>IF(CC92&lt;&gt;"",IF(ABS($F92-$G92)&gt;=PrSettings!$M$7,(ABS($F92-$G92-BZ92+CA92)&lt;=1)*1,IF(AND(CC92,$F92=$G92,$F92&gt;=PrSettings!$M$6),(ABS(BZ92-$F92)&lt;=1)*1,IF(AND(CC92,$F92+$G92&gt;=PrSettings!$M$8),(ABS(BZ92-$F92)+ABS(CA92-$G92)&lt;=1)*1,""))),"")</f>
        <v/>
      </c>
      <c r="CG92" s="294" t="str">
        <f t="shared" si="1441"/>
        <v/>
      </c>
      <c r="CI92" s="186" t="str">
        <f t="shared" si="1512"/>
        <v/>
      </c>
      <c r="CJ92" s="187" t="str">
        <f t="shared" si="1513"/>
        <v/>
      </c>
      <c r="CK92" s="188" t="str">
        <f t="shared" si="1514"/>
        <v/>
      </c>
      <c r="CL92" s="187" t="str">
        <f t="shared" si="1515"/>
        <v/>
      </c>
      <c r="CM92" s="222"/>
      <c r="CN92" s="222"/>
      <c r="CO92" s="303">
        <f>COUNTIF(CI$107:CI$114,CI108)+COUNTIF(CK$107:CK$114,CI108)</f>
        <v>0</v>
      </c>
      <c r="CP92" s="188" t="str">
        <f t="shared" si="1442"/>
        <v/>
      </c>
      <c r="CQ92" s="188" t="str">
        <f>IF((CP92&lt;&gt;""),IF(OR($F92&lt;&gt;$G92,PrSettings!$M$4="●"),(($F92-$G92)=(CM92-CN92))*1,0),"")</f>
        <v/>
      </c>
      <c r="CR92" s="188" t="str">
        <f t="shared" si="1516"/>
        <v/>
      </c>
      <c r="CS92" s="188" t="str">
        <f>IF(CP92&lt;&gt;"",IF(ABS($F92-$G92)&gt;=PrSettings!$M$7,(ABS($F92-$G92-CM92+CN92)&lt;=1)*1,IF(AND(CP92,$F92=$G92,$F92&gt;=PrSettings!$M$6),(ABS(CM92-$F92)&lt;=1)*1,IF(AND(CP92,$F92+$G92&gt;=PrSettings!$M$8),(ABS(CM92-$F92)+ABS(CN92-$G92)&lt;=1)*1,""))),"")</f>
        <v/>
      </c>
      <c r="CT92" s="294" t="str">
        <f t="shared" si="1443"/>
        <v/>
      </c>
      <c r="CV92" s="186" t="str">
        <f t="shared" si="1517"/>
        <v/>
      </c>
      <c r="CW92" s="187" t="str">
        <f t="shared" si="1518"/>
        <v/>
      </c>
      <c r="CX92" s="188" t="str">
        <f t="shared" si="1519"/>
        <v/>
      </c>
      <c r="CY92" s="187" t="str">
        <f t="shared" si="1520"/>
        <v/>
      </c>
      <c r="CZ92" s="222"/>
      <c r="DA92" s="222"/>
      <c r="DB92" s="303">
        <f>COUNTIF(CV$107:CV$114,CV108)+COUNTIF(CX$107:CX$114,CV108)</f>
        <v>0</v>
      </c>
      <c r="DC92" s="188" t="str">
        <f t="shared" si="1444"/>
        <v/>
      </c>
      <c r="DD92" s="188" t="str">
        <f>IF((DC92&lt;&gt;""),IF(OR($F92&lt;&gt;$G92,PrSettings!$M$4="●"),(($F92-$G92)=(CZ92-DA92))*1,0),"")</f>
        <v/>
      </c>
      <c r="DE92" s="188" t="str">
        <f t="shared" si="1521"/>
        <v/>
      </c>
      <c r="DF92" s="188" t="str">
        <f>IF(DC92&lt;&gt;"",IF(ABS($F92-$G92)&gt;=PrSettings!$M$7,(ABS($F92-$G92-CZ92+DA92)&lt;=1)*1,IF(AND(DC92,$F92=$G92,$F92&gt;=PrSettings!$M$6),(ABS(CZ92-$F92)&lt;=1)*1,IF(AND(DC92,$F92+$G92&gt;=PrSettings!$M$8),(ABS(CZ92-$F92)+ABS(DA92-$G92)&lt;=1)*1,""))),"")</f>
        <v/>
      </c>
      <c r="DG92" s="294" t="str">
        <f t="shared" si="1445"/>
        <v/>
      </c>
      <c r="DI92" s="186" t="str">
        <f t="shared" si="1522"/>
        <v/>
      </c>
      <c r="DJ92" s="187" t="str">
        <f t="shared" si="1523"/>
        <v/>
      </c>
      <c r="DK92" s="188" t="str">
        <f t="shared" si="1524"/>
        <v/>
      </c>
      <c r="DL92" s="187" t="str">
        <f t="shared" si="1525"/>
        <v/>
      </c>
      <c r="DM92" s="222"/>
      <c r="DN92" s="222"/>
      <c r="DO92" s="303">
        <f>COUNTIF(DI$107:DI$114,DI108)+COUNTIF(DK$107:DK$114,DI108)</f>
        <v>0</v>
      </c>
      <c r="DP92" s="188" t="str">
        <f t="shared" si="1446"/>
        <v/>
      </c>
      <c r="DQ92" s="188" t="str">
        <f>IF((DP92&lt;&gt;""),IF(OR($F92&lt;&gt;$G92,PrSettings!$M$4="●"),(($F92-$G92)=(DM92-DN92))*1,0),"")</f>
        <v/>
      </c>
      <c r="DR92" s="188" t="str">
        <f t="shared" si="1526"/>
        <v/>
      </c>
      <c r="DS92" s="188" t="str">
        <f>IF(DP92&lt;&gt;"",IF(ABS($F92-$G92)&gt;=PrSettings!$M$7,(ABS($F92-$G92-DM92+DN92)&lt;=1)*1,IF(AND(DP92,$F92=$G92,$F92&gt;=PrSettings!$M$6),(ABS(DM92-$F92)&lt;=1)*1,IF(AND(DP92,$F92+$G92&gt;=PrSettings!$M$8),(ABS(DM92-$F92)+ABS(DN92-$G92)&lt;=1)*1,""))),"")</f>
        <v/>
      </c>
      <c r="DT92" s="294" t="str">
        <f t="shared" si="1447"/>
        <v/>
      </c>
      <c r="DV92" s="186" t="str">
        <f t="shared" si="1527"/>
        <v/>
      </c>
      <c r="DW92" s="187" t="str">
        <f t="shared" si="1528"/>
        <v/>
      </c>
      <c r="DX92" s="188" t="str">
        <f t="shared" si="1529"/>
        <v/>
      </c>
      <c r="DY92" s="187" t="str">
        <f t="shared" si="1530"/>
        <v/>
      </c>
      <c r="DZ92" s="222"/>
      <c r="EA92" s="222"/>
      <c r="EB92" s="303">
        <f>COUNTIF(DV$107:DV$114,DV108)+COUNTIF(DX$107:DX$114,DV108)</f>
        <v>0</v>
      </c>
      <c r="EC92" s="188" t="str">
        <f t="shared" si="1448"/>
        <v/>
      </c>
      <c r="ED92" s="188" t="str">
        <f>IF((EC92&lt;&gt;""),IF(OR($F92&lt;&gt;$G92,PrSettings!$M$4="●"),(($F92-$G92)=(DZ92-EA92))*1,0),"")</f>
        <v/>
      </c>
      <c r="EE92" s="188" t="str">
        <f t="shared" si="1531"/>
        <v/>
      </c>
      <c r="EF92" s="188" t="str">
        <f>IF(EC92&lt;&gt;"",IF(ABS($F92-$G92)&gt;=PrSettings!$M$7,(ABS($F92-$G92-DZ92+EA92)&lt;=1)*1,IF(AND(EC92,$F92=$G92,$F92&gt;=PrSettings!$M$6),(ABS(DZ92-$F92)&lt;=1)*1,IF(AND(EC92,$F92+$G92&gt;=PrSettings!$M$8),(ABS(DZ92-$F92)+ABS(EA92-$G92)&lt;=1)*1,""))),"")</f>
        <v/>
      </c>
      <c r="EG92" s="294" t="str">
        <f t="shared" si="1449"/>
        <v/>
      </c>
      <c r="EI92" s="186" t="str">
        <f t="shared" si="1532"/>
        <v/>
      </c>
      <c r="EJ92" s="187" t="str">
        <f t="shared" si="1533"/>
        <v/>
      </c>
      <c r="EK92" s="188" t="str">
        <f t="shared" si="1534"/>
        <v/>
      </c>
      <c r="EL92" s="187" t="str">
        <f t="shared" si="1535"/>
        <v/>
      </c>
      <c r="EM92" s="222"/>
      <c r="EN92" s="222"/>
      <c r="EO92" s="303">
        <f>COUNTIF(EI$107:EI$114,EI108)+COUNTIF(EK$107:EK$114,EI108)</f>
        <v>0</v>
      </c>
      <c r="EP92" s="188" t="str">
        <f t="shared" si="1450"/>
        <v/>
      </c>
      <c r="EQ92" s="188" t="str">
        <f>IF((EP92&lt;&gt;""),IF(OR($F92&lt;&gt;$G92,PrSettings!$M$4="●"),(($F92-$G92)=(EM92-EN92))*1,0),"")</f>
        <v/>
      </c>
      <c r="ER92" s="188" t="str">
        <f t="shared" si="1536"/>
        <v/>
      </c>
      <c r="ES92" s="188" t="str">
        <f>IF(EP92&lt;&gt;"",IF(ABS($F92-$G92)&gt;=PrSettings!$M$7,(ABS($F92-$G92-EM92+EN92)&lt;=1)*1,IF(AND(EP92,$F92=$G92,$F92&gt;=PrSettings!$M$6),(ABS(EM92-$F92)&lt;=1)*1,IF(AND(EP92,$F92+$G92&gt;=PrSettings!$M$8),(ABS(EM92-$F92)+ABS(EN92-$G92)&lt;=1)*1,""))),"")</f>
        <v/>
      </c>
      <c r="ET92" s="294" t="str">
        <f t="shared" si="1451"/>
        <v/>
      </c>
      <c r="EV92" s="186" t="str">
        <f t="shared" si="1537"/>
        <v/>
      </c>
      <c r="EW92" s="187" t="str">
        <f t="shared" si="1538"/>
        <v/>
      </c>
      <c r="EX92" s="188" t="str">
        <f t="shared" si="1539"/>
        <v/>
      </c>
      <c r="EY92" s="187" t="str">
        <f t="shared" si="1540"/>
        <v/>
      </c>
      <c r="EZ92" s="222"/>
      <c r="FA92" s="222"/>
      <c r="FB92" s="303">
        <f>COUNTIF(EV$107:EV$114,EV108)+COUNTIF(EX$107:EX$114,EV108)</f>
        <v>0</v>
      </c>
      <c r="FC92" s="188" t="str">
        <f t="shared" si="1452"/>
        <v/>
      </c>
      <c r="FD92" s="188" t="str">
        <f>IF((FC92&lt;&gt;""),IF(OR($F92&lt;&gt;$G92,PrSettings!$M$4="●"),(($F92-$G92)=(EZ92-FA92))*1,0),"")</f>
        <v/>
      </c>
      <c r="FE92" s="188" t="str">
        <f t="shared" si="1541"/>
        <v/>
      </c>
      <c r="FF92" s="188" t="str">
        <f>IF(FC92&lt;&gt;"",IF(ABS($F92-$G92)&gt;=PrSettings!$M$7,(ABS($F92-$G92-EZ92+FA92)&lt;=1)*1,IF(AND(FC92,$F92=$G92,$F92&gt;=PrSettings!$M$6),(ABS(EZ92-$F92)&lt;=1)*1,IF(AND(FC92,$F92+$G92&gt;=PrSettings!$M$8),(ABS(EZ92-$F92)+ABS(FA92-$G92)&lt;=1)*1,""))),"")</f>
        <v/>
      </c>
      <c r="FG92" s="294" t="str">
        <f t="shared" si="1453"/>
        <v/>
      </c>
      <c r="FI92" s="186" t="str">
        <f t="shared" si="1542"/>
        <v/>
      </c>
      <c r="FJ92" s="187" t="str">
        <f t="shared" si="1543"/>
        <v/>
      </c>
      <c r="FK92" s="188" t="str">
        <f t="shared" si="1544"/>
        <v/>
      </c>
      <c r="FL92" s="187" t="str">
        <f t="shared" si="1545"/>
        <v/>
      </c>
      <c r="FM92" s="222"/>
      <c r="FN92" s="222"/>
      <c r="FO92" s="303">
        <f>COUNTIF(FI$107:FI$114,FI108)+COUNTIF(FK$107:FK$114,FI108)</f>
        <v>0</v>
      </c>
      <c r="FP92" s="188" t="str">
        <f t="shared" si="1454"/>
        <v/>
      </c>
      <c r="FQ92" s="188" t="str">
        <f>IF((FP92&lt;&gt;""),IF(OR($F92&lt;&gt;$G92,PrSettings!$M$4="●"),(($F92-$G92)=(FM92-FN92))*1,0),"")</f>
        <v/>
      </c>
      <c r="FR92" s="188" t="str">
        <f t="shared" si="1546"/>
        <v/>
      </c>
      <c r="FS92" s="188" t="str">
        <f>IF(FP92&lt;&gt;"",IF(ABS($F92-$G92)&gt;=PrSettings!$M$7,(ABS($F92-$G92-FM92+FN92)&lt;=1)*1,IF(AND(FP92,$F92=$G92,$F92&gt;=PrSettings!$M$6),(ABS(FM92-$F92)&lt;=1)*1,IF(AND(FP92,$F92+$G92&gt;=PrSettings!$M$8),(ABS(FM92-$F92)+ABS(FN92-$G92)&lt;=1)*1,""))),"")</f>
        <v/>
      </c>
      <c r="FT92" s="294" t="str">
        <f t="shared" si="1455"/>
        <v/>
      </c>
      <c r="FV92" s="186" t="str">
        <f t="shared" si="1547"/>
        <v/>
      </c>
      <c r="FW92" s="187" t="str">
        <f t="shared" si="1548"/>
        <v/>
      </c>
      <c r="FX92" s="188" t="str">
        <f t="shared" si="1549"/>
        <v/>
      </c>
      <c r="FY92" s="187" t="str">
        <f t="shared" si="1550"/>
        <v/>
      </c>
      <c r="FZ92" s="222"/>
      <c r="GA92" s="222"/>
      <c r="GB92" s="303">
        <f>COUNTIF(FV$107:FV$114,FV108)+COUNTIF(FX$107:FX$114,FV108)</f>
        <v>0</v>
      </c>
      <c r="GC92" s="188" t="str">
        <f t="shared" si="1456"/>
        <v/>
      </c>
      <c r="GD92" s="188" t="str">
        <f>IF((GC92&lt;&gt;""),IF(OR($F92&lt;&gt;$G92,PrSettings!$M$4="●"),(($F92-$G92)=(FZ92-GA92))*1,0),"")</f>
        <v/>
      </c>
      <c r="GE92" s="188" t="str">
        <f t="shared" si="1551"/>
        <v/>
      </c>
      <c r="GF92" s="188" t="str">
        <f>IF(GC92&lt;&gt;"",IF(ABS($F92-$G92)&gt;=PrSettings!$M$7,(ABS($F92-$G92-FZ92+GA92)&lt;=1)*1,IF(AND(GC92,$F92=$G92,$F92&gt;=PrSettings!$M$6),(ABS(FZ92-$F92)&lt;=1)*1,IF(AND(GC92,$F92+$G92&gt;=PrSettings!$M$8),(ABS(FZ92-$F92)+ABS(GA92-$G92)&lt;=1)*1,""))),"")</f>
        <v/>
      </c>
      <c r="GG92" s="294" t="str">
        <f t="shared" si="1457"/>
        <v/>
      </c>
      <c r="GI92" s="186" t="str">
        <f t="shared" si="1552"/>
        <v/>
      </c>
      <c r="GJ92" s="187" t="str">
        <f t="shared" si="1553"/>
        <v/>
      </c>
      <c r="GK92" s="188" t="str">
        <f t="shared" si="1554"/>
        <v/>
      </c>
      <c r="GL92" s="187" t="str">
        <f t="shared" si="1555"/>
        <v/>
      </c>
      <c r="GM92" s="222"/>
      <c r="GN92" s="222"/>
      <c r="GO92" s="303">
        <f>COUNTIF(GI$107:GI$114,GI108)+COUNTIF(GK$107:GK$114,GI108)</f>
        <v>0</v>
      </c>
      <c r="GP92" s="188" t="str">
        <f t="shared" si="1458"/>
        <v/>
      </c>
      <c r="GQ92" s="188" t="str">
        <f>IF((GP92&lt;&gt;""),IF(OR($F92&lt;&gt;$G92,PrSettings!$M$4="●"),(($F92-$G92)=(GM92-GN92))*1,0),"")</f>
        <v/>
      </c>
      <c r="GR92" s="188" t="str">
        <f t="shared" si="1556"/>
        <v/>
      </c>
      <c r="GS92" s="188" t="str">
        <f>IF(GP92&lt;&gt;"",IF(ABS($F92-$G92)&gt;=PrSettings!$M$7,(ABS($F92-$G92-GM92+GN92)&lt;=1)*1,IF(AND(GP92,$F92=$G92,$F92&gt;=PrSettings!$M$6),(ABS(GM92-$F92)&lt;=1)*1,IF(AND(GP92,$F92+$G92&gt;=PrSettings!$M$8),(ABS(GM92-$F92)+ABS(GN92-$G92)&lt;=1)*1,""))),"")</f>
        <v/>
      </c>
      <c r="GT92" s="294" t="str">
        <f t="shared" si="1459"/>
        <v/>
      </c>
      <c r="GV92" s="186" t="str">
        <f t="shared" si="1557"/>
        <v/>
      </c>
      <c r="GW92" s="187" t="str">
        <f t="shared" si="1558"/>
        <v/>
      </c>
      <c r="GX92" s="188" t="str">
        <f t="shared" si="1559"/>
        <v/>
      </c>
      <c r="GY92" s="187" t="str">
        <f t="shared" si="1560"/>
        <v/>
      </c>
      <c r="GZ92" s="222"/>
      <c r="HA92" s="222"/>
      <c r="HB92" s="303">
        <f>COUNTIF(GV$107:GV$114,GV108)+COUNTIF(GX$107:GX$114,GV108)</f>
        <v>0</v>
      </c>
      <c r="HC92" s="188" t="str">
        <f t="shared" si="1460"/>
        <v/>
      </c>
      <c r="HD92" s="188" t="str">
        <f>IF((HC92&lt;&gt;""),IF(OR($F92&lt;&gt;$G92,PrSettings!$M$4="●"),(($F92-$G92)=(GZ92-HA92))*1,0),"")</f>
        <v/>
      </c>
      <c r="HE92" s="188" t="str">
        <f t="shared" si="1561"/>
        <v/>
      </c>
      <c r="HF92" s="188" t="str">
        <f>IF(HC92&lt;&gt;"",IF(ABS($F92-$G92)&gt;=PrSettings!$M$7,(ABS($F92-$G92-GZ92+HA92)&lt;=1)*1,IF(AND(HC92,$F92=$G92,$F92&gt;=PrSettings!$M$6),(ABS(GZ92-$F92)&lt;=1)*1,IF(AND(HC92,$F92+$G92&gt;=PrSettings!$M$8),(ABS(GZ92-$F92)+ABS(HA92-$G92)&lt;=1)*1,""))),"")</f>
        <v/>
      </c>
      <c r="HG92" s="294" t="str">
        <f t="shared" si="1461"/>
        <v/>
      </c>
      <c r="HI92" s="186" t="str">
        <f t="shared" si="1562"/>
        <v/>
      </c>
      <c r="HJ92" s="187" t="str">
        <f t="shared" si="1563"/>
        <v/>
      </c>
      <c r="HK92" s="188" t="str">
        <f t="shared" si="1564"/>
        <v/>
      </c>
      <c r="HL92" s="187" t="str">
        <f t="shared" si="1565"/>
        <v/>
      </c>
      <c r="HM92" s="222"/>
      <c r="HN92" s="222"/>
      <c r="HO92" s="303">
        <f>COUNTIF(HI$107:HI$114,HI108)+COUNTIF(HK$107:HK$114,HI108)</f>
        <v>0</v>
      </c>
      <c r="HP92" s="188" t="str">
        <f t="shared" si="1462"/>
        <v/>
      </c>
      <c r="HQ92" s="188" t="str">
        <f>IF((HP92&lt;&gt;""),IF(OR($F92&lt;&gt;$G92,PrSettings!$M$4="●"),(($F92-$G92)=(HM92-HN92))*1,0),"")</f>
        <v/>
      </c>
      <c r="HR92" s="188" t="str">
        <f t="shared" si="1566"/>
        <v/>
      </c>
      <c r="HS92" s="188" t="str">
        <f>IF(HP92&lt;&gt;"",IF(ABS($F92-$G92)&gt;=PrSettings!$M$7,(ABS($F92-$G92-HM92+HN92)&lt;=1)*1,IF(AND(HP92,$F92=$G92,$F92&gt;=PrSettings!$M$6),(ABS(HM92-$F92)&lt;=1)*1,IF(AND(HP92,$F92+$G92&gt;=PrSettings!$M$8),(ABS(HM92-$F92)+ABS(HN92-$G92)&lt;=1)*1,""))),"")</f>
        <v/>
      </c>
      <c r="HT92" s="294" t="str">
        <f t="shared" si="1463"/>
        <v/>
      </c>
      <c r="HV92" s="186" t="str">
        <f t="shared" si="1567"/>
        <v/>
      </c>
      <c r="HW92" s="187" t="str">
        <f t="shared" si="1568"/>
        <v/>
      </c>
      <c r="HX92" s="188" t="str">
        <f t="shared" si="1569"/>
        <v/>
      </c>
      <c r="HY92" s="187" t="str">
        <f t="shared" si="1570"/>
        <v/>
      </c>
      <c r="HZ92" s="222"/>
      <c r="IA92" s="222"/>
      <c r="IB92" s="303">
        <f>COUNTIF(HV$107:HV$114,HV108)+COUNTIF(HX$107:HX$114,HV108)</f>
        <v>0</v>
      </c>
      <c r="IC92" s="188" t="str">
        <f t="shared" si="1464"/>
        <v/>
      </c>
      <c r="ID92" s="188" t="str">
        <f>IF((IC92&lt;&gt;""),IF(OR($F92&lt;&gt;$G92,PrSettings!$M$4="●"),(($F92-$G92)=(HZ92-IA92))*1,0),"")</f>
        <v/>
      </c>
      <c r="IE92" s="188" t="str">
        <f t="shared" si="1571"/>
        <v/>
      </c>
      <c r="IF92" s="188" t="str">
        <f>IF(IC92&lt;&gt;"",IF(ABS($F92-$G92)&gt;=PrSettings!$M$7,(ABS($F92-$G92-HZ92+IA92)&lt;=1)*1,IF(AND(IC92,$F92=$G92,$F92&gt;=PrSettings!$M$6),(ABS(HZ92-$F92)&lt;=1)*1,IF(AND(IC92,$F92+$G92&gt;=PrSettings!$M$8),(ABS(HZ92-$F92)+ABS(IA92-$G92)&lt;=1)*1,""))),"")</f>
        <v/>
      </c>
      <c r="IG92" s="294" t="str">
        <f t="shared" si="1465"/>
        <v/>
      </c>
      <c r="II92" s="186" t="str">
        <f t="shared" si="1572"/>
        <v/>
      </c>
      <c r="IJ92" s="187" t="str">
        <f t="shared" si="1573"/>
        <v/>
      </c>
      <c r="IK92" s="188" t="str">
        <f t="shared" si="1574"/>
        <v/>
      </c>
      <c r="IL92" s="187" t="str">
        <f t="shared" si="1575"/>
        <v/>
      </c>
      <c r="IM92" s="222"/>
      <c r="IN92" s="222"/>
      <c r="IO92" s="303">
        <f>COUNTIF(II$107:II$114,II108)+COUNTIF(IK$107:IK$114,II108)</f>
        <v>0</v>
      </c>
      <c r="IP92" s="188" t="str">
        <f t="shared" si="1466"/>
        <v/>
      </c>
      <c r="IQ92" s="188" t="str">
        <f>IF((IP92&lt;&gt;""),IF(OR($F92&lt;&gt;$G92,PrSettings!$M$4="●"),(($F92-$G92)=(IM92-IN92))*1,0),"")</f>
        <v/>
      </c>
      <c r="IR92" s="188" t="str">
        <f t="shared" si="1576"/>
        <v/>
      </c>
      <c r="IS92" s="188" t="str">
        <f>IF(IP92&lt;&gt;"",IF(ABS($F92-$G92)&gt;=PrSettings!$M$7,(ABS($F92-$G92-IM92+IN92)&lt;=1)*1,IF(AND(IP92,$F92=$G92,$F92&gt;=PrSettings!$M$6),(ABS(IM92-$F92)&lt;=1)*1,IF(AND(IP92,$F92+$G92&gt;=PrSettings!$M$8),(ABS(IM92-$F92)+ABS(IN92-$G92)&lt;=1)*1,""))),"")</f>
        <v/>
      </c>
      <c r="IT92" s="294" t="str">
        <f t="shared" si="1467"/>
        <v/>
      </c>
      <c r="IV92" s="186" t="str">
        <f t="shared" si="1577"/>
        <v/>
      </c>
      <c r="IW92" s="187" t="str">
        <f t="shared" si="1578"/>
        <v/>
      </c>
      <c r="IX92" s="188" t="str">
        <f t="shared" si="1579"/>
        <v/>
      </c>
      <c r="IY92" s="187" t="str">
        <f t="shared" si="1580"/>
        <v/>
      </c>
      <c r="IZ92" s="222"/>
      <c r="JA92" s="222"/>
      <c r="JB92" s="303">
        <f>COUNTIF(IV$107:IV$114,IV108)+COUNTIF(IX$107:IX$114,IV108)</f>
        <v>0</v>
      </c>
      <c r="JC92" s="188" t="str">
        <f t="shared" si="1468"/>
        <v/>
      </c>
      <c r="JD92" s="188" t="str">
        <f>IF((JC92&lt;&gt;""),IF(OR($F92&lt;&gt;$G92,PrSettings!$M$4="●"),(($F92-$G92)=(IZ92-JA92))*1,0),"")</f>
        <v/>
      </c>
      <c r="JE92" s="188" t="str">
        <f t="shared" si="1581"/>
        <v/>
      </c>
      <c r="JF92" s="188" t="str">
        <f>IF(JC92&lt;&gt;"",IF(ABS($F92-$G92)&gt;=PrSettings!$M$7,(ABS($F92-$G92-IZ92+JA92)&lt;=1)*1,IF(AND(JC92,$F92=$G92,$F92&gt;=PrSettings!$M$6),(ABS(IZ92-$F92)&lt;=1)*1,IF(AND(JC92,$F92+$G92&gt;=PrSettings!$M$8),(ABS(IZ92-$F92)+ABS(JA92-$G92)&lt;=1)*1,""))),"")</f>
        <v/>
      </c>
      <c r="JG92" s="294" t="str">
        <f t="shared" si="1469"/>
        <v/>
      </c>
      <c r="JI92" s="186" t="str">
        <f t="shared" si="1582"/>
        <v/>
      </c>
      <c r="JJ92" s="187" t="str">
        <f t="shared" si="1583"/>
        <v/>
      </c>
      <c r="JK92" s="188" t="str">
        <f t="shared" si="1584"/>
        <v/>
      </c>
      <c r="JL92" s="187" t="str">
        <f t="shared" si="1585"/>
        <v/>
      </c>
      <c r="JM92" s="222"/>
      <c r="JN92" s="222"/>
      <c r="JO92" s="303">
        <f>COUNTIF(JI$107:JI$114,JI108)+COUNTIF(JK$107:JK$114,JI108)</f>
        <v>0</v>
      </c>
      <c r="JP92" s="188" t="str">
        <f t="shared" si="1470"/>
        <v/>
      </c>
      <c r="JQ92" s="188" t="str">
        <f>IF((JP92&lt;&gt;""),IF(OR($F92&lt;&gt;$G92,PrSettings!$M$4="●"),(($F92-$G92)=(JM92-JN92))*1,0),"")</f>
        <v/>
      </c>
      <c r="JR92" s="188" t="str">
        <f t="shared" si="1586"/>
        <v/>
      </c>
      <c r="JS92" s="188" t="str">
        <f>IF(JP92&lt;&gt;"",IF(ABS($F92-$G92)&gt;=PrSettings!$M$7,(ABS($F92-$G92-JM92+JN92)&lt;=1)*1,IF(AND(JP92,$F92=$G92,$F92&gt;=PrSettings!$M$6),(ABS(JM92-$F92)&lt;=1)*1,IF(AND(JP92,$F92+$G92&gt;=PrSettings!$M$8),(ABS(JM92-$F92)+ABS(JN92-$G92)&lt;=1)*1,""))),"")</f>
        <v/>
      </c>
      <c r="JT92" s="294" t="str">
        <f t="shared" si="1471"/>
        <v/>
      </c>
      <c r="JV92" s="186" t="str">
        <f t="shared" si="1587"/>
        <v/>
      </c>
      <c r="JW92" s="187" t="str">
        <f t="shared" si="1588"/>
        <v/>
      </c>
      <c r="JX92" s="188" t="str">
        <f t="shared" si="1589"/>
        <v/>
      </c>
      <c r="JY92" s="187" t="str">
        <f t="shared" si="1590"/>
        <v/>
      </c>
      <c r="JZ92" s="222"/>
      <c r="KA92" s="222"/>
      <c r="KB92" s="303">
        <f>COUNTIF(JV$107:JV$114,JV108)+COUNTIF(JX$107:JX$114,JV108)</f>
        <v>0</v>
      </c>
      <c r="KC92" s="188" t="str">
        <f t="shared" si="1472"/>
        <v/>
      </c>
      <c r="KD92" s="188" t="str">
        <f>IF((KC92&lt;&gt;""),IF(OR($F92&lt;&gt;$G92,PrSettings!$M$4="●"),(($F92-$G92)=(JZ92-KA92))*1,0),"")</f>
        <v/>
      </c>
      <c r="KE92" s="188" t="str">
        <f t="shared" si="1591"/>
        <v/>
      </c>
      <c r="KF92" s="188" t="str">
        <f>IF(KC92&lt;&gt;"",IF(ABS($F92-$G92)&gt;=PrSettings!$M$7,(ABS($F92-$G92-JZ92+KA92)&lt;=1)*1,IF(AND(KC92,$F92=$G92,$F92&gt;=PrSettings!$M$6),(ABS(JZ92-$F92)&lt;=1)*1,IF(AND(KC92,$F92+$G92&gt;=PrSettings!$M$8),(ABS(JZ92-$F92)+ABS(KA92-$G92)&lt;=1)*1,""))),"")</f>
        <v/>
      </c>
      <c r="KG92" s="294" t="str">
        <f t="shared" si="1473"/>
        <v/>
      </c>
      <c r="KI92" s="186" t="str">
        <f t="shared" si="1592"/>
        <v/>
      </c>
      <c r="KJ92" s="187" t="str">
        <f t="shared" si="1593"/>
        <v/>
      </c>
      <c r="KK92" s="188" t="str">
        <f t="shared" si="1594"/>
        <v/>
      </c>
      <c r="KL92" s="187" t="str">
        <f t="shared" si="1595"/>
        <v/>
      </c>
      <c r="KM92" s="222"/>
      <c r="KN92" s="222"/>
      <c r="KO92" s="303">
        <f>COUNTIF(KI$107:KI$114,KI108)+COUNTIF(KK$107:KK$114,KI108)</f>
        <v>0</v>
      </c>
      <c r="KP92" s="188" t="str">
        <f t="shared" si="1474"/>
        <v/>
      </c>
      <c r="KQ92" s="188" t="str">
        <f>IF((KP92&lt;&gt;""),IF(OR($F92&lt;&gt;$G92,PrSettings!$M$4="●"),(($F92-$G92)=(KM92-KN92))*1,0),"")</f>
        <v/>
      </c>
      <c r="KR92" s="188" t="str">
        <f t="shared" si="1596"/>
        <v/>
      </c>
      <c r="KS92" s="188" t="str">
        <f>IF(KP92&lt;&gt;"",IF(ABS($F92-$G92)&gt;=PrSettings!$M$7,(ABS($F92-$G92-KM92+KN92)&lt;=1)*1,IF(AND(KP92,$F92=$G92,$F92&gt;=PrSettings!$M$6),(ABS(KM92-$F92)&lt;=1)*1,IF(AND(KP92,$F92+$G92&gt;=PrSettings!$M$8),(ABS(KM92-$F92)+ABS(KN92-$G92)&lt;=1)*1,""))),"")</f>
        <v/>
      </c>
      <c r="KT92" s="294" t="str">
        <f t="shared" si="1475"/>
        <v/>
      </c>
      <c r="KV92" s="186" t="str">
        <f t="shared" si="1597"/>
        <v/>
      </c>
      <c r="KW92" s="187" t="str">
        <f t="shared" si="1598"/>
        <v/>
      </c>
      <c r="KX92" s="188" t="str">
        <f t="shared" si="1599"/>
        <v/>
      </c>
      <c r="KY92" s="187" t="str">
        <f t="shared" si="1600"/>
        <v/>
      </c>
      <c r="KZ92" s="222"/>
      <c r="LA92" s="222"/>
      <c r="LB92" s="303">
        <f>COUNTIF(KV$107:KV$114,KV108)+COUNTIF(KX$107:KX$114,KV108)</f>
        <v>0</v>
      </c>
      <c r="LC92" s="188" t="str">
        <f t="shared" si="1476"/>
        <v/>
      </c>
      <c r="LD92" s="188" t="str">
        <f>IF((LC92&lt;&gt;""),IF(OR($F92&lt;&gt;$G92,PrSettings!$M$4="●"),(($F92-$G92)=(KZ92-LA92))*1,0),"")</f>
        <v/>
      </c>
      <c r="LE92" s="188" t="str">
        <f t="shared" si="1601"/>
        <v/>
      </c>
      <c r="LF92" s="188" t="str">
        <f>IF(LC92&lt;&gt;"",IF(ABS($F92-$G92)&gt;=PrSettings!$M$7,(ABS($F92-$G92-KZ92+LA92)&lt;=1)*1,IF(AND(LC92,$F92=$G92,$F92&gt;=PrSettings!$M$6),(ABS(KZ92-$F92)&lt;=1)*1,IF(AND(LC92,$F92+$G92&gt;=PrSettings!$M$8),(ABS(KZ92-$F92)+ABS(LA92-$G92)&lt;=1)*1,""))),"")</f>
        <v/>
      </c>
      <c r="LG92" s="294" t="str">
        <f t="shared" si="1477"/>
        <v/>
      </c>
      <c r="LI92" s="186" t="str">
        <f t="shared" si="1602"/>
        <v/>
      </c>
      <c r="LJ92" s="187" t="str">
        <f t="shared" si="1603"/>
        <v/>
      </c>
      <c r="LK92" s="188" t="str">
        <f t="shared" si="1604"/>
        <v/>
      </c>
      <c r="LL92" s="187" t="str">
        <f t="shared" si="1605"/>
        <v/>
      </c>
      <c r="LM92" s="222"/>
      <c r="LN92" s="222"/>
      <c r="LO92" s="303">
        <f>COUNTIF(LI$107:LI$114,LI108)+COUNTIF(LK$107:LK$114,LI108)</f>
        <v>0</v>
      </c>
      <c r="LP92" s="188" t="str">
        <f t="shared" si="1478"/>
        <v/>
      </c>
      <c r="LQ92" s="188" t="str">
        <f>IF((LP92&lt;&gt;""),IF(OR($F92&lt;&gt;$G92,PrSettings!$M$4="●"),(($F92-$G92)=(LM92-LN92))*1,0),"")</f>
        <v/>
      </c>
      <c r="LR92" s="188" t="str">
        <f t="shared" si="1606"/>
        <v/>
      </c>
      <c r="LS92" s="188" t="str">
        <f>IF(LP92&lt;&gt;"",IF(ABS($F92-$G92)&gt;=PrSettings!$M$7,(ABS($F92-$G92-LM92+LN92)&lt;=1)*1,IF(AND(LP92,$F92=$G92,$F92&gt;=PrSettings!$M$6),(ABS(LM92-$F92)&lt;=1)*1,IF(AND(LP92,$F92+$G92&gt;=PrSettings!$M$8),(ABS(LM92-$F92)+ABS(LN92-$G92)&lt;=1)*1,""))),"")</f>
        <v/>
      </c>
      <c r="LT92" s="294" t="str">
        <f t="shared" si="1479"/>
        <v/>
      </c>
      <c r="LV92" s="186" t="str">
        <f t="shared" si="1607"/>
        <v/>
      </c>
      <c r="LW92" s="187" t="str">
        <f t="shared" si="1608"/>
        <v/>
      </c>
      <c r="LX92" s="188" t="str">
        <f t="shared" si="1609"/>
        <v/>
      </c>
      <c r="LY92" s="187" t="str">
        <f t="shared" si="1610"/>
        <v/>
      </c>
      <c r="LZ92" s="222"/>
      <c r="MA92" s="222"/>
      <c r="MB92" s="303">
        <f>COUNTIF(LV$107:LV$114,LV108)+COUNTIF(LX$107:LX$114,LV108)</f>
        <v>0</v>
      </c>
      <c r="MC92" s="188" t="str">
        <f t="shared" si="1480"/>
        <v/>
      </c>
      <c r="MD92" s="188" t="str">
        <f>IF((MC92&lt;&gt;""),IF(OR($F92&lt;&gt;$G92,PrSettings!$M$4="●"),(($F92-$G92)=(LZ92-MA92))*1,0),"")</f>
        <v/>
      </c>
      <c r="ME92" s="188" t="str">
        <f t="shared" si="1611"/>
        <v/>
      </c>
      <c r="MF92" s="188" t="str">
        <f>IF(MC92&lt;&gt;"",IF(ABS($F92-$G92)&gt;=PrSettings!$M$7,(ABS($F92-$G92-LZ92+MA92)&lt;=1)*1,IF(AND(MC92,$F92=$G92,$F92&gt;=PrSettings!$M$6),(ABS(LZ92-$F92)&lt;=1)*1,IF(AND(MC92,$F92+$G92&gt;=PrSettings!$M$8),(ABS(LZ92-$F92)+ABS(MA92-$G92)&lt;=1)*1,""))),"")</f>
        <v/>
      </c>
      <c r="MG92" s="294" t="str">
        <f t="shared" si="1481"/>
        <v/>
      </c>
    </row>
    <row r="93" spans="1:345">
      <c r="B93" s="186" t="str">
        <f>IF(C93="","",INDEX(Groups!$C$7:$C$65,MATCH(C93,Groups!$D$7:$D$65,0)))</f>
        <v/>
      </c>
      <c r="C93" s="187" t="str">
        <f>'World Cup'!$K$50</f>
        <v/>
      </c>
      <c r="D93" s="188" t="str">
        <f>IF(E93="","",INDEX(Groups!$C$7:$C$65,MATCH(E93,Groups!$D$7:$D$65,0)))</f>
        <v/>
      </c>
      <c r="E93" s="187" t="str">
        <f>'World Cup'!$L$50</f>
        <v/>
      </c>
      <c r="F93" s="189" t="str">
        <f>IF(AND('World Cup'!$K$51&lt;&gt;"",'World Cup'!$L$51&lt;&gt;""),'World Cup'!$K$51,"")</f>
        <v/>
      </c>
      <c r="G93" s="190" t="str">
        <f>IF(AND('World Cup'!$K$51&lt;&gt;"",'World Cup'!$L$51&lt;&gt;""),'World Cup'!$L$51,"")</f>
        <v/>
      </c>
      <c r="I93" s="186" t="str">
        <f t="shared" si="1482"/>
        <v/>
      </c>
      <c r="J93" s="187" t="str">
        <f t="shared" si="1483"/>
        <v/>
      </c>
      <c r="K93" s="188" t="str">
        <f t="shared" si="1484"/>
        <v/>
      </c>
      <c r="L93" s="187" t="str">
        <f t="shared" si="1485"/>
        <v/>
      </c>
      <c r="M93" s="222"/>
      <c r="N93" s="222"/>
      <c r="O93" s="303">
        <f>COUNTIF(I$107:I$114,K108)+COUNTIF(K$107:K$114,K108)</f>
        <v>0</v>
      </c>
      <c r="P93" s="188" t="str">
        <f t="shared" si="1430"/>
        <v/>
      </c>
      <c r="Q93" s="188" t="str">
        <f>IF((P93&lt;&gt;""),IF(OR($F93&lt;&gt;$G93,PrSettings!$M$4="●"),(($F93-$G93)=(M93-N93))*1,0),"")</f>
        <v/>
      </c>
      <c r="R93" s="188" t="str">
        <f t="shared" si="1486"/>
        <v/>
      </c>
      <c r="S93" s="188" t="str">
        <f>IF(P93&lt;&gt;"",IF(ABS($F93-$G93)&gt;=PrSettings!$M$7,(ABS($F93-$G93-M93+N93)&lt;=1)*1,IF(AND(P93,$F93=$G93,$F93&gt;=PrSettings!$M$6),(ABS(M93-$F93)&lt;=1)*1,IF(AND(P93,$F93+$G93&gt;=PrSettings!$M$8),(ABS(M93-$F93)+ABS(N93-$G93)&lt;=1)*1,""))),"")</f>
        <v/>
      </c>
      <c r="T93" s="294" t="str">
        <f t="shared" si="1431"/>
        <v/>
      </c>
      <c r="V93" s="186" t="str">
        <f t="shared" si="1487"/>
        <v/>
      </c>
      <c r="W93" s="187" t="str">
        <f t="shared" si="1488"/>
        <v/>
      </c>
      <c r="X93" s="188" t="str">
        <f t="shared" si="1489"/>
        <v/>
      </c>
      <c r="Y93" s="187" t="str">
        <f t="shared" si="1490"/>
        <v/>
      </c>
      <c r="Z93" s="222"/>
      <c r="AA93" s="222"/>
      <c r="AB93" s="303">
        <f>COUNTIF(V$107:V$114,X108)+COUNTIF(X$107:X$114,X108)</f>
        <v>0</v>
      </c>
      <c r="AC93" s="188" t="str">
        <f t="shared" si="1432"/>
        <v/>
      </c>
      <c r="AD93" s="188" t="str">
        <f>IF((AC93&lt;&gt;""),IF(OR($F93&lt;&gt;$G93,PrSettings!$M$4="●"),(($F93-$G93)=(Z93-AA93))*1,0),"")</f>
        <v/>
      </c>
      <c r="AE93" s="188" t="str">
        <f t="shared" si="1491"/>
        <v/>
      </c>
      <c r="AF93" s="188" t="str">
        <f>IF(AC93&lt;&gt;"",IF(ABS($F93-$G93)&gt;=PrSettings!$M$7,(ABS($F93-$G93-Z93+AA93)&lt;=1)*1,IF(AND(AC93,$F93=$G93,$F93&gt;=PrSettings!$M$6),(ABS(Z93-$F93)&lt;=1)*1,IF(AND(AC93,$F93+$G93&gt;=PrSettings!$M$8),(ABS(Z93-$F93)+ABS(AA93-$G93)&lt;=1)*1,""))),"")</f>
        <v/>
      </c>
      <c r="AG93" s="294" t="str">
        <f t="shared" si="1433"/>
        <v/>
      </c>
      <c r="AI93" s="186" t="str">
        <f t="shared" si="1492"/>
        <v/>
      </c>
      <c r="AJ93" s="187" t="str">
        <f t="shared" si="1493"/>
        <v/>
      </c>
      <c r="AK93" s="188" t="str">
        <f t="shared" si="1494"/>
        <v/>
      </c>
      <c r="AL93" s="187" t="str">
        <f t="shared" si="1495"/>
        <v/>
      </c>
      <c r="AM93" s="222"/>
      <c r="AN93" s="222"/>
      <c r="AO93" s="303">
        <f>COUNTIF(AI$107:AI$114,AK108)+COUNTIF(AK$107:AK$114,AK108)</f>
        <v>0</v>
      </c>
      <c r="AP93" s="188" t="str">
        <f t="shared" si="1434"/>
        <v/>
      </c>
      <c r="AQ93" s="188" t="str">
        <f>IF((AP93&lt;&gt;""),IF(OR($F93&lt;&gt;$G93,PrSettings!$M$4="●"),(($F93-$G93)=(AM93-AN93))*1,0),"")</f>
        <v/>
      </c>
      <c r="AR93" s="188" t="str">
        <f t="shared" si="1496"/>
        <v/>
      </c>
      <c r="AS93" s="188" t="str">
        <f>IF(AP93&lt;&gt;"",IF(ABS($F93-$G93)&gt;=PrSettings!$M$7,(ABS($F93-$G93-AM93+AN93)&lt;=1)*1,IF(AND(AP93,$F93=$G93,$F93&gt;=PrSettings!$M$6),(ABS(AM93-$F93)&lt;=1)*1,IF(AND(AP93,$F93+$G93&gt;=PrSettings!$M$8),(ABS(AM93-$F93)+ABS(AN93-$G93)&lt;=1)*1,""))),"")</f>
        <v/>
      </c>
      <c r="AT93" s="294" t="str">
        <f t="shared" si="1435"/>
        <v/>
      </c>
      <c r="AV93" s="186" t="str">
        <f t="shared" si="1497"/>
        <v/>
      </c>
      <c r="AW93" s="187" t="str">
        <f t="shared" si="1498"/>
        <v/>
      </c>
      <c r="AX93" s="188" t="str">
        <f t="shared" si="1499"/>
        <v/>
      </c>
      <c r="AY93" s="187" t="str">
        <f t="shared" si="1500"/>
        <v/>
      </c>
      <c r="AZ93" s="222"/>
      <c r="BA93" s="222"/>
      <c r="BB93" s="303">
        <f>COUNTIF(AV$107:AV$114,AX108)+COUNTIF(AX$107:AX$114,AX108)</f>
        <v>0</v>
      </c>
      <c r="BC93" s="188" t="str">
        <f t="shared" si="1436"/>
        <v/>
      </c>
      <c r="BD93" s="188" t="str">
        <f>IF((BC93&lt;&gt;""),IF(OR($F93&lt;&gt;$G93,PrSettings!$M$4="●"),(($F93-$G93)=(AZ93-BA93))*1,0),"")</f>
        <v/>
      </c>
      <c r="BE93" s="188" t="str">
        <f t="shared" si="1501"/>
        <v/>
      </c>
      <c r="BF93" s="188" t="str">
        <f>IF(BC93&lt;&gt;"",IF(ABS($F93-$G93)&gt;=PrSettings!$M$7,(ABS($F93-$G93-AZ93+BA93)&lt;=1)*1,IF(AND(BC93,$F93=$G93,$F93&gt;=PrSettings!$M$6),(ABS(AZ93-$F93)&lt;=1)*1,IF(AND(BC93,$F93+$G93&gt;=PrSettings!$M$8),(ABS(AZ93-$F93)+ABS(BA93-$G93)&lt;=1)*1,""))),"")</f>
        <v/>
      </c>
      <c r="BG93" s="294" t="str">
        <f t="shared" si="1437"/>
        <v/>
      </c>
      <c r="BI93" s="186" t="str">
        <f t="shared" si="1502"/>
        <v/>
      </c>
      <c r="BJ93" s="187" t="str">
        <f t="shared" si="1503"/>
        <v/>
      </c>
      <c r="BK93" s="188" t="str">
        <f t="shared" si="1504"/>
        <v/>
      </c>
      <c r="BL93" s="187" t="str">
        <f t="shared" si="1505"/>
        <v/>
      </c>
      <c r="BM93" s="222"/>
      <c r="BN93" s="222"/>
      <c r="BO93" s="303">
        <f>COUNTIF(BI$107:BI$114,BK108)+COUNTIF(BK$107:BK$114,BK108)</f>
        <v>0</v>
      </c>
      <c r="BP93" s="188" t="str">
        <f t="shared" si="1438"/>
        <v/>
      </c>
      <c r="BQ93" s="188" t="str">
        <f>IF((BP93&lt;&gt;""),IF(OR($F93&lt;&gt;$G93,PrSettings!$M$4="●"),(($F93-$G93)=(BM93-BN93))*1,0),"")</f>
        <v/>
      </c>
      <c r="BR93" s="188" t="str">
        <f t="shared" si="1506"/>
        <v/>
      </c>
      <c r="BS93" s="188" t="str">
        <f>IF(BP93&lt;&gt;"",IF(ABS($F93-$G93)&gt;=PrSettings!$M$7,(ABS($F93-$G93-BM93+BN93)&lt;=1)*1,IF(AND(BP93,$F93=$G93,$F93&gt;=PrSettings!$M$6),(ABS(BM93-$F93)&lt;=1)*1,IF(AND(BP93,$F93+$G93&gt;=PrSettings!$M$8),(ABS(BM93-$F93)+ABS(BN93-$G93)&lt;=1)*1,""))),"")</f>
        <v/>
      </c>
      <c r="BT93" s="294" t="str">
        <f t="shared" si="1439"/>
        <v/>
      </c>
      <c r="BV93" s="186" t="str">
        <f t="shared" si="1507"/>
        <v/>
      </c>
      <c r="BW93" s="187" t="str">
        <f t="shared" si="1508"/>
        <v/>
      </c>
      <c r="BX93" s="188" t="str">
        <f t="shared" si="1509"/>
        <v/>
      </c>
      <c r="BY93" s="187" t="str">
        <f t="shared" si="1510"/>
        <v/>
      </c>
      <c r="BZ93" s="222"/>
      <c r="CA93" s="222"/>
      <c r="CB93" s="303">
        <f>COUNTIF(BV$107:BV$114,BX108)+COUNTIF(BX$107:BX$114,BX108)</f>
        <v>0</v>
      </c>
      <c r="CC93" s="188" t="str">
        <f t="shared" si="1440"/>
        <v/>
      </c>
      <c r="CD93" s="188" t="str">
        <f>IF((CC93&lt;&gt;""),IF(OR($F93&lt;&gt;$G93,PrSettings!$M$4="●"),(($F93-$G93)=(BZ93-CA93))*1,0),"")</f>
        <v/>
      </c>
      <c r="CE93" s="188" t="str">
        <f t="shared" si="1511"/>
        <v/>
      </c>
      <c r="CF93" s="188" t="str">
        <f>IF(CC93&lt;&gt;"",IF(ABS($F93-$G93)&gt;=PrSettings!$M$7,(ABS($F93-$G93-BZ93+CA93)&lt;=1)*1,IF(AND(CC93,$F93=$G93,$F93&gt;=PrSettings!$M$6),(ABS(BZ93-$F93)&lt;=1)*1,IF(AND(CC93,$F93+$G93&gt;=PrSettings!$M$8),(ABS(BZ93-$F93)+ABS(CA93-$G93)&lt;=1)*1,""))),"")</f>
        <v/>
      </c>
      <c r="CG93" s="294" t="str">
        <f t="shared" si="1441"/>
        <v/>
      </c>
      <c r="CI93" s="186" t="str">
        <f t="shared" si="1512"/>
        <v/>
      </c>
      <c r="CJ93" s="187" t="str">
        <f t="shared" si="1513"/>
        <v/>
      </c>
      <c r="CK93" s="188" t="str">
        <f t="shared" si="1514"/>
        <v/>
      </c>
      <c r="CL93" s="187" t="str">
        <f t="shared" si="1515"/>
        <v/>
      </c>
      <c r="CM93" s="222"/>
      <c r="CN93" s="222"/>
      <c r="CO93" s="303">
        <f>COUNTIF(CI$107:CI$114,CK108)+COUNTIF(CK$107:CK$114,CK108)</f>
        <v>0</v>
      </c>
      <c r="CP93" s="188" t="str">
        <f t="shared" si="1442"/>
        <v/>
      </c>
      <c r="CQ93" s="188" t="str">
        <f>IF((CP93&lt;&gt;""),IF(OR($F93&lt;&gt;$G93,PrSettings!$M$4="●"),(($F93-$G93)=(CM93-CN93))*1,0),"")</f>
        <v/>
      </c>
      <c r="CR93" s="188" t="str">
        <f t="shared" si="1516"/>
        <v/>
      </c>
      <c r="CS93" s="188" t="str">
        <f>IF(CP93&lt;&gt;"",IF(ABS($F93-$G93)&gt;=PrSettings!$M$7,(ABS($F93-$G93-CM93+CN93)&lt;=1)*1,IF(AND(CP93,$F93=$G93,$F93&gt;=PrSettings!$M$6),(ABS(CM93-$F93)&lt;=1)*1,IF(AND(CP93,$F93+$G93&gt;=PrSettings!$M$8),(ABS(CM93-$F93)+ABS(CN93-$G93)&lt;=1)*1,""))),"")</f>
        <v/>
      </c>
      <c r="CT93" s="294" t="str">
        <f t="shared" si="1443"/>
        <v/>
      </c>
      <c r="CV93" s="186" t="str">
        <f t="shared" si="1517"/>
        <v/>
      </c>
      <c r="CW93" s="187" t="str">
        <f t="shared" si="1518"/>
        <v/>
      </c>
      <c r="CX93" s="188" t="str">
        <f t="shared" si="1519"/>
        <v/>
      </c>
      <c r="CY93" s="187" t="str">
        <f t="shared" si="1520"/>
        <v/>
      </c>
      <c r="CZ93" s="222"/>
      <c r="DA93" s="222"/>
      <c r="DB93" s="303">
        <f>COUNTIF(CV$107:CV$114,CX108)+COUNTIF(CX$107:CX$114,CX108)</f>
        <v>0</v>
      </c>
      <c r="DC93" s="188" t="str">
        <f t="shared" si="1444"/>
        <v/>
      </c>
      <c r="DD93" s="188" t="str">
        <f>IF((DC93&lt;&gt;""),IF(OR($F93&lt;&gt;$G93,PrSettings!$M$4="●"),(($F93-$G93)=(CZ93-DA93))*1,0),"")</f>
        <v/>
      </c>
      <c r="DE93" s="188" t="str">
        <f t="shared" si="1521"/>
        <v/>
      </c>
      <c r="DF93" s="188" t="str">
        <f>IF(DC93&lt;&gt;"",IF(ABS($F93-$G93)&gt;=PrSettings!$M$7,(ABS($F93-$G93-CZ93+DA93)&lt;=1)*1,IF(AND(DC93,$F93=$G93,$F93&gt;=PrSettings!$M$6),(ABS(CZ93-$F93)&lt;=1)*1,IF(AND(DC93,$F93+$G93&gt;=PrSettings!$M$8),(ABS(CZ93-$F93)+ABS(DA93-$G93)&lt;=1)*1,""))),"")</f>
        <v/>
      </c>
      <c r="DG93" s="294" t="str">
        <f t="shared" si="1445"/>
        <v/>
      </c>
      <c r="DI93" s="186" t="str">
        <f t="shared" si="1522"/>
        <v/>
      </c>
      <c r="DJ93" s="187" t="str">
        <f t="shared" si="1523"/>
        <v/>
      </c>
      <c r="DK93" s="188" t="str">
        <f t="shared" si="1524"/>
        <v/>
      </c>
      <c r="DL93" s="187" t="str">
        <f t="shared" si="1525"/>
        <v/>
      </c>
      <c r="DM93" s="222"/>
      <c r="DN93" s="222"/>
      <c r="DO93" s="303">
        <f>COUNTIF(DI$107:DI$114,DK108)+COUNTIF(DK$107:DK$114,DK108)</f>
        <v>0</v>
      </c>
      <c r="DP93" s="188" t="str">
        <f t="shared" si="1446"/>
        <v/>
      </c>
      <c r="DQ93" s="188" t="str">
        <f>IF((DP93&lt;&gt;""),IF(OR($F93&lt;&gt;$G93,PrSettings!$M$4="●"),(($F93-$G93)=(DM93-DN93))*1,0),"")</f>
        <v/>
      </c>
      <c r="DR93" s="188" t="str">
        <f t="shared" si="1526"/>
        <v/>
      </c>
      <c r="DS93" s="188" t="str">
        <f>IF(DP93&lt;&gt;"",IF(ABS($F93-$G93)&gt;=PrSettings!$M$7,(ABS($F93-$G93-DM93+DN93)&lt;=1)*1,IF(AND(DP93,$F93=$G93,$F93&gt;=PrSettings!$M$6),(ABS(DM93-$F93)&lt;=1)*1,IF(AND(DP93,$F93+$G93&gt;=PrSettings!$M$8),(ABS(DM93-$F93)+ABS(DN93-$G93)&lt;=1)*1,""))),"")</f>
        <v/>
      </c>
      <c r="DT93" s="294" t="str">
        <f t="shared" si="1447"/>
        <v/>
      </c>
      <c r="DV93" s="186" t="str">
        <f t="shared" si="1527"/>
        <v/>
      </c>
      <c r="DW93" s="187" t="str">
        <f t="shared" si="1528"/>
        <v/>
      </c>
      <c r="DX93" s="188" t="str">
        <f t="shared" si="1529"/>
        <v/>
      </c>
      <c r="DY93" s="187" t="str">
        <f t="shared" si="1530"/>
        <v/>
      </c>
      <c r="DZ93" s="222"/>
      <c r="EA93" s="222"/>
      <c r="EB93" s="303">
        <f>COUNTIF(DV$107:DV$114,DX108)+COUNTIF(DX$107:DX$114,DX108)</f>
        <v>0</v>
      </c>
      <c r="EC93" s="188" t="str">
        <f t="shared" si="1448"/>
        <v/>
      </c>
      <c r="ED93" s="188" t="str">
        <f>IF((EC93&lt;&gt;""),IF(OR($F93&lt;&gt;$G93,PrSettings!$M$4="●"),(($F93-$G93)=(DZ93-EA93))*1,0),"")</f>
        <v/>
      </c>
      <c r="EE93" s="188" t="str">
        <f t="shared" si="1531"/>
        <v/>
      </c>
      <c r="EF93" s="188" t="str">
        <f>IF(EC93&lt;&gt;"",IF(ABS($F93-$G93)&gt;=PrSettings!$M$7,(ABS($F93-$G93-DZ93+EA93)&lt;=1)*1,IF(AND(EC93,$F93=$G93,$F93&gt;=PrSettings!$M$6),(ABS(DZ93-$F93)&lt;=1)*1,IF(AND(EC93,$F93+$G93&gt;=PrSettings!$M$8),(ABS(DZ93-$F93)+ABS(EA93-$G93)&lt;=1)*1,""))),"")</f>
        <v/>
      </c>
      <c r="EG93" s="294" t="str">
        <f t="shared" si="1449"/>
        <v/>
      </c>
      <c r="EI93" s="186" t="str">
        <f t="shared" si="1532"/>
        <v/>
      </c>
      <c r="EJ93" s="187" t="str">
        <f t="shared" si="1533"/>
        <v/>
      </c>
      <c r="EK93" s="188" t="str">
        <f t="shared" si="1534"/>
        <v/>
      </c>
      <c r="EL93" s="187" t="str">
        <f t="shared" si="1535"/>
        <v/>
      </c>
      <c r="EM93" s="222"/>
      <c r="EN93" s="222"/>
      <c r="EO93" s="303">
        <f>COUNTIF(EI$107:EI$114,EK108)+COUNTIF(EK$107:EK$114,EK108)</f>
        <v>0</v>
      </c>
      <c r="EP93" s="188" t="str">
        <f t="shared" si="1450"/>
        <v/>
      </c>
      <c r="EQ93" s="188" t="str">
        <f>IF((EP93&lt;&gt;""),IF(OR($F93&lt;&gt;$G93,PrSettings!$M$4="●"),(($F93-$G93)=(EM93-EN93))*1,0),"")</f>
        <v/>
      </c>
      <c r="ER93" s="188" t="str">
        <f t="shared" si="1536"/>
        <v/>
      </c>
      <c r="ES93" s="188" t="str">
        <f>IF(EP93&lt;&gt;"",IF(ABS($F93-$G93)&gt;=PrSettings!$M$7,(ABS($F93-$G93-EM93+EN93)&lt;=1)*1,IF(AND(EP93,$F93=$G93,$F93&gt;=PrSettings!$M$6),(ABS(EM93-$F93)&lt;=1)*1,IF(AND(EP93,$F93+$G93&gt;=PrSettings!$M$8),(ABS(EM93-$F93)+ABS(EN93-$G93)&lt;=1)*1,""))),"")</f>
        <v/>
      </c>
      <c r="ET93" s="294" t="str">
        <f t="shared" si="1451"/>
        <v/>
      </c>
      <c r="EV93" s="186" t="str">
        <f t="shared" si="1537"/>
        <v/>
      </c>
      <c r="EW93" s="187" t="str">
        <f t="shared" si="1538"/>
        <v/>
      </c>
      <c r="EX93" s="188" t="str">
        <f t="shared" si="1539"/>
        <v/>
      </c>
      <c r="EY93" s="187" t="str">
        <f t="shared" si="1540"/>
        <v/>
      </c>
      <c r="EZ93" s="222"/>
      <c r="FA93" s="222"/>
      <c r="FB93" s="303">
        <f>COUNTIF(EV$107:EV$114,EX108)+COUNTIF(EX$107:EX$114,EX108)</f>
        <v>0</v>
      </c>
      <c r="FC93" s="188" t="str">
        <f t="shared" si="1452"/>
        <v/>
      </c>
      <c r="FD93" s="188" t="str">
        <f>IF((FC93&lt;&gt;""),IF(OR($F93&lt;&gt;$G93,PrSettings!$M$4="●"),(($F93-$G93)=(EZ93-FA93))*1,0),"")</f>
        <v/>
      </c>
      <c r="FE93" s="188" t="str">
        <f t="shared" si="1541"/>
        <v/>
      </c>
      <c r="FF93" s="188" t="str">
        <f>IF(FC93&lt;&gt;"",IF(ABS($F93-$G93)&gt;=PrSettings!$M$7,(ABS($F93-$G93-EZ93+FA93)&lt;=1)*1,IF(AND(FC93,$F93=$G93,$F93&gt;=PrSettings!$M$6),(ABS(EZ93-$F93)&lt;=1)*1,IF(AND(FC93,$F93+$G93&gt;=PrSettings!$M$8),(ABS(EZ93-$F93)+ABS(FA93-$G93)&lt;=1)*1,""))),"")</f>
        <v/>
      </c>
      <c r="FG93" s="294" t="str">
        <f t="shared" si="1453"/>
        <v/>
      </c>
      <c r="FI93" s="186" t="str">
        <f t="shared" si="1542"/>
        <v/>
      </c>
      <c r="FJ93" s="187" t="str">
        <f t="shared" si="1543"/>
        <v/>
      </c>
      <c r="FK93" s="188" t="str">
        <f t="shared" si="1544"/>
        <v/>
      </c>
      <c r="FL93" s="187" t="str">
        <f t="shared" si="1545"/>
        <v/>
      </c>
      <c r="FM93" s="222"/>
      <c r="FN93" s="222"/>
      <c r="FO93" s="303">
        <f>COUNTIF(FI$107:FI$114,FK108)+COUNTIF(FK$107:FK$114,FK108)</f>
        <v>0</v>
      </c>
      <c r="FP93" s="188" t="str">
        <f t="shared" si="1454"/>
        <v/>
      </c>
      <c r="FQ93" s="188" t="str">
        <f>IF((FP93&lt;&gt;""),IF(OR($F93&lt;&gt;$G93,PrSettings!$M$4="●"),(($F93-$G93)=(FM93-FN93))*1,0),"")</f>
        <v/>
      </c>
      <c r="FR93" s="188" t="str">
        <f t="shared" si="1546"/>
        <v/>
      </c>
      <c r="FS93" s="188" t="str">
        <f>IF(FP93&lt;&gt;"",IF(ABS($F93-$G93)&gt;=PrSettings!$M$7,(ABS($F93-$G93-FM93+FN93)&lt;=1)*1,IF(AND(FP93,$F93=$G93,$F93&gt;=PrSettings!$M$6),(ABS(FM93-$F93)&lt;=1)*1,IF(AND(FP93,$F93+$G93&gt;=PrSettings!$M$8),(ABS(FM93-$F93)+ABS(FN93-$G93)&lt;=1)*1,""))),"")</f>
        <v/>
      </c>
      <c r="FT93" s="294" t="str">
        <f t="shared" si="1455"/>
        <v/>
      </c>
      <c r="FV93" s="186" t="str">
        <f t="shared" si="1547"/>
        <v/>
      </c>
      <c r="FW93" s="187" t="str">
        <f t="shared" si="1548"/>
        <v/>
      </c>
      <c r="FX93" s="188" t="str">
        <f t="shared" si="1549"/>
        <v/>
      </c>
      <c r="FY93" s="187" t="str">
        <f t="shared" si="1550"/>
        <v/>
      </c>
      <c r="FZ93" s="222"/>
      <c r="GA93" s="222"/>
      <c r="GB93" s="303">
        <f>COUNTIF(FV$107:FV$114,FX108)+COUNTIF(FX$107:FX$114,FX108)</f>
        <v>0</v>
      </c>
      <c r="GC93" s="188" t="str">
        <f t="shared" si="1456"/>
        <v/>
      </c>
      <c r="GD93" s="188" t="str">
        <f>IF((GC93&lt;&gt;""),IF(OR($F93&lt;&gt;$G93,PrSettings!$M$4="●"),(($F93-$G93)=(FZ93-GA93))*1,0),"")</f>
        <v/>
      </c>
      <c r="GE93" s="188" t="str">
        <f t="shared" si="1551"/>
        <v/>
      </c>
      <c r="GF93" s="188" t="str">
        <f>IF(GC93&lt;&gt;"",IF(ABS($F93-$G93)&gt;=PrSettings!$M$7,(ABS($F93-$G93-FZ93+GA93)&lt;=1)*1,IF(AND(GC93,$F93=$G93,$F93&gt;=PrSettings!$M$6),(ABS(FZ93-$F93)&lt;=1)*1,IF(AND(GC93,$F93+$G93&gt;=PrSettings!$M$8),(ABS(FZ93-$F93)+ABS(GA93-$G93)&lt;=1)*1,""))),"")</f>
        <v/>
      </c>
      <c r="GG93" s="294" t="str">
        <f t="shared" si="1457"/>
        <v/>
      </c>
      <c r="GI93" s="186" t="str">
        <f t="shared" si="1552"/>
        <v/>
      </c>
      <c r="GJ93" s="187" t="str">
        <f t="shared" si="1553"/>
        <v/>
      </c>
      <c r="GK93" s="188" t="str">
        <f t="shared" si="1554"/>
        <v/>
      </c>
      <c r="GL93" s="187" t="str">
        <f t="shared" si="1555"/>
        <v/>
      </c>
      <c r="GM93" s="222"/>
      <c r="GN93" s="222"/>
      <c r="GO93" s="303">
        <f>COUNTIF(GI$107:GI$114,GK108)+COUNTIF(GK$107:GK$114,GK108)</f>
        <v>0</v>
      </c>
      <c r="GP93" s="188" t="str">
        <f t="shared" si="1458"/>
        <v/>
      </c>
      <c r="GQ93" s="188" t="str">
        <f>IF((GP93&lt;&gt;""),IF(OR($F93&lt;&gt;$G93,PrSettings!$M$4="●"),(($F93-$G93)=(GM93-GN93))*1,0),"")</f>
        <v/>
      </c>
      <c r="GR93" s="188" t="str">
        <f t="shared" si="1556"/>
        <v/>
      </c>
      <c r="GS93" s="188" t="str">
        <f>IF(GP93&lt;&gt;"",IF(ABS($F93-$G93)&gt;=PrSettings!$M$7,(ABS($F93-$G93-GM93+GN93)&lt;=1)*1,IF(AND(GP93,$F93=$G93,$F93&gt;=PrSettings!$M$6),(ABS(GM93-$F93)&lt;=1)*1,IF(AND(GP93,$F93+$G93&gt;=PrSettings!$M$8),(ABS(GM93-$F93)+ABS(GN93-$G93)&lt;=1)*1,""))),"")</f>
        <v/>
      </c>
      <c r="GT93" s="294" t="str">
        <f t="shared" si="1459"/>
        <v/>
      </c>
      <c r="GV93" s="186" t="str">
        <f t="shared" si="1557"/>
        <v/>
      </c>
      <c r="GW93" s="187" t="str">
        <f t="shared" si="1558"/>
        <v/>
      </c>
      <c r="GX93" s="188" t="str">
        <f t="shared" si="1559"/>
        <v/>
      </c>
      <c r="GY93" s="187" t="str">
        <f t="shared" si="1560"/>
        <v/>
      </c>
      <c r="GZ93" s="222"/>
      <c r="HA93" s="222"/>
      <c r="HB93" s="303">
        <f>COUNTIF(GV$107:GV$114,GX108)+COUNTIF(GX$107:GX$114,GX108)</f>
        <v>0</v>
      </c>
      <c r="HC93" s="188" t="str">
        <f t="shared" si="1460"/>
        <v/>
      </c>
      <c r="HD93" s="188" t="str">
        <f>IF((HC93&lt;&gt;""),IF(OR($F93&lt;&gt;$G93,PrSettings!$M$4="●"),(($F93-$G93)=(GZ93-HA93))*1,0),"")</f>
        <v/>
      </c>
      <c r="HE93" s="188" t="str">
        <f t="shared" si="1561"/>
        <v/>
      </c>
      <c r="HF93" s="188" t="str">
        <f>IF(HC93&lt;&gt;"",IF(ABS($F93-$G93)&gt;=PrSettings!$M$7,(ABS($F93-$G93-GZ93+HA93)&lt;=1)*1,IF(AND(HC93,$F93=$G93,$F93&gt;=PrSettings!$M$6),(ABS(GZ93-$F93)&lt;=1)*1,IF(AND(HC93,$F93+$G93&gt;=PrSettings!$M$8),(ABS(GZ93-$F93)+ABS(HA93-$G93)&lt;=1)*1,""))),"")</f>
        <v/>
      </c>
      <c r="HG93" s="294" t="str">
        <f t="shared" si="1461"/>
        <v/>
      </c>
      <c r="HI93" s="186" t="str">
        <f t="shared" si="1562"/>
        <v/>
      </c>
      <c r="HJ93" s="187" t="str">
        <f t="shared" si="1563"/>
        <v/>
      </c>
      <c r="HK93" s="188" t="str">
        <f t="shared" si="1564"/>
        <v/>
      </c>
      <c r="HL93" s="187" t="str">
        <f t="shared" si="1565"/>
        <v/>
      </c>
      <c r="HM93" s="222"/>
      <c r="HN93" s="222"/>
      <c r="HO93" s="303">
        <f>COUNTIF(HI$107:HI$114,HK108)+COUNTIF(HK$107:HK$114,HK108)</f>
        <v>0</v>
      </c>
      <c r="HP93" s="188" t="str">
        <f t="shared" si="1462"/>
        <v/>
      </c>
      <c r="HQ93" s="188" t="str">
        <f>IF((HP93&lt;&gt;""),IF(OR($F93&lt;&gt;$G93,PrSettings!$M$4="●"),(($F93-$G93)=(HM93-HN93))*1,0),"")</f>
        <v/>
      </c>
      <c r="HR93" s="188" t="str">
        <f t="shared" si="1566"/>
        <v/>
      </c>
      <c r="HS93" s="188" t="str">
        <f>IF(HP93&lt;&gt;"",IF(ABS($F93-$G93)&gt;=PrSettings!$M$7,(ABS($F93-$G93-HM93+HN93)&lt;=1)*1,IF(AND(HP93,$F93=$G93,$F93&gt;=PrSettings!$M$6),(ABS(HM93-$F93)&lt;=1)*1,IF(AND(HP93,$F93+$G93&gt;=PrSettings!$M$8),(ABS(HM93-$F93)+ABS(HN93-$G93)&lt;=1)*1,""))),"")</f>
        <v/>
      </c>
      <c r="HT93" s="294" t="str">
        <f t="shared" si="1463"/>
        <v/>
      </c>
      <c r="HV93" s="186" t="str">
        <f t="shared" si="1567"/>
        <v/>
      </c>
      <c r="HW93" s="187" t="str">
        <f t="shared" si="1568"/>
        <v/>
      </c>
      <c r="HX93" s="188" t="str">
        <f t="shared" si="1569"/>
        <v/>
      </c>
      <c r="HY93" s="187" t="str">
        <f t="shared" si="1570"/>
        <v/>
      </c>
      <c r="HZ93" s="222"/>
      <c r="IA93" s="222"/>
      <c r="IB93" s="303">
        <f>COUNTIF(HV$107:HV$114,HX108)+COUNTIF(HX$107:HX$114,HX108)</f>
        <v>0</v>
      </c>
      <c r="IC93" s="188" t="str">
        <f t="shared" si="1464"/>
        <v/>
      </c>
      <c r="ID93" s="188" t="str">
        <f>IF((IC93&lt;&gt;""),IF(OR($F93&lt;&gt;$G93,PrSettings!$M$4="●"),(($F93-$G93)=(HZ93-IA93))*1,0),"")</f>
        <v/>
      </c>
      <c r="IE93" s="188" t="str">
        <f t="shared" si="1571"/>
        <v/>
      </c>
      <c r="IF93" s="188" t="str">
        <f>IF(IC93&lt;&gt;"",IF(ABS($F93-$G93)&gt;=PrSettings!$M$7,(ABS($F93-$G93-HZ93+IA93)&lt;=1)*1,IF(AND(IC93,$F93=$G93,$F93&gt;=PrSettings!$M$6),(ABS(HZ93-$F93)&lt;=1)*1,IF(AND(IC93,$F93+$G93&gt;=PrSettings!$M$8),(ABS(HZ93-$F93)+ABS(IA93-$G93)&lt;=1)*1,""))),"")</f>
        <v/>
      </c>
      <c r="IG93" s="294" t="str">
        <f t="shared" si="1465"/>
        <v/>
      </c>
      <c r="II93" s="186" t="str">
        <f t="shared" si="1572"/>
        <v/>
      </c>
      <c r="IJ93" s="187" t="str">
        <f t="shared" si="1573"/>
        <v/>
      </c>
      <c r="IK93" s="188" t="str">
        <f t="shared" si="1574"/>
        <v/>
      </c>
      <c r="IL93" s="187" t="str">
        <f t="shared" si="1575"/>
        <v/>
      </c>
      <c r="IM93" s="222"/>
      <c r="IN93" s="222"/>
      <c r="IO93" s="303">
        <f>COUNTIF(II$107:II$114,IK108)+COUNTIF(IK$107:IK$114,IK108)</f>
        <v>0</v>
      </c>
      <c r="IP93" s="188" t="str">
        <f t="shared" si="1466"/>
        <v/>
      </c>
      <c r="IQ93" s="188" t="str">
        <f>IF((IP93&lt;&gt;""),IF(OR($F93&lt;&gt;$G93,PrSettings!$M$4="●"),(($F93-$G93)=(IM93-IN93))*1,0),"")</f>
        <v/>
      </c>
      <c r="IR93" s="188" t="str">
        <f t="shared" si="1576"/>
        <v/>
      </c>
      <c r="IS93" s="188" t="str">
        <f>IF(IP93&lt;&gt;"",IF(ABS($F93-$G93)&gt;=PrSettings!$M$7,(ABS($F93-$G93-IM93+IN93)&lt;=1)*1,IF(AND(IP93,$F93=$G93,$F93&gt;=PrSettings!$M$6),(ABS(IM93-$F93)&lt;=1)*1,IF(AND(IP93,$F93+$G93&gt;=PrSettings!$M$8),(ABS(IM93-$F93)+ABS(IN93-$G93)&lt;=1)*1,""))),"")</f>
        <v/>
      </c>
      <c r="IT93" s="294" t="str">
        <f t="shared" si="1467"/>
        <v/>
      </c>
      <c r="IV93" s="186" t="str">
        <f t="shared" si="1577"/>
        <v/>
      </c>
      <c r="IW93" s="187" t="str">
        <f t="shared" si="1578"/>
        <v/>
      </c>
      <c r="IX93" s="188" t="str">
        <f t="shared" si="1579"/>
        <v/>
      </c>
      <c r="IY93" s="187" t="str">
        <f t="shared" si="1580"/>
        <v/>
      </c>
      <c r="IZ93" s="222"/>
      <c r="JA93" s="222"/>
      <c r="JB93" s="303">
        <f>COUNTIF(IV$107:IV$114,IX108)+COUNTIF(IX$107:IX$114,IX108)</f>
        <v>0</v>
      </c>
      <c r="JC93" s="188" t="str">
        <f t="shared" si="1468"/>
        <v/>
      </c>
      <c r="JD93" s="188" t="str">
        <f>IF((JC93&lt;&gt;""),IF(OR($F93&lt;&gt;$G93,PrSettings!$M$4="●"),(($F93-$G93)=(IZ93-JA93))*1,0),"")</f>
        <v/>
      </c>
      <c r="JE93" s="188" t="str">
        <f t="shared" si="1581"/>
        <v/>
      </c>
      <c r="JF93" s="188" t="str">
        <f>IF(JC93&lt;&gt;"",IF(ABS($F93-$G93)&gt;=PrSettings!$M$7,(ABS($F93-$G93-IZ93+JA93)&lt;=1)*1,IF(AND(JC93,$F93=$G93,$F93&gt;=PrSettings!$M$6),(ABS(IZ93-$F93)&lt;=1)*1,IF(AND(JC93,$F93+$G93&gt;=PrSettings!$M$8),(ABS(IZ93-$F93)+ABS(JA93-$G93)&lt;=1)*1,""))),"")</f>
        <v/>
      </c>
      <c r="JG93" s="294" t="str">
        <f t="shared" si="1469"/>
        <v/>
      </c>
      <c r="JI93" s="186" t="str">
        <f t="shared" si="1582"/>
        <v/>
      </c>
      <c r="JJ93" s="187" t="str">
        <f t="shared" si="1583"/>
        <v/>
      </c>
      <c r="JK93" s="188" t="str">
        <f t="shared" si="1584"/>
        <v/>
      </c>
      <c r="JL93" s="187" t="str">
        <f t="shared" si="1585"/>
        <v/>
      </c>
      <c r="JM93" s="222"/>
      <c r="JN93" s="222"/>
      <c r="JO93" s="303">
        <f>COUNTIF(JI$107:JI$114,JK108)+COUNTIF(JK$107:JK$114,JK108)</f>
        <v>0</v>
      </c>
      <c r="JP93" s="188" t="str">
        <f t="shared" si="1470"/>
        <v/>
      </c>
      <c r="JQ93" s="188" t="str">
        <f>IF((JP93&lt;&gt;""),IF(OR($F93&lt;&gt;$G93,PrSettings!$M$4="●"),(($F93-$G93)=(JM93-JN93))*1,0),"")</f>
        <v/>
      </c>
      <c r="JR93" s="188" t="str">
        <f t="shared" si="1586"/>
        <v/>
      </c>
      <c r="JS93" s="188" t="str">
        <f>IF(JP93&lt;&gt;"",IF(ABS($F93-$G93)&gt;=PrSettings!$M$7,(ABS($F93-$G93-JM93+JN93)&lt;=1)*1,IF(AND(JP93,$F93=$G93,$F93&gt;=PrSettings!$M$6),(ABS(JM93-$F93)&lt;=1)*1,IF(AND(JP93,$F93+$G93&gt;=PrSettings!$M$8),(ABS(JM93-$F93)+ABS(JN93-$G93)&lt;=1)*1,""))),"")</f>
        <v/>
      </c>
      <c r="JT93" s="294" t="str">
        <f t="shared" si="1471"/>
        <v/>
      </c>
      <c r="JV93" s="186" t="str">
        <f t="shared" si="1587"/>
        <v/>
      </c>
      <c r="JW93" s="187" t="str">
        <f t="shared" si="1588"/>
        <v/>
      </c>
      <c r="JX93" s="188" t="str">
        <f t="shared" si="1589"/>
        <v/>
      </c>
      <c r="JY93" s="187" t="str">
        <f t="shared" si="1590"/>
        <v/>
      </c>
      <c r="JZ93" s="222"/>
      <c r="KA93" s="222"/>
      <c r="KB93" s="303">
        <f>COUNTIF(JV$107:JV$114,JX108)+COUNTIF(JX$107:JX$114,JX108)</f>
        <v>0</v>
      </c>
      <c r="KC93" s="188" t="str">
        <f t="shared" si="1472"/>
        <v/>
      </c>
      <c r="KD93" s="188" t="str">
        <f>IF((KC93&lt;&gt;""),IF(OR($F93&lt;&gt;$G93,PrSettings!$M$4="●"),(($F93-$G93)=(JZ93-KA93))*1,0),"")</f>
        <v/>
      </c>
      <c r="KE93" s="188" t="str">
        <f t="shared" si="1591"/>
        <v/>
      </c>
      <c r="KF93" s="188" t="str">
        <f>IF(KC93&lt;&gt;"",IF(ABS($F93-$G93)&gt;=PrSettings!$M$7,(ABS($F93-$G93-JZ93+KA93)&lt;=1)*1,IF(AND(KC93,$F93=$G93,$F93&gt;=PrSettings!$M$6),(ABS(JZ93-$F93)&lt;=1)*1,IF(AND(KC93,$F93+$G93&gt;=PrSettings!$M$8),(ABS(JZ93-$F93)+ABS(KA93-$G93)&lt;=1)*1,""))),"")</f>
        <v/>
      </c>
      <c r="KG93" s="294" t="str">
        <f t="shared" si="1473"/>
        <v/>
      </c>
      <c r="KI93" s="186" t="str">
        <f t="shared" si="1592"/>
        <v/>
      </c>
      <c r="KJ93" s="187" t="str">
        <f t="shared" si="1593"/>
        <v/>
      </c>
      <c r="KK93" s="188" t="str">
        <f t="shared" si="1594"/>
        <v/>
      </c>
      <c r="KL93" s="187" t="str">
        <f t="shared" si="1595"/>
        <v/>
      </c>
      <c r="KM93" s="222"/>
      <c r="KN93" s="222"/>
      <c r="KO93" s="303">
        <f>COUNTIF(KI$107:KI$114,KK108)+COUNTIF(KK$107:KK$114,KK108)</f>
        <v>0</v>
      </c>
      <c r="KP93" s="188" t="str">
        <f t="shared" si="1474"/>
        <v/>
      </c>
      <c r="KQ93" s="188" t="str">
        <f>IF((KP93&lt;&gt;""),IF(OR($F93&lt;&gt;$G93,PrSettings!$M$4="●"),(($F93-$G93)=(KM93-KN93))*1,0),"")</f>
        <v/>
      </c>
      <c r="KR93" s="188" t="str">
        <f t="shared" si="1596"/>
        <v/>
      </c>
      <c r="KS93" s="188" t="str">
        <f>IF(KP93&lt;&gt;"",IF(ABS($F93-$G93)&gt;=PrSettings!$M$7,(ABS($F93-$G93-KM93+KN93)&lt;=1)*1,IF(AND(KP93,$F93=$G93,$F93&gt;=PrSettings!$M$6),(ABS(KM93-$F93)&lt;=1)*1,IF(AND(KP93,$F93+$G93&gt;=PrSettings!$M$8),(ABS(KM93-$F93)+ABS(KN93-$G93)&lt;=1)*1,""))),"")</f>
        <v/>
      </c>
      <c r="KT93" s="294" t="str">
        <f t="shared" si="1475"/>
        <v/>
      </c>
      <c r="KV93" s="186" t="str">
        <f t="shared" si="1597"/>
        <v/>
      </c>
      <c r="KW93" s="187" t="str">
        <f t="shared" si="1598"/>
        <v/>
      </c>
      <c r="KX93" s="188" t="str">
        <f t="shared" si="1599"/>
        <v/>
      </c>
      <c r="KY93" s="187" t="str">
        <f t="shared" si="1600"/>
        <v/>
      </c>
      <c r="KZ93" s="222"/>
      <c r="LA93" s="222"/>
      <c r="LB93" s="303">
        <f>COUNTIF(KV$107:KV$114,KX108)+COUNTIF(KX$107:KX$114,KX108)</f>
        <v>0</v>
      </c>
      <c r="LC93" s="188" t="str">
        <f t="shared" si="1476"/>
        <v/>
      </c>
      <c r="LD93" s="188" t="str">
        <f>IF((LC93&lt;&gt;""),IF(OR($F93&lt;&gt;$G93,PrSettings!$M$4="●"),(($F93-$G93)=(KZ93-LA93))*1,0),"")</f>
        <v/>
      </c>
      <c r="LE93" s="188" t="str">
        <f t="shared" si="1601"/>
        <v/>
      </c>
      <c r="LF93" s="188" t="str">
        <f>IF(LC93&lt;&gt;"",IF(ABS($F93-$G93)&gt;=PrSettings!$M$7,(ABS($F93-$G93-KZ93+LA93)&lt;=1)*1,IF(AND(LC93,$F93=$G93,$F93&gt;=PrSettings!$M$6),(ABS(KZ93-$F93)&lt;=1)*1,IF(AND(LC93,$F93+$G93&gt;=PrSettings!$M$8),(ABS(KZ93-$F93)+ABS(LA93-$G93)&lt;=1)*1,""))),"")</f>
        <v/>
      </c>
      <c r="LG93" s="294" t="str">
        <f t="shared" si="1477"/>
        <v/>
      </c>
      <c r="LI93" s="186" t="str">
        <f t="shared" si="1602"/>
        <v/>
      </c>
      <c r="LJ93" s="187" t="str">
        <f t="shared" si="1603"/>
        <v/>
      </c>
      <c r="LK93" s="188" t="str">
        <f t="shared" si="1604"/>
        <v/>
      </c>
      <c r="LL93" s="187" t="str">
        <f t="shared" si="1605"/>
        <v/>
      </c>
      <c r="LM93" s="222"/>
      <c r="LN93" s="222"/>
      <c r="LO93" s="303">
        <f>COUNTIF(LI$107:LI$114,LK108)+COUNTIF(LK$107:LK$114,LK108)</f>
        <v>0</v>
      </c>
      <c r="LP93" s="188" t="str">
        <f t="shared" si="1478"/>
        <v/>
      </c>
      <c r="LQ93" s="188" t="str">
        <f>IF((LP93&lt;&gt;""),IF(OR($F93&lt;&gt;$G93,PrSettings!$M$4="●"),(($F93-$G93)=(LM93-LN93))*1,0),"")</f>
        <v/>
      </c>
      <c r="LR93" s="188" t="str">
        <f t="shared" si="1606"/>
        <v/>
      </c>
      <c r="LS93" s="188" t="str">
        <f>IF(LP93&lt;&gt;"",IF(ABS($F93-$G93)&gt;=PrSettings!$M$7,(ABS($F93-$G93-LM93+LN93)&lt;=1)*1,IF(AND(LP93,$F93=$G93,$F93&gt;=PrSettings!$M$6),(ABS(LM93-$F93)&lt;=1)*1,IF(AND(LP93,$F93+$G93&gt;=PrSettings!$M$8),(ABS(LM93-$F93)+ABS(LN93-$G93)&lt;=1)*1,""))),"")</f>
        <v/>
      </c>
      <c r="LT93" s="294" t="str">
        <f t="shared" si="1479"/>
        <v/>
      </c>
      <c r="LV93" s="186" t="str">
        <f t="shared" si="1607"/>
        <v/>
      </c>
      <c r="LW93" s="187" t="str">
        <f t="shared" si="1608"/>
        <v/>
      </c>
      <c r="LX93" s="188" t="str">
        <f t="shared" si="1609"/>
        <v/>
      </c>
      <c r="LY93" s="187" t="str">
        <f t="shared" si="1610"/>
        <v/>
      </c>
      <c r="LZ93" s="222"/>
      <c r="MA93" s="222"/>
      <c r="MB93" s="303">
        <f>COUNTIF(LV$107:LV$114,LX108)+COUNTIF(LX$107:LX$114,LX108)</f>
        <v>0</v>
      </c>
      <c r="MC93" s="188" t="str">
        <f t="shared" si="1480"/>
        <v/>
      </c>
      <c r="MD93" s="188" t="str">
        <f>IF((MC93&lt;&gt;""),IF(OR($F93&lt;&gt;$G93,PrSettings!$M$4="●"),(($F93-$G93)=(LZ93-MA93))*1,0),"")</f>
        <v/>
      </c>
      <c r="ME93" s="188" t="str">
        <f t="shared" si="1611"/>
        <v/>
      </c>
      <c r="MF93" s="188" t="str">
        <f>IF(MC93&lt;&gt;"",IF(ABS($F93-$G93)&gt;=PrSettings!$M$7,(ABS($F93-$G93-LZ93+MA93)&lt;=1)*1,IF(AND(MC93,$F93=$G93,$F93&gt;=PrSettings!$M$6),(ABS(LZ93-$F93)&lt;=1)*1,IF(AND(MC93,$F93+$G93&gt;=PrSettings!$M$8),(ABS(LZ93-$F93)+ABS(MA93-$G93)&lt;=1)*1,""))),"")</f>
        <v/>
      </c>
      <c r="MG93" s="294" t="str">
        <f t="shared" si="1481"/>
        <v/>
      </c>
    </row>
    <row r="94" spans="1:345">
      <c r="B94" s="186" t="str">
        <f>IF(C94="","",INDEX(Groups!$C$7:$C$65,MATCH(C94,Groups!$D$7:$D$65,0)))</f>
        <v/>
      </c>
      <c r="C94" s="187" t="str">
        <f>'World Cup'!$N$50</f>
        <v/>
      </c>
      <c r="D94" s="188" t="str">
        <f>IF(E94="","",INDEX(Groups!$C$7:$C$65,MATCH(E94,Groups!$D$7:$D$65,0)))</f>
        <v/>
      </c>
      <c r="E94" s="187" t="str">
        <f>'World Cup'!$O$50</f>
        <v/>
      </c>
      <c r="F94" s="189" t="str">
        <f>IF(AND('World Cup'!$N$51&lt;&gt;"",'World Cup'!$O$51&lt;&gt;""),'World Cup'!$N$51,"")</f>
        <v/>
      </c>
      <c r="G94" s="190" t="str">
        <f>IF(AND('World Cup'!$N$51&lt;&gt;"",'World Cup'!$O$51&lt;&gt;""),'World Cup'!$O$51,"")</f>
        <v/>
      </c>
      <c r="I94" s="186" t="str">
        <f t="shared" si="1482"/>
        <v/>
      </c>
      <c r="J94" s="187" t="str">
        <f t="shared" si="1483"/>
        <v/>
      </c>
      <c r="K94" s="188" t="str">
        <f t="shared" si="1484"/>
        <v/>
      </c>
      <c r="L94" s="187" t="str">
        <f t="shared" si="1485"/>
        <v/>
      </c>
      <c r="M94" s="222"/>
      <c r="N94" s="222"/>
      <c r="O94" s="303">
        <f>COUNTIF(I$107:I$114,I109)+COUNTIF(K$107:K$114,I109)</f>
        <v>0</v>
      </c>
      <c r="P94" s="188" t="str">
        <f t="shared" si="1430"/>
        <v/>
      </c>
      <c r="Q94" s="188" t="str">
        <f>IF((P94&lt;&gt;""),IF(OR($F94&lt;&gt;$G94,PrSettings!$M$4="●"),(($F94-$G94)=(M94-N94))*1,0),"")</f>
        <v/>
      </c>
      <c r="R94" s="188" t="str">
        <f t="shared" si="1486"/>
        <v/>
      </c>
      <c r="S94" s="188" t="str">
        <f>IF(P94&lt;&gt;"",IF(ABS($F94-$G94)&gt;=PrSettings!$M$7,(ABS($F94-$G94-M94+N94)&lt;=1)*1,IF(AND(P94,$F94=$G94,$F94&gt;=PrSettings!$M$6),(ABS(M94-$F94)&lt;=1)*1,IF(AND(P94,$F94+$G94&gt;=PrSettings!$M$8),(ABS(M94-$F94)+ABS(N94-$G94)&lt;=1)*1,""))),"")</f>
        <v/>
      </c>
      <c r="T94" s="294" t="str">
        <f t="shared" si="1431"/>
        <v/>
      </c>
      <c r="V94" s="186" t="str">
        <f t="shared" si="1487"/>
        <v/>
      </c>
      <c r="W94" s="187" t="str">
        <f t="shared" si="1488"/>
        <v/>
      </c>
      <c r="X94" s="188" t="str">
        <f t="shared" si="1489"/>
        <v/>
      </c>
      <c r="Y94" s="187" t="str">
        <f t="shared" si="1490"/>
        <v/>
      </c>
      <c r="Z94" s="222"/>
      <c r="AA94" s="222"/>
      <c r="AB94" s="303">
        <f>COUNTIF(V$107:V$114,V109)+COUNTIF(X$107:X$114,V109)</f>
        <v>0</v>
      </c>
      <c r="AC94" s="188" t="str">
        <f t="shared" si="1432"/>
        <v/>
      </c>
      <c r="AD94" s="188" t="str">
        <f>IF((AC94&lt;&gt;""),IF(OR($F94&lt;&gt;$G94,PrSettings!$M$4="●"),(($F94-$G94)=(Z94-AA94))*1,0),"")</f>
        <v/>
      </c>
      <c r="AE94" s="188" t="str">
        <f t="shared" si="1491"/>
        <v/>
      </c>
      <c r="AF94" s="188" t="str">
        <f>IF(AC94&lt;&gt;"",IF(ABS($F94-$G94)&gt;=PrSettings!$M$7,(ABS($F94-$G94-Z94+AA94)&lt;=1)*1,IF(AND(AC94,$F94=$G94,$F94&gt;=PrSettings!$M$6),(ABS(Z94-$F94)&lt;=1)*1,IF(AND(AC94,$F94+$G94&gt;=PrSettings!$M$8),(ABS(Z94-$F94)+ABS(AA94-$G94)&lt;=1)*1,""))),"")</f>
        <v/>
      </c>
      <c r="AG94" s="294" t="str">
        <f t="shared" si="1433"/>
        <v/>
      </c>
      <c r="AI94" s="186" t="str">
        <f t="shared" si="1492"/>
        <v/>
      </c>
      <c r="AJ94" s="187" t="str">
        <f t="shared" si="1493"/>
        <v/>
      </c>
      <c r="AK94" s="188" t="str">
        <f t="shared" si="1494"/>
        <v/>
      </c>
      <c r="AL94" s="187" t="str">
        <f t="shared" si="1495"/>
        <v/>
      </c>
      <c r="AM94" s="222"/>
      <c r="AN94" s="222"/>
      <c r="AO94" s="303">
        <f>COUNTIF(AI$107:AI$114,AI109)+COUNTIF(AK$107:AK$114,AI109)</f>
        <v>0</v>
      </c>
      <c r="AP94" s="188" t="str">
        <f t="shared" si="1434"/>
        <v/>
      </c>
      <c r="AQ94" s="188" t="str">
        <f>IF((AP94&lt;&gt;""),IF(OR($F94&lt;&gt;$G94,PrSettings!$M$4="●"),(($F94-$G94)=(AM94-AN94))*1,0),"")</f>
        <v/>
      </c>
      <c r="AR94" s="188" t="str">
        <f t="shared" si="1496"/>
        <v/>
      </c>
      <c r="AS94" s="188" t="str">
        <f>IF(AP94&lt;&gt;"",IF(ABS($F94-$G94)&gt;=PrSettings!$M$7,(ABS($F94-$G94-AM94+AN94)&lt;=1)*1,IF(AND(AP94,$F94=$G94,$F94&gt;=PrSettings!$M$6),(ABS(AM94-$F94)&lt;=1)*1,IF(AND(AP94,$F94+$G94&gt;=PrSettings!$M$8),(ABS(AM94-$F94)+ABS(AN94-$G94)&lt;=1)*1,""))),"")</f>
        <v/>
      </c>
      <c r="AT94" s="294" t="str">
        <f t="shared" si="1435"/>
        <v/>
      </c>
      <c r="AV94" s="186" t="str">
        <f t="shared" si="1497"/>
        <v/>
      </c>
      <c r="AW94" s="187" t="str">
        <f t="shared" si="1498"/>
        <v/>
      </c>
      <c r="AX94" s="188" t="str">
        <f t="shared" si="1499"/>
        <v/>
      </c>
      <c r="AY94" s="187" t="str">
        <f t="shared" si="1500"/>
        <v/>
      </c>
      <c r="AZ94" s="222"/>
      <c r="BA94" s="222"/>
      <c r="BB94" s="303">
        <f>COUNTIF(AV$107:AV$114,AV109)+COUNTIF(AX$107:AX$114,AV109)</f>
        <v>0</v>
      </c>
      <c r="BC94" s="188" t="str">
        <f t="shared" si="1436"/>
        <v/>
      </c>
      <c r="BD94" s="188" t="str">
        <f>IF((BC94&lt;&gt;""),IF(OR($F94&lt;&gt;$G94,PrSettings!$M$4="●"),(($F94-$G94)=(AZ94-BA94))*1,0),"")</f>
        <v/>
      </c>
      <c r="BE94" s="188" t="str">
        <f t="shared" si="1501"/>
        <v/>
      </c>
      <c r="BF94" s="188" t="str">
        <f>IF(BC94&lt;&gt;"",IF(ABS($F94-$G94)&gt;=PrSettings!$M$7,(ABS($F94-$G94-AZ94+BA94)&lt;=1)*1,IF(AND(BC94,$F94=$G94,$F94&gt;=PrSettings!$M$6),(ABS(AZ94-$F94)&lt;=1)*1,IF(AND(BC94,$F94+$G94&gt;=PrSettings!$M$8),(ABS(AZ94-$F94)+ABS(BA94-$G94)&lt;=1)*1,""))),"")</f>
        <v/>
      </c>
      <c r="BG94" s="294" t="str">
        <f t="shared" si="1437"/>
        <v/>
      </c>
      <c r="BI94" s="186" t="str">
        <f t="shared" si="1502"/>
        <v/>
      </c>
      <c r="BJ94" s="187" t="str">
        <f t="shared" si="1503"/>
        <v/>
      </c>
      <c r="BK94" s="188" t="str">
        <f t="shared" si="1504"/>
        <v/>
      </c>
      <c r="BL94" s="187" t="str">
        <f t="shared" si="1505"/>
        <v/>
      </c>
      <c r="BM94" s="222"/>
      <c r="BN94" s="222"/>
      <c r="BO94" s="303">
        <f>COUNTIF(BI$107:BI$114,BI109)+COUNTIF(BK$107:BK$114,BI109)</f>
        <v>0</v>
      </c>
      <c r="BP94" s="188" t="str">
        <f t="shared" si="1438"/>
        <v/>
      </c>
      <c r="BQ94" s="188" t="str">
        <f>IF((BP94&lt;&gt;""),IF(OR($F94&lt;&gt;$G94,PrSettings!$M$4="●"),(($F94-$G94)=(BM94-BN94))*1,0),"")</f>
        <v/>
      </c>
      <c r="BR94" s="188" t="str">
        <f t="shared" si="1506"/>
        <v/>
      </c>
      <c r="BS94" s="188" t="str">
        <f>IF(BP94&lt;&gt;"",IF(ABS($F94-$G94)&gt;=PrSettings!$M$7,(ABS($F94-$G94-BM94+BN94)&lt;=1)*1,IF(AND(BP94,$F94=$G94,$F94&gt;=PrSettings!$M$6),(ABS(BM94-$F94)&lt;=1)*1,IF(AND(BP94,$F94+$G94&gt;=PrSettings!$M$8),(ABS(BM94-$F94)+ABS(BN94-$G94)&lt;=1)*1,""))),"")</f>
        <v/>
      </c>
      <c r="BT94" s="294" t="str">
        <f t="shared" si="1439"/>
        <v/>
      </c>
      <c r="BV94" s="186" t="str">
        <f t="shared" si="1507"/>
        <v/>
      </c>
      <c r="BW94" s="187" t="str">
        <f t="shared" si="1508"/>
        <v/>
      </c>
      <c r="BX94" s="188" t="str">
        <f t="shared" si="1509"/>
        <v/>
      </c>
      <c r="BY94" s="187" t="str">
        <f t="shared" si="1510"/>
        <v/>
      </c>
      <c r="BZ94" s="222"/>
      <c r="CA94" s="222"/>
      <c r="CB94" s="303">
        <f>COUNTIF(BV$107:BV$114,BV109)+COUNTIF(BX$107:BX$114,BV109)</f>
        <v>0</v>
      </c>
      <c r="CC94" s="188" t="str">
        <f t="shared" si="1440"/>
        <v/>
      </c>
      <c r="CD94" s="188" t="str">
        <f>IF((CC94&lt;&gt;""),IF(OR($F94&lt;&gt;$G94,PrSettings!$M$4="●"),(($F94-$G94)=(BZ94-CA94))*1,0),"")</f>
        <v/>
      </c>
      <c r="CE94" s="188" t="str">
        <f t="shared" si="1511"/>
        <v/>
      </c>
      <c r="CF94" s="188" t="str">
        <f>IF(CC94&lt;&gt;"",IF(ABS($F94-$G94)&gt;=PrSettings!$M$7,(ABS($F94-$G94-BZ94+CA94)&lt;=1)*1,IF(AND(CC94,$F94=$G94,$F94&gt;=PrSettings!$M$6),(ABS(BZ94-$F94)&lt;=1)*1,IF(AND(CC94,$F94+$G94&gt;=PrSettings!$M$8),(ABS(BZ94-$F94)+ABS(CA94-$G94)&lt;=1)*1,""))),"")</f>
        <v/>
      </c>
      <c r="CG94" s="294" t="str">
        <f t="shared" si="1441"/>
        <v/>
      </c>
      <c r="CI94" s="186" t="str">
        <f t="shared" si="1512"/>
        <v/>
      </c>
      <c r="CJ94" s="187" t="str">
        <f t="shared" si="1513"/>
        <v/>
      </c>
      <c r="CK94" s="188" t="str">
        <f t="shared" si="1514"/>
        <v/>
      </c>
      <c r="CL94" s="187" t="str">
        <f t="shared" si="1515"/>
        <v/>
      </c>
      <c r="CM94" s="222"/>
      <c r="CN94" s="222"/>
      <c r="CO94" s="303">
        <f>COUNTIF(CI$107:CI$114,CI109)+COUNTIF(CK$107:CK$114,CI109)</f>
        <v>0</v>
      </c>
      <c r="CP94" s="188" t="str">
        <f t="shared" si="1442"/>
        <v/>
      </c>
      <c r="CQ94" s="188" t="str">
        <f>IF((CP94&lt;&gt;""),IF(OR($F94&lt;&gt;$G94,PrSettings!$M$4="●"),(($F94-$G94)=(CM94-CN94))*1,0),"")</f>
        <v/>
      </c>
      <c r="CR94" s="188" t="str">
        <f t="shared" si="1516"/>
        <v/>
      </c>
      <c r="CS94" s="188" t="str">
        <f>IF(CP94&lt;&gt;"",IF(ABS($F94-$G94)&gt;=PrSettings!$M$7,(ABS($F94-$G94-CM94+CN94)&lt;=1)*1,IF(AND(CP94,$F94=$G94,$F94&gt;=PrSettings!$M$6),(ABS(CM94-$F94)&lt;=1)*1,IF(AND(CP94,$F94+$G94&gt;=PrSettings!$M$8),(ABS(CM94-$F94)+ABS(CN94-$G94)&lt;=1)*1,""))),"")</f>
        <v/>
      </c>
      <c r="CT94" s="294" t="str">
        <f t="shared" si="1443"/>
        <v/>
      </c>
      <c r="CV94" s="186" t="str">
        <f t="shared" si="1517"/>
        <v/>
      </c>
      <c r="CW94" s="187" t="str">
        <f t="shared" si="1518"/>
        <v/>
      </c>
      <c r="CX94" s="188" t="str">
        <f t="shared" si="1519"/>
        <v/>
      </c>
      <c r="CY94" s="187" t="str">
        <f t="shared" si="1520"/>
        <v/>
      </c>
      <c r="CZ94" s="222"/>
      <c r="DA94" s="222"/>
      <c r="DB94" s="303">
        <f>COUNTIF(CV$107:CV$114,CV109)+COUNTIF(CX$107:CX$114,CV109)</f>
        <v>0</v>
      </c>
      <c r="DC94" s="188" t="str">
        <f t="shared" si="1444"/>
        <v/>
      </c>
      <c r="DD94" s="188" t="str">
        <f>IF((DC94&lt;&gt;""),IF(OR($F94&lt;&gt;$G94,PrSettings!$M$4="●"),(($F94-$G94)=(CZ94-DA94))*1,0),"")</f>
        <v/>
      </c>
      <c r="DE94" s="188" t="str">
        <f t="shared" si="1521"/>
        <v/>
      </c>
      <c r="DF94" s="188" t="str">
        <f>IF(DC94&lt;&gt;"",IF(ABS($F94-$G94)&gt;=PrSettings!$M$7,(ABS($F94-$G94-CZ94+DA94)&lt;=1)*1,IF(AND(DC94,$F94=$G94,$F94&gt;=PrSettings!$M$6),(ABS(CZ94-$F94)&lt;=1)*1,IF(AND(DC94,$F94+$G94&gt;=PrSettings!$M$8),(ABS(CZ94-$F94)+ABS(DA94-$G94)&lt;=1)*1,""))),"")</f>
        <v/>
      </c>
      <c r="DG94" s="294" t="str">
        <f t="shared" si="1445"/>
        <v/>
      </c>
      <c r="DI94" s="186" t="str">
        <f t="shared" si="1522"/>
        <v/>
      </c>
      <c r="DJ94" s="187" t="str">
        <f t="shared" si="1523"/>
        <v/>
      </c>
      <c r="DK94" s="188" t="str">
        <f t="shared" si="1524"/>
        <v/>
      </c>
      <c r="DL94" s="187" t="str">
        <f t="shared" si="1525"/>
        <v/>
      </c>
      <c r="DM94" s="222"/>
      <c r="DN94" s="222"/>
      <c r="DO94" s="303">
        <f>COUNTIF(DI$107:DI$114,DI109)+COUNTIF(DK$107:DK$114,DI109)</f>
        <v>0</v>
      </c>
      <c r="DP94" s="188" t="str">
        <f t="shared" si="1446"/>
        <v/>
      </c>
      <c r="DQ94" s="188" t="str">
        <f>IF((DP94&lt;&gt;""),IF(OR($F94&lt;&gt;$G94,PrSettings!$M$4="●"),(($F94-$G94)=(DM94-DN94))*1,0),"")</f>
        <v/>
      </c>
      <c r="DR94" s="188" t="str">
        <f t="shared" si="1526"/>
        <v/>
      </c>
      <c r="DS94" s="188" t="str">
        <f>IF(DP94&lt;&gt;"",IF(ABS($F94-$G94)&gt;=PrSettings!$M$7,(ABS($F94-$G94-DM94+DN94)&lt;=1)*1,IF(AND(DP94,$F94=$G94,$F94&gt;=PrSettings!$M$6),(ABS(DM94-$F94)&lt;=1)*1,IF(AND(DP94,$F94+$G94&gt;=PrSettings!$M$8),(ABS(DM94-$F94)+ABS(DN94-$G94)&lt;=1)*1,""))),"")</f>
        <v/>
      </c>
      <c r="DT94" s="294" t="str">
        <f t="shared" si="1447"/>
        <v/>
      </c>
      <c r="DV94" s="186" t="str">
        <f t="shared" si="1527"/>
        <v/>
      </c>
      <c r="DW94" s="187" t="str">
        <f t="shared" si="1528"/>
        <v/>
      </c>
      <c r="DX94" s="188" t="str">
        <f t="shared" si="1529"/>
        <v/>
      </c>
      <c r="DY94" s="187" t="str">
        <f t="shared" si="1530"/>
        <v/>
      </c>
      <c r="DZ94" s="222"/>
      <c r="EA94" s="222"/>
      <c r="EB94" s="303">
        <f>COUNTIF(DV$107:DV$114,DV109)+COUNTIF(DX$107:DX$114,DV109)</f>
        <v>0</v>
      </c>
      <c r="EC94" s="188" t="str">
        <f t="shared" si="1448"/>
        <v/>
      </c>
      <c r="ED94" s="188" t="str">
        <f>IF((EC94&lt;&gt;""),IF(OR($F94&lt;&gt;$G94,PrSettings!$M$4="●"),(($F94-$G94)=(DZ94-EA94))*1,0),"")</f>
        <v/>
      </c>
      <c r="EE94" s="188" t="str">
        <f t="shared" si="1531"/>
        <v/>
      </c>
      <c r="EF94" s="188" t="str">
        <f>IF(EC94&lt;&gt;"",IF(ABS($F94-$G94)&gt;=PrSettings!$M$7,(ABS($F94-$G94-DZ94+EA94)&lt;=1)*1,IF(AND(EC94,$F94=$G94,$F94&gt;=PrSettings!$M$6),(ABS(DZ94-$F94)&lt;=1)*1,IF(AND(EC94,$F94+$G94&gt;=PrSettings!$M$8),(ABS(DZ94-$F94)+ABS(EA94-$G94)&lt;=1)*1,""))),"")</f>
        <v/>
      </c>
      <c r="EG94" s="294" t="str">
        <f t="shared" si="1449"/>
        <v/>
      </c>
      <c r="EI94" s="186" t="str">
        <f t="shared" si="1532"/>
        <v/>
      </c>
      <c r="EJ94" s="187" t="str">
        <f t="shared" si="1533"/>
        <v/>
      </c>
      <c r="EK94" s="188" t="str">
        <f t="shared" si="1534"/>
        <v/>
      </c>
      <c r="EL94" s="187" t="str">
        <f t="shared" si="1535"/>
        <v/>
      </c>
      <c r="EM94" s="222"/>
      <c r="EN94" s="222"/>
      <c r="EO94" s="303">
        <f>COUNTIF(EI$107:EI$114,EI109)+COUNTIF(EK$107:EK$114,EI109)</f>
        <v>0</v>
      </c>
      <c r="EP94" s="188" t="str">
        <f t="shared" si="1450"/>
        <v/>
      </c>
      <c r="EQ94" s="188" t="str">
        <f>IF((EP94&lt;&gt;""),IF(OR($F94&lt;&gt;$G94,PrSettings!$M$4="●"),(($F94-$G94)=(EM94-EN94))*1,0),"")</f>
        <v/>
      </c>
      <c r="ER94" s="188" t="str">
        <f t="shared" si="1536"/>
        <v/>
      </c>
      <c r="ES94" s="188" t="str">
        <f>IF(EP94&lt;&gt;"",IF(ABS($F94-$G94)&gt;=PrSettings!$M$7,(ABS($F94-$G94-EM94+EN94)&lt;=1)*1,IF(AND(EP94,$F94=$G94,$F94&gt;=PrSettings!$M$6),(ABS(EM94-$F94)&lt;=1)*1,IF(AND(EP94,$F94+$G94&gt;=PrSettings!$M$8),(ABS(EM94-$F94)+ABS(EN94-$G94)&lt;=1)*1,""))),"")</f>
        <v/>
      </c>
      <c r="ET94" s="294" t="str">
        <f t="shared" si="1451"/>
        <v/>
      </c>
      <c r="EV94" s="186" t="str">
        <f t="shared" si="1537"/>
        <v/>
      </c>
      <c r="EW94" s="187" t="str">
        <f t="shared" si="1538"/>
        <v/>
      </c>
      <c r="EX94" s="188" t="str">
        <f t="shared" si="1539"/>
        <v/>
      </c>
      <c r="EY94" s="187" t="str">
        <f t="shared" si="1540"/>
        <v/>
      </c>
      <c r="EZ94" s="222"/>
      <c r="FA94" s="222"/>
      <c r="FB94" s="303">
        <f>COUNTIF(EV$107:EV$114,EV109)+COUNTIF(EX$107:EX$114,EV109)</f>
        <v>0</v>
      </c>
      <c r="FC94" s="188" t="str">
        <f t="shared" si="1452"/>
        <v/>
      </c>
      <c r="FD94" s="188" t="str">
        <f>IF((FC94&lt;&gt;""),IF(OR($F94&lt;&gt;$G94,PrSettings!$M$4="●"),(($F94-$G94)=(EZ94-FA94))*1,0),"")</f>
        <v/>
      </c>
      <c r="FE94" s="188" t="str">
        <f t="shared" si="1541"/>
        <v/>
      </c>
      <c r="FF94" s="188" t="str">
        <f>IF(FC94&lt;&gt;"",IF(ABS($F94-$G94)&gt;=PrSettings!$M$7,(ABS($F94-$G94-EZ94+FA94)&lt;=1)*1,IF(AND(FC94,$F94=$G94,$F94&gt;=PrSettings!$M$6),(ABS(EZ94-$F94)&lt;=1)*1,IF(AND(FC94,$F94+$G94&gt;=PrSettings!$M$8),(ABS(EZ94-$F94)+ABS(FA94-$G94)&lt;=1)*1,""))),"")</f>
        <v/>
      </c>
      <c r="FG94" s="294" t="str">
        <f t="shared" si="1453"/>
        <v/>
      </c>
      <c r="FI94" s="186" t="str">
        <f t="shared" si="1542"/>
        <v/>
      </c>
      <c r="FJ94" s="187" t="str">
        <f t="shared" si="1543"/>
        <v/>
      </c>
      <c r="FK94" s="188" t="str">
        <f t="shared" si="1544"/>
        <v/>
      </c>
      <c r="FL94" s="187" t="str">
        <f t="shared" si="1545"/>
        <v/>
      </c>
      <c r="FM94" s="222"/>
      <c r="FN94" s="222"/>
      <c r="FO94" s="303">
        <f>COUNTIF(FI$107:FI$114,FI109)+COUNTIF(FK$107:FK$114,FI109)</f>
        <v>0</v>
      </c>
      <c r="FP94" s="188" t="str">
        <f t="shared" si="1454"/>
        <v/>
      </c>
      <c r="FQ94" s="188" t="str">
        <f>IF((FP94&lt;&gt;""),IF(OR($F94&lt;&gt;$G94,PrSettings!$M$4="●"),(($F94-$G94)=(FM94-FN94))*1,0),"")</f>
        <v/>
      </c>
      <c r="FR94" s="188" t="str">
        <f t="shared" si="1546"/>
        <v/>
      </c>
      <c r="FS94" s="188" t="str">
        <f>IF(FP94&lt;&gt;"",IF(ABS($F94-$G94)&gt;=PrSettings!$M$7,(ABS($F94-$G94-FM94+FN94)&lt;=1)*1,IF(AND(FP94,$F94=$G94,$F94&gt;=PrSettings!$M$6),(ABS(FM94-$F94)&lt;=1)*1,IF(AND(FP94,$F94+$G94&gt;=PrSettings!$M$8),(ABS(FM94-$F94)+ABS(FN94-$G94)&lt;=1)*1,""))),"")</f>
        <v/>
      </c>
      <c r="FT94" s="294" t="str">
        <f t="shared" si="1455"/>
        <v/>
      </c>
      <c r="FV94" s="186" t="str">
        <f t="shared" si="1547"/>
        <v/>
      </c>
      <c r="FW94" s="187" t="str">
        <f t="shared" si="1548"/>
        <v/>
      </c>
      <c r="FX94" s="188" t="str">
        <f t="shared" si="1549"/>
        <v/>
      </c>
      <c r="FY94" s="187" t="str">
        <f t="shared" si="1550"/>
        <v/>
      </c>
      <c r="FZ94" s="222"/>
      <c r="GA94" s="222"/>
      <c r="GB94" s="303">
        <f>COUNTIF(FV$107:FV$114,FV109)+COUNTIF(FX$107:FX$114,FV109)</f>
        <v>0</v>
      </c>
      <c r="GC94" s="188" t="str">
        <f t="shared" si="1456"/>
        <v/>
      </c>
      <c r="GD94" s="188" t="str">
        <f>IF((GC94&lt;&gt;""),IF(OR($F94&lt;&gt;$G94,PrSettings!$M$4="●"),(($F94-$G94)=(FZ94-GA94))*1,0),"")</f>
        <v/>
      </c>
      <c r="GE94" s="188" t="str">
        <f t="shared" si="1551"/>
        <v/>
      </c>
      <c r="GF94" s="188" t="str">
        <f>IF(GC94&lt;&gt;"",IF(ABS($F94-$G94)&gt;=PrSettings!$M$7,(ABS($F94-$G94-FZ94+GA94)&lt;=1)*1,IF(AND(GC94,$F94=$G94,$F94&gt;=PrSettings!$M$6),(ABS(FZ94-$F94)&lt;=1)*1,IF(AND(GC94,$F94+$G94&gt;=PrSettings!$M$8),(ABS(FZ94-$F94)+ABS(GA94-$G94)&lt;=1)*1,""))),"")</f>
        <v/>
      </c>
      <c r="GG94" s="294" t="str">
        <f t="shared" si="1457"/>
        <v/>
      </c>
      <c r="GI94" s="186" t="str">
        <f t="shared" si="1552"/>
        <v/>
      </c>
      <c r="GJ94" s="187" t="str">
        <f t="shared" si="1553"/>
        <v/>
      </c>
      <c r="GK94" s="188" t="str">
        <f t="shared" si="1554"/>
        <v/>
      </c>
      <c r="GL94" s="187" t="str">
        <f t="shared" si="1555"/>
        <v/>
      </c>
      <c r="GM94" s="222"/>
      <c r="GN94" s="222"/>
      <c r="GO94" s="303">
        <f>COUNTIF(GI$107:GI$114,GI109)+COUNTIF(GK$107:GK$114,GI109)</f>
        <v>0</v>
      </c>
      <c r="GP94" s="188" t="str">
        <f t="shared" si="1458"/>
        <v/>
      </c>
      <c r="GQ94" s="188" t="str">
        <f>IF((GP94&lt;&gt;""),IF(OR($F94&lt;&gt;$G94,PrSettings!$M$4="●"),(($F94-$G94)=(GM94-GN94))*1,0),"")</f>
        <v/>
      </c>
      <c r="GR94" s="188" t="str">
        <f t="shared" si="1556"/>
        <v/>
      </c>
      <c r="GS94" s="188" t="str">
        <f>IF(GP94&lt;&gt;"",IF(ABS($F94-$G94)&gt;=PrSettings!$M$7,(ABS($F94-$G94-GM94+GN94)&lt;=1)*1,IF(AND(GP94,$F94=$G94,$F94&gt;=PrSettings!$M$6),(ABS(GM94-$F94)&lt;=1)*1,IF(AND(GP94,$F94+$G94&gt;=PrSettings!$M$8),(ABS(GM94-$F94)+ABS(GN94-$G94)&lt;=1)*1,""))),"")</f>
        <v/>
      </c>
      <c r="GT94" s="294" t="str">
        <f t="shared" si="1459"/>
        <v/>
      </c>
      <c r="GV94" s="186" t="str">
        <f t="shared" si="1557"/>
        <v/>
      </c>
      <c r="GW94" s="187" t="str">
        <f t="shared" si="1558"/>
        <v/>
      </c>
      <c r="GX94" s="188" t="str">
        <f t="shared" si="1559"/>
        <v/>
      </c>
      <c r="GY94" s="187" t="str">
        <f t="shared" si="1560"/>
        <v/>
      </c>
      <c r="GZ94" s="222"/>
      <c r="HA94" s="222"/>
      <c r="HB94" s="303">
        <f>COUNTIF(GV$107:GV$114,GV109)+COUNTIF(GX$107:GX$114,GV109)</f>
        <v>0</v>
      </c>
      <c r="HC94" s="188" t="str">
        <f t="shared" si="1460"/>
        <v/>
      </c>
      <c r="HD94" s="188" t="str">
        <f>IF((HC94&lt;&gt;""),IF(OR($F94&lt;&gt;$G94,PrSettings!$M$4="●"),(($F94-$G94)=(GZ94-HA94))*1,0),"")</f>
        <v/>
      </c>
      <c r="HE94" s="188" t="str">
        <f t="shared" si="1561"/>
        <v/>
      </c>
      <c r="HF94" s="188" t="str">
        <f>IF(HC94&lt;&gt;"",IF(ABS($F94-$G94)&gt;=PrSettings!$M$7,(ABS($F94-$G94-GZ94+HA94)&lt;=1)*1,IF(AND(HC94,$F94=$G94,$F94&gt;=PrSettings!$M$6),(ABS(GZ94-$F94)&lt;=1)*1,IF(AND(HC94,$F94+$G94&gt;=PrSettings!$M$8),(ABS(GZ94-$F94)+ABS(HA94-$G94)&lt;=1)*1,""))),"")</f>
        <v/>
      </c>
      <c r="HG94" s="294" t="str">
        <f t="shared" si="1461"/>
        <v/>
      </c>
      <c r="HI94" s="186" t="str">
        <f t="shared" si="1562"/>
        <v/>
      </c>
      <c r="HJ94" s="187" t="str">
        <f t="shared" si="1563"/>
        <v/>
      </c>
      <c r="HK94" s="188" t="str">
        <f t="shared" si="1564"/>
        <v/>
      </c>
      <c r="HL94" s="187" t="str">
        <f t="shared" si="1565"/>
        <v/>
      </c>
      <c r="HM94" s="222"/>
      <c r="HN94" s="222"/>
      <c r="HO94" s="303">
        <f>COUNTIF(HI$107:HI$114,HI109)+COUNTIF(HK$107:HK$114,HI109)</f>
        <v>0</v>
      </c>
      <c r="HP94" s="188" t="str">
        <f t="shared" si="1462"/>
        <v/>
      </c>
      <c r="HQ94" s="188" t="str">
        <f>IF((HP94&lt;&gt;""),IF(OR($F94&lt;&gt;$G94,PrSettings!$M$4="●"),(($F94-$G94)=(HM94-HN94))*1,0),"")</f>
        <v/>
      </c>
      <c r="HR94" s="188" t="str">
        <f t="shared" si="1566"/>
        <v/>
      </c>
      <c r="HS94" s="188" t="str">
        <f>IF(HP94&lt;&gt;"",IF(ABS($F94-$G94)&gt;=PrSettings!$M$7,(ABS($F94-$G94-HM94+HN94)&lt;=1)*1,IF(AND(HP94,$F94=$G94,$F94&gt;=PrSettings!$M$6),(ABS(HM94-$F94)&lt;=1)*1,IF(AND(HP94,$F94+$G94&gt;=PrSettings!$M$8),(ABS(HM94-$F94)+ABS(HN94-$G94)&lt;=1)*1,""))),"")</f>
        <v/>
      </c>
      <c r="HT94" s="294" t="str">
        <f t="shared" si="1463"/>
        <v/>
      </c>
      <c r="HV94" s="186" t="str">
        <f t="shared" si="1567"/>
        <v/>
      </c>
      <c r="HW94" s="187" t="str">
        <f t="shared" si="1568"/>
        <v/>
      </c>
      <c r="HX94" s="188" t="str">
        <f t="shared" si="1569"/>
        <v/>
      </c>
      <c r="HY94" s="187" t="str">
        <f t="shared" si="1570"/>
        <v/>
      </c>
      <c r="HZ94" s="222"/>
      <c r="IA94" s="222"/>
      <c r="IB94" s="303">
        <f>COUNTIF(HV$107:HV$114,HV109)+COUNTIF(HX$107:HX$114,HV109)</f>
        <v>0</v>
      </c>
      <c r="IC94" s="188" t="str">
        <f t="shared" si="1464"/>
        <v/>
      </c>
      <c r="ID94" s="188" t="str">
        <f>IF((IC94&lt;&gt;""),IF(OR($F94&lt;&gt;$G94,PrSettings!$M$4="●"),(($F94-$G94)=(HZ94-IA94))*1,0),"")</f>
        <v/>
      </c>
      <c r="IE94" s="188" t="str">
        <f t="shared" si="1571"/>
        <v/>
      </c>
      <c r="IF94" s="188" t="str">
        <f>IF(IC94&lt;&gt;"",IF(ABS($F94-$G94)&gt;=PrSettings!$M$7,(ABS($F94-$G94-HZ94+IA94)&lt;=1)*1,IF(AND(IC94,$F94=$G94,$F94&gt;=PrSettings!$M$6),(ABS(HZ94-$F94)&lt;=1)*1,IF(AND(IC94,$F94+$G94&gt;=PrSettings!$M$8),(ABS(HZ94-$F94)+ABS(IA94-$G94)&lt;=1)*1,""))),"")</f>
        <v/>
      </c>
      <c r="IG94" s="294" t="str">
        <f t="shared" si="1465"/>
        <v/>
      </c>
      <c r="II94" s="186" t="str">
        <f t="shared" si="1572"/>
        <v/>
      </c>
      <c r="IJ94" s="187" t="str">
        <f t="shared" si="1573"/>
        <v/>
      </c>
      <c r="IK94" s="188" t="str">
        <f t="shared" si="1574"/>
        <v/>
      </c>
      <c r="IL94" s="187" t="str">
        <f t="shared" si="1575"/>
        <v/>
      </c>
      <c r="IM94" s="222"/>
      <c r="IN94" s="222"/>
      <c r="IO94" s="303">
        <f>COUNTIF(II$107:II$114,II109)+COUNTIF(IK$107:IK$114,II109)</f>
        <v>0</v>
      </c>
      <c r="IP94" s="188" t="str">
        <f t="shared" si="1466"/>
        <v/>
      </c>
      <c r="IQ94" s="188" t="str">
        <f>IF((IP94&lt;&gt;""),IF(OR($F94&lt;&gt;$G94,PrSettings!$M$4="●"),(($F94-$G94)=(IM94-IN94))*1,0),"")</f>
        <v/>
      </c>
      <c r="IR94" s="188" t="str">
        <f t="shared" si="1576"/>
        <v/>
      </c>
      <c r="IS94" s="188" t="str">
        <f>IF(IP94&lt;&gt;"",IF(ABS($F94-$G94)&gt;=PrSettings!$M$7,(ABS($F94-$G94-IM94+IN94)&lt;=1)*1,IF(AND(IP94,$F94=$G94,$F94&gt;=PrSettings!$M$6),(ABS(IM94-$F94)&lt;=1)*1,IF(AND(IP94,$F94+$G94&gt;=PrSettings!$M$8),(ABS(IM94-$F94)+ABS(IN94-$G94)&lt;=1)*1,""))),"")</f>
        <v/>
      </c>
      <c r="IT94" s="294" t="str">
        <f t="shared" si="1467"/>
        <v/>
      </c>
      <c r="IV94" s="186" t="str">
        <f t="shared" si="1577"/>
        <v/>
      </c>
      <c r="IW94" s="187" t="str">
        <f t="shared" si="1578"/>
        <v/>
      </c>
      <c r="IX94" s="188" t="str">
        <f t="shared" si="1579"/>
        <v/>
      </c>
      <c r="IY94" s="187" t="str">
        <f t="shared" si="1580"/>
        <v/>
      </c>
      <c r="IZ94" s="222"/>
      <c r="JA94" s="222"/>
      <c r="JB94" s="303">
        <f>COUNTIF(IV$107:IV$114,IV109)+COUNTIF(IX$107:IX$114,IV109)</f>
        <v>0</v>
      </c>
      <c r="JC94" s="188" t="str">
        <f t="shared" si="1468"/>
        <v/>
      </c>
      <c r="JD94" s="188" t="str">
        <f>IF((JC94&lt;&gt;""),IF(OR($F94&lt;&gt;$G94,PrSettings!$M$4="●"),(($F94-$G94)=(IZ94-JA94))*1,0),"")</f>
        <v/>
      </c>
      <c r="JE94" s="188" t="str">
        <f t="shared" si="1581"/>
        <v/>
      </c>
      <c r="JF94" s="188" t="str">
        <f>IF(JC94&lt;&gt;"",IF(ABS($F94-$G94)&gt;=PrSettings!$M$7,(ABS($F94-$G94-IZ94+JA94)&lt;=1)*1,IF(AND(JC94,$F94=$G94,$F94&gt;=PrSettings!$M$6),(ABS(IZ94-$F94)&lt;=1)*1,IF(AND(JC94,$F94+$G94&gt;=PrSettings!$M$8),(ABS(IZ94-$F94)+ABS(JA94-$G94)&lt;=1)*1,""))),"")</f>
        <v/>
      </c>
      <c r="JG94" s="294" t="str">
        <f t="shared" si="1469"/>
        <v/>
      </c>
      <c r="JI94" s="186" t="str">
        <f t="shared" si="1582"/>
        <v/>
      </c>
      <c r="JJ94" s="187" t="str">
        <f t="shared" si="1583"/>
        <v/>
      </c>
      <c r="JK94" s="188" t="str">
        <f t="shared" si="1584"/>
        <v/>
      </c>
      <c r="JL94" s="187" t="str">
        <f t="shared" si="1585"/>
        <v/>
      </c>
      <c r="JM94" s="222"/>
      <c r="JN94" s="222"/>
      <c r="JO94" s="303">
        <f>COUNTIF(JI$107:JI$114,JI109)+COUNTIF(JK$107:JK$114,JI109)</f>
        <v>0</v>
      </c>
      <c r="JP94" s="188" t="str">
        <f t="shared" si="1470"/>
        <v/>
      </c>
      <c r="JQ94" s="188" t="str">
        <f>IF((JP94&lt;&gt;""),IF(OR($F94&lt;&gt;$G94,PrSettings!$M$4="●"),(($F94-$G94)=(JM94-JN94))*1,0),"")</f>
        <v/>
      </c>
      <c r="JR94" s="188" t="str">
        <f t="shared" si="1586"/>
        <v/>
      </c>
      <c r="JS94" s="188" t="str">
        <f>IF(JP94&lt;&gt;"",IF(ABS($F94-$G94)&gt;=PrSettings!$M$7,(ABS($F94-$G94-JM94+JN94)&lt;=1)*1,IF(AND(JP94,$F94=$G94,$F94&gt;=PrSettings!$M$6),(ABS(JM94-$F94)&lt;=1)*1,IF(AND(JP94,$F94+$G94&gt;=PrSettings!$M$8),(ABS(JM94-$F94)+ABS(JN94-$G94)&lt;=1)*1,""))),"")</f>
        <v/>
      </c>
      <c r="JT94" s="294" t="str">
        <f t="shared" si="1471"/>
        <v/>
      </c>
      <c r="JV94" s="186" t="str">
        <f t="shared" si="1587"/>
        <v/>
      </c>
      <c r="JW94" s="187" t="str">
        <f t="shared" si="1588"/>
        <v/>
      </c>
      <c r="JX94" s="188" t="str">
        <f t="shared" si="1589"/>
        <v/>
      </c>
      <c r="JY94" s="187" t="str">
        <f t="shared" si="1590"/>
        <v/>
      </c>
      <c r="JZ94" s="222"/>
      <c r="KA94" s="222"/>
      <c r="KB94" s="303">
        <f>COUNTIF(JV$107:JV$114,JV109)+COUNTIF(JX$107:JX$114,JV109)</f>
        <v>0</v>
      </c>
      <c r="KC94" s="188" t="str">
        <f t="shared" si="1472"/>
        <v/>
      </c>
      <c r="KD94" s="188" t="str">
        <f>IF((KC94&lt;&gt;""),IF(OR($F94&lt;&gt;$G94,PrSettings!$M$4="●"),(($F94-$G94)=(JZ94-KA94))*1,0),"")</f>
        <v/>
      </c>
      <c r="KE94" s="188" t="str">
        <f t="shared" si="1591"/>
        <v/>
      </c>
      <c r="KF94" s="188" t="str">
        <f>IF(KC94&lt;&gt;"",IF(ABS($F94-$G94)&gt;=PrSettings!$M$7,(ABS($F94-$G94-JZ94+KA94)&lt;=1)*1,IF(AND(KC94,$F94=$G94,$F94&gt;=PrSettings!$M$6),(ABS(JZ94-$F94)&lt;=1)*1,IF(AND(KC94,$F94+$G94&gt;=PrSettings!$M$8),(ABS(JZ94-$F94)+ABS(KA94-$G94)&lt;=1)*1,""))),"")</f>
        <v/>
      </c>
      <c r="KG94" s="294" t="str">
        <f t="shared" si="1473"/>
        <v/>
      </c>
      <c r="KI94" s="186" t="str">
        <f t="shared" si="1592"/>
        <v/>
      </c>
      <c r="KJ94" s="187" t="str">
        <f t="shared" si="1593"/>
        <v/>
      </c>
      <c r="KK94" s="188" t="str">
        <f t="shared" si="1594"/>
        <v/>
      </c>
      <c r="KL94" s="187" t="str">
        <f t="shared" si="1595"/>
        <v/>
      </c>
      <c r="KM94" s="222"/>
      <c r="KN94" s="222"/>
      <c r="KO94" s="303">
        <f>COUNTIF(KI$107:KI$114,KI109)+COUNTIF(KK$107:KK$114,KI109)</f>
        <v>0</v>
      </c>
      <c r="KP94" s="188" t="str">
        <f t="shared" si="1474"/>
        <v/>
      </c>
      <c r="KQ94" s="188" t="str">
        <f>IF((KP94&lt;&gt;""),IF(OR($F94&lt;&gt;$G94,PrSettings!$M$4="●"),(($F94-$G94)=(KM94-KN94))*1,0),"")</f>
        <v/>
      </c>
      <c r="KR94" s="188" t="str">
        <f t="shared" si="1596"/>
        <v/>
      </c>
      <c r="KS94" s="188" t="str">
        <f>IF(KP94&lt;&gt;"",IF(ABS($F94-$G94)&gt;=PrSettings!$M$7,(ABS($F94-$G94-KM94+KN94)&lt;=1)*1,IF(AND(KP94,$F94=$G94,$F94&gt;=PrSettings!$M$6),(ABS(KM94-$F94)&lt;=1)*1,IF(AND(KP94,$F94+$G94&gt;=PrSettings!$M$8),(ABS(KM94-$F94)+ABS(KN94-$G94)&lt;=1)*1,""))),"")</f>
        <v/>
      </c>
      <c r="KT94" s="294" t="str">
        <f t="shared" si="1475"/>
        <v/>
      </c>
      <c r="KV94" s="186" t="str">
        <f t="shared" si="1597"/>
        <v/>
      </c>
      <c r="KW94" s="187" t="str">
        <f t="shared" si="1598"/>
        <v/>
      </c>
      <c r="KX94" s="188" t="str">
        <f t="shared" si="1599"/>
        <v/>
      </c>
      <c r="KY94" s="187" t="str">
        <f t="shared" si="1600"/>
        <v/>
      </c>
      <c r="KZ94" s="222"/>
      <c r="LA94" s="222"/>
      <c r="LB94" s="303">
        <f>COUNTIF(KV$107:KV$114,KV109)+COUNTIF(KX$107:KX$114,KV109)</f>
        <v>0</v>
      </c>
      <c r="LC94" s="188" t="str">
        <f t="shared" si="1476"/>
        <v/>
      </c>
      <c r="LD94" s="188" t="str">
        <f>IF((LC94&lt;&gt;""),IF(OR($F94&lt;&gt;$G94,PrSettings!$M$4="●"),(($F94-$G94)=(KZ94-LA94))*1,0),"")</f>
        <v/>
      </c>
      <c r="LE94" s="188" t="str">
        <f t="shared" si="1601"/>
        <v/>
      </c>
      <c r="LF94" s="188" t="str">
        <f>IF(LC94&lt;&gt;"",IF(ABS($F94-$G94)&gt;=PrSettings!$M$7,(ABS($F94-$G94-KZ94+LA94)&lt;=1)*1,IF(AND(LC94,$F94=$G94,$F94&gt;=PrSettings!$M$6),(ABS(KZ94-$F94)&lt;=1)*1,IF(AND(LC94,$F94+$G94&gt;=PrSettings!$M$8),(ABS(KZ94-$F94)+ABS(LA94-$G94)&lt;=1)*1,""))),"")</f>
        <v/>
      </c>
      <c r="LG94" s="294" t="str">
        <f t="shared" si="1477"/>
        <v/>
      </c>
      <c r="LI94" s="186" t="str">
        <f t="shared" si="1602"/>
        <v/>
      </c>
      <c r="LJ94" s="187" t="str">
        <f t="shared" si="1603"/>
        <v/>
      </c>
      <c r="LK94" s="188" t="str">
        <f t="shared" si="1604"/>
        <v/>
      </c>
      <c r="LL94" s="187" t="str">
        <f t="shared" si="1605"/>
        <v/>
      </c>
      <c r="LM94" s="222"/>
      <c r="LN94" s="222"/>
      <c r="LO94" s="303">
        <f>COUNTIF(LI$107:LI$114,LI109)+COUNTIF(LK$107:LK$114,LI109)</f>
        <v>0</v>
      </c>
      <c r="LP94" s="188" t="str">
        <f t="shared" si="1478"/>
        <v/>
      </c>
      <c r="LQ94" s="188" t="str">
        <f>IF((LP94&lt;&gt;""),IF(OR($F94&lt;&gt;$G94,PrSettings!$M$4="●"),(($F94-$G94)=(LM94-LN94))*1,0),"")</f>
        <v/>
      </c>
      <c r="LR94" s="188" t="str">
        <f t="shared" si="1606"/>
        <v/>
      </c>
      <c r="LS94" s="188" t="str">
        <f>IF(LP94&lt;&gt;"",IF(ABS($F94-$G94)&gt;=PrSettings!$M$7,(ABS($F94-$G94-LM94+LN94)&lt;=1)*1,IF(AND(LP94,$F94=$G94,$F94&gt;=PrSettings!$M$6),(ABS(LM94-$F94)&lt;=1)*1,IF(AND(LP94,$F94+$G94&gt;=PrSettings!$M$8),(ABS(LM94-$F94)+ABS(LN94-$G94)&lt;=1)*1,""))),"")</f>
        <v/>
      </c>
      <c r="LT94" s="294" t="str">
        <f t="shared" si="1479"/>
        <v/>
      </c>
      <c r="LV94" s="186" t="str">
        <f t="shared" si="1607"/>
        <v/>
      </c>
      <c r="LW94" s="187" t="str">
        <f t="shared" si="1608"/>
        <v/>
      </c>
      <c r="LX94" s="188" t="str">
        <f t="shared" si="1609"/>
        <v/>
      </c>
      <c r="LY94" s="187" t="str">
        <f t="shared" si="1610"/>
        <v/>
      </c>
      <c r="LZ94" s="222"/>
      <c r="MA94" s="222"/>
      <c r="MB94" s="303">
        <f>COUNTIF(LV$107:LV$114,LV109)+COUNTIF(LX$107:LX$114,LV109)</f>
        <v>0</v>
      </c>
      <c r="MC94" s="188" t="str">
        <f t="shared" si="1480"/>
        <v/>
      </c>
      <c r="MD94" s="188" t="str">
        <f>IF((MC94&lt;&gt;""),IF(OR($F94&lt;&gt;$G94,PrSettings!$M$4="●"),(($F94-$G94)=(LZ94-MA94))*1,0),"")</f>
        <v/>
      </c>
      <c r="ME94" s="188" t="str">
        <f t="shared" si="1611"/>
        <v/>
      </c>
      <c r="MF94" s="188" t="str">
        <f>IF(MC94&lt;&gt;"",IF(ABS($F94-$G94)&gt;=PrSettings!$M$7,(ABS($F94-$G94-LZ94+MA94)&lt;=1)*1,IF(AND(MC94,$F94=$G94,$F94&gt;=PrSettings!$M$6),(ABS(LZ94-$F94)&lt;=1)*1,IF(AND(MC94,$F94+$G94&gt;=PrSettings!$M$8),(ABS(LZ94-$F94)+ABS(MA94-$G94)&lt;=1)*1,""))),"")</f>
        <v/>
      </c>
      <c r="MG94" s="294" t="str">
        <f t="shared" si="1481"/>
        <v/>
      </c>
    </row>
    <row r="95" spans="1:345">
      <c r="B95" s="186" t="str">
        <f>IF(C95="","",INDEX(Groups!$C$7:$C$65,MATCH(C95,Groups!$D$7:$D$65,0)))</f>
        <v/>
      </c>
      <c r="C95" s="187" t="str">
        <f>'World Cup'!$Q$50</f>
        <v/>
      </c>
      <c r="D95" s="188" t="str">
        <f>IF(E95="","",INDEX(Groups!$C$7:$C$65,MATCH(E95,Groups!$D$7:$D$65,0)))</f>
        <v/>
      </c>
      <c r="E95" s="187" t="str">
        <f>'World Cup'!$R$50</f>
        <v/>
      </c>
      <c r="F95" s="189" t="str">
        <f>IF(AND('World Cup'!$Q$51&lt;&gt;"",'World Cup'!$R$51&lt;&gt;""),'World Cup'!$Q$51,"")</f>
        <v/>
      </c>
      <c r="G95" s="190" t="str">
        <f>IF(AND('World Cup'!$Q$51&lt;&gt;"",'World Cup'!$R$51&lt;&gt;""),'World Cup'!$R$51,"")</f>
        <v/>
      </c>
      <c r="I95" s="186" t="str">
        <f t="shared" si="1482"/>
        <v/>
      </c>
      <c r="J95" s="187" t="str">
        <f t="shared" si="1483"/>
        <v/>
      </c>
      <c r="K95" s="188" t="str">
        <f t="shared" si="1484"/>
        <v/>
      </c>
      <c r="L95" s="187" t="str">
        <f t="shared" si="1485"/>
        <v/>
      </c>
      <c r="M95" s="222"/>
      <c r="N95" s="222"/>
      <c r="O95" s="303">
        <f>COUNTIF(I$107:I$114,K109)+COUNTIF(K$107:K$114,K109)</f>
        <v>0</v>
      </c>
      <c r="P95" s="188" t="str">
        <f t="shared" si="1430"/>
        <v/>
      </c>
      <c r="Q95" s="188" t="str">
        <f>IF((P95&lt;&gt;""),IF(OR($F95&lt;&gt;$G95,PrSettings!$M$4="●"),(($F95-$G95)=(M95-N95))*1,0),"")</f>
        <v/>
      </c>
      <c r="R95" s="188" t="str">
        <f t="shared" si="1486"/>
        <v/>
      </c>
      <c r="S95" s="188" t="str">
        <f>IF(P95&lt;&gt;"",IF(ABS($F95-$G95)&gt;=PrSettings!$M$7,(ABS($F95-$G95-M95+N95)&lt;=1)*1,IF(AND(P95,$F95=$G95,$F95&gt;=PrSettings!$M$6),(ABS(M95-$F95)&lt;=1)*1,IF(AND(P95,$F95+$G95&gt;=PrSettings!$M$8),(ABS(M95-$F95)+ABS(N95-$G95)&lt;=1)*1,""))),"")</f>
        <v/>
      </c>
      <c r="T95" s="294" t="str">
        <f t="shared" si="1431"/>
        <v/>
      </c>
      <c r="V95" s="186" t="str">
        <f t="shared" si="1487"/>
        <v/>
      </c>
      <c r="W95" s="187" t="str">
        <f t="shared" si="1488"/>
        <v/>
      </c>
      <c r="X95" s="188" t="str">
        <f t="shared" si="1489"/>
        <v/>
      </c>
      <c r="Y95" s="187" t="str">
        <f t="shared" si="1490"/>
        <v/>
      </c>
      <c r="Z95" s="222"/>
      <c r="AA95" s="222"/>
      <c r="AB95" s="303">
        <f>COUNTIF(V$107:V$114,X109)+COUNTIF(X$107:X$114,X109)</f>
        <v>0</v>
      </c>
      <c r="AC95" s="188" t="str">
        <f t="shared" si="1432"/>
        <v/>
      </c>
      <c r="AD95" s="188" t="str">
        <f>IF((AC95&lt;&gt;""),IF(OR($F95&lt;&gt;$G95,PrSettings!$M$4="●"),(($F95-$G95)=(Z95-AA95))*1,0),"")</f>
        <v/>
      </c>
      <c r="AE95" s="188" t="str">
        <f t="shared" si="1491"/>
        <v/>
      </c>
      <c r="AF95" s="188" t="str">
        <f>IF(AC95&lt;&gt;"",IF(ABS($F95-$G95)&gt;=PrSettings!$M$7,(ABS($F95-$G95-Z95+AA95)&lt;=1)*1,IF(AND(AC95,$F95=$G95,$F95&gt;=PrSettings!$M$6),(ABS(Z95-$F95)&lt;=1)*1,IF(AND(AC95,$F95+$G95&gt;=PrSettings!$M$8),(ABS(Z95-$F95)+ABS(AA95-$G95)&lt;=1)*1,""))),"")</f>
        <v/>
      </c>
      <c r="AG95" s="294" t="str">
        <f t="shared" si="1433"/>
        <v/>
      </c>
      <c r="AI95" s="186" t="str">
        <f t="shared" si="1492"/>
        <v/>
      </c>
      <c r="AJ95" s="187" t="str">
        <f t="shared" si="1493"/>
        <v/>
      </c>
      <c r="AK95" s="188" t="str">
        <f t="shared" si="1494"/>
        <v/>
      </c>
      <c r="AL95" s="187" t="str">
        <f t="shared" si="1495"/>
        <v/>
      </c>
      <c r="AM95" s="222"/>
      <c r="AN95" s="222"/>
      <c r="AO95" s="303">
        <f>COUNTIF(AI$107:AI$114,AK109)+COUNTIF(AK$107:AK$114,AK109)</f>
        <v>0</v>
      </c>
      <c r="AP95" s="188" t="str">
        <f t="shared" si="1434"/>
        <v/>
      </c>
      <c r="AQ95" s="188" t="str">
        <f>IF((AP95&lt;&gt;""),IF(OR($F95&lt;&gt;$G95,PrSettings!$M$4="●"),(($F95-$G95)=(AM95-AN95))*1,0),"")</f>
        <v/>
      </c>
      <c r="AR95" s="188" t="str">
        <f t="shared" si="1496"/>
        <v/>
      </c>
      <c r="AS95" s="188" t="str">
        <f>IF(AP95&lt;&gt;"",IF(ABS($F95-$G95)&gt;=PrSettings!$M$7,(ABS($F95-$G95-AM95+AN95)&lt;=1)*1,IF(AND(AP95,$F95=$G95,$F95&gt;=PrSettings!$M$6),(ABS(AM95-$F95)&lt;=1)*1,IF(AND(AP95,$F95+$G95&gt;=PrSettings!$M$8),(ABS(AM95-$F95)+ABS(AN95-$G95)&lt;=1)*1,""))),"")</f>
        <v/>
      </c>
      <c r="AT95" s="294" t="str">
        <f t="shared" si="1435"/>
        <v/>
      </c>
      <c r="AV95" s="186" t="str">
        <f t="shared" si="1497"/>
        <v/>
      </c>
      <c r="AW95" s="187" t="str">
        <f t="shared" si="1498"/>
        <v/>
      </c>
      <c r="AX95" s="188" t="str">
        <f t="shared" si="1499"/>
        <v/>
      </c>
      <c r="AY95" s="187" t="str">
        <f t="shared" si="1500"/>
        <v/>
      </c>
      <c r="AZ95" s="222"/>
      <c r="BA95" s="222"/>
      <c r="BB95" s="303">
        <f>COUNTIF(AV$107:AV$114,AX109)+COUNTIF(AX$107:AX$114,AX109)</f>
        <v>0</v>
      </c>
      <c r="BC95" s="188" t="str">
        <f t="shared" si="1436"/>
        <v/>
      </c>
      <c r="BD95" s="188" t="str">
        <f>IF((BC95&lt;&gt;""),IF(OR($F95&lt;&gt;$G95,PrSettings!$M$4="●"),(($F95-$G95)=(AZ95-BA95))*1,0),"")</f>
        <v/>
      </c>
      <c r="BE95" s="188" t="str">
        <f t="shared" si="1501"/>
        <v/>
      </c>
      <c r="BF95" s="188" t="str">
        <f>IF(BC95&lt;&gt;"",IF(ABS($F95-$G95)&gt;=PrSettings!$M$7,(ABS($F95-$G95-AZ95+BA95)&lt;=1)*1,IF(AND(BC95,$F95=$G95,$F95&gt;=PrSettings!$M$6),(ABS(AZ95-$F95)&lt;=1)*1,IF(AND(BC95,$F95+$G95&gt;=PrSettings!$M$8),(ABS(AZ95-$F95)+ABS(BA95-$G95)&lt;=1)*1,""))),"")</f>
        <v/>
      </c>
      <c r="BG95" s="294" t="str">
        <f t="shared" si="1437"/>
        <v/>
      </c>
      <c r="BI95" s="186" t="str">
        <f t="shared" si="1502"/>
        <v/>
      </c>
      <c r="BJ95" s="187" t="str">
        <f t="shared" si="1503"/>
        <v/>
      </c>
      <c r="BK95" s="188" t="str">
        <f t="shared" si="1504"/>
        <v/>
      </c>
      <c r="BL95" s="187" t="str">
        <f t="shared" si="1505"/>
        <v/>
      </c>
      <c r="BM95" s="222"/>
      <c r="BN95" s="222"/>
      <c r="BO95" s="303">
        <f>COUNTIF(BI$107:BI$114,BK109)+COUNTIF(BK$107:BK$114,BK109)</f>
        <v>0</v>
      </c>
      <c r="BP95" s="188" t="str">
        <f t="shared" si="1438"/>
        <v/>
      </c>
      <c r="BQ95" s="188" t="str">
        <f>IF((BP95&lt;&gt;""),IF(OR($F95&lt;&gt;$G95,PrSettings!$M$4="●"),(($F95-$G95)=(BM95-BN95))*1,0),"")</f>
        <v/>
      </c>
      <c r="BR95" s="188" t="str">
        <f t="shared" si="1506"/>
        <v/>
      </c>
      <c r="BS95" s="188" t="str">
        <f>IF(BP95&lt;&gt;"",IF(ABS($F95-$G95)&gt;=PrSettings!$M$7,(ABS($F95-$G95-BM95+BN95)&lt;=1)*1,IF(AND(BP95,$F95=$G95,$F95&gt;=PrSettings!$M$6),(ABS(BM95-$F95)&lt;=1)*1,IF(AND(BP95,$F95+$G95&gt;=PrSettings!$M$8),(ABS(BM95-$F95)+ABS(BN95-$G95)&lt;=1)*1,""))),"")</f>
        <v/>
      </c>
      <c r="BT95" s="294" t="str">
        <f t="shared" si="1439"/>
        <v/>
      </c>
      <c r="BV95" s="186" t="str">
        <f t="shared" si="1507"/>
        <v/>
      </c>
      <c r="BW95" s="187" t="str">
        <f t="shared" si="1508"/>
        <v/>
      </c>
      <c r="BX95" s="188" t="str">
        <f t="shared" si="1509"/>
        <v/>
      </c>
      <c r="BY95" s="187" t="str">
        <f t="shared" si="1510"/>
        <v/>
      </c>
      <c r="BZ95" s="222"/>
      <c r="CA95" s="222"/>
      <c r="CB95" s="303">
        <f>COUNTIF(BV$107:BV$114,BX109)+COUNTIF(BX$107:BX$114,BX109)</f>
        <v>0</v>
      </c>
      <c r="CC95" s="188" t="str">
        <f t="shared" si="1440"/>
        <v/>
      </c>
      <c r="CD95" s="188" t="str">
        <f>IF((CC95&lt;&gt;""),IF(OR($F95&lt;&gt;$G95,PrSettings!$M$4="●"),(($F95-$G95)=(BZ95-CA95))*1,0),"")</f>
        <v/>
      </c>
      <c r="CE95" s="188" t="str">
        <f t="shared" si="1511"/>
        <v/>
      </c>
      <c r="CF95" s="188" t="str">
        <f>IF(CC95&lt;&gt;"",IF(ABS($F95-$G95)&gt;=PrSettings!$M$7,(ABS($F95-$G95-BZ95+CA95)&lt;=1)*1,IF(AND(CC95,$F95=$G95,$F95&gt;=PrSettings!$M$6),(ABS(BZ95-$F95)&lt;=1)*1,IF(AND(CC95,$F95+$G95&gt;=PrSettings!$M$8),(ABS(BZ95-$F95)+ABS(CA95-$G95)&lt;=1)*1,""))),"")</f>
        <v/>
      </c>
      <c r="CG95" s="294" t="str">
        <f t="shared" si="1441"/>
        <v/>
      </c>
      <c r="CI95" s="186" t="str">
        <f t="shared" si="1512"/>
        <v/>
      </c>
      <c r="CJ95" s="187" t="str">
        <f t="shared" si="1513"/>
        <v/>
      </c>
      <c r="CK95" s="188" t="str">
        <f t="shared" si="1514"/>
        <v/>
      </c>
      <c r="CL95" s="187" t="str">
        <f t="shared" si="1515"/>
        <v/>
      </c>
      <c r="CM95" s="222"/>
      <c r="CN95" s="222"/>
      <c r="CO95" s="303">
        <f>COUNTIF(CI$107:CI$114,CK109)+COUNTIF(CK$107:CK$114,CK109)</f>
        <v>0</v>
      </c>
      <c r="CP95" s="188" t="str">
        <f t="shared" si="1442"/>
        <v/>
      </c>
      <c r="CQ95" s="188" t="str">
        <f>IF((CP95&lt;&gt;""),IF(OR($F95&lt;&gt;$G95,PrSettings!$M$4="●"),(($F95-$G95)=(CM95-CN95))*1,0),"")</f>
        <v/>
      </c>
      <c r="CR95" s="188" t="str">
        <f t="shared" si="1516"/>
        <v/>
      </c>
      <c r="CS95" s="188" t="str">
        <f>IF(CP95&lt;&gt;"",IF(ABS($F95-$G95)&gt;=PrSettings!$M$7,(ABS($F95-$G95-CM95+CN95)&lt;=1)*1,IF(AND(CP95,$F95=$G95,$F95&gt;=PrSettings!$M$6),(ABS(CM95-$F95)&lt;=1)*1,IF(AND(CP95,$F95+$G95&gt;=PrSettings!$M$8),(ABS(CM95-$F95)+ABS(CN95-$G95)&lt;=1)*1,""))),"")</f>
        <v/>
      </c>
      <c r="CT95" s="294" t="str">
        <f t="shared" si="1443"/>
        <v/>
      </c>
      <c r="CV95" s="186" t="str">
        <f t="shared" si="1517"/>
        <v/>
      </c>
      <c r="CW95" s="187" t="str">
        <f t="shared" si="1518"/>
        <v/>
      </c>
      <c r="CX95" s="188" t="str">
        <f t="shared" si="1519"/>
        <v/>
      </c>
      <c r="CY95" s="187" t="str">
        <f t="shared" si="1520"/>
        <v/>
      </c>
      <c r="CZ95" s="222"/>
      <c r="DA95" s="222"/>
      <c r="DB95" s="303">
        <f>COUNTIF(CV$107:CV$114,CX109)+COUNTIF(CX$107:CX$114,CX109)</f>
        <v>0</v>
      </c>
      <c r="DC95" s="188" t="str">
        <f t="shared" si="1444"/>
        <v/>
      </c>
      <c r="DD95" s="188" t="str">
        <f>IF((DC95&lt;&gt;""),IF(OR($F95&lt;&gt;$G95,PrSettings!$M$4="●"),(($F95-$G95)=(CZ95-DA95))*1,0),"")</f>
        <v/>
      </c>
      <c r="DE95" s="188" t="str">
        <f t="shared" si="1521"/>
        <v/>
      </c>
      <c r="DF95" s="188" t="str">
        <f>IF(DC95&lt;&gt;"",IF(ABS($F95-$G95)&gt;=PrSettings!$M$7,(ABS($F95-$G95-CZ95+DA95)&lt;=1)*1,IF(AND(DC95,$F95=$G95,$F95&gt;=PrSettings!$M$6),(ABS(CZ95-$F95)&lt;=1)*1,IF(AND(DC95,$F95+$G95&gt;=PrSettings!$M$8),(ABS(CZ95-$F95)+ABS(DA95-$G95)&lt;=1)*1,""))),"")</f>
        <v/>
      </c>
      <c r="DG95" s="294" t="str">
        <f t="shared" si="1445"/>
        <v/>
      </c>
      <c r="DI95" s="186" t="str">
        <f t="shared" si="1522"/>
        <v/>
      </c>
      <c r="DJ95" s="187" t="str">
        <f t="shared" si="1523"/>
        <v/>
      </c>
      <c r="DK95" s="188" t="str">
        <f t="shared" si="1524"/>
        <v/>
      </c>
      <c r="DL95" s="187" t="str">
        <f t="shared" si="1525"/>
        <v/>
      </c>
      <c r="DM95" s="222"/>
      <c r="DN95" s="222"/>
      <c r="DO95" s="303">
        <f>COUNTIF(DI$107:DI$114,DK109)+COUNTIF(DK$107:DK$114,DK109)</f>
        <v>0</v>
      </c>
      <c r="DP95" s="188" t="str">
        <f t="shared" si="1446"/>
        <v/>
      </c>
      <c r="DQ95" s="188" t="str">
        <f>IF((DP95&lt;&gt;""),IF(OR($F95&lt;&gt;$G95,PrSettings!$M$4="●"),(($F95-$G95)=(DM95-DN95))*1,0),"")</f>
        <v/>
      </c>
      <c r="DR95" s="188" t="str">
        <f t="shared" si="1526"/>
        <v/>
      </c>
      <c r="DS95" s="188" t="str">
        <f>IF(DP95&lt;&gt;"",IF(ABS($F95-$G95)&gt;=PrSettings!$M$7,(ABS($F95-$G95-DM95+DN95)&lt;=1)*1,IF(AND(DP95,$F95=$G95,$F95&gt;=PrSettings!$M$6),(ABS(DM95-$F95)&lt;=1)*1,IF(AND(DP95,$F95+$G95&gt;=PrSettings!$M$8),(ABS(DM95-$F95)+ABS(DN95-$G95)&lt;=1)*1,""))),"")</f>
        <v/>
      </c>
      <c r="DT95" s="294" t="str">
        <f t="shared" si="1447"/>
        <v/>
      </c>
      <c r="DV95" s="186" t="str">
        <f t="shared" si="1527"/>
        <v/>
      </c>
      <c r="DW95" s="187" t="str">
        <f t="shared" si="1528"/>
        <v/>
      </c>
      <c r="DX95" s="188" t="str">
        <f t="shared" si="1529"/>
        <v/>
      </c>
      <c r="DY95" s="187" t="str">
        <f t="shared" si="1530"/>
        <v/>
      </c>
      <c r="DZ95" s="222"/>
      <c r="EA95" s="222"/>
      <c r="EB95" s="303">
        <f>COUNTIF(DV$107:DV$114,DX109)+COUNTIF(DX$107:DX$114,DX109)</f>
        <v>0</v>
      </c>
      <c r="EC95" s="188" t="str">
        <f t="shared" si="1448"/>
        <v/>
      </c>
      <c r="ED95" s="188" t="str">
        <f>IF((EC95&lt;&gt;""),IF(OR($F95&lt;&gt;$G95,PrSettings!$M$4="●"),(($F95-$G95)=(DZ95-EA95))*1,0),"")</f>
        <v/>
      </c>
      <c r="EE95" s="188" t="str">
        <f t="shared" si="1531"/>
        <v/>
      </c>
      <c r="EF95" s="188" t="str">
        <f>IF(EC95&lt;&gt;"",IF(ABS($F95-$G95)&gt;=PrSettings!$M$7,(ABS($F95-$G95-DZ95+EA95)&lt;=1)*1,IF(AND(EC95,$F95=$G95,$F95&gt;=PrSettings!$M$6),(ABS(DZ95-$F95)&lt;=1)*1,IF(AND(EC95,$F95+$G95&gt;=PrSettings!$M$8),(ABS(DZ95-$F95)+ABS(EA95-$G95)&lt;=1)*1,""))),"")</f>
        <v/>
      </c>
      <c r="EG95" s="294" t="str">
        <f t="shared" si="1449"/>
        <v/>
      </c>
      <c r="EI95" s="186" t="str">
        <f t="shared" si="1532"/>
        <v/>
      </c>
      <c r="EJ95" s="187" t="str">
        <f t="shared" si="1533"/>
        <v/>
      </c>
      <c r="EK95" s="188" t="str">
        <f t="shared" si="1534"/>
        <v/>
      </c>
      <c r="EL95" s="187" t="str">
        <f t="shared" si="1535"/>
        <v/>
      </c>
      <c r="EM95" s="222"/>
      <c r="EN95" s="222"/>
      <c r="EO95" s="303">
        <f>COUNTIF(EI$107:EI$114,EK109)+COUNTIF(EK$107:EK$114,EK109)</f>
        <v>0</v>
      </c>
      <c r="EP95" s="188" t="str">
        <f t="shared" si="1450"/>
        <v/>
      </c>
      <c r="EQ95" s="188" t="str">
        <f>IF((EP95&lt;&gt;""),IF(OR($F95&lt;&gt;$G95,PrSettings!$M$4="●"),(($F95-$G95)=(EM95-EN95))*1,0),"")</f>
        <v/>
      </c>
      <c r="ER95" s="188" t="str">
        <f t="shared" si="1536"/>
        <v/>
      </c>
      <c r="ES95" s="188" t="str">
        <f>IF(EP95&lt;&gt;"",IF(ABS($F95-$G95)&gt;=PrSettings!$M$7,(ABS($F95-$G95-EM95+EN95)&lt;=1)*1,IF(AND(EP95,$F95=$G95,$F95&gt;=PrSettings!$M$6),(ABS(EM95-$F95)&lt;=1)*1,IF(AND(EP95,$F95+$G95&gt;=PrSettings!$M$8),(ABS(EM95-$F95)+ABS(EN95-$G95)&lt;=1)*1,""))),"")</f>
        <v/>
      </c>
      <c r="ET95" s="294" t="str">
        <f t="shared" si="1451"/>
        <v/>
      </c>
      <c r="EV95" s="186" t="str">
        <f t="shared" si="1537"/>
        <v/>
      </c>
      <c r="EW95" s="187" t="str">
        <f t="shared" si="1538"/>
        <v/>
      </c>
      <c r="EX95" s="188" t="str">
        <f t="shared" si="1539"/>
        <v/>
      </c>
      <c r="EY95" s="187" t="str">
        <f t="shared" si="1540"/>
        <v/>
      </c>
      <c r="EZ95" s="222"/>
      <c r="FA95" s="222"/>
      <c r="FB95" s="303">
        <f>COUNTIF(EV$107:EV$114,EX109)+COUNTIF(EX$107:EX$114,EX109)</f>
        <v>0</v>
      </c>
      <c r="FC95" s="188" t="str">
        <f t="shared" si="1452"/>
        <v/>
      </c>
      <c r="FD95" s="188" t="str">
        <f>IF((FC95&lt;&gt;""),IF(OR($F95&lt;&gt;$G95,PrSettings!$M$4="●"),(($F95-$G95)=(EZ95-FA95))*1,0),"")</f>
        <v/>
      </c>
      <c r="FE95" s="188" t="str">
        <f t="shared" si="1541"/>
        <v/>
      </c>
      <c r="FF95" s="188" t="str">
        <f>IF(FC95&lt;&gt;"",IF(ABS($F95-$G95)&gt;=PrSettings!$M$7,(ABS($F95-$G95-EZ95+FA95)&lt;=1)*1,IF(AND(FC95,$F95=$G95,$F95&gt;=PrSettings!$M$6),(ABS(EZ95-$F95)&lt;=1)*1,IF(AND(FC95,$F95+$G95&gt;=PrSettings!$M$8),(ABS(EZ95-$F95)+ABS(FA95-$G95)&lt;=1)*1,""))),"")</f>
        <v/>
      </c>
      <c r="FG95" s="294" t="str">
        <f t="shared" si="1453"/>
        <v/>
      </c>
      <c r="FI95" s="186" t="str">
        <f t="shared" si="1542"/>
        <v/>
      </c>
      <c r="FJ95" s="187" t="str">
        <f t="shared" si="1543"/>
        <v/>
      </c>
      <c r="FK95" s="188" t="str">
        <f t="shared" si="1544"/>
        <v/>
      </c>
      <c r="FL95" s="187" t="str">
        <f t="shared" si="1545"/>
        <v/>
      </c>
      <c r="FM95" s="222"/>
      <c r="FN95" s="222"/>
      <c r="FO95" s="303">
        <f>COUNTIF(FI$107:FI$114,FK109)+COUNTIF(FK$107:FK$114,FK109)</f>
        <v>0</v>
      </c>
      <c r="FP95" s="188" t="str">
        <f t="shared" si="1454"/>
        <v/>
      </c>
      <c r="FQ95" s="188" t="str">
        <f>IF((FP95&lt;&gt;""),IF(OR($F95&lt;&gt;$G95,PrSettings!$M$4="●"),(($F95-$G95)=(FM95-FN95))*1,0),"")</f>
        <v/>
      </c>
      <c r="FR95" s="188" t="str">
        <f t="shared" si="1546"/>
        <v/>
      </c>
      <c r="FS95" s="188" t="str">
        <f>IF(FP95&lt;&gt;"",IF(ABS($F95-$G95)&gt;=PrSettings!$M$7,(ABS($F95-$G95-FM95+FN95)&lt;=1)*1,IF(AND(FP95,$F95=$G95,$F95&gt;=PrSettings!$M$6),(ABS(FM95-$F95)&lt;=1)*1,IF(AND(FP95,$F95+$G95&gt;=PrSettings!$M$8),(ABS(FM95-$F95)+ABS(FN95-$G95)&lt;=1)*1,""))),"")</f>
        <v/>
      </c>
      <c r="FT95" s="294" t="str">
        <f t="shared" si="1455"/>
        <v/>
      </c>
      <c r="FV95" s="186" t="str">
        <f t="shared" si="1547"/>
        <v/>
      </c>
      <c r="FW95" s="187" t="str">
        <f t="shared" si="1548"/>
        <v/>
      </c>
      <c r="FX95" s="188" t="str">
        <f t="shared" si="1549"/>
        <v/>
      </c>
      <c r="FY95" s="187" t="str">
        <f t="shared" si="1550"/>
        <v/>
      </c>
      <c r="FZ95" s="222"/>
      <c r="GA95" s="222"/>
      <c r="GB95" s="303">
        <f>COUNTIF(FV$107:FV$114,FX109)+COUNTIF(FX$107:FX$114,FX109)</f>
        <v>0</v>
      </c>
      <c r="GC95" s="188" t="str">
        <f t="shared" si="1456"/>
        <v/>
      </c>
      <c r="GD95" s="188" t="str">
        <f>IF((GC95&lt;&gt;""),IF(OR($F95&lt;&gt;$G95,PrSettings!$M$4="●"),(($F95-$G95)=(FZ95-GA95))*1,0),"")</f>
        <v/>
      </c>
      <c r="GE95" s="188" t="str">
        <f t="shared" si="1551"/>
        <v/>
      </c>
      <c r="GF95" s="188" t="str">
        <f>IF(GC95&lt;&gt;"",IF(ABS($F95-$G95)&gt;=PrSettings!$M$7,(ABS($F95-$G95-FZ95+GA95)&lt;=1)*1,IF(AND(GC95,$F95=$G95,$F95&gt;=PrSettings!$M$6),(ABS(FZ95-$F95)&lt;=1)*1,IF(AND(GC95,$F95+$G95&gt;=PrSettings!$M$8),(ABS(FZ95-$F95)+ABS(GA95-$G95)&lt;=1)*1,""))),"")</f>
        <v/>
      </c>
      <c r="GG95" s="294" t="str">
        <f t="shared" si="1457"/>
        <v/>
      </c>
      <c r="GI95" s="186" t="str">
        <f t="shared" si="1552"/>
        <v/>
      </c>
      <c r="GJ95" s="187" t="str">
        <f t="shared" si="1553"/>
        <v/>
      </c>
      <c r="GK95" s="188" t="str">
        <f t="shared" si="1554"/>
        <v/>
      </c>
      <c r="GL95" s="187" t="str">
        <f t="shared" si="1555"/>
        <v/>
      </c>
      <c r="GM95" s="222"/>
      <c r="GN95" s="222"/>
      <c r="GO95" s="303">
        <f>COUNTIF(GI$107:GI$114,GK109)+COUNTIF(GK$107:GK$114,GK109)</f>
        <v>0</v>
      </c>
      <c r="GP95" s="188" t="str">
        <f t="shared" si="1458"/>
        <v/>
      </c>
      <c r="GQ95" s="188" t="str">
        <f>IF((GP95&lt;&gt;""),IF(OR($F95&lt;&gt;$G95,PrSettings!$M$4="●"),(($F95-$G95)=(GM95-GN95))*1,0),"")</f>
        <v/>
      </c>
      <c r="GR95" s="188" t="str">
        <f t="shared" si="1556"/>
        <v/>
      </c>
      <c r="GS95" s="188" t="str">
        <f>IF(GP95&lt;&gt;"",IF(ABS($F95-$G95)&gt;=PrSettings!$M$7,(ABS($F95-$G95-GM95+GN95)&lt;=1)*1,IF(AND(GP95,$F95=$G95,$F95&gt;=PrSettings!$M$6),(ABS(GM95-$F95)&lt;=1)*1,IF(AND(GP95,$F95+$G95&gt;=PrSettings!$M$8),(ABS(GM95-$F95)+ABS(GN95-$G95)&lt;=1)*1,""))),"")</f>
        <v/>
      </c>
      <c r="GT95" s="294" t="str">
        <f t="shared" si="1459"/>
        <v/>
      </c>
      <c r="GV95" s="186" t="str">
        <f t="shared" si="1557"/>
        <v/>
      </c>
      <c r="GW95" s="187" t="str">
        <f t="shared" si="1558"/>
        <v/>
      </c>
      <c r="GX95" s="188" t="str">
        <f t="shared" si="1559"/>
        <v/>
      </c>
      <c r="GY95" s="187" t="str">
        <f t="shared" si="1560"/>
        <v/>
      </c>
      <c r="GZ95" s="222"/>
      <c r="HA95" s="222"/>
      <c r="HB95" s="303">
        <f>COUNTIF(GV$107:GV$114,GX109)+COUNTIF(GX$107:GX$114,GX109)</f>
        <v>0</v>
      </c>
      <c r="HC95" s="188" t="str">
        <f t="shared" si="1460"/>
        <v/>
      </c>
      <c r="HD95" s="188" t="str">
        <f>IF((HC95&lt;&gt;""),IF(OR($F95&lt;&gt;$G95,PrSettings!$M$4="●"),(($F95-$G95)=(GZ95-HA95))*1,0),"")</f>
        <v/>
      </c>
      <c r="HE95" s="188" t="str">
        <f t="shared" si="1561"/>
        <v/>
      </c>
      <c r="HF95" s="188" t="str">
        <f>IF(HC95&lt;&gt;"",IF(ABS($F95-$G95)&gt;=PrSettings!$M$7,(ABS($F95-$G95-GZ95+HA95)&lt;=1)*1,IF(AND(HC95,$F95=$G95,$F95&gt;=PrSettings!$M$6),(ABS(GZ95-$F95)&lt;=1)*1,IF(AND(HC95,$F95+$G95&gt;=PrSettings!$M$8),(ABS(GZ95-$F95)+ABS(HA95-$G95)&lt;=1)*1,""))),"")</f>
        <v/>
      </c>
      <c r="HG95" s="294" t="str">
        <f t="shared" si="1461"/>
        <v/>
      </c>
      <c r="HI95" s="186" t="str">
        <f t="shared" si="1562"/>
        <v/>
      </c>
      <c r="HJ95" s="187" t="str">
        <f t="shared" si="1563"/>
        <v/>
      </c>
      <c r="HK95" s="188" t="str">
        <f t="shared" si="1564"/>
        <v/>
      </c>
      <c r="HL95" s="187" t="str">
        <f t="shared" si="1565"/>
        <v/>
      </c>
      <c r="HM95" s="222"/>
      <c r="HN95" s="222"/>
      <c r="HO95" s="303">
        <f>COUNTIF(HI$107:HI$114,HK109)+COUNTIF(HK$107:HK$114,HK109)</f>
        <v>0</v>
      </c>
      <c r="HP95" s="188" t="str">
        <f t="shared" si="1462"/>
        <v/>
      </c>
      <c r="HQ95" s="188" t="str">
        <f>IF((HP95&lt;&gt;""),IF(OR($F95&lt;&gt;$G95,PrSettings!$M$4="●"),(($F95-$G95)=(HM95-HN95))*1,0),"")</f>
        <v/>
      </c>
      <c r="HR95" s="188" t="str">
        <f t="shared" si="1566"/>
        <v/>
      </c>
      <c r="HS95" s="188" t="str">
        <f>IF(HP95&lt;&gt;"",IF(ABS($F95-$G95)&gt;=PrSettings!$M$7,(ABS($F95-$G95-HM95+HN95)&lt;=1)*1,IF(AND(HP95,$F95=$G95,$F95&gt;=PrSettings!$M$6),(ABS(HM95-$F95)&lt;=1)*1,IF(AND(HP95,$F95+$G95&gt;=PrSettings!$M$8),(ABS(HM95-$F95)+ABS(HN95-$G95)&lt;=1)*1,""))),"")</f>
        <v/>
      </c>
      <c r="HT95" s="294" t="str">
        <f t="shared" si="1463"/>
        <v/>
      </c>
      <c r="HV95" s="186" t="str">
        <f t="shared" si="1567"/>
        <v/>
      </c>
      <c r="HW95" s="187" t="str">
        <f t="shared" si="1568"/>
        <v/>
      </c>
      <c r="HX95" s="188" t="str">
        <f t="shared" si="1569"/>
        <v/>
      </c>
      <c r="HY95" s="187" t="str">
        <f t="shared" si="1570"/>
        <v/>
      </c>
      <c r="HZ95" s="222"/>
      <c r="IA95" s="222"/>
      <c r="IB95" s="303">
        <f>COUNTIF(HV$107:HV$114,HX109)+COUNTIF(HX$107:HX$114,HX109)</f>
        <v>0</v>
      </c>
      <c r="IC95" s="188" t="str">
        <f t="shared" si="1464"/>
        <v/>
      </c>
      <c r="ID95" s="188" t="str">
        <f>IF((IC95&lt;&gt;""),IF(OR($F95&lt;&gt;$G95,PrSettings!$M$4="●"),(($F95-$G95)=(HZ95-IA95))*1,0),"")</f>
        <v/>
      </c>
      <c r="IE95" s="188" t="str">
        <f t="shared" si="1571"/>
        <v/>
      </c>
      <c r="IF95" s="188" t="str">
        <f>IF(IC95&lt;&gt;"",IF(ABS($F95-$G95)&gt;=PrSettings!$M$7,(ABS($F95-$G95-HZ95+IA95)&lt;=1)*1,IF(AND(IC95,$F95=$G95,$F95&gt;=PrSettings!$M$6),(ABS(HZ95-$F95)&lt;=1)*1,IF(AND(IC95,$F95+$G95&gt;=PrSettings!$M$8),(ABS(HZ95-$F95)+ABS(IA95-$G95)&lt;=1)*1,""))),"")</f>
        <v/>
      </c>
      <c r="IG95" s="294" t="str">
        <f t="shared" si="1465"/>
        <v/>
      </c>
      <c r="II95" s="186" t="str">
        <f t="shared" si="1572"/>
        <v/>
      </c>
      <c r="IJ95" s="187" t="str">
        <f t="shared" si="1573"/>
        <v/>
      </c>
      <c r="IK95" s="188" t="str">
        <f t="shared" si="1574"/>
        <v/>
      </c>
      <c r="IL95" s="187" t="str">
        <f t="shared" si="1575"/>
        <v/>
      </c>
      <c r="IM95" s="222"/>
      <c r="IN95" s="222"/>
      <c r="IO95" s="303">
        <f>COUNTIF(II$107:II$114,IK109)+COUNTIF(IK$107:IK$114,IK109)</f>
        <v>0</v>
      </c>
      <c r="IP95" s="188" t="str">
        <f t="shared" si="1466"/>
        <v/>
      </c>
      <c r="IQ95" s="188" t="str">
        <f>IF((IP95&lt;&gt;""),IF(OR($F95&lt;&gt;$G95,PrSettings!$M$4="●"),(($F95-$G95)=(IM95-IN95))*1,0),"")</f>
        <v/>
      </c>
      <c r="IR95" s="188" t="str">
        <f t="shared" si="1576"/>
        <v/>
      </c>
      <c r="IS95" s="188" t="str">
        <f>IF(IP95&lt;&gt;"",IF(ABS($F95-$G95)&gt;=PrSettings!$M$7,(ABS($F95-$G95-IM95+IN95)&lt;=1)*1,IF(AND(IP95,$F95=$G95,$F95&gt;=PrSettings!$M$6),(ABS(IM95-$F95)&lt;=1)*1,IF(AND(IP95,$F95+$G95&gt;=PrSettings!$M$8),(ABS(IM95-$F95)+ABS(IN95-$G95)&lt;=1)*1,""))),"")</f>
        <v/>
      </c>
      <c r="IT95" s="294" t="str">
        <f t="shared" si="1467"/>
        <v/>
      </c>
      <c r="IV95" s="186" t="str">
        <f t="shared" si="1577"/>
        <v/>
      </c>
      <c r="IW95" s="187" t="str">
        <f t="shared" si="1578"/>
        <v/>
      </c>
      <c r="IX95" s="188" t="str">
        <f t="shared" si="1579"/>
        <v/>
      </c>
      <c r="IY95" s="187" t="str">
        <f t="shared" si="1580"/>
        <v/>
      </c>
      <c r="IZ95" s="222"/>
      <c r="JA95" s="222"/>
      <c r="JB95" s="303">
        <f>COUNTIF(IV$107:IV$114,IX109)+COUNTIF(IX$107:IX$114,IX109)</f>
        <v>0</v>
      </c>
      <c r="JC95" s="188" t="str">
        <f t="shared" si="1468"/>
        <v/>
      </c>
      <c r="JD95" s="188" t="str">
        <f>IF((JC95&lt;&gt;""),IF(OR($F95&lt;&gt;$G95,PrSettings!$M$4="●"),(($F95-$G95)=(IZ95-JA95))*1,0),"")</f>
        <v/>
      </c>
      <c r="JE95" s="188" t="str">
        <f t="shared" si="1581"/>
        <v/>
      </c>
      <c r="JF95" s="188" t="str">
        <f>IF(JC95&lt;&gt;"",IF(ABS($F95-$G95)&gt;=PrSettings!$M$7,(ABS($F95-$G95-IZ95+JA95)&lt;=1)*1,IF(AND(JC95,$F95=$G95,$F95&gt;=PrSettings!$M$6),(ABS(IZ95-$F95)&lt;=1)*1,IF(AND(JC95,$F95+$G95&gt;=PrSettings!$M$8),(ABS(IZ95-$F95)+ABS(JA95-$G95)&lt;=1)*1,""))),"")</f>
        <v/>
      </c>
      <c r="JG95" s="294" t="str">
        <f t="shared" si="1469"/>
        <v/>
      </c>
      <c r="JI95" s="186" t="str">
        <f t="shared" si="1582"/>
        <v/>
      </c>
      <c r="JJ95" s="187" t="str">
        <f t="shared" si="1583"/>
        <v/>
      </c>
      <c r="JK95" s="188" t="str">
        <f t="shared" si="1584"/>
        <v/>
      </c>
      <c r="JL95" s="187" t="str">
        <f t="shared" si="1585"/>
        <v/>
      </c>
      <c r="JM95" s="222"/>
      <c r="JN95" s="222"/>
      <c r="JO95" s="303">
        <f>COUNTIF(JI$107:JI$114,JK109)+COUNTIF(JK$107:JK$114,JK109)</f>
        <v>0</v>
      </c>
      <c r="JP95" s="188" t="str">
        <f t="shared" si="1470"/>
        <v/>
      </c>
      <c r="JQ95" s="188" t="str">
        <f>IF((JP95&lt;&gt;""),IF(OR($F95&lt;&gt;$G95,PrSettings!$M$4="●"),(($F95-$G95)=(JM95-JN95))*1,0),"")</f>
        <v/>
      </c>
      <c r="JR95" s="188" t="str">
        <f t="shared" si="1586"/>
        <v/>
      </c>
      <c r="JS95" s="188" t="str">
        <f>IF(JP95&lt;&gt;"",IF(ABS($F95-$G95)&gt;=PrSettings!$M$7,(ABS($F95-$G95-JM95+JN95)&lt;=1)*1,IF(AND(JP95,$F95=$G95,$F95&gt;=PrSettings!$M$6),(ABS(JM95-$F95)&lt;=1)*1,IF(AND(JP95,$F95+$G95&gt;=PrSettings!$M$8),(ABS(JM95-$F95)+ABS(JN95-$G95)&lt;=1)*1,""))),"")</f>
        <v/>
      </c>
      <c r="JT95" s="294" t="str">
        <f t="shared" si="1471"/>
        <v/>
      </c>
      <c r="JV95" s="186" t="str">
        <f t="shared" si="1587"/>
        <v/>
      </c>
      <c r="JW95" s="187" t="str">
        <f t="shared" si="1588"/>
        <v/>
      </c>
      <c r="JX95" s="188" t="str">
        <f t="shared" si="1589"/>
        <v/>
      </c>
      <c r="JY95" s="187" t="str">
        <f t="shared" si="1590"/>
        <v/>
      </c>
      <c r="JZ95" s="222"/>
      <c r="KA95" s="222"/>
      <c r="KB95" s="303">
        <f>COUNTIF(JV$107:JV$114,JX109)+COUNTIF(JX$107:JX$114,JX109)</f>
        <v>0</v>
      </c>
      <c r="KC95" s="188" t="str">
        <f t="shared" si="1472"/>
        <v/>
      </c>
      <c r="KD95" s="188" t="str">
        <f>IF((KC95&lt;&gt;""),IF(OR($F95&lt;&gt;$G95,PrSettings!$M$4="●"),(($F95-$G95)=(JZ95-KA95))*1,0),"")</f>
        <v/>
      </c>
      <c r="KE95" s="188" t="str">
        <f t="shared" si="1591"/>
        <v/>
      </c>
      <c r="KF95" s="188" t="str">
        <f>IF(KC95&lt;&gt;"",IF(ABS($F95-$G95)&gt;=PrSettings!$M$7,(ABS($F95-$G95-JZ95+KA95)&lt;=1)*1,IF(AND(KC95,$F95=$G95,$F95&gt;=PrSettings!$M$6),(ABS(JZ95-$F95)&lt;=1)*1,IF(AND(KC95,$F95+$G95&gt;=PrSettings!$M$8),(ABS(JZ95-$F95)+ABS(KA95-$G95)&lt;=1)*1,""))),"")</f>
        <v/>
      </c>
      <c r="KG95" s="294" t="str">
        <f t="shared" si="1473"/>
        <v/>
      </c>
      <c r="KI95" s="186" t="str">
        <f t="shared" si="1592"/>
        <v/>
      </c>
      <c r="KJ95" s="187" t="str">
        <f t="shared" si="1593"/>
        <v/>
      </c>
      <c r="KK95" s="188" t="str">
        <f t="shared" si="1594"/>
        <v/>
      </c>
      <c r="KL95" s="187" t="str">
        <f t="shared" si="1595"/>
        <v/>
      </c>
      <c r="KM95" s="222"/>
      <c r="KN95" s="222"/>
      <c r="KO95" s="303">
        <f>COUNTIF(KI$107:KI$114,KK109)+COUNTIF(KK$107:KK$114,KK109)</f>
        <v>0</v>
      </c>
      <c r="KP95" s="188" t="str">
        <f t="shared" si="1474"/>
        <v/>
      </c>
      <c r="KQ95" s="188" t="str">
        <f>IF((KP95&lt;&gt;""),IF(OR($F95&lt;&gt;$G95,PrSettings!$M$4="●"),(($F95-$G95)=(KM95-KN95))*1,0),"")</f>
        <v/>
      </c>
      <c r="KR95" s="188" t="str">
        <f t="shared" si="1596"/>
        <v/>
      </c>
      <c r="KS95" s="188" t="str">
        <f>IF(KP95&lt;&gt;"",IF(ABS($F95-$G95)&gt;=PrSettings!$M$7,(ABS($F95-$G95-KM95+KN95)&lt;=1)*1,IF(AND(KP95,$F95=$G95,$F95&gt;=PrSettings!$M$6),(ABS(KM95-$F95)&lt;=1)*1,IF(AND(KP95,$F95+$G95&gt;=PrSettings!$M$8),(ABS(KM95-$F95)+ABS(KN95-$G95)&lt;=1)*1,""))),"")</f>
        <v/>
      </c>
      <c r="KT95" s="294" t="str">
        <f t="shared" si="1475"/>
        <v/>
      </c>
      <c r="KV95" s="186" t="str">
        <f t="shared" si="1597"/>
        <v/>
      </c>
      <c r="KW95" s="187" t="str">
        <f t="shared" si="1598"/>
        <v/>
      </c>
      <c r="KX95" s="188" t="str">
        <f t="shared" si="1599"/>
        <v/>
      </c>
      <c r="KY95" s="187" t="str">
        <f t="shared" si="1600"/>
        <v/>
      </c>
      <c r="KZ95" s="222"/>
      <c r="LA95" s="222"/>
      <c r="LB95" s="303">
        <f>COUNTIF(KV$107:KV$114,KX109)+COUNTIF(KX$107:KX$114,KX109)</f>
        <v>0</v>
      </c>
      <c r="LC95" s="188" t="str">
        <f t="shared" si="1476"/>
        <v/>
      </c>
      <c r="LD95" s="188" t="str">
        <f>IF((LC95&lt;&gt;""),IF(OR($F95&lt;&gt;$G95,PrSettings!$M$4="●"),(($F95-$G95)=(KZ95-LA95))*1,0),"")</f>
        <v/>
      </c>
      <c r="LE95" s="188" t="str">
        <f t="shared" si="1601"/>
        <v/>
      </c>
      <c r="LF95" s="188" t="str">
        <f>IF(LC95&lt;&gt;"",IF(ABS($F95-$G95)&gt;=PrSettings!$M$7,(ABS($F95-$G95-KZ95+LA95)&lt;=1)*1,IF(AND(LC95,$F95=$G95,$F95&gt;=PrSettings!$M$6),(ABS(KZ95-$F95)&lt;=1)*1,IF(AND(LC95,$F95+$G95&gt;=PrSettings!$M$8),(ABS(KZ95-$F95)+ABS(LA95-$G95)&lt;=1)*1,""))),"")</f>
        <v/>
      </c>
      <c r="LG95" s="294" t="str">
        <f t="shared" si="1477"/>
        <v/>
      </c>
      <c r="LI95" s="186" t="str">
        <f t="shared" si="1602"/>
        <v/>
      </c>
      <c r="LJ95" s="187" t="str">
        <f t="shared" si="1603"/>
        <v/>
      </c>
      <c r="LK95" s="188" t="str">
        <f t="shared" si="1604"/>
        <v/>
      </c>
      <c r="LL95" s="187" t="str">
        <f t="shared" si="1605"/>
        <v/>
      </c>
      <c r="LM95" s="222"/>
      <c r="LN95" s="222"/>
      <c r="LO95" s="303">
        <f>COUNTIF(LI$107:LI$114,LK109)+COUNTIF(LK$107:LK$114,LK109)</f>
        <v>0</v>
      </c>
      <c r="LP95" s="188" t="str">
        <f t="shared" si="1478"/>
        <v/>
      </c>
      <c r="LQ95" s="188" t="str">
        <f>IF((LP95&lt;&gt;""),IF(OR($F95&lt;&gt;$G95,PrSettings!$M$4="●"),(($F95-$G95)=(LM95-LN95))*1,0),"")</f>
        <v/>
      </c>
      <c r="LR95" s="188" t="str">
        <f t="shared" si="1606"/>
        <v/>
      </c>
      <c r="LS95" s="188" t="str">
        <f>IF(LP95&lt;&gt;"",IF(ABS($F95-$G95)&gt;=PrSettings!$M$7,(ABS($F95-$G95-LM95+LN95)&lt;=1)*1,IF(AND(LP95,$F95=$G95,$F95&gt;=PrSettings!$M$6),(ABS(LM95-$F95)&lt;=1)*1,IF(AND(LP95,$F95+$G95&gt;=PrSettings!$M$8),(ABS(LM95-$F95)+ABS(LN95-$G95)&lt;=1)*1,""))),"")</f>
        <v/>
      </c>
      <c r="LT95" s="294" t="str">
        <f t="shared" si="1479"/>
        <v/>
      </c>
      <c r="LV95" s="186" t="str">
        <f t="shared" si="1607"/>
        <v/>
      </c>
      <c r="LW95" s="187" t="str">
        <f t="shared" si="1608"/>
        <v/>
      </c>
      <c r="LX95" s="188" t="str">
        <f t="shared" si="1609"/>
        <v/>
      </c>
      <c r="LY95" s="187" t="str">
        <f t="shared" si="1610"/>
        <v/>
      </c>
      <c r="LZ95" s="222"/>
      <c r="MA95" s="222"/>
      <c r="MB95" s="303">
        <f>COUNTIF(LV$107:LV$114,LX109)+COUNTIF(LX$107:LX$114,LX109)</f>
        <v>0</v>
      </c>
      <c r="MC95" s="188" t="str">
        <f t="shared" si="1480"/>
        <v/>
      </c>
      <c r="MD95" s="188" t="str">
        <f>IF((MC95&lt;&gt;""),IF(OR($F95&lt;&gt;$G95,PrSettings!$M$4="●"),(($F95-$G95)=(LZ95-MA95))*1,0),"")</f>
        <v/>
      </c>
      <c r="ME95" s="188" t="str">
        <f t="shared" si="1611"/>
        <v/>
      </c>
      <c r="MF95" s="188" t="str">
        <f>IF(MC95&lt;&gt;"",IF(ABS($F95-$G95)&gt;=PrSettings!$M$7,(ABS($F95-$G95-LZ95+MA95)&lt;=1)*1,IF(AND(MC95,$F95=$G95,$F95&gt;=PrSettings!$M$6),(ABS(LZ95-$F95)&lt;=1)*1,IF(AND(MC95,$F95+$G95&gt;=PrSettings!$M$8),(ABS(LZ95-$F95)+ABS(MA95-$G95)&lt;=1)*1,""))),"")</f>
        <v/>
      </c>
      <c r="MG95" s="294" t="str">
        <f t="shared" si="1481"/>
        <v/>
      </c>
    </row>
    <row r="96" spans="1:345">
      <c r="B96" s="186" t="str">
        <f>IF(C96="","",INDEX(Groups!$C$7:$C$65,MATCH(C96,Groups!$D$7:$D$65,0)))</f>
        <v/>
      </c>
      <c r="C96" s="187" t="str">
        <f>'World Cup'!$T$50</f>
        <v/>
      </c>
      <c r="D96" s="188" t="str">
        <f>IF(E96="","",INDEX(Groups!$C$7:$C$65,MATCH(E96,Groups!$D$7:$D$65,0)))</f>
        <v/>
      </c>
      <c r="E96" s="187" t="str">
        <f>'World Cup'!$U$50</f>
        <v/>
      </c>
      <c r="F96" s="189" t="str">
        <f>IF(AND('World Cup'!$T$51&lt;&gt;"",'World Cup'!$U$51&lt;&gt;""),'World Cup'!$T$51,"")</f>
        <v/>
      </c>
      <c r="G96" s="190" t="str">
        <f>IF(AND('World Cup'!$T$51&lt;&gt;"",'World Cup'!$U$51&lt;&gt;""),'World Cup'!$U$51,"")</f>
        <v/>
      </c>
      <c r="I96" s="186" t="str">
        <f t="shared" si="1482"/>
        <v/>
      </c>
      <c r="J96" s="187" t="str">
        <f t="shared" si="1483"/>
        <v/>
      </c>
      <c r="K96" s="188" t="str">
        <f t="shared" si="1484"/>
        <v/>
      </c>
      <c r="L96" s="187" t="str">
        <f t="shared" si="1485"/>
        <v/>
      </c>
      <c r="M96" s="222"/>
      <c r="N96" s="222"/>
      <c r="O96" s="303">
        <f>COUNTIF(I$107:I$114,I110)+COUNTIF(K$107:K$114,I110)</f>
        <v>0</v>
      </c>
      <c r="P96" s="188" t="str">
        <f t="shared" si="1430"/>
        <v/>
      </c>
      <c r="Q96" s="188" t="str">
        <f>IF((P96&lt;&gt;""),IF(OR($F96&lt;&gt;$G96,PrSettings!$M$4="●"),(($F96-$G96)=(M96-N96))*1,0),"")</f>
        <v/>
      </c>
      <c r="R96" s="188" t="str">
        <f t="shared" si="1486"/>
        <v/>
      </c>
      <c r="S96" s="188" t="str">
        <f>IF(P96&lt;&gt;"",IF(ABS($F96-$G96)&gt;=PrSettings!$M$7,(ABS($F96-$G96-M96+N96)&lt;=1)*1,IF(AND(P96,$F96=$G96,$F96&gt;=PrSettings!$M$6),(ABS(M96-$F96)&lt;=1)*1,IF(AND(P96,$F96+$G96&gt;=PrSettings!$M$8),(ABS(M96-$F96)+ABS(N96-$G96)&lt;=1)*1,""))),"")</f>
        <v/>
      </c>
      <c r="T96" s="294" t="str">
        <f t="shared" si="1431"/>
        <v/>
      </c>
      <c r="V96" s="186" t="str">
        <f t="shared" si="1487"/>
        <v/>
      </c>
      <c r="W96" s="187" t="str">
        <f t="shared" si="1488"/>
        <v/>
      </c>
      <c r="X96" s="188" t="str">
        <f t="shared" si="1489"/>
        <v/>
      </c>
      <c r="Y96" s="187" t="str">
        <f t="shared" si="1490"/>
        <v/>
      </c>
      <c r="Z96" s="222"/>
      <c r="AA96" s="222"/>
      <c r="AB96" s="303">
        <f>COUNTIF(V$107:V$114,V110)+COUNTIF(X$107:X$114,V110)</f>
        <v>0</v>
      </c>
      <c r="AC96" s="188" t="str">
        <f t="shared" si="1432"/>
        <v/>
      </c>
      <c r="AD96" s="188" t="str">
        <f>IF((AC96&lt;&gt;""),IF(OR($F96&lt;&gt;$G96,PrSettings!$M$4="●"),(($F96-$G96)=(Z96-AA96))*1,0),"")</f>
        <v/>
      </c>
      <c r="AE96" s="188" t="str">
        <f t="shared" si="1491"/>
        <v/>
      </c>
      <c r="AF96" s="188" t="str">
        <f>IF(AC96&lt;&gt;"",IF(ABS($F96-$G96)&gt;=PrSettings!$M$7,(ABS($F96-$G96-Z96+AA96)&lt;=1)*1,IF(AND(AC96,$F96=$G96,$F96&gt;=PrSettings!$M$6),(ABS(Z96-$F96)&lt;=1)*1,IF(AND(AC96,$F96+$G96&gt;=PrSettings!$M$8),(ABS(Z96-$F96)+ABS(AA96-$G96)&lt;=1)*1,""))),"")</f>
        <v/>
      </c>
      <c r="AG96" s="294" t="str">
        <f t="shared" si="1433"/>
        <v/>
      </c>
      <c r="AI96" s="186" t="str">
        <f t="shared" si="1492"/>
        <v/>
      </c>
      <c r="AJ96" s="187" t="str">
        <f t="shared" si="1493"/>
        <v/>
      </c>
      <c r="AK96" s="188" t="str">
        <f t="shared" si="1494"/>
        <v/>
      </c>
      <c r="AL96" s="187" t="str">
        <f t="shared" si="1495"/>
        <v/>
      </c>
      <c r="AM96" s="222"/>
      <c r="AN96" s="222"/>
      <c r="AO96" s="303">
        <f>COUNTIF(AI$107:AI$114,AI110)+COUNTIF(AK$107:AK$114,AI110)</f>
        <v>0</v>
      </c>
      <c r="AP96" s="188" t="str">
        <f t="shared" si="1434"/>
        <v/>
      </c>
      <c r="AQ96" s="188" t="str">
        <f>IF((AP96&lt;&gt;""),IF(OR($F96&lt;&gt;$G96,PrSettings!$M$4="●"),(($F96-$G96)=(AM96-AN96))*1,0),"")</f>
        <v/>
      </c>
      <c r="AR96" s="188" t="str">
        <f t="shared" si="1496"/>
        <v/>
      </c>
      <c r="AS96" s="188" t="str">
        <f>IF(AP96&lt;&gt;"",IF(ABS($F96-$G96)&gt;=PrSettings!$M$7,(ABS($F96-$G96-AM96+AN96)&lt;=1)*1,IF(AND(AP96,$F96=$G96,$F96&gt;=PrSettings!$M$6),(ABS(AM96-$F96)&lt;=1)*1,IF(AND(AP96,$F96+$G96&gt;=PrSettings!$M$8),(ABS(AM96-$F96)+ABS(AN96-$G96)&lt;=1)*1,""))),"")</f>
        <v/>
      </c>
      <c r="AT96" s="294" t="str">
        <f t="shared" si="1435"/>
        <v/>
      </c>
      <c r="AV96" s="186" t="str">
        <f t="shared" si="1497"/>
        <v/>
      </c>
      <c r="AW96" s="187" t="str">
        <f t="shared" si="1498"/>
        <v/>
      </c>
      <c r="AX96" s="188" t="str">
        <f t="shared" si="1499"/>
        <v/>
      </c>
      <c r="AY96" s="187" t="str">
        <f t="shared" si="1500"/>
        <v/>
      </c>
      <c r="AZ96" s="222"/>
      <c r="BA96" s="222"/>
      <c r="BB96" s="303">
        <f>COUNTIF(AV$107:AV$114,AV110)+COUNTIF(AX$107:AX$114,AV110)</f>
        <v>0</v>
      </c>
      <c r="BC96" s="188" t="str">
        <f t="shared" si="1436"/>
        <v/>
      </c>
      <c r="BD96" s="188" t="str">
        <f>IF((BC96&lt;&gt;""),IF(OR($F96&lt;&gt;$G96,PrSettings!$M$4="●"),(($F96-$G96)=(AZ96-BA96))*1,0),"")</f>
        <v/>
      </c>
      <c r="BE96" s="188" t="str">
        <f t="shared" si="1501"/>
        <v/>
      </c>
      <c r="BF96" s="188" t="str">
        <f>IF(BC96&lt;&gt;"",IF(ABS($F96-$G96)&gt;=PrSettings!$M$7,(ABS($F96-$G96-AZ96+BA96)&lt;=1)*1,IF(AND(BC96,$F96=$G96,$F96&gt;=PrSettings!$M$6),(ABS(AZ96-$F96)&lt;=1)*1,IF(AND(BC96,$F96+$G96&gt;=PrSettings!$M$8),(ABS(AZ96-$F96)+ABS(BA96-$G96)&lt;=1)*1,""))),"")</f>
        <v/>
      </c>
      <c r="BG96" s="294" t="str">
        <f t="shared" si="1437"/>
        <v/>
      </c>
      <c r="BI96" s="186" t="str">
        <f t="shared" si="1502"/>
        <v/>
      </c>
      <c r="BJ96" s="187" t="str">
        <f t="shared" si="1503"/>
        <v/>
      </c>
      <c r="BK96" s="188" t="str">
        <f t="shared" si="1504"/>
        <v/>
      </c>
      <c r="BL96" s="187" t="str">
        <f t="shared" si="1505"/>
        <v/>
      </c>
      <c r="BM96" s="222"/>
      <c r="BN96" s="222"/>
      <c r="BO96" s="303">
        <f>COUNTIF(BI$107:BI$114,BI110)+COUNTIF(BK$107:BK$114,BI110)</f>
        <v>0</v>
      </c>
      <c r="BP96" s="188" t="str">
        <f t="shared" si="1438"/>
        <v/>
      </c>
      <c r="BQ96" s="188" t="str">
        <f>IF((BP96&lt;&gt;""),IF(OR($F96&lt;&gt;$G96,PrSettings!$M$4="●"),(($F96-$G96)=(BM96-BN96))*1,0),"")</f>
        <v/>
      </c>
      <c r="BR96" s="188" t="str">
        <f t="shared" si="1506"/>
        <v/>
      </c>
      <c r="BS96" s="188" t="str">
        <f>IF(BP96&lt;&gt;"",IF(ABS($F96-$G96)&gt;=PrSettings!$M$7,(ABS($F96-$G96-BM96+BN96)&lt;=1)*1,IF(AND(BP96,$F96=$G96,$F96&gt;=PrSettings!$M$6),(ABS(BM96-$F96)&lt;=1)*1,IF(AND(BP96,$F96+$G96&gt;=PrSettings!$M$8),(ABS(BM96-$F96)+ABS(BN96-$G96)&lt;=1)*1,""))),"")</f>
        <v/>
      </c>
      <c r="BT96" s="294" t="str">
        <f t="shared" si="1439"/>
        <v/>
      </c>
      <c r="BV96" s="186" t="str">
        <f t="shared" si="1507"/>
        <v/>
      </c>
      <c r="BW96" s="187" t="str">
        <f t="shared" si="1508"/>
        <v/>
      </c>
      <c r="BX96" s="188" t="str">
        <f t="shared" si="1509"/>
        <v/>
      </c>
      <c r="BY96" s="187" t="str">
        <f t="shared" si="1510"/>
        <v/>
      </c>
      <c r="BZ96" s="222"/>
      <c r="CA96" s="222"/>
      <c r="CB96" s="303">
        <f>COUNTIF(BV$107:BV$114,BV110)+COUNTIF(BX$107:BX$114,BV110)</f>
        <v>0</v>
      </c>
      <c r="CC96" s="188" t="str">
        <f t="shared" si="1440"/>
        <v/>
      </c>
      <c r="CD96" s="188" t="str">
        <f>IF((CC96&lt;&gt;""),IF(OR($F96&lt;&gt;$G96,PrSettings!$M$4="●"),(($F96-$G96)=(BZ96-CA96))*1,0),"")</f>
        <v/>
      </c>
      <c r="CE96" s="188" t="str">
        <f t="shared" si="1511"/>
        <v/>
      </c>
      <c r="CF96" s="188" t="str">
        <f>IF(CC96&lt;&gt;"",IF(ABS($F96-$G96)&gt;=PrSettings!$M$7,(ABS($F96-$G96-BZ96+CA96)&lt;=1)*1,IF(AND(CC96,$F96=$G96,$F96&gt;=PrSettings!$M$6),(ABS(BZ96-$F96)&lt;=1)*1,IF(AND(CC96,$F96+$G96&gt;=PrSettings!$M$8),(ABS(BZ96-$F96)+ABS(CA96-$G96)&lt;=1)*1,""))),"")</f>
        <v/>
      </c>
      <c r="CG96" s="294" t="str">
        <f t="shared" si="1441"/>
        <v/>
      </c>
      <c r="CI96" s="186" t="str">
        <f t="shared" si="1512"/>
        <v/>
      </c>
      <c r="CJ96" s="187" t="str">
        <f t="shared" si="1513"/>
        <v/>
      </c>
      <c r="CK96" s="188" t="str">
        <f t="shared" si="1514"/>
        <v/>
      </c>
      <c r="CL96" s="187" t="str">
        <f t="shared" si="1515"/>
        <v/>
      </c>
      <c r="CM96" s="222"/>
      <c r="CN96" s="222"/>
      <c r="CO96" s="303">
        <f>COUNTIF(CI$107:CI$114,CI110)+COUNTIF(CK$107:CK$114,CI110)</f>
        <v>0</v>
      </c>
      <c r="CP96" s="188" t="str">
        <f t="shared" si="1442"/>
        <v/>
      </c>
      <c r="CQ96" s="188" t="str">
        <f>IF((CP96&lt;&gt;""),IF(OR($F96&lt;&gt;$G96,PrSettings!$M$4="●"),(($F96-$G96)=(CM96-CN96))*1,0),"")</f>
        <v/>
      </c>
      <c r="CR96" s="188" t="str">
        <f t="shared" si="1516"/>
        <v/>
      </c>
      <c r="CS96" s="188" t="str">
        <f>IF(CP96&lt;&gt;"",IF(ABS($F96-$G96)&gt;=PrSettings!$M$7,(ABS($F96-$G96-CM96+CN96)&lt;=1)*1,IF(AND(CP96,$F96=$G96,$F96&gt;=PrSettings!$M$6),(ABS(CM96-$F96)&lt;=1)*1,IF(AND(CP96,$F96+$G96&gt;=PrSettings!$M$8),(ABS(CM96-$F96)+ABS(CN96-$G96)&lt;=1)*1,""))),"")</f>
        <v/>
      </c>
      <c r="CT96" s="294" t="str">
        <f t="shared" si="1443"/>
        <v/>
      </c>
      <c r="CV96" s="186" t="str">
        <f t="shared" si="1517"/>
        <v/>
      </c>
      <c r="CW96" s="187" t="str">
        <f t="shared" si="1518"/>
        <v/>
      </c>
      <c r="CX96" s="188" t="str">
        <f t="shared" si="1519"/>
        <v/>
      </c>
      <c r="CY96" s="187" t="str">
        <f t="shared" si="1520"/>
        <v/>
      </c>
      <c r="CZ96" s="222"/>
      <c r="DA96" s="222"/>
      <c r="DB96" s="303">
        <f>COUNTIF(CV$107:CV$114,CV110)+COUNTIF(CX$107:CX$114,CV110)</f>
        <v>0</v>
      </c>
      <c r="DC96" s="188" t="str">
        <f t="shared" si="1444"/>
        <v/>
      </c>
      <c r="DD96" s="188" t="str">
        <f>IF((DC96&lt;&gt;""),IF(OR($F96&lt;&gt;$G96,PrSettings!$M$4="●"),(($F96-$G96)=(CZ96-DA96))*1,0),"")</f>
        <v/>
      </c>
      <c r="DE96" s="188" t="str">
        <f t="shared" si="1521"/>
        <v/>
      </c>
      <c r="DF96" s="188" t="str">
        <f>IF(DC96&lt;&gt;"",IF(ABS($F96-$G96)&gt;=PrSettings!$M$7,(ABS($F96-$G96-CZ96+DA96)&lt;=1)*1,IF(AND(DC96,$F96=$G96,$F96&gt;=PrSettings!$M$6),(ABS(CZ96-$F96)&lt;=1)*1,IF(AND(DC96,$F96+$G96&gt;=PrSettings!$M$8),(ABS(CZ96-$F96)+ABS(DA96-$G96)&lt;=1)*1,""))),"")</f>
        <v/>
      </c>
      <c r="DG96" s="294" t="str">
        <f t="shared" si="1445"/>
        <v/>
      </c>
      <c r="DI96" s="186" t="str">
        <f t="shared" si="1522"/>
        <v/>
      </c>
      <c r="DJ96" s="187" t="str">
        <f t="shared" si="1523"/>
        <v/>
      </c>
      <c r="DK96" s="188" t="str">
        <f t="shared" si="1524"/>
        <v/>
      </c>
      <c r="DL96" s="187" t="str">
        <f t="shared" si="1525"/>
        <v/>
      </c>
      <c r="DM96" s="222"/>
      <c r="DN96" s="222"/>
      <c r="DO96" s="303">
        <f>COUNTIF(DI$107:DI$114,DI110)+COUNTIF(DK$107:DK$114,DI110)</f>
        <v>0</v>
      </c>
      <c r="DP96" s="188" t="str">
        <f t="shared" si="1446"/>
        <v/>
      </c>
      <c r="DQ96" s="188" t="str">
        <f>IF((DP96&lt;&gt;""),IF(OR($F96&lt;&gt;$G96,PrSettings!$M$4="●"),(($F96-$G96)=(DM96-DN96))*1,0),"")</f>
        <v/>
      </c>
      <c r="DR96" s="188" t="str">
        <f t="shared" si="1526"/>
        <v/>
      </c>
      <c r="DS96" s="188" t="str">
        <f>IF(DP96&lt;&gt;"",IF(ABS($F96-$G96)&gt;=PrSettings!$M$7,(ABS($F96-$G96-DM96+DN96)&lt;=1)*1,IF(AND(DP96,$F96=$G96,$F96&gt;=PrSettings!$M$6),(ABS(DM96-$F96)&lt;=1)*1,IF(AND(DP96,$F96+$G96&gt;=PrSettings!$M$8),(ABS(DM96-$F96)+ABS(DN96-$G96)&lt;=1)*1,""))),"")</f>
        <v/>
      </c>
      <c r="DT96" s="294" t="str">
        <f t="shared" si="1447"/>
        <v/>
      </c>
      <c r="DV96" s="186" t="str">
        <f t="shared" si="1527"/>
        <v/>
      </c>
      <c r="DW96" s="187" t="str">
        <f t="shared" si="1528"/>
        <v/>
      </c>
      <c r="DX96" s="188" t="str">
        <f t="shared" si="1529"/>
        <v/>
      </c>
      <c r="DY96" s="187" t="str">
        <f t="shared" si="1530"/>
        <v/>
      </c>
      <c r="DZ96" s="222"/>
      <c r="EA96" s="222"/>
      <c r="EB96" s="303">
        <f>COUNTIF(DV$107:DV$114,DV110)+COUNTIF(DX$107:DX$114,DV110)</f>
        <v>0</v>
      </c>
      <c r="EC96" s="188" t="str">
        <f t="shared" si="1448"/>
        <v/>
      </c>
      <c r="ED96" s="188" t="str">
        <f>IF((EC96&lt;&gt;""),IF(OR($F96&lt;&gt;$G96,PrSettings!$M$4="●"),(($F96-$G96)=(DZ96-EA96))*1,0),"")</f>
        <v/>
      </c>
      <c r="EE96" s="188" t="str">
        <f t="shared" si="1531"/>
        <v/>
      </c>
      <c r="EF96" s="188" t="str">
        <f>IF(EC96&lt;&gt;"",IF(ABS($F96-$G96)&gt;=PrSettings!$M$7,(ABS($F96-$G96-DZ96+EA96)&lt;=1)*1,IF(AND(EC96,$F96=$G96,$F96&gt;=PrSettings!$M$6),(ABS(DZ96-$F96)&lt;=1)*1,IF(AND(EC96,$F96+$G96&gt;=PrSettings!$M$8),(ABS(DZ96-$F96)+ABS(EA96-$G96)&lt;=1)*1,""))),"")</f>
        <v/>
      </c>
      <c r="EG96" s="294" t="str">
        <f t="shared" si="1449"/>
        <v/>
      </c>
      <c r="EI96" s="186" t="str">
        <f t="shared" si="1532"/>
        <v/>
      </c>
      <c r="EJ96" s="187" t="str">
        <f t="shared" si="1533"/>
        <v/>
      </c>
      <c r="EK96" s="188" t="str">
        <f t="shared" si="1534"/>
        <v/>
      </c>
      <c r="EL96" s="187" t="str">
        <f t="shared" si="1535"/>
        <v/>
      </c>
      <c r="EM96" s="222"/>
      <c r="EN96" s="222"/>
      <c r="EO96" s="303">
        <f>COUNTIF(EI$107:EI$114,EI110)+COUNTIF(EK$107:EK$114,EI110)</f>
        <v>0</v>
      </c>
      <c r="EP96" s="188" t="str">
        <f t="shared" si="1450"/>
        <v/>
      </c>
      <c r="EQ96" s="188" t="str">
        <f>IF((EP96&lt;&gt;""),IF(OR($F96&lt;&gt;$G96,PrSettings!$M$4="●"),(($F96-$G96)=(EM96-EN96))*1,0),"")</f>
        <v/>
      </c>
      <c r="ER96" s="188" t="str">
        <f t="shared" si="1536"/>
        <v/>
      </c>
      <c r="ES96" s="188" t="str">
        <f>IF(EP96&lt;&gt;"",IF(ABS($F96-$G96)&gt;=PrSettings!$M$7,(ABS($F96-$G96-EM96+EN96)&lt;=1)*1,IF(AND(EP96,$F96=$G96,$F96&gt;=PrSettings!$M$6),(ABS(EM96-$F96)&lt;=1)*1,IF(AND(EP96,$F96+$G96&gt;=PrSettings!$M$8),(ABS(EM96-$F96)+ABS(EN96-$G96)&lt;=1)*1,""))),"")</f>
        <v/>
      </c>
      <c r="ET96" s="294" t="str">
        <f t="shared" si="1451"/>
        <v/>
      </c>
      <c r="EV96" s="186" t="str">
        <f t="shared" si="1537"/>
        <v/>
      </c>
      <c r="EW96" s="187" t="str">
        <f t="shared" si="1538"/>
        <v/>
      </c>
      <c r="EX96" s="188" t="str">
        <f t="shared" si="1539"/>
        <v/>
      </c>
      <c r="EY96" s="187" t="str">
        <f t="shared" si="1540"/>
        <v/>
      </c>
      <c r="EZ96" s="222"/>
      <c r="FA96" s="222"/>
      <c r="FB96" s="303">
        <f>COUNTIF(EV$107:EV$114,EV110)+COUNTIF(EX$107:EX$114,EV110)</f>
        <v>0</v>
      </c>
      <c r="FC96" s="188" t="str">
        <f t="shared" si="1452"/>
        <v/>
      </c>
      <c r="FD96" s="188" t="str">
        <f>IF((FC96&lt;&gt;""),IF(OR($F96&lt;&gt;$G96,PrSettings!$M$4="●"),(($F96-$G96)=(EZ96-FA96))*1,0),"")</f>
        <v/>
      </c>
      <c r="FE96" s="188" t="str">
        <f t="shared" si="1541"/>
        <v/>
      </c>
      <c r="FF96" s="188" t="str">
        <f>IF(FC96&lt;&gt;"",IF(ABS($F96-$G96)&gt;=PrSettings!$M$7,(ABS($F96-$G96-EZ96+FA96)&lt;=1)*1,IF(AND(FC96,$F96=$G96,$F96&gt;=PrSettings!$M$6),(ABS(EZ96-$F96)&lt;=1)*1,IF(AND(FC96,$F96+$G96&gt;=PrSettings!$M$8),(ABS(EZ96-$F96)+ABS(FA96-$G96)&lt;=1)*1,""))),"")</f>
        <v/>
      </c>
      <c r="FG96" s="294" t="str">
        <f t="shared" si="1453"/>
        <v/>
      </c>
      <c r="FI96" s="186" t="str">
        <f t="shared" si="1542"/>
        <v/>
      </c>
      <c r="FJ96" s="187" t="str">
        <f t="shared" si="1543"/>
        <v/>
      </c>
      <c r="FK96" s="188" t="str">
        <f t="shared" si="1544"/>
        <v/>
      </c>
      <c r="FL96" s="187" t="str">
        <f t="shared" si="1545"/>
        <v/>
      </c>
      <c r="FM96" s="222"/>
      <c r="FN96" s="222"/>
      <c r="FO96" s="303">
        <f>COUNTIF(FI$107:FI$114,FI110)+COUNTIF(FK$107:FK$114,FI110)</f>
        <v>0</v>
      </c>
      <c r="FP96" s="188" t="str">
        <f t="shared" si="1454"/>
        <v/>
      </c>
      <c r="FQ96" s="188" t="str">
        <f>IF((FP96&lt;&gt;""),IF(OR($F96&lt;&gt;$G96,PrSettings!$M$4="●"),(($F96-$G96)=(FM96-FN96))*1,0),"")</f>
        <v/>
      </c>
      <c r="FR96" s="188" t="str">
        <f t="shared" si="1546"/>
        <v/>
      </c>
      <c r="FS96" s="188" t="str">
        <f>IF(FP96&lt;&gt;"",IF(ABS($F96-$G96)&gt;=PrSettings!$M$7,(ABS($F96-$G96-FM96+FN96)&lt;=1)*1,IF(AND(FP96,$F96=$G96,$F96&gt;=PrSettings!$M$6),(ABS(FM96-$F96)&lt;=1)*1,IF(AND(FP96,$F96+$G96&gt;=PrSettings!$M$8),(ABS(FM96-$F96)+ABS(FN96-$G96)&lt;=1)*1,""))),"")</f>
        <v/>
      </c>
      <c r="FT96" s="294" t="str">
        <f t="shared" si="1455"/>
        <v/>
      </c>
      <c r="FV96" s="186" t="str">
        <f t="shared" si="1547"/>
        <v/>
      </c>
      <c r="FW96" s="187" t="str">
        <f t="shared" si="1548"/>
        <v/>
      </c>
      <c r="FX96" s="188" t="str">
        <f t="shared" si="1549"/>
        <v/>
      </c>
      <c r="FY96" s="187" t="str">
        <f t="shared" si="1550"/>
        <v/>
      </c>
      <c r="FZ96" s="222"/>
      <c r="GA96" s="222"/>
      <c r="GB96" s="303">
        <f>COUNTIF(FV$107:FV$114,FV110)+COUNTIF(FX$107:FX$114,FV110)</f>
        <v>0</v>
      </c>
      <c r="GC96" s="188" t="str">
        <f t="shared" si="1456"/>
        <v/>
      </c>
      <c r="GD96" s="188" t="str">
        <f>IF((GC96&lt;&gt;""),IF(OR($F96&lt;&gt;$G96,PrSettings!$M$4="●"),(($F96-$G96)=(FZ96-GA96))*1,0),"")</f>
        <v/>
      </c>
      <c r="GE96" s="188" t="str">
        <f t="shared" si="1551"/>
        <v/>
      </c>
      <c r="GF96" s="188" t="str">
        <f>IF(GC96&lt;&gt;"",IF(ABS($F96-$G96)&gt;=PrSettings!$M$7,(ABS($F96-$G96-FZ96+GA96)&lt;=1)*1,IF(AND(GC96,$F96=$G96,$F96&gt;=PrSettings!$M$6),(ABS(FZ96-$F96)&lt;=1)*1,IF(AND(GC96,$F96+$G96&gt;=PrSettings!$M$8),(ABS(FZ96-$F96)+ABS(GA96-$G96)&lt;=1)*1,""))),"")</f>
        <v/>
      </c>
      <c r="GG96" s="294" t="str">
        <f t="shared" si="1457"/>
        <v/>
      </c>
      <c r="GI96" s="186" t="str">
        <f t="shared" si="1552"/>
        <v/>
      </c>
      <c r="GJ96" s="187" t="str">
        <f t="shared" si="1553"/>
        <v/>
      </c>
      <c r="GK96" s="188" t="str">
        <f t="shared" si="1554"/>
        <v/>
      </c>
      <c r="GL96" s="187" t="str">
        <f t="shared" si="1555"/>
        <v/>
      </c>
      <c r="GM96" s="222"/>
      <c r="GN96" s="222"/>
      <c r="GO96" s="303">
        <f>COUNTIF(GI$107:GI$114,GI110)+COUNTIF(GK$107:GK$114,GI110)</f>
        <v>0</v>
      </c>
      <c r="GP96" s="188" t="str">
        <f t="shared" si="1458"/>
        <v/>
      </c>
      <c r="GQ96" s="188" t="str">
        <f>IF((GP96&lt;&gt;""),IF(OR($F96&lt;&gt;$G96,PrSettings!$M$4="●"),(($F96-$G96)=(GM96-GN96))*1,0),"")</f>
        <v/>
      </c>
      <c r="GR96" s="188" t="str">
        <f t="shared" si="1556"/>
        <v/>
      </c>
      <c r="GS96" s="188" t="str">
        <f>IF(GP96&lt;&gt;"",IF(ABS($F96-$G96)&gt;=PrSettings!$M$7,(ABS($F96-$G96-GM96+GN96)&lt;=1)*1,IF(AND(GP96,$F96=$G96,$F96&gt;=PrSettings!$M$6),(ABS(GM96-$F96)&lt;=1)*1,IF(AND(GP96,$F96+$G96&gt;=PrSettings!$M$8),(ABS(GM96-$F96)+ABS(GN96-$G96)&lt;=1)*1,""))),"")</f>
        <v/>
      </c>
      <c r="GT96" s="294" t="str">
        <f t="shared" si="1459"/>
        <v/>
      </c>
      <c r="GV96" s="186" t="str">
        <f t="shared" si="1557"/>
        <v/>
      </c>
      <c r="GW96" s="187" t="str">
        <f t="shared" si="1558"/>
        <v/>
      </c>
      <c r="GX96" s="188" t="str">
        <f t="shared" si="1559"/>
        <v/>
      </c>
      <c r="GY96" s="187" t="str">
        <f t="shared" si="1560"/>
        <v/>
      </c>
      <c r="GZ96" s="222"/>
      <c r="HA96" s="222"/>
      <c r="HB96" s="303">
        <f>COUNTIF(GV$107:GV$114,GV110)+COUNTIF(GX$107:GX$114,GV110)</f>
        <v>0</v>
      </c>
      <c r="HC96" s="188" t="str">
        <f t="shared" si="1460"/>
        <v/>
      </c>
      <c r="HD96" s="188" t="str">
        <f>IF((HC96&lt;&gt;""),IF(OR($F96&lt;&gt;$G96,PrSettings!$M$4="●"),(($F96-$G96)=(GZ96-HA96))*1,0),"")</f>
        <v/>
      </c>
      <c r="HE96" s="188" t="str">
        <f t="shared" si="1561"/>
        <v/>
      </c>
      <c r="HF96" s="188" t="str">
        <f>IF(HC96&lt;&gt;"",IF(ABS($F96-$G96)&gt;=PrSettings!$M$7,(ABS($F96-$G96-GZ96+HA96)&lt;=1)*1,IF(AND(HC96,$F96=$G96,$F96&gt;=PrSettings!$M$6),(ABS(GZ96-$F96)&lt;=1)*1,IF(AND(HC96,$F96+$G96&gt;=PrSettings!$M$8),(ABS(GZ96-$F96)+ABS(HA96-$G96)&lt;=1)*1,""))),"")</f>
        <v/>
      </c>
      <c r="HG96" s="294" t="str">
        <f t="shared" si="1461"/>
        <v/>
      </c>
      <c r="HI96" s="186" t="str">
        <f t="shared" si="1562"/>
        <v/>
      </c>
      <c r="HJ96" s="187" t="str">
        <f t="shared" si="1563"/>
        <v/>
      </c>
      <c r="HK96" s="188" t="str">
        <f t="shared" si="1564"/>
        <v/>
      </c>
      <c r="HL96" s="187" t="str">
        <f t="shared" si="1565"/>
        <v/>
      </c>
      <c r="HM96" s="222"/>
      <c r="HN96" s="222"/>
      <c r="HO96" s="303">
        <f>COUNTIF(HI$107:HI$114,HI110)+COUNTIF(HK$107:HK$114,HI110)</f>
        <v>0</v>
      </c>
      <c r="HP96" s="188" t="str">
        <f t="shared" si="1462"/>
        <v/>
      </c>
      <c r="HQ96" s="188" t="str">
        <f>IF((HP96&lt;&gt;""),IF(OR($F96&lt;&gt;$G96,PrSettings!$M$4="●"),(($F96-$G96)=(HM96-HN96))*1,0),"")</f>
        <v/>
      </c>
      <c r="HR96" s="188" t="str">
        <f t="shared" si="1566"/>
        <v/>
      </c>
      <c r="HS96" s="188" t="str">
        <f>IF(HP96&lt;&gt;"",IF(ABS($F96-$G96)&gt;=PrSettings!$M$7,(ABS($F96-$G96-HM96+HN96)&lt;=1)*1,IF(AND(HP96,$F96=$G96,$F96&gt;=PrSettings!$M$6),(ABS(HM96-$F96)&lt;=1)*1,IF(AND(HP96,$F96+$G96&gt;=PrSettings!$M$8),(ABS(HM96-$F96)+ABS(HN96-$G96)&lt;=1)*1,""))),"")</f>
        <v/>
      </c>
      <c r="HT96" s="294" t="str">
        <f t="shared" si="1463"/>
        <v/>
      </c>
      <c r="HV96" s="186" t="str">
        <f t="shared" si="1567"/>
        <v/>
      </c>
      <c r="HW96" s="187" t="str">
        <f t="shared" si="1568"/>
        <v/>
      </c>
      <c r="HX96" s="188" t="str">
        <f t="shared" si="1569"/>
        <v/>
      </c>
      <c r="HY96" s="187" t="str">
        <f t="shared" si="1570"/>
        <v/>
      </c>
      <c r="HZ96" s="222"/>
      <c r="IA96" s="222"/>
      <c r="IB96" s="303">
        <f>COUNTIF(HV$107:HV$114,HV110)+COUNTIF(HX$107:HX$114,HV110)</f>
        <v>0</v>
      </c>
      <c r="IC96" s="188" t="str">
        <f t="shared" si="1464"/>
        <v/>
      </c>
      <c r="ID96" s="188" t="str">
        <f>IF((IC96&lt;&gt;""),IF(OR($F96&lt;&gt;$G96,PrSettings!$M$4="●"),(($F96-$G96)=(HZ96-IA96))*1,0),"")</f>
        <v/>
      </c>
      <c r="IE96" s="188" t="str">
        <f t="shared" si="1571"/>
        <v/>
      </c>
      <c r="IF96" s="188" t="str">
        <f>IF(IC96&lt;&gt;"",IF(ABS($F96-$G96)&gt;=PrSettings!$M$7,(ABS($F96-$G96-HZ96+IA96)&lt;=1)*1,IF(AND(IC96,$F96=$G96,$F96&gt;=PrSettings!$M$6),(ABS(HZ96-$F96)&lt;=1)*1,IF(AND(IC96,$F96+$G96&gt;=PrSettings!$M$8),(ABS(HZ96-$F96)+ABS(IA96-$G96)&lt;=1)*1,""))),"")</f>
        <v/>
      </c>
      <c r="IG96" s="294" t="str">
        <f t="shared" si="1465"/>
        <v/>
      </c>
      <c r="II96" s="186" t="str">
        <f t="shared" si="1572"/>
        <v/>
      </c>
      <c r="IJ96" s="187" t="str">
        <f t="shared" si="1573"/>
        <v/>
      </c>
      <c r="IK96" s="188" t="str">
        <f t="shared" si="1574"/>
        <v/>
      </c>
      <c r="IL96" s="187" t="str">
        <f t="shared" si="1575"/>
        <v/>
      </c>
      <c r="IM96" s="222"/>
      <c r="IN96" s="222"/>
      <c r="IO96" s="303">
        <f>COUNTIF(II$107:II$114,II110)+COUNTIF(IK$107:IK$114,II110)</f>
        <v>0</v>
      </c>
      <c r="IP96" s="188" t="str">
        <f t="shared" si="1466"/>
        <v/>
      </c>
      <c r="IQ96" s="188" t="str">
        <f>IF((IP96&lt;&gt;""),IF(OR($F96&lt;&gt;$G96,PrSettings!$M$4="●"),(($F96-$G96)=(IM96-IN96))*1,0),"")</f>
        <v/>
      </c>
      <c r="IR96" s="188" t="str">
        <f t="shared" si="1576"/>
        <v/>
      </c>
      <c r="IS96" s="188" t="str">
        <f>IF(IP96&lt;&gt;"",IF(ABS($F96-$G96)&gt;=PrSettings!$M$7,(ABS($F96-$G96-IM96+IN96)&lt;=1)*1,IF(AND(IP96,$F96=$G96,$F96&gt;=PrSettings!$M$6),(ABS(IM96-$F96)&lt;=1)*1,IF(AND(IP96,$F96+$G96&gt;=PrSettings!$M$8),(ABS(IM96-$F96)+ABS(IN96-$G96)&lt;=1)*1,""))),"")</f>
        <v/>
      </c>
      <c r="IT96" s="294" t="str">
        <f t="shared" si="1467"/>
        <v/>
      </c>
      <c r="IV96" s="186" t="str">
        <f t="shared" si="1577"/>
        <v/>
      </c>
      <c r="IW96" s="187" t="str">
        <f t="shared" si="1578"/>
        <v/>
      </c>
      <c r="IX96" s="188" t="str">
        <f t="shared" si="1579"/>
        <v/>
      </c>
      <c r="IY96" s="187" t="str">
        <f t="shared" si="1580"/>
        <v/>
      </c>
      <c r="IZ96" s="222"/>
      <c r="JA96" s="222"/>
      <c r="JB96" s="303">
        <f>COUNTIF(IV$107:IV$114,IV110)+COUNTIF(IX$107:IX$114,IV110)</f>
        <v>0</v>
      </c>
      <c r="JC96" s="188" t="str">
        <f t="shared" si="1468"/>
        <v/>
      </c>
      <c r="JD96" s="188" t="str">
        <f>IF((JC96&lt;&gt;""),IF(OR($F96&lt;&gt;$G96,PrSettings!$M$4="●"),(($F96-$G96)=(IZ96-JA96))*1,0),"")</f>
        <v/>
      </c>
      <c r="JE96" s="188" t="str">
        <f t="shared" si="1581"/>
        <v/>
      </c>
      <c r="JF96" s="188" t="str">
        <f>IF(JC96&lt;&gt;"",IF(ABS($F96-$G96)&gt;=PrSettings!$M$7,(ABS($F96-$G96-IZ96+JA96)&lt;=1)*1,IF(AND(JC96,$F96=$G96,$F96&gt;=PrSettings!$M$6),(ABS(IZ96-$F96)&lt;=1)*1,IF(AND(JC96,$F96+$G96&gt;=PrSettings!$M$8),(ABS(IZ96-$F96)+ABS(JA96-$G96)&lt;=1)*1,""))),"")</f>
        <v/>
      </c>
      <c r="JG96" s="294" t="str">
        <f t="shared" si="1469"/>
        <v/>
      </c>
      <c r="JI96" s="186" t="str">
        <f t="shared" si="1582"/>
        <v/>
      </c>
      <c r="JJ96" s="187" t="str">
        <f t="shared" si="1583"/>
        <v/>
      </c>
      <c r="JK96" s="188" t="str">
        <f t="shared" si="1584"/>
        <v/>
      </c>
      <c r="JL96" s="187" t="str">
        <f t="shared" si="1585"/>
        <v/>
      </c>
      <c r="JM96" s="222"/>
      <c r="JN96" s="222"/>
      <c r="JO96" s="303">
        <f>COUNTIF(JI$107:JI$114,JI110)+COUNTIF(JK$107:JK$114,JI110)</f>
        <v>0</v>
      </c>
      <c r="JP96" s="188" t="str">
        <f t="shared" si="1470"/>
        <v/>
      </c>
      <c r="JQ96" s="188" t="str">
        <f>IF((JP96&lt;&gt;""),IF(OR($F96&lt;&gt;$G96,PrSettings!$M$4="●"),(($F96-$G96)=(JM96-JN96))*1,0),"")</f>
        <v/>
      </c>
      <c r="JR96" s="188" t="str">
        <f t="shared" si="1586"/>
        <v/>
      </c>
      <c r="JS96" s="188" t="str">
        <f>IF(JP96&lt;&gt;"",IF(ABS($F96-$G96)&gt;=PrSettings!$M$7,(ABS($F96-$G96-JM96+JN96)&lt;=1)*1,IF(AND(JP96,$F96=$G96,$F96&gt;=PrSettings!$M$6),(ABS(JM96-$F96)&lt;=1)*1,IF(AND(JP96,$F96+$G96&gt;=PrSettings!$M$8),(ABS(JM96-$F96)+ABS(JN96-$G96)&lt;=1)*1,""))),"")</f>
        <v/>
      </c>
      <c r="JT96" s="294" t="str">
        <f t="shared" si="1471"/>
        <v/>
      </c>
      <c r="JV96" s="186" t="str">
        <f t="shared" si="1587"/>
        <v/>
      </c>
      <c r="JW96" s="187" t="str">
        <f t="shared" si="1588"/>
        <v/>
      </c>
      <c r="JX96" s="188" t="str">
        <f t="shared" si="1589"/>
        <v/>
      </c>
      <c r="JY96" s="187" t="str">
        <f t="shared" si="1590"/>
        <v/>
      </c>
      <c r="JZ96" s="222"/>
      <c r="KA96" s="222"/>
      <c r="KB96" s="303">
        <f>COUNTIF(JV$107:JV$114,JV110)+COUNTIF(JX$107:JX$114,JV110)</f>
        <v>0</v>
      </c>
      <c r="KC96" s="188" t="str">
        <f t="shared" si="1472"/>
        <v/>
      </c>
      <c r="KD96" s="188" t="str">
        <f>IF((KC96&lt;&gt;""),IF(OR($F96&lt;&gt;$G96,PrSettings!$M$4="●"),(($F96-$G96)=(JZ96-KA96))*1,0),"")</f>
        <v/>
      </c>
      <c r="KE96" s="188" t="str">
        <f t="shared" si="1591"/>
        <v/>
      </c>
      <c r="KF96" s="188" t="str">
        <f>IF(KC96&lt;&gt;"",IF(ABS($F96-$G96)&gt;=PrSettings!$M$7,(ABS($F96-$G96-JZ96+KA96)&lt;=1)*1,IF(AND(KC96,$F96=$G96,$F96&gt;=PrSettings!$M$6),(ABS(JZ96-$F96)&lt;=1)*1,IF(AND(KC96,$F96+$G96&gt;=PrSettings!$M$8),(ABS(JZ96-$F96)+ABS(KA96-$G96)&lt;=1)*1,""))),"")</f>
        <v/>
      </c>
      <c r="KG96" s="294" t="str">
        <f t="shared" si="1473"/>
        <v/>
      </c>
      <c r="KI96" s="186" t="str">
        <f t="shared" si="1592"/>
        <v/>
      </c>
      <c r="KJ96" s="187" t="str">
        <f t="shared" si="1593"/>
        <v/>
      </c>
      <c r="KK96" s="188" t="str">
        <f t="shared" si="1594"/>
        <v/>
      </c>
      <c r="KL96" s="187" t="str">
        <f t="shared" si="1595"/>
        <v/>
      </c>
      <c r="KM96" s="222"/>
      <c r="KN96" s="222"/>
      <c r="KO96" s="303">
        <f>COUNTIF(KI$107:KI$114,KI110)+COUNTIF(KK$107:KK$114,KI110)</f>
        <v>0</v>
      </c>
      <c r="KP96" s="188" t="str">
        <f t="shared" si="1474"/>
        <v/>
      </c>
      <c r="KQ96" s="188" t="str">
        <f>IF((KP96&lt;&gt;""),IF(OR($F96&lt;&gt;$G96,PrSettings!$M$4="●"),(($F96-$G96)=(KM96-KN96))*1,0),"")</f>
        <v/>
      </c>
      <c r="KR96" s="188" t="str">
        <f t="shared" si="1596"/>
        <v/>
      </c>
      <c r="KS96" s="188" t="str">
        <f>IF(KP96&lt;&gt;"",IF(ABS($F96-$G96)&gt;=PrSettings!$M$7,(ABS($F96-$G96-KM96+KN96)&lt;=1)*1,IF(AND(KP96,$F96=$G96,$F96&gt;=PrSettings!$M$6),(ABS(KM96-$F96)&lt;=1)*1,IF(AND(KP96,$F96+$G96&gt;=PrSettings!$M$8),(ABS(KM96-$F96)+ABS(KN96-$G96)&lt;=1)*1,""))),"")</f>
        <v/>
      </c>
      <c r="KT96" s="294" t="str">
        <f t="shared" si="1475"/>
        <v/>
      </c>
      <c r="KV96" s="186" t="str">
        <f t="shared" si="1597"/>
        <v/>
      </c>
      <c r="KW96" s="187" t="str">
        <f t="shared" si="1598"/>
        <v/>
      </c>
      <c r="KX96" s="188" t="str">
        <f t="shared" si="1599"/>
        <v/>
      </c>
      <c r="KY96" s="187" t="str">
        <f t="shared" si="1600"/>
        <v/>
      </c>
      <c r="KZ96" s="222"/>
      <c r="LA96" s="222"/>
      <c r="LB96" s="303">
        <f>COUNTIF(KV$107:KV$114,KV110)+COUNTIF(KX$107:KX$114,KV110)</f>
        <v>0</v>
      </c>
      <c r="LC96" s="188" t="str">
        <f t="shared" si="1476"/>
        <v/>
      </c>
      <c r="LD96" s="188" t="str">
        <f>IF((LC96&lt;&gt;""),IF(OR($F96&lt;&gt;$G96,PrSettings!$M$4="●"),(($F96-$G96)=(KZ96-LA96))*1,0),"")</f>
        <v/>
      </c>
      <c r="LE96" s="188" t="str">
        <f t="shared" si="1601"/>
        <v/>
      </c>
      <c r="LF96" s="188" t="str">
        <f>IF(LC96&lt;&gt;"",IF(ABS($F96-$G96)&gt;=PrSettings!$M$7,(ABS($F96-$G96-KZ96+LA96)&lt;=1)*1,IF(AND(LC96,$F96=$G96,$F96&gt;=PrSettings!$M$6),(ABS(KZ96-$F96)&lt;=1)*1,IF(AND(LC96,$F96+$G96&gt;=PrSettings!$M$8),(ABS(KZ96-$F96)+ABS(LA96-$G96)&lt;=1)*1,""))),"")</f>
        <v/>
      </c>
      <c r="LG96" s="294" t="str">
        <f t="shared" si="1477"/>
        <v/>
      </c>
      <c r="LI96" s="186" t="str">
        <f t="shared" si="1602"/>
        <v/>
      </c>
      <c r="LJ96" s="187" t="str">
        <f t="shared" si="1603"/>
        <v/>
      </c>
      <c r="LK96" s="188" t="str">
        <f t="shared" si="1604"/>
        <v/>
      </c>
      <c r="LL96" s="187" t="str">
        <f t="shared" si="1605"/>
        <v/>
      </c>
      <c r="LM96" s="222"/>
      <c r="LN96" s="222"/>
      <c r="LO96" s="303">
        <f>COUNTIF(LI$107:LI$114,LI110)+COUNTIF(LK$107:LK$114,LI110)</f>
        <v>0</v>
      </c>
      <c r="LP96" s="188" t="str">
        <f t="shared" si="1478"/>
        <v/>
      </c>
      <c r="LQ96" s="188" t="str">
        <f>IF((LP96&lt;&gt;""),IF(OR($F96&lt;&gt;$G96,PrSettings!$M$4="●"),(($F96-$G96)=(LM96-LN96))*1,0),"")</f>
        <v/>
      </c>
      <c r="LR96" s="188" t="str">
        <f t="shared" si="1606"/>
        <v/>
      </c>
      <c r="LS96" s="188" t="str">
        <f>IF(LP96&lt;&gt;"",IF(ABS($F96-$G96)&gt;=PrSettings!$M$7,(ABS($F96-$G96-LM96+LN96)&lt;=1)*1,IF(AND(LP96,$F96=$G96,$F96&gt;=PrSettings!$M$6),(ABS(LM96-$F96)&lt;=1)*1,IF(AND(LP96,$F96+$G96&gt;=PrSettings!$M$8),(ABS(LM96-$F96)+ABS(LN96-$G96)&lt;=1)*1,""))),"")</f>
        <v/>
      </c>
      <c r="LT96" s="294" t="str">
        <f t="shared" si="1479"/>
        <v/>
      </c>
      <c r="LV96" s="186" t="str">
        <f t="shared" si="1607"/>
        <v/>
      </c>
      <c r="LW96" s="187" t="str">
        <f t="shared" si="1608"/>
        <v/>
      </c>
      <c r="LX96" s="188" t="str">
        <f t="shared" si="1609"/>
        <v/>
      </c>
      <c r="LY96" s="187" t="str">
        <f t="shared" si="1610"/>
        <v/>
      </c>
      <c r="LZ96" s="222"/>
      <c r="MA96" s="222"/>
      <c r="MB96" s="303">
        <f>COUNTIF(LV$107:LV$114,LV110)+COUNTIF(LX$107:LX$114,LV110)</f>
        <v>0</v>
      </c>
      <c r="MC96" s="188" t="str">
        <f t="shared" si="1480"/>
        <v/>
      </c>
      <c r="MD96" s="188" t="str">
        <f>IF((MC96&lt;&gt;""),IF(OR($F96&lt;&gt;$G96,PrSettings!$M$4="●"),(($F96-$G96)=(LZ96-MA96))*1,0),"")</f>
        <v/>
      </c>
      <c r="ME96" s="188" t="str">
        <f t="shared" si="1611"/>
        <v/>
      </c>
      <c r="MF96" s="188" t="str">
        <f>IF(MC96&lt;&gt;"",IF(ABS($F96-$G96)&gt;=PrSettings!$M$7,(ABS($F96-$G96-LZ96+MA96)&lt;=1)*1,IF(AND(MC96,$F96=$G96,$F96&gt;=PrSettings!$M$6),(ABS(LZ96-$F96)&lt;=1)*1,IF(AND(MC96,$F96+$G96&gt;=PrSettings!$M$8),(ABS(LZ96-$F96)+ABS(MA96-$G96)&lt;=1)*1,""))),"")</f>
        <v/>
      </c>
      <c r="MG96" s="294" t="str">
        <f t="shared" si="1481"/>
        <v/>
      </c>
    </row>
    <row r="97" spans="1:345">
      <c r="B97" s="186" t="str">
        <f>IF(C97="","",INDEX(Groups!$C$7:$C$65,MATCH(C97,Groups!$D$7:$D$65,0)))</f>
        <v/>
      </c>
      <c r="C97" s="187" t="str">
        <f>'World Cup'!$W$50</f>
        <v/>
      </c>
      <c r="D97" s="188" t="str">
        <f>IF(E97="","",INDEX(Groups!$C$7:$C$65,MATCH(E97,Groups!$D$7:$D$65,0)))</f>
        <v/>
      </c>
      <c r="E97" s="187" t="str">
        <f>'World Cup'!$X$50</f>
        <v/>
      </c>
      <c r="F97" s="189" t="str">
        <f>IF(AND('World Cup'!$W$51&lt;&gt;"",'World Cup'!$X$51&lt;&gt;""),'World Cup'!$W$51,"")</f>
        <v/>
      </c>
      <c r="G97" s="190" t="str">
        <f>IF(AND('World Cup'!$W$51&lt;&gt;"",'World Cup'!$X$51&lt;&gt;""),'World Cup'!$X$51,"")</f>
        <v/>
      </c>
      <c r="I97" s="186" t="str">
        <f t="shared" si="1482"/>
        <v/>
      </c>
      <c r="J97" s="187" t="str">
        <f t="shared" si="1483"/>
        <v/>
      </c>
      <c r="K97" s="188" t="str">
        <f t="shared" si="1484"/>
        <v/>
      </c>
      <c r="L97" s="187" t="str">
        <f t="shared" si="1485"/>
        <v/>
      </c>
      <c r="M97" s="222"/>
      <c r="N97" s="222"/>
      <c r="O97" s="303">
        <f>COUNTIF(I$107:I$114,K110)+COUNTIF(K$107:K$114,K110)</f>
        <v>0</v>
      </c>
      <c r="P97" s="188" t="str">
        <f t="shared" si="1430"/>
        <v/>
      </c>
      <c r="Q97" s="188" t="str">
        <f>IF((P97&lt;&gt;""),IF(OR($F97&lt;&gt;$G97,PrSettings!$M$4="●"),(($F97-$G97)=(M97-N97))*1,0),"")</f>
        <v/>
      </c>
      <c r="R97" s="188" t="str">
        <f t="shared" si="1486"/>
        <v/>
      </c>
      <c r="S97" s="188" t="str">
        <f>IF(P97&lt;&gt;"",IF(ABS($F97-$G97)&gt;=PrSettings!$M$7,(ABS($F97-$G97-M97+N97)&lt;=1)*1,IF(AND(P97,$F97=$G97,$F97&gt;=PrSettings!$M$6),(ABS(M97-$F97)&lt;=1)*1,IF(AND(P97,$F97+$G97&gt;=PrSettings!$M$8),(ABS(M97-$F97)+ABS(N97-$G97)&lt;=1)*1,""))),"")</f>
        <v/>
      </c>
      <c r="T97" s="294" t="str">
        <f t="shared" si="1431"/>
        <v/>
      </c>
      <c r="V97" s="186" t="str">
        <f t="shared" si="1487"/>
        <v/>
      </c>
      <c r="W97" s="187" t="str">
        <f t="shared" si="1488"/>
        <v/>
      </c>
      <c r="X97" s="188" t="str">
        <f t="shared" si="1489"/>
        <v/>
      </c>
      <c r="Y97" s="187" t="str">
        <f t="shared" si="1490"/>
        <v/>
      </c>
      <c r="Z97" s="222"/>
      <c r="AA97" s="222"/>
      <c r="AB97" s="303">
        <f>COUNTIF(V$107:V$114,X110)+COUNTIF(X$107:X$114,X110)</f>
        <v>0</v>
      </c>
      <c r="AC97" s="188" t="str">
        <f t="shared" si="1432"/>
        <v/>
      </c>
      <c r="AD97" s="188" t="str">
        <f>IF((AC97&lt;&gt;""),IF(OR($F97&lt;&gt;$G97,PrSettings!$M$4="●"),(($F97-$G97)=(Z97-AA97))*1,0),"")</f>
        <v/>
      </c>
      <c r="AE97" s="188" t="str">
        <f t="shared" si="1491"/>
        <v/>
      </c>
      <c r="AF97" s="188" t="str">
        <f>IF(AC97&lt;&gt;"",IF(ABS($F97-$G97)&gt;=PrSettings!$M$7,(ABS($F97-$G97-Z97+AA97)&lt;=1)*1,IF(AND(AC97,$F97=$G97,$F97&gt;=PrSettings!$M$6),(ABS(Z97-$F97)&lt;=1)*1,IF(AND(AC97,$F97+$G97&gt;=PrSettings!$M$8),(ABS(Z97-$F97)+ABS(AA97-$G97)&lt;=1)*1,""))),"")</f>
        <v/>
      </c>
      <c r="AG97" s="294" t="str">
        <f t="shared" si="1433"/>
        <v/>
      </c>
      <c r="AI97" s="186" t="str">
        <f t="shared" si="1492"/>
        <v/>
      </c>
      <c r="AJ97" s="187" t="str">
        <f t="shared" si="1493"/>
        <v/>
      </c>
      <c r="AK97" s="188" t="str">
        <f t="shared" si="1494"/>
        <v/>
      </c>
      <c r="AL97" s="187" t="str">
        <f t="shared" si="1495"/>
        <v/>
      </c>
      <c r="AM97" s="222"/>
      <c r="AN97" s="222"/>
      <c r="AO97" s="303">
        <f>COUNTIF(AI$107:AI$114,AK110)+COUNTIF(AK$107:AK$114,AK110)</f>
        <v>0</v>
      </c>
      <c r="AP97" s="188" t="str">
        <f t="shared" si="1434"/>
        <v/>
      </c>
      <c r="AQ97" s="188" t="str">
        <f>IF((AP97&lt;&gt;""),IF(OR($F97&lt;&gt;$G97,PrSettings!$M$4="●"),(($F97-$G97)=(AM97-AN97))*1,0),"")</f>
        <v/>
      </c>
      <c r="AR97" s="188" t="str">
        <f t="shared" si="1496"/>
        <v/>
      </c>
      <c r="AS97" s="188" t="str">
        <f>IF(AP97&lt;&gt;"",IF(ABS($F97-$G97)&gt;=PrSettings!$M$7,(ABS($F97-$G97-AM97+AN97)&lt;=1)*1,IF(AND(AP97,$F97=$G97,$F97&gt;=PrSettings!$M$6),(ABS(AM97-$F97)&lt;=1)*1,IF(AND(AP97,$F97+$G97&gt;=PrSettings!$M$8),(ABS(AM97-$F97)+ABS(AN97-$G97)&lt;=1)*1,""))),"")</f>
        <v/>
      </c>
      <c r="AT97" s="294" t="str">
        <f t="shared" si="1435"/>
        <v/>
      </c>
      <c r="AV97" s="186" t="str">
        <f t="shared" si="1497"/>
        <v/>
      </c>
      <c r="AW97" s="187" t="str">
        <f t="shared" si="1498"/>
        <v/>
      </c>
      <c r="AX97" s="188" t="str">
        <f t="shared" si="1499"/>
        <v/>
      </c>
      <c r="AY97" s="187" t="str">
        <f t="shared" si="1500"/>
        <v/>
      </c>
      <c r="AZ97" s="222"/>
      <c r="BA97" s="222"/>
      <c r="BB97" s="303">
        <f>COUNTIF(AV$107:AV$114,AX110)+COUNTIF(AX$107:AX$114,AX110)</f>
        <v>0</v>
      </c>
      <c r="BC97" s="188" t="str">
        <f t="shared" si="1436"/>
        <v/>
      </c>
      <c r="BD97" s="188" t="str">
        <f>IF((BC97&lt;&gt;""),IF(OR($F97&lt;&gt;$G97,PrSettings!$M$4="●"),(($F97-$G97)=(AZ97-BA97))*1,0),"")</f>
        <v/>
      </c>
      <c r="BE97" s="188" t="str">
        <f t="shared" si="1501"/>
        <v/>
      </c>
      <c r="BF97" s="188" t="str">
        <f>IF(BC97&lt;&gt;"",IF(ABS($F97-$G97)&gt;=PrSettings!$M$7,(ABS($F97-$G97-AZ97+BA97)&lt;=1)*1,IF(AND(BC97,$F97=$G97,$F97&gt;=PrSettings!$M$6),(ABS(AZ97-$F97)&lt;=1)*1,IF(AND(BC97,$F97+$G97&gt;=PrSettings!$M$8),(ABS(AZ97-$F97)+ABS(BA97-$G97)&lt;=1)*1,""))),"")</f>
        <v/>
      </c>
      <c r="BG97" s="294" t="str">
        <f t="shared" si="1437"/>
        <v/>
      </c>
      <c r="BI97" s="186" t="str">
        <f t="shared" si="1502"/>
        <v/>
      </c>
      <c r="BJ97" s="187" t="str">
        <f t="shared" si="1503"/>
        <v/>
      </c>
      <c r="BK97" s="188" t="str">
        <f t="shared" si="1504"/>
        <v/>
      </c>
      <c r="BL97" s="187" t="str">
        <f t="shared" si="1505"/>
        <v/>
      </c>
      <c r="BM97" s="222"/>
      <c r="BN97" s="222"/>
      <c r="BO97" s="303">
        <f>COUNTIF(BI$107:BI$114,BK110)+COUNTIF(BK$107:BK$114,BK110)</f>
        <v>0</v>
      </c>
      <c r="BP97" s="188" t="str">
        <f t="shared" si="1438"/>
        <v/>
      </c>
      <c r="BQ97" s="188" t="str">
        <f>IF((BP97&lt;&gt;""),IF(OR($F97&lt;&gt;$G97,PrSettings!$M$4="●"),(($F97-$G97)=(BM97-BN97))*1,0),"")</f>
        <v/>
      </c>
      <c r="BR97" s="188" t="str">
        <f t="shared" si="1506"/>
        <v/>
      </c>
      <c r="BS97" s="188" t="str">
        <f>IF(BP97&lt;&gt;"",IF(ABS($F97-$G97)&gt;=PrSettings!$M$7,(ABS($F97-$G97-BM97+BN97)&lt;=1)*1,IF(AND(BP97,$F97=$G97,$F97&gt;=PrSettings!$M$6),(ABS(BM97-$F97)&lt;=1)*1,IF(AND(BP97,$F97+$G97&gt;=PrSettings!$M$8),(ABS(BM97-$F97)+ABS(BN97-$G97)&lt;=1)*1,""))),"")</f>
        <v/>
      </c>
      <c r="BT97" s="294" t="str">
        <f t="shared" si="1439"/>
        <v/>
      </c>
      <c r="BV97" s="186" t="str">
        <f t="shared" si="1507"/>
        <v/>
      </c>
      <c r="BW97" s="187" t="str">
        <f t="shared" si="1508"/>
        <v/>
      </c>
      <c r="BX97" s="188" t="str">
        <f t="shared" si="1509"/>
        <v/>
      </c>
      <c r="BY97" s="187" t="str">
        <f t="shared" si="1510"/>
        <v/>
      </c>
      <c r="BZ97" s="222"/>
      <c r="CA97" s="222"/>
      <c r="CB97" s="303">
        <f>COUNTIF(BV$107:BV$114,BX110)+COUNTIF(BX$107:BX$114,BX110)</f>
        <v>0</v>
      </c>
      <c r="CC97" s="188" t="str">
        <f t="shared" si="1440"/>
        <v/>
      </c>
      <c r="CD97" s="188" t="str">
        <f>IF((CC97&lt;&gt;""),IF(OR($F97&lt;&gt;$G97,PrSettings!$M$4="●"),(($F97-$G97)=(BZ97-CA97))*1,0),"")</f>
        <v/>
      </c>
      <c r="CE97" s="188" t="str">
        <f t="shared" si="1511"/>
        <v/>
      </c>
      <c r="CF97" s="188" t="str">
        <f>IF(CC97&lt;&gt;"",IF(ABS($F97-$G97)&gt;=PrSettings!$M$7,(ABS($F97-$G97-BZ97+CA97)&lt;=1)*1,IF(AND(CC97,$F97=$G97,$F97&gt;=PrSettings!$M$6),(ABS(BZ97-$F97)&lt;=1)*1,IF(AND(CC97,$F97+$G97&gt;=PrSettings!$M$8),(ABS(BZ97-$F97)+ABS(CA97-$G97)&lt;=1)*1,""))),"")</f>
        <v/>
      </c>
      <c r="CG97" s="294" t="str">
        <f t="shared" si="1441"/>
        <v/>
      </c>
      <c r="CI97" s="186" t="str">
        <f t="shared" si="1512"/>
        <v/>
      </c>
      <c r="CJ97" s="187" t="str">
        <f t="shared" si="1513"/>
        <v/>
      </c>
      <c r="CK97" s="188" t="str">
        <f t="shared" si="1514"/>
        <v/>
      </c>
      <c r="CL97" s="187" t="str">
        <f t="shared" si="1515"/>
        <v/>
      </c>
      <c r="CM97" s="222"/>
      <c r="CN97" s="222"/>
      <c r="CO97" s="303">
        <f>COUNTIF(CI$107:CI$114,CK110)+COUNTIF(CK$107:CK$114,CK110)</f>
        <v>0</v>
      </c>
      <c r="CP97" s="188" t="str">
        <f t="shared" si="1442"/>
        <v/>
      </c>
      <c r="CQ97" s="188" t="str">
        <f>IF((CP97&lt;&gt;""),IF(OR($F97&lt;&gt;$G97,PrSettings!$M$4="●"),(($F97-$G97)=(CM97-CN97))*1,0),"")</f>
        <v/>
      </c>
      <c r="CR97" s="188" t="str">
        <f t="shared" si="1516"/>
        <v/>
      </c>
      <c r="CS97" s="188" t="str">
        <f>IF(CP97&lt;&gt;"",IF(ABS($F97-$G97)&gt;=PrSettings!$M$7,(ABS($F97-$G97-CM97+CN97)&lt;=1)*1,IF(AND(CP97,$F97=$G97,$F97&gt;=PrSettings!$M$6),(ABS(CM97-$F97)&lt;=1)*1,IF(AND(CP97,$F97+$G97&gt;=PrSettings!$M$8),(ABS(CM97-$F97)+ABS(CN97-$G97)&lt;=1)*1,""))),"")</f>
        <v/>
      </c>
      <c r="CT97" s="294" t="str">
        <f t="shared" si="1443"/>
        <v/>
      </c>
      <c r="CV97" s="186" t="str">
        <f t="shared" si="1517"/>
        <v/>
      </c>
      <c r="CW97" s="187" t="str">
        <f t="shared" si="1518"/>
        <v/>
      </c>
      <c r="CX97" s="188" t="str">
        <f t="shared" si="1519"/>
        <v/>
      </c>
      <c r="CY97" s="187" t="str">
        <f t="shared" si="1520"/>
        <v/>
      </c>
      <c r="CZ97" s="222"/>
      <c r="DA97" s="222"/>
      <c r="DB97" s="303">
        <f>COUNTIF(CV$107:CV$114,CX110)+COUNTIF(CX$107:CX$114,CX110)</f>
        <v>0</v>
      </c>
      <c r="DC97" s="188" t="str">
        <f t="shared" si="1444"/>
        <v/>
      </c>
      <c r="DD97" s="188" t="str">
        <f>IF((DC97&lt;&gt;""),IF(OR($F97&lt;&gt;$G97,PrSettings!$M$4="●"),(($F97-$G97)=(CZ97-DA97))*1,0),"")</f>
        <v/>
      </c>
      <c r="DE97" s="188" t="str">
        <f t="shared" si="1521"/>
        <v/>
      </c>
      <c r="DF97" s="188" t="str">
        <f>IF(DC97&lt;&gt;"",IF(ABS($F97-$G97)&gt;=PrSettings!$M$7,(ABS($F97-$G97-CZ97+DA97)&lt;=1)*1,IF(AND(DC97,$F97=$G97,$F97&gt;=PrSettings!$M$6),(ABS(CZ97-$F97)&lt;=1)*1,IF(AND(DC97,$F97+$G97&gt;=PrSettings!$M$8),(ABS(CZ97-$F97)+ABS(DA97-$G97)&lt;=1)*1,""))),"")</f>
        <v/>
      </c>
      <c r="DG97" s="294" t="str">
        <f t="shared" si="1445"/>
        <v/>
      </c>
      <c r="DI97" s="186" t="str">
        <f t="shared" si="1522"/>
        <v/>
      </c>
      <c r="DJ97" s="187" t="str">
        <f t="shared" si="1523"/>
        <v/>
      </c>
      <c r="DK97" s="188" t="str">
        <f t="shared" si="1524"/>
        <v/>
      </c>
      <c r="DL97" s="187" t="str">
        <f t="shared" si="1525"/>
        <v/>
      </c>
      <c r="DM97" s="222"/>
      <c r="DN97" s="222"/>
      <c r="DO97" s="303">
        <f>COUNTIF(DI$107:DI$114,DK110)+COUNTIF(DK$107:DK$114,DK110)</f>
        <v>0</v>
      </c>
      <c r="DP97" s="188" t="str">
        <f t="shared" si="1446"/>
        <v/>
      </c>
      <c r="DQ97" s="188" t="str">
        <f>IF((DP97&lt;&gt;""),IF(OR($F97&lt;&gt;$G97,PrSettings!$M$4="●"),(($F97-$G97)=(DM97-DN97))*1,0),"")</f>
        <v/>
      </c>
      <c r="DR97" s="188" t="str">
        <f t="shared" si="1526"/>
        <v/>
      </c>
      <c r="DS97" s="188" t="str">
        <f>IF(DP97&lt;&gt;"",IF(ABS($F97-$G97)&gt;=PrSettings!$M$7,(ABS($F97-$G97-DM97+DN97)&lt;=1)*1,IF(AND(DP97,$F97=$G97,$F97&gt;=PrSettings!$M$6),(ABS(DM97-$F97)&lt;=1)*1,IF(AND(DP97,$F97+$G97&gt;=PrSettings!$M$8),(ABS(DM97-$F97)+ABS(DN97-$G97)&lt;=1)*1,""))),"")</f>
        <v/>
      </c>
      <c r="DT97" s="294" t="str">
        <f t="shared" si="1447"/>
        <v/>
      </c>
      <c r="DV97" s="186" t="str">
        <f t="shared" si="1527"/>
        <v/>
      </c>
      <c r="DW97" s="187" t="str">
        <f t="shared" si="1528"/>
        <v/>
      </c>
      <c r="DX97" s="188" t="str">
        <f t="shared" si="1529"/>
        <v/>
      </c>
      <c r="DY97" s="187" t="str">
        <f t="shared" si="1530"/>
        <v/>
      </c>
      <c r="DZ97" s="222"/>
      <c r="EA97" s="222"/>
      <c r="EB97" s="303">
        <f>COUNTIF(DV$107:DV$114,DX110)+COUNTIF(DX$107:DX$114,DX110)</f>
        <v>0</v>
      </c>
      <c r="EC97" s="188" t="str">
        <f t="shared" si="1448"/>
        <v/>
      </c>
      <c r="ED97" s="188" t="str">
        <f>IF((EC97&lt;&gt;""),IF(OR($F97&lt;&gt;$G97,PrSettings!$M$4="●"),(($F97-$G97)=(DZ97-EA97))*1,0),"")</f>
        <v/>
      </c>
      <c r="EE97" s="188" t="str">
        <f t="shared" si="1531"/>
        <v/>
      </c>
      <c r="EF97" s="188" t="str">
        <f>IF(EC97&lt;&gt;"",IF(ABS($F97-$G97)&gt;=PrSettings!$M$7,(ABS($F97-$G97-DZ97+EA97)&lt;=1)*1,IF(AND(EC97,$F97=$G97,$F97&gt;=PrSettings!$M$6),(ABS(DZ97-$F97)&lt;=1)*1,IF(AND(EC97,$F97+$G97&gt;=PrSettings!$M$8),(ABS(DZ97-$F97)+ABS(EA97-$G97)&lt;=1)*1,""))),"")</f>
        <v/>
      </c>
      <c r="EG97" s="294" t="str">
        <f t="shared" si="1449"/>
        <v/>
      </c>
      <c r="EI97" s="186" t="str">
        <f t="shared" si="1532"/>
        <v/>
      </c>
      <c r="EJ97" s="187" t="str">
        <f t="shared" si="1533"/>
        <v/>
      </c>
      <c r="EK97" s="188" t="str">
        <f t="shared" si="1534"/>
        <v/>
      </c>
      <c r="EL97" s="187" t="str">
        <f t="shared" si="1535"/>
        <v/>
      </c>
      <c r="EM97" s="222"/>
      <c r="EN97" s="222"/>
      <c r="EO97" s="303">
        <f>COUNTIF(EI$107:EI$114,EK110)+COUNTIF(EK$107:EK$114,EK110)</f>
        <v>0</v>
      </c>
      <c r="EP97" s="188" t="str">
        <f t="shared" si="1450"/>
        <v/>
      </c>
      <c r="EQ97" s="188" t="str">
        <f>IF((EP97&lt;&gt;""),IF(OR($F97&lt;&gt;$G97,PrSettings!$M$4="●"),(($F97-$G97)=(EM97-EN97))*1,0),"")</f>
        <v/>
      </c>
      <c r="ER97" s="188" t="str">
        <f t="shared" si="1536"/>
        <v/>
      </c>
      <c r="ES97" s="188" t="str">
        <f>IF(EP97&lt;&gt;"",IF(ABS($F97-$G97)&gt;=PrSettings!$M$7,(ABS($F97-$G97-EM97+EN97)&lt;=1)*1,IF(AND(EP97,$F97=$G97,$F97&gt;=PrSettings!$M$6),(ABS(EM97-$F97)&lt;=1)*1,IF(AND(EP97,$F97+$G97&gt;=PrSettings!$M$8),(ABS(EM97-$F97)+ABS(EN97-$G97)&lt;=1)*1,""))),"")</f>
        <v/>
      </c>
      <c r="ET97" s="294" t="str">
        <f t="shared" si="1451"/>
        <v/>
      </c>
      <c r="EV97" s="186" t="str">
        <f t="shared" si="1537"/>
        <v/>
      </c>
      <c r="EW97" s="187" t="str">
        <f t="shared" si="1538"/>
        <v/>
      </c>
      <c r="EX97" s="188" t="str">
        <f t="shared" si="1539"/>
        <v/>
      </c>
      <c r="EY97" s="187" t="str">
        <f t="shared" si="1540"/>
        <v/>
      </c>
      <c r="EZ97" s="222"/>
      <c r="FA97" s="222"/>
      <c r="FB97" s="303">
        <f>COUNTIF(EV$107:EV$114,EX110)+COUNTIF(EX$107:EX$114,EX110)</f>
        <v>0</v>
      </c>
      <c r="FC97" s="188" t="str">
        <f t="shared" si="1452"/>
        <v/>
      </c>
      <c r="FD97" s="188" t="str">
        <f>IF((FC97&lt;&gt;""),IF(OR($F97&lt;&gt;$G97,PrSettings!$M$4="●"),(($F97-$G97)=(EZ97-FA97))*1,0),"")</f>
        <v/>
      </c>
      <c r="FE97" s="188" t="str">
        <f t="shared" si="1541"/>
        <v/>
      </c>
      <c r="FF97" s="188" t="str">
        <f>IF(FC97&lt;&gt;"",IF(ABS($F97-$G97)&gt;=PrSettings!$M$7,(ABS($F97-$G97-EZ97+FA97)&lt;=1)*1,IF(AND(FC97,$F97=$G97,$F97&gt;=PrSettings!$M$6),(ABS(EZ97-$F97)&lt;=1)*1,IF(AND(FC97,$F97+$G97&gt;=PrSettings!$M$8),(ABS(EZ97-$F97)+ABS(FA97-$G97)&lt;=1)*1,""))),"")</f>
        <v/>
      </c>
      <c r="FG97" s="294" t="str">
        <f t="shared" si="1453"/>
        <v/>
      </c>
      <c r="FI97" s="186" t="str">
        <f t="shared" si="1542"/>
        <v/>
      </c>
      <c r="FJ97" s="187" t="str">
        <f t="shared" si="1543"/>
        <v/>
      </c>
      <c r="FK97" s="188" t="str">
        <f t="shared" si="1544"/>
        <v/>
      </c>
      <c r="FL97" s="187" t="str">
        <f t="shared" si="1545"/>
        <v/>
      </c>
      <c r="FM97" s="222"/>
      <c r="FN97" s="222"/>
      <c r="FO97" s="303">
        <f>COUNTIF(FI$107:FI$114,FK110)+COUNTIF(FK$107:FK$114,FK110)</f>
        <v>0</v>
      </c>
      <c r="FP97" s="188" t="str">
        <f t="shared" si="1454"/>
        <v/>
      </c>
      <c r="FQ97" s="188" t="str">
        <f>IF((FP97&lt;&gt;""),IF(OR($F97&lt;&gt;$G97,PrSettings!$M$4="●"),(($F97-$G97)=(FM97-FN97))*1,0),"")</f>
        <v/>
      </c>
      <c r="FR97" s="188" t="str">
        <f t="shared" si="1546"/>
        <v/>
      </c>
      <c r="FS97" s="188" t="str">
        <f>IF(FP97&lt;&gt;"",IF(ABS($F97-$G97)&gt;=PrSettings!$M$7,(ABS($F97-$G97-FM97+FN97)&lt;=1)*1,IF(AND(FP97,$F97=$G97,$F97&gt;=PrSettings!$M$6),(ABS(FM97-$F97)&lt;=1)*1,IF(AND(FP97,$F97+$G97&gt;=PrSettings!$M$8),(ABS(FM97-$F97)+ABS(FN97-$G97)&lt;=1)*1,""))),"")</f>
        <v/>
      </c>
      <c r="FT97" s="294" t="str">
        <f t="shared" si="1455"/>
        <v/>
      </c>
      <c r="FV97" s="186" t="str">
        <f t="shared" si="1547"/>
        <v/>
      </c>
      <c r="FW97" s="187" t="str">
        <f t="shared" si="1548"/>
        <v/>
      </c>
      <c r="FX97" s="188" t="str">
        <f t="shared" si="1549"/>
        <v/>
      </c>
      <c r="FY97" s="187" t="str">
        <f t="shared" si="1550"/>
        <v/>
      </c>
      <c r="FZ97" s="222"/>
      <c r="GA97" s="222"/>
      <c r="GB97" s="303">
        <f>COUNTIF(FV$107:FV$114,FX110)+COUNTIF(FX$107:FX$114,FX110)</f>
        <v>0</v>
      </c>
      <c r="GC97" s="188" t="str">
        <f t="shared" si="1456"/>
        <v/>
      </c>
      <c r="GD97" s="188" t="str">
        <f>IF((GC97&lt;&gt;""),IF(OR($F97&lt;&gt;$G97,PrSettings!$M$4="●"),(($F97-$G97)=(FZ97-GA97))*1,0),"")</f>
        <v/>
      </c>
      <c r="GE97" s="188" t="str">
        <f t="shared" si="1551"/>
        <v/>
      </c>
      <c r="GF97" s="188" t="str">
        <f>IF(GC97&lt;&gt;"",IF(ABS($F97-$G97)&gt;=PrSettings!$M$7,(ABS($F97-$G97-FZ97+GA97)&lt;=1)*1,IF(AND(GC97,$F97=$G97,$F97&gt;=PrSettings!$M$6),(ABS(FZ97-$F97)&lt;=1)*1,IF(AND(GC97,$F97+$G97&gt;=PrSettings!$M$8),(ABS(FZ97-$F97)+ABS(GA97-$G97)&lt;=1)*1,""))),"")</f>
        <v/>
      </c>
      <c r="GG97" s="294" t="str">
        <f t="shared" si="1457"/>
        <v/>
      </c>
      <c r="GI97" s="186" t="str">
        <f t="shared" si="1552"/>
        <v/>
      </c>
      <c r="GJ97" s="187" t="str">
        <f t="shared" si="1553"/>
        <v/>
      </c>
      <c r="GK97" s="188" t="str">
        <f t="shared" si="1554"/>
        <v/>
      </c>
      <c r="GL97" s="187" t="str">
        <f t="shared" si="1555"/>
        <v/>
      </c>
      <c r="GM97" s="222"/>
      <c r="GN97" s="222"/>
      <c r="GO97" s="303">
        <f>COUNTIF(GI$107:GI$114,GK110)+COUNTIF(GK$107:GK$114,GK110)</f>
        <v>0</v>
      </c>
      <c r="GP97" s="188" t="str">
        <f t="shared" si="1458"/>
        <v/>
      </c>
      <c r="GQ97" s="188" t="str">
        <f>IF((GP97&lt;&gt;""),IF(OR($F97&lt;&gt;$G97,PrSettings!$M$4="●"),(($F97-$G97)=(GM97-GN97))*1,0),"")</f>
        <v/>
      </c>
      <c r="GR97" s="188" t="str">
        <f t="shared" si="1556"/>
        <v/>
      </c>
      <c r="GS97" s="188" t="str">
        <f>IF(GP97&lt;&gt;"",IF(ABS($F97-$G97)&gt;=PrSettings!$M$7,(ABS($F97-$G97-GM97+GN97)&lt;=1)*1,IF(AND(GP97,$F97=$G97,$F97&gt;=PrSettings!$M$6),(ABS(GM97-$F97)&lt;=1)*1,IF(AND(GP97,$F97+$G97&gt;=PrSettings!$M$8),(ABS(GM97-$F97)+ABS(GN97-$G97)&lt;=1)*1,""))),"")</f>
        <v/>
      </c>
      <c r="GT97" s="294" t="str">
        <f t="shared" si="1459"/>
        <v/>
      </c>
      <c r="GV97" s="186" t="str">
        <f t="shared" si="1557"/>
        <v/>
      </c>
      <c r="GW97" s="187" t="str">
        <f t="shared" si="1558"/>
        <v/>
      </c>
      <c r="GX97" s="188" t="str">
        <f t="shared" si="1559"/>
        <v/>
      </c>
      <c r="GY97" s="187" t="str">
        <f t="shared" si="1560"/>
        <v/>
      </c>
      <c r="GZ97" s="222"/>
      <c r="HA97" s="222"/>
      <c r="HB97" s="303">
        <f>COUNTIF(GV$107:GV$114,GX110)+COUNTIF(GX$107:GX$114,GX110)</f>
        <v>0</v>
      </c>
      <c r="HC97" s="188" t="str">
        <f t="shared" si="1460"/>
        <v/>
      </c>
      <c r="HD97" s="188" t="str">
        <f>IF((HC97&lt;&gt;""),IF(OR($F97&lt;&gt;$G97,PrSettings!$M$4="●"),(($F97-$G97)=(GZ97-HA97))*1,0),"")</f>
        <v/>
      </c>
      <c r="HE97" s="188" t="str">
        <f t="shared" si="1561"/>
        <v/>
      </c>
      <c r="HF97" s="188" t="str">
        <f>IF(HC97&lt;&gt;"",IF(ABS($F97-$G97)&gt;=PrSettings!$M$7,(ABS($F97-$G97-GZ97+HA97)&lt;=1)*1,IF(AND(HC97,$F97=$G97,$F97&gt;=PrSettings!$M$6),(ABS(GZ97-$F97)&lt;=1)*1,IF(AND(HC97,$F97+$G97&gt;=PrSettings!$M$8),(ABS(GZ97-$F97)+ABS(HA97-$G97)&lt;=1)*1,""))),"")</f>
        <v/>
      </c>
      <c r="HG97" s="294" t="str">
        <f t="shared" si="1461"/>
        <v/>
      </c>
      <c r="HI97" s="186" t="str">
        <f t="shared" si="1562"/>
        <v/>
      </c>
      <c r="HJ97" s="187" t="str">
        <f t="shared" si="1563"/>
        <v/>
      </c>
      <c r="HK97" s="188" t="str">
        <f t="shared" si="1564"/>
        <v/>
      </c>
      <c r="HL97" s="187" t="str">
        <f t="shared" si="1565"/>
        <v/>
      </c>
      <c r="HM97" s="222"/>
      <c r="HN97" s="222"/>
      <c r="HO97" s="303">
        <f>COUNTIF(HI$107:HI$114,HK110)+COUNTIF(HK$107:HK$114,HK110)</f>
        <v>0</v>
      </c>
      <c r="HP97" s="188" t="str">
        <f t="shared" si="1462"/>
        <v/>
      </c>
      <c r="HQ97" s="188" t="str">
        <f>IF((HP97&lt;&gt;""),IF(OR($F97&lt;&gt;$G97,PrSettings!$M$4="●"),(($F97-$G97)=(HM97-HN97))*1,0),"")</f>
        <v/>
      </c>
      <c r="HR97" s="188" t="str">
        <f t="shared" si="1566"/>
        <v/>
      </c>
      <c r="HS97" s="188" t="str">
        <f>IF(HP97&lt;&gt;"",IF(ABS($F97-$G97)&gt;=PrSettings!$M$7,(ABS($F97-$G97-HM97+HN97)&lt;=1)*1,IF(AND(HP97,$F97=$G97,$F97&gt;=PrSettings!$M$6),(ABS(HM97-$F97)&lt;=1)*1,IF(AND(HP97,$F97+$G97&gt;=PrSettings!$M$8),(ABS(HM97-$F97)+ABS(HN97-$G97)&lt;=1)*1,""))),"")</f>
        <v/>
      </c>
      <c r="HT97" s="294" t="str">
        <f t="shared" si="1463"/>
        <v/>
      </c>
      <c r="HV97" s="186" t="str">
        <f t="shared" si="1567"/>
        <v/>
      </c>
      <c r="HW97" s="187" t="str">
        <f t="shared" si="1568"/>
        <v/>
      </c>
      <c r="HX97" s="188" t="str">
        <f t="shared" si="1569"/>
        <v/>
      </c>
      <c r="HY97" s="187" t="str">
        <f t="shared" si="1570"/>
        <v/>
      </c>
      <c r="HZ97" s="222"/>
      <c r="IA97" s="222"/>
      <c r="IB97" s="303">
        <f>COUNTIF(HV$107:HV$114,HX110)+COUNTIF(HX$107:HX$114,HX110)</f>
        <v>0</v>
      </c>
      <c r="IC97" s="188" t="str">
        <f t="shared" si="1464"/>
        <v/>
      </c>
      <c r="ID97" s="188" t="str">
        <f>IF((IC97&lt;&gt;""),IF(OR($F97&lt;&gt;$G97,PrSettings!$M$4="●"),(($F97-$G97)=(HZ97-IA97))*1,0),"")</f>
        <v/>
      </c>
      <c r="IE97" s="188" t="str">
        <f t="shared" si="1571"/>
        <v/>
      </c>
      <c r="IF97" s="188" t="str">
        <f>IF(IC97&lt;&gt;"",IF(ABS($F97-$G97)&gt;=PrSettings!$M$7,(ABS($F97-$G97-HZ97+IA97)&lt;=1)*1,IF(AND(IC97,$F97=$G97,$F97&gt;=PrSettings!$M$6),(ABS(HZ97-$F97)&lt;=1)*1,IF(AND(IC97,$F97+$G97&gt;=PrSettings!$M$8),(ABS(HZ97-$F97)+ABS(IA97-$G97)&lt;=1)*1,""))),"")</f>
        <v/>
      </c>
      <c r="IG97" s="294" t="str">
        <f t="shared" si="1465"/>
        <v/>
      </c>
      <c r="II97" s="186" t="str">
        <f t="shared" si="1572"/>
        <v/>
      </c>
      <c r="IJ97" s="187" t="str">
        <f t="shared" si="1573"/>
        <v/>
      </c>
      <c r="IK97" s="188" t="str">
        <f t="shared" si="1574"/>
        <v/>
      </c>
      <c r="IL97" s="187" t="str">
        <f t="shared" si="1575"/>
        <v/>
      </c>
      <c r="IM97" s="222"/>
      <c r="IN97" s="222"/>
      <c r="IO97" s="303">
        <f>COUNTIF(II$107:II$114,IK110)+COUNTIF(IK$107:IK$114,IK110)</f>
        <v>0</v>
      </c>
      <c r="IP97" s="188" t="str">
        <f t="shared" si="1466"/>
        <v/>
      </c>
      <c r="IQ97" s="188" t="str">
        <f>IF((IP97&lt;&gt;""),IF(OR($F97&lt;&gt;$G97,PrSettings!$M$4="●"),(($F97-$G97)=(IM97-IN97))*1,0),"")</f>
        <v/>
      </c>
      <c r="IR97" s="188" t="str">
        <f t="shared" si="1576"/>
        <v/>
      </c>
      <c r="IS97" s="188" t="str">
        <f>IF(IP97&lt;&gt;"",IF(ABS($F97-$G97)&gt;=PrSettings!$M$7,(ABS($F97-$G97-IM97+IN97)&lt;=1)*1,IF(AND(IP97,$F97=$G97,$F97&gt;=PrSettings!$M$6),(ABS(IM97-$F97)&lt;=1)*1,IF(AND(IP97,$F97+$G97&gt;=PrSettings!$M$8),(ABS(IM97-$F97)+ABS(IN97-$G97)&lt;=1)*1,""))),"")</f>
        <v/>
      </c>
      <c r="IT97" s="294" t="str">
        <f t="shared" si="1467"/>
        <v/>
      </c>
      <c r="IV97" s="186" t="str">
        <f t="shared" si="1577"/>
        <v/>
      </c>
      <c r="IW97" s="187" t="str">
        <f t="shared" si="1578"/>
        <v/>
      </c>
      <c r="IX97" s="188" t="str">
        <f t="shared" si="1579"/>
        <v/>
      </c>
      <c r="IY97" s="187" t="str">
        <f t="shared" si="1580"/>
        <v/>
      </c>
      <c r="IZ97" s="222"/>
      <c r="JA97" s="222"/>
      <c r="JB97" s="303">
        <f>COUNTIF(IV$107:IV$114,IX110)+COUNTIF(IX$107:IX$114,IX110)</f>
        <v>0</v>
      </c>
      <c r="JC97" s="188" t="str">
        <f t="shared" si="1468"/>
        <v/>
      </c>
      <c r="JD97" s="188" t="str">
        <f>IF((JC97&lt;&gt;""),IF(OR($F97&lt;&gt;$G97,PrSettings!$M$4="●"),(($F97-$G97)=(IZ97-JA97))*1,0),"")</f>
        <v/>
      </c>
      <c r="JE97" s="188" t="str">
        <f t="shared" si="1581"/>
        <v/>
      </c>
      <c r="JF97" s="188" t="str">
        <f>IF(JC97&lt;&gt;"",IF(ABS($F97-$G97)&gt;=PrSettings!$M$7,(ABS($F97-$G97-IZ97+JA97)&lt;=1)*1,IF(AND(JC97,$F97=$G97,$F97&gt;=PrSettings!$M$6),(ABS(IZ97-$F97)&lt;=1)*1,IF(AND(JC97,$F97+$G97&gt;=PrSettings!$M$8),(ABS(IZ97-$F97)+ABS(JA97-$G97)&lt;=1)*1,""))),"")</f>
        <v/>
      </c>
      <c r="JG97" s="294" t="str">
        <f t="shared" si="1469"/>
        <v/>
      </c>
      <c r="JI97" s="186" t="str">
        <f t="shared" si="1582"/>
        <v/>
      </c>
      <c r="JJ97" s="187" t="str">
        <f t="shared" si="1583"/>
        <v/>
      </c>
      <c r="JK97" s="188" t="str">
        <f t="shared" si="1584"/>
        <v/>
      </c>
      <c r="JL97" s="187" t="str">
        <f t="shared" si="1585"/>
        <v/>
      </c>
      <c r="JM97" s="222"/>
      <c r="JN97" s="222"/>
      <c r="JO97" s="303">
        <f>COUNTIF(JI$107:JI$114,JK110)+COUNTIF(JK$107:JK$114,JK110)</f>
        <v>0</v>
      </c>
      <c r="JP97" s="188" t="str">
        <f t="shared" si="1470"/>
        <v/>
      </c>
      <c r="JQ97" s="188" t="str">
        <f>IF((JP97&lt;&gt;""),IF(OR($F97&lt;&gt;$G97,PrSettings!$M$4="●"),(($F97-$G97)=(JM97-JN97))*1,0),"")</f>
        <v/>
      </c>
      <c r="JR97" s="188" t="str">
        <f t="shared" si="1586"/>
        <v/>
      </c>
      <c r="JS97" s="188" t="str">
        <f>IF(JP97&lt;&gt;"",IF(ABS($F97-$G97)&gt;=PrSettings!$M$7,(ABS($F97-$G97-JM97+JN97)&lt;=1)*1,IF(AND(JP97,$F97=$G97,$F97&gt;=PrSettings!$M$6),(ABS(JM97-$F97)&lt;=1)*1,IF(AND(JP97,$F97+$G97&gt;=PrSettings!$M$8),(ABS(JM97-$F97)+ABS(JN97-$G97)&lt;=1)*1,""))),"")</f>
        <v/>
      </c>
      <c r="JT97" s="294" t="str">
        <f t="shared" si="1471"/>
        <v/>
      </c>
      <c r="JV97" s="186" t="str">
        <f t="shared" si="1587"/>
        <v/>
      </c>
      <c r="JW97" s="187" t="str">
        <f t="shared" si="1588"/>
        <v/>
      </c>
      <c r="JX97" s="188" t="str">
        <f t="shared" si="1589"/>
        <v/>
      </c>
      <c r="JY97" s="187" t="str">
        <f t="shared" si="1590"/>
        <v/>
      </c>
      <c r="JZ97" s="222"/>
      <c r="KA97" s="222"/>
      <c r="KB97" s="303">
        <f>COUNTIF(JV$107:JV$114,JX110)+COUNTIF(JX$107:JX$114,JX110)</f>
        <v>0</v>
      </c>
      <c r="KC97" s="188" t="str">
        <f t="shared" si="1472"/>
        <v/>
      </c>
      <c r="KD97" s="188" t="str">
        <f>IF((KC97&lt;&gt;""),IF(OR($F97&lt;&gt;$G97,PrSettings!$M$4="●"),(($F97-$G97)=(JZ97-KA97))*1,0),"")</f>
        <v/>
      </c>
      <c r="KE97" s="188" t="str">
        <f t="shared" si="1591"/>
        <v/>
      </c>
      <c r="KF97" s="188" t="str">
        <f>IF(KC97&lt;&gt;"",IF(ABS($F97-$G97)&gt;=PrSettings!$M$7,(ABS($F97-$G97-JZ97+KA97)&lt;=1)*1,IF(AND(KC97,$F97=$G97,$F97&gt;=PrSettings!$M$6),(ABS(JZ97-$F97)&lt;=1)*1,IF(AND(KC97,$F97+$G97&gt;=PrSettings!$M$8),(ABS(JZ97-$F97)+ABS(KA97-$G97)&lt;=1)*1,""))),"")</f>
        <v/>
      </c>
      <c r="KG97" s="294" t="str">
        <f t="shared" si="1473"/>
        <v/>
      </c>
      <c r="KI97" s="186" t="str">
        <f t="shared" si="1592"/>
        <v/>
      </c>
      <c r="KJ97" s="187" t="str">
        <f t="shared" si="1593"/>
        <v/>
      </c>
      <c r="KK97" s="188" t="str">
        <f t="shared" si="1594"/>
        <v/>
      </c>
      <c r="KL97" s="187" t="str">
        <f t="shared" si="1595"/>
        <v/>
      </c>
      <c r="KM97" s="222"/>
      <c r="KN97" s="222"/>
      <c r="KO97" s="303">
        <f>COUNTIF(KI$107:KI$114,KK110)+COUNTIF(KK$107:KK$114,KK110)</f>
        <v>0</v>
      </c>
      <c r="KP97" s="188" t="str">
        <f t="shared" si="1474"/>
        <v/>
      </c>
      <c r="KQ97" s="188" t="str">
        <f>IF((KP97&lt;&gt;""),IF(OR($F97&lt;&gt;$G97,PrSettings!$M$4="●"),(($F97-$G97)=(KM97-KN97))*1,0),"")</f>
        <v/>
      </c>
      <c r="KR97" s="188" t="str">
        <f t="shared" si="1596"/>
        <v/>
      </c>
      <c r="KS97" s="188" t="str">
        <f>IF(KP97&lt;&gt;"",IF(ABS($F97-$G97)&gt;=PrSettings!$M$7,(ABS($F97-$G97-KM97+KN97)&lt;=1)*1,IF(AND(KP97,$F97=$G97,$F97&gt;=PrSettings!$M$6),(ABS(KM97-$F97)&lt;=1)*1,IF(AND(KP97,$F97+$G97&gt;=PrSettings!$M$8),(ABS(KM97-$F97)+ABS(KN97-$G97)&lt;=1)*1,""))),"")</f>
        <v/>
      </c>
      <c r="KT97" s="294" t="str">
        <f t="shared" si="1475"/>
        <v/>
      </c>
      <c r="KV97" s="186" t="str">
        <f t="shared" si="1597"/>
        <v/>
      </c>
      <c r="KW97" s="187" t="str">
        <f t="shared" si="1598"/>
        <v/>
      </c>
      <c r="KX97" s="188" t="str">
        <f t="shared" si="1599"/>
        <v/>
      </c>
      <c r="KY97" s="187" t="str">
        <f t="shared" si="1600"/>
        <v/>
      </c>
      <c r="KZ97" s="222"/>
      <c r="LA97" s="222"/>
      <c r="LB97" s="303">
        <f>COUNTIF(KV$107:KV$114,KX110)+COUNTIF(KX$107:KX$114,KX110)</f>
        <v>0</v>
      </c>
      <c r="LC97" s="188" t="str">
        <f t="shared" si="1476"/>
        <v/>
      </c>
      <c r="LD97" s="188" t="str">
        <f>IF((LC97&lt;&gt;""),IF(OR($F97&lt;&gt;$G97,PrSettings!$M$4="●"),(($F97-$G97)=(KZ97-LA97))*1,0),"")</f>
        <v/>
      </c>
      <c r="LE97" s="188" t="str">
        <f t="shared" si="1601"/>
        <v/>
      </c>
      <c r="LF97" s="188" t="str">
        <f>IF(LC97&lt;&gt;"",IF(ABS($F97-$G97)&gt;=PrSettings!$M$7,(ABS($F97-$G97-KZ97+LA97)&lt;=1)*1,IF(AND(LC97,$F97=$G97,$F97&gt;=PrSettings!$M$6),(ABS(KZ97-$F97)&lt;=1)*1,IF(AND(LC97,$F97+$G97&gt;=PrSettings!$M$8),(ABS(KZ97-$F97)+ABS(LA97-$G97)&lt;=1)*1,""))),"")</f>
        <v/>
      </c>
      <c r="LG97" s="294" t="str">
        <f t="shared" si="1477"/>
        <v/>
      </c>
      <c r="LI97" s="186" t="str">
        <f t="shared" si="1602"/>
        <v/>
      </c>
      <c r="LJ97" s="187" t="str">
        <f t="shared" si="1603"/>
        <v/>
      </c>
      <c r="LK97" s="188" t="str">
        <f t="shared" si="1604"/>
        <v/>
      </c>
      <c r="LL97" s="187" t="str">
        <f t="shared" si="1605"/>
        <v/>
      </c>
      <c r="LM97" s="222"/>
      <c r="LN97" s="222"/>
      <c r="LO97" s="303">
        <f>COUNTIF(LI$107:LI$114,LK110)+COUNTIF(LK$107:LK$114,LK110)</f>
        <v>0</v>
      </c>
      <c r="LP97" s="188" t="str">
        <f t="shared" si="1478"/>
        <v/>
      </c>
      <c r="LQ97" s="188" t="str">
        <f>IF((LP97&lt;&gt;""),IF(OR($F97&lt;&gt;$G97,PrSettings!$M$4="●"),(($F97-$G97)=(LM97-LN97))*1,0),"")</f>
        <v/>
      </c>
      <c r="LR97" s="188" t="str">
        <f t="shared" si="1606"/>
        <v/>
      </c>
      <c r="LS97" s="188" t="str">
        <f>IF(LP97&lt;&gt;"",IF(ABS($F97-$G97)&gt;=PrSettings!$M$7,(ABS($F97-$G97-LM97+LN97)&lt;=1)*1,IF(AND(LP97,$F97=$G97,$F97&gt;=PrSettings!$M$6),(ABS(LM97-$F97)&lt;=1)*1,IF(AND(LP97,$F97+$G97&gt;=PrSettings!$M$8),(ABS(LM97-$F97)+ABS(LN97-$G97)&lt;=1)*1,""))),"")</f>
        <v/>
      </c>
      <c r="LT97" s="294" t="str">
        <f t="shared" si="1479"/>
        <v/>
      </c>
      <c r="LV97" s="186" t="str">
        <f t="shared" si="1607"/>
        <v/>
      </c>
      <c r="LW97" s="187" t="str">
        <f t="shared" si="1608"/>
        <v/>
      </c>
      <c r="LX97" s="188" t="str">
        <f t="shared" si="1609"/>
        <v/>
      </c>
      <c r="LY97" s="187" t="str">
        <f t="shared" si="1610"/>
        <v/>
      </c>
      <c r="LZ97" s="222"/>
      <c r="MA97" s="222"/>
      <c r="MB97" s="303">
        <f>COUNTIF(LV$107:LV$114,LX110)+COUNTIF(LX$107:LX$114,LX110)</f>
        <v>0</v>
      </c>
      <c r="MC97" s="188" t="str">
        <f t="shared" si="1480"/>
        <v/>
      </c>
      <c r="MD97" s="188" t="str">
        <f>IF((MC97&lt;&gt;""),IF(OR($F97&lt;&gt;$G97,PrSettings!$M$4="●"),(($F97-$G97)=(LZ97-MA97))*1,0),"")</f>
        <v/>
      </c>
      <c r="ME97" s="188" t="str">
        <f t="shared" si="1611"/>
        <v/>
      </c>
      <c r="MF97" s="188" t="str">
        <f>IF(MC97&lt;&gt;"",IF(ABS($F97-$G97)&gt;=PrSettings!$M$7,(ABS($F97-$G97-LZ97+MA97)&lt;=1)*1,IF(AND(MC97,$F97=$G97,$F97&gt;=PrSettings!$M$6),(ABS(LZ97-$F97)&lt;=1)*1,IF(AND(MC97,$F97+$G97&gt;=PrSettings!$M$8),(ABS(LZ97-$F97)+ABS(MA97-$G97)&lt;=1)*1,""))),"")</f>
        <v/>
      </c>
      <c r="MG97" s="294" t="str">
        <f t="shared" si="1481"/>
        <v/>
      </c>
    </row>
    <row r="98" spans="1:345">
      <c r="B98" s="186" t="str">
        <f>IF(C98="","",INDEX(Groups!$C$7:$C$65,MATCH(C98,Groups!$D$7:$D$65,0)))</f>
        <v/>
      </c>
      <c r="C98" s="187" t="str">
        <f>'World Cup'!$Z$50</f>
        <v/>
      </c>
      <c r="D98" s="188" t="str">
        <f>IF(E98="","",INDEX(Groups!$C$7:$C$65,MATCH(E98,Groups!$D$7:$D$65,0)))</f>
        <v/>
      </c>
      <c r="E98" s="187" t="str">
        <f>'World Cup'!$AA$50</f>
        <v/>
      </c>
      <c r="F98" s="189" t="str">
        <f>IF(AND('World Cup'!$Z$51&lt;&gt;"",'World Cup'!$AA$51&lt;&gt;""),'World Cup'!$Z$51,"")</f>
        <v/>
      </c>
      <c r="G98" s="190" t="str">
        <f>IF(AND('World Cup'!$Z$51&lt;&gt;"",'World Cup'!$AA$51&lt;&gt;""),'World Cup'!$AA$51,"")</f>
        <v/>
      </c>
      <c r="I98" s="186" t="str">
        <f t="shared" si="1482"/>
        <v/>
      </c>
      <c r="J98" s="187" t="str">
        <f t="shared" si="1483"/>
        <v/>
      </c>
      <c r="K98" s="188" t="str">
        <f t="shared" si="1484"/>
        <v/>
      </c>
      <c r="L98" s="187" t="str">
        <f t="shared" si="1485"/>
        <v/>
      </c>
      <c r="M98" s="222"/>
      <c r="N98" s="222"/>
      <c r="O98" s="303">
        <f>COUNTIF(I$107:I$114,I111)+COUNTIF(K$107:K$114,I111)</f>
        <v>0</v>
      </c>
      <c r="P98" s="188" t="str">
        <f t="shared" si="1430"/>
        <v/>
      </c>
      <c r="Q98" s="188" t="str">
        <f>IF((P98&lt;&gt;""),IF(OR($F98&lt;&gt;$G98,PrSettings!$M$4="●"),(($F98-$G98)=(M98-N98))*1,0),"")</f>
        <v/>
      </c>
      <c r="R98" s="188" t="str">
        <f t="shared" si="1486"/>
        <v/>
      </c>
      <c r="S98" s="188" t="str">
        <f>IF(P98&lt;&gt;"",IF(ABS($F98-$G98)&gt;=PrSettings!$M$7,(ABS($F98-$G98-M98+N98)&lt;=1)*1,IF(AND(P98,$F98=$G98,$F98&gt;=PrSettings!$M$6),(ABS(M98-$F98)&lt;=1)*1,IF(AND(P98,$F98+$G98&gt;=PrSettings!$M$8),(ABS(M98-$F98)+ABS(N98-$G98)&lt;=1)*1,""))),"")</f>
        <v/>
      </c>
      <c r="T98" s="294" t="str">
        <f t="shared" si="1431"/>
        <v/>
      </c>
      <c r="V98" s="186" t="str">
        <f t="shared" si="1487"/>
        <v/>
      </c>
      <c r="W98" s="187" t="str">
        <f t="shared" si="1488"/>
        <v/>
      </c>
      <c r="X98" s="188" t="str">
        <f t="shared" si="1489"/>
        <v/>
      </c>
      <c r="Y98" s="187" t="str">
        <f t="shared" si="1490"/>
        <v/>
      </c>
      <c r="Z98" s="222"/>
      <c r="AA98" s="222"/>
      <c r="AB98" s="303">
        <f>COUNTIF(V$107:V$114,V111)+COUNTIF(X$107:X$114,V111)</f>
        <v>0</v>
      </c>
      <c r="AC98" s="188" t="str">
        <f t="shared" si="1432"/>
        <v/>
      </c>
      <c r="AD98" s="188" t="str">
        <f>IF((AC98&lt;&gt;""),IF(OR($F98&lt;&gt;$G98,PrSettings!$M$4="●"),(($F98-$G98)=(Z98-AA98))*1,0),"")</f>
        <v/>
      </c>
      <c r="AE98" s="188" t="str">
        <f t="shared" si="1491"/>
        <v/>
      </c>
      <c r="AF98" s="188" t="str">
        <f>IF(AC98&lt;&gt;"",IF(ABS($F98-$G98)&gt;=PrSettings!$M$7,(ABS($F98-$G98-Z98+AA98)&lt;=1)*1,IF(AND(AC98,$F98=$G98,$F98&gt;=PrSettings!$M$6),(ABS(Z98-$F98)&lt;=1)*1,IF(AND(AC98,$F98+$G98&gt;=PrSettings!$M$8),(ABS(Z98-$F98)+ABS(AA98-$G98)&lt;=1)*1,""))),"")</f>
        <v/>
      </c>
      <c r="AG98" s="294" t="str">
        <f t="shared" si="1433"/>
        <v/>
      </c>
      <c r="AI98" s="186" t="str">
        <f t="shared" si="1492"/>
        <v/>
      </c>
      <c r="AJ98" s="187" t="str">
        <f t="shared" si="1493"/>
        <v/>
      </c>
      <c r="AK98" s="188" t="str">
        <f t="shared" si="1494"/>
        <v/>
      </c>
      <c r="AL98" s="187" t="str">
        <f t="shared" si="1495"/>
        <v/>
      </c>
      <c r="AM98" s="222"/>
      <c r="AN98" s="222"/>
      <c r="AO98" s="303">
        <f>COUNTIF(AI$107:AI$114,AI111)+COUNTIF(AK$107:AK$114,AI111)</f>
        <v>0</v>
      </c>
      <c r="AP98" s="188" t="str">
        <f t="shared" si="1434"/>
        <v/>
      </c>
      <c r="AQ98" s="188" t="str">
        <f>IF((AP98&lt;&gt;""),IF(OR($F98&lt;&gt;$G98,PrSettings!$M$4="●"),(($F98-$G98)=(AM98-AN98))*1,0),"")</f>
        <v/>
      </c>
      <c r="AR98" s="188" t="str">
        <f t="shared" si="1496"/>
        <v/>
      </c>
      <c r="AS98" s="188" t="str">
        <f>IF(AP98&lt;&gt;"",IF(ABS($F98-$G98)&gt;=PrSettings!$M$7,(ABS($F98-$G98-AM98+AN98)&lt;=1)*1,IF(AND(AP98,$F98=$G98,$F98&gt;=PrSettings!$M$6),(ABS(AM98-$F98)&lt;=1)*1,IF(AND(AP98,$F98+$G98&gt;=PrSettings!$M$8),(ABS(AM98-$F98)+ABS(AN98-$G98)&lt;=1)*1,""))),"")</f>
        <v/>
      </c>
      <c r="AT98" s="294" t="str">
        <f t="shared" si="1435"/>
        <v/>
      </c>
      <c r="AV98" s="186" t="str">
        <f t="shared" si="1497"/>
        <v/>
      </c>
      <c r="AW98" s="187" t="str">
        <f t="shared" si="1498"/>
        <v/>
      </c>
      <c r="AX98" s="188" t="str">
        <f t="shared" si="1499"/>
        <v/>
      </c>
      <c r="AY98" s="187" t="str">
        <f t="shared" si="1500"/>
        <v/>
      </c>
      <c r="AZ98" s="222"/>
      <c r="BA98" s="222"/>
      <c r="BB98" s="303">
        <f>COUNTIF(AV$107:AV$114,AV111)+COUNTIF(AX$107:AX$114,AV111)</f>
        <v>0</v>
      </c>
      <c r="BC98" s="188" t="str">
        <f t="shared" si="1436"/>
        <v/>
      </c>
      <c r="BD98" s="188" t="str">
        <f>IF((BC98&lt;&gt;""),IF(OR($F98&lt;&gt;$G98,PrSettings!$M$4="●"),(($F98-$G98)=(AZ98-BA98))*1,0),"")</f>
        <v/>
      </c>
      <c r="BE98" s="188" t="str">
        <f t="shared" si="1501"/>
        <v/>
      </c>
      <c r="BF98" s="188" t="str">
        <f>IF(BC98&lt;&gt;"",IF(ABS($F98-$G98)&gt;=PrSettings!$M$7,(ABS($F98-$G98-AZ98+BA98)&lt;=1)*1,IF(AND(BC98,$F98=$G98,$F98&gt;=PrSettings!$M$6),(ABS(AZ98-$F98)&lt;=1)*1,IF(AND(BC98,$F98+$G98&gt;=PrSettings!$M$8),(ABS(AZ98-$F98)+ABS(BA98-$G98)&lt;=1)*1,""))),"")</f>
        <v/>
      </c>
      <c r="BG98" s="294" t="str">
        <f t="shared" si="1437"/>
        <v/>
      </c>
      <c r="BI98" s="186" t="str">
        <f t="shared" si="1502"/>
        <v/>
      </c>
      <c r="BJ98" s="187" t="str">
        <f t="shared" si="1503"/>
        <v/>
      </c>
      <c r="BK98" s="188" t="str">
        <f t="shared" si="1504"/>
        <v/>
      </c>
      <c r="BL98" s="187" t="str">
        <f t="shared" si="1505"/>
        <v/>
      </c>
      <c r="BM98" s="222"/>
      <c r="BN98" s="222"/>
      <c r="BO98" s="303">
        <f>COUNTIF(BI$107:BI$114,BI111)+COUNTIF(BK$107:BK$114,BI111)</f>
        <v>0</v>
      </c>
      <c r="BP98" s="188" t="str">
        <f t="shared" si="1438"/>
        <v/>
      </c>
      <c r="BQ98" s="188" t="str">
        <f>IF((BP98&lt;&gt;""),IF(OR($F98&lt;&gt;$G98,PrSettings!$M$4="●"),(($F98-$G98)=(BM98-BN98))*1,0),"")</f>
        <v/>
      </c>
      <c r="BR98" s="188" t="str">
        <f t="shared" si="1506"/>
        <v/>
      </c>
      <c r="BS98" s="188" t="str">
        <f>IF(BP98&lt;&gt;"",IF(ABS($F98-$G98)&gt;=PrSettings!$M$7,(ABS($F98-$G98-BM98+BN98)&lt;=1)*1,IF(AND(BP98,$F98=$G98,$F98&gt;=PrSettings!$M$6),(ABS(BM98-$F98)&lt;=1)*1,IF(AND(BP98,$F98+$G98&gt;=PrSettings!$M$8),(ABS(BM98-$F98)+ABS(BN98-$G98)&lt;=1)*1,""))),"")</f>
        <v/>
      </c>
      <c r="BT98" s="294" t="str">
        <f t="shared" si="1439"/>
        <v/>
      </c>
      <c r="BV98" s="186" t="str">
        <f t="shared" si="1507"/>
        <v/>
      </c>
      <c r="BW98" s="187" t="str">
        <f t="shared" si="1508"/>
        <v/>
      </c>
      <c r="BX98" s="188" t="str">
        <f t="shared" si="1509"/>
        <v/>
      </c>
      <c r="BY98" s="187" t="str">
        <f t="shared" si="1510"/>
        <v/>
      </c>
      <c r="BZ98" s="222"/>
      <c r="CA98" s="222"/>
      <c r="CB98" s="303">
        <f>COUNTIF(BV$107:BV$114,BV111)+COUNTIF(BX$107:BX$114,BV111)</f>
        <v>0</v>
      </c>
      <c r="CC98" s="188" t="str">
        <f t="shared" si="1440"/>
        <v/>
      </c>
      <c r="CD98" s="188" t="str">
        <f>IF((CC98&lt;&gt;""),IF(OR($F98&lt;&gt;$G98,PrSettings!$M$4="●"),(($F98-$G98)=(BZ98-CA98))*1,0),"")</f>
        <v/>
      </c>
      <c r="CE98" s="188" t="str">
        <f t="shared" si="1511"/>
        <v/>
      </c>
      <c r="CF98" s="188" t="str">
        <f>IF(CC98&lt;&gt;"",IF(ABS($F98-$G98)&gt;=PrSettings!$M$7,(ABS($F98-$G98-BZ98+CA98)&lt;=1)*1,IF(AND(CC98,$F98=$G98,$F98&gt;=PrSettings!$M$6),(ABS(BZ98-$F98)&lt;=1)*1,IF(AND(CC98,$F98+$G98&gt;=PrSettings!$M$8),(ABS(BZ98-$F98)+ABS(CA98-$G98)&lt;=1)*1,""))),"")</f>
        <v/>
      </c>
      <c r="CG98" s="294" t="str">
        <f t="shared" si="1441"/>
        <v/>
      </c>
      <c r="CI98" s="186" t="str">
        <f t="shared" si="1512"/>
        <v/>
      </c>
      <c r="CJ98" s="187" t="str">
        <f t="shared" si="1513"/>
        <v/>
      </c>
      <c r="CK98" s="188" t="str">
        <f t="shared" si="1514"/>
        <v/>
      </c>
      <c r="CL98" s="187" t="str">
        <f t="shared" si="1515"/>
        <v/>
      </c>
      <c r="CM98" s="222"/>
      <c r="CN98" s="222"/>
      <c r="CO98" s="303">
        <f>COUNTIF(CI$107:CI$114,CI111)+COUNTIF(CK$107:CK$114,CI111)</f>
        <v>0</v>
      </c>
      <c r="CP98" s="188" t="str">
        <f t="shared" si="1442"/>
        <v/>
      </c>
      <c r="CQ98" s="188" t="str">
        <f>IF((CP98&lt;&gt;""),IF(OR($F98&lt;&gt;$G98,PrSettings!$M$4="●"),(($F98-$G98)=(CM98-CN98))*1,0),"")</f>
        <v/>
      </c>
      <c r="CR98" s="188" t="str">
        <f t="shared" si="1516"/>
        <v/>
      </c>
      <c r="CS98" s="188" t="str">
        <f>IF(CP98&lt;&gt;"",IF(ABS($F98-$G98)&gt;=PrSettings!$M$7,(ABS($F98-$G98-CM98+CN98)&lt;=1)*1,IF(AND(CP98,$F98=$G98,$F98&gt;=PrSettings!$M$6),(ABS(CM98-$F98)&lt;=1)*1,IF(AND(CP98,$F98+$G98&gt;=PrSettings!$M$8),(ABS(CM98-$F98)+ABS(CN98-$G98)&lt;=1)*1,""))),"")</f>
        <v/>
      </c>
      <c r="CT98" s="294" t="str">
        <f t="shared" si="1443"/>
        <v/>
      </c>
      <c r="CV98" s="186" t="str">
        <f t="shared" si="1517"/>
        <v/>
      </c>
      <c r="CW98" s="187" t="str">
        <f t="shared" si="1518"/>
        <v/>
      </c>
      <c r="CX98" s="188" t="str">
        <f t="shared" si="1519"/>
        <v/>
      </c>
      <c r="CY98" s="187" t="str">
        <f t="shared" si="1520"/>
        <v/>
      </c>
      <c r="CZ98" s="222"/>
      <c r="DA98" s="222"/>
      <c r="DB98" s="303">
        <f>COUNTIF(CV$107:CV$114,CV111)+COUNTIF(CX$107:CX$114,CV111)</f>
        <v>0</v>
      </c>
      <c r="DC98" s="188" t="str">
        <f t="shared" si="1444"/>
        <v/>
      </c>
      <c r="DD98" s="188" t="str">
        <f>IF((DC98&lt;&gt;""),IF(OR($F98&lt;&gt;$G98,PrSettings!$M$4="●"),(($F98-$G98)=(CZ98-DA98))*1,0),"")</f>
        <v/>
      </c>
      <c r="DE98" s="188" t="str">
        <f t="shared" si="1521"/>
        <v/>
      </c>
      <c r="DF98" s="188" t="str">
        <f>IF(DC98&lt;&gt;"",IF(ABS($F98-$G98)&gt;=PrSettings!$M$7,(ABS($F98-$G98-CZ98+DA98)&lt;=1)*1,IF(AND(DC98,$F98=$G98,$F98&gt;=PrSettings!$M$6),(ABS(CZ98-$F98)&lt;=1)*1,IF(AND(DC98,$F98+$G98&gt;=PrSettings!$M$8),(ABS(CZ98-$F98)+ABS(DA98-$G98)&lt;=1)*1,""))),"")</f>
        <v/>
      </c>
      <c r="DG98" s="294" t="str">
        <f t="shared" si="1445"/>
        <v/>
      </c>
      <c r="DI98" s="186" t="str">
        <f t="shared" si="1522"/>
        <v/>
      </c>
      <c r="DJ98" s="187" t="str">
        <f t="shared" si="1523"/>
        <v/>
      </c>
      <c r="DK98" s="188" t="str">
        <f t="shared" si="1524"/>
        <v/>
      </c>
      <c r="DL98" s="187" t="str">
        <f t="shared" si="1525"/>
        <v/>
      </c>
      <c r="DM98" s="222"/>
      <c r="DN98" s="222"/>
      <c r="DO98" s="303">
        <f>COUNTIF(DI$107:DI$114,DI111)+COUNTIF(DK$107:DK$114,DI111)</f>
        <v>0</v>
      </c>
      <c r="DP98" s="188" t="str">
        <f t="shared" si="1446"/>
        <v/>
      </c>
      <c r="DQ98" s="188" t="str">
        <f>IF((DP98&lt;&gt;""),IF(OR($F98&lt;&gt;$G98,PrSettings!$M$4="●"),(($F98-$G98)=(DM98-DN98))*1,0),"")</f>
        <v/>
      </c>
      <c r="DR98" s="188" t="str">
        <f t="shared" si="1526"/>
        <v/>
      </c>
      <c r="DS98" s="188" t="str">
        <f>IF(DP98&lt;&gt;"",IF(ABS($F98-$G98)&gt;=PrSettings!$M$7,(ABS($F98-$G98-DM98+DN98)&lt;=1)*1,IF(AND(DP98,$F98=$G98,$F98&gt;=PrSettings!$M$6),(ABS(DM98-$F98)&lt;=1)*1,IF(AND(DP98,$F98+$G98&gt;=PrSettings!$M$8),(ABS(DM98-$F98)+ABS(DN98-$G98)&lt;=1)*1,""))),"")</f>
        <v/>
      </c>
      <c r="DT98" s="294" t="str">
        <f t="shared" si="1447"/>
        <v/>
      </c>
      <c r="DV98" s="186" t="str">
        <f t="shared" si="1527"/>
        <v/>
      </c>
      <c r="DW98" s="187" t="str">
        <f t="shared" si="1528"/>
        <v/>
      </c>
      <c r="DX98" s="188" t="str">
        <f t="shared" si="1529"/>
        <v/>
      </c>
      <c r="DY98" s="187" t="str">
        <f t="shared" si="1530"/>
        <v/>
      </c>
      <c r="DZ98" s="222"/>
      <c r="EA98" s="222"/>
      <c r="EB98" s="303">
        <f>COUNTIF(DV$107:DV$114,DV111)+COUNTIF(DX$107:DX$114,DV111)</f>
        <v>0</v>
      </c>
      <c r="EC98" s="188" t="str">
        <f t="shared" si="1448"/>
        <v/>
      </c>
      <c r="ED98" s="188" t="str">
        <f>IF((EC98&lt;&gt;""),IF(OR($F98&lt;&gt;$G98,PrSettings!$M$4="●"),(($F98-$G98)=(DZ98-EA98))*1,0),"")</f>
        <v/>
      </c>
      <c r="EE98" s="188" t="str">
        <f t="shared" si="1531"/>
        <v/>
      </c>
      <c r="EF98" s="188" t="str">
        <f>IF(EC98&lt;&gt;"",IF(ABS($F98-$G98)&gt;=PrSettings!$M$7,(ABS($F98-$G98-DZ98+EA98)&lt;=1)*1,IF(AND(EC98,$F98=$G98,$F98&gt;=PrSettings!$M$6),(ABS(DZ98-$F98)&lt;=1)*1,IF(AND(EC98,$F98+$G98&gt;=PrSettings!$M$8),(ABS(DZ98-$F98)+ABS(EA98-$G98)&lt;=1)*1,""))),"")</f>
        <v/>
      </c>
      <c r="EG98" s="294" t="str">
        <f t="shared" si="1449"/>
        <v/>
      </c>
      <c r="EI98" s="186" t="str">
        <f t="shared" si="1532"/>
        <v/>
      </c>
      <c r="EJ98" s="187" t="str">
        <f t="shared" si="1533"/>
        <v/>
      </c>
      <c r="EK98" s="188" t="str">
        <f t="shared" si="1534"/>
        <v/>
      </c>
      <c r="EL98" s="187" t="str">
        <f t="shared" si="1535"/>
        <v/>
      </c>
      <c r="EM98" s="222"/>
      <c r="EN98" s="222"/>
      <c r="EO98" s="303">
        <f>COUNTIF(EI$107:EI$114,EI111)+COUNTIF(EK$107:EK$114,EI111)</f>
        <v>0</v>
      </c>
      <c r="EP98" s="188" t="str">
        <f t="shared" si="1450"/>
        <v/>
      </c>
      <c r="EQ98" s="188" t="str">
        <f>IF((EP98&lt;&gt;""),IF(OR($F98&lt;&gt;$G98,PrSettings!$M$4="●"),(($F98-$G98)=(EM98-EN98))*1,0),"")</f>
        <v/>
      </c>
      <c r="ER98" s="188" t="str">
        <f t="shared" si="1536"/>
        <v/>
      </c>
      <c r="ES98" s="188" t="str">
        <f>IF(EP98&lt;&gt;"",IF(ABS($F98-$G98)&gt;=PrSettings!$M$7,(ABS($F98-$G98-EM98+EN98)&lt;=1)*1,IF(AND(EP98,$F98=$G98,$F98&gt;=PrSettings!$M$6),(ABS(EM98-$F98)&lt;=1)*1,IF(AND(EP98,$F98+$G98&gt;=PrSettings!$M$8),(ABS(EM98-$F98)+ABS(EN98-$G98)&lt;=1)*1,""))),"")</f>
        <v/>
      </c>
      <c r="ET98" s="294" t="str">
        <f t="shared" si="1451"/>
        <v/>
      </c>
      <c r="EV98" s="186" t="str">
        <f t="shared" si="1537"/>
        <v/>
      </c>
      <c r="EW98" s="187" t="str">
        <f t="shared" si="1538"/>
        <v/>
      </c>
      <c r="EX98" s="188" t="str">
        <f t="shared" si="1539"/>
        <v/>
      </c>
      <c r="EY98" s="187" t="str">
        <f t="shared" si="1540"/>
        <v/>
      </c>
      <c r="EZ98" s="222"/>
      <c r="FA98" s="222"/>
      <c r="FB98" s="303">
        <f>COUNTIF(EV$107:EV$114,EV111)+COUNTIF(EX$107:EX$114,EV111)</f>
        <v>0</v>
      </c>
      <c r="FC98" s="188" t="str">
        <f t="shared" si="1452"/>
        <v/>
      </c>
      <c r="FD98" s="188" t="str">
        <f>IF((FC98&lt;&gt;""),IF(OR($F98&lt;&gt;$G98,PrSettings!$M$4="●"),(($F98-$G98)=(EZ98-FA98))*1,0),"")</f>
        <v/>
      </c>
      <c r="FE98" s="188" t="str">
        <f t="shared" si="1541"/>
        <v/>
      </c>
      <c r="FF98" s="188" t="str">
        <f>IF(FC98&lt;&gt;"",IF(ABS($F98-$G98)&gt;=PrSettings!$M$7,(ABS($F98-$G98-EZ98+FA98)&lt;=1)*1,IF(AND(FC98,$F98=$G98,$F98&gt;=PrSettings!$M$6),(ABS(EZ98-$F98)&lt;=1)*1,IF(AND(FC98,$F98+$G98&gt;=PrSettings!$M$8),(ABS(EZ98-$F98)+ABS(FA98-$G98)&lt;=1)*1,""))),"")</f>
        <v/>
      </c>
      <c r="FG98" s="294" t="str">
        <f t="shared" si="1453"/>
        <v/>
      </c>
      <c r="FI98" s="186" t="str">
        <f t="shared" si="1542"/>
        <v/>
      </c>
      <c r="FJ98" s="187" t="str">
        <f t="shared" si="1543"/>
        <v/>
      </c>
      <c r="FK98" s="188" t="str">
        <f t="shared" si="1544"/>
        <v/>
      </c>
      <c r="FL98" s="187" t="str">
        <f t="shared" si="1545"/>
        <v/>
      </c>
      <c r="FM98" s="222"/>
      <c r="FN98" s="222"/>
      <c r="FO98" s="303">
        <f>COUNTIF(FI$107:FI$114,FI111)+COUNTIF(FK$107:FK$114,FI111)</f>
        <v>0</v>
      </c>
      <c r="FP98" s="188" t="str">
        <f t="shared" si="1454"/>
        <v/>
      </c>
      <c r="FQ98" s="188" t="str">
        <f>IF((FP98&lt;&gt;""),IF(OR($F98&lt;&gt;$G98,PrSettings!$M$4="●"),(($F98-$G98)=(FM98-FN98))*1,0),"")</f>
        <v/>
      </c>
      <c r="FR98" s="188" t="str">
        <f t="shared" si="1546"/>
        <v/>
      </c>
      <c r="FS98" s="188" t="str">
        <f>IF(FP98&lt;&gt;"",IF(ABS($F98-$G98)&gt;=PrSettings!$M$7,(ABS($F98-$G98-FM98+FN98)&lt;=1)*1,IF(AND(FP98,$F98=$G98,$F98&gt;=PrSettings!$M$6),(ABS(FM98-$F98)&lt;=1)*1,IF(AND(FP98,$F98+$G98&gt;=PrSettings!$M$8),(ABS(FM98-$F98)+ABS(FN98-$G98)&lt;=1)*1,""))),"")</f>
        <v/>
      </c>
      <c r="FT98" s="294" t="str">
        <f t="shared" si="1455"/>
        <v/>
      </c>
      <c r="FV98" s="186" t="str">
        <f t="shared" si="1547"/>
        <v/>
      </c>
      <c r="FW98" s="187" t="str">
        <f t="shared" si="1548"/>
        <v/>
      </c>
      <c r="FX98" s="188" t="str">
        <f t="shared" si="1549"/>
        <v/>
      </c>
      <c r="FY98" s="187" t="str">
        <f t="shared" si="1550"/>
        <v/>
      </c>
      <c r="FZ98" s="222"/>
      <c r="GA98" s="222"/>
      <c r="GB98" s="303">
        <f>COUNTIF(FV$107:FV$114,FV111)+COUNTIF(FX$107:FX$114,FV111)</f>
        <v>0</v>
      </c>
      <c r="GC98" s="188" t="str">
        <f t="shared" si="1456"/>
        <v/>
      </c>
      <c r="GD98" s="188" t="str">
        <f>IF((GC98&lt;&gt;""),IF(OR($F98&lt;&gt;$G98,PrSettings!$M$4="●"),(($F98-$G98)=(FZ98-GA98))*1,0),"")</f>
        <v/>
      </c>
      <c r="GE98" s="188" t="str">
        <f t="shared" si="1551"/>
        <v/>
      </c>
      <c r="GF98" s="188" t="str">
        <f>IF(GC98&lt;&gt;"",IF(ABS($F98-$G98)&gt;=PrSettings!$M$7,(ABS($F98-$G98-FZ98+GA98)&lt;=1)*1,IF(AND(GC98,$F98=$G98,$F98&gt;=PrSettings!$M$6),(ABS(FZ98-$F98)&lt;=1)*1,IF(AND(GC98,$F98+$G98&gt;=PrSettings!$M$8),(ABS(FZ98-$F98)+ABS(GA98-$G98)&lt;=1)*1,""))),"")</f>
        <v/>
      </c>
      <c r="GG98" s="294" t="str">
        <f t="shared" si="1457"/>
        <v/>
      </c>
      <c r="GI98" s="186" t="str">
        <f t="shared" si="1552"/>
        <v/>
      </c>
      <c r="GJ98" s="187" t="str">
        <f t="shared" si="1553"/>
        <v/>
      </c>
      <c r="GK98" s="188" t="str">
        <f t="shared" si="1554"/>
        <v/>
      </c>
      <c r="GL98" s="187" t="str">
        <f t="shared" si="1555"/>
        <v/>
      </c>
      <c r="GM98" s="222"/>
      <c r="GN98" s="222"/>
      <c r="GO98" s="303">
        <f>COUNTIF(GI$107:GI$114,GI111)+COUNTIF(GK$107:GK$114,GI111)</f>
        <v>0</v>
      </c>
      <c r="GP98" s="188" t="str">
        <f t="shared" si="1458"/>
        <v/>
      </c>
      <c r="GQ98" s="188" t="str">
        <f>IF((GP98&lt;&gt;""),IF(OR($F98&lt;&gt;$G98,PrSettings!$M$4="●"),(($F98-$G98)=(GM98-GN98))*1,0),"")</f>
        <v/>
      </c>
      <c r="GR98" s="188" t="str">
        <f t="shared" si="1556"/>
        <v/>
      </c>
      <c r="GS98" s="188" t="str">
        <f>IF(GP98&lt;&gt;"",IF(ABS($F98-$G98)&gt;=PrSettings!$M$7,(ABS($F98-$G98-GM98+GN98)&lt;=1)*1,IF(AND(GP98,$F98=$G98,$F98&gt;=PrSettings!$M$6),(ABS(GM98-$F98)&lt;=1)*1,IF(AND(GP98,$F98+$G98&gt;=PrSettings!$M$8),(ABS(GM98-$F98)+ABS(GN98-$G98)&lt;=1)*1,""))),"")</f>
        <v/>
      </c>
      <c r="GT98" s="294" t="str">
        <f t="shared" si="1459"/>
        <v/>
      </c>
      <c r="GV98" s="186" t="str">
        <f t="shared" si="1557"/>
        <v/>
      </c>
      <c r="GW98" s="187" t="str">
        <f t="shared" si="1558"/>
        <v/>
      </c>
      <c r="GX98" s="188" t="str">
        <f t="shared" si="1559"/>
        <v/>
      </c>
      <c r="GY98" s="187" t="str">
        <f t="shared" si="1560"/>
        <v/>
      </c>
      <c r="GZ98" s="222"/>
      <c r="HA98" s="222"/>
      <c r="HB98" s="303">
        <f>COUNTIF(GV$107:GV$114,GV111)+COUNTIF(GX$107:GX$114,GV111)</f>
        <v>0</v>
      </c>
      <c r="HC98" s="188" t="str">
        <f t="shared" si="1460"/>
        <v/>
      </c>
      <c r="HD98" s="188" t="str">
        <f>IF((HC98&lt;&gt;""),IF(OR($F98&lt;&gt;$G98,PrSettings!$M$4="●"),(($F98-$G98)=(GZ98-HA98))*1,0),"")</f>
        <v/>
      </c>
      <c r="HE98" s="188" t="str">
        <f t="shared" si="1561"/>
        <v/>
      </c>
      <c r="HF98" s="188" t="str">
        <f>IF(HC98&lt;&gt;"",IF(ABS($F98-$G98)&gt;=PrSettings!$M$7,(ABS($F98-$G98-GZ98+HA98)&lt;=1)*1,IF(AND(HC98,$F98=$G98,$F98&gt;=PrSettings!$M$6),(ABS(GZ98-$F98)&lt;=1)*1,IF(AND(HC98,$F98+$G98&gt;=PrSettings!$M$8),(ABS(GZ98-$F98)+ABS(HA98-$G98)&lt;=1)*1,""))),"")</f>
        <v/>
      </c>
      <c r="HG98" s="294" t="str">
        <f t="shared" si="1461"/>
        <v/>
      </c>
      <c r="HI98" s="186" t="str">
        <f t="shared" si="1562"/>
        <v/>
      </c>
      <c r="HJ98" s="187" t="str">
        <f t="shared" si="1563"/>
        <v/>
      </c>
      <c r="HK98" s="188" t="str">
        <f t="shared" si="1564"/>
        <v/>
      </c>
      <c r="HL98" s="187" t="str">
        <f t="shared" si="1565"/>
        <v/>
      </c>
      <c r="HM98" s="222"/>
      <c r="HN98" s="222"/>
      <c r="HO98" s="303">
        <f>COUNTIF(HI$107:HI$114,HI111)+COUNTIF(HK$107:HK$114,HI111)</f>
        <v>0</v>
      </c>
      <c r="HP98" s="188" t="str">
        <f t="shared" si="1462"/>
        <v/>
      </c>
      <c r="HQ98" s="188" t="str">
        <f>IF((HP98&lt;&gt;""),IF(OR($F98&lt;&gt;$G98,PrSettings!$M$4="●"),(($F98-$G98)=(HM98-HN98))*1,0),"")</f>
        <v/>
      </c>
      <c r="HR98" s="188" t="str">
        <f t="shared" si="1566"/>
        <v/>
      </c>
      <c r="HS98" s="188" t="str">
        <f>IF(HP98&lt;&gt;"",IF(ABS($F98-$G98)&gt;=PrSettings!$M$7,(ABS($F98-$G98-HM98+HN98)&lt;=1)*1,IF(AND(HP98,$F98=$G98,$F98&gt;=PrSettings!$M$6),(ABS(HM98-$F98)&lt;=1)*1,IF(AND(HP98,$F98+$G98&gt;=PrSettings!$M$8),(ABS(HM98-$F98)+ABS(HN98-$G98)&lt;=1)*1,""))),"")</f>
        <v/>
      </c>
      <c r="HT98" s="294" t="str">
        <f t="shared" si="1463"/>
        <v/>
      </c>
      <c r="HV98" s="186" t="str">
        <f t="shared" si="1567"/>
        <v/>
      </c>
      <c r="HW98" s="187" t="str">
        <f t="shared" si="1568"/>
        <v/>
      </c>
      <c r="HX98" s="188" t="str">
        <f t="shared" si="1569"/>
        <v/>
      </c>
      <c r="HY98" s="187" t="str">
        <f t="shared" si="1570"/>
        <v/>
      </c>
      <c r="HZ98" s="222"/>
      <c r="IA98" s="222"/>
      <c r="IB98" s="303">
        <f>COUNTIF(HV$107:HV$114,HV111)+COUNTIF(HX$107:HX$114,HV111)</f>
        <v>0</v>
      </c>
      <c r="IC98" s="188" t="str">
        <f t="shared" si="1464"/>
        <v/>
      </c>
      <c r="ID98" s="188" t="str">
        <f>IF((IC98&lt;&gt;""),IF(OR($F98&lt;&gt;$G98,PrSettings!$M$4="●"),(($F98-$G98)=(HZ98-IA98))*1,0),"")</f>
        <v/>
      </c>
      <c r="IE98" s="188" t="str">
        <f t="shared" si="1571"/>
        <v/>
      </c>
      <c r="IF98" s="188" t="str">
        <f>IF(IC98&lt;&gt;"",IF(ABS($F98-$G98)&gt;=PrSettings!$M$7,(ABS($F98-$G98-HZ98+IA98)&lt;=1)*1,IF(AND(IC98,$F98=$G98,$F98&gt;=PrSettings!$M$6),(ABS(HZ98-$F98)&lt;=1)*1,IF(AND(IC98,$F98+$G98&gt;=PrSettings!$M$8),(ABS(HZ98-$F98)+ABS(IA98-$G98)&lt;=1)*1,""))),"")</f>
        <v/>
      </c>
      <c r="IG98" s="294" t="str">
        <f t="shared" si="1465"/>
        <v/>
      </c>
      <c r="II98" s="186" t="str">
        <f t="shared" si="1572"/>
        <v/>
      </c>
      <c r="IJ98" s="187" t="str">
        <f t="shared" si="1573"/>
        <v/>
      </c>
      <c r="IK98" s="188" t="str">
        <f t="shared" si="1574"/>
        <v/>
      </c>
      <c r="IL98" s="187" t="str">
        <f t="shared" si="1575"/>
        <v/>
      </c>
      <c r="IM98" s="222"/>
      <c r="IN98" s="222"/>
      <c r="IO98" s="303">
        <f>COUNTIF(II$107:II$114,II111)+COUNTIF(IK$107:IK$114,II111)</f>
        <v>0</v>
      </c>
      <c r="IP98" s="188" t="str">
        <f t="shared" si="1466"/>
        <v/>
      </c>
      <c r="IQ98" s="188" t="str">
        <f>IF((IP98&lt;&gt;""),IF(OR($F98&lt;&gt;$G98,PrSettings!$M$4="●"),(($F98-$G98)=(IM98-IN98))*1,0),"")</f>
        <v/>
      </c>
      <c r="IR98" s="188" t="str">
        <f t="shared" si="1576"/>
        <v/>
      </c>
      <c r="IS98" s="188" t="str">
        <f>IF(IP98&lt;&gt;"",IF(ABS($F98-$G98)&gt;=PrSettings!$M$7,(ABS($F98-$G98-IM98+IN98)&lt;=1)*1,IF(AND(IP98,$F98=$G98,$F98&gt;=PrSettings!$M$6),(ABS(IM98-$F98)&lt;=1)*1,IF(AND(IP98,$F98+$G98&gt;=PrSettings!$M$8),(ABS(IM98-$F98)+ABS(IN98-$G98)&lt;=1)*1,""))),"")</f>
        <v/>
      </c>
      <c r="IT98" s="294" t="str">
        <f t="shared" si="1467"/>
        <v/>
      </c>
      <c r="IV98" s="186" t="str">
        <f t="shared" si="1577"/>
        <v/>
      </c>
      <c r="IW98" s="187" t="str">
        <f t="shared" si="1578"/>
        <v/>
      </c>
      <c r="IX98" s="188" t="str">
        <f t="shared" si="1579"/>
        <v/>
      </c>
      <c r="IY98" s="187" t="str">
        <f t="shared" si="1580"/>
        <v/>
      </c>
      <c r="IZ98" s="222"/>
      <c r="JA98" s="222"/>
      <c r="JB98" s="303">
        <f>COUNTIF(IV$107:IV$114,IV111)+COUNTIF(IX$107:IX$114,IV111)</f>
        <v>0</v>
      </c>
      <c r="JC98" s="188" t="str">
        <f t="shared" si="1468"/>
        <v/>
      </c>
      <c r="JD98" s="188" t="str">
        <f>IF((JC98&lt;&gt;""),IF(OR($F98&lt;&gt;$G98,PrSettings!$M$4="●"),(($F98-$G98)=(IZ98-JA98))*1,0),"")</f>
        <v/>
      </c>
      <c r="JE98" s="188" t="str">
        <f t="shared" si="1581"/>
        <v/>
      </c>
      <c r="JF98" s="188" t="str">
        <f>IF(JC98&lt;&gt;"",IF(ABS($F98-$G98)&gt;=PrSettings!$M$7,(ABS($F98-$G98-IZ98+JA98)&lt;=1)*1,IF(AND(JC98,$F98=$G98,$F98&gt;=PrSettings!$M$6),(ABS(IZ98-$F98)&lt;=1)*1,IF(AND(JC98,$F98+$G98&gt;=PrSettings!$M$8),(ABS(IZ98-$F98)+ABS(JA98-$G98)&lt;=1)*1,""))),"")</f>
        <v/>
      </c>
      <c r="JG98" s="294" t="str">
        <f t="shared" si="1469"/>
        <v/>
      </c>
      <c r="JI98" s="186" t="str">
        <f t="shared" si="1582"/>
        <v/>
      </c>
      <c r="JJ98" s="187" t="str">
        <f t="shared" si="1583"/>
        <v/>
      </c>
      <c r="JK98" s="188" t="str">
        <f t="shared" si="1584"/>
        <v/>
      </c>
      <c r="JL98" s="187" t="str">
        <f t="shared" si="1585"/>
        <v/>
      </c>
      <c r="JM98" s="222"/>
      <c r="JN98" s="222"/>
      <c r="JO98" s="303">
        <f>COUNTIF(JI$107:JI$114,JI111)+COUNTIF(JK$107:JK$114,JI111)</f>
        <v>0</v>
      </c>
      <c r="JP98" s="188" t="str">
        <f t="shared" si="1470"/>
        <v/>
      </c>
      <c r="JQ98" s="188" t="str">
        <f>IF((JP98&lt;&gt;""),IF(OR($F98&lt;&gt;$G98,PrSettings!$M$4="●"),(($F98-$G98)=(JM98-JN98))*1,0),"")</f>
        <v/>
      </c>
      <c r="JR98" s="188" t="str">
        <f t="shared" si="1586"/>
        <v/>
      </c>
      <c r="JS98" s="188" t="str">
        <f>IF(JP98&lt;&gt;"",IF(ABS($F98-$G98)&gt;=PrSettings!$M$7,(ABS($F98-$G98-JM98+JN98)&lt;=1)*1,IF(AND(JP98,$F98=$G98,$F98&gt;=PrSettings!$M$6),(ABS(JM98-$F98)&lt;=1)*1,IF(AND(JP98,$F98+$G98&gt;=PrSettings!$M$8),(ABS(JM98-$F98)+ABS(JN98-$G98)&lt;=1)*1,""))),"")</f>
        <v/>
      </c>
      <c r="JT98" s="294" t="str">
        <f t="shared" si="1471"/>
        <v/>
      </c>
      <c r="JV98" s="186" t="str">
        <f t="shared" si="1587"/>
        <v/>
      </c>
      <c r="JW98" s="187" t="str">
        <f t="shared" si="1588"/>
        <v/>
      </c>
      <c r="JX98" s="188" t="str">
        <f t="shared" si="1589"/>
        <v/>
      </c>
      <c r="JY98" s="187" t="str">
        <f t="shared" si="1590"/>
        <v/>
      </c>
      <c r="JZ98" s="222"/>
      <c r="KA98" s="222"/>
      <c r="KB98" s="303">
        <f>COUNTIF(JV$107:JV$114,JV111)+COUNTIF(JX$107:JX$114,JV111)</f>
        <v>0</v>
      </c>
      <c r="KC98" s="188" t="str">
        <f t="shared" si="1472"/>
        <v/>
      </c>
      <c r="KD98" s="188" t="str">
        <f>IF((KC98&lt;&gt;""),IF(OR($F98&lt;&gt;$G98,PrSettings!$M$4="●"),(($F98-$G98)=(JZ98-KA98))*1,0),"")</f>
        <v/>
      </c>
      <c r="KE98" s="188" t="str">
        <f t="shared" si="1591"/>
        <v/>
      </c>
      <c r="KF98" s="188" t="str">
        <f>IF(KC98&lt;&gt;"",IF(ABS($F98-$G98)&gt;=PrSettings!$M$7,(ABS($F98-$G98-JZ98+KA98)&lt;=1)*1,IF(AND(KC98,$F98=$G98,$F98&gt;=PrSettings!$M$6),(ABS(JZ98-$F98)&lt;=1)*1,IF(AND(KC98,$F98+$G98&gt;=PrSettings!$M$8),(ABS(JZ98-$F98)+ABS(KA98-$G98)&lt;=1)*1,""))),"")</f>
        <v/>
      </c>
      <c r="KG98" s="294" t="str">
        <f t="shared" si="1473"/>
        <v/>
      </c>
      <c r="KI98" s="186" t="str">
        <f t="shared" si="1592"/>
        <v/>
      </c>
      <c r="KJ98" s="187" t="str">
        <f t="shared" si="1593"/>
        <v/>
      </c>
      <c r="KK98" s="188" t="str">
        <f t="shared" si="1594"/>
        <v/>
      </c>
      <c r="KL98" s="187" t="str">
        <f t="shared" si="1595"/>
        <v/>
      </c>
      <c r="KM98" s="222"/>
      <c r="KN98" s="222"/>
      <c r="KO98" s="303">
        <f>COUNTIF(KI$107:KI$114,KI111)+COUNTIF(KK$107:KK$114,KI111)</f>
        <v>0</v>
      </c>
      <c r="KP98" s="188" t="str">
        <f t="shared" si="1474"/>
        <v/>
      </c>
      <c r="KQ98" s="188" t="str">
        <f>IF((KP98&lt;&gt;""),IF(OR($F98&lt;&gt;$G98,PrSettings!$M$4="●"),(($F98-$G98)=(KM98-KN98))*1,0),"")</f>
        <v/>
      </c>
      <c r="KR98" s="188" t="str">
        <f t="shared" si="1596"/>
        <v/>
      </c>
      <c r="KS98" s="188" t="str">
        <f>IF(KP98&lt;&gt;"",IF(ABS($F98-$G98)&gt;=PrSettings!$M$7,(ABS($F98-$G98-KM98+KN98)&lt;=1)*1,IF(AND(KP98,$F98=$G98,$F98&gt;=PrSettings!$M$6),(ABS(KM98-$F98)&lt;=1)*1,IF(AND(KP98,$F98+$G98&gt;=PrSettings!$M$8),(ABS(KM98-$F98)+ABS(KN98-$G98)&lt;=1)*1,""))),"")</f>
        <v/>
      </c>
      <c r="KT98" s="294" t="str">
        <f t="shared" si="1475"/>
        <v/>
      </c>
      <c r="KV98" s="186" t="str">
        <f t="shared" si="1597"/>
        <v/>
      </c>
      <c r="KW98" s="187" t="str">
        <f t="shared" si="1598"/>
        <v/>
      </c>
      <c r="KX98" s="188" t="str">
        <f t="shared" si="1599"/>
        <v/>
      </c>
      <c r="KY98" s="187" t="str">
        <f t="shared" si="1600"/>
        <v/>
      </c>
      <c r="KZ98" s="222"/>
      <c r="LA98" s="222"/>
      <c r="LB98" s="303">
        <f>COUNTIF(KV$107:KV$114,KV111)+COUNTIF(KX$107:KX$114,KV111)</f>
        <v>0</v>
      </c>
      <c r="LC98" s="188" t="str">
        <f t="shared" si="1476"/>
        <v/>
      </c>
      <c r="LD98" s="188" t="str">
        <f>IF((LC98&lt;&gt;""),IF(OR($F98&lt;&gt;$G98,PrSettings!$M$4="●"),(($F98-$G98)=(KZ98-LA98))*1,0),"")</f>
        <v/>
      </c>
      <c r="LE98" s="188" t="str">
        <f t="shared" si="1601"/>
        <v/>
      </c>
      <c r="LF98" s="188" t="str">
        <f>IF(LC98&lt;&gt;"",IF(ABS($F98-$G98)&gt;=PrSettings!$M$7,(ABS($F98-$G98-KZ98+LA98)&lt;=1)*1,IF(AND(LC98,$F98=$G98,$F98&gt;=PrSettings!$M$6),(ABS(KZ98-$F98)&lt;=1)*1,IF(AND(LC98,$F98+$G98&gt;=PrSettings!$M$8),(ABS(KZ98-$F98)+ABS(LA98-$G98)&lt;=1)*1,""))),"")</f>
        <v/>
      </c>
      <c r="LG98" s="294" t="str">
        <f t="shared" si="1477"/>
        <v/>
      </c>
      <c r="LI98" s="186" t="str">
        <f t="shared" si="1602"/>
        <v/>
      </c>
      <c r="LJ98" s="187" t="str">
        <f t="shared" si="1603"/>
        <v/>
      </c>
      <c r="LK98" s="188" t="str">
        <f t="shared" si="1604"/>
        <v/>
      </c>
      <c r="LL98" s="187" t="str">
        <f t="shared" si="1605"/>
        <v/>
      </c>
      <c r="LM98" s="222"/>
      <c r="LN98" s="222"/>
      <c r="LO98" s="303">
        <f>COUNTIF(LI$107:LI$114,LI111)+COUNTIF(LK$107:LK$114,LI111)</f>
        <v>0</v>
      </c>
      <c r="LP98" s="188" t="str">
        <f t="shared" si="1478"/>
        <v/>
      </c>
      <c r="LQ98" s="188" t="str">
        <f>IF((LP98&lt;&gt;""),IF(OR($F98&lt;&gt;$G98,PrSettings!$M$4="●"),(($F98-$G98)=(LM98-LN98))*1,0),"")</f>
        <v/>
      </c>
      <c r="LR98" s="188" t="str">
        <f t="shared" si="1606"/>
        <v/>
      </c>
      <c r="LS98" s="188" t="str">
        <f>IF(LP98&lt;&gt;"",IF(ABS($F98-$G98)&gt;=PrSettings!$M$7,(ABS($F98-$G98-LM98+LN98)&lt;=1)*1,IF(AND(LP98,$F98=$G98,$F98&gt;=PrSettings!$M$6),(ABS(LM98-$F98)&lt;=1)*1,IF(AND(LP98,$F98+$G98&gt;=PrSettings!$M$8),(ABS(LM98-$F98)+ABS(LN98-$G98)&lt;=1)*1,""))),"")</f>
        <v/>
      </c>
      <c r="LT98" s="294" t="str">
        <f t="shared" si="1479"/>
        <v/>
      </c>
      <c r="LV98" s="186" t="str">
        <f t="shared" si="1607"/>
        <v/>
      </c>
      <c r="LW98" s="187" t="str">
        <f t="shared" si="1608"/>
        <v/>
      </c>
      <c r="LX98" s="188" t="str">
        <f t="shared" si="1609"/>
        <v/>
      </c>
      <c r="LY98" s="187" t="str">
        <f t="shared" si="1610"/>
        <v/>
      </c>
      <c r="LZ98" s="222"/>
      <c r="MA98" s="222"/>
      <c r="MB98" s="303">
        <f>COUNTIF(LV$107:LV$114,LV111)+COUNTIF(LX$107:LX$114,LV111)</f>
        <v>0</v>
      </c>
      <c r="MC98" s="188" t="str">
        <f t="shared" si="1480"/>
        <v/>
      </c>
      <c r="MD98" s="188" t="str">
        <f>IF((MC98&lt;&gt;""),IF(OR($F98&lt;&gt;$G98,PrSettings!$M$4="●"),(($F98-$G98)=(LZ98-MA98))*1,0),"")</f>
        <v/>
      </c>
      <c r="ME98" s="188" t="str">
        <f t="shared" si="1611"/>
        <v/>
      </c>
      <c r="MF98" s="188" t="str">
        <f>IF(MC98&lt;&gt;"",IF(ABS($F98-$G98)&gt;=PrSettings!$M$7,(ABS($F98-$G98-LZ98+MA98)&lt;=1)*1,IF(AND(MC98,$F98=$G98,$F98&gt;=PrSettings!$M$6),(ABS(LZ98-$F98)&lt;=1)*1,IF(AND(MC98,$F98+$G98&gt;=PrSettings!$M$8),(ABS(LZ98-$F98)+ABS(MA98-$G98)&lt;=1)*1,""))),"")</f>
        <v/>
      </c>
      <c r="MG98" s="294" t="str">
        <f t="shared" si="1481"/>
        <v/>
      </c>
    </row>
    <row r="99" spans="1:345">
      <c r="B99" s="186" t="str">
        <f>IF(C99="","",INDEX(Groups!$C$7:$C$65,MATCH(C99,Groups!$D$7:$D$65,0)))</f>
        <v/>
      </c>
      <c r="C99" s="187" t="str">
        <f>'World Cup'!$AC$50</f>
        <v/>
      </c>
      <c r="D99" s="188" t="str">
        <f>IF(E99="","",INDEX(Groups!$C$7:$C$65,MATCH(E99,Groups!$D$7:$D$65,0)))</f>
        <v/>
      </c>
      <c r="E99" s="187" t="str">
        <f>'World Cup'!$AD$50</f>
        <v/>
      </c>
      <c r="F99" s="189" t="str">
        <f>IF(AND('World Cup'!$AC$51&lt;&gt;"",'World Cup'!$AD$51&lt;&gt;""),'World Cup'!$AC$51,"")</f>
        <v/>
      </c>
      <c r="G99" s="190" t="str">
        <f>IF(AND('World Cup'!$AC$51&lt;&gt;"",'World Cup'!$AD$51&lt;&gt;""),'World Cup'!$AD$51,"")</f>
        <v/>
      </c>
      <c r="I99" s="186" t="str">
        <f t="shared" si="1482"/>
        <v/>
      </c>
      <c r="J99" s="187" t="str">
        <f t="shared" si="1483"/>
        <v/>
      </c>
      <c r="K99" s="188" t="str">
        <f t="shared" si="1484"/>
        <v/>
      </c>
      <c r="L99" s="187" t="str">
        <f t="shared" si="1485"/>
        <v/>
      </c>
      <c r="M99" s="222"/>
      <c r="N99" s="222"/>
      <c r="O99" s="303">
        <f>COUNTIF(I$107:I$114,K111)+COUNTIF(K$107:K$114,K111)</f>
        <v>0</v>
      </c>
      <c r="P99" s="188" t="str">
        <f t="shared" si="1430"/>
        <v/>
      </c>
      <c r="Q99" s="188" t="str">
        <f>IF((P99&lt;&gt;""),IF(OR($F99&lt;&gt;$G99,PrSettings!$M$4="●"),(($F99-$G99)=(M99-N99))*1,0),"")</f>
        <v/>
      </c>
      <c r="R99" s="188" t="str">
        <f t="shared" si="1486"/>
        <v/>
      </c>
      <c r="S99" s="188" t="str">
        <f>IF(P99&lt;&gt;"",IF(ABS($F99-$G99)&gt;=PrSettings!$M$7,(ABS($F99-$G99-M99+N99)&lt;=1)*1,IF(AND(P99,$F99=$G99,$F99&gt;=PrSettings!$M$6),(ABS(M99-$F99)&lt;=1)*1,IF(AND(P99,$F99+$G99&gt;=PrSettings!$M$8),(ABS(M99-$F99)+ABS(N99-$G99)&lt;=1)*1,""))),"")</f>
        <v/>
      </c>
      <c r="T99" s="294" t="str">
        <f t="shared" si="1431"/>
        <v/>
      </c>
      <c r="V99" s="186" t="str">
        <f t="shared" si="1487"/>
        <v/>
      </c>
      <c r="W99" s="187" t="str">
        <f t="shared" si="1488"/>
        <v/>
      </c>
      <c r="X99" s="188" t="str">
        <f t="shared" si="1489"/>
        <v/>
      </c>
      <c r="Y99" s="187" t="str">
        <f t="shared" si="1490"/>
        <v/>
      </c>
      <c r="Z99" s="222"/>
      <c r="AA99" s="222"/>
      <c r="AB99" s="303">
        <f>COUNTIF(V$107:V$114,X111)+COUNTIF(X$107:X$114,X111)</f>
        <v>0</v>
      </c>
      <c r="AC99" s="188" t="str">
        <f t="shared" si="1432"/>
        <v/>
      </c>
      <c r="AD99" s="188" t="str">
        <f>IF((AC99&lt;&gt;""),IF(OR($F99&lt;&gt;$G99,PrSettings!$M$4="●"),(($F99-$G99)=(Z99-AA99))*1,0),"")</f>
        <v/>
      </c>
      <c r="AE99" s="188" t="str">
        <f t="shared" si="1491"/>
        <v/>
      </c>
      <c r="AF99" s="188" t="str">
        <f>IF(AC99&lt;&gt;"",IF(ABS($F99-$G99)&gt;=PrSettings!$M$7,(ABS($F99-$G99-Z99+AA99)&lt;=1)*1,IF(AND(AC99,$F99=$G99,$F99&gt;=PrSettings!$M$6),(ABS(Z99-$F99)&lt;=1)*1,IF(AND(AC99,$F99+$G99&gt;=PrSettings!$M$8),(ABS(Z99-$F99)+ABS(AA99-$G99)&lt;=1)*1,""))),"")</f>
        <v/>
      </c>
      <c r="AG99" s="294" t="str">
        <f t="shared" si="1433"/>
        <v/>
      </c>
      <c r="AI99" s="186" t="str">
        <f t="shared" si="1492"/>
        <v/>
      </c>
      <c r="AJ99" s="187" t="str">
        <f t="shared" si="1493"/>
        <v/>
      </c>
      <c r="AK99" s="188" t="str">
        <f t="shared" si="1494"/>
        <v/>
      </c>
      <c r="AL99" s="187" t="str">
        <f t="shared" si="1495"/>
        <v/>
      </c>
      <c r="AM99" s="222"/>
      <c r="AN99" s="222"/>
      <c r="AO99" s="303">
        <f>COUNTIF(AI$107:AI$114,AK111)+COUNTIF(AK$107:AK$114,AK111)</f>
        <v>0</v>
      </c>
      <c r="AP99" s="188" t="str">
        <f t="shared" si="1434"/>
        <v/>
      </c>
      <c r="AQ99" s="188" t="str">
        <f>IF((AP99&lt;&gt;""),IF(OR($F99&lt;&gt;$G99,PrSettings!$M$4="●"),(($F99-$G99)=(AM99-AN99))*1,0),"")</f>
        <v/>
      </c>
      <c r="AR99" s="188" t="str">
        <f t="shared" si="1496"/>
        <v/>
      </c>
      <c r="AS99" s="188" t="str">
        <f>IF(AP99&lt;&gt;"",IF(ABS($F99-$G99)&gt;=PrSettings!$M$7,(ABS($F99-$G99-AM99+AN99)&lt;=1)*1,IF(AND(AP99,$F99=$G99,$F99&gt;=PrSettings!$M$6),(ABS(AM99-$F99)&lt;=1)*1,IF(AND(AP99,$F99+$G99&gt;=PrSettings!$M$8),(ABS(AM99-$F99)+ABS(AN99-$G99)&lt;=1)*1,""))),"")</f>
        <v/>
      </c>
      <c r="AT99" s="294" t="str">
        <f t="shared" si="1435"/>
        <v/>
      </c>
      <c r="AV99" s="186" t="str">
        <f t="shared" si="1497"/>
        <v/>
      </c>
      <c r="AW99" s="187" t="str">
        <f t="shared" si="1498"/>
        <v/>
      </c>
      <c r="AX99" s="188" t="str">
        <f t="shared" si="1499"/>
        <v/>
      </c>
      <c r="AY99" s="187" t="str">
        <f t="shared" si="1500"/>
        <v/>
      </c>
      <c r="AZ99" s="222"/>
      <c r="BA99" s="222"/>
      <c r="BB99" s="303">
        <f>COUNTIF(AV$107:AV$114,AX111)+COUNTIF(AX$107:AX$114,AX111)</f>
        <v>0</v>
      </c>
      <c r="BC99" s="188" t="str">
        <f t="shared" si="1436"/>
        <v/>
      </c>
      <c r="BD99" s="188" t="str">
        <f>IF((BC99&lt;&gt;""),IF(OR($F99&lt;&gt;$G99,PrSettings!$M$4="●"),(($F99-$G99)=(AZ99-BA99))*1,0),"")</f>
        <v/>
      </c>
      <c r="BE99" s="188" t="str">
        <f t="shared" si="1501"/>
        <v/>
      </c>
      <c r="BF99" s="188" t="str">
        <f>IF(BC99&lt;&gt;"",IF(ABS($F99-$G99)&gt;=PrSettings!$M$7,(ABS($F99-$G99-AZ99+BA99)&lt;=1)*1,IF(AND(BC99,$F99=$G99,$F99&gt;=PrSettings!$M$6),(ABS(AZ99-$F99)&lt;=1)*1,IF(AND(BC99,$F99+$G99&gt;=PrSettings!$M$8),(ABS(AZ99-$F99)+ABS(BA99-$G99)&lt;=1)*1,""))),"")</f>
        <v/>
      </c>
      <c r="BG99" s="294" t="str">
        <f t="shared" si="1437"/>
        <v/>
      </c>
      <c r="BI99" s="186" t="str">
        <f t="shared" si="1502"/>
        <v/>
      </c>
      <c r="BJ99" s="187" t="str">
        <f t="shared" si="1503"/>
        <v/>
      </c>
      <c r="BK99" s="188" t="str">
        <f t="shared" si="1504"/>
        <v/>
      </c>
      <c r="BL99" s="187" t="str">
        <f t="shared" si="1505"/>
        <v/>
      </c>
      <c r="BM99" s="222"/>
      <c r="BN99" s="222"/>
      <c r="BO99" s="303">
        <f>COUNTIF(BI$107:BI$114,BK111)+COUNTIF(BK$107:BK$114,BK111)</f>
        <v>0</v>
      </c>
      <c r="BP99" s="188" t="str">
        <f t="shared" si="1438"/>
        <v/>
      </c>
      <c r="BQ99" s="188" t="str">
        <f>IF((BP99&lt;&gt;""),IF(OR($F99&lt;&gt;$G99,PrSettings!$M$4="●"),(($F99-$G99)=(BM99-BN99))*1,0),"")</f>
        <v/>
      </c>
      <c r="BR99" s="188" t="str">
        <f t="shared" si="1506"/>
        <v/>
      </c>
      <c r="BS99" s="188" t="str">
        <f>IF(BP99&lt;&gt;"",IF(ABS($F99-$G99)&gt;=PrSettings!$M$7,(ABS($F99-$G99-BM99+BN99)&lt;=1)*1,IF(AND(BP99,$F99=$G99,$F99&gt;=PrSettings!$M$6),(ABS(BM99-$F99)&lt;=1)*1,IF(AND(BP99,$F99+$G99&gt;=PrSettings!$M$8),(ABS(BM99-$F99)+ABS(BN99-$G99)&lt;=1)*1,""))),"")</f>
        <v/>
      </c>
      <c r="BT99" s="294" t="str">
        <f t="shared" si="1439"/>
        <v/>
      </c>
      <c r="BV99" s="186" t="str">
        <f t="shared" si="1507"/>
        <v/>
      </c>
      <c r="BW99" s="187" t="str">
        <f t="shared" si="1508"/>
        <v/>
      </c>
      <c r="BX99" s="188" t="str">
        <f t="shared" si="1509"/>
        <v/>
      </c>
      <c r="BY99" s="187" t="str">
        <f t="shared" si="1510"/>
        <v/>
      </c>
      <c r="BZ99" s="222"/>
      <c r="CA99" s="222"/>
      <c r="CB99" s="303">
        <f>COUNTIF(BV$107:BV$114,BX111)+COUNTIF(BX$107:BX$114,BX111)</f>
        <v>0</v>
      </c>
      <c r="CC99" s="188" t="str">
        <f t="shared" si="1440"/>
        <v/>
      </c>
      <c r="CD99" s="188" t="str">
        <f>IF((CC99&lt;&gt;""),IF(OR($F99&lt;&gt;$G99,PrSettings!$M$4="●"),(($F99-$G99)=(BZ99-CA99))*1,0),"")</f>
        <v/>
      </c>
      <c r="CE99" s="188" t="str">
        <f t="shared" si="1511"/>
        <v/>
      </c>
      <c r="CF99" s="188" t="str">
        <f>IF(CC99&lt;&gt;"",IF(ABS($F99-$G99)&gt;=PrSettings!$M$7,(ABS($F99-$G99-BZ99+CA99)&lt;=1)*1,IF(AND(CC99,$F99=$G99,$F99&gt;=PrSettings!$M$6),(ABS(BZ99-$F99)&lt;=1)*1,IF(AND(CC99,$F99+$G99&gt;=PrSettings!$M$8),(ABS(BZ99-$F99)+ABS(CA99-$G99)&lt;=1)*1,""))),"")</f>
        <v/>
      </c>
      <c r="CG99" s="294" t="str">
        <f t="shared" si="1441"/>
        <v/>
      </c>
      <c r="CI99" s="186" t="str">
        <f t="shared" si="1512"/>
        <v/>
      </c>
      <c r="CJ99" s="187" t="str">
        <f t="shared" si="1513"/>
        <v/>
      </c>
      <c r="CK99" s="188" t="str">
        <f t="shared" si="1514"/>
        <v/>
      </c>
      <c r="CL99" s="187" t="str">
        <f t="shared" si="1515"/>
        <v/>
      </c>
      <c r="CM99" s="222"/>
      <c r="CN99" s="222"/>
      <c r="CO99" s="303">
        <f>COUNTIF(CI$107:CI$114,CK111)+COUNTIF(CK$107:CK$114,CK111)</f>
        <v>0</v>
      </c>
      <c r="CP99" s="188" t="str">
        <f t="shared" si="1442"/>
        <v/>
      </c>
      <c r="CQ99" s="188" t="str">
        <f>IF((CP99&lt;&gt;""),IF(OR($F99&lt;&gt;$G99,PrSettings!$M$4="●"),(($F99-$G99)=(CM99-CN99))*1,0),"")</f>
        <v/>
      </c>
      <c r="CR99" s="188" t="str">
        <f t="shared" si="1516"/>
        <v/>
      </c>
      <c r="CS99" s="188" t="str">
        <f>IF(CP99&lt;&gt;"",IF(ABS($F99-$G99)&gt;=PrSettings!$M$7,(ABS($F99-$G99-CM99+CN99)&lt;=1)*1,IF(AND(CP99,$F99=$G99,$F99&gt;=PrSettings!$M$6),(ABS(CM99-$F99)&lt;=1)*1,IF(AND(CP99,$F99+$G99&gt;=PrSettings!$M$8),(ABS(CM99-$F99)+ABS(CN99-$G99)&lt;=1)*1,""))),"")</f>
        <v/>
      </c>
      <c r="CT99" s="294" t="str">
        <f t="shared" si="1443"/>
        <v/>
      </c>
      <c r="CV99" s="186" t="str">
        <f t="shared" si="1517"/>
        <v/>
      </c>
      <c r="CW99" s="187" t="str">
        <f t="shared" si="1518"/>
        <v/>
      </c>
      <c r="CX99" s="188" t="str">
        <f t="shared" si="1519"/>
        <v/>
      </c>
      <c r="CY99" s="187" t="str">
        <f t="shared" si="1520"/>
        <v/>
      </c>
      <c r="CZ99" s="222"/>
      <c r="DA99" s="222"/>
      <c r="DB99" s="303">
        <f>COUNTIF(CV$107:CV$114,CX111)+COUNTIF(CX$107:CX$114,CX111)</f>
        <v>0</v>
      </c>
      <c r="DC99" s="188" t="str">
        <f t="shared" si="1444"/>
        <v/>
      </c>
      <c r="DD99" s="188" t="str">
        <f>IF((DC99&lt;&gt;""),IF(OR($F99&lt;&gt;$G99,PrSettings!$M$4="●"),(($F99-$G99)=(CZ99-DA99))*1,0),"")</f>
        <v/>
      </c>
      <c r="DE99" s="188" t="str">
        <f t="shared" si="1521"/>
        <v/>
      </c>
      <c r="DF99" s="188" t="str">
        <f>IF(DC99&lt;&gt;"",IF(ABS($F99-$G99)&gt;=PrSettings!$M$7,(ABS($F99-$G99-CZ99+DA99)&lt;=1)*1,IF(AND(DC99,$F99=$G99,$F99&gt;=PrSettings!$M$6),(ABS(CZ99-$F99)&lt;=1)*1,IF(AND(DC99,$F99+$G99&gt;=PrSettings!$M$8),(ABS(CZ99-$F99)+ABS(DA99-$G99)&lt;=1)*1,""))),"")</f>
        <v/>
      </c>
      <c r="DG99" s="294" t="str">
        <f t="shared" si="1445"/>
        <v/>
      </c>
      <c r="DI99" s="186" t="str">
        <f t="shared" si="1522"/>
        <v/>
      </c>
      <c r="DJ99" s="187" t="str">
        <f t="shared" si="1523"/>
        <v/>
      </c>
      <c r="DK99" s="188" t="str">
        <f t="shared" si="1524"/>
        <v/>
      </c>
      <c r="DL99" s="187" t="str">
        <f t="shared" si="1525"/>
        <v/>
      </c>
      <c r="DM99" s="222"/>
      <c r="DN99" s="222"/>
      <c r="DO99" s="303">
        <f>COUNTIF(DI$107:DI$114,DK111)+COUNTIF(DK$107:DK$114,DK111)</f>
        <v>0</v>
      </c>
      <c r="DP99" s="188" t="str">
        <f t="shared" si="1446"/>
        <v/>
      </c>
      <c r="DQ99" s="188" t="str">
        <f>IF((DP99&lt;&gt;""),IF(OR($F99&lt;&gt;$G99,PrSettings!$M$4="●"),(($F99-$G99)=(DM99-DN99))*1,0),"")</f>
        <v/>
      </c>
      <c r="DR99" s="188" t="str">
        <f t="shared" si="1526"/>
        <v/>
      </c>
      <c r="DS99" s="188" t="str">
        <f>IF(DP99&lt;&gt;"",IF(ABS($F99-$G99)&gt;=PrSettings!$M$7,(ABS($F99-$G99-DM99+DN99)&lt;=1)*1,IF(AND(DP99,$F99=$G99,$F99&gt;=PrSettings!$M$6),(ABS(DM99-$F99)&lt;=1)*1,IF(AND(DP99,$F99+$G99&gt;=PrSettings!$M$8),(ABS(DM99-$F99)+ABS(DN99-$G99)&lt;=1)*1,""))),"")</f>
        <v/>
      </c>
      <c r="DT99" s="294" t="str">
        <f t="shared" si="1447"/>
        <v/>
      </c>
      <c r="DV99" s="186" t="str">
        <f t="shared" si="1527"/>
        <v/>
      </c>
      <c r="DW99" s="187" t="str">
        <f t="shared" si="1528"/>
        <v/>
      </c>
      <c r="DX99" s="188" t="str">
        <f t="shared" si="1529"/>
        <v/>
      </c>
      <c r="DY99" s="187" t="str">
        <f t="shared" si="1530"/>
        <v/>
      </c>
      <c r="DZ99" s="222"/>
      <c r="EA99" s="222"/>
      <c r="EB99" s="303">
        <f>COUNTIF(DV$107:DV$114,DX111)+COUNTIF(DX$107:DX$114,DX111)</f>
        <v>0</v>
      </c>
      <c r="EC99" s="188" t="str">
        <f t="shared" si="1448"/>
        <v/>
      </c>
      <c r="ED99" s="188" t="str">
        <f>IF((EC99&lt;&gt;""),IF(OR($F99&lt;&gt;$G99,PrSettings!$M$4="●"),(($F99-$G99)=(DZ99-EA99))*1,0),"")</f>
        <v/>
      </c>
      <c r="EE99" s="188" t="str">
        <f t="shared" si="1531"/>
        <v/>
      </c>
      <c r="EF99" s="188" t="str">
        <f>IF(EC99&lt;&gt;"",IF(ABS($F99-$G99)&gt;=PrSettings!$M$7,(ABS($F99-$G99-DZ99+EA99)&lt;=1)*1,IF(AND(EC99,$F99=$G99,$F99&gt;=PrSettings!$M$6),(ABS(DZ99-$F99)&lt;=1)*1,IF(AND(EC99,$F99+$G99&gt;=PrSettings!$M$8),(ABS(DZ99-$F99)+ABS(EA99-$G99)&lt;=1)*1,""))),"")</f>
        <v/>
      </c>
      <c r="EG99" s="294" t="str">
        <f t="shared" si="1449"/>
        <v/>
      </c>
      <c r="EI99" s="186" t="str">
        <f t="shared" si="1532"/>
        <v/>
      </c>
      <c r="EJ99" s="187" t="str">
        <f t="shared" si="1533"/>
        <v/>
      </c>
      <c r="EK99" s="188" t="str">
        <f t="shared" si="1534"/>
        <v/>
      </c>
      <c r="EL99" s="187" t="str">
        <f t="shared" si="1535"/>
        <v/>
      </c>
      <c r="EM99" s="222"/>
      <c r="EN99" s="222"/>
      <c r="EO99" s="303">
        <f>COUNTIF(EI$107:EI$114,EK111)+COUNTIF(EK$107:EK$114,EK111)</f>
        <v>0</v>
      </c>
      <c r="EP99" s="188" t="str">
        <f t="shared" si="1450"/>
        <v/>
      </c>
      <c r="EQ99" s="188" t="str">
        <f>IF((EP99&lt;&gt;""),IF(OR($F99&lt;&gt;$G99,PrSettings!$M$4="●"),(($F99-$G99)=(EM99-EN99))*1,0),"")</f>
        <v/>
      </c>
      <c r="ER99" s="188" t="str">
        <f t="shared" si="1536"/>
        <v/>
      </c>
      <c r="ES99" s="188" t="str">
        <f>IF(EP99&lt;&gt;"",IF(ABS($F99-$G99)&gt;=PrSettings!$M$7,(ABS($F99-$G99-EM99+EN99)&lt;=1)*1,IF(AND(EP99,$F99=$G99,$F99&gt;=PrSettings!$M$6),(ABS(EM99-$F99)&lt;=1)*1,IF(AND(EP99,$F99+$G99&gt;=PrSettings!$M$8),(ABS(EM99-$F99)+ABS(EN99-$G99)&lt;=1)*1,""))),"")</f>
        <v/>
      </c>
      <c r="ET99" s="294" t="str">
        <f t="shared" si="1451"/>
        <v/>
      </c>
      <c r="EV99" s="186" t="str">
        <f t="shared" si="1537"/>
        <v/>
      </c>
      <c r="EW99" s="187" t="str">
        <f t="shared" si="1538"/>
        <v/>
      </c>
      <c r="EX99" s="188" t="str">
        <f t="shared" si="1539"/>
        <v/>
      </c>
      <c r="EY99" s="187" t="str">
        <f t="shared" si="1540"/>
        <v/>
      </c>
      <c r="EZ99" s="222"/>
      <c r="FA99" s="222"/>
      <c r="FB99" s="303">
        <f>COUNTIF(EV$107:EV$114,EX111)+COUNTIF(EX$107:EX$114,EX111)</f>
        <v>0</v>
      </c>
      <c r="FC99" s="188" t="str">
        <f t="shared" si="1452"/>
        <v/>
      </c>
      <c r="FD99" s="188" t="str">
        <f>IF((FC99&lt;&gt;""),IF(OR($F99&lt;&gt;$G99,PrSettings!$M$4="●"),(($F99-$G99)=(EZ99-FA99))*1,0),"")</f>
        <v/>
      </c>
      <c r="FE99" s="188" t="str">
        <f t="shared" si="1541"/>
        <v/>
      </c>
      <c r="FF99" s="188" t="str">
        <f>IF(FC99&lt;&gt;"",IF(ABS($F99-$G99)&gt;=PrSettings!$M$7,(ABS($F99-$G99-EZ99+FA99)&lt;=1)*1,IF(AND(FC99,$F99=$G99,$F99&gt;=PrSettings!$M$6),(ABS(EZ99-$F99)&lt;=1)*1,IF(AND(FC99,$F99+$G99&gt;=PrSettings!$M$8),(ABS(EZ99-$F99)+ABS(FA99-$G99)&lt;=1)*1,""))),"")</f>
        <v/>
      </c>
      <c r="FG99" s="294" t="str">
        <f t="shared" si="1453"/>
        <v/>
      </c>
      <c r="FI99" s="186" t="str">
        <f t="shared" si="1542"/>
        <v/>
      </c>
      <c r="FJ99" s="187" t="str">
        <f t="shared" si="1543"/>
        <v/>
      </c>
      <c r="FK99" s="188" t="str">
        <f t="shared" si="1544"/>
        <v/>
      </c>
      <c r="FL99" s="187" t="str">
        <f t="shared" si="1545"/>
        <v/>
      </c>
      <c r="FM99" s="222"/>
      <c r="FN99" s="222"/>
      <c r="FO99" s="303">
        <f>COUNTIF(FI$107:FI$114,FK111)+COUNTIF(FK$107:FK$114,FK111)</f>
        <v>0</v>
      </c>
      <c r="FP99" s="188" t="str">
        <f t="shared" si="1454"/>
        <v/>
      </c>
      <c r="FQ99" s="188" t="str">
        <f>IF((FP99&lt;&gt;""),IF(OR($F99&lt;&gt;$G99,PrSettings!$M$4="●"),(($F99-$G99)=(FM99-FN99))*1,0),"")</f>
        <v/>
      </c>
      <c r="FR99" s="188" t="str">
        <f t="shared" si="1546"/>
        <v/>
      </c>
      <c r="FS99" s="188" t="str">
        <f>IF(FP99&lt;&gt;"",IF(ABS($F99-$G99)&gt;=PrSettings!$M$7,(ABS($F99-$G99-FM99+FN99)&lt;=1)*1,IF(AND(FP99,$F99=$G99,$F99&gt;=PrSettings!$M$6),(ABS(FM99-$F99)&lt;=1)*1,IF(AND(FP99,$F99+$G99&gt;=PrSettings!$M$8),(ABS(FM99-$F99)+ABS(FN99-$G99)&lt;=1)*1,""))),"")</f>
        <v/>
      </c>
      <c r="FT99" s="294" t="str">
        <f t="shared" si="1455"/>
        <v/>
      </c>
      <c r="FV99" s="186" t="str">
        <f t="shared" si="1547"/>
        <v/>
      </c>
      <c r="FW99" s="187" t="str">
        <f t="shared" si="1548"/>
        <v/>
      </c>
      <c r="FX99" s="188" t="str">
        <f t="shared" si="1549"/>
        <v/>
      </c>
      <c r="FY99" s="187" t="str">
        <f t="shared" si="1550"/>
        <v/>
      </c>
      <c r="FZ99" s="222"/>
      <c r="GA99" s="222"/>
      <c r="GB99" s="303">
        <f>COUNTIF(FV$107:FV$114,FX111)+COUNTIF(FX$107:FX$114,FX111)</f>
        <v>0</v>
      </c>
      <c r="GC99" s="188" t="str">
        <f t="shared" si="1456"/>
        <v/>
      </c>
      <c r="GD99" s="188" t="str">
        <f>IF((GC99&lt;&gt;""),IF(OR($F99&lt;&gt;$G99,PrSettings!$M$4="●"),(($F99-$G99)=(FZ99-GA99))*1,0),"")</f>
        <v/>
      </c>
      <c r="GE99" s="188" t="str">
        <f t="shared" si="1551"/>
        <v/>
      </c>
      <c r="GF99" s="188" t="str">
        <f>IF(GC99&lt;&gt;"",IF(ABS($F99-$G99)&gt;=PrSettings!$M$7,(ABS($F99-$G99-FZ99+GA99)&lt;=1)*1,IF(AND(GC99,$F99=$G99,$F99&gt;=PrSettings!$M$6),(ABS(FZ99-$F99)&lt;=1)*1,IF(AND(GC99,$F99+$G99&gt;=PrSettings!$M$8),(ABS(FZ99-$F99)+ABS(GA99-$G99)&lt;=1)*1,""))),"")</f>
        <v/>
      </c>
      <c r="GG99" s="294" t="str">
        <f t="shared" si="1457"/>
        <v/>
      </c>
      <c r="GI99" s="186" t="str">
        <f t="shared" si="1552"/>
        <v/>
      </c>
      <c r="GJ99" s="187" t="str">
        <f t="shared" si="1553"/>
        <v/>
      </c>
      <c r="GK99" s="188" t="str">
        <f t="shared" si="1554"/>
        <v/>
      </c>
      <c r="GL99" s="187" t="str">
        <f t="shared" si="1555"/>
        <v/>
      </c>
      <c r="GM99" s="222"/>
      <c r="GN99" s="222"/>
      <c r="GO99" s="303">
        <f>COUNTIF(GI$107:GI$114,GK111)+COUNTIF(GK$107:GK$114,GK111)</f>
        <v>0</v>
      </c>
      <c r="GP99" s="188" t="str">
        <f t="shared" si="1458"/>
        <v/>
      </c>
      <c r="GQ99" s="188" t="str">
        <f>IF((GP99&lt;&gt;""),IF(OR($F99&lt;&gt;$G99,PrSettings!$M$4="●"),(($F99-$G99)=(GM99-GN99))*1,0),"")</f>
        <v/>
      </c>
      <c r="GR99" s="188" t="str">
        <f t="shared" si="1556"/>
        <v/>
      </c>
      <c r="GS99" s="188" t="str">
        <f>IF(GP99&lt;&gt;"",IF(ABS($F99-$G99)&gt;=PrSettings!$M$7,(ABS($F99-$G99-GM99+GN99)&lt;=1)*1,IF(AND(GP99,$F99=$G99,$F99&gt;=PrSettings!$M$6),(ABS(GM99-$F99)&lt;=1)*1,IF(AND(GP99,$F99+$G99&gt;=PrSettings!$M$8),(ABS(GM99-$F99)+ABS(GN99-$G99)&lt;=1)*1,""))),"")</f>
        <v/>
      </c>
      <c r="GT99" s="294" t="str">
        <f t="shared" si="1459"/>
        <v/>
      </c>
      <c r="GV99" s="186" t="str">
        <f t="shared" si="1557"/>
        <v/>
      </c>
      <c r="GW99" s="187" t="str">
        <f t="shared" si="1558"/>
        <v/>
      </c>
      <c r="GX99" s="188" t="str">
        <f t="shared" si="1559"/>
        <v/>
      </c>
      <c r="GY99" s="187" t="str">
        <f t="shared" si="1560"/>
        <v/>
      </c>
      <c r="GZ99" s="222"/>
      <c r="HA99" s="222"/>
      <c r="HB99" s="303">
        <f>COUNTIF(GV$107:GV$114,GX111)+COUNTIF(GX$107:GX$114,GX111)</f>
        <v>0</v>
      </c>
      <c r="HC99" s="188" t="str">
        <f t="shared" si="1460"/>
        <v/>
      </c>
      <c r="HD99" s="188" t="str">
        <f>IF((HC99&lt;&gt;""),IF(OR($F99&lt;&gt;$G99,PrSettings!$M$4="●"),(($F99-$G99)=(GZ99-HA99))*1,0),"")</f>
        <v/>
      </c>
      <c r="HE99" s="188" t="str">
        <f t="shared" si="1561"/>
        <v/>
      </c>
      <c r="HF99" s="188" t="str">
        <f>IF(HC99&lt;&gt;"",IF(ABS($F99-$G99)&gt;=PrSettings!$M$7,(ABS($F99-$G99-GZ99+HA99)&lt;=1)*1,IF(AND(HC99,$F99=$G99,$F99&gt;=PrSettings!$M$6),(ABS(GZ99-$F99)&lt;=1)*1,IF(AND(HC99,$F99+$G99&gt;=PrSettings!$M$8),(ABS(GZ99-$F99)+ABS(HA99-$G99)&lt;=1)*1,""))),"")</f>
        <v/>
      </c>
      <c r="HG99" s="294" t="str">
        <f t="shared" si="1461"/>
        <v/>
      </c>
      <c r="HI99" s="186" t="str">
        <f t="shared" si="1562"/>
        <v/>
      </c>
      <c r="HJ99" s="187" t="str">
        <f t="shared" si="1563"/>
        <v/>
      </c>
      <c r="HK99" s="188" t="str">
        <f t="shared" si="1564"/>
        <v/>
      </c>
      <c r="HL99" s="187" t="str">
        <f t="shared" si="1565"/>
        <v/>
      </c>
      <c r="HM99" s="222"/>
      <c r="HN99" s="222"/>
      <c r="HO99" s="303">
        <f>COUNTIF(HI$107:HI$114,HK111)+COUNTIF(HK$107:HK$114,HK111)</f>
        <v>0</v>
      </c>
      <c r="HP99" s="188" t="str">
        <f t="shared" si="1462"/>
        <v/>
      </c>
      <c r="HQ99" s="188" t="str">
        <f>IF((HP99&lt;&gt;""),IF(OR($F99&lt;&gt;$G99,PrSettings!$M$4="●"),(($F99-$G99)=(HM99-HN99))*1,0),"")</f>
        <v/>
      </c>
      <c r="HR99" s="188" t="str">
        <f t="shared" si="1566"/>
        <v/>
      </c>
      <c r="HS99" s="188" t="str">
        <f>IF(HP99&lt;&gt;"",IF(ABS($F99-$G99)&gt;=PrSettings!$M$7,(ABS($F99-$G99-HM99+HN99)&lt;=1)*1,IF(AND(HP99,$F99=$G99,$F99&gt;=PrSettings!$M$6),(ABS(HM99-$F99)&lt;=1)*1,IF(AND(HP99,$F99+$G99&gt;=PrSettings!$M$8),(ABS(HM99-$F99)+ABS(HN99-$G99)&lt;=1)*1,""))),"")</f>
        <v/>
      </c>
      <c r="HT99" s="294" t="str">
        <f t="shared" si="1463"/>
        <v/>
      </c>
      <c r="HV99" s="186" t="str">
        <f t="shared" si="1567"/>
        <v/>
      </c>
      <c r="HW99" s="187" t="str">
        <f t="shared" si="1568"/>
        <v/>
      </c>
      <c r="HX99" s="188" t="str">
        <f t="shared" si="1569"/>
        <v/>
      </c>
      <c r="HY99" s="187" t="str">
        <f t="shared" si="1570"/>
        <v/>
      </c>
      <c r="HZ99" s="222"/>
      <c r="IA99" s="222"/>
      <c r="IB99" s="303">
        <f>COUNTIF(HV$107:HV$114,HX111)+COUNTIF(HX$107:HX$114,HX111)</f>
        <v>0</v>
      </c>
      <c r="IC99" s="188" t="str">
        <f t="shared" si="1464"/>
        <v/>
      </c>
      <c r="ID99" s="188" t="str">
        <f>IF((IC99&lt;&gt;""),IF(OR($F99&lt;&gt;$G99,PrSettings!$M$4="●"),(($F99-$G99)=(HZ99-IA99))*1,0),"")</f>
        <v/>
      </c>
      <c r="IE99" s="188" t="str">
        <f t="shared" si="1571"/>
        <v/>
      </c>
      <c r="IF99" s="188" t="str">
        <f>IF(IC99&lt;&gt;"",IF(ABS($F99-$G99)&gt;=PrSettings!$M$7,(ABS($F99-$G99-HZ99+IA99)&lt;=1)*1,IF(AND(IC99,$F99=$G99,$F99&gt;=PrSettings!$M$6),(ABS(HZ99-$F99)&lt;=1)*1,IF(AND(IC99,$F99+$G99&gt;=PrSettings!$M$8),(ABS(HZ99-$F99)+ABS(IA99-$G99)&lt;=1)*1,""))),"")</f>
        <v/>
      </c>
      <c r="IG99" s="294" t="str">
        <f t="shared" si="1465"/>
        <v/>
      </c>
      <c r="II99" s="186" t="str">
        <f t="shared" si="1572"/>
        <v/>
      </c>
      <c r="IJ99" s="187" t="str">
        <f t="shared" si="1573"/>
        <v/>
      </c>
      <c r="IK99" s="188" t="str">
        <f t="shared" si="1574"/>
        <v/>
      </c>
      <c r="IL99" s="187" t="str">
        <f t="shared" si="1575"/>
        <v/>
      </c>
      <c r="IM99" s="222"/>
      <c r="IN99" s="222"/>
      <c r="IO99" s="303">
        <f>COUNTIF(II$107:II$114,IK111)+COUNTIF(IK$107:IK$114,IK111)</f>
        <v>0</v>
      </c>
      <c r="IP99" s="188" t="str">
        <f t="shared" si="1466"/>
        <v/>
      </c>
      <c r="IQ99" s="188" t="str">
        <f>IF((IP99&lt;&gt;""),IF(OR($F99&lt;&gt;$G99,PrSettings!$M$4="●"),(($F99-$G99)=(IM99-IN99))*1,0),"")</f>
        <v/>
      </c>
      <c r="IR99" s="188" t="str">
        <f t="shared" si="1576"/>
        <v/>
      </c>
      <c r="IS99" s="188" t="str">
        <f>IF(IP99&lt;&gt;"",IF(ABS($F99-$G99)&gt;=PrSettings!$M$7,(ABS($F99-$G99-IM99+IN99)&lt;=1)*1,IF(AND(IP99,$F99=$G99,$F99&gt;=PrSettings!$M$6),(ABS(IM99-$F99)&lt;=1)*1,IF(AND(IP99,$F99+$G99&gt;=PrSettings!$M$8),(ABS(IM99-$F99)+ABS(IN99-$G99)&lt;=1)*1,""))),"")</f>
        <v/>
      </c>
      <c r="IT99" s="294" t="str">
        <f t="shared" si="1467"/>
        <v/>
      </c>
      <c r="IV99" s="186" t="str">
        <f t="shared" si="1577"/>
        <v/>
      </c>
      <c r="IW99" s="187" t="str">
        <f t="shared" si="1578"/>
        <v/>
      </c>
      <c r="IX99" s="188" t="str">
        <f t="shared" si="1579"/>
        <v/>
      </c>
      <c r="IY99" s="187" t="str">
        <f t="shared" si="1580"/>
        <v/>
      </c>
      <c r="IZ99" s="222"/>
      <c r="JA99" s="222"/>
      <c r="JB99" s="303">
        <f>COUNTIF(IV$107:IV$114,IX111)+COUNTIF(IX$107:IX$114,IX111)</f>
        <v>0</v>
      </c>
      <c r="JC99" s="188" t="str">
        <f t="shared" si="1468"/>
        <v/>
      </c>
      <c r="JD99" s="188" t="str">
        <f>IF((JC99&lt;&gt;""),IF(OR($F99&lt;&gt;$G99,PrSettings!$M$4="●"),(($F99-$G99)=(IZ99-JA99))*1,0),"")</f>
        <v/>
      </c>
      <c r="JE99" s="188" t="str">
        <f t="shared" si="1581"/>
        <v/>
      </c>
      <c r="JF99" s="188" t="str">
        <f>IF(JC99&lt;&gt;"",IF(ABS($F99-$G99)&gt;=PrSettings!$M$7,(ABS($F99-$G99-IZ99+JA99)&lt;=1)*1,IF(AND(JC99,$F99=$G99,$F99&gt;=PrSettings!$M$6),(ABS(IZ99-$F99)&lt;=1)*1,IF(AND(JC99,$F99+$G99&gt;=PrSettings!$M$8),(ABS(IZ99-$F99)+ABS(JA99-$G99)&lt;=1)*1,""))),"")</f>
        <v/>
      </c>
      <c r="JG99" s="294" t="str">
        <f t="shared" si="1469"/>
        <v/>
      </c>
      <c r="JI99" s="186" t="str">
        <f t="shared" si="1582"/>
        <v/>
      </c>
      <c r="JJ99" s="187" t="str">
        <f t="shared" si="1583"/>
        <v/>
      </c>
      <c r="JK99" s="188" t="str">
        <f t="shared" si="1584"/>
        <v/>
      </c>
      <c r="JL99" s="187" t="str">
        <f t="shared" si="1585"/>
        <v/>
      </c>
      <c r="JM99" s="222"/>
      <c r="JN99" s="222"/>
      <c r="JO99" s="303">
        <f>COUNTIF(JI$107:JI$114,JK111)+COUNTIF(JK$107:JK$114,JK111)</f>
        <v>0</v>
      </c>
      <c r="JP99" s="188" t="str">
        <f t="shared" si="1470"/>
        <v/>
      </c>
      <c r="JQ99" s="188" t="str">
        <f>IF((JP99&lt;&gt;""),IF(OR($F99&lt;&gt;$G99,PrSettings!$M$4="●"),(($F99-$G99)=(JM99-JN99))*1,0),"")</f>
        <v/>
      </c>
      <c r="JR99" s="188" t="str">
        <f t="shared" si="1586"/>
        <v/>
      </c>
      <c r="JS99" s="188" t="str">
        <f>IF(JP99&lt;&gt;"",IF(ABS($F99-$G99)&gt;=PrSettings!$M$7,(ABS($F99-$G99-JM99+JN99)&lt;=1)*1,IF(AND(JP99,$F99=$G99,$F99&gt;=PrSettings!$M$6),(ABS(JM99-$F99)&lt;=1)*1,IF(AND(JP99,$F99+$G99&gt;=PrSettings!$M$8),(ABS(JM99-$F99)+ABS(JN99-$G99)&lt;=1)*1,""))),"")</f>
        <v/>
      </c>
      <c r="JT99" s="294" t="str">
        <f t="shared" si="1471"/>
        <v/>
      </c>
      <c r="JV99" s="186" t="str">
        <f t="shared" si="1587"/>
        <v/>
      </c>
      <c r="JW99" s="187" t="str">
        <f t="shared" si="1588"/>
        <v/>
      </c>
      <c r="JX99" s="188" t="str">
        <f t="shared" si="1589"/>
        <v/>
      </c>
      <c r="JY99" s="187" t="str">
        <f t="shared" si="1590"/>
        <v/>
      </c>
      <c r="JZ99" s="222"/>
      <c r="KA99" s="222"/>
      <c r="KB99" s="303">
        <f>COUNTIF(JV$107:JV$114,JX111)+COUNTIF(JX$107:JX$114,JX111)</f>
        <v>0</v>
      </c>
      <c r="KC99" s="188" t="str">
        <f t="shared" si="1472"/>
        <v/>
      </c>
      <c r="KD99" s="188" t="str">
        <f>IF((KC99&lt;&gt;""),IF(OR($F99&lt;&gt;$G99,PrSettings!$M$4="●"),(($F99-$G99)=(JZ99-KA99))*1,0),"")</f>
        <v/>
      </c>
      <c r="KE99" s="188" t="str">
        <f t="shared" si="1591"/>
        <v/>
      </c>
      <c r="KF99" s="188" t="str">
        <f>IF(KC99&lt;&gt;"",IF(ABS($F99-$G99)&gt;=PrSettings!$M$7,(ABS($F99-$G99-JZ99+KA99)&lt;=1)*1,IF(AND(KC99,$F99=$G99,$F99&gt;=PrSettings!$M$6),(ABS(JZ99-$F99)&lt;=1)*1,IF(AND(KC99,$F99+$G99&gt;=PrSettings!$M$8),(ABS(JZ99-$F99)+ABS(KA99-$G99)&lt;=1)*1,""))),"")</f>
        <v/>
      </c>
      <c r="KG99" s="294" t="str">
        <f t="shared" si="1473"/>
        <v/>
      </c>
      <c r="KI99" s="186" t="str">
        <f t="shared" si="1592"/>
        <v/>
      </c>
      <c r="KJ99" s="187" t="str">
        <f t="shared" si="1593"/>
        <v/>
      </c>
      <c r="KK99" s="188" t="str">
        <f t="shared" si="1594"/>
        <v/>
      </c>
      <c r="KL99" s="187" t="str">
        <f t="shared" si="1595"/>
        <v/>
      </c>
      <c r="KM99" s="222"/>
      <c r="KN99" s="222"/>
      <c r="KO99" s="303">
        <f>COUNTIF(KI$107:KI$114,KK111)+COUNTIF(KK$107:KK$114,KK111)</f>
        <v>0</v>
      </c>
      <c r="KP99" s="188" t="str">
        <f t="shared" si="1474"/>
        <v/>
      </c>
      <c r="KQ99" s="188" t="str">
        <f>IF((KP99&lt;&gt;""),IF(OR($F99&lt;&gt;$G99,PrSettings!$M$4="●"),(($F99-$G99)=(KM99-KN99))*1,0),"")</f>
        <v/>
      </c>
      <c r="KR99" s="188" t="str">
        <f t="shared" si="1596"/>
        <v/>
      </c>
      <c r="KS99" s="188" t="str">
        <f>IF(KP99&lt;&gt;"",IF(ABS($F99-$G99)&gt;=PrSettings!$M$7,(ABS($F99-$G99-KM99+KN99)&lt;=1)*1,IF(AND(KP99,$F99=$G99,$F99&gt;=PrSettings!$M$6),(ABS(KM99-$F99)&lt;=1)*1,IF(AND(KP99,$F99+$G99&gt;=PrSettings!$M$8),(ABS(KM99-$F99)+ABS(KN99-$G99)&lt;=1)*1,""))),"")</f>
        <v/>
      </c>
      <c r="KT99" s="294" t="str">
        <f t="shared" si="1475"/>
        <v/>
      </c>
      <c r="KV99" s="186" t="str">
        <f t="shared" si="1597"/>
        <v/>
      </c>
      <c r="KW99" s="187" t="str">
        <f t="shared" si="1598"/>
        <v/>
      </c>
      <c r="KX99" s="188" t="str">
        <f t="shared" si="1599"/>
        <v/>
      </c>
      <c r="KY99" s="187" t="str">
        <f t="shared" si="1600"/>
        <v/>
      </c>
      <c r="KZ99" s="222"/>
      <c r="LA99" s="222"/>
      <c r="LB99" s="303">
        <f>COUNTIF(KV$107:KV$114,KX111)+COUNTIF(KX$107:KX$114,KX111)</f>
        <v>0</v>
      </c>
      <c r="LC99" s="188" t="str">
        <f t="shared" si="1476"/>
        <v/>
      </c>
      <c r="LD99" s="188" t="str">
        <f>IF((LC99&lt;&gt;""),IF(OR($F99&lt;&gt;$G99,PrSettings!$M$4="●"),(($F99-$G99)=(KZ99-LA99))*1,0),"")</f>
        <v/>
      </c>
      <c r="LE99" s="188" t="str">
        <f t="shared" si="1601"/>
        <v/>
      </c>
      <c r="LF99" s="188" t="str">
        <f>IF(LC99&lt;&gt;"",IF(ABS($F99-$G99)&gt;=PrSettings!$M$7,(ABS($F99-$G99-KZ99+LA99)&lt;=1)*1,IF(AND(LC99,$F99=$G99,$F99&gt;=PrSettings!$M$6),(ABS(KZ99-$F99)&lt;=1)*1,IF(AND(LC99,$F99+$G99&gt;=PrSettings!$M$8),(ABS(KZ99-$F99)+ABS(LA99-$G99)&lt;=1)*1,""))),"")</f>
        <v/>
      </c>
      <c r="LG99" s="294" t="str">
        <f t="shared" si="1477"/>
        <v/>
      </c>
      <c r="LI99" s="186" t="str">
        <f t="shared" si="1602"/>
        <v/>
      </c>
      <c r="LJ99" s="187" t="str">
        <f t="shared" si="1603"/>
        <v/>
      </c>
      <c r="LK99" s="188" t="str">
        <f t="shared" si="1604"/>
        <v/>
      </c>
      <c r="LL99" s="187" t="str">
        <f t="shared" si="1605"/>
        <v/>
      </c>
      <c r="LM99" s="222"/>
      <c r="LN99" s="222"/>
      <c r="LO99" s="303">
        <f>COUNTIF(LI$107:LI$114,LK111)+COUNTIF(LK$107:LK$114,LK111)</f>
        <v>0</v>
      </c>
      <c r="LP99" s="188" t="str">
        <f t="shared" si="1478"/>
        <v/>
      </c>
      <c r="LQ99" s="188" t="str">
        <f>IF((LP99&lt;&gt;""),IF(OR($F99&lt;&gt;$G99,PrSettings!$M$4="●"),(($F99-$G99)=(LM99-LN99))*1,0),"")</f>
        <v/>
      </c>
      <c r="LR99" s="188" t="str">
        <f t="shared" si="1606"/>
        <v/>
      </c>
      <c r="LS99" s="188" t="str">
        <f>IF(LP99&lt;&gt;"",IF(ABS($F99-$G99)&gt;=PrSettings!$M$7,(ABS($F99-$G99-LM99+LN99)&lt;=1)*1,IF(AND(LP99,$F99=$G99,$F99&gt;=PrSettings!$M$6),(ABS(LM99-$F99)&lt;=1)*1,IF(AND(LP99,$F99+$G99&gt;=PrSettings!$M$8),(ABS(LM99-$F99)+ABS(LN99-$G99)&lt;=1)*1,""))),"")</f>
        <v/>
      </c>
      <c r="LT99" s="294" t="str">
        <f t="shared" si="1479"/>
        <v/>
      </c>
      <c r="LV99" s="186" t="str">
        <f t="shared" si="1607"/>
        <v/>
      </c>
      <c r="LW99" s="187" t="str">
        <f t="shared" si="1608"/>
        <v/>
      </c>
      <c r="LX99" s="188" t="str">
        <f t="shared" si="1609"/>
        <v/>
      </c>
      <c r="LY99" s="187" t="str">
        <f t="shared" si="1610"/>
        <v/>
      </c>
      <c r="LZ99" s="222"/>
      <c r="MA99" s="222"/>
      <c r="MB99" s="303">
        <f>COUNTIF(LV$107:LV$114,LX111)+COUNTIF(LX$107:LX$114,LX111)</f>
        <v>0</v>
      </c>
      <c r="MC99" s="188" t="str">
        <f t="shared" si="1480"/>
        <v/>
      </c>
      <c r="MD99" s="188" t="str">
        <f>IF((MC99&lt;&gt;""),IF(OR($F99&lt;&gt;$G99,PrSettings!$M$4="●"),(($F99-$G99)=(LZ99-MA99))*1,0),"")</f>
        <v/>
      </c>
      <c r="ME99" s="188" t="str">
        <f t="shared" si="1611"/>
        <v/>
      </c>
      <c r="MF99" s="188" t="str">
        <f>IF(MC99&lt;&gt;"",IF(ABS($F99-$G99)&gt;=PrSettings!$M$7,(ABS($F99-$G99-LZ99+MA99)&lt;=1)*1,IF(AND(MC99,$F99=$G99,$F99&gt;=PrSettings!$M$6),(ABS(LZ99-$F99)&lt;=1)*1,IF(AND(MC99,$F99+$G99&gt;=PrSettings!$M$8),(ABS(LZ99-$F99)+ABS(MA99-$G99)&lt;=1)*1,""))),"")</f>
        <v/>
      </c>
      <c r="MG99" s="294" t="str">
        <f t="shared" si="1481"/>
        <v/>
      </c>
    </row>
    <row r="100" spans="1:345">
      <c r="B100" s="186" t="str">
        <f>IF(C100="","",INDEX(Groups!$C$7:$C$65,MATCH(C100,Groups!$D$7:$D$65,0)))</f>
        <v/>
      </c>
      <c r="C100" s="187" t="str">
        <f>'World Cup'!$AF$50</f>
        <v/>
      </c>
      <c r="D100" s="188" t="str">
        <f>IF(E100="","",INDEX(Groups!$C$7:$C$65,MATCH(E100,Groups!$D$7:$D$65,0)))</f>
        <v/>
      </c>
      <c r="E100" s="187" t="str">
        <f>'World Cup'!$AG$50</f>
        <v/>
      </c>
      <c r="F100" s="189" t="str">
        <f>IF(AND('World Cup'!$AF$51&lt;&gt;"",'World Cup'!$AG$51&lt;&gt;""),'World Cup'!$AF$51,"")</f>
        <v/>
      </c>
      <c r="G100" s="190" t="str">
        <f>IF(AND('World Cup'!$AF$51&lt;&gt;"",'World Cup'!$AG$51&lt;&gt;""),'World Cup'!$AG$51,"")</f>
        <v/>
      </c>
      <c r="I100" s="186" t="str">
        <f t="shared" si="1482"/>
        <v/>
      </c>
      <c r="J100" s="187" t="str">
        <f t="shared" si="1483"/>
        <v/>
      </c>
      <c r="K100" s="188" t="str">
        <f t="shared" si="1484"/>
        <v/>
      </c>
      <c r="L100" s="187" t="str">
        <f t="shared" si="1485"/>
        <v/>
      </c>
      <c r="M100" s="222"/>
      <c r="N100" s="222"/>
      <c r="O100" s="303">
        <f>COUNTIF(I$107:I$114,I112)+COUNTIF(K$107:K$114,I112)</f>
        <v>0</v>
      </c>
      <c r="P100" s="188" t="str">
        <f t="shared" si="1430"/>
        <v/>
      </c>
      <c r="Q100" s="188" t="str">
        <f>IF((P100&lt;&gt;""),IF(OR($F100&lt;&gt;$G100,PrSettings!$M$4="●"),(($F100-$G100)=(M100-N100))*1,0),"")</f>
        <v/>
      </c>
      <c r="R100" s="188" t="str">
        <f t="shared" si="1486"/>
        <v/>
      </c>
      <c r="S100" s="188" t="str">
        <f>IF(P100&lt;&gt;"",IF(ABS($F100-$G100)&gt;=PrSettings!$M$7,(ABS($F100-$G100-M100+N100)&lt;=1)*1,IF(AND(P100,$F100=$G100,$F100&gt;=PrSettings!$M$6),(ABS(M100-$F100)&lt;=1)*1,IF(AND(P100,$F100+$G100&gt;=PrSettings!$M$8),(ABS(M100-$F100)+ABS(N100-$G100)&lt;=1)*1,""))),"")</f>
        <v/>
      </c>
      <c r="T100" s="294" t="str">
        <f t="shared" si="1431"/>
        <v/>
      </c>
      <c r="V100" s="186" t="str">
        <f t="shared" si="1487"/>
        <v/>
      </c>
      <c r="W100" s="187" t="str">
        <f t="shared" si="1488"/>
        <v/>
      </c>
      <c r="X100" s="188" t="str">
        <f t="shared" si="1489"/>
        <v/>
      </c>
      <c r="Y100" s="187" t="str">
        <f t="shared" si="1490"/>
        <v/>
      </c>
      <c r="Z100" s="222"/>
      <c r="AA100" s="222"/>
      <c r="AB100" s="303">
        <f>COUNTIF(V$107:V$114,V112)+COUNTIF(X$107:X$114,V112)</f>
        <v>0</v>
      </c>
      <c r="AC100" s="188" t="str">
        <f t="shared" si="1432"/>
        <v/>
      </c>
      <c r="AD100" s="188" t="str">
        <f>IF((AC100&lt;&gt;""),IF(OR($F100&lt;&gt;$G100,PrSettings!$M$4="●"),(($F100-$G100)=(Z100-AA100))*1,0),"")</f>
        <v/>
      </c>
      <c r="AE100" s="188" t="str">
        <f t="shared" si="1491"/>
        <v/>
      </c>
      <c r="AF100" s="188" t="str">
        <f>IF(AC100&lt;&gt;"",IF(ABS($F100-$G100)&gt;=PrSettings!$M$7,(ABS($F100-$G100-Z100+AA100)&lt;=1)*1,IF(AND(AC100,$F100=$G100,$F100&gt;=PrSettings!$M$6),(ABS(Z100-$F100)&lt;=1)*1,IF(AND(AC100,$F100+$G100&gt;=PrSettings!$M$8),(ABS(Z100-$F100)+ABS(AA100-$G100)&lt;=1)*1,""))),"")</f>
        <v/>
      </c>
      <c r="AG100" s="294" t="str">
        <f t="shared" si="1433"/>
        <v/>
      </c>
      <c r="AI100" s="186" t="str">
        <f t="shared" si="1492"/>
        <v/>
      </c>
      <c r="AJ100" s="187" t="str">
        <f t="shared" si="1493"/>
        <v/>
      </c>
      <c r="AK100" s="188" t="str">
        <f t="shared" si="1494"/>
        <v/>
      </c>
      <c r="AL100" s="187" t="str">
        <f t="shared" si="1495"/>
        <v/>
      </c>
      <c r="AM100" s="222"/>
      <c r="AN100" s="222"/>
      <c r="AO100" s="303">
        <f>COUNTIF(AI$107:AI$114,AI112)+COUNTIF(AK$107:AK$114,AI112)</f>
        <v>0</v>
      </c>
      <c r="AP100" s="188" t="str">
        <f t="shared" si="1434"/>
        <v/>
      </c>
      <c r="AQ100" s="188" t="str">
        <f>IF((AP100&lt;&gt;""),IF(OR($F100&lt;&gt;$G100,PrSettings!$M$4="●"),(($F100-$G100)=(AM100-AN100))*1,0),"")</f>
        <v/>
      </c>
      <c r="AR100" s="188" t="str">
        <f t="shared" si="1496"/>
        <v/>
      </c>
      <c r="AS100" s="188" t="str">
        <f>IF(AP100&lt;&gt;"",IF(ABS($F100-$G100)&gt;=PrSettings!$M$7,(ABS($F100-$G100-AM100+AN100)&lt;=1)*1,IF(AND(AP100,$F100=$G100,$F100&gt;=PrSettings!$M$6),(ABS(AM100-$F100)&lt;=1)*1,IF(AND(AP100,$F100+$G100&gt;=PrSettings!$M$8),(ABS(AM100-$F100)+ABS(AN100-$G100)&lt;=1)*1,""))),"")</f>
        <v/>
      </c>
      <c r="AT100" s="294" t="str">
        <f t="shared" si="1435"/>
        <v/>
      </c>
      <c r="AV100" s="186" t="str">
        <f t="shared" si="1497"/>
        <v/>
      </c>
      <c r="AW100" s="187" t="str">
        <f t="shared" si="1498"/>
        <v/>
      </c>
      <c r="AX100" s="188" t="str">
        <f t="shared" si="1499"/>
        <v/>
      </c>
      <c r="AY100" s="187" t="str">
        <f t="shared" si="1500"/>
        <v/>
      </c>
      <c r="AZ100" s="222"/>
      <c r="BA100" s="222"/>
      <c r="BB100" s="303">
        <f>COUNTIF(AV$107:AV$114,AV112)+COUNTIF(AX$107:AX$114,AV112)</f>
        <v>0</v>
      </c>
      <c r="BC100" s="188" t="str">
        <f t="shared" si="1436"/>
        <v/>
      </c>
      <c r="BD100" s="188" t="str">
        <f>IF((BC100&lt;&gt;""),IF(OR($F100&lt;&gt;$G100,PrSettings!$M$4="●"),(($F100-$G100)=(AZ100-BA100))*1,0),"")</f>
        <v/>
      </c>
      <c r="BE100" s="188" t="str">
        <f t="shared" si="1501"/>
        <v/>
      </c>
      <c r="BF100" s="188" t="str">
        <f>IF(BC100&lt;&gt;"",IF(ABS($F100-$G100)&gt;=PrSettings!$M$7,(ABS($F100-$G100-AZ100+BA100)&lt;=1)*1,IF(AND(BC100,$F100=$G100,$F100&gt;=PrSettings!$M$6),(ABS(AZ100-$F100)&lt;=1)*1,IF(AND(BC100,$F100+$G100&gt;=PrSettings!$M$8),(ABS(AZ100-$F100)+ABS(BA100-$G100)&lt;=1)*1,""))),"")</f>
        <v/>
      </c>
      <c r="BG100" s="294" t="str">
        <f t="shared" si="1437"/>
        <v/>
      </c>
      <c r="BI100" s="186" t="str">
        <f t="shared" si="1502"/>
        <v/>
      </c>
      <c r="BJ100" s="187" t="str">
        <f t="shared" si="1503"/>
        <v/>
      </c>
      <c r="BK100" s="188" t="str">
        <f t="shared" si="1504"/>
        <v/>
      </c>
      <c r="BL100" s="187" t="str">
        <f t="shared" si="1505"/>
        <v/>
      </c>
      <c r="BM100" s="222"/>
      <c r="BN100" s="222"/>
      <c r="BO100" s="303">
        <f>COUNTIF(BI$107:BI$114,BI112)+COUNTIF(BK$107:BK$114,BI112)</f>
        <v>0</v>
      </c>
      <c r="BP100" s="188" t="str">
        <f t="shared" si="1438"/>
        <v/>
      </c>
      <c r="BQ100" s="188" t="str">
        <f>IF((BP100&lt;&gt;""),IF(OR($F100&lt;&gt;$G100,PrSettings!$M$4="●"),(($F100-$G100)=(BM100-BN100))*1,0),"")</f>
        <v/>
      </c>
      <c r="BR100" s="188" t="str">
        <f t="shared" si="1506"/>
        <v/>
      </c>
      <c r="BS100" s="188" t="str">
        <f>IF(BP100&lt;&gt;"",IF(ABS($F100-$G100)&gt;=PrSettings!$M$7,(ABS($F100-$G100-BM100+BN100)&lt;=1)*1,IF(AND(BP100,$F100=$G100,$F100&gt;=PrSettings!$M$6),(ABS(BM100-$F100)&lt;=1)*1,IF(AND(BP100,$F100+$G100&gt;=PrSettings!$M$8),(ABS(BM100-$F100)+ABS(BN100-$G100)&lt;=1)*1,""))),"")</f>
        <v/>
      </c>
      <c r="BT100" s="294" t="str">
        <f t="shared" si="1439"/>
        <v/>
      </c>
      <c r="BV100" s="186" t="str">
        <f t="shared" si="1507"/>
        <v/>
      </c>
      <c r="BW100" s="187" t="str">
        <f t="shared" si="1508"/>
        <v/>
      </c>
      <c r="BX100" s="188" t="str">
        <f t="shared" si="1509"/>
        <v/>
      </c>
      <c r="BY100" s="187" t="str">
        <f t="shared" si="1510"/>
        <v/>
      </c>
      <c r="BZ100" s="222"/>
      <c r="CA100" s="222"/>
      <c r="CB100" s="303">
        <f>COUNTIF(BV$107:BV$114,BV112)+COUNTIF(BX$107:BX$114,BV112)</f>
        <v>0</v>
      </c>
      <c r="CC100" s="188" t="str">
        <f t="shared" si="1440"/>
        <v/>
      </c>
      <c r="CD100" s="188" t="str">
        <f>IF((CC100&lt;&gt;""),IF(OR($F100&lt;&gt;$G100,PrSettings!$M$4="●"),(($F100-$G100)=(BZ100-CA100))*1,0),"")</f>
        <v/>
      </c>
      <c r="CE100" s="188" t="str">
        <f t="shared" si="1511"/>
        <v/>
      </c>
      <c r="CF100" s="188" t="str">
        <f>IF(CC100&lt;&gt;"",IF(ABS($F100-$G100)&gt;=PrSettings!$M$7,(ABS($F100-$G100-BZ100+CA100)&lt;=1)*1,IF(AND(CC100,$F100=$G100,$F100&gt;=PrSettings!$M$6),(ABS(BZ100-$F100)&lt;=1)*1,IF(AND(CC100,$F100+$G100&gt;=PrSettings!$M$8),(ABS(BZ100-$F100)+ABS(CA100-$G100)&lt;=1)*1,""))),"")</f>
        <v/>
      </c>
      <c r="CG100" s="294" t="str">
        <f t="shared" si="1441"/>
        <v/>
      </c>
      <c r="CI100" s="186" t="str">
        <f t="shared" si="1512"/>
        <v/>
      </c>
      <c r="CJ100" s="187" t="str">
        <f t="shared" si="1513"/>
        <v/>
      </c>
      <c r="CK100" s="188" t="str">
        <f t="shared" si="1514"/>
        <v/>
      </c>
      <c r="CL100" s="187" t="str">
        <f t="shared" si="1515"/>
        <v/>
      </c>
      <c r="CM100" s="222"/>
      <c r="CN100" s="222"/>
      <c r="CO100" s="303">
        <f>COUNTIF(CI$107:CI$114,CI112)+COUNTIF(CK$107:CK$114,CI112)</f>
        <v>0</v>
      </c>
      <c r="CP100" s="188" t="str">
        <f t="shared" si="1442"/>
        <v/>
      </c>
      <c r="CQ100" s="188" t="str">
        <f>IF((CP100&lt;&gt;""),IF(OR($F100&lt;&gt;$G100,PrSettings!$M$4="●"),(($F100-$G100)=(CM100-CN100))*1,0),"")</f>
        <v/>
      </c>
      <c r="CR100" s="188" t="str">
        <f t="shared" si="1516"/>
        <v/>
      </c>
      <c r="CS100" s="188" t="str">
        <f>IF(CP100&lt;&gt;"",IF(ABS($F100-$G100)&gt;=PrSettings!$M$7,(ABS($F100-$G100-CM100+CN100)&lt;=1)*1,IF(AND(CP100,$F100=$G100,$F100&gt;=PrSettings!$M$6),(ABS(CM100-$F100)&lt;=1)*1,IF(AND(CP100,$F100+$G100&gt;=PrSettings!$M$8),(ABS(CM100-$F100)+ABS(CN100-$G100)&lt;=1)*1,""))),"")</f>
        <v/>
      </c>
      <c r="CT100" s="294" t="str">
        <f t="shared" si="1443"/>
        <v/>
      </c>
      <c r="CV100" s="186" t="str">
        <f t="shared" si="1517"/>
        <v/>
      </c>
      <c r="CW100" s="187" t="str">
        <f t="shared" si="1518"/>
        <v/>
      </c>
      <c r="CX100" s="188" t="str">
        <f t="shared" si="1519"/>
        <v/>
      </c>
      <c r="CY100" s="187" t="str">
        <f t="shared" si="1520"/>
        <v/>
      </c>
      <c r="CZ100" s="222"/>
      <c r="DA100" s="222"/>
      <c r="DB100" s="303">
        <f>COUNTIF(CV$107:CV$114,CV112)+COUNTIF(CX$107:CX$114,CV112)</f>
        <v>0</v>
      </c>
      <c r="DC100" s="188" t="str">
        <f t="shared" si="1444"/>
        <v/>
      </c>
      <c r="DD100" s="188" t="str">
        <f>IF((DC100&lt;&gt;""),IF(OR($F100&lt;&gt;$G100,PrSettings!$M$4="●"),(($F100-$G100)=(CZ100-DA100))*1,0),"")</f>
        <v/>
      </c>
      <c r="DE100" s="188" t="str">
        <f t="shared" si="1521"/>
        <v/>
      </c>
      <c r="DF100" s="188" t="str">
        <f>IF(DC100&lt;&gt;"",IF(ABS($F100-$G100)&gt;=PrSettings!$M$7,(ABS($F100-$G100-CZ100+DA100)&lt;=1)*1,IF(AND(DC100,$F100=$G100,$F100&gt;=PrSettings!$M$6),(ABS(CZ100-$F100)&lt;=1)*1,IF(AND(DC100,$F100+$G100&gt;=PrSettings!$M$8),(ABS(CZ100-$F100)+ABS(DA100-$G100)&lt;=1)*1,""))),"")</f>
        <v/>
      </c>
      <c r="DG100" s="294" t="str">
        <f t="shared" si="1445"/>
        <v/>
      </c>
      <c r="DI100" s="186" t="str">
        <f t="shared" si="1522"/>
        <v/>
      </c>
      <c r="DJ100" s="187" t="str">
        <f t="shared" si="1523"/>
        <v/>
      </c>
      <c r="DK100" s="188" t="str">
        <f t="shared" si="1524"/>
        <v/>
      </c>
      <c r="DL100" s="187" t="str">
        <f t="shared" si="1525"/>
        <v/>
      </c>
      <c r="DM100" s="222"/>
      <c r="DN100" s="222"/>
      <c r="DO100" s="303">
        <f>COUNTIF(DI$107:DI$114,DI112)+COUNTIF(DK$107:DK$114,DI112)</f>
        <v>0</v>
      </c>
      <c r="DP100" s="188" t="str">
        <f t="shared" si="1446"/>
        <v/>
      </c>
      <c r="DQ100" s="188" t="str">
        <f>IF((DP100&lt;&gt;""),IF(OR($F100&lt;&gt;$G100,PrSettings!$M$4="●"),(($F100-$G100)=(DM100-DN100))*1,0),"")</f>
        <v/>
      </c>
      <c r="DR100" s="188" t="str">
        <f t="shared" si="1526"/>
        <v/>
      </c>
      <c r="DS100" s="188" t="str">
        <f>IF(DP100&lt;&gt;"",IF(ABS($F100-$G100)&gt;=PrSettings!$M$7,(ABS($F100-$G100-DM100+DN100)&lt;=1)*1,IF(AND(DP100,$F100=$G100,$F100&gt;=PrSettings!$M$6),(ABS(DM100-$F100)&lt;=1)*1,IF(AND(DP100,$F100+$G100&gt;=PrSettings!$M$8),(ABS(DM100-$F100)+ABS(DN100-$G100)&lt;=1)*1,""))),"")</f>
        <v/>
      </c>
      <c r="DT100" s="294" t="str">
        <f t="shared" si="1447"/>
        <v/>
      </c>
      <c r="DV100" s="186" t="str">
        <f t="shared" si="1527"/>
        <v/>
      </c>
      <c r="DW100" s="187" t="str">
        <f t="shared" si="1528"/>
        <v/>
      </c>
      <c r="DX100" s="188" t="str">
        <f t="shared" si="1529"/>
        <v/>
      </c>
      <c r="DY100" s="187" t="str">
        <f t="shared" si="1530"/>
        <v/>
      </c>
      <c r="DZ100" s="222"/>
      <c r="EA100" s="222"/>
      <c r="EB100" s="303">
        <f>COUNTIF(DV$107:DV$114,DV112)+COUNTIF(DX$107:DX$114,DV112)</f>
        <v>0</v>
      </c>
      <c r="EC100" s="188" t="str">
        <f t="shared" si="1448"/>
        <v/>
      </c>
      <c r="ED100" s="188" t="str">
        <f>IF((EC100&lt;&gt;""),IF(OR($F100&lt;&gt;$G100,PrSettings!$M$4="●"),(($F100-$G100)=(DZ100-EA100))*1,0),"")</f>
        <v/>
      </c>
      <c r="EE100" s="188" t="str">
        <f t="shared" si="1531"/>
        <v/>
      </c>
      <c r="EF100" s="188" t="str">
        <f>IF(EC100&lt;&gt;"",IF(ABS($F100-$G100)&gt;=PrSettings!$M$7,(ABS($F100-$G100-DZ100+EA100)&lt;=1)*1,IF(AND(EC100,$F100=$G100,$F100&gt;=PrSettings!$M$6),(ABS(DZ100-$F100)&lt;=1)*1,IF(AND(EC100,$F100+$G100&gt;=PrSettings!$M$8),(ABS(DZ100-$F100)+ABS(EA100-$G100)&lt;=1)*1,""))),"")</f>
        <v/>
      </c>
      <c r="EG100" s="294" t="str">
        <f t="shared" si="1449"/>
        <v/>
      </c>
      <c r="EI100" s="186" t="str">
        <f t="shared" si="1532"/>
        <v/>
      </c>
      <c r="EJ100" s="187" t="str">
        <f t="shared" si="1533"/>
        <v/>
      </c>
      <c r="EK100" s="188" t="str">
        <f t="shared" si="1534"/>
        <v/>
      </c>
      <c r="EL100" s="187" t="str">
        <f t="shared" si="1535"/>
        <v/>
      </c>
      <c r="EM100" s="222"/>
      <c r="EN100" s="222"/>
      <c r="EO100" s="303">
        <f>COUNTIF(EI$107:EI$114,EI112)+COUNTIF(EK$107:EK$114,EI112)</f>
        <v>0</v>
      </c>
      <c r="EP100" s="188" t="str">
        <f t="shared" si="1450"/>
        <v/>
      </c>
      <c r="EQ100" s="188" t="str">
        <f>IF((EP100&lt;&gt;""),IF(OR($F100&lt;&gt;$G100,PrSettings!$M$4="●"),(($F100-$G100)=(EM100-EN100))*1,0),"")</f>
        <v/>
      </c>
      <c r="ER100" s="188" t="str">
        <f t="shared" si="1536"/>
        <v/>
      </c>
      <c r="ES100" s="188" t="str">
        <f>IF(EP100&lt;&gt;"",IF(ABS($F100-$G100)&gt;=PrSettings!$M$7,(ABS($F100-$G100-EM100+EN100)&lt;=1)*1,IF(AND(EP100,$F100=$G100,$F100&gt;=PrSettings!$M$6),(ABS(EM100-$F100)&lt;=1)*1,IF(AND(EP100,$F100+$G100&gt;=PrSettings!$M$8),(ABS(EM100-$F100)+ABS(EN100-$G100)&lt;=1)*1,""))),"")</f>
        <v/>
      </c>
      <c r="ET100" s="294" t="str">
        <f t="shared" si="1451"/>
        <v/>
      </c>
      <c r="EV100" s="186" t="str">
        <f t="shared" si="1537"/>
        <v/>
      </c>
      <c r="EW100" s="187" t="str">
        <f t="shared" si="1538"/>
        <v/>
      </c>
      <c r="EX100" s="188" t="str">
        <f t="shared" si="1539"/>
        <v/>
      </c>
      <c r="EY100" s="187" t="str">
        <f t="shared" si="1540"/>
        <v/>
      </c>
      <c r="EZ100" s="222"/>
      <c r="FA100" s="222"/>
      <c r="FB100" s="303">
        <f>COUNTIF(EV$107:EV$114,EV112)+COUNTIF(EX$107:EX$114,EV112)</f>
        <v>0</v>
      </c>
      <c r="FC100" s="188" t="str">
        <f t="shared" si="1452"/>
        <v/>
      </c>
      <c r="FD100" s="188" t="str">
        <f>IF((FC100&lt;&gt;""),IF(OR($F100&lt;&gt;$G100,PrSettings!$M$4="●"),(($F100-$G100)=(EZ100-FA100))*1,0),"")</f>
        <v/>
      </c>
      <c r="FE100" s="188" t="str">
        <f t="shared" si="1541"/>
        <v/>
      </c>
      <c r="FF100" s="188" t="str">
        <f>IF(FC100&lt;&gt;"",IF(ABS($F100-$G100)&gt;=PrSettings!$M$7,(ABS($F100-$G100-EZ100+FA100)&lt;=1)*1,IF(AND(FC100,$F100=$G100,$F100&gt;=PrSettings!$M$6),(ABS(EZ100-$F100)&lt;=1)*1,IF(AND(FC100,$F100+$G100&gt;=PrSettings!$M$8),(ABS(EZ100-$F100)+ABS(FA100-$G100)&lt;=1)*1,""))),"")</f>
        <v/>
      </c>
      <c r="FG100" s="294" t="str">
        <f t="shared" si="1453"/>
        <v/>
      </c>
      <c r="FI100" s="186" t="str">
        <f t="shared" si="1542"/>
        <v/>
      </c>
      <c r="FJ100" s="187" t="str">
        <f t="shared" si="1543"/>
        <v/>
      </c>
      <c r="FK100" s="188" t="str">
        <f t="shared" si="1544"/>
        <v/>
      </c>
      <c r="FL100" s="187" t="str">
        <f t="shared" si="1545"/>
        <v/>
      </c>
      <c r="FM100" s="222"/>
      <c r="FN100" s="222"/>
      <c r="FO100" s="303">
        <f>COUNTIF(FI$107:FI$114,FI112)+COUNTIF(FK$107:FK$114,FI112)</f>
        <v>0</v>
      </c>
      <c r="FP100" s="188" t="str">
        <f t="shared" si="1454"/>
        <v/>
      </c>
      <c r="FQ100" s="188" t="str">
        <f>IF((FP100&lt;&gt;""),IF(OR($F100&lt;&gt;$G100,PrSettings!$M$4="●"),(($F100-$G100)=(FM100-FN100))*1,0),"")</f>
        <v/>
      </c>
      <c r="FR100" s="188" t="str">
        <f t="shared" si="1546"/>
        <v/>
      </c>
      <c r="FS100" s="188" t="str">
        <f>IF(FP100&lt;&gt;"",IF(ABS($F100-$G100)&gt;=PrSettings!$M$7,(ABS($F100-$G100-FM100+FN100)&lt;=1)*1,IF(AND(FP100,$F100=$G100,$F100&gt;=PrSettings!$M$6),(ABS(FM100-$F100)&lt;=1)*1,IF(AND(FP100,$F100+$G100&gt;=PrSettings!$M$8),(ABS(FM100-$F100)+ABS(FN100-$G100)&lt;=1)*1,""))),"")</f>
        <v/>
      </c>
      <c r="FT100" s="294" t="str">
        <f t="shared" si="1455"/>
        <v/>
      </c>
      <c r="FV100" s="186" t="str">
        <f t="shared" si="1547"/>
        <v/>
      </c>
      <c r="FW100" s="187" t="str">
        <f t="shared" si="1548"/>
        <v/>
      </c>
      <c r="FX100" s="188" t="str">
        <f t="shared" si="1549"/>
        <v/>
      </c>
      <c r="FY100" s="187" t="str">
        <f t="shared" si="1550"/>
        <v/>
      </c>
      <c r="FZ100" s="222"/>
      <c r="GA100" s="222"/>
      <c r="GB100" s="303">
        <f>COUNTIF(FV$107:FV$114,FV112)+COUNTIF(FX$107:FX$114,FV112)</f>
        <v>0</v>
      </c>
      <c r="GC100" s="188" t="str">
        <f t="shared" si="1456"/>
        <v/>
      </c>
      <c r="GD100" s="188" t="str">
        <f>IF((GC100&lt;&gt;""),IF(OR($F100&lt;&gt;$G100,PrSettings!$M$4="●"),(($F100-$G100)=(FZ100-GA100))*1,0),"")</f>
        <v/>
      </c>
      <c r="GE100" s="188" t="str">
        <f t="shared" si="1551"/>
        <v/>
      </c>
      <c r="GF100" s="188" t="str">
        <f>IF(GC100&lt;&gt;"",IF(ABS($F100-$G100)&gt;=PrSettings!$M$7,(ABS($F100-$G100-FZ100+GA100)&lt;=1)*1,IF(AND(GC100,$F100=$G100,$F100&gt;=PrSettings!$M$6),(ABS(FZ100-$F100)&lt;=1)*1,IF(AND(GC100,$F100+$G100&gt;=PrSettings!$M$8),(ABS(FZ100-$F100)+ABS(GA100-$G100)&lt;=1)*1,""))),"")</f>
        <v/>
      </c>
      <c r="GG100" s="294" t="str">
        <f t="shared" si="1457"/>
        <v/>
      </c>
      <c r="GI100" s="186" t="str">
        <f t="shared" si="1552"/>
        <v/>
      </c>
      <c r="GJ100" s="187" t="str">
        <f t="shared" si="1553"/>
        <v/>
      </c>
      <c r="GK100" s="188" t="str">
        <f t="shared" si="1554"/>
        <v/>
      </c>
      <c r="GL100" s="187" t="str">
        <f t="shared" si="1555"/>
        <v/>
      </c>
      <c r="GM100" s="222"/>
      <c r="GN100" s="222"/>
      <c r="GO100" s="303">
        <f>COUNTIF(GI$107:GI$114,GI112)+COUNTIF(GK$107:GK$114,GI112)</f>
        <v>0</v>
      </c>
      <c r="GP100" s="188" t="str">
        <f t="shared" si="1458"/>
        <v/>
      </c>
      <c r="GQ100" s="188" t="str">
        <f>IF((GP100&lt;&gt;""),IF(OR($F100&lt;&gt;$G100,PrSettings!$M$4="●"),(($F100-$G100)=(GM100-GN100))*1,0),"")</f>
        <v/>
      </c>
      <c r="GR100" s="188" t="str">
        <f t="shared" si="1556"/>
        <v/>
      </c>
      <c r="GS100" s="188" t="str">
        <f>IF(GP100&lt;&gt;"",IF(ABS($F100-$G100)&gt;=PrSettings!$M$7,(ABS($F100-$G100-GM100+GN100)&lt;=1)*1,IF(AND(GP100,$F100=$G100,$F100&gt;=PrSettings!$M$6),(ABS(GM100-$F100)&lt;=1)*1,IF(AND(GP100,$F100+$G100&gt;=PrSettings!$M$8),(ABS(GM100-$F100)+ABS(GN100-$G100)&lt;=1)*1,""))),"")</f>
        <v/>
      </c>
      <c r="GT100" s="294" t="str">
        <f t="shared" si="1459"/>
        <v/>
      </c>
      <c r="GV100" s="186" t="str">
        <f t="shared" si="1557"/>
        <v/>
      </c>
      <c r="GW100" s="187" t="str">
        <f t="shared" si="1558"/>
        <v/>
      </c>
      <c r="GX100" s="188" t="str">
        <f t="shared" si="1559"/>
        <v/>
      </c>
      <c r="GY100" s="187" t="str">
        <f t="shared" si="1560"/>
        <v/>
      </c>
      <c r="GZ100" s="222"/>
      <c r="HA100" s="222"/>
      <c r="HB100" s="303">
        <f>COUNTIF(GV$107:GV$114,GV112)+COUNTIF(GX$107:GX$114,GV112)</f>
        <v>0</v>
      </c>
      <c r="HC100" s="188" t="str">
        <f t="shared" si="1460"/>
        <v/>
      </c>
      <c r="HD100" s="188" t="str">
        <f>IF((HC100&lt;&gt;""),IF(OR($F100&lt;&gt;$G100,PrSettings!$M$4="●"),(($F100-$G100)=(GZ100-HA100))*1,0),"")</f>
        <v/>
      </c>
      <c r="HE100" s="188" t="str">
        <f t="shared" si="1561"/>
        <v/>
      </c>
      <c r="HF100" s="188" t="str">
        <f>IF(HC100&lt;&gt;"",IF(ABS($F100-$G100)&gt;=PrSettings!$M$7,(ABS($F100-$G100-GZ100+HA100)&lt;=1)*1,IF(AND(HC100,$F100=$G100,$F100&gt;=PrSettings!$M$6),(ABS(GZ100-$F100)&lt;=1)*1,IF(AND(HC100,$F100+$G100&gt;=PrSettings!$M$8),(ABS(GZ100-$F100)+ABS(HA100-$G100)&lt;=1)*1,""))),"")</f>
        <v/>
      </c>
      <c r="HG100" s="294" t="str">
        <f t="shared" si="1461"/>
        <v/>
      </c>
      <c r="HI100" s="186" t="str">
        <f t="shared" si="1562"/>
        <v/>
      </c>
      <c r="HJ100" s="187" t="str">
        <f t="shared" si="1563"/>
        <v/>
      </c>
      <c r="HK100" s="188" t="str">
        <f t="shared" si="1564"/>
        <v/>
      </c>
      <c r="HL100" s="187" t="str">
        <f t="shared" si="1565"/>
        <v/>
      </c>
      <c r="HM100" s="222"/>
      <c r="HN100" s="222"/>
      <c r="HO100" s="303">
        <f>COUNTIF(HI$107:HI$114,HI112)+COUNTIF(HK$107:HK$114,HI112)</f>
        <v>0</v>
      </c>
      <c r="HP100" s="188" t="str">
        <f t="shared" si="1462"/>
        <v/>
      </c>
      <c r="HQ100" s="188" t="str">
        <f>IF((HP100&lt;&gt;""),IF(OR($F100&lt;&gt;$G100,PrSettings!$M$4="●"),(($F100-$G100)=(HM100-HN100))*1,0),"")</f>
        <v/>
      </c>
      <c r="HR100" s="188" t="str">
        <f t="shared" si="1566"/>
        <v/>
      </c>
      <c r="HS100" s="188" t="str">
        <f>IF(HP100&lt;&gt;"",IF(ABS($F100-$G100)&gt;=PrSettings!$M$7,(ABS($F100-$G100-HM100+HN100)&lt;=1)*1,IF(AND(HP100,$F100=$G100,$F100&gt;=PrSettings!$M$6),(ABS(HM100-$F100)&lt;=1)*1,IF(AND(HP100,$F100+$G100&gt;=PrSettings!$M$8),(ABS(HM100-$F100)+ABS(HN100-$G100)&lt;=1)*1,""))),"")</f>
        <v/>
      </c>
      <c r="HT100" s="294" t="str">
        <f t="shared" si="1463"/>
        <v/>
      </c>
      <c r="HV100" s="186" t="str">
        <f t="shared" si="1567"/>
        <v/>
      </c>
      <c r="HW100" s="187" t="str">
        <f t="shared" si="1568"/>
        <v/>
      </c>
      <c r="HX100" s="188" t="str">
        <f t="shared" si="1569"/>
        <v/>
      </c>
      <c r="HY100" s="187" t="str">
        <f t="shared" si="1570"/>
        <v/>
      </c>
      <c r="HZ100" s="222"/>
      <c r="IA100" s="222"/>
      <c r="IB100" s="303">
        <f>COUNTIF(HV$107:HV$114,HV112)+COUNTIF(HX$107:HX$114,HV112)</f>
        <v>0</v>
      </c>
      <c r="IC100" s="188" t="str">
        <f t="shared" si="1464"/>
        <v/>
      </c>
      <c r="ID100" s="188" t="str">
        <f>IF((IC100&lt;&gt;""),IF(OR($F100&lt;&gt;$G100,PrSettings!$M$4="●"),(($F100-$G100)=(HZ100-IA100))*1,0),"")</f>
        <v/>
      </c>
      <c r="IE100" s="188" t="str">
        <f t="shared" si="1571"/>
        <v/>
      </c>
      <c r="IF100" s="188" t="str">
        <f>IF(IC100&lt;&gt;"",IF(ABS($F100-$G100)&gt;=PrSettings!$M$7,(ABS($F100-$G100-HZ100+IA100)&lt;=1)*1,IF(AND(IC100,$F100=$G100,$F100&gt;=PrSettings!$M$6),(ABS(HZ100-$F100)&lt;=1)*1,IF(AND(IC100,$F100+$G100&gt;=PrSettings!$M$8),(ABS(HZ100-$F100)+ABS(IA100-$G100)&lt;=1)*1,""))),"")</f>
        <v/>
      </c>
      <c r="IG100" s="294" t="str">
        <f t="shared" si="1465"/>
        <v/>
      </c>
      <c r="II100" s="186" t="str">
        <f t="shared" si="1572"/>
        <v/>
      </c>
      <c r="IJ100" s="187" t="str">
        <f t="shared" si="1573"/>
        <v/>
      </c>
      <c r="IK100" s="188" t="str">
        <f t="shared" si="1574"/>
        <v/>
      </c>
      <c r="IL100" s="187" t="str">
        <f t="shared" si="1575"/>
        <v/>
      </c>
      <c r="IM100" s="222"/>
      <c r="IN100" s="222"/>
      <c r="IO100" s="303">
        <f>COUNTIF(II$107:II$114,II112)+COUNTIF(IK$107:IK$114,II112)</f>
        <v>0</v>
      </c>
      <c r="IP100" s="188" t="str">
        <f t="shared" si="1466"/>
        <v/>
      </c>
      <c r="IQ100" s="188" t="str">
        <f>IF((IP100&lt;&gt;""),IF(OR($F100&lt;&gt;$G100,PrSettings!$M$4="●"),(($F100-$G100)=(IM100-IN100))*1,0),"")</f>
        <v/>
      </c>
      <c r="IR100" s="188" t="str">
        <f t="shared" si="1576"/>
        <v/>
      </c>
      <c r="IS100" s="188" t="str">
        <f>IF(IP100&lt;&gt;"",IF(ABS($F100-$G100)&gt;=PrSettings!$M$7,(ABS($F100-$G100-IM100+IN100)&lt;=1)*1,IF(AND(IP100,$F100=$G100,$F100&gt;=PrSettings!$M$6),(ABS(IM100-$F100)&lt;=1)*1,IF(AND(IP100,$F100+$G100&gt;=PrSettings!$M$8),(ABS(IM100-$F100)+ABS(IN100-$G100)&lt;=1)*1,""))),"")</f>
        <v/>
      </c>
      <c r="IT100" s="294" t="str">
        <f t="shared" si="1467"/>
        <v/>
      </c>
      <c r="IV100" s="186" t="str">
        <f t="shared" si="1577"/>
        <v/>
      </c>
      <c r="IW100" s="187" t="str">
        <f t="shared" si="1578"/>
        <v/>
      </c>
      <c r="IX100" s="188" t="str">
        <f t="shared" si="1579"/>
        <v/>
      </c>
      <c r="IY100" s="187" t="str">
        <f t="shared" si="1580"/>
        <v/>
      </c>
      <c r="IZ100" s="222"/>
      <c r="JA100" s="222"/>
      <c r="JB100" s="303">
        <f>COUNTIF(IV$107:IV$114,IV112)+COUNTIF(IX$107:IX$114,IV112)</f>
        <v>0</v>
      </c>
      <c r="JC100" s="188" t="str">
        <f t="shared" si="1468"/>
        <v/>
      </c>
      <c r="JD100" s="188" t="str">
        <f>IF((JC100&lt;&gt;""),IF(OR($F100&lt;&gt;$G100,PrSettings!$M$4="●"),(($F100-$G100)=(IZ100-JA100))*1,0),"")</f>
        <v/>
      </c>
      <c r="JE100" s="188" t="str">
        <f t="shared" si="1581"/>
        <v/>
      </c>
      <c r="JF100" s="188" t="str">
        <f>IF(JC100&lt;&gt;"",IF(ABS($F100-$G100)&gt;=PrSettings!$M$7,(ABS($F100-$G100-IZ100+JA100)&lt;=1)*1,IF(AND(JC100,$F100=$G100,$F100&gt;=PrSettings!$M$6),(ABS(IZ100-$F100)&lt;=1)*1,IF(AND(JC100,$F100+$G100&gt;=PrSettings!$M$8),(ABS(IZ100-$F100)+ABS(JA100-$G100)&lt;=1)*1,""))),"")</f>
        <v/>
      </c>
      <c r="JG100" s="294" t="str">
        <f t="shared" si="1469"/>
        <v/>
      </c>
      <c r="JI100" s="186" t="str">
        <f t="shared" si="1582"/>
        <v/>
      </c>
      <c r="JJ100" s="187" t="str">
        <f t="shared" si="1583"/>
        <v/>
      </c>
      <c r="JK100" s="188" t="str">
        <f t="shared" si="1584"/>
        <v/>
      </c>
      <c r="JL100" s="187" t="str">
        <f t="shared" si="1585"/>
        <v/>
      </c>
      <c r="JM100" s="222"/>
      <c r="JN100" s="222"/>
      <c r="JO100" s="303">
        <f>COUNTIF(JI$107:JI$114,JI112)+COUNTIF(JK$107:JK$114,JI112)</f>
        <v>0</v>
      </c>
      <c r="JP100" s="188" t="str">
        <f t="shared" si="1470"/>
        <v/>
      </c>
      <c r="JQ100" s="188" t="str">
        <f>IF((JP100&lt;&gt;""),IF(OR($F100&lt;&gt;$G100,PrSettings!$M$4="●"),(($F100-$G100)=(JM100-JN100))*1,0),"")</f>
        <v/>
      </c>
      <c r="JR100" s="188" t="str">
        <f t="shared" si="1586"/>
        <v/>
      </c>
      <c r="JS100" s="188" t="str">
        <f>IF(JP100&lt;&gt;"",IF(ABS($F100-$G100)&gt;=PrSettings!$M$7,(ABS($F100-$G100-JM100+JN100)&lt;=1)*1,IF(AND(JP100,$F100=$G100,$F100&gt;=PrSettings!$M$6),(ABS(JM100-$F100)&lt;=1)*1,IF(AND(JP100,$F100+$G100&gt;=PrSettings!$M$8),(ABS(JM100-$F100)+ABS(JN100-$G100)&lt;=1)*1,""))),"")</f>
        <v/>
      </c>
      <c r="JT100" s="294" t="str">
        <f t="shared" si="1471"/>
        <v/>
      </c>
      <c r="JV100" s="186" t="str">
        <f t="shared" si="1587"/>
        <v/>
      </c>
      <c r="JW100" s="187" t="str">
        <f t="shared" si="1588"/>
        <v/>
      </c>
      <c r="JX100" s="188" t="str">
        <f t="shared" si="1589"/>
        <v/>
      </c>
      <c r="JY100" s="187" t="str">
        <f t="shared" si="1590"/>
        <v/>
      </c>
      <c r="JZ100" s="222"/>
      <c r="KA100" s="222"/>
      <c r="KB100" s="303">
        <f>COUNTIF(JV$107:JV$114,JV112)+COUNTIF(JX$107:JX$114,JV112)</f>
        <v>0</v>
      </c>
      <c r="KC100" s="188" t="str">
        <f t="shared" si="1472"/>
        <v/>
      </c>
      <c r="KD100" s="188" t="str">
        <f>IF((KC100&lt;&gt;""),IF(OR($F100&lt;&gt;$G100,PrSettings!$M$4="●"),(($F100-$G100)=(JZ100-KA100))*1,0),"")</f>
        <v/>
      </c>
      <c r="KE100" s="188" t="str">
        <f t="shared" si="1591"/>
        <v/>
      </c>
      <c r="KF100" s="188" t="str">
        <f>IF(KC100&lt;&gt;"",IF(ABS($F100-$G100)&gt;=PrSettings!$M$7,(ABS($F100-$G100-JZ100+KA100)&lt;=1)*1,IF(AND(KC100,$F100=$G100,$F100&gt;=PrSettings!$M$6),(ABS(JZ100-$F100)&lt;=1)*1,IF(AND(KC100,$F100+$G100&gt;=PrSettings!$M$8),(ABS(JZ100-$F100)+ABS(KA100-$G100)&lt;=1)*1,""))),"")</f>
        <v/>
      </c>
      <c r="KG100" s="294" t="str">
        <f t="shared" si="1473"/>
        <v/>
      </c>
      <c r="KI100" s="186" t="str">
        <f t="shared" si="1592"/>
        <v/>
      </c>
      <c r="KJ100" s="187" t="str">
        <f t="shared" si="1593"/>
        <v/>
      </c>
      <c r="KK100" s="188" t="str">
        <f t="shared" si="1594"/>
        <v/>
      </c>
      <c r="KL100" s="187" t="str">
        <f t="shared" si="1595"/>
        <v/>
      </c>
      <c r="KM100" s="222"/>
      <c r="KN100" s="222"/>
      <c r="KO100" s="303">
        <f>COUNTIF(KI$107:KI$114,KI112)+COUNTIF(KK$107:KK$114,KI112)</f>
        <v>0</v>
      </c>
      <c r="KP100" s="188" t="str">
        <f t="shared" si="1474"/>
        <v/>
      </c>
      <c r="KQ100" s="188" t="str">
        <f>IF((KP100&lt;&gt;""),IF(OR($F100&lt;&gt;$G100,PrSettings!$M$4="●"),(($F100-$G100)=(KM100-KN100))*1,0),"")</f>
        <v/>
      </c>
      <c r="KR100" s="188" t="str">
        <f t="shared" si="1596"/>
        <v/>
      </c>
      <c r="KS100" s="188" t="str">
        <f>IF(KP100&lt;&gt;"",IF(ABS($F100-$G100)&gt;=PrSettings!$M$7,(ABS($F100-$G100-KM100+KN100)&lt;=1)*1,IF(AND(KP100,$F100=$G100,$F100&gt;=PrSettings!$M$6),(ABS(KM100-$F100)&lt;=1)*1,IF(AND(KP100,$F100+$G100&gt;=PrSettings!$M$8),(ABS(KM100-$F100)+ABS(KN100-$G100)&lt;=1)*1,""))),"")</f>
        <v/>
      </c>
      <c r="KT100" s="294" t="str">
        <f t="shared" si="1475"/>
        <v/>
      </c>
      <c r="KV100" s="186" t="str">
        <f t="shared" si="1597"/>
        <v/>
      </c>
      <c r="KW100" s="187" t="str">
        <f t="shared" si="1598"/>
        <v/>
      </c>
      <c r="KX100" s="188" t="str">
        <f t="shared" si="1599"/>
        <v/>
      </c>
      <c r="KY100" s="187" t="str">
        <f t="shared" si="1600"/>
        <v/>
      </c>
      <c r="KZ100" s="222"/>
      <c r="LA100" s="222"/>
      <c r="LB100" s="303">
        <f>COUNTIF(KV$107:KV$114,KV112)+COUNTIF(KX$107:KX$114,KV112)</f>
        <v>0</v>
      </c>
      <c r="LC100" s="188" t="str">
        <f t="shared" si="1476"/>
        <v/>
      </c>
      <c r="LD100" s="188" t="str">
        <f>IF((LC100&lt;&gt;""),IF(OR($F100&lt;&gt;$G100,PrSettings!$M$4="●"),(($F100-$G100)=(KZ100-LA100))*1,0),"")</f>
        <v/>
      </c>
      <c r="LE100" s="188" t="str">
        <f t="shared" si="1601"/>
        <v/>
      </c>
      <c r="LF100" s="188" t="str">
        <f>IF(LC100&lt;&gt;"",IF(ABS($F100-$G100)&gt;=PrSettings!$M$7,(ABS($F100-$G100-KZ100+LA100)&lt;=1)*1,IF(AND(LC100,$F100=$G100,$F100&gt;=PrSettings!$M$6),(ABS(KZ100-$F100)&lt;=1)*1,IF(AND(LC100,$F100+$G100&gt;=PrSettings!$M$8),(ABS(KZ100-$F100)+ABS(LA100-$G100)&lt;=1)*1,""))),"")</f>
        <v/>
      </c>
      <c r="LG100" s="294" t="str">
        <f t="shared" si="1477"/>
        <v/>
      </c>
      <c r="LI100" s="186" t="str">
        <f t="shared" si="1602"/>
        <v/>
      </c>
      <c r="LJ100" s="187" t="str">
        <f t="shared" si="1603"/>
        <v/>
      </c>
      <c r="LK100" s="188" t="str">
        <f t="shared" si="1604"/>
        <v/>
      </c>
      <c r="LL100" s="187" t="str">
        <f t="shared" si="1605"/>
        <v/>
      </c>
      <c r="LM100" s="222"/>
      <c r="LN100" s="222"/>
      <c r="LO100" s="303">
        <f>COUNTIF(LI$107:LI$114,LI112)+COUNTIF(LK$107:LK$114,LI112)</f>
        <v>0</v>
      </c>
      <c r="LP100" s="188" t="str">
        <f t="shared" si="1478"/>
        <v/>
      </c>
      <c r="LQ100" s="188" t="str">
        <f>IF((LP100&lt;&gt;""),IF(OR($F100&lt;&gt;$G100,PrSettings!$M$4="●"),(($F100-$G100)=(LM100-LN100))*1,0),"")</f>
        <v/>
      </c>
      <c r="LR100" s="188" t="str">
        <f t="shared" si="1606"/>
        <v/>
      </c>
      <c r="LS100" s="188" t="str">
        <f>IF(LP100&lt;&gt;"",IF(ABS($F100-$G100)&gt;=PrSettings!$M$7,(ABS($F100-$G100-LM100+LN100)&lt;=1)*1,IF(AND(LP100,$F100=$G100,$F100&gt;=PrSettings!$M$6),(ABS(LM100-$F100)&lt;=1)*1,IF(AND(LP100,$F100+$G100&gt;=PrSettings!$M$8),(ABS(LM100-$F100)+ABS(LN100-$G100)&lt;=1)*1,""))),"")</f>
        <v/>
      </c>
      <c r="LT100" s="294" t="str">
        <f t="shared" si="1479"/>
        <v/>
      </c>
      <c r="LV100" s="186" t="str">
        <f t="shared" si="1607"/>
        <v/>
      </c>
      <c r="LW100" s="187" t="str">
        <f t="shared" si="1608"/>
        <v/>
      </c>
      <c r="LX100" s="188" t="str">
        <f t="shared" si="1609"/>
        <v/>
      </c>
      <c r="LY100" s="187" t="str">
        <f t="shared" si="1610"/>
        <v/>
      </c>
      <c r="LZ100" s="222"/>
      <c r="MA100" s="222"/>
      <c r="MB100" s="303">
        <f>COUNTIF(LV$107:LV$114,LV112)+COUNTIF(LX$107:LX$114,LV112)</f>
        <v>0</v>
      </c>
      <c r="MC100" s="188" t="str">
        <f t="shared" si="1480"/>
        <v/>
      </c>
      <c r="MD100" s="188" t="str">
        <f>IF((MC100&lt;&gt;""),IF(OR($F100&lt;&gt;$G100,PrSettings!$M$4="●"),(($F100-$G100)=(LZ100-MA100))*1,0),"")</f>
        <v/>
      </c>
      <c r="ME100" s="188" t="str">
        <f t="shared" si="1611"/>
        <v/>
      </c>
      <c r="MF100" s="188" t="str">
        <f>IF(MC100&lt;&gt;"",IF(ABS($F100-$G100)&gt;=PrSettings!$M$7,(ABS($F100-$G100-LZ100+MA100)&lt;=1)*1,IF(AND(MC100,$F100=$G100,$F100&gt;=PrSettings!$M$6),(ABS(LZ100-$F100)&lt;=1)*1,IF(AND(MC100,$F100+$G100&gt;=PrSettings!$M$8),(ABS(LZ100-$F100)+ABS(MA100-$G100)&lt;=1)*1,""))),"")</f>
        <v/>
      </c>
      <c r="MG100" s="294" t="str">
        <f t="shared" si="1481"/>
        <v/>
      </c>
    </row>
    <row r="101" spans="1:345">
      <c r="B101" s="186" t="str">
        <f>IF(C101="","",INDEX(Groups!$C$7:$C$65,MATCH(C101,Groups!$D$7:$D$65,0)))</f>
        <v/>
      </c>
      <c r="C101" s="187" t="str">
        <f>'World Cup'!$AI$50</f>
        <v/>
      </c>
      <c r="D101" s="188" t="str">
        <f>IF(E101="","",INDEX(Groups!$C$7:$C$65,MATCH(E101,Groups!$D$7:$D$65,0)))</f>
        <v/>
      </c>
      <c r="E101" s="187" t="str">
        <f>'World Cup'!$AJ$50</f>
        <v/>
      </c>
      <c r="F101" s="189" t="str">
        <f>IF(AND('World Cup'!$AI$51&lt;&gt;"",'World Cup'!$AJ$51&lt;&gt;""),'World Cup'!$AI$51,"")</f>
        <v/>
      </c>
      <c r="G101" s="190" t="str">
        <f>IF(AND('World Cup'!$AI$51&lt;&gt;"",'World Cup'!$AJ$51&lt;&gt;""),'World Cup'!$AJ$51,"")</f>
        <v/>
      </c>
      <c r="I101" s="186" t="str">
        <f t="shared" si="1482"/>
        <v/>
      </c>
      <c r="J101" s="187" t="str">
        <f t="shared" si="1483"/>
        <v/>
      </c>
      <c r="K101" s="188" t="str">
        <f t="shared" si="1484"/>
        <v/>
      </c>
      <c r="L101" s="187" t="str">
        <f t="shared" si="1485"/>
        <v/>
      </c>
      <c r="M101" s="222"/>
      <c r="N101" s="222"/>
      <c r="O101" s="303">
        <f>COUNTIF(I$107:I$114,K112)+COUNTIF(K$107:K$114,K112)</f>
        <v>0</v>
      </c>
      <c r="P101" s="188" t="str">
        <f t="shared" si="1430"/>
        <v/>
      </c>
      <c r="Q101" s="188" t="str">
        <f>IF((P101&lt;&gt;""),IF(OR($F101&lt;&gt;$G101,PrSettings!$M$4="●"),(($F101-$G101)=(M101-N101))*1,0),"")</f>
        <v/>
      </c>
      <c r="R101" s="188" t="str">
        <f t="shared" si="1486"/>
        <v/>
      </c>
      <c r="S101" s="188" t="str">
        <f>IF(P101&lt;&gt;"",IF(ABS($F101-$G101)&gt;=PrSettings!$M$7,(ABS($F101-$G101-M101+N101)&lt;=1)*1,IF(AND(P101,$F101=$G101,$F101&gt;=PrSettings!$M$6),(ABS(M101-$F101)&lt;=1)*1,IF(AND(P101,$F101+$G101&gt;=PrSettings!$M$8),(ABS(M101-$F101)+ABS(N101-$G101)&lt;=1)*1,""))),"")</f>
        <v/>
      </c>
      <c r="T101" s="294" t="str">
        <f t="shared" si="1431"/>
        <v/>
      </c>
      <c r="V101" s="186" t="str">
        <f t="shared" si="1487"/>
        <v/>
      </c>
      <c r="W101" s="187" t="str">
        <f t="shared" si="1488"/>
        <v/>
      </c>
      <c r="X101" s="188" t="str">
        <f t="shared" si="1489"/>
        <v/>
      </c>
      <c r="Y101" s="187" t="str">
        <f t="shared" si="1490"/>
        <v/>
      </c>
      <c r="Z101" s="222"/>
      <c r="AA101" s="222"/>
      <c r="AB101" s="303">
        <f>COUNTIF(V$107:V$114,X112)+COUNTIF(X$107:X$114,X112)</f>
        <v>0</v>
      </c>
      <c r="AC101" s="188" t="str">
        <f t="shared" si="1432"/>
        <v/>
      </c>
      <c r="AD101" s="188" t="str">
        <f>IF((AC101&lt;&gt;""),IF(OR($F101&lt;&gt;$G101,PrSettings!$M$4="●"),(($F101-$G101)=(Z101-AA101))*1,0),"")</f>
        <v/>
      </c>
      <c r="AE101" s="188" t="str">
        <f t="shared" si="1491"/>
        <v/>
      </c>
      <c r="AF101" s="188" t="str">
        <f>IF(AC101&lt;&gt;"",IF(ABS($F101-$G101)&gt;=PrSettings!$M$7,(ABS($F101-$G101-Z101+AA101)&lt;=1)*1,IF(AND(AC101,$F101=$G101,$F101&gt;=PrSettings!$M$6),(ABS(Z101-$F101)&lt;=1)*1,IF(AND(AC101,$F101+$G101&gt;=PrSettings!$M$8),(ABS(Z101-$F101)+ABS(AA101-$G101)&lt;=1)*1,""))),"")</f>
        <v/>
      </c>
      <c r="AG101" s="294" t="str">
        <f t="shared" si="1433"/>
        <v/>
      </c>
      <c r="AI101" s="186" t="str">
        <f t="shared" si="1492"/>
        <v/>
      </c>
      <c r="AJ101" s="187" t="str">
        <f t="shared" si="1493"/>
        <v/>
      </c>
      <c r="AK101" s="188" t="str">
        <f t="shared" si="1494"/>
        <v/>
      </c>
      <c r="AL101" s="187" t="str">
        <f t="shared" si="1495"/>
        <v/>
      </c>
      <c r="AM101" s="222"/>
      <c r="AN101" s="222"/>
      <c r="AO101" s="303">
        <f>COUNTIF(AI$107:AI$114,AK112)+COUNTIF(AK$107:AK$114,AK112)</f>
        <v>0</v>
      </c>
      <c r="AP101" s="188" t="str">
        <f t="shared" si="1434"/>
        <v/>
      </c>
      <c r="AQ101" s="188" t="str">
        <f>IF((AP101&lt;&gt;""),IF(OR($F101&lt;&gt;$G101,PrSettings!$M$4="●"),(($F101-$G101)=(AM101-AN101))*1,0),"")</f>
        <v/>
      </c>
      <c r="AR101" s="188" t="str">
        <f t="shared" si="1496"/>
        <v/>
      </c>
      <c r="AS101" s="188" t="str">
        <f>IF(AP101&lt;&gt;"",IF(ABS($F101-$G101)&gt;=PrSettings!$M$7,(ABS($F101-$G101-AM101+AN101)&lt;=1)*1,IF(AND(AP101,$F101=$G101,$F101&gt;=PrSettings!$M$6),(ABS(AM101-$F101)&lt;=1)*1,IF(AND(AP101,$F101+$G101&gt;=PrSettings!$M$8),(ABS(AM101-$F101)+ABS(AN101-$G101)&lt;=1)*1,""))),"")</f>
        <v/>
      </c>
      <c r="AT101" s="294" t="str">
        <f t="shared" si="1435"/>
        <v/>
      </c>
      <c r="AV101" s="186" t="str">
        <f t="shared" si="1497"/>
        <v/>
      </c>
      <c r="AW101" s="187" t="str">
        <f t="shared" si="1498"/>
        <v/>
      </c>
      <c r="AX101" s="188" t="str">
        <f t="shared" si="1499"/>
        <v/>
      </c>
      <c r="AY101" s="187" t="str">
        <f t="shared" si="1500"/>
        <v/>
      </c>
      <c r="AZ101" s="222"/>
      <c r="BA101" s="222"/>
      <c r="BB101" s="303">
        <f>COUNTIF(AV$107:AV$114,AX112)+COUNTIF(AX$107:AX$114,AX112)</f>
        <v>0</v>
      </c>
      <c r="BC101" s="188" t="str">
        <f t="shared" si="1436"/>
        <v/>
      </c>
      <c r="BD101" s="188" t="str">
        <f>IF((BC101&lt;&gt;""),IF(OR($F101&lt;&gt;$G101,PrSettings!$M$4="●"),(($F101-$G101)=(AZ101-BA101))*1,0),"")</f>
        <v/>
      </c>
      <c r="BE101" s="188" t="str">
        <f t="shared" si="1501"/>
        <v/>
      </c>
      <c r="BF101" s="188" t="str">
        <f>IF(BC101&lt;&gt;"",IF(ABS($F101-$G101)&gt;=PrSettings!$M$7,(ABS($F101-$G101-AZ101+BA101)&lt;=1)*1,IF(AND(BC101,$F101=$G101,$F101&gt;=PrSettings!$M$6),(ABS(AZ101-$F101)&lt;=1)*1,IF(AND(BC101,$F101+$G101&gt;=PrSettings!$M$8),(ABS(AZ101-$F101)+ABS(BA101-$G101)&lt;=1)*1,""))),"")</f>
        <v/>
      </c>
      <c r="BG101" s="294" t="str">
        <f t="shared" si="1437"/>
        <v/>
      </c>
      <c r="BI101" s="186" t="str">
        <f t="shared" si="1502"/>
        <v/>
      </c>
      <c r="BJ101" s="187" t="str">
        <f t="shared" si="1503"/>
        <v/>
      </c>
      <c r="BK101" s="188" t="str">
        <f t="shared" si="1504"/>
        <v/>
      </c>
      <c r="BL101" s="187" t="str">
        <f t="shared" si="1505"/>
        <v/>
      </c>
      <c r="BM101" s="222"/>
      <c r="BN101" s="222"/>
      <c r="BO101" s="303">
        <f>COUNTIF(BI$107:BI$114,BK112)+COUNTIF(BK$107:BK$114,BK112)</f>
        <v>0</v>
      </c>
      <c r="BP101" s="188" t="str">
        <f t="shared" si="1438"/>
        <v/>
      </c>
      <c r="BQ101" s="188" t="str">
        <f>IF((BP101&lt;&gt;""),IF(OR($F101&lt;&gt;$G101,PrSettings!$M$4="●"),(($F101-$G101)=(BM101-BN101))*1,0),"")</f>
        <v/>
      </c>
      <c r="BR101" s="188" t="str">
        <f t="shared" si="1506"/>
        <v/>
      </c>
      <c r="BS101" s="188" t="str">
        <f>IF(BP101&lt;&gt;"",IF(ABS($F101-$G101)&gt;=PrSettings!$M$7,(ABS($F101-$G101-BM101+BN101)&lt;=1)*1,IF(AND(BP101,$F101=$G101,$F101&gt;=PrSettings!$M$6),(ABS(BM101-$F101)&lt;=1)*1,IF(AND(BP101,$F101+$G101&gt;=PrSettings!$M$8),(ABS(BM101-$F101)+ABS(BN101-$G101)&lt;=1)*1,""))),"")</f>
        <v/>
      </c>
      <c r="BT101" s="294" t="str">
        <f t="shared" si="1439"/>
        <v/>
      </c>
      <c r="BV101" s="186" t="str">
        <f t="shared" si="1507"/>
        <v/>
      </c>
      <c r="BW101" s="187" t="str">
        <f t="shared" si="1508"/>
        <v/>
      </c>
      <c r="BX101" s="188" t="str">
        <f t="shared" si="1509"/>
        <v/>
      </c>
      <c r="BY101" s="187" t="str">
        <f t="shared" si="1510"/>
        <v/>
      </c>
      <c r="BZ101" s="222"/>
      <c r="CA101" s="222"/>
      <c r="CB101" s="303">
        <f>COUNTIF(BV$107:BV$114,BX112)+COUNTIF(BX$107:BX$114,BX112)</f>
        <v>0</v>
      </c>
      <c r="CC101" s="188" t="str">
        <f t="shared" si="1440"/>
        <v/>
      </c>
      <c r="CD101" s="188" t="str">
        <f>IF((CC101&lt;&gt;""),IF(OR($F101&lt;&gt;$G101,PrSettings!$M$4="●"),(($F101-$G101)=(BZ101-CA101))*1,0),"")</f>
        <v/>
      </c>
      <c r="CE101" s="188" t="str">
        <f t="shared" si="1511"/>
        <v/>
      </c>
      <c r="CF101" s="188" t="str">
        <f>IF(CC101&lt;&gt;"",IF(ABS($F101-$G101)&gt;=PrSettings!$M$7,(ABS($F101-$G101-BZ101+CA101)&lt;=1)*1,IF(AND(CC101,$F101=$G101,$F101&gt;=PrSettings!$M$6),(ABS(BZ101-$F101)&lt;=1)*1,IF(AND(CC101,$F101+$G101&gt;=PrSettings!$M$8),(ABS(BZ101-$F101)+ABS(CA101-$G101)&lt;=1)*1,""))),"")</f>
        <v/>
      </c>
      <c r="CG101" s="294" t="str">
        <f t="shared" si="1441"/>
        <v/>
      </c>
      <c r="CI101" s="186" t="str">
        <f t="shared" si="1512"/>
        <v/>
      </c>
      <c r="CJ101" s="187" t="str">
        <f t="shared" si="1513"/>
        <v/>
      </c>
      <c r="CK101" s="188" t="str">
        <f t="shared" si="1514"/>
        <v/>
      </c>
      <c r="CL101" s="187" t="str">
        <f t="shared" si="1515"/>
        <v/>
      </c>
      <c r="CM101" s="222"/>
      <c r="CN101" s="222"/>
      <c r="CO101" s="303">
        <f>COUNTIF(CI$107:CI$114,CK112)+COUNTIF(CK$107:CK$114,CK112)</f>
        <v>0</v>
      </c>
      <c r="CP101" s="188" t="str">
        <f t="shared" si="1442"/>
        <v/>
      </c>
      <c r="CQ101" s="188" t="str">
        <f>IF((CP101&lt;&gt;""),IF(OR($F101&lt;&gt;$G101,PrSettings!$M$4="●"),(($F101-$G101)=(CM101-CN101))*1,0),"")</f>
        <v/>
      </c>
      <c r="CR101" s="188" t="str">
        <f t="shared" si="1516"/>
        <v/>
      </c>
      <c r="CS101" s="188" t="str">
        <f>IF(CP101&lt;&gt;"",IF(ABS($F101-$G101)&gt;=PrSettings!$M$7,(ABS($F101-$G101-CM101+CN101)&lt;=1)*1,IF(AND(CP101,$F101=$G101,$F101&gt;=PrSettings!$M$6),(ABS(CM101-$F101)&lt;=1)*1,IF(AND(CP101,$F101+$G101&gt;=PrSettings!$M$8),(ABS(CM101-$F101)+ABS(CN101-$G101)&lt;=1)*1,""))),"")</f>
        <v/>
      </c>
      <c r="CT101" s="294" t="str">
        <f t="shared" si="1443"/>
        <v/>
      </c>
      <c r="CV101" s="186" t="str">
        <f t="shared" si="1517"/>
        <v/>
      </c>
      <c r="CW101" s="187" t="str">
        <f t="shared" si="1518"/>
        <v/>
      </c>
      <c r="CX101" s="188" t="str">
        <f t="shared" si="1519"/>
        <v/>
      </c>
      <c r="CY101" s="187" t="str">
        <f t="shared" si="1520"/>
        <v/>
      </c>
      <c r="CZ101" s="222"/>
      <c r="DA101" s="222"/>
      <c r="DB101" s="303">
        <f>COUNTIF(CV$107:CV$114,CX112)+COUNTIF(CX$107:CX$114,CX112)</f>
        <v>0</v>
      </c>
      <c r="DC101" s="188" t="str">
        <f t="shared" si="1444"/>
        <v/>
      </c>
      <c r="DD101" s="188" t="str">
        <f>IF((DC101&lt;&gt;""),IF(OR($F101&lt;&gt;$G101,PrSettings!$M$4="●"),(($F101-$G101)=(CZ101-DA101))*1,0),"")</f>
        <v/>
      </c>
      <c r="DE101" s="188" t="str">
        <f t="shared" si="1521"/>
        <v/>
      </c>
      <c r="DF101" s="188" t="str">
        <f>IF(DC101&lt;&gt;"",IF(ABS($F101-$G101)&gt;=PrSettings!$M$7,(ABS($F101-$G101-CZ101+DA101)&lt;=1)*1,IF(AND(DC101,$F101=$G101,$F101&gt;=PrSettings!$M$6),(ABS(CZ101-$F101)&lt;=1)*1,IF(AND(DC101,$F101+$G101&gt;=PrSettings!$M$8),(ABS(CZ101-$F101)+ABS(DA101-$G101)&lt;=1)*1,""))),"")</f>
        <v/>
      </c>
      <c r="DG101" s="294" t="str">
        <f t="shared" si="1445"/>
        <v/>
      </c>
      <c r="DI101" s="186" t="str">
        <f t="shared" si="1522"/>
        <v/>
      </c>
      <c r="DJ101" s="187" t="str">
        <f t="shared" si="1523"/>
        <v/>
      </c>
      <c r="DK101" s="188" t="str">
        <f t="shared" si="1524"/>
        <v/>
      </c>
      <c r="DL101" s="187" t="str">
        <f t="shared" si="1525"/>
        <v/>
      </c>
      <c r="DM101" s="222"/>
      <c r="DN101" s="222"/>
      <c r="DO101" s="303">
        <f>COUNTIF(DI$107:DI$114,DK112)+COUNTIF(DK$107:DK$114,DK112)</f>
        <v>0</v>
      </c>
      <c r="DP101" s="188" t="str">
        <f t="shared" si="1446"/>
        <v/>
      </c>
      <c r="DQ101" s="188" t="str">
        <f>IF((DP101&lt;&gt;""),IF(OR($F101&lt;&gt;$G101,PrSettings!$M$4="●"),(($F101-$G101)=(DM101-DN101))*1,0),"")</f>
        <v/>
      </c>
      <c r="DR101" s="188" t="str">
        <f t="shared" si="1526"/>
        <v/>
      </c>
      <c r="DS101" s="188" t="str">
        <f>IF(DP101&lt;&gt;"",IF(ABS($F101-$G101)&gt;=PrSettings!$M$7,(ABS($F101-$G101-DM101+DN101)&lt;=1)*1,IF(AND(DP101,$F101=$G101,$F101&gt;=PrSettings!$M$6),(ABS(DM101-$F101)&lt;=1)*1,IF(AND(DP101,$F101+$G101&gt;=PrSettings!$M$8),(ABS(DM101-$F101)+ABS(DN101-$G101)&lt;=1)*1,""))),"")</f>
        <v/>
      </c>
      <c r="DT101" s="294" t="str">
        <f t="shared" si="1447"/>
        <v/>
      </c>
      <c r="DV101" s="186" t="str">
        <f t="shared" si="1527"/>
        <v/>
      </c>
      <c r="DW101" s="187" t="str">
        <f t="shared" si="1528"/>
        <v/>
      </c>
      <c r="DX101" s="188" t="str">
        <f t="shared" si="1529"/>
        <v/>
      </c>
      <c r="DY101" s="187" t="str">
        <f t="shared" si="1530"/>
        <v/>
      </c>
      <c r="DZ101" s="222"/>
      <c r="EA101" s="222"/>
      <c r="EB101" s="303">
        <f>COUNTIF(DV$107:DV$114,DX112)+COUNTIF(DX$107:DX$114,DX112)</f>
        <v>0</v>
      </c>
      <c r="EC101" s="188" t="str">
        <f t="shared" si="1448"/>
        <v/>
      </c>
      <c r="ED101" s="188" t="str">
        <f>IF((EC101&lt;&gt;""),IF(OR($F101&lt;&gt;$G101,PrSettings!$M$4="●"),(($F101-$G101)=(DZ101-EA101))*1,0),"")</f>
        <v/>
      </c>
      <c r="EE101" s="188" t="str">
        <f t="shared" si="1531"/>
        <v/>
      </c>
      <c r="EF101" s="188" t="str">
        <f>IF(EC101&lt;&gt;"",IF(ABS($F101-$G101)&gt;=PrSettings!$M$7,(ABS($F101-$G101-DZ101+EA101)&lt;=1)*1,IF(AND(EC101,$F101=$G101,$F101&gt;=PrSettings!$M$6),(ABS(DZ101-$F101)&lt;=1)*1,IF(AND(EC101,$F101+$G101&gt;=PrSettings!$M$8),(ABS(DZ101-$F101)+ABS(EA101-$G101)&lt;=1)*1,""))),"")</f>
        <v/>
      </c>
      <c r="EG101" s="294" t="str">
        <f t="shared" si="1449"/>
        <v/>
      </c>
      <c r="EI101" s="186" t="str">
        <f t="shared" si="1532"/>
        <v/>
      </c>
      <c r="EJ101" s="187" t="str">
        <f t="shared" si="1533"/>
        <v/>
      </c>
      <c r="EK101" s="188" t="str">
        <f t="shared" si="1534"/>
        <v/>
      </c>
      <c r="EL101" s="187" t="str">
        <f t="shared" si="1535"/>
        <v/>
      </c>
      <c r="EM101" s="222"/>
      <c r="EN101" s="222"/>
      <c r="EO101" s="303">
        <f>COUNTIF(EI$107:EI$114,EK112)+COUNTIF(EK$107:EK$114,EK112)</f>
        <v>0</v>
      </c>
      <c r="EP101" s="188" t="str">
        <f t="shared" si="1450"/>
        <v/>
      </c>
      <c r="EQ101" s="188" t="str">
        <f>IF((EP101&lt;&gt;""),IF(OR($F101&lt;&gt;$G101,PrSettings!$M$4="●"),(($F101-$G101)=(EM101-EN101))*1,0),"")</f>
        <v/>
      </c>
      <c r="ER101" s="188" t="str">
        <f t="shared" si="1536"/>
        <v/>
      </c>
      <c r="ES101" s="188" t="str">
        <f>IF(EP101&lt;&gt;"",IF(ABS($F101-$G101)&gt;=PrSettings!$M$7,(ABS($F101-$G101-EM101+EN101)&lt;=1)*1,IF(AND(EP101,$F101=$G101,$F101&gt;=PrSettings!$M$6),(ABS(EM101-$F101)&lt;=1)*1,IF(AND(EP101,$F101+$G101&gt;=PrSettings!$M$8),(ABS(EM101-$F101)+ABS(EN101-$G101)&lt;=1)*1,""))),"")</f>
        <v/>
      </c>
      <c r="ET101" s="294" t="str">
        <f t="shared" si="1451"/>
        <v/>
      </c>
      <c r="EV101" s="186" t="str">
        <f t="shared" si="1537"/>
        <v/>
      </c>
      <c r="EW101" s="187" t="str">
        <f t="shared" si="1538"/>
        <v/>
      </c>
      <c r="EX101" s="188" t="str">
        <f t="shared" si="1539"/>
        <v/>
      </c>
      <c r="EY101" s="187" t="str">
        <f t="shared" si="1540"/>
        <v/>
      </c>
      <c r="EZ101" s="222"/>
      <c r="FA101" s="222"/>
      <c r="FB101" s="303">
        <f>COUNTIF(EV$107:EV$114,EX112)+COUNTIF(EX$107:EX$114,EX112)</f>
        <v>0</v>
      </c>
      <c r="FC101" s="188" t="str">
        <f t="shared" si="1452"/>
        <v/>
      </c>
      <c r="FD101" s="188" t="str">
        <f>IF((FC101&lt;&gt;""),IF(OR($F101&lt;&gt;$G101,PrSettings!$M$4="●"),(($F101-$G101)=(EZ101-FA101))*1,0),"")</f>
        <v/>
      </c>
      <c r="FE101" s="188" t="str">
        <f t="shared" si="1541"/>
        <v/>
      </c>
      <c r="FF101" s="188" t="str">
        <f>IF(FC101&lt;&gt;"",IF(ABS($F101-$G101)&gt;=PrSettings!$M$7,(ABS($F101-$G101-EZ101+FA101)&lt;=1)*1,IF(AND(FC101,$F101=$G101,$F101&gt;=PrSettings!$M$6),(ABS(EZ101-$F101)&lt;=1)*1,IF(AND(FC101,$F101+$G101&gt;=PrSettings!$M$8),(ABS(EZ101-$F101)+ABS(FA101-$G101)&lt;=1)*1,""))),"")</f>
        <v/>
      </c>
      <c r="FG101" s="294" t="str">
        <f t="shared" si="1453"/>
        <v/>
      </c>
      <c r="FI101" s="186" t="str">
        <f t="shared" si="1542"/>
        <v/>
      </c>
      <c r="FJ101" s="187" t="str">
        <f t="shared" si="1543"/>
        <v/>
      </c>
      <c r="FK101" s="188" t="str">
        <f t="shared" si="1544"/>
        <v/>
      </c>
      <c r="FL101" s="187" t="str">
        <f t="shared" si="1545"/>
        <v/>
      </c>
      <c r="FM101" s="222"/>
      <c r="FN101" s="222"/>
      <c r="FO101" s="303">
        <f>COUNTIF(FI$107:FI$114,FK112)+COUNTIF(FK$107:FK$114,FK112)</f>
        <v>0</v>
      </c>
      <c r="FP101" s="188" t="str">
        <f t="shared" si="1454"/>
        <v/>
      </c>
      <c r="FQ101" s="188" t="str">
        <f>IF((FP101&lt;&gt;""),IF(OR($F101&lt;&gt;$G101,PrSettings!$M$4="●"),(($F101-$G101)=(FM101-FN101))*1,0),"")</f>
        <v/>
      </c>
      <c r="FR101" s="188" t="str">
        <f t="shared" si="1546"/>
        <v/>
      </c>
      <c r="FS101" s="188" t="str">
        <f>IF(FP101&lt;&gt;"",IF(ABS($F101-$G101)&gt;=PrSettings!$M$7,(ABS($F101-$G101-FM101+FN101)&lt;=1)*1,IF(AND(FP101,$F101=$G101,$F101&gt;=PrSettings!$M$6),(ABS(FM101-$F101)&lt;=1)*1,IF(AND(FP101,$F101+$G101&gt;=PrSettings!$M$8),(ABS(FM101-$F101)+ABS(FN101-$G101)&lt;=1)*1,""))),"")</f>
        <v/>
      </c>
      <c r="FT101" s="294" t="str">
        <f t="shared" si="1455"/>
        <v/>
      </c>
      <c r="FV101" s="186" t="str">
        <f t="shared" si="1547"/>
        <v/>
      </c>
      <c r="FW101" s="187" t="str">
        <f t="shared" si="1548"/>
        <v/>
      </c>
      <c r="FX101" s="188" t="str">
        <f t="shared" si="1549"/>
        <v/>
      </c>
      <c r="FY101" s="187" t="str">
        <f t="shared" si="1550"/>
        <v/>
      </c>
      <c r="FZ101" s="222"/>
      <c r="GA101" s="222"/>
      <c r="GB101" s="303">
        <f>COUNTIF(FV$107:FV$114,FX112)+COUNTIF(FX$107:FX$114,FX112)</f>
        <v>0</v>
      </c>
      <c r="GC101" s="188" t="str">
        <f t="shared" si="1456"/>
        <v/>
      </c>
      <c r="GD101" s="188" t="str">
        <f>IF((GC101&lt;&gt;""),IF(OR($F101&lt;&gt;$G101,PrSettings!$M$4="●"),(($F101-$G101)=(FZ101-GA101))*1,0),"")</f>
        <v/>
      </c>
      <c r="GE101" s="188" t="str">
        <f t="shared" si="1551"/>
        <v/>
      </c>
      <c r="GF101" s="188" t="str">
        <f>IF(GC101&lt;&gt;"",IF(ABS($F101-$G101)&gt;=PrSettings!$M$7,(ABS($F101-$G101-FZ101+GA101)&lt;=1)*1,IF(AND(GC101,$F101=$G101,$F101&gt;=PrSettings!$M$6),(ABS(FZ101-$F101)&lt;=1)*1,IF(AND(GC101,$F101+$G101&gt;=PrSettings!$M$8),(ABS(FZ101-$F101)+ABS(GA101-$G101)&lt;=1)*1,""))),"")</f>
        <v/>
      </c>
      <c r="GG101" s="294" t="str">
        <f t="shared" si="1457"/>
        <v/>
      </c>
      <c r="GI101" s="186" t="str">
        <f t="shared" si="1552"/>
        <v/>
      </c>
      <c r="GJ101" s="187" t="str">
        <f t="shared" si="1553"/>
        <v/>
      </c>
      <c r="GK101" s="188" t="str">
        <f t="shared" si="1554"/>
        <v/>
      </c>
      <c r="GL101" s="187" t="str">
        <f t="shared" si="1555"/>
        <v/>
      </c>
      <c r="GM101" s="222"/>
      <c r="GN101" s="222"/>
      <c r="GO101" s="303">
        <f>COUNTIF(GI$107:GI$114,GK112)+COUNTIF(GK$107:GK$114,GK112)</f>
        <v>0</v>
      </c>
      <c r="GP101" s="188" t="str">
        <f t="shared" si="1458"/>
        <v/>
      </c>
      <c r="GQ101" s="188" t="str">
        <f>IF((GP101&lt;&gt;""),IF(OR($F101&lt;&gt;$G101,PrSettings!$M$4="●"),(($F101-$G101)=(GM101-GN101))*1,0),"")</f>
        <v/>
      </c>
      <c r="GR101" s="188" t="str">
        <f t="shared" si="1556"/>
        <v/>
      </c>
      <c r="GS101" s="188" t="str">
        <f>IF(GP101&lt;&gt;"",IF(ABS($F101-$G101)&gt;=PrSettings!$M$7,(ABS($F101-$G101-GM101+GN101)&lt;=1)*1,IF(AND(GP101,$F101=$G101,$F101&gt;=PrSettings!$M$6),(ABS(GM101-$F101)&lt;=1)*1,IF(AND(GP101,$F101+$G101&gt;=PrSettings!$M$8),(ABS(GM101-$F101)+ABS(GN101-$G101)&lt;=1)*1,""))),"")</f>
        <v/>
      </c>
      <c r="GT101" s="294" t="str">
        <f t="shared" si="1459"/>
        <v/>
      </c>
      <c r="GV101" s="186" t="str">
        <f t="shared" si="1557"/>
        <v/>
      </c>
      <c r="GW101" s="187" t="str">
        <f t="shared" si="1558"/>
        <v/>
      </c>
      <c r="GX101" s="188" t="str">
        <f t="shared" si="1559"/>
        <v/>
      </c>
      <c r="GY101" s="187" t="str">
        <f t="shared" si="1560"/>
        <v/>
      </c>
      <c r="GZ101" s="222"/>
      <c r="HA101" s="222"/>
      <c r="HB101" s="303">
        <f>COUNTIF(GV$107:GV$114,GX112)+COUNTIF(GX$107:GX$114,GX112)</f>
        <v>0</v>
      </c>
      <c r="HC101" s="188" t="str">
        <f t="shared" si="1460"/>
        <v/>
      </c>
      <c r="HD101" s="188" t="str">
        <f>IF((HC101&lt;&gt;""),IF(OR($F101&lt;&gt;$G101,PrSettings!$M$4="●"),(($F101-$G101)=(GZ101-HA101))*1,0),"")</f>
        <v/>
      </c>
      <c r="HE101" s="188" t="str">
        <f t="shared" si="1561"/>
        <v/>
      </c>
      <c r="HF101" s="188" t="str">
        <f>IF(HC101&lt;&gt;"",IF(ABS($F101-$G101)&gt;=PrSettings!$M$7,(ABS($F101-$G101-GZ101+HA101)&lt;=1)*1,IF(AND(HC101,$F101=$G101,$F101&gt;=PrSettings!$M$6),(ABS(GZ101-$F101)&lt;=1)*1,IF(AND(HC101,$F101+$G101&gt;=PrSettings!$M$8),(ABS(GZ101-$F101)+ABS(HA101-$G101)&lt;=1)*1,""))),"")</f>
        <v/>
      </c>
      <c r="HG101" s="294" t="str">
        <f t="shared" si="1461"/>
        <v/>
      </c>
      <c r="HI101" s="186" t="str">
        <f t="shared" si="1562"/>
        <v/>
      </c>
      <c r="HJ101" s="187" t="str">
        <f t="shared" si="1563"/>
        <v/>
      </c>
      <c r="HK101" s="188" t="str">
        <f t="shared" si="1564"/>
        <v/>
      </c>
      <c r="HL101" s="187" t="str">
        <f t="shared" si="1565"/>
        <v/>
      </c>
      <c r="HM101" s="222"/>
      <c r="HN101" s="222"/>
      <c r="HO101" s="303">
        <f>COUNTIF(HI$107:HI$114,HK112)+COUNTIF(HK$107:HK$114,HK112)</f>
        <v>0</v>
      </c>
      <c r="HP101" s="188" t="str">
        <f t="shared" si="1462"/>
        <v/>
      </c>
      <c r="HQ101" s="188" t="str">
        <f>IF((HP101&lt;&gt;""),IF(OR($F101&lt;&gt;$G101,PrSettings!$M$4="●"),(($F101-$G101)=(HM101-HN101))*1,0),"")</f>
        <v/>
      </c>
      <c r="HR101" s="188" t="str">
        <f t="shared" si="1566"/>
        <v/>
      </c>
      <c r="HS101" s="188" t="str">
        <f>IF(HP101&lt;&gt;"",IF(ABS($F101-$G101)&gt;=PrSettings!$M$7,(ABS($F101-$G101-HM101+HN101)&lt;=1)*1,IF(AND(HP101,$F101=$G101,$F101&gt;=PrSettings!$M$6),(ABS(HM101-$F101)&lt;=1)*1,IF(AND(HP101,$F101+$G101&gt;=PrSettings!$M$8),(ABS(HM101-$F101)+ABS(HN101-$G101)&lt;=1)*1,""))),"")</f>
        <v/>
      </c>
      <c r="HT101" s="294" t="str">
        <f t="shared" si="1463"/>
        <v/>
      </c>
      <c r="HV101" s="186" t="str">
        <f t="shared" si="1567"/>
        <v/>
      </c>
      <c r="HW101" s="187" t="str">
        <f t="shared" si="1568"/>
        <v/>
      </c>
      <c r="HX101" s="188" t="str">
        <f t="shared" si="1569"/>
        <v/>
      </c>
      <c r="HY101" s="187" t="str">
        <f t="shared" si="1570"/>
        <v/>
      </c>
      <c r="HZ101" s="222"/>
      <c r="IA101" s="222"/>
      <c r="IB101" s="303">
        <f>COUNTIF(HV$107:HV$114,HX112)+COUNTIF(HX$107:HX$114,HX112)</f>
        <v>0</v>
      </c>
      <c r="IC101" s="188" t="str">
        <f t="shared" si="1464"/>
        <v/>
      </c>
      <c r="ID101" s="188" t="str">
        <f>IF((IC101&lt;&gt;""),IF(OR($F101&lt;&gt;$G101,PrSettings!$M$4="●"),(($F101-$G101)=(HZ101-IA101))*1,0),"")</f>
        <v/>
      </c>
      <c r="IE101" s="188" t="str">
        <f t="shared" si="1571"/>
        <v/>
      </c>
      <c r="IF101" s="188" t="str">
        <f>IF(IC101&lt;&gt;"",IF(ABS($F101-$G101)&gt;=PrSettings!$M$7,(ABS($F101-$G101-HZ101+IA101)&lt;=1)*1,IF(AND(IC101,$F101=$G101,$F101&gt;=PrSettings!$M$6),(ABS(HZ101-$F101)&lt;=1)*1,IF(AND(IC101,$F101+$G101&gt;=PrSettings!$M$8),(ABS(HZ101-$F101)+ABS(IA101-$G101)&lt;=1)*1,""))),"")</f>
        <v/>
      </c>
      <c r="IG101" s="294" t="str">
        <f t="shared" si="1465"/>
        <v/>
      </c>
      <c r="II101" s="186" t="str">
        <f t="shared" si="1572"/>
        <v/>
      </c>
      <c r="IJ101" s="187" t="str">
        <f t="shared" si="1573"/>
        <v/>
      </c>
      <c r="IK101" s="188" t="str">
        <f t="shared" si="1574"/>
        <v/>
      </c>
      <c r="IL101" s="187" t="str">
        <f t="shared" si="1575"/>
        <v/>
      </c>
      <c r="IM101" s="222"/>
      <c r="IN101" s="222"/>
      <c r="IO101" s="303">
        <f>COUNTIF(II$107:II$114,IK112)+COUNTIF(IK$107:IK$114,IK112)</f>
        <v>0</v>
      </c>
      <c r="IP101" s="188" t="str">
        <f t="shared" si="1466"/>
        <v/>
      </c>
      <c r="IQ101" s="188" t="str">
        <f>IF((IP101&lt;&gt;""),IF(OR($F101&lt;&gt;$G101,PrSettings!$M$4="●"),(($F101-$G101)=(IM101-IN101))*1,0),"")</f>
        <v/>
      </c>
      <c r="IR101" s="188" t="str">
        <f t="shared" si="1576"/>
        <v/>
      </c>
      <c r="IS101" s="188" t="str">
        <f>IF(IP101&lt;&gt;"",IF(ABS($F101-$G101)&gt;=PrSettings!$M$7,(ABS($F101-$G101-IM101+IN101)&lt;=1)*1,IF(AND(IP101,$F101=$G101,$F101&gt;=PrSettings!$M$6),(ABS(IM101-$F101)&lt;=1)*1,IF(AND(IP101,$F101+$G101&gt;=PrSettings!$M$8),(ABS(IM101-$F101)+ABS(IN101-$G101)&lt;=1)*1,""))),"")</f>
        <v/>
      </c>
      <c r="IT101" s="294" t="str">
        <f t="shared" si="1467"/>
        <v/>
      </c>
      <c r="IV101" s="186" t="str">
        <f t="shared" si="1577"/>
        <v/>
      </c>
      <c r="IW101" s="187" t="str">
        <f t="shared" si="1578"/>
        <v/>
      </c>
      <c r="IX101" s="188" t="str">
        <f t="shared" si="1579"/>
        <v/>
      </c>
      <c r="IY101" s="187" t="str">
        <f t="shared" si="1580"/>
        <v/>
      </c>
      <c r="IZ101" s="222"/>
      <c r="JA101" s="222"/>
      <c r="JB101" s="303">
        <f>COUNTIF(IV$107:IV$114,IX112)+COUNTIF(IX$107:IX$114,IX112)</f>
        <v>0</v>
      </c>
      <c r="JC101" s="188" t="str">
        <f t="shared" si="1468"/>
        <v/>
      </c>
      <c r="JD101" s="188" t="str">
        <f>IF((JC101&lt;&gt;""),IF(OR($F101&lt;&gt;$G101,PrSettings!$M$4="●"),(($F101-$G101)=(IZ101-JA101))*1,0),"")</f>
        <v/>
      </c>
      <c r="JE101" s="188" t="str">
        <f t="shared" si="1581"/>
        <v/>
      </c>
      <c r="JF101" s="188" t="str">
        <f>IF(JC101&lt;&gt;"",IF(ABS($F101-$G101)&gt;=PrSettings!$M$7,(ABS($F101-$G101-IZ101+JA101)&lt;=1)*1,IF(AND(JC101,$F101=$G101,$F101&gt;=PrSettings!$M$6),(ABS(IZ101-$F101)&lt;=1)*1,IF(AND(JC101,$F101+$G101&gt;=PrSettings!$M$8),(ABS(IZ101-$F101)+ABS(JA101-$G101)&lt;=1)*1,""))),"")</f>
        <v/>
      </c>
      <c r="JG101" s="294" t="str">
        <f t="shared" si="1469"/>
        <v/>
      </c>
      <c r="JI101" s="186" t="str">
        <f t="shared" si="1582"/>
        <v/>
      </c>
      <c r="JJ101" s="187" t="str">
        <f t="shared" si="1583"/>
        <v/>
      </c>
      <c r="JK101" s="188" t="str">
        <f t="shared" si="1584"/>
        <v/>
      </c>
      <c r="JL101" s="187" t="str">
        <f t="shared" si="1585"/>
        <v/>
      </c>
      <c r="JM101" s="222"/>
      <c r="JN101" s="222"/>
      <c r="JO101" s="303">
        <f>COUNTIF(JI$107:JI$114,JK112)+COUNTIF(JK$107:JK$114,JK112)</f>
        <v>0</v>
      </c>
      <c r="JP101" s="188" t="str">
        <f t="shared" si="1470"/>
        <v/>
      </c>
      <c r="JQ101" s="188" t="str">
        <f>IF((JP101&lt;&gt;""),IF(OR($F101&lt;&gt;$G101,PrSettings!$M$4="●"),(($F101-$G101)=(JM101-JN101))*1,0),"")</f>
        <v/>
      </c>
      <c r="JR101" s="188" t="str">
        <f t="shared" si="1586"/>
        <v/>
      </c>
      <c r="JS101" s="188" t="str">
        <f>IF(JP101&lt;&gt;"",IF(ABS($F101-$G101)&gt;=PrSettings!$M$7,(ABS($F101-$G101-JM101+JN101)&lt;=1)*1,IF(AND(JP101,$F101=$G101,$F101&gt;=PrSettings!$M$6),(ABS(JM101-$F101)&lt;=1)*1,IF(AND(JP101,$F101+$G101&gt;=PrSettings!$M$8),(ABS(JM101-$F101)+ABS(JN101-$G101)&lt;=1)*1,""))),"")</f>
        <v/>
      </c>
      <c r="JT101" s="294" t="str">
        <f t="shared" si="1471"/>
        <v/>
      </c>
      <c r="JV101" s="186" t="str">
        <f t="shared" si="1587"/>
        <v/>
      </c>
      <c r="JW101" s="187" t="str">
        <f t="shared" si="1588"/>
        <v/>
      </c>
      <c r="JX101" s="188" t="str">
        <f t="shared" si="1589"/>
        <v/>
      </c>
      <c r="JY101" s="187" t="str">
        <f t="shared" si="1590"/>
        <v/>
      </c>
      <c r="JZ101" s="222"/>
      <c r="KA101" s="222"/>
      <c r="KB101" s="303">
        <f>COUNTIF(JV$107:JV$114,JX112)+COUNTIF(JX$107:JX$114,JX112)</f>
        <v>0</v>
      </c>
      <c r="KC101" s="188" t="str">
        <f t="shared" si="1472"/>
        <v/>
      </c>
      <c r="KD101" s="188" t="str">
        <f>IF((KC101&lt;&gt;""),IF(OR($F101&lt;&gt;$G101,PrSettings!$M$4="●"),(($F101-$G101)=(JZ101-KA101))*1,0),"")</f>
        <v/>
      </c>
      <c r="KE101" s="188" t="str">
        <f t="shared" si="1591"/>
        <v/>
      </c>
      <c r="KF101" s="188" t="str">
        <f>IF(KC101&lt;&gt;"",IF(ABS($F101-$G101)&gt;=PrSettings!$M$7,(ABS($F101-$G101-JZ101+KA101)&lt;=1)*1,IF(AND(KC101,$F101=$G101,$F101&gt;=PrSettings!$M$6),(ABS(JZ101-$F101)&lt;=1)*1,IF(AND(KC101,$F101+$G101&gt;=PrSettings!$M$8),(ABS(JZ101-$F101)+ABS(KA101-$G101)&lt;=1)*1,""))),"")</f>
        <v/>
      </c>
      <c r="KG101" s="294" t="str">
        <f t="shared" si="1473"/>
        <v/>
      </c>
      <c r="KI101" s="186" t="str">
        <f t="shared" si="1592"/>
        <v/>
      </c>
      <c r="KJ101" s="187" t="str">
        <f t="shared" si="1593"/>
        <v/>
      </c>
      <c r="KK101" s="188" t="str">
        <f t="shared" si="1594"/>
        <v/>
      </c>
      <c r="KL101" s="187" t="str">
        <f t="shared" si="1595"/>
        <v/>
      </c>
      <c r="KM101" s="222"/>
      <c r="KN101" s="222"/>
      <c r="KO101" s="303">
        <f>COUNTIF(KI$107:KI$114,KK112)+COUNTIF(KK$107:KK$114,KK112)</f>
        <v>0</v>
      </c>
      <c r="KP101" s="188" t="str">
        <f t="shared" si="1474"/>
        <v/>
      </c>
      <c r="KQ101" s="188" t="str">
        <f>IF((KP101&lt;&gt;""),IF(OR($F101&lt;&gt;$G101,PrSettings!$M$4="●"),(($F101-$G101)=(KM101-KN101))*1,0),"")</f>
        <v/>
      </c>
      <c r="KR101" s="188" t="str">
        <f t="shared" si="1596"/>
        <v/>
      </c>
      <c r="KS101" s="188" t="str">
        <f>IF(KP101&lt;&gt;"",IF(ABS($F101-$G101)&gt;=PrSettings!$M$7,(ABS($F101-$G101-KM101+KN101)&lt;=1)*1,IF(AND(KP101,$F101=$G101,$F101&gt;=PrSettings!$M$6),(ABS(KM101-$F101)&lt;=1)*1,IF(AND(KP101,$F101+$G101&gt;=PrSettings!$M$8),(ABS(KM101-$F101)+ABS(KN101-$G101)&lt;=1)*1,""))),"")</f>
        <v/>
      </c>
      <c r="KT101" s="294" t="str">
        <f t="shared" si="1475"/>
        <v/>
      </c>
      <c r="KV101" s="186" t="str">
        <f t="shared" si="1597"/>
        <v/>
      </c>
      <c r="KW101" s="187" t="str">
        <f t="shared" si="1598"/>
        <v/>
      </c>
      <c r="KX101" s="188" t="str">
        <f t="shared" si="1599"/>
        <v/>
      </c>
      <c r="KY101" s="187" t="str">
        <f t="shared" si="1600"/>
        <v/>
      </c>
      <c r="KZ101" s="222"/>
      <c r="LA101" s="222"/>
      <c r="LB101" s="303">
        <f>COUNTIF(KV$107:KV$114,KX112)+COUNTIF(KX$107:KX$114,KX112)</f>
        <v>0</v>
      </c>
      <c r="LC101" s="188" t="str">
        <f t="shared" si="1476"/>
        <v/>
      </c>
      <c r="LD101" s="188" t="str">
        <f>IF((LC101&lt;&gt;""),IF(OR($F101&lt;&gt;$G101,PrSettings!$M$4="●"),(($F101-$G101)=(KZ101-LA101))*1,0),"")</f>
        <v/>
      </c>
      <c r="LE101" s="188" t="str">
        <f t="shared" si="1601"/>
        <v/>
      </c>
      <c r="LF101" s="188" t="str">
        <f>IF(LC101&lt;&gt;"",IF(ABS($F101-$G101)&gt;=PrSettings!$M$7,(ABS($F101-$G101-KZ101+LA101)&lt;=1)*1,IF(AND(LC101,$F101=$G101,$F101&gt;=PrSettings!$M$6),(ABS(KZ101-$F101)&lt;=1)*1,IF(AND(LC101,$F101+$G101&gt;=PrSettings!$M$8),(ABS(KZ101-$F101)+ABS(LA101-$G101)&lt;=1)*1,""))),"")</f>
        <v/>
      </c>
      <c r="LG101" s="294" t="str">
        <f t="shared" si="1477"/>
        <v/>
      </c>
      <c r="LI101" s="186" t="str">
        <f t="shared" si="1602"/>
        <v/>
      </c>
      <c r="LJ101" s="187" t="str">
        <f t="shared" si="1603"/>
        <v/>
      </c>
      <c r="LK101" s="188" t="str">
        <f t="shared" si="1604"/>
        <v/>
      </c>
      <c r="LL101" s="187" t="str">
        <f t="shared" si="1605"/>
        <v/>
      </c>
      <c r="LM101" s="222"/>
      <c r="LN101" s="222"/>
      <c r="LO101" s="303">
        <f>COUNTIF(LI$107:LI$114,LK112)+COUNTIF(LK$107:LK$114,LK112)</f>
        <v>0</v>
      </c>
      <c r="LP101" s="188" t="str">
        <f t="shared" si="1478"/>
        <v/>
      </c>
      <c r="LQ101" s="188" t="str">
        <f>IF((LP101&lt;&gt;""),IF(OR($F101&lt;&gt;$G101,PrSettings!$M$4="●"),(($F101-$G101)=(LM101-LN101))*1,0),"")</f>
        <v/>
      </c>
      <c r="LR101" s="188" t="str">
        <f t="shared" si="1606"/>
        <v/>
      </c>
      <c r="LS101" s="188" t="str">
        <f>IF(LP101&lt;&gt;"",IF(ABS($F101-$G101)&gt;=PrSettings!$M$7,(ABS($F101-$G101-LM101+LN101)&lt;=1)*1,IF(AND(LP101,$F101=$G101,$F101&gt;=PrSettings!$M$6),(ABS(LM101-$F101)&lt;=1)*1,IF(AND(LP101,$F101+$G101&gt;=PrSettings!$M$8),(ABS(LM101-$F101)+ABS(LN101-$G101)&lt;=1)*1,""))),"")</f>
        <v/>
      </c>
      <c r="LT101" s="294" t="str">
        <f t="shared" si="1479"/>
        <v/>
      </c>
      <c r="LV101" s="186" t="str">
        <f t="shared" si="1607"/>
        <v/>
      </c>
      <c r="LW101" s="187" t="str">
        <f t="shared" si="1608"/>
        <v/>
      </c>
      <c r="LX101" s="188" t="str">
        <f t="shared" si="1609"/>
        <v/>
      </c>
      <c r="LY101" s="187" t="str">
        <f t="shared" si="1610"/>
        <v/>
      </c>
      <c r="LZ101" s="222"/>
      <c r="MA101" s="222"/>
      <c r="MB101" s="303">
        <f>COUNTIF(LV$107:LV$114,LX112)+COUNTIF(LX$107:LX$114,LX112)</f>
        <v>0</v>
      </c>
      <c r="MC101" s="188" t="str">
        <f t="shared" si="1480"/>
        <v/>
      </c>
      <c r="MD101" s="188" t="str">
        <f>IF((MC101&lt;&gt;""),IF(OR($F101&lt;&gt;$G101,PrSettings!$M$4="●"),(($F101-$G101)=(LZ101-MA101))*1,0),"")</f>
        <v/>
      </c>
      <c r="ME101" s="188" t="str">
        <f t="shared" si="1611"/>
        <v/>
      </c>
      <c r="MF101" s="188" t="str">
        <f>IF(MC101&lt;&gt;"",IF(ABS($F101-$G101)&gt;=PrSettings!$M$7,(ABS($F101-$G101-LZ101+MA101)&lt;=1)*1,IF(AND(MC101,$F101=$G101,$F101&gt;=PrSettings!$M$6),(ABS(LZ101-$F101)&lt;=1)*1,IF(AND(MC101,$F101+$G101&gt;=PrSettings!$M$8),(ABS(LZ101-$F101)+ABS(MA101-$G101)&lt;=1)*1,""))),"")</f>
        <v/>
      </c>
      <c r="MG101" s="294" t="str">
        <f t="shared" si="1481"/>
        <v/>
      </c>
    </row>
    <row r="102" spans="1:345">
      <c r="B102" s="186" t="str">
        <f>IF(C102="","",INDEX(Groups!$C$7:$C$65,MATCH(C102,Groups!$D$7:$D$65,0)))</f>
        <v/>
      </c>
      <c r="C102" s="187" t="str">
        <f>'World Cup'!$AL$50</f>
        <v/>
      </c>
      <c r="D102" s="188" t="str">
        <f>IF(E102="","",INDEX(Groups!$C$7:$C$65,MATCH(E102,Groups!$D$7:$D$65,0)))</f>
        <v/>
      </c>
      <c r="E102" s="187" t="str">
        <f>'World Cup'!$AM$50</f>
        <v/>
      </c>
      <c r="F102" s="189" t="str">
        <f>IF(AND('World Cup'!$AL$51&lt;&gt;"",'World Cup'!$AM$51&lt;&gt;""),'World Cup'!$AL$51,"")</f>
        <v/>
      </c>
      <c r="G102" s="190" t="str">
        <f>IF(AND('World Cup'!$AL$51&lt;&gt;"",'World Cup'!$AM$51&lt;&gt;""),'World Cup'!$AM$51,"")</f>
        <v/>
      </c>
      <c r="I102" s="186" t="str">
        <f t="shared" si="1482"/>
        <v/>
      </c>
      <c r="J102" s="187" t="str">
        <f t="shared" si="1483"/>
        <v/>
      </c>
      <c r="K102" s="188" t="str">
        <f t="shared" si="1484"/>
        <v/>
      </c>
      <c r="L102" s="187" t="str">
        <f t="shared" si="1485"/>
        <v/>
      </c>
      <c r="M102" s="222"/>
      <c r="N102" s="222"/>
      <c r="O102" s="303">
        <f>COUNTIF(I$107:I$114,I113)+COUNTIF(K$107:K$114,I113)</f>
        <v>0</v>
      </c>
      <c r="P102" s="188" t="str">
        <f t="shared" si="1430"/>
        <v/>
      </c>
      <c r="Q102" s="188" t="str">
        <f>IF((P102&lt;&gt;""),IF(OR($F102&lt;&gt;$G102,PrSettings!$M$4="●"),(($F102-$G102)=(M102-N102))*1,0),"")</f>
        <v/>
      </c>
      <c r="R102" s="188" t="str">
        <f t="shared" si="1486"/>
        <v/>
      </c>
      <c r="S102" s="188" t="str">
        <f>IF(P102&lt;&gt;"",IF(ABS($F102-$G102)&gt;=PrSettings!$M$7,(ABS($F102-$G102-M102+N102)&lt;=1)*1,IF(AND(P102,$F102=$G102,$F102&gt;=PrSettings!$M$6),(ABS(M102-$F102)&lt;=1)*1,IF(AND(P102,$F102+$G102&gt;=PrSettings!$M$8),(ABS(M102-$F102)+ABS(N102-$G102)&lt;=1)*1,""))),"")</f>
        <v/>
      </c>
      <c r="T102" s="294" t="str">
        <f t="shared" si="1431"/>
        <v/>
      </c>
      <c r="V102" s="186" t="str">
        <f t="shared" si="1487"/>
        <v/>
      </c>
      <c r="W102" s="187" t="str">
        <f t="shared" si="1488"/>
        <v/>
      </c>
      <c r="X102" s="188" t="str">
        <f t="shared" si="1489"/>
        <v/>
      </c>
      <c r="Y102" s="187" t="str">
        <f t="shared" si="1490"/>
        <v/>
      </c>
      <c r="Z102" s="222"/>
      <c r="AA102" s="222"/>
      <c r="AB102" s="303">
        <f>COUNTIF(V$107:V$114,V113)+COUNTIF(X$107:X$114,V113)</f>
        <v>0</v>
      </c>
      <c r="AC102" s="188" t="str">
        <f t="shared" si="1432"/>
        <v/>
      </c>
      <c r="AD102" s="188" t="str">
        <f>IF((AC102&lt;&gt;""),IF(OR($F102&lt;&gt;$G102,PrSettings!$M$4="●"),(($F102-$G102)=(Z102-AA102))*1,0),"")</f>
        <v/>
      </c>
      <c r="AE102" s="188" t="str">
        <f t="shared" si="1491"/>
        <v/>
      </c>
      <c r="AF102" s="188" t="str">
        <f>IF(AC102&lt;&gt;"",IF(ABS($F102-$G102)&gt;=PrSettings!$M$7,(ABS($F102-$G102-Z102+AA102)&lt;=1)*1,IF(AND(AC102,$F102=$G102,$F102&gt;=PrSettings!$M$6),(ABS(Z102-$F102)&lt;=1)*1,IF(AND(AC102,$F102+$G102&gt;=PrSettings!$M$8),(ABS(Z102-$F102)+ABS(AA102-$G102)&lt;=1)*1,""))),"")</f>
        <v/>
      </c>
      <c r="AG102" s="294" t="str">
        <f t="shared" si="1433"/>
        <v/>
      </c>
      <c r="AI102" s="186" t="str">
        <f t="shared" si="1492"/>
        <v/>
      </c>
      <c r="AJ102" s="187" t="str">
        <f t="shared" si="1493"/>
        <v/>
      </c>
      <c r="AK102" s="188" t="str">
        <f t="shared" si="1494"/>
        <v/>
      </c>
      <c r="AL102" s="187" t="str">
        <f t="shared" si="1495"/>
        <v/>
      </c>
      <c r="AM102" s="222"/>
      <c r="AN102" s="222"/>
      <c r="AO102" s="303">
        <f>COUNTIF(AI$107:AI$114,AI113)+COUNTIF(AK$107:AK$114,AI113)</f>
        <v>0</v>
      </c>
      <c r="AP102" s="188" t="str">
        <f t="shared" si="1434"/>
        <v/>
      </c>
      <c r="AQ102" s="188" t="str">
        <f>IF((AP102&lt;&gt;""),IF(OR($F102&lt;&gt;$G102,PrSettings!$M$4="●"),(($F102-$G102)=(AM102-AN102))*1,0),"")</f>
        <v/>
      </c>
      <c r="AR102" s="188" t="str">
        <f t="shared" si="1496"/>
        <v/>
      </c>
      <c r="AS102" s="188" t="str">
        <f>IF(AP102&lt;&gt;"",IF(ABS($F102-$G102)&gt;=PrSettings!$M$7,(ABS($F102-$G102-AM102+AN102)&lt;=1)*1,IF(AND(AP102,$F102=$G102,$F102&gt;=PrSettings!$M$6),(ABS(AM102-$F102)&lt;=1)*1,IF(AND(AP102,$F102+$G102&gt;=PrSettings!$M$8),(ABS(AM102-$F102)+ABS(AN102-$G102)&lt;=1)*1,""))),"")</f>
        <v/>
      </c>
      <c r="AT102" s="294" t="str">
        <f t="shared" si="1435"/>
        <v/>
      </c>
      <c r="AV102" s="186" t="str">
        <f t="shared" si="1497"/>
        <v/>
      </c>
      <c r="AW102" s="187" t="str">
        <f t="shared" si="1498"/>
        <v/>
      </c>
      <c r="AX102" s="188" t="str">
        <f t="shared" si="1499"/>
        <v/>
      </c>
      <c r="AY102" s="187" t="str">
        <f t="shared" si="1500"/>
        <v/>
      </c>
      <c r="AZ102" s="222"/>
      <c r="BA102" s="222"/>
      <c r="BB102" s="303">
        <f>COUNTIF(AV$107:AV$114,AV113)+COUNTIF(AX$107:AX$114,AV113)</f>
        <v>0</v>
      </c>
      <c r="BC102" s="188" t="str">
        <f t="shared" si="1436"/>
        <v/>
      </c>
      <c r="BD102" s="188" t="str">
        <f>IF((BC102&lt;&gt;""),IF(OR($F102&lt;&gt;$G102,PrSettings!$M$4="●"),(($F102-$G102)=(AZ102-BA102))*1,0),"")</f>
        <v/>
      </c>
      <c r="BE102" s="188" t="str">
        <f t="shared" si="1501"/>
        <v/>
      </c>
      <c r="BF102" s="188" t="str">
        <f>IF(BC102&lt;&gt;"",IF(ABS($F102-$G102)&gt;=PrSettings!$M$7,(ABS($F102-$G102-AZ102+BA102)&lt;=1)*1,IF(AND(BC102,$F102=$G102,$F102&gt;=PrSettings!$M$6),(ABS(AZ102-$F102)&lt;=1)*1,IF(AND(BC102,$F102+$G102&gt;=PrSettings!$M$8),(ABS(AZ102-$F102)+ABS(BA102-$G102)&lt;=1)*1,""))),"")</f>
        <v/>
      </c>
      <c r="BG102" s="294" t="str">
        <f t="shared" si="1437"/>
        <v/>
      </c>
      <c r="BI102" s="186" t="str">
        <f t="shared" si="1502"/>
        <v/>
      </c>
      <c r="BJ102" s="187" t="str">
        <f t="shared" si="1503"/>
        <v/>
      </c>
      <c r="BK102" s="188" t="str">
        <f t="shared" si="1504"/>
        <v/>
      </c>
      <c r="BL102" s="187" t="str">
        <f t="shared" si="1505"/>
        <v/>
      </c>
      <c r="BM102" s="222"/>
      <c r="BN102" s="222"/>
      <c r="BO102" s="303">
        <f>COUNTIF(BI$107:BI$114,BI113)+COUNTIF(BK$107:BK$114,BI113)</f>
        <v>0</v>
      </c>
      <c r="BP102" s="188" t="str">
        <f t="shared" si="1438"/>
        <v/>
      </c>
      <c r="BQ102" s="188" t="str">
        <f>IF((BP102&lt;&gt;""),IF(OR($F102&lt;&gt;$G102,PrSettings!$M$4="●"),(($F102-$G102)=(BM102-BN102))*1,0),"")</f>
        <v/>
      </c>
      <c r="BR102" s="188" t="str">
        <f t="shared" si="1506"/>
        <v/>
      </c>
      <c r="BS102" s="188" t="str">
        <f>IF(BP102&lt;&gt;"",IF(ABS($F102-$G102)&gt;=PrSettings!$M$7,(ABS($F102-$G102-BM102+BN102)&lt;=1)*1,IF(AND(BP102,$F102=$G102,$F102&gt;=PrSettings!$M$6),(ABS(BM102-$F102)&lt;=1)*1,IF(AND(BP102,$F102+$G102&gt;=PrSettings!$M$8),(ABS(BM102-$F102)+ABS(BN102-$G102)&lt;=1)*1,""))),"")</f>
        <v/>
      </c>
      <c r="BT102" s="294" t="str">
        <f t="shared" si="1439"/>
        <v/>
      </c>
      <c r="BV102" s="186" t="str">
        <f t="shared" si="1507"/>
        <v/>
      </c>
      <c r="BW102" s="187" t="str">
        <f t="shared" si="1508"/>
        <v/>
      </c>
      <c r="BX102" s="188" t="str">
        <f t="shared" si="1509"/>
        <v/>
      </c>
      <c r="BY102" s="187" t="str">
        <f t="shared" si="1510"/>
        <v/>
      </c>
      <c r="BZ102" s="222"/>
      <c r="CA102" s="222"/>
      <c r="CB102" s="303">
        <f>COUNTIF(BV$107:BV$114,BV113)+COUNTIF(BX$107:BX$114,BV113)</f>
        <v>0</v>
      </c>
      <c r="CC102" s="188" t="str">
        <f t="shared" si="1440"/>
        <v/>
      </c>
      <c r="CD102" s="188" t="str">
        <f>IF((CC102&lt;&gt;""),IF(OR($F102&lt;&gt;$G102,PrSettings!$M$4="●"),(($F102-$G102)=(BZ102-CA102))*1,0),"")</f>
        <v/>
      </c>
      <c r="CE102" s="188" t="str">
        <f t="shared" si="1511"/>
        <v/>
      </c>
      <c r="CF102" s="188" t="str">
        <f>IF(CC102&lt;&gt;"",IF(ABS($F102-$G102)&gt;=PrSettings!$M$7,(ABS($F102-$G102-BZ102+CA102)&lt;=1)*1,IF(AND(CC102,$F102=$G102,$F102&gt;=PrSettings!$M$6),(ABS(BZ102-$F102)&lt;=1)*1,IF(AND(CC102,$F102+$G102&gt;=PrSettings!$M$8),(ABS(BZ102-$F102)+ABS(CA102-$G102)&lt;=1)*1,""))),"")</f>
        <v/>
      </c>
      <c r="CG102" s="294" t="str">
        <f t="shared" si="1441"/>
        <v/>
      </c>
      <c r="CI102" s="186" t="str">
        <f t="shared" si="1512"/>
        <v/>
      </c>
      <c r="CJ102" s="187" t="str">
        <f t="shared" si="1513"/>
        <v/>
      </c>
      <c r="CK102" s="188" t="str">
        <f t="shared" si="1514"/>
        <v/>
      </c>
      <c r="CL102" s="187" t="str">
        <f t="shared" si="1515"/>
        <v/>
      </c>
      <c r="CM102" s="222"/>
      <c r="CN102" s="222"/>
      <c r="CO102" s="303">
        <f>COUNTIF(CI$107:CI$114,CI113)+COUNTIF(CK$107:CK$114,CI113)</f>
        <v>0</v>
      </c>
      <c r="CP102" s="188" t="str">
        <f t="shared" si="1442"/>
        <v/>
      </c>
      <c r="CQ102" s="188" t="str">
        <f>IF((CP102&lt;&gt;""),IF(OR($F102&lt;&gt;$G102,PrSettings!$M$4="●"),(($F102-$G102)=(CM102-CN102))*1,0),"")</f>
        <v/>
      </c>
      <c r="CR102" s="188" t="str">
        <f t="shared" si="1516"/>
        <v/>
      </c>
      <c r="CS102" s="188" t="str">
        <f>IF(CP102&lt;&gt;"",IF(ABS($F102-$G102)&gt;=PrSettings!$M$7,(ABS($F102-$G102-CM102+CN102)&lt;=1)*1,IF(AND(CP102,$F102=$G102,$F102&gt;=PrSettings!$M$6),(ABS(CM102-$F102)&lt;=1)*1,IF(AND(CP102,$F102+$G102&gt;=PrSettings!$M$8),(ABS(CM102-$F102)+ABS(CN102-$G102)&lt;=1)*1,""))),"")</f>
        <v/>
      </c>
      <c r="CT102" s="294" t="str">
        <f t="shared" si="1443"/>
        <v/>
      </c>
      <c r="CV102" s="186" t="str">
        <f t="shared" si="1517"/>
        <v/>
      </c>
      <c r="CW102" s="187" t="str">
        <f t="shared" si="1518"/>
        <v/>
      </c>
      <c r="CX102" s="188" t="str">
        <f t="shared" si="1519"/>
        <v/>
      </c>
      <c r="CY102" s="187" t="str">
        <f t="shared" si="1520"/>
        <v/>
      </c>
      <c r="CZ102" s="222"/>
      <c r="DA102" s="222"/>
      <c r="DB102" s="303">
        <f>COUNTIF(CV$107:CV$114,CV113)+COUNTIF(CX$107:CX$114,CV113)</f>
        <v>0</v>
      </c>
      <c r="DC102" s="188" t="str">
        <f t="shared" si="1444"/>
        <v/>
      </c>
      <c r="DD102" s="188" t="str">
        <f>IF((DC102&lt;&gt;""),IF(OR($F102&lt;&gt;$G102,PrSettings!$M$4="●"),(($F102-$G102)=(CZ102-DA102))*1,0),"")</f>
        <v/>
      </c>
      <c r="DE102" s="188" t="str">
        <f t="shared" si="1521"/>
        <v/>
      </c>
      <c r="DF102" s="188" t="str">
        <f>IF(DC102&lt;&gt;"",IF(ABS($F102-$G102)&gt;=PrSettings!$M$7,(ABS($F102-$G102-CZ102+DA102)&lt;=1)*1,IF(AND(DC102,$F102=$G102,$F102&gt;=PrSettings!$M$6),(ABS(CZ102-$F102)&lt;=1)*1,IF(AND(DC102,$F102+$G102&gt;=PrSettings!$M$8),(ABS(CZ102-$F102)+ABS(DA102-$G102)&lt;=1)*1,""))),"")</f>
        <v/>
      </c>
      <c r="DG102" s="294" t="str">
        <f t="shared" si="1445"/>
        <v/>
      </c>
      <c r="DI102" s="186" t="str">
        <f t="shared" si="1522"/>
        <v/>
      </c>
      <c r="DJ102" s="187" t="str">
        <f t="shared" si="1523"/>
        <v/>
      </c>
      <c r="DK102" s="188" t="str">
        <f t="shared" si="1524"/>
        <v/>
      </c>
      <c r="DL102" s="187" t="str">
        <f t="shared" si="1525"/>
        <v/>
      </c>
      <c r="DM102" s="222"/>
      <c r="DN102" s="222"/>
      <c r="DO102" s="303">
        <f>COUNTIF(DI$107:DI$114,DI113)+COUNTIF(DK$107:DK$114,DI113)</f>
        <v>0</v>
      </c>
      <c r="DP102" s="188" t="str">
        <f t="shared" si="1446"/>
        <v/>
      </c>
      <c r="DQ102" s="188" t="str">
        <f>IF((DP102&lt;&gt;""),IF(OR($F102&lt;&gt;$G102,PrSettings!$M$4="●"),(($F102-$G102)=(DM102-DN102))*1,0),"")</f>
        <v/>
      </c>
      <c r="DR102" s="188" t="str">
        <f t="shared" si="1526"/>
        <v/>
      </c>
      <c r="DS102" s="188" t="str">
        <f>IF(DP102&lt;&gt;"",IF(ABS($F102-$G102)&gt;=PrSettings!$M$7,(ABS($F102-$G102-DM102+DN102)&lt;=1)*1,IF(AND(DP102,$F102=$G102,$F102&gt;=PrSettings!$M$6),(ABS(DM102-$F102)&lt;=1)*1,IF(AND(DP102,$F102+$G102&gt;=PrSettings!$M$8),(ABS(DM102-$F102)+ABS(DN102-$G102)&lt;=1)*1,""))),"")</f>
        <v/>
      </c>
      <c r="DT102" s="294" t="str">
        <f t="shared" si="1447"/>
        <v/>
      </c>
      <c r="DV102" s="186" t="str">
        <f t="shared" si="1527"/>
        <v/>
      </c>
      <c r="DW102" s="187" t="str">
        <f t="shared" si="1528"/>
        <v/>
      </c>
      <c r="DX102" s="188" t="str">
        <f t="shared" si="1529"/>
        <v/>
      </c>
      <c r="DY102" s="187" t="str">
        <f t="shared" si="1530"/>
        <v/>
      </c>
      <c r="DZ102" s="222"/>
      <c r="EA102" s="222"/>
      <c r="EB102" s="303">
        <f>COUNTIF(DV$107:DV$114,DV113)+COUNTIF(DX$107:DX$114,DV113)</f>
        <v>0</v>
      </c>
      <c r="EC102" s="188" t="str">
        <f t="shared" si="1448"/>
        <v/>
      </c>
      <c r="ED102" s="188" t="str">
        <f>IF((EC102&lt;&gt;""),IF(OR($F102&lt;&gt;$G102,PrSettings!$M$4="●"),(($F102-$G102)=(DZ102-EA102))*1,0),"")</f>
        <v/>
      </c>
      <c r="EE102" s="188" t="str">
        <f t="shared" si="1531"/>
        <v/>
      </c>
      <c r="EF102" s="188" t="str">
        <f>IF(EC102&lt;&gt;"",IF(ABS($F102-$G102)&gt;=PrSettings!$M$7,(ABS($F102-$G102-DZ102+EA102)&lt;=1)*1,IF(AND(EC102,$F102=$G102,$F102&gt;=PrSettings!$M$6),(ABS(DZ102-$F102)&lt;=1)*1,IF(AND(EC102,$F102+$G102&gt;=PrSettings!$M$8),(ABS(DZ102-$F102)+ABS(EA102-$G102)&lt;=1)*1,""))),"")</f>
        <v/>
      </c>
      <c r="EG102" s="294" t="str">
        <f t="shared" si="1449"/>
        <v/>
      </c>
      <c r="EI102" s="186" t="str">
        <f t="shared" si="1532"/>
        <v/>
      </c>
      <c r="EJ102" s="187" t="str">
        <f t="shared" si="1533"/>
        <v/>
      </c>
      <c r="EK102" s="188" t="str">
        <f t="shared" si="1534"/>
        <v/>
      </c>
      <c r="EL102" s="187" t="str">
        <f t="shared" si="1535"/>
        <v/>
      </c>
      <c r="EM102" s="222"/>
      <c r="EN102" s="222"/>
      <c r="EO102" s="303">
        <f>COUNTIF(EI$107:EI$114,EI113)+COUNTIF(EK$107:EK$114,EI113)</f>
        <v>0</v>
      </c>
      <c r="EP102" s="188" t="str">
        <f t="shared" si="1450"/>
        <v/>
      </c>
      <c r="EQ102" s="188" t="str">
        <f>IF((EP102&lt;&gt;""),IF(OR($F102&lt;&gt;$G102,PrSettings!$M$4="●"),(($F102-$G102)=(EM102-EN102))*1,0),"")</f>
        <v/>
      </c>
      <c r="ER102" s="188" t="str">
        <f t="shared" si="1536"/>
        <v/>
      </c>
      <c r="ES102" s="188" t="str">
        <f>IF(EP102&lt;&gt;"",IF(ABS($F102-$G102)&gt;=PrSettings!$M$7,(ABS($F102-$G102-EM102+EN102)&lt;=1)*1,IF(AND(EP102,$F102=$G102,$F102&gt;=PrSettings!$M$6),(ABS(EM102-$F102)&lt;=1)*1,IF(AND(EP102,$F102+$G102&gt;=PrSettings!$M$8),(ABS(EM102-$F102)+ABS(EN102-$G102)&lt;=1)*1,""))),"")</f>
        <v/>
      </c>
      <c r="ET102" s="294" t="str">
        <f t="shared" si="1451"/>
        <v/>
      </c>
      <c r="EV102" s="186" t="str">
        <f t="shared" si="1537"/>
        <v/>
      </c>
      <c r="EW102" s="187" t="str">
        <f t="shared" si="1538"/>
        <v/>
      </c>
      <c r="EX102" s="188" t="str">
        <f t="shared" si="1539"/>
        <v/>
      </c>
      <c r="EY102" s="187" t="str">
        <f t="shared" si="1540"/>
        <v/>
      </c>
      <c r="EZ102" s="222"/>
      <c r="FA102" s="222"/>
      <c r="FB102" s="303">
        <f>COUNTIF(EV$107:EV$114,EV113)+COUNTIF(EX$107:EX$114,EV113)</f>
        <v>0</v>
      </c>
      <c r="FC102" s="188" t="str">
        <f t="shared" si="1452"/>
        <v/>
      </c>
      <c r="FD102" s="188" t="str">
        <f>IF((FC102&lt;&gt;""),IF(OR($F102&lt;&gt;$G102,PrSettings!$M$4="●"),(($F102-$G102)=(EZ102-FA102))*1,0),"")</f>
        <v/>
      </c>
      <c r="FE102" s="188" t="str">
        <f t="shared" si="1541"/>
        <v/>
      </c>
      <c r="FF102" s="188" t="str">
        <f>IF(FC102&lt;&gt;"",IF(ABS($F102-$G102)&gt;=PrSettings!$M$7,(ABS($F102-$G102-EZ102+FA102)&lt;=1)*1,IF(AND(FC102,$F102=$G102,$F102&gt;=PrSettings!$M$6),(ABS(EZ102-$F102)&lt;=1)*1,IF(AND(FC102,$F102+$G102&gt;=PrSettings!$M$8),(ABS(EZ102-$F102)+ABS(FA102-$G102)&lt;=1)*1,""))),"")</f>
        <v/>
      </c>
      <c r="FG102" s="294" t="str">
        <f t="shared" si="1453"/>
        <v/>
      </c>
      <c r="FI102" s="186" t="str">
        <f t="shared" si="1542"/>
        <v/>
      </c>
      <c r="FJ102" s="187" t="str">
        <f t="shared" si="1543"/>
        <v/>
      </c>
      <c r="FK102" s="188" t="str">
        <f t="shared" si="1544"/>
        <v/>
      </c>
      <c r="FL102" s="187" t="str">
        <f t="shared" si="1545"/>
        <v/>
      </c>
      <c r="FM102" s="222"/>
      <c r="FN102" s="222"/>
      <c r="FO102" s="303">
        <f>COUNTIF(FI$107:FI$114,FI113)+COUNTIF(FK$107:FK$114,FI113)</f>
        <v>0</v>
      </c>
      <c r="FP102" s="188" t="str">
        <f t="shared" si="1454"/>
        <v/>
      </c>
      <c r="FQ102" s="188" t="str">
        <f>IF((FP102&lt;&gt;""),IF(OR($F102&lt;&gt;$G102,PrSettings!$M$4="●"),(($F102-$G102)=(FM102-FN102))*1,0),"")</f>
        <v/>
      </c>
      <c r="FR102" s="188" t="str">
        <f t="shared" si="1546"/>
        <v/>
      </c>
      <c r="FS102" s="188" t="str">
        <f>IF(FP102&lt;&gt;"",IF(ABS($F102-$G102)&gt;=PrSettings!$M$7,(ABS($F102-$G102-FM102+FN102)&lt;=1)*1,IF(AND(FP102,$F102=$G102,$F102&gt;=PrSettings!$M$6),(ABS(FM102-$F102)&lt;=1)*1,IF(AND(FP102,$F102+$G102&gt;=PrSettings!$M$8),(ABS(FM102-$F102)+ABS(FN102-$G102)&lt;=1)*1,""))),"")</f>
        <v/>
      </c>
      <c r="FT102" s="294" t="str">
        <f t="shared" si="1455"/>
        <v/>
      </c>
      <c r="FV102" s="186" t="str">
        <f t="shared" si="1547"/>
        <v/>
      </c>
      <c r="FW102" s="187" t="str">
        <f t="shared" si="1548"/>
        <v/>
      </c>
      <c r="FX102" s="188" t="str">
        <f t="shared" si="1549"/>
        <v/>
      </c>
      <c r="FY102" s="187" t="str">
        <f t="shared" si="1550"/>
        <v/>
      </c>
      <c r="FZ102" s="222"/>
      <c r="GA102" s="222"/>
      <c r="GB102" s="303">
        <f>COUNTIF(FV$107:FV$114,FV113)+COUNTIF(FX$107:FX$114,FV113)</f>
        <v>0</v>
      </c>
      <c r="GC102" s="188" t="str">
        <f t="shared" si="1456"/>
        <v/>
      </c>
      <c r="GD102" s="188" t="str">
        <f>IF((GC102&lt;&gt;""),IF(OR($F102&lt;&gt;$G102,PrSettings!$M$4="●"),(($F102-$G102)=(FZ102-GA102))*1,0),"")</f>
        <v/>
      </c>
      <c r="GE102" s="188" t="str">
        <f t="shared" si="1551"/>
        <v/>
      </c>
      <c r="GF102" s="188" t="str">
        <f>IF(GC102&lt;&gt;"",IF(ABS($F102-$G102)&gt;=PrSettings!$M$7,(ABS($F102-$G102-FZ102+GA102)&lt;=1)*1,IF(AND(GC102,$F102=$G102,$F102&gt;=PrSettings!$M$6),(ABS(FZ102-$F102)&lt;=1)*1,IF(AND(GC102,$F102+$G102&gt;=PrSettings!$M$8),(ABS(FZ102-$F102)+ABS(GA102-$G102)&lt;=1)*1,""))),"")</f>
        <v/>
      </c>
      <c r="GG102" s="294" t="str">
        <f t="shared" si="1457"/>
        <v/>
      </c>
      <c r="GI102" s="186" t="str">
        <f t="shared" si="1552"/>
        <v/>
      </c>
      <c r="GJ102" s="187" t="str">
        <f t="shared" si="1553"/>
        <v/>
      </c>
      <c r="GK102" s="188" t="str">
        <f t="shared" si="1554"/>
        <v/>
      </c>
      <c r="GL102" s="187" t="str">
        <f t="shared" si="1555"/>
        <v/>
      </c>
      <c r="GM102" s="222"/>
      <c r="GN102" s="222"/>
      <c r="GO102" s="303">
        <f>COUNTIF(GI$107:GI$114,GI113)+COUNTIF(GK$107:GK$114,GI113)</f>
        <v>0</v>
      </c>
      <c r="GP102" s="188" t="str">
        <f t="shared" si="1458"/>
        <v/>
      </c>
      <c r="GQ102" s="188" t="str">
        <f>IF((GP102&lt;&gt;""),IF(OR($F102&lt;&gt;$G102,PrSettings!$M$4="●"),(($F102-$G102)=(GM102-GN102))*1,0),"")</f>
        <v/>
      </c>
      <c r="GR102" s="188" t="str">
        <f t="shared" si="1556"/>
        <v/>
      </c>
      <c r="GS102" s="188" t="str">
        <f>IF(GP102&lt;&gt;"",IF(ABS($F102-$G102)&gt;=PrSettings!$M$7,(ABS($F102-$G102-GM102+GN102)&lt;=1)*1,IF(AND(GP102,$F102=$G102,$F102&gt;=PrSettings!$M$6),(ABS(GM102-$F102)&lt;=1)*1,IF(AND(GP102,$F102+$G102&gt;=PrSettings!$M$8),(ABS(GM102-$F102)+ABS(GN102-$G102)&lt;=1)*1,""))),"")</f>
        <v/>
      </c>
      <c r="GT102" s="294" t="str">
        <f t="shared" si="1459"/>
        <v/>
      </c>
      <c r="GV102" s="186" t="str">
        <f t="shared" si="1557"/>
        <v/>
      </c>
      <c r="GW102" s="187" t="str">
        <f t="shared" si="1558"/>
        <v/>
      </c>
      <c r="GX102" s="188" t="str">
        <f t="shared" si="1559"/>
        <v/>
      </c>
      <c r="GY102" s="187" t="str">
        <f t="shared" si="1560"/>
        <v/>
      </c>
      <c r="GZ102" s="222"/>
      <c r="HA102" s="222"/>
      <c r="HB102" s="303">
        <f>COUNTIF(GV$107:GV$114,GV113)+COUNTIF(GX$107:GX$114,GV113)</f>
        <v>0</v>
      </c>
      <c r="HC102" s="188" t="str">
        <f t="shared" si="1460"/>
        <v/>
      </c>
      <c r="HD102" s="188" t="str">
        <f>IF((HC102&lt;&gt;""),IF(OR($F102&lt;&gt;$G102,PrSettings!$M$4="●"),(($F102-$G102)=(GZ102-HA102))*1,0),"")</f>
        <v/>
      </c>
      <c r="HE102" s="188" t="str">
        <f t="shared" si="1561"/>
        <v/>
      </c>
      <c r="HF102" s="188" t="str">
        <f>IF(HC102&lt;&gt;"",IF(ABS($F102-$G102)&gt;=PrSettings!$M$7,(ABS($F102-$G102-GZ102+HA102)&lt;=1)*1,IF(AND(HC102,$F102=$G102,$F102&gt;=PrSettings!$M$6),(ABS(GZ102-$F102)&lt;=1)*1,IF(AND(HC102,$F102+$G102&gt;=PrSettings!$M$8),(ABS(GZ102-$F102)+ABS(HA102-$G102)&lt;=1)*1,""))),"")</f>
        <v/>
      </c>
      <c r="HG102" s="294" t="str">
        <f t="shared" si="1461"/>
        <v/>
      </c>
      <c r="HI102" s="186" t="str">
        <f t="shared" si="1562"/>
        <v/>
      </c>
      <c r="HJ102" s="187" t="str">
        <f t="shared" si="1563"/>
        <v/>
      </c>
      <c r="HK102" s="188" t="str">
        <f t="shared" si="1564"/>
        <v/>
      </c>
      <c r="HL102" s="187" t="str">
        <f t="shared" si="1565"/>
        <v/>
      </c>
      <c r="HM102" s="222"/>
      <c r="HN102" s="222"/>
      <c r="HO102" s="303">
        <f>COUNTIF(HI$107:HI$114,HI113)+COUNTIF(HK$107:HK$114,HI113)</f>
        <v>0</v>
      </c>
      <c r="HP102" s="188" t="str">
        <f t="shared" si="1462"/>
        <v/>
      </c>
      <c r="HQ102" s="188" t="str">
        <f>IF((HP102&lt;&gt;""),IF(OR($F102&lt;&gt;$G102,PrSettings!$M$4="●"),(($F102-$G102)=(HM102-HN102))*1,0),"")</f>
        <v/>
      </c>
      <c r="HR102" s="188" t="str">
        <f t="shared" si="1566"/>
        <v/>
      </c>
      <c r="HS102" s="188" t="str">
        <f>IF(HP102&lt;&gt;"",IF(ABS($F102-$G102)&gt;=PrSettings!$M$7,(ABS($F102-$G102-HM102+HN102)&lt;=1)*1,IF(AND(HP102,$F102=$G102,$F102&gt;=PrSettings!$M$6),(ABS(HM102-$F102)&lt;=1)*1,IF(AND(HP102,$F102+$G102&gt;=PrSettings!$M$8),(ABS(HM102-$F102)+ABS(HN102-$G102)&lt;=1)*1,""))),"")</f>
        <v/>
      </c>
      <c r="HT102" s="294" t="str">
        <f t="shared" si="1463"/>
        <v/>
      </c>
      <c r="HV102" s="186" t="str">
        <f t="shared" si="1567"/>
        <v/>
      </c>
      <c r="HW102" s="187" t="str">
        <f t="shared" si="1568"/>
        <v/>
      </c>
      <c r="HX102" s="188" t="str">
        <f t="shared" si="1569"/>
        <v/>
      </c>
      <c r="HY102" s="187" t="str">
        <f t="shared" si="1570"/>
        <v/>
      </c>
      <c r="HZ102" s="222"/>
      <c r="IA102" s="222"/>
      <c r="IB102" s="303">
        <f>COUNTIF(HV$107:HV$114,HV113)+COUNTIF(HX$107:HX$114,HV113)</f>
        <v>0</v>
      </c>
      <c r="IC102" s="188" t="str">
        <f t="shared" si="1464"/>
        <v/>
      </c>
      <c r="ID102" s="188" t="str">
        <f>IF((IC102&lt;&gt;""),IF(OR($F102&lt;&gt;$G102,PrSettings!$M$4="●"),(($F102-$G102)=(HZ102-IA102))*1,0),"")</f>
        <v/>
      </c>
      <c r="IE102" s="188" t="str">
        <f t="shared" si="1571"/>
        <v/>
      </c>
      <c r="IF102" s="188" t="str">
        <f>IF(IC102&lt;&gt;"",IF(ABS($F102-$G102)&gt;=PrSettings!$M$7,(ABS($F102-$G102-HZ102+IA102)&lt;=1)*1,IF(AND(IC102,$F102=$G102,$F102&gt;=PrSettings!$M$6),(ABS(HZ102-$F102)&lt;=1)*1,IF(AND(IC102,$F102+$G102&gt;=PrSettings!$M$8),(ABS(HZ102-$F102)+ABS(IA102-$G102)&lt;=1)*1,""))),"")</f>
        <v/>
      </c>
      <c r="IG102" s="294" t="str">
        <f t="shared" si="1465"/>
        <v/>
      </c>
      <c r="II102" s="186" t="str">
        <f t="shared" si="1572"/>
        <v/>
      </c>
      <c r="IJ102" s="187" t="str">
        <f t="shared" si="1573"/>
        <v/>
      </c>
      <c r="IK102" s="188" t="str">
        <f t="shared" si="1574"/>
        <v/>
      </c>
      <c r="IL102" s="187" t="str">
        <f t="shared" si="1575"/>
        <v/>
      </c>
      <c r="IM102" s="222"/>
      <c r="IN102" s="222"/>
      <c r="IO102" s="303">
        <f>COUNTIF(II$107:II$114,II113)+COUNTIF(IK$107:IK$114,II113)</f>
        <v>0</v>
      </c>
      <c r="IP102" s="188" t="str">
        <f t="shared" si="1466"/>
        <v/>
      </c>
      <c r="IQ102" s="188" t="str">
        <f>IF((IP102&lt;&gt;""),IF(OR($F102&lt;&gt;$G102,PrSettings!$M$4="●"),(($F102-$G102)=(IM102-IN102))*1,0),"")</f>
        <v/>
      </c>
      <c r="IR102" s="188" t="str">
        <f t="shared" si="1576"/>
        <v/>
      </c>
      <c r="IS102" s="188" t="str">
        <f>IF(IP102&lt;&gt;"",IF(ABS($F102-$G102)&gt;=PrSettings!$M$7,(ABS($F102-$G102-IM102+IN102)&lt;=1)*1,IF(AND(IP102,$F102=$G102,$F102&gt;=PrSettings!$M$6),(ABS(IM102-$F102)&lt;=1)*1,IF(AND(IP102,$F102+$G102&gt;=PrSettings!$M$8),(ABS(IM102-$F102)+ABS(IN102-$G102)&lt;=1)*1,""))),"")</f>
        <v/>
      </c>
      <c r="IT102" s="294" t="str">
        <f t="shared" si="1467"/>
        <v/>
      </c>
      <c r="IV102" s="186" t="str">
        <f t="shared" si="1577"/>
        <v/>
      </c>
      <c r="IW102" s="187" t="str">
        <f t="shared" si="1578"/>
        <v/>
      </c>
      <c r="IX102" s="188" t="str">
        <f t="shared" si="1579"/>
        <v/>
      </c>
      <c r="IY102" s="187" t="str">
        <f t="shared" si="1580"/>
        <v/>
      </c>
      <c r="IZ102" s="222"/>
      <c r="JA102" s="222"/>
      <c r="JB102" s="303">
        <f>COUNTIF(IV$107:IV$114,IV113)+COUNTIF(IX$107:IX$114,IV113)</f>
        <v>0</v>
      </c>
      <c r="JC102" s="188" t="str">
        <f t="shared" si="1468"/>
        <v/>
      </c>
      <c r="JD102" s="188" t="str">
        <f>IF((JC102&lt;&gt;""),IF(OR($F102&lt;&gt;$G102,PrSettings!$M$4="●"),(($F102-$G102)=(IZ102-JA102))*1,0),"")</f>
        <v/>
      </c>
      <c r="JE102" s="188" t="str">
        <f t="shared" si="1581"/>
        <v/>
      </c>
      <c r="JF102" s="188" t="str">
        <f>IF(JC102&lt;&gt;"",IF(ABS($F102-$G102)&gt;=PrSettings!$M$7,(ABS($F102-$G102-IZ102+JA102)&lt;=1)*1,IF(AND(JC102,$F102=$G102,$F102&gt;=PrSettings!$M$6),(ABS(IZ102-$F102)&lt;=1)*1,IF(AND(JC102,$F102+$G102&gt;=PrSettings!$M$8),(ABS(IZ102-$F102)+ABS(JA102-$G102)&lt;=1)*1,""))),"")</f>
        <v/>
      </c>
      <c r="JG102" s="294" t="str">
        <f t="shared" si="1469"/>
        <v/>
      </c>
      <c r="JI102" s="186" t="str">
        <f t="shared" si="1582"/>
        <v/>
      </c>
      <c r="JJ102" s="187" t="str">
        <f t="shared" si="1583"/>
        <v/>
      </c>
      <c r="JK102" s="188" t="str">
        <f t="shared" si="1584"/>
        <v/>
      </c>
      <c r="JL102" s="187" t="str">
        <f t="shared" si="1585"/>
        <v/>
      </c>
      <c r="JM102" s="222"/>
      <c r="JN102" s="222"/>
      <c r="JO102" s="303">
        <f>COUNTIF(JI$107:JI$114,JI113)+COUNTIF(JK$107:JK$114,JI113)</f>
        <v>0</v>
      </c>
      <c r="JP102" s="188" t="str">
        <f t="shared" si="1470"/>
        <v/>
      </c>
      <c r="JQ102" s="188" t="str">
        <f>IF((JP102&lt;&gt;""),IF(OR($F102&lt;&gt;$G102,PrSettings!$M$4="●"),(($F102-$G102)=(JM102-JN102))*1,0),"")</f>
        <v/>
      </c>
      <c r="JR102" s="188" t="str">
        <f t="shared" si="1586"/>
        <v/>
      </c>
      <c r="JS102" s="188" t="str">
        <f>IF(JP102&lt;&gt;"",IF(ABS($F102-$G102)&gt;=PrSettings!$M$7,(ABS($F102-$G102-JM102+JN102)&lt;=1)*1,IF(AND(JP102,$F102=$G102,$F102&gt;=PrSettings!$M$6),(ABS(JM102-$F102)&lt;=1)*1,IF(AND(JP102,$F102+$G102&gt;=PrSettings!$M$8),(ABS(JM102-$F102)+ABS(JN102-$G102)&lt;=1)*1,""))),"")</f>
        <v/>
      </c>
      <c r="JT102" s="294" t="str">
        <f t="shared" si="1471"/>
        <v/>
      </c>
      <c r="JV102" s="186" t="str">
        <f t="shared" si="1587"/>
        <v/>
      </c>
      <c r="JW102" s="187" t="str">
        <f t="shared" si="1588"/>
        <v/>
      </c>
      <c r="JX102" s="188" t="str">
        <f t="shared" si="1589"/>
        <v/>
      </c>
      <c r="JY102" s="187" t="str">
        <f t="shared" si="1590"/>
        <v/>
      </c>
      <c r="JZ102" s="222"/>
      <c r="KA102" s="222"/>
      <c r="KB102" s="303">
        <f>COUNTIF(JV$107:JV$114,JV113)+COUNTIF(JX$107:JX$114,JV113)</f>
        <v>0</v>
      </c>
      <c r="KC102" s="188" t="str">
        <f t="shared" si="1472"/>
        <v/>
      </c>
      <c r="KD102" s="188" t="str">
        <f>IF((KC102&lt;&gt;""),IF(OR($F102&lt;&gt;$G102,PrSettings!$M$4="●"),(($F102-$G102)=(JZ102-KA102))*1,0),"")</f>
        <v/>
      </c>
      <c r="KE102" s="188" t="str">
        <f t="shared" si="1591"/>
        <v/>
      </c>
      <c r="KF102" s="188" t="str">
        <f>IF(KC102&lt;&gt;"",IF(ABS($F102-$G102)&gt;=PrSettings!$M$7,(ABS($F102-$G102-JZ102+KA102)&lt;=1)*1,IF(AND(KC102,$F102=$G102,$F102&gt;=PrSettings!$M$6),(ABS(JZ102-$F102)&lt;=1)*1,IF(AND(KC102,$F102+$G102&gt;=PrSettings!$M$8),(ABS(JZ102-$F102)+ABS(KA102-$G102)&lt;=1)*1,""))),"")</f>
        <v/>
      </c>
      <c r="KG102" s="294" t="str">
        <f t="shared" si="1473"/>
        <v/>
      </c>
      <c r="KI102" s="186" t="str">
        <f t="shared" si="1592"/>
        <v/>
      </c>
      <c r="KJ102" s="187" t="str">
        <f t="shared" si="1593"/>
        <v/>
      </c>
      <c r="KK102" s="188" t="str">
        <f t="shared" si="1594"/>
        <v/>
      </c>
      <c r="KL102" s="187" t="str">
        <f t="shared" si="1595"/>
        <v/>
      </c>
      <c r="KM102" s="222"/>
      <c r="KN102" s="222"/>
      <c r="KO102" s="303">
        <f>COUNTIF(KI$107:KI$114,KI113)+COUNTIF(KK$107:KK$114,KI113)</f>
        <v>0</v>
      </c>
      <c r="KP102" s="188" t="str">
        <f t="shared" si="1474"/>
        <v/>
      </c>
      <c r="KQ102" s="188" t="str">
        <f>IF((KP102&lt;&gt;""),IF(OR($F102&lt;&gt;$G102,PrSettings!$M$4="●"),(($F102-$G102)=(KM102-KN102))*1,0),"")</f>
        <v/>
      </c>
      <c r="KR102" s="188" t="str">
        <f t="shared" si="1596"/>
        <v/>
      </c>
      <c r="KS102" s="188" t="str">
        <f>IF(KP102&lt;&gt;"",IF(ABS($F102-$G102)&gt;=PrSettings!$M$7,(ABS($F102-$G102-KM102+KN102)&lt;=1)*1,IF(AND(KP102,$F102=$G102,$F102&gt;=PrSettings!$M$6),(ABS(KM102-$F102)&lt;=1)*1,IF(AND(KP102,$F102+$G102&gt;=PrSettings!$M$8),(ABS(KM102-$F102)+ABS(KN102-$G102)&lt;=1)*1,""))),"")</f>
        <v/>
      </c>
      <c r="KT102" s="294" t="str">
        <f t="shared" si="1475"/>
        <v/>
      </c>
      <c r="KV102" s="186" t="str">
        <f t="shared" si="1597"/>
        <v/>
      </c>
      <c r="KW102" s="187" t="str">
        <f t="shared" si="1598"/>
        <v/>
      </c>
      <c r="KX102" s="188" t="str">
        <f t="shared" si="1599"/>
        <v/>
      </c>
      <c r="KY102" s="187" t="str">
        <f t="shared" si="1600"/>
        <v/>
      </c>
      <c r="KZ102" s="222"/>
      <c r="LA102" s="222"/>
      <c r="LB102" s="303">
        <f>COUNTIF(KV$107:KV$114,KV113)+COUNTIF(KX$107:KX$114,KV113)</f>
        <v>0</v>
      </c>
      <c r="LC102" s="188" t="str">
        <f t="shared" si="1476"/>
        <v/>
      </c>
      <c r="LD102" s="188" t="str">
        <f>IF((LC102&lt;&gt;""),IF(OR($F102&lt;&gt;$G102,PrSettings!$M$4="●"),(($F102-$G102)=(KZ102-LA102))*1,0),"")</f>
        <v/>
      </c>
      <c r="LE102" s="188" t="str">
        <f t="shared" si="1601"/>
        <v/>
      </c>
      <c r="LF102" s="188" t="str">
        <f>IF(LC102&lt;&gt;"",IF(ABS($F102-$G102)&gt;=PrSettings!$M$7,(ABS($F102-$G102-KZ102+LA102)&lt;=1)*1,IF(AND(LC102,$F102=$G102,$F102&gt;=PrSettings!$M$6),(ABS(KZ102-$F102)&lt;=1)*1,IF(AND(LC102,$F102+$G102&gt;=PrSettings!$M$8),(ABS(KZ102-$F102)+ABS(LA102-$G102)&lt;=1)*1,""))),"")</f>
        <v/>
      </c>
      <c r="LG102" s="294" t="str">
        <f t="shared" si="1477"/>
        <v/>
      </c>
      <c r="LI102" s="186" t="str">
        <f t="shared" si="1602"/>
        <v/>
      </c>
      <c r="LJ102" s="187" t="str">
        <f t="shared" si="1603"/>
        <v/>
      </c>
      <c r="LK102" s="188" t="str">
        <f t="shared" si="1604"/>
        <v/>
      </c>
      <c r="LL102" s="187" t="str">
        <f t="shared" si="1605"/>
        <v/>
      </c>
      <c r="LM102" s="222"/>
      <c r="LN102" s="222"/>
      <c r="LO102" s="303">
        <f>COUNTIF(LI$107:LI$114,LI113)+COUNTIF(LK$107:LK$114,LI113)</f>
        <v>0</v>
      </c>
      <c r="LP102" s="188" t="str">
        <f t="shared" si="1478"/>
        <v/>
      </c>
      <c r="LQ102" s="188" t="str">
        <f>IF((LP102&lt;&gt;""),IF(OR($F102&lt;&gt;$G102,PrSettings!$M$4="●"),(($F102-$G102)=(LM102-LN102))*1,0),"")</f>
        <v/>
      </c>
      <c r="LR102" s="188" t="str">
        <f t="shared" si="1606"/>
        <v/>
      </c>
      <c r="LS102" s="188" t="str">
        <f>IF(LP102&lt;&gt;"",IF(ABS($F102-$G102)&gt;=PrSettings!$M$7,(ABS($F102-$G102-LM102+LN102)&lt;=1)*1,IF(AND(LP102,$F102=$G102,$F102&gt;=PrSettings!$M$6),(ABS(LM102-$F102)&lt;=1)*1,IF(AND(LP102,$F102+$G102&gt;=PrSettings!$M$8),(ABS(LM102-$F102)+ABS(LN102-$G102)&lt;=1)*1,""))),"")</f>
        <v/>
      </c>
      <c r="LT102" s="294" t="str">
        <f t="shared" si="1479"/>
        <v/>
      </c>
      <c r="LV102" s="186" t="str">
        <f t="shared" si="1607"/>
        <v/>
      </c>
      <c r="LW102" s="187" t="str">
        <f t="shared" si="1608"/>
        <v/>
      </c>
      <c r="LX102" s="188" t="str">
        <f t="shared" si="1609"/>
        <v/>
      </c>
      <c r="LY102" s="187" t="str">
        <f t="shared" si="1610"/>
        <v/>
      </c>
      <c r="LZ102" s="222"/>
      <c r="MA102" s="222"/>
      <c r="MB102" s="303">
        <f>COUNTIF(LV$107:LV$114,LV113)+COUNTIF(LX$107:LX$114,LV113)</f>
        <v>0</v>
      </c>
      <c r="MC102" s="188" t="str">
        <f t="shared" si="1480"/>
        <v/>
      </c>
      <c r="MD102" s="188" t="str">
        <f>IF((MC102&lt;&gt;""),IF(OR($F102&lt;&gt;$G102,PrSettings!$M$4="●"),(($F102-$G102)=(LZ102-MA102))*1,0),"")</f>
        <v/>
      </c>
      <c r="ME102" s="188" t="str">
        <f t="shared" si="1611"/>
        <v/>
      </c>
      <c r="MF102" s="188" t="str">
        <f>IF(MC102&lt;&gt;"",IF(ABS($F102-$G102)&gt;=PrSettings!$M$7,(ABS($F102-$G102-LZ102+MA102)&lt;=1)*1,IF(AND(MC102,$F102=$G102,$F102&gt;=PrSettings!$M$6),(ABS(LZ102-$F102)&lt;=1)*1,IF(AND(MC102,$F102+$G102&gt;=PrSettings!$M$8),(ABS(LZ102-$F102)+ABS(MA102-$G102)&lt;=1)*1,""))),"")</f>
        <v/>
      </c>
      <c r="MG102" s="294" t="str">
        <f t="shared" si="1481"/>
        <v/>
      </c>
    </row>
    <row r="103" spans="1:345">
      <c r="B103" s="186" t="str">
        <f>IF(C103="","",INDEX(Groups!$C$7:$C$65,MATCH(C103,Groups!$D$7:$D$65,0)))</f>
        <v/>
      </c>
      <c r="C103" s="187" t="str">
        <f>'World Cup'!$AO$50</f>
        <v/>
      </c>
      <c r="D103" s="188" t="str">
        <f>IF(E103="","",INDEX(Groups!$C$7:$C$65,MATCH(E103,Groups!$D$7:$D$65,0)))</f>
        <v/>
      </c>
      <c r="E103" s="187" t="str">
        <f>'World Cup'!$AP$50</f>
        <v/>
      </c>
      <c r="F103" s="189" t="str">
        <f>IF(AND('World Cup'!$AO$51&lt;&gt;"",'World Cup'!$AP$51&lt;&gt;""),'World Cup'!$AO$51,"")</f>
        <v/>
      </c>
      <c r="G103" s="190" t="str">
        <f>IF(AND('World Cup'!$AO$51&lt;&gt;"",'World Cup'!$AP$51&lt;&gt;""),'World Cup'!$AP$51,"")</f>
        <v/>
      </c>
      <c r="I103" s="186" t="str">
        <f t="shared" si="1482"/>
        <v/>
      </c>
      <c r="J103" s="187" t="str">
        <f t="shared" si="1483"/>
        <v/>
      </c>
      <c r="K103" s="188" t="str">
        <f t="shared" si="1484"/>
        <v/>
      </c>
      <c r="L103" s="187" t="str">
        <f t="shared" si="1485"/>
        <v/>
      </c>
      <c r="M103" s="222"/>
      <c r="N103" s="222"/>
      <c r="O103" s="303">
        <f>COUNTIF(I$107:I$114,K113)+COUNTIF(K$107:K$114,K113)</f>
        <v>0</v>
      </c>
      <c r="P103" s="188" t="str">
        <f t="shared" si="1430"/>
        <v/>
      </c>
      <c r="Q103" s="188" t="str">
        <f>IF((P103&lt;&gt;""),IF(OR($F103&lt;&gt;$G103,PrSettings!$M$4="●"),(($F103-$G103)=(M103-N103))*1,0),"")</f>
        <v/>
      </c>
      <c r="R103" s="188" t="str">
        <f t="shared" si="1486"/>
        <v/>
      </c>
      <c r="S103" s="188" t="str">
        <f>IF(P103&lt;&gt;"",IF(ABS($F103-$G103)&gt;=PrSettings!$M$7,(ABS($F103-$G103-M103+N103)&lt;=1)*1,IF(AND(P103,$F103=$G103,$F103&gt;=PrSettings!$M$6),(ABS(M103-$F103)&lt;=1)*1,IF(AND(P103,$F103+$G103&gt;=PrSettings!$M$8),(ABS(M103-$F103)+ABS(N103-$G103)&lt;=1)*1,""))),"")</f>
        <v/>
      </c>
      <c r="T103" s="294" t="str">
        <f t="shared" si="1431"/>
        <v/>
      </c>
      <c r="V103" s="186" t="str">
        <f t="shared" si="1487"/>
        <v/>
      </c>
      <c r="W103" s="187" t="str">
        <f t="shared" si="1488"/>
        <v/>
      </c>
      <c r="X103" s="188" t="str">
        <f t="shared" si="1489"/>
        <v/>
      </c>
      <c r="Y103" s="187" t="str">
        <f t="shared" si="1490"/>
        <v/>
      </c>
      <c r="Z103" s="222"/>
      <c r="AA103" s="222"/>
      <c r="AB103" s="303">
        <f>COUNTIF(V$107:V$114,X113)+COUNTIF(X$107:X$114,X113)</f>
        <v>0</v>
      </c>
      <c r="AC103" s="188" t="str">
        <f t="shared" si="1432"/>
        <v/>
      </c>
      <c r="AD103" s="188" t="str">
        <f>IF((AC103&lt;&gt;""),IF(OR($F103&lt;&gt;$G103,PrSettings!$M$4="●"),(($F103-$G103)=(Z103-AA103))*1,0),"")</f>
        <v/>
      </c>
      <c r="AE103" s="188" t="str">
        <f t="shared" si="1491"/>
        <v/>
      </c>
      <c r="AF103" s="188" t="str">
        <f>IF(AC103&lt;&gt;"",IF(ABS($F103-$G103)&gt;=PrSettings!$M$7,(ABS($F103-$G103-Z103+AA103)&lt;=1)*1,IF(AND(AC103,$F103=$G103,$F103&gt;=PrSettings!$M$6),(ABS(Z103-$F103)&lt;=1)*1,IF(AND(AC103,$F103+$G103&gt;=PrSettings!$M$8),(ABS(Z103-$F103)+ABS(AA103-$G103)&lt;=1)*1,""))),"")</f>
        <v/>
      </c>
      <c r="AG103" s="294" t="str">
        <f t="shared" si="1433"/>
        <v/>
      </c>
      <c r="AI103" s="186" t="str">
        <f t="shared" si="1492"/>
        <v/>
      </c>
      <c r="AJ103" s="187" t="str">
        <f t="shared" si="1493"/>
        <v/>
      </c>
      <c r="AK103" s="188" t="str">
        <f t="shared" si="1494"/>
        <v/>
      </c>
      <c r="AL103" s="187" t="str">
        <f t="shared" si="1495"/>
        <v/>
      </c>
      <c r="AM103" s="222"/>
      <c r="AN103" s="222"/>
      <c r="AO103" s="303">
        <f>COUNTIF(AI$107:AI$114,AK113)+COUNTIF(AK$107:AK$114,AK113)</f>
        <v>0</v>
      </c>
      <c r="AP103" s="188" t="str">
        <f t="shared" si="1434"/>
        <v/>
      </c>
      <c r="AQ103" s="188" t="str">
        <f>IF((AP103&lt;&gt;""),IF(OR($F103&lt;&gt;$G103,PrSettings!$M$4="●"),(($F103-$G103)=(AM103-AN103))*1,0),"")</f>
        <v/>
      </c>
      <c r="AR103" s="188" t="str">
        <f t="shared" si="1496"/>
        <v/>
      </c>
      <c r="AS103" s="188" t="str">
        <f>IF(AP103&lt;&gt;"",IF(ABS($F103-$G103)&gt;=PrSettings!$M$7,(ABS($F103-$G103-AM103+AN103)&lt;=1)*1,IF(AND(AP103,$F103=$G103,$F103&gt;=PrSettings!$M$6),(ABS(AM103-$F103)&lt;=1)*1,IF(AND(AP103,$F103+$G103&gt;=PrSettings!$M$8),(ABS(AM103-$F103)+ABS(AN103-$G103)&lt;=1)*1,""))),"")</f>
        <v/>
      </c>
      <c r="AT103" s="294" t="str">
        <f t="shared" si="1435"/>
        <v/>
      </c>
      <c r="AV103" s="186" t="str">
        <f t="shared" si="1497"/>
        <v/>
      </c>
      <c r="AW103" s="187" t="str">
        <f t="shared" si="1498"/>
        <v/>
      </c>
      <c r="AX103" s="188" t="str">
        <f t="shared" si="1499"/>
        <v/>
      </c>
      <c r="AY103" s="187" t="str">
        <f t="shared" si="1500"/>
        <v/>
      </c>
      <c r="AZ103" s="222"/>
      <c r="BA103" s="222"/>
      <c r="BB103" s="303">
        <f>COUNTIF(AV$107:AV$114,AX113)+COUNTIF(AX$107:AX$114,AX113)</f>
        <v>0</v>
      </c>
      <c r="BC103" s="188" t="str">
        <f t="shared" si="1436"/>
        <v/>
      </c>
      <c r="BD103" s="188" t="str">
        <f>IF((BC103&lt;&gt;""),IF(OR($F103&lt;&gt;$G103,PrSettings!$M$4="●"),(($F103-$G103)=(AZ103-BA103))*1,0),"")</f>
        <v/>
      </c>
      <c r="BE103" s="188" t="str">
        <f t="shared" si="1501"/>
        <v/>
      </c>
      <c r="BF103" s="188" t="str">
        <f>IF(BC103&lt;&gt;"",IF(ABS($F103-$G103)&gt;=PrSettings!$M$7,(ABS($F103-$G103-AZ103+BA103)&lt;=1)*1,IF(AND(BC103,$F103=$G103,$F103&gt;=PrSettings!$M$6),(ABS(AZ103-$F103)&lt;=1)*1,IF(AND(BC103,$F103+$G103&gt;=PrSettings!$M$8),(ABS(AZ103-$F103)+ABS(BA103-$G103)&lt;=1)*1,""))),"")</f>
        <v/>
      </c>
      <c r="BG103" s="294" t="str">
        <f t="shared" si="1437"/>
        <v/>
      </c>
      <c r="BI103" s="186" t="str">
        <f t="shared" si="1502"/>
        <v/>
      </c>
      <c r="BJ103" s="187" t="str">
        <f t="shared" si="1503"/>
        <v/>
      </c>
      <c r="BK103" s="188" t="str">
        <f t="shared" si="1504"/>
        <v/>
      </c>
      <c r="BL103" s="187" t="str">
        <f t="shared" si="1505"/>
        <v/>
      </c>
      <c r="BM103" s="222"/>
      <c r="BN103" s="222"/>
      <c r="BO103" s="303">
        <f>COUNTIF(BI$107:BI$114,BK113)+COUNTIF(BK$107:BK$114,BK113)</f>
        <v>0</v>
      </c>
      <c r="BP103" s="188" t="str">
        <f t="shared" si="1438"/>
        <v/>
      </c>
      <c r="BQ103" s="188" t="str">
        <f>IF((BP103&lt;&gt;""),IF(OR($F103&lt;&gt;$G103,PrSettings!$M$4="●"),(($F103-$G103)=(BM103-BN103))*1,0),"")</f>
        <v/>
      </c>
      <c r="BR103" s="188" t="str">
        <f t="shared" si="1506"/>
        <v/>
      </c>
      <c r="BS103" s="188" t="str">
        <f>IF(BP103&lt;&gt;"",IF(ABS($F103-$G103)&gt;=PrSettings!$M$7,(ABS($F103-$G103-BM103+BN103)&lt;=1)*1,IF(AND(BP103,$F103=$G103,$F103&gt;=PrSettings!$M$6),(ABS(BM103-$F103)&lt;=1)*1,IF(AND(BP103,$F103+$G103&gt;=PrSettings!$M$8),(ABS(BM103-$F103)+ABS(BN103-$G103)&lt;=1)*1,""))),"")</f>
        <v/>
      </c>
      <c r="BT103" s="294" t="str">
        <f t="shared" si="1439"/>
        <v/>
      </c>
      <c r="BV103" s="186" t="str">
        <f t="shared" si="1507"/>
        <v/>
      </c>
      <c r="BW103" s="187" t="str">
        <f t="shared" si="1508"/>
        <v/>
      </c>
      <c r="BX103" s="188" t="str">
        <f t="shared" si="1509"/>
        <v/>
      </c>
      <c r="BY103" s="187" t="str">
        <f t="shared" si="1510"/>
        <v/>
      </c>
      <c r="BZ103" s="222"/>
      <c r="CA103" s="222"/>
      <c r="CB103" s="303">
        <f>COUNTIF(BV$107:BV$114,BX113)+COUNTIF(BX$107:BX$114,BX113)</f>
        <v>0</v>
      </c>
      <c r="CC103" s="188" t="str">
        <f t="shared" si="1440"/>
        <v/>
      </c>
      <c r="CD103" s="188" t="str">
        <f>IF((CC103&lt;&gt;""),IF(OR($F103&lt;&gt;$G103,PrSettings!$M$4="●"),(($F103-$G103)=(BZ103-CA103))*1,0),"")</f>
        <v/>
      </c>
      <c r="CE103" s="188" t="str">
        <f t="shared" si="1511"/>
        <v/>
      </c>
      <c r="CF103" s="188" t="str">
        <f>IF(CC103&lt;&gt;"",IF(ABS($F103-$G103)&gt;=PrSettings!$M$7,(ABS($F103-$G103-BZ103+CA103)&lt;=1)*1,IF(AND(CC103,$F103=$G103,$F103&gt;=PrSettings!$M$6),(ABS(BZ103-$F103)&lt;=1)*1,IF(AND(CC103,$F103+$G103&gt;=PrSettings!$M$8),(ABS(BZ103-$F103)+ABS(CA103-$G103)&lt;=1)*1,""))),"")</f>
        <v/>
      </c>
      <c r="CG103" s="294" t="str">
        <f t="shared" si="1441"/>
        <v/>
      </c>
      <c r="CI103" s="186" t="str">
        <f t="shared" si="1512"/>
        <v/>
      </c>
      <c r="CJ103" s="187" t="str">
        <f t="shared" si="1513"/>
        <v/>
      </c>
      <c r="CK103" s="188" t="str">
        <f t="shared" si="1514"/>
        <v/>
      </c>
      <c r="CL103" s="187" t="str">
        <f t="shared" si="1515"/>
        <v/>
      </c>
      <c r="CM103" s="222"/>
      <c r="CN103" s="222"/>
      <c r="CO103" s="303">
        <f>COUNTIF(CI$107:CI$114,CK113)+COUNTIF(CK$107:CK$114,CK113)</f>
        <v>0</v>
      </c>
      <c r="CP103" s="188" t="str">
        <f t="shared" si="1442"/>
        <v/>
      </c>
      <c r="CQ103" s="188" t="str">
        <f>IF((CP103&lt;&gt;""),IF(OR($F103&lt;&gt;$G103,PrSettings!$M$4="●"),(($F103-$G103)=(CM103-CN103))*1,0),"")</f>
        <v/>
      </c>
      <c r="CR103" s="188" t="str">
        <f t="shared" si="1516"/>
        <v/>
      </c>
      <c r="CS103" s="188" t="str">
        <f>IF(CP103&lt;&gt;"",IF(ABS($F103-$G103)&gt;=PrSettings!$M$7,(ABS($F103-$G103-CM103+CN103)&lt;=1)*1,IF(AND(CP103,$F103=$G103,$F103&gt;=PrSettings!$M$6),(ABS(CM103-$F103)&lt;=1)*1,IF(AND(CP103,$F103+$G103&gt;=PrSettings!$M$8),(ABS(CM103-$F103)+ABS(CN103-$G103)&lt;=1)*1,""))),"")</f>
        <v/>
      </c>
      <c r="CT103" s="294" t="str">
        <f t="shared" si="1443"/>
        <v/>
      </c>
      <c r="CV103" s="186" t="str">
        <f t="shared" si="1517"/>
        <v/>
      </c>
      <c r="CW103" s="187" t="str">
        <f t="shared" si="1518"/>
        <v/>
      </c>
      <c r="CX103" s="188" t="str">
        <f t="shared" si="1519"/>
        <v/>
      </c>
      <c r="CY103" s="187" t="str">
        <f t="shared" si="1520"/>
        <v/>
      </c>
      <c r="CZ103" s="222"/>
      <c r="DA103" s="222"/>
      <c r="DB103" s="303">
        <f>COUNTIF(CV$107:CV$114,CX113)+COUNTIF(CX$107:CX$114,CX113)</f>
        <v>0</v>
      </c>
      <c r="DC103" s="188" t="str">
        <f t="shared" si="1444"/>
        <v/>
      </c>
      <c r="DD103" s="188" t="str">
        <f>IF((DC103&lt;&gt;""),IF(OR($F103&lt;&gt;$G103,PrSettings!$M$4="●"),(($F103-$G103)=(CZ103-DA103))*1,0),"")</f>
        <v/>
      </c>
      <c r="DE103" s="188" t="str">
        <f t="shared" si="1521"/>
        <v/>
      </c>
      <c r="DF103" s="188" t="str">
        <f>IF(DC103&lt;&gt;"",IF(ABS($F103-$G103)&gt;=PrSettings!$M$7,(ABS($F103-$G103-CZ103+DA103)&lt;=1)*1,IF(AND(DC103,$F103=$G103,$F103&gt;=PrSettings!$M$6),(ABS(CZ103-$F103)&lt;=1)*1,IF(AND(DC103,$F103+$G103&gt;=PrSettings!$M$8),(ABS(CZ103-$F103)+ABS(DA103-$G103)&lt;=1)*1,""))),"")</f>
        <v/>
      </c>
      <c r="DG103" s="294" t="str">
        <f t="shared" si="1445"/>
        <v/>
      </c>
      <c r="DI103" s="186" t="str">
        <f t="shared" si="1522"/>
        <v/>
      </c>
      <c r="DJ103" s="187" t="str">
        <f t="shared" si="1523"/>
        <v/>
      </c>
      <c r="DK103" s="188" t="str">
        <f t="shared" si="1524"/>
        <v/>
      </c>
      <c r="DL103" s="187" t="str">
        <f t="shared" si="1525"/>
        <v/>
      </c>
      <c r="DM103" s="222"/>
      <c r="DN103" s="222"/>
      <c r="DO103" s="303">
        <f>COUNTIF(DI$107:DI$114,DK113)+COUNTIF(DK$107:DK$114,DK113)</f>
        <v>0</v>
      </c>
      <c r="DP103" s="188" t="str">
        <f t="shared" si="1446"/>
        <v/>
      </c>
      <c r="DQ103" s="188" t="str">
        <f>IF((DP103&lt;&gt;""),IF(OR($F103&lt;&gt;$G103,PrSettings!$M$4="●"),(($F103-$G103)=(DM103-DN103))*1,0),"")</f>
        <v/>
      </c>
      <c r="DR103" s="188" t="str">
        <f t="shared" si="1526"/>
        <v/>
      </c>
      <c r="DS103" s="188" t="str">
        <f>IF(DP103&lt;&gt;"",IF(ABS($F103-$G103)&gt;=PrSettings!$M$7,(ABS($F103-$G103-DM103+DN103)&lt;=1)*1,IF(AND(DP103,$F103=$G103,$F103&gt;=PrSettings!$M$6),(ABS(DM103-$F103)&lt;=1)*1,IF(AND(DP103,$F103+$G103&gt;=PrSettings!$M$8),(ABS(DM103-$F103)+ABS(DN103-$G103)&lt;=1)*1,""))),"")</f>
        <v/>
      </c>
      <c r="DT103" s="294" t="str">
        <f t="shared" si="1447"/>
        <v/>
      </c>
      <c r="DV103" s="186" t="str">
        <f t="shared" si="1527"/>
        <v/>
      </c>
      <c r="DW103" s="187" t="str">
        <f t="shared" si="1528"/>
        <v/>
      </c>
      <c r="DX103" s="188" t="str">
        <f t="shared" si="1529"/>
        <v/>
      </c>
      <c r="DY103" s="187" t="str">
        <f t="shared" si="1530"/>
        <v/>
      </c>
      <c r="DZ103" s="222"/>
      <c r="EA103" s="222"/>
      <c r="EB103" s="303">
        <f>COUNTIF(DV$107:DV$114,DX113)+COUNTIF(DX$107:DX$114,DX113)</f>
        <v>0</v>
      </c>
      <c r="EC103" s="188" t="str">
        <f t="shared" si="1448"/>
        <v/>
      </c>
      <c r="ED103" s="188" t="str">
        <f>IF((EC103&lt;&gt;""),IF(OR($F103&lt;&gt;$G103,PrSettings!$M$4="●"),(($F103-$G103)=(DZ103-EA103))*1,0),"")</f>
        <v/>
      </c>
      <c r="EE103" s="188" t="str">
        <f t="shared" si="1531"/>
        <v/>
      </c>
      <c r="EF103" s="188" t="str">
        <f>IF(EC103&lt;&gt;"",IF(ABS($F103-$G103)&gt;=PrSettings!$M$7,(ABS($F103-$G103-DZ103+EA103)&lt;=1)*1,IF(AND(EC103,$F103=$G103,$F103&gt;=PrSettings!$M$6),(ABS(DZ103-$F103)&lt;=1)*1,IF(AND(EC103,$F103+$G103&gt;=PrSettings!$M$8),(ABS(DZ103-$F103)+ABS(EA103-$G103)&lt;=1)*1,""))),"")</f>
        <v/>
      </c>
      <c r="EG103" s="294" t="str">
        <f t="shared" si="1449"/>
        <v/>
      </c>
      <c r="EI103" s="186" t="str">
        <f t="shared" si="1532"/>
        <v/>
      </c>
      <c r="EJ103" s="187" t="str">
        <f t="shared" si="1533"/>
        <v/>
      </c>
      <c r="EK103" s="188" t="str">
        <f t="shared" si="1534"/>
        <v/>
      </c>
      <c r="EL103" s="187" t="str">
        <f t="shared" si="1535"/>
        <v/>
      </c>
      <c r="EM103" s="222"/>
      <c r="EN103" s="222"/>
      <c r="EO103" s="303">
        <f>COUNTIF(EI$107:EI$114,EK113)+COUNTIF(EK$107:EK$114,EK113)</f>
        <v>0</v>
      </c>
      <c r="EP103" s="188" t="str">
        <f t="shared" si="1450"/>
        <v/>
      </c>
      <c r="EQ103" s="188" t="str">
        <f>IF((EP103&lt;&gt;""),IF(OR($F103&lt;&gt;$G103,PrSettings!$M$4="●"),(($F103-$G103)=(EM103-EN103))*1,0),"")</f>
        <v/>
      </c>
      <c r="ER103" s="188" t="str">
        <f t="shared" si="1536"/>
        <v/>
      </c>
      <c r="ES103" s="188" t="str">
        <f>IF(EP103&lt;&gt;"",IF(ABS($F103-$G103)&gt;=PrSettings!$M$7,(ABS($F103-$G103-EM103+EN103)&lt;=1)*1,IF(AND(EP103,$F103=$G103,$F103&gt;=PrSettings!$M$6),(ABS(EM103-$F103)&lt;=1)*1,IF(AND(EP103,$F103+$G103&gt;=PrSettings!$M$8),(ABS(EM103-$F103)+ABS(EN103-$G103)&lt;=1)*1,""))),"")</f>
        <v/>
      </c>
      <c r="ET103" s="294" t="str">
        <f t="shared" si="1451"/>
        <v/>
      </c>
      <c r="EV103" s="186" t="str">
        <f t="shared" si="1537"/>
        <v/>
      </c>
      <c r="EW103" s="187" t="str">
        <f t="shared" si="1538"/>
        <v/>
      </c>
      <c r="EX103" s="188" t="str">
        <f t="shared" si="1539"/>
        <v/>
      </c>
      <c r="EY103" s="187" t="str">
        <f t="shared" si="1540"/>
        <v/>
      </c>
      <c r="EZ103" s="222"/>
      <c r="FA103" s="222"/>
      <c r="FB103" s="303">
        <f>COUNTIF(EV$107:EV$114,EX113)+COUNTIF(EX$107:EX$114,EX113)</f>
        <v>0</v>
      </c>
      <c r="FC103" s="188" t="str">
        <f t="shared" si="1452"/>
        <v/>
      </c>
      <c r="FD103" s="188" t="str">
        <f>IF((FC103&lt;&gt;""),IF(OR($F103&lt;&gt;$G103,PrSettings!$M$4="●"),(($F103-$G103)=(EZ103-FA103))*1,0),"")</f>
        <v/>
      </c>
      <c r="FE103" s="188" t="str">
        <f t="shared" si="1541"/>
        <v/>
      </c>
      <c r="FF103" s="188" t="str">
        <f>IF(FC103&lt;&gt;"",IF(ABS($F103-$G103)&gt;=PrSettings!$M$7,(ABS($F103-$G103-EZ103+FA103)&lt;=1)*1,IF(AND(FC103,$F103=$G103,$F103&gt;=PrSettings!$M$6),(ABS(EZ103-$F103)&lt;=1)*1,IF(AND(FC103,$F103+$G103&gt;=PrSettings!$M$8),(ABS(EZ103-$F103)+ABS(FA103-$G103)&lt;=1)*1,""))),"")</f>
        <v/>
      </c>
      <c r="FG103" s="294" t="str">
        <f t="shared" si="1453"/>
        <v/>
      </c>
      <c r="FI103" s="186" t="str">
        <f t="shared" si="1542"/>
        <v/>
      </c>
      <c r="FJ103" s="187" t="str">
        <f t="shared" si="1543"/>
        <v/>
      </c>
      <c r="FK103" s="188" t="str">
        <f t="shared" si="1544"/>
        <v/>
      </c>
      <c r="FL103" s="187" t="str">
        <f t="shared" si="1545"/>
        <v/>
      </c>
      <c r="FM103" s="222"/>
      <c r="FN103" s="222"/>
      <c r="FO103" s="303">
        <f>COUNTIF(FI$107:FI$114,FK113)+COUNTIF(FK$107:FK$114,FK113)</f>
        <v>0</v>
      </c>
      <c r="FP103" s="188" t="str">
        <f t="shared" si="1454"/>
        <v/>
      </c>
      <c r="FQ103" s="188" t="str">
        <f>IF((FP103&lt;&gt;""),IF(OR($F103&lt;&gt;$G103,PrSettings!$M$4="●"),(($F103-$G103)=(FM103-FN103))*1,0),"")</f>
        <v/>
      </c>
      <c r="FR103" s="188" t="str">
        <f t="shared" si="1546"/>
        <v/>
      </c>
      <c r="FS103" s="188" t="str">
        <f>IF(FP103&lt;&gt;"",IF(ABS($F103-$G103)&gt;=PrSettings!$M$7,(ABS($F103-$G103-FM103+FN103)&lt;=1)*1,IF(AND(FP103,$F103=$G103,$F103&gt;=PrSettings!$M$6),(ABS(FM103-$F103)&lt;=1)*1,IF(AND(FP103,$F103+$G103&gt;=PrSettings!$M$8),(ABS(FM103-$F103)+ABS(FN103-$G103)&lt;=1)*1,""))),"")</f>
        <v/>
      </c>
      <c r="FT103" s="294" t="str">
        <f t="shared" si="1455"/>
        <v/>
      </c>
      <c r="FV103" s="186" t="str">
        <f t="shared" si="1547"/>
        <v/>
      </c>
      <c r="FW103" s="187" t="str">
        <f t="shared" si="1548"/>
        <v/>
      </c>
      <c r="FX103" s="188" t="str">
        <f t="shared" si="1549"/>
        <v/>
      </c>
      <c r="FY103" s="187" t="str">
        <f t="shared" si="1550"/>
        <v/>
      </c>
      <c r="FZ103" s="222"/>
      <c r="GA103" s="222"/>
      <c r="GB103" s="303">
        <f>COUNTIF(FV$107:FV$114,FX113)+COUNTIF(FX$107:FX$114,FX113)</f>
        <v>0</v>
      </c>
      <c r="GC103" s="188" t="str">
        <f t="shared" si="1456"/>
        <v/>
      </c>
      <c r="GD103" s="188" t="str">
        <f>IF((GC103&lt;&gt;""),IF(OR($F103&lt;&gt;$G103,PrSettings!$M$4="●"),(($F103-$G103)=(FZ103-GA103))*1,0),"")</f>
        <v/>
      </c>
      <c r="GE103" s="188" t="str">
        <f t="shared" si="1551"/>
        <v/>
      </c>
      <c r="GF103" s="188" t="str">
        <f>IF(GC103&lt;&gt;"",IF(ABS($F103-$G103)&gt;=PrSettings!$M$7,(ABS($F103-$G103-FZ103+GA103)&lt;=1)*1,IF(AND(GC103,$F103=$G103,$F103&gt;=PrSettings!$M$6),(ABS(FZ103-$F103)&lt;=1)*1,IF(AND(GC103,$F103+$G103&gt;=PrSettings!$M$8),(ABS(FZ103-$F103)+ABS(GA103-$G103)&lt;=1)*1,""))),"")</f>
        <v/>
      </c>
      <c r="GG103" s="294" t="str">
        <f t="shared" si="1457"/>
        <v/>
      </c>
      <c r="GI103" s="186" t="str">
        <f t="shared" si="1552"/>
        <v/>
      </c>
      <c r="GJ103" s="187" t="str">
        <f t="shared" si="1553"/>
        <v/>
      </c>
      <c r="GK103" s="188" t="str">
        <f t="shared" si="1554"/>
        <v/>
      </c>
      <c r="GL103" s="187" t="str">
        <f t="shared" si="1555"/>
        <v/>
      </c>
      <c r="GM103" s="222"/>
      <c r="GN103" s="222"/>
      <c r="GO103" s="303">
        <f>COUNTIF(GI$107:GI$114,GK113)+COUNTIF(GK$107:GK$114,GK113)</f>
        <v>0</v>
      </c>
      <c r="GP103" s="188" t="str">
        <f t="shared" si="1458"/>
        <v/>
      </c>
      <c r="GQ103" s="188" t="str">
        <f>IF((GP103&lt;&gt;""),IF(OR($F103&lt;&gt;$G103,PrSettings!$M$4="●"),(($F103-$G103)=(GM103-GN103))*1,0),"")</f>
        <v/>
      </c>
      <c r="GR103" s="188" t="str">
        <f t="shared" si="1556"/>
        <v/>
      </c>
      <c r="GS103" s="188" t="str">
        <f>IF(GP103&lt;&gt;"",IF(ABS($F103-$G103)&gt;=PrSettings!$M$7,(ABS($F103-$G103-GM103+GN103)&lt;=1)*1,IF(AND(GP103,$F103=$G103,$F103&gt;=PrSettings!$M$6),(ABS(GM103-$F103)&lt;=1)*1,IF(AND(GP103,$F103+$G103&gt;=PrSettings!$M$8),(ABS(GM103-$F103)+ABS(GN103-$G103)&lt;=1)*1,""))),"")</f>
        <v/>
      </c>
      <c r="GT103" s="294" t="str">
        <f t="shared" si="1459"/>
        <v/>
      </c>
      <c r="GV103" s="186" t="str">
        <f t="shared" si="1557"/>
        <v/>
      </c>
      <c r="GW103" s="187" t="str">
        <f t="shared" si="1558"/>
        <v/>
      </c>
      <c r="GX103" s="188" t="str">
        <f t="shared" si="1559"/>
        <v/>
      </c>
      <c r="GY103" s="187" t="str">
        <f t="shared" si="1560"/>
        <v/>
      </c>
      <c r="GZ103" s="222"/>
      <c r="HA103" s="222"/>
      <c r="HB103" s="303">
        <f>COUNTIF(GV$107:GV$114,GX113)+COUNTIF(GX$107:GX$114,GX113)</f>
        <v>0</v>
      </c>
      <c r="HC103" s="188" t="str">
        <f t="shared" si="1460"/>
        <v/>
      </c>
      <c r="HD103" s="188" t="str">
        <f>IF((HC103&lt;&gt;""),IF(OR($F103&lt;&gt;$G103,PrSettings!$M$4="●"),(($F103-$G103)=(GZ103-HA103))*1,0),"")</f>
        <v/>
      </c>
      <c r="HE103" s="188" t="str">
        <f t="shared" si="1561"/>
        <v/>
      </c>
      <c r="HF103" s="188" t="str">
        <f>IF(HC103&lt;&gt;"",IF(ABS($F103-$G103)&gt;=PrSettings!$M$7,(ABS($F103-$G103-GZ103+HA103)&lt;=1)*1,IF(AND(HC103,$F103=$G103,$F103&gt;=PrSettings!$M$6),(ABS(GZ103-$F103)&lt;=1)*1,IF(AND(HC103,$F103+$G103&gt;=PrSettings!$M$8),(ABS(GZ103-$F103)+ABS(HA103-$G103)&lt;=1)*1,""))),"")</f>
        <v/>
      </c>
      <c r="HG103" s="294" t="str">
        <f t="shared" si="1461"/>
        <v/>
      </c>
      <c r="HI103" s="186" t="str">
        <f t="shared" si="1562"/>
        <v/>
      </c>
      <c r="HJ103" s="187" t="str">
        <f t="shared" si="1563"/>
        <v/>
      </c>
      <c r="HK103" s="188" t="str">
        <f t="shared" si="1564"/>
        <v/>
      </c>
      <c r="HL103" s="187" t="str">
        <f t="shared" si="1565"/>
        <v/>
      </c>
      <c r="HM103" s="222"/>
      <c r="HN103" s="222"/>
      <c r="HO103" s="303">
        <f>COUNTIF(HI$107:HI$114,HK113)+COUNTIF(HK$107:HK$114,HK113)</f>
        <v>0</v>
      </c>
      <c r="HP103" s="188" t="str">
        <f t="shared" si="1462"/>
        <v/>
      </c>
      <c r="HQ103" s="188" t="str">
        <f>IF((HP103&lt;&gt;""),IF(OR($F103&lt;&gt;$G103,PrSettings!$M$4="●"),(($F103-$G103)=(HM103-HN103))*1,0),"")</f>
        <v/>
      </c>
      <c r="HR103" s="188" t="str">
        <f t="shared" si="1566"/>
        <v/>
      </c>
      <c r="HS103" s="188" t="str">
        <f>IF(HP103&lt;&gt;"",IF(ABS($F103-$G103)&gt;=PrSettings!$M$7,(ABS($F103-$G103-HM103+HN103)&lt;=1)*1,IF(AND(HP103,$F103=$G103,$F103&gt;=PrSettings!$M$6),(ABS(HM103-$F103)&lt;=1)*1,IF(AND(HP103,$F103+$G103&gt;=PrSettings!$M$8),(ABS(HM103-$F103)+ABS(HN103-$G103)&lt;=1)*1,""))),"")</f>
        <v/>
      </c>
      <c r="HT103" s="294" t="str">
        <f t="shared" si="1463"/>
        <v/>
      </c>
      <c r="HV103" s="186" t="str">
        <f t="shared" si="1567"/>
        <v/>
      </c>
      <c r="HW103" s="187" t="str">
        <f t="shared" si="1568"/>
        <v/>
      </c>
      <c r="HX103" s="188" t="str">
        <f t="shared" si="1569"/>
        <v/>
      </c>
      <c r="HY103" s="187" t="str">
        <f t="shared" si="1570"/>
        <v/>
      </c>
      <c r="HZ103" s="222"/>
      <c r="IA103" s="222"/>
      <c r="IB103" s="303">
        <f>COUNTIF(HV$107:HV$114,HX113)+COUNTIF(HX$107:HX$114,HX113)</f>
        <v>0</v>
      </c>
      <c r="IC103" s="188" t="str">
        <f t="shared" si="1464"/>
        <v/>
      </c>
      <c r="ID103" s="188" t="str">
        <f>IF((IC103&lt;&gt;""),IF(OR($F103&lt;&gt;$G103,PrSettings!$M$4="●"),(($F103-$G103)=(HZ103-IA103))*1,0),"")</f>
        <v/>
      </c>
      <c r="IE103" s="188" t="str">
        <f t="shared" si="1571"/>
        <v/>
      </c>
      <c r="IF103" s="188" t="str">
        <f>IF(IC103&lt;&gt;"",IF(ABS($F103-$G103)&gt;=PrSettings!$M$7,(ABS($F103-$G103-HZ103+IA103)&lt;=1)*1,IF(AND(IC103,$F103=$G103,$F103&gt;=PrSettings!$M$6),(ABS(HZ103-$F103)&lt;=1)*1,IF(AND(IC103,$F103+$G103&gt;=PrSettings!$M$8),(ABS(HZ103-$F103)+ABS(IA103-$G103)&lt;=1)*1,""))),"")</f>
        <v/>
      </c>
      <c r="IG103" s="294" t="str">
        <f t="shared" si="1465"/>
        <v/>
      </c>
      <c r="II103" s="186" t="str">
        <f t="shared" si="1572"/>
        <v/>
      </c>
      <c r="IJ103" s="187" t="str">
        <f t="shared" si="1573"/>
        <v/>
      </c>
      <c r="IK103" s="188" t="str">
        <f t="shared" si="1574"/>
        <v/>
      </c>
      <c r="IL103" s="187" t="str">
        <f t="shared" si="1575"/>
        <v/>
      </c>
      <c r="IM103" s="222"/>
      <c r="IN103" s="222"/>
      <c r="IO103" s="303">
        <f>COUNTIF(II$107:II$114,IK113)+COUNTIF(IK$107:IK$114,IK113)</f>
        <v>0</v>
      </c>
      <c r="IP103" s="188" t="str">
        <f t="shared" si="1466"/>
        <v/>
      </c>
      <c r="IQ103" s="188" t="str">
        <f>IF((IP103&lt;&gt;""),IF(OR($F103&lt;&gt;$G103,PrSettings!$M$4="●"),(($F103-$G103)=(IM103-IN103))*1,0),"")</f>
        <v/>
      </c>
      <c r="IR103" s="188" t="str">
        <f t="shared" si="1576"/>
        <v/>
      </c>
      <c r="IS103" s="188" t="str">
        <f>IF(IP103&lt;&gt;"",IF(ABS($F103-$G103)&gt;=PrSettings!$M$7,(ABS($F103-$G103-IM103+IN103)&lt;=1)*1,IF(AND(IP103,$F103=$G103,$F103&gt;=PrSettings!$M$6),(ABS(IM103-$F103)&lt;=1)*1,IF(AND(IP103,$F103+$G103&gt;=PrSettings!$M$8),(ABS(IM103-$F103)+ABS(IN103-$G103)&lt;=1)*1,""))),"")</f>
        <v/>
      </c>
      <c r="IT103" s="294" t="str">
        <f t="shared" si="1467"/>
        <v/>
      </c>
      <c r="IV103" s="186" t="str">
        <f t="shared" si="1577"/>
        <v/>
      </c>
      <c r="IW103" s="187" t="str">
        <f t="shared" si="1578"/>
        <v/>
      </c>
      <c r="IX103" s="188" t="str">
        <f t="shared" si="1579"/>
        <v/>
      </c>
      <c r="IY103" s="187" t="str">
        <f t="shared" si="1580"/>
        <v/>
      </c>
      <c r="IZ103" s="222"/>
      <c r="JA103" s="222"/>
      <c r="JB103" s="303">
        <f>COUNTIF(IV$107:IV$114,IX113)+COUNTIF(IX$107:IX$114,IX113)</f>
        <v>0</v>
      </c>
      <c r="JC103" s="188" t="str">
        <f t="shared" si="1468"/>
        <v/>
      </c>
      <c r="JD103" s="188" t="str">
        <f>IF((JC103&lt;&gt;""),IF(OR($F103&lt;&gt;$G103,PrSettings!$M$4="●"),(($F103-$G103)=(IZ103-JA103))*1,0),"")</f>
        <v/>
      </c>
      <c r="JE103" s="188" t="str">
        <f t="shared" si="1581"/>
        <v/>
      </c>
      <c r="JF103" s="188" t="str">
        <f>IF(JC103&lt;&gt;"",IF(ABS($F103-$G103)&gt;=PrSettings!$M$7,(ABS($F103-$G103-IZ103+JA103)&lt;=1)*1,IF(AND(JC103,$F103=$G103,$F103&gt;=PrSettings!$M$6),(ABS(IZ103-$F103)&lt;=1)*1,IF(AND(JC103,$F103+$G103&gt;=PrSettings!$M$8),(ABS(IZ103-$F103)+ABS(JA103-$G103)&lt;=1)*1,""))),"")</f>
        <v/>
      </c>
      <c r="JG103" s="294" t="str">
        <f t="shared" si="1469"/>
        <v/>
      </c>
      <c r="JI103" s="186" t="str">
        <f t="shared" si="1582"/>
        <v/>
      </c>
      <c r="JJ103" s="187" t="str">
        <f t="shared" si="1583"/>
        <v/>
      </c>
      <c r="JK103" s="188" t="str">
        <f t="shared" si="1584"/>
        <v/>
      </c>
      <c r="JL103" s="187" t="str">
        <f t="shared" si="1585"/>
        <v/>
      </c>
      <c r="JM103" s="222"/>
      <c r="JN103" s="222"/>
      <c r="JO103" s="303">
        <f>COUNTIF(JI$107:JI$114,JK113)+COUNTIF(JK$107:JK$114,JK113)</f>
        <v>0</v>
      </c>
      <c r="JP103" s="188" t="str">
        <f t="shared" si="1470"/>
        <v/>
      </c>
      <c r="JQ103" s="188" t="str">
        <f>IF((JP103&lt;&gt;""),IF(OR($F103&lt;&gt;$G103,PrSettings!$M$4="●"),(($F103-$G103)=(JM103-JN103))*1,0),"")</f>
        <v/>
      </c>
      <c r="JR103" s="188" t="str">
        <f t="shared" si="1586"/>
        <v/>
      </c>
      <c r="JS103" s="188" t="str">
        <f>IF(JP103&lt;&gt;"",IF(ABS($F103-$G103)&gt;=PrSettings!$M$7,(ABS($F103-$G103-JM103+JN103)&lt;=1)*1,IF(AND(JP103,$F103=$G103,$F103&gt;=PrSettings!$M$6),(ABS(JM103-$F103)&lt;=1)*1,IF(AND(JP103,$F103+$G103&gt;=PrSettings!$M$8),(ABS(JM103-$F103)+ABS(JN103-$G103)&lt;=1)*1,""))),"")</f>
        <v/>
      </c>
      <c r="JT103" s="294" t="str">
        <f t="shared" si="1471"/>
        <v/>
      </c>
      <c r="JV103" s="186" t="str">
        <f t="shared" si="1587"/>
        <v/>
      </c>
      <c r="JW103" s="187" t="str">
        <f t="shared" si="1588"/>
        <v/>
      </c>
      <c r="JX103" s="188" t="str">
        <f t="shared" si="1589"/>
        <v/>
      </c>
      <c r="JY103" s="187" t="str">
        <f t="shared" si="1590"/>
        <v/>
      </c>
      <c r="JZ103" s="222"/>
      <c r="KA103" s="222"/>
      <c r="KB103" s="303">
        <f>COUNTIF(JV$107:JV$114,JX113)+COUNTIF(JX$107:JX$114,JX113)</f>
        <v>0</v>
      </c>
      <c r="KC103" s="188" t="str">
        <f t="shared" si="1472"/>
        <v/>
      </c>
      <c r="KD103" s="188" t="str">
        <f>IF((KC103&lt;&gt;""),IF(OR($F103&lt;&gt;$G103,PrSettings!$M$4="●"),(($F103-$G103)=(JZ103-KA103))*1,0),"")</f>
        <v/>
      </c>
      <c r="KE103" s="188" t="str">
        <f t="shared" si="1591"/>
        <v/>
      </c>
      <c r="KF103" s="188" t="str">
        <f>IF(KC103&lt;&gt;"",IF(ABS($F103-$G103)&gt;=PrSettings!$M$7,(ABS($F103-$G103-JZ103+KA103)&lt;=1)*1,IF(AND(KC103,$F103=$G103,$F103&gt;=PrSettings!$M$6),(ABS(JZ103-$F103)&lt;=1)*1,IF(AND(KC103,$F103+$G103&gt;=PrSettings!$M$8),(ABS(JZ103-$F103)+ABS(KA103-$G103)&lt;=1)*1,""))),"")</f>
        <v/>
      </c>
      <c r="KG103" s="294" t="str">
        <f t="shared" si="1473"/>
        <v/>
      </c>
      <c r="KI103" s="186" t="str">
        <f t="shared" si="1592"/>
        <v/>
      </c>
      <c r="KJ103" s="187" t="str">
        <f t="shared" si="1593"/>
        <v/>
      </c>
      <c r="KK103" s="188" t="str">
        <f t="shared" si="1594"/>
        <v/>
      </c>
      <c r="KL103" s="187" t="str">
        <f t="shared" si="1595"/>
        <v/>
      </c>
      <c r="KM103" s="222"/>
      <c r="KN103" s="222"/>
      <c r="KO103" s="303">
        <f>COUNTIF(KI$107:KI$114,KK113)+COUNTIF(KK$107:KK$114,KK113)</f>
        <v>0</v>
      </c>
      <c r="KP103" s="188" t="str">
        <f t="shared" si="1474"/>
        <v/>
      </c>
      <c r="KQ103" s="188" t="str">
        <f>IF((KP103&lt;&gt;""),IF(OR($F103&lt;&gt;$G103,PrSettings!$M$4="●"),(($F103-$G103)=(KM103-KN103))*1,0),"")</f>
        <v/>
      </c>
      <c r="KR103" s="188" t="str">
        <f t="shared" si="1596"/>
        <v/>
      </c>
      <c r="KS103" s="188" t="str">
        <f>IF(KP103&lt;&gt;"",IF(ABS($F103-$G103)&gt;=PrSettings!$M$7,(ABS($F103-$G103-KM103+KN103)&lt;=1)*1,IF(AND(KP103,$F103=$G103,$F103&gt;=PrSettings!$M$6),(ABS(KM103-$F103)&lt;=1)*1,IF(AND(KP103,$F103+$G103&gt;=PrSettings!$M$8),(ABS(KM103-$F103)+ABS(KN103-$G103)&lt;=1)*1,""))),"")</f>
        <v/>
      </c>
      <c r="KT103" s="294" t="str">
        <f t="shared" si="1475"/>
        <v/>
      </c>
      <c r="KV103" s="186" t="str">
        <f t="shared" si="1597"/>
        <v/>
      </c>
      <c r="KW103" s="187" t="str">
        <f t="shared" si="1598"/>
        <v/>
      </c>
      <c r="KX103" s="188" t="str">
        <f t="shared" si="1599"/>
        <v/>
      </c>
      <c r="KY103" s="187" t="str">
        <f t="shared" si="1600"/>
        <v/>
      </c>
      <c r="KZ103" s="222"/>
      <c r="LA103" s="222"/>
      <c r="LB103" s="303">
        <f>COUNTIF(KV$107:KV$114,KX113)+COUNTIF(KX$107:KX$114,KX113)</f>
        <v>0</v>
      </c>
      <c r="LC103" s="188" t="str">
        <f t="shared" si="1476"/>
        <v/>
      </c>
      <c r="LD103" s="188" t="str">
        <f>IF((LC103&lt;&gt;""),IF(OR($F103&lt;&gt;$G103,PrSettings!$M$4="●"),(($F103-$G103)=(KZ103-LA103))*1,0),"")</f>
        <v/>
      </c>
      <c r="LE103" s="188" t="str">
        <f t="shared" si="1601"/>
        <v/>
      </c>
      <c r="LF103" s="188" t="str">
        <f>IF(LC103&lt;&gt;"",IF(ABS($F103-$G103)&gt;=PrSettings!$M$7,(ABS($F103-$G103-KZ103+LA103)&lt;=1)*1,IF(AND(LC103,$F103=$G103,$F103&gt;=PrSettings!$M$6),(ABS(KZ103-$F103)&lt;=1)*1,IF(AND(LC103,$F103+$G103&gt;=PrSettings!$M$8),(ABS(KZ103-$F103)+ABS(LA103-$G103)&lt;=1)*1,""))),"")</f>
        <v/>
      </c>
      <c r="LG103" s="294" t="str">
        <f t="shared" si="1477"/>
        <v/>
      </c>
      <c r="LI103" s="186" t="str">
        <f t="shared" si="1602"/>
        <v/>
      </c>
      <c r="LJ103" s="187" t="str">
        <f t="shared" si="1603"/>
        <v/>
      </c>
      <c r="LK103" s="188" t="str">
        <f t="shared" si="1604"/>
        <v/>
      </c>
      <c r="LL103" s="187" t="str">
        <f t="shared" si="1605"/>
        <v/>
      </c>
      <c r="LM103" s="222"/>
      <c r="LN103" s="222"/>
      <c r="LO103" s="303">
        <f>COUNTIF(LI$107:LI$114,LK113)+COUNTIF(LK$107:LK$114,LK113)</f>
        <v>0</v>
      </c>
      <c r="LP103" s="188" t="str">
        <f t="shared" si="1478"/>
        <v/>
      </c>
      <c r="LQ103" s="188" t="str">
        <f>IF((LP103&lt;&gt;""),IF(OR($F103&lt;&gt;$G103,PrSettings!$M$4="●"),(($F103-$G103)=(LM103-LN103))*1,0),"")</f>
        <v/>
      </c>
      <c r="LR103" s="188" t="str">
        <f t="shared" si="1606"/>
        <v/>
      </c>
      <c r="LS103" s="188" t="str">
        <f>IF(LP103&lt;&gt;"",IF(ABS($F103-$G103)&gt;=PrSettings!$M$7,(ABS($F103-$G103-LM103+LN103)&lt;=1)*1,IF(AND(LP103,$F103=$G103,$F103&gt;=PrSettings!$M$6),(ABS(LM103-$F103)&lt;=1)*1,IF(AND(LP103,$F103+$G103&gt;=PrSettings!$M$8),(ABS(LM103-$F103)+ABS(LN103-$G103)&lt;=1)*1,""))),"")</f>
        <v/>
      </c>
      <c r="LT103" s="294" t="str">
        <f t="shared" si="1479"/>
        <v/>
      </c>
      <c r="LV103" s="186" t="str">
        <f t="shared" si="1607"/>
        <v/>
      </c>
      <c r="LW103" s="187" t="str">
        <f t="shared" si="1608"/>
        <v/>
      </c>
      <c r="LX103" s="188" t="str">
        <f t="shared" si="1609"/>
        <v/>
      </c>
      <c r="LY103" s="187" t="str">
        <f t="shared" si="1610"/>
        <v/>
      </c>
      <c r="LZ103" s="222"/>
      <c r="MA103" s="222"/>
      <c r="MB103" s="303">
        <f>COUNTIF(LV$107:LV$114,LX113)+COUNTIF(LX$107:LX$114,LX113)</f>
        <v>0</v>
      </c>
      <c r="MC103" s="188" t="str">
        <f t="shared" si="1480"/>
        <v/>
      </c>
      <c r="MD103" s="188" t="str">
        <f>IF((MC103&lt;&gt;""),IF(OR($F103&lt;&gt;$G103,PrSettings!$M$4="●"),(($F103-$G103)=(LZ103-MA103))*1,0),"")</f>
        <v/>
      </c>
      <c r="ME103" s="188" t="str">
        <f t="shared" si="1611"/>
        <v/>
      </c>
      <c r="MF103" s="188" t="str">
        <f>IF(MC103&lt;&gt;"",IF(ABS($F103-$G103)&gt;=PrSettings!$M$7,(ABS($F103-$G103-LZ103+MA103)&lt;=1)*1,IF(AND(MC103,$F103=$G103,$F103&gt;=PrSettings!$M$6),(ABS(LZ103-$F103)&lt;=1)*1,IF(AND(MC103,$F103+$G103&gt;=PrSettings!$M$8),(ABS(LZ103-$F103)+ABS(MA103-$G103)&lt;=1)*1,""))),"")</f>
        <v/>
      </c>
      <c r="MG103" s="294" t="str">
        <f t="shared" si="1481"/>
        <v/>
      </c>
    </row>
    <row r="104" spans="1:345">
      <c r="B104" s="186" t="str">
        <f>IF(C104="","",INDEX(Groups!$C$7:$C$65,MATCH(C104,Groups!$D$7:$D$65,0)))</f>
        <v/>
      </c>
      <c r="C104" s="187" t="str">
        <f>'World Cup'!$AR$50</f>
        <v/>
      </c>
      <c r="D104" s="188" t="str">
        <f>IF(E104="","",INDEX(Groups!$C$7:$C$65,MATCH(E104,Groups!$D$7:$D$65,0)))</f>
        <v/>
      </c>
      <c r="E104" s="187" t="str">
        <f>'World Cup'!$AS$50</f>
        <v/>
      </c>
      <c r="F104" s="189" t="str">
        <f>IF(AND('World Cup'!$AR$51&lt;&gt;"",'World Cup'!$AS$51&lt;&gt;""),'World Cup'!$AR$51,"")</f>
        <v/>
      </c>
      <c r="G104" s="190" t="str">
        <f>IF(AND('World Cup'!$AR$51&lt;&gt;"",'World Cup'!$AS$51&lt;&gt;""),'World Cup'!$AS$51,"")</f>
        <v/>
      </c>
      <c r="I104" s="186" t="str">
        <f t="shared" si="1482"/>
        <v/>
      </c>
      <c r="J104" s="187" t="str">
        <f t="shared" si="1483"/>
        <v/>
      </c>
      <c r="K104" s="188" t="str">
        <f t="shared" si="1484"/>
        <v/>
      </c>
      <c r="L104" s="187" t="str">
        <f t="shared" si="1485"/>
        <v/>
      </c>
      <c r="M104" s="222"/>
      <c r="N104" s="222"/>
      <c r="O104" s="303">
        <f>COUNTIF(I$107:I$114,I114)+COUNTIF(K$107:K$114,I114)</f>
        <v>0</v>
      </c>
      <c r="P104" s="188" t="str">
        <f t="shared" si="1430"/>
        <v/>
      </c>
      <c r="Q104" s="188" t="str">
        <f>IF((P104&lt;&gt;""),IF(OR($F104&lt;&gt;$G104,PrSettings!$M$4="●"),(($F104-$G104)=(M104-N104))*1,0),"")</f>
        <v/>
      </c>
      <c r="R104" s="188" t="str">
        <f t="shared" si="1486"/>
        <v/>
      </c>
      <c r="S104" s="188" t="str">
        <f>IF(P104&lt;&gt;"",IF(ABS($F104-$G104)&gt;=PrSettings!$M$7,(ABS($F104-$G104-M104+N104)&lt;=1)*1,IF(AND(P104,$F104=$G104,$F104&gt;=PrSettings!$M$6),(ABS(M104-$F104)&lt;=1)*1,IF(AND(P104,$F104+$G104&gt;=PrSettings!$M$8),(ABS(M104-$F104)+ABS(N104-$G104)&lt;=1)*1,""))),"")</f>
        <v/>
      </c>
      <c r="T104" s="294" t="str">
        <f t="shared" si="1431"/>
        <v/>
      </c>
      <c r="V104" s="186" t="str">
        <f t="shared" si="1487"/>
        <v/>
      </c>
      <c r="W104" s="187" t="str">
        <f t="shared" si="1488"/>
        <v/>
      </c>
      <c r="X104" s="188" t="str">
        <f t="shared" si="1489"/>
        <v/>
      </c>
      <c r="Y104" s="187" t="str">
        <f t="shared" si="1490"/>
        <v/>
      </c>
      <c r="Z104" s="222"/>
      <c r="AA104" s="222"/>
      <c r="AB104" s="303">
        <f>COUNTIF(V$107:V$114,V114)+COUNTIF(X$107:X$114,V114)</f>
        <v>0</v>
      </c>
      <c r="AC104" s="188" t="str">
        <f t="shared" si="1432"/>
        <v/>
      </c>
      <c r="AD104" s="188" t="str">
        <f>IF((AC104&lt;&gt;""),IF(OR($F104&lt;&gt;$G104,PrSettings!$M$4="●"),(($F104-$G104)=(Z104-AA104))*1,0),"")</f>
        <v/>
      </c>
      <c r="AE104" s="188" t="str">
        <f t="shared" si="1491"/>
        <v/>
      </c>
      <c r="AF104" s="188" t="str">
        <f>IF(AC104&lt;&gt;"",IF(ABS($F104-$G104)&gt;=PrSettings!$M$7,(ABS($F104-$G104-Z104+AA104)&lt;=1)*1,IF(AND(AC104,$F104=$G104,$F104&gt;=PrSettings!$M$6),(ABS(Z104-$F104)&lt;=1)*1,IF(AND(AC104,$F104+$G104&gt;=PrSettings!$M$8),(ABS(Z104-$F104)+ABS(AA104-$G104)&lt;=1)*1,""))),"")</f>
        <v/>
      </c>
      <c r="AG104" s="294" t="str">
        <f t="shared" si="1433"/>
        <v/>
      </c>
      <c r="AI104" s="186" t="str">
        <f t="shared" si="1492"/>
        <v/>
      </c>
      <c r="AJ104" s="187" t="str">
        <f t="shared" si="1493"/>
        <v/>
      </c>
      <c r="AK104" s="188" t="str">
        <f t="shared" si="1494"/>
        <v/>
      </c>
      <c r="AL104" s="187" t="str">
        <f t="shared" si="1495"/>
        <v/>
      </c>
      <c r="AM104" s="222"/>
      <c r="AN104" s="222"/>
      <c r="AO104" s="303">
        <f>COUNTIF(AI$107:AI$114,AI114)+COUNTIF(AK$107:AK$114,AI114)</f>
        <v>0</v>
      </c>
      <c r="AP104" s="188" t="str">
        <f t="shared" si="1434"/>
        <v/>
      </c>
      <c r="AQ104" s="188" t="str">
        <f>IF((AP104&lt;&gt;""),IF(OR($F104&lt;&gt;$G104,PrSettings!$M$4="●"),(($F104-$G104)=(AM104-AN104))*1,0),"")</f>
        <v/>
      </c>
      <c r="AR104" s="188" t="str">
        <f t="shared" si="1496"/>
        <v/>
      </c>
      <c r="AS104" s="188" t="str">
        <f>IF(AP104&lt;&gt;"",IF(ABS($F104-$G104)&gt;=PrSettings!$M$7,(ABS($F104-$G104-AM104+AN104)&lt;=1)*1,IF(AND(AP104,$F104=$G104,$F104&gt;=PrSettings!$M$6),(ABS(AM104-$F104)&lt;=1)*1,IF(AND(AP104,$F104+$G104&gt;=PrSettings!$M$8),(ABS(AM104-$F104)+ABS(AN104-$G104)&lt;=1)*1,""))),"")</f>
        <v/>
      </c>
      <c r="AT104" s="294" t="str">
        <f t="shared" si="1435"/>
        <v/>
      </c>
      <c r="AV104" s="186" t="str">
        <f t="shared" si="1497"/>
        <v/>
      </c>
      <c r="AW104" s="187" t="str">
        <f t="shared" si="1498"/>
        <v/>
      </c>
      <c r="AX104" s="188" t="str">
        <f t="shared" si="1499"/>
        <v/>
      </c>
      <c r="AY104" s="187" t="str">
        <f t="shared" si="1500"/>
        <v/>
      </c>
      <c r="AZ104" s="222"/>
      <c r="BA104" s="222"/>
      <c r="BB104" s="303">
        <f>COUNTIF(AV$107:AV$114,AV114)+COUNTIF(AX$107:AX$114,AV114)</f>
        <v>0</v>
      </c>
      <c r="BC104" s="188" t="str">
        <f t="shared" si="1436"/>
        <v/>
      </c>
      <c r="BD104" s="188" t="str">
        <f>IF((BC104&lt;&gt;""),IF(OR($F104&lt;&gt;$G104,PrSettings!$M$4="●"),(($F104-$G104)=(AZ104-BA104))*1,0),"")</f>
        <v/>
      </c>
      <c r="BE104" s="188" t="str">
        <f t="shared" si="1501"/>
        <v/>
      </c>
      <c r="BF104" s="188" t="str">
        <f>IF(BC104&lt;&gt;"",IF(ABS($F104-$G104)&gt;=PrSettings!$M$7,(ABS($F104-$G104-AZ104+BA104)&lt;=1)*1,IF(AND(BC104,$F104=$G104,$F104&gt;=PrSettings!$M$6),(ABS(AZ104-$F104)&lt;=1)*1,IF(AND(BC104,$F104+$G104&gt;=PrSettings!$M$8),(ABS(AZ104-$F104)+ABS(BA104-$G104)&lt;=1)*1,""))),"")</f>
        <v/>
      </c>
      <c r="BG104" s="294" t="str">
        <f t="shared" si="1437"/>
        <v/>
      </c>
      <c r="BI104" s="186" t="str">
        <f t="shared" si="1502"/>
        <v/>
      </c>
      <c r="BJ104" s="187" t="str">
        <f t="shared" si="1503"/>
        <v/>
      </c>
      <c r="BK104" s="188" t="str">
        <f t="shared" si="1504"/>
        <v/>
      </c>
      <c r="BL104" s="187" t="str">
        <f t="shared" si="1505"/>
        <v/>
      </c>
      <c r="BM104" s="222"/>
      <c r="BN104" s="222"/>
      <c r="BO104" s="303">
        <f>COUNTIF(BI$107:BI$114,BI114)+COUNTIF(BK$107:BK$114,BI114)</f>
        <v>0</v>
      </c>
      <c r="BP104" s="188" t="str">
        <f t="shared" si="1438"/>
        <v/>
      </c>
      <c r="BQ104" s="188" t="str">
        <f>IF((BP104&lt;&gt;""),IF(OR($F104&lt;&gt;$G104,PrSettings!$M$4="●"),(($F104-$G104)=(BM104-BN104))*1,0),"")</f>
        <v/>
      </c>
      <c r="BR104" s="188" t="str">
        <f t="shared" si="1506"/>
        <v/>
      </c>
      <c r="BS104" s="188" t="str">
        <f>IF(BP104&lt;&gt;"",IF(ABS($F104-$G104)&gt;=PrSettings!$M$7,(ABS($F104-$G104-BM104+BN104)&lt;=1)*1,IF(AND(BP104,$F104=$G104,$F104&gt;=PrSettings!$M$6),(ABS(BM104-$F104)&lt;=1)*1,IF(AND(BP104,$F104+$G104&gt;=PrSettings!$M$8),(ABS(BM104-$F104)+ABS(BN104-$G104)&lt;=1)*1,""))),"")</f>
        <v/>
      </c>
      <c r="BT104" s="294" t="str">
        <f t="shared" si="1439"/>
        <v/>
      </c>
      <c r="BV104" s="186" t="str">
        <f t="shared" si="1507"/>
        <v/>
      </c>
      <c r="BW104" s="187" t="str">
        <f t="shared" si="1508"/>
        <v/>
      </c>
      <c r="BX104" s="188" t="str">
        <f t="shared" si="1509"/>
        <v/>
      </c>
      <c r="BY104" s="187" t="str">
        <f t="shared" si="1510"/>
        <v/>
      </c>
      <c r="BZ104" s="222"/>
      <c r="CA104" s="222"/>
      <c r="CB104" s="303">
        <f>COUNTIF(BV$107:BV$114,BV114)+COUNTIF(BX$107:BX$114,BV114)</f>
        <v>0</v>
      </c>
      <c r="CC104" s="188" t="str">
        <f t="shared" si="1440"/>
        <v/>
      </c>
      <c r="CD104" s="188" t="str">
        <f>IF((CC104&lt;&gt;""),IF(OR($F104&lt;&gt;$G104,PrSettings!$M$4="●"),(($F104-$G104)=(BZ104-CA104))*1,0),"")</f>
        <v/>
      </c>
      <c r="CE104" s="188" t="str">
        <f t="shared" si="1511"/>
        <v/>
      </c>
      <c r="CF104" s="188" t="str">
        <f>IF(CC104&lt;&gt;"",IF(ABS($F104-$G104)&gt;=PrSettings!$M$7,(ABS($F104-$G104-BZ104+CA104)&lt;=1)*1,IF(AND(CC104,$F104=$G104,$F104&gt;=PrSettings!$M$6),(ABS(BZ104-$F104)&lt;=1)*1,IF(AND(CC104,$F104+$G104&gt;=PrSettings!$M$8),(ABS(BZ104-$F104)+ABS(CA104-$G104)&lt;=1)*1,""))),"")</f>
        <v/>
      </c>
      <c r="CG104" s="294" t="str">
        <f t="shared" si="1441"/>
        <v/>
      </c>
      <c r="CI104" s="186" t="str">
        <f t="shared" si="1512"/>
        <v/>
      </c>
      <c r="CJ104" s="187" t="str">
        <f t="shared" si="1513"/>
        <v/>
      </c>
      <c r="CK104" s="188" t="str">
        <f t="shared" si="1514"/>
        <v/>
      </c>
      <c r="CL104" s="187" t="str">
        <f t="shared" si="1515"/>
        <v/>
      </c>
      <c r="CM104" s="222"/>
      <c r="CN104" s="222"/>
      <c r="CO104" s="303">
        <f>COUNTIF(CI$107:CI$114,CI114)+COUNTIF(CK$107:CK$114,CI114)</f>
        <v>0</v>
      </c>
      <c r="CP104" s="188" t="str">
        <f t="shared" si="1442"/>
        <v/>
      </c>
      <c r="CQ104" s="188" t="str">
        <f>IF((CP104&lt;&gt;""),IF(OR($F104&lt;&gt;$G104,PrSettings!$M$4="●"),(($F104-$G104)=(CM104-CN104))*1,0),"")</f>
        <v/>
      </c>
      <c r="CR104" s="188" t="str">
        <f t="shared" si="1516"/>
        <v/>
      </c>
      <c r="CS104" s="188" t="str">
        <f>IF(CP104&lt;&gt;"",IF(ABS($F104-$G104)&gt;=PrSettings!$M$7,(ABS($F104-$G104-CM104+CN104)&lt;=1)*1,IF(AND(CP104,$F104=$G104,$F104&gt;=PrSettings!$M$6),(ABS(CM104-$F104)&lt;=1)*1,IF(AND(CP104,$F104+$G104&gt;=PrSettings!$M$8),(ABS(CM104-$F104)+ABS(CN104-$G104)&lt;=1)*1,""))),"")</f>
        <v/>
      </c>
      <c r="CT104" s="294" t="str">
        <f t="shared" si="1443"/>
        <v/>
      </c>
      <c r="CV104" s="186" t="str">
        <f t="shared" si="1517"/>
        <v/>
      </c>
      <c r="CW104" s="187" t="str">
        <f t="shared" si="1518"/>
        <v/>
      </c>
      <c r="CX104" s="188" t="str">
        <f t="shared" si="1519"/>
        <v/>
      </c>
      <c r="CY104" s="187" t="str">
        <f t="shared" si="1520"/>
        <v/>
      </c>
      <c r="CZ104" s="222"/>
      <c r="DA104" s="222"/>
      <c r="DB104" s="303">
        <f>COUNTIF(CV$107:CV$114,CV114)+COUNTIF(CX$107:CX$114,CV114)</f>
        <v>0</v>
      </c>
      <c r="DC104" s="188" t="str">
        <f t="shared" si="1444"/>
        <v/>
      </c>
      <c r="DD104" s="188" t="str">
        <f>IF((DC104&lt;&gt;""),IF(OR($F104&lt;&gt;$G104,PrSettings!$M$4="●"),(($F104-$G104)=(CZ104-DA104))*1,0),"")</f>
        <v/>
      </c>
      <c r="DE104" s="188" t="str">
        <f t="shared" si="1521"/>
        <v/>
      </c>
      <c r="DF104" s="188" t="str">
        <f>IF(DC104&lt;&gt;"",IF(ABS($F104-$G104)&gt;=PrSettings!$M$7,(ABS($F104-$G104-CZ104+DA104)&lt;=1)*1,IF(AND(DC104,$F104=$G104,$F104&gt;=PrSettings!$M$6),(ABS(CZ104-$F104)&lt;=1)*1,IF(AND(DC104,$F104+$G104&gt;=PrSettings!$M$8),(ABS(CZ104-$F104)+ABS(DA104-$G104)&lt;=1)*1,""))),"")</f>
        <v/>
      </c>
      <c r="DG104" s="294" t="str">
        <f t="shared" si="1445"/>
        <v/>
      </c>
      <c r="DI104" s="186" t="str">
        <f t="shared" si="1522"/>
        <v/>
      </c>
      <c r="DJ104" s="187" t="str">
        <f t="shared" si="1523"/>
        <v/>
      </c>
      <c r="DK104" s="188" t="str">
        <f t="shared" si="1524"/>
        <v/>
      </c>
      <c r="DL104" s="187" t="str">
        <f t="shared" si="1525"/>
        <v/>
      </c>
      <c r="DM104" s="222"/>
      <c r="DN104" s="222"/>
      <c r="DO104" s="303">
        <f>COUNTIF(DI$107:DI$114,DI114)+COUNTIF(DK$107:DK$114,DI114)</f>
        <v>0</v>
      </c>
      <c r="DP104" s="188" t="str">
        <f t="shared" si="1446"/>
        <v/>
      </c>
      <c r="DQ104" s="188" t="str">
        <f>IF((DP104&lt;&gt;""),IF(OR($F104&lt;&gt;$G104,PrSettings!$M$4="●"),(($F104-$G104)=(DM104-DN104))*1,0),"")</f>
        <v/>
      </c>
      <c r="DR104" s="188" t="str">
        <f t="shared" si="1526"/>
        <v/>
      </c>
      <c r="DS104" s="188" t="str">
        <f>IF(DP104&lt;&gt;"",IF(ABS($F104-$G104)&gt;=PrSettings!$M$7,(ABS($F104-$G104-DM104+DN104)&lt;=1)*1,IF(AND(DP104,$F104=$G104,$F104&gt;=PrSettings!$M$6),(ABS(DM104-$F104)&lt;=1)*1,IF(AND(DP104,$F104+$G104&gt;=PrSettings!$M$8),(ABS(DM104-$F104)+ABS(DN104-$G104)&lt;=1)*1,""))),"")</f>
        <v/>
      </c>
      <c r="DT104" s="294" t="str">
        <f t="shared" si="1447"/>
        <v/>
      </c>
      <c r="DV104" s="186" t="str">
        <f t="shared" si="1527"/>
        <v/>
      </c>
      <c r="DW104" s="187" t="str">
        <f t="shared" si="1528"/>
        <v/>
      </c>
      <c r="DX104" s="188" t="str">
        <f t="shared" si="1529"/>
        <v/>
      </c>
      <c r="DY104" s="187" t="str">
        <f t="shared" si="1530"/>
        <v/>
      </c>
      <c r="DZ104" s="222"/>
      <c r="EA104" s="222"/>
      <c r="EB104" s="303">
        <f>COUNTIF(DV$107:DV$114,DV114)+COUNTIF(DX$107:DX$114,DV114)</f>
        <v>0</v>
      </c>
      <c r="EC104" s="188" t="str">
        <f t="shared" si="1448"/>
        <v/>
      </c>
      <c r="ED104" s="188" t="str">
        <f>IF((EC104&lt;&gt;""),IF(OR($F104&lt;&gt;$G104,PrSettings!$M$4="●"),(($F104-$G104)=(DZ104-EA104))*1,0),"")</f>
        <v/>
      </c>
      <c r="EE104" s="188" t="str">
        <f t="shared" si="1531"/>
        <v/>
      </c>
      <c r="EF104" s="188" t="str">
        <f>IF(EC104&lt;&gt;"",IF(ABS($F104-$G104)&gt;=PrSettings!$M$7,(ABS($F104-$G104-DZ104+EA104)&lt;=1)*1,IF(AND(EC104,$F104=$G104,$F104&gt;=PrSettings!$M$6),(ABS(DZ104-$F104)&lt;=1)*1,IF(AND(EC104,$F104+$G104&gt;=PrSettings!$M$8),(ABS(DZ104-$F104)+ABS(EA104-$G104)&lt;=1)*1,""))),"")</f>
        <v/>
      </c>
      <c r="EG104" s="294" t="str">
        <f t="shared" si="1449"/>
        <v/>
      </c>
      <c r="EI104" s="186" t="str">
        <f t="shared" si="1532"/>
        <v/>
      </c>
      <c r="EJ104" s="187" t="str">
        <f t="shared" si="1533"/>
        <v/>
      </c>
      <c r="EK104" s="188" t="str">
        <f t="shared" si="1534"/>
        <v/>
      </c>
      <c r="EL104" s="187" t="str">
        <f t="shared" si="1535"/>
        <v/>
      </c>
      <c r="EM104" s="222"/>
      <c r="EN104" s="222"/>
      <c r="EO104" s="303">
        <f>COUNTIF(EI$107:EI$114,EI114)+COUNTIF(EK$107:EK$114,EI114)</f>
        <v>0</v>
      </c>
      <c r="EP104" s="188" t="str">
        <f t="shared" si="1450"/>
        <v/>
      </c>
      <c r="EQ104" s="188" t="str">
        <f>IF((EP104&lt;&gt;""),IF(OR($F104&lt;&gt;$G104,PrSettings!$M$4="●"),(($F104-$G104)=(EM104-EN104))*1,0),"")</f>
        <v/>
      </c>
      <c r="ER104" s="188" t="str">
        <f t="shared" si="1536"/>
        <v/>
      </c>
      <c r="ES104" s="188" t="str">
        <f>IF(EP104&lt;&gt;"",IF(ABS($F104-$G104)&gt;=PrSettings!$M$7,(ABS($F104-$G104-EM104+EN104)&lt;=1)*1,IF(AND(EP104,$F104=$G104,$F104&gt;=PrSettings!$M$6),(ABS(EM104-$F104)&lt;=1)*1,IF(AND(EP104,$F104+$G104&gt;=PrSettings!$M$8),(ABS(EM104-$F104)+ABS(EN104-$G104)&lt;=1)*1,""))),"")</f>
        <v/>
      </c>
      <c r="ET104" s="294" t="str">
        <f t="shared" si="1451"/>
        <v/>
      </c>
      <c r="EV104" s="186" t="str">
        <f t="shared" si="1537"/>
        <v/>
      </c>
      <c r="EW104" s="187" t="str">
        <f t="shared" si="1538"/>
        <v/>
      </c>
      <c r="EX104" s="188" t="str">
        <f t="shared" si="1539"/>
        <v/>
      </c>
      <c r="EY104" s="187" t="str">
        <f t="shared" si="1540"/>
        <v/>
      </c>
      <c r="EZ104" s="222"/>
      <c r="FA104" s="222"/>
      <c r="FB104" s="303">
        <f>COUNTIF(EV$107:EV$114,EV114)+COUNTIF(EX$107:EX$114,EV114)</f>
        <v>0</v>
      </c>
      <c r="FC104" s="188" t="str">
        <f t="shared" si="1452"/>
        <v/>
      </c>
      <c r="FD104" s="188" t="str">
        <f>IF((FC104&lt;&gt;""),IF(OR($F104&lt;&gt;$G104,PrSettings!$M$4="●"),(($F104-$G104)=(EZ104-FA104))*1,0),"")</f>
        <v/>
      </c>
      <c r="FE104" s="188" t="str">
        <f t="shared" si="1541"/>
        <v/>
      </c>
      <c r="FF104" s="188" t="str">
        <f>IF(FC104&lt;&gt;"",IF(ABS($F104-$G104)&gt;=PrSettings!$M$7,(ABS($F104-$G104-EZ104+FA104)&lt;=1)*1,IF(AND(FC104,$F104=$G104,$F104&gt;=PrSettings!$M$6),(ABS(EZ104-$F104)&lt;=1)*1,IF(AND(FC104,$F104+$G104&gt;=PrSettings!$M$8),(ABS(EZ104-$F104)+ABS(FA104-$G104)&lt;=1)*1,""))),"")</f>
        <v/>
      </c>
      <c r="FG104" s="294" t="str">
        <f t="shared" si="1453"/>
        <v/>
      </c>
      <c r="FI104" s="186" t="str">
        <f t="shared" si="1542"/>
        <v/>
      </c>
      <c r="FJ104" s="187" t="str">
        <f t="shared" si="1543"/>
        <v/>
      </c>
      <c r="FK104" s="188" t="str">
        <f t="shared" si="1544"/>
        <v/>
      </c>
      <c r="FL104" s="187" t="str">
        <f t="shared" si="1545"/>
        <v/>
      </c>
      <c r="FM104" s="222"/>
      <c r="FN104" s="222"/>
      <c r="FO104" s="303">
        <f>COUNTIF(FI$107:FI$114,FI114)+COUNTIF(FK$107:FK$114,FI114)</f>
        <v>0</v>
      </c>
      <c r="FP104" s="188" t="str">
        <f t="shared" si="1454"/>
        <v/>
      </c>
      <c r="FQ104" s="188" t="str">
        <f>IF((FP104&lt;&gt;""),IF(OR($F104&lt;&gt;$G104,PrSettings!$M$4="●"),(($F104-$G104)=(FM104-FN104))*1,0),"")</f>
        <v/>
      </c>
      <c r="FR104" s="188" t="str">
        <f t="shared" si="1546"/>
        <v/>
      </c>
      <c r="FS104" s="188" t="str">
        <f>IF(FP104&lt;&gt;"",IF(ABS($F104-$G104)&gt;=PrSettings!$M$7,(ABS($F104-$G104-FM104+FN104)&lt;=1)*1,IF(AND(FP104,$F104=$G104,$F104&gt;=PrSettings!$M$6),(ABS(FM104-$F104)&lt;=1)*1,IF(AND(FP104,$F104+$G104&gt;=PrSettings!$M$8),(ABS(FM104-$F104)+ABS(FN104-$G104)&lt;=1)*1,""))),"")</f>
        <v/>
      </c>
      <c r="FT104" s="294" t="str">
        <f t="shared" si="1455"/>
        <v/>
      </c>
      <c r="FV104" s="186" t="str">
        <f t="shared" si="1547"/>
        <v/>
      </c>
      <c r="FW104" s="187" t="str">
        <f t="shared" si="1548"/>
        <v/>
      </c>
      <c r="FX104" s="188" t="str">
        <f t="shared" si="1549"/>
        <v/>
      </c>
      <c r="FY104" s="187" t="str">
        <f t="shared" si="1550"/>
        <v/>
      </c>
      <c r="FZ104" s="222"/>
      <c r="GA104" s="222"/>
      <c r="GB104" s="303">
        <f>COUNTIF(FV$107:FV$114,FV114)+COUNTIF(FX$107:FX$114,FV114)</f>
        <v>0</v>
      </c>
      <c r="GC104" s="188" t="str">
        <f t="shared" si="1456"/>
        <v/>
      </c>
      <c r="GD104" s="188" t="str">
        <f>IF((GC104&lt;&gt;""),IF(OR($F104&lt;&gt;$G104,PrSettings!$M$4="●"),(($F104-$G104)=(FZ104-GA104))*1,0),"")</f>
        <v/>
      </c>
      <c r="GE104" s="188" t="str">
        <f t="shared" si="1551"/>
        <v/>
      </c>
      <c r="GF104" s="188" t="str">
        <f>IF(GC104&lt;&gt;"",IF(ABS($F104-$G104)&gt;=PrSettings!$M$7,(ABS($F104-$G104-FZ104+GA104)&lt;=1)*1,IF(AND(GC104,$F104=$G104,$F104&gt;=PrSettings!$M$6),(ABS(FZ104-$F104)&lt;=1)*1,IF(AND(GC104,$F104+$G104&gt;=PrSettings!$M$8),(ABS(FZ104-$F104)+ABS(GA104-$G104)&lt;=1)*1,""))),"")</f>
        <v/>
      </c>
      <c r="GG104" s="294" t="str">
        <f t="shared" si="1457"/>
        <v/>
      </c>
      <c r="GI104" s="186" t="str">
        <f t="shared" si="1552"/>
        <v/>
      </c>
      <c r="GJ104" s="187" t="str">
        <f t="shared" si="1553"/>
        <v/>
      </c>
      <c r="GK104" s="188" t="str">
        <f t="shared" si="1554"/>
        <v/>
      </c>
      <c r="GL104" s="187" t="str">
        <f t="shared" si="1555"/>
        <v/>
      </c>
      <c r="GM104" s="222"/>
      <c r="GN104" s="222"/>
      <c r="GO104" s="303">
        <f>COUNTIF(GI$107:GI$114,GI114)+COUNTIF(GK$107:GK$114,GI114)</f>
        <v>0</v>
      </c>
      <c r="GP104" s="188" t="str">
        <f t="shared" si="1458"/>
        <v/>
      </c>
      <c r="GQ104" s="188" t="str">
        <f>IF((GP104&lt;&gt;""),IF(OR($F104&lt;&gt;$G104,PrSettings!$M$4="●"),(($F104-$G104)=(GM104-GN104))*1,0),"")</f>
        <v/>
      </c>
      <c r="GR104" s="188" t="str">
        <f t="shared" si="1556"/>
        <v/>
      </c>
      <c r="GS104" s="188" t="str">
        <f>IF(GP104&lt;&gt;"",IF(ABS($F104-$G104)&gt;=PrSettings!$M$7,(ABS($F104-$G104-GM104+GN104)&lt;=1)*1,IF(AND(GP104,$F104=$G104,$F104&gt;=PrSettings!$M$6),(ABS(GM104-$F104)&lt;=1)*1,IF(AND(GP104,$F104+$G104&gt;=PrSettings!$M$8),(ABS(GM104-$F104)+ABS(GN104-$G104)&lt;=1)*1,""))),"")</f>
        <v/>
      </c>
      <c r="GT104" s="294" t="str">
        <f t="shared" si="1459"/>
        <v/>
      </c>
      <c r="GV104" s="186" t="str">
        <f t="shared" si="1557"/>
        <v/>
      </c>
      <c r="GW104" s="187" t="str">
        <f t="shared" si="1558"/>
        <v/>
      </c>
      <c r="GX104" s="188" t="str">
        <f t="shared" si="1559"/>
        <v/>
      </c>
      <c r="GY104" s="187" t="str">
        <f t="shared" si="1560"/>
        <v/>
      </c>
      <c r="GZ104" s="222"/>
      <c r="HA104" s="222"/>
      <c r="HB104" s="303">
        <f>COUNTIF(GV$107:GV$114,GV114)+COUNTIF(GX$107:GX$114,GV114)</f>
        <v>0</v>
      </c>
      <c r="HC104" s="188" t="str">
        <f t="shared" si="1460"/>
        <v/>
      </c>
      <c r="HD104" s="188" t="str">
        <f>IF((HC104&lt;&gt;""),IF(OR($F104&lt;&gt;$G104,PrSettings!$M$4="●"),(($F104-$G104)=(GZ104-HA104))*1,0),"")</f>
        <v/>
      </c>
      <c r="HE104" s="188" t="str">
        <f t="shared" si="1561"/>
        <v/>
      </c>
      <c r="HF104" s="188" t="str">
        <f>IF(HC104&lt;&gt;"",IF(ABS($F104-$G104)&gt;=PrSettings!$M$7,(ABS($F104-$G104-GZ104+HA104)&lt;=1)*1,IF(AND(HC104,$F104=$G104,$F104&gt;=PrSettings!$M$6),(ABS(GZ104-$F104)&lt;=1)*1,IF(AND(HC104,$F104+$G104&gt;=PrSettings!$M$8),(ABS(GZ104-$F104)+ABS(HA104-$G104)&lt;=1)*1,""))),"")</f>
        <v/>
      </c>
      <c r="HG104" s="294" t="str">
        <f t="shared" si="1461"/>
        <v/>
      </c>
      <c r="HI104" s="186" t="str">
        <f t="shared" si="1562"/>
        <v/>
      </c>
      <c r="HJ104" s="187" t="str">
        <f t="shared" si="1563"/>
        <v/>
      </c>
      <c r="HK104" s="188" t="str">
        <f t="shared" si="1564"/>
        <v/>
      </c>
      <c r="HL104" s="187" t="str">
        <f t="shared" si="1565"/>
        <v/>
      </c>
      <c r="HM104" s="222"/>
      <c r="HN104" s="222"/>
      <c r="HO104" s="303">
        <f>COUNTIF(HI$107:HI$114,HI114)+COUNTIF(HK$107:HK$114,HI114)</f>
        <v>0</v>
      </c>
      <c r="HP104" s="188" t="str">
        <f t="shared" si="1462"/>
        <v/>
      </c>
      <c r="HQ104" s="188" t="str">
        <f>IF((HP104&lt;&gt;""),IF(OR($F104&lt;&gt;$G104,PrSettings!$M$4="●"),(($F104-$G104)=(HM104-HN104))*1,0),"")</f>
        <v/>
      </c>
      <c r="HR104" s="188" t="str">
        <f t="shared" si="1566"/>
        <v/>
      </c>
      <c r="HS104" s="188" t="str">
        <f>IF(HP104&lt;&gt;"",IF(ABS($F104-$G104)&gt;=PrSettings!$M$7,(ABS($F104-$G104-HM104+HN104)&lt;=1)*1,IF(AND(HP104,$F104=$G104,$F104&gt;=PrSettings!$M$6),(ABS(HM104-$F104)&lt;=1)*1,IF(AND(HP104,$F104+$G104&gt;=PrSettings!$M$8),(ABS(HM104-$F104)+ABS(HN104-$G104)&lt;=1)*1,""))),"")</f>
        <v/>
      </c>
      <c r="HT104" s="294" t="str">
        <f t="shared" si="1463"/>
        <v/>
      </c>
      <c r="HV104" s="186" t="str">
        <f t="shared" si="1567"/>
        <v/>
      </c>
      <c r="HW104" s="187" t="str">
        <f t="shared" si="1568"/>
        <v/>
      </c>
      <c r="HX104" s="188" t="str">
        <f t="shared" si="1569"/>
        <v/>
      </c>
      <c r="HY104" s="187" t="str">
        <f t="shared" si="1570"/>
        <v/>
      </c>
      <c r="HZ104" s="222"/>
      <c r="IA104" s="222"/>
      <c r="IB104" s="303">
        <f>COUNTIF(HV$107:HV$114,HV114)+COUNTIF(HX$107:HX$114,HV114)</f>
        <v>0</v>
      </c>
      <c r="IC104" s="188" t="str">
        <f t="shared" si="1464"/>
        <v/>
      </c>
      <c r="ID104" s="188" t="str">
        <f>IF((IC104&lt;&gt;""),IF(OR($F104&lt;&gt;$G104,PrSettings!$M$4="●"),(($F104-$G104)=(HZ104-IA104))*1,0),"")</f>
        <v/>
      </c>
      <c r="IE104" s="188" t="str">
        <f t="shared" si="1571"/>
        <v/>
      </c>
      <c r="IF104" s="188" t="str">
        <f>IF(IC104&lt;&gt;"",IF(ABS($F104-$G104)&gt;=PrSettings!$M$7,(ABS($F104-$G104-HZ104+IA104)&lt;=1)*1,IF(AND(IC104,$F104=$G104,$F104&gt;=PrSettings!$M$6),(ABS(HZ104-$F104)&lt;=1)*1,IF(AND(IC104,$F104+$G104&gt;=PrSettings!$M$8),(ABS(HZ104-$F104)+ABS(IA104-$G104)&lt;=1)*1,""))),"")</f>
        <v/>
      </c>
      <c r="IG104" s="294" t="str">
        <f t="shared" si="1465"/>
        <v/>
      </c>
      <c r="II104" s="186" t="str">
        <f t="shared" si="1572"/>
        <v/>
      </c>
      <c r="IJ104" s="187" t="str">
        <f t="shared" si="1573"/>
        <v/>
      </c>
      <c r="IK104" s="188" t="str">
        <f t="shared" si="1574"/>
        <v/>
      </c>
      <c r="IL104" s="187" t="str">
        <f t="shared" si="1575"/>
        <v/>
      </c>
      <c r="IM104" s="222"/>
      <c r="IN104" s="222"/>
      <c r="IO104" s="303">
        <f>COUNTIF(II$107:II$114,II114)+COUNTIF(IK$107:IK$114,II114)</f>
        <v>0</v>
      </c>
      <c r="IP104" s="188" t="str">
        <f t="shared" si="1466"/>
        <v/>
      </c>
      <c r="IQ104" s="188" t="str">
        <f>IF((IP104&lt;&gt;""),IF(OR($F104&lt;&gt;$G104,PrSettings!$M$4="●"),(($F104-$G104)=(IM104-IN104))*1,0),"")</f>
        <v/>
      </c>
      <c r="IR104" s="188" t="str">
        <f t="shared" si="1576"/>
        <v/>
      </c>
      <c r="IS104" s="188" t="str">
        <f>IF(IP104&lt;&gt;"",IF(ABS($F104-$G104)&gt;=PrSettings!$M$7,(ABS($F104-$G104-IM104+IN104)&lt;=1)*1,IF(AND(IP104,$F104=$G104,$F104&gt;=PrSettings!$M$6),(ABS(IM104-$F104)&lt;=1)*1,IF(AND(IP104,$F104+$G104&gt;=PrSettings!$M$8),(ABS(IM104-$F104)+ABS(IN104-$G104)&lt;=1)*1,""))),"")</f>
        <v/>
      </c>
      <c r="IT104" s="294" t="str">
        <f t="shared" si="1467"/>
        <v/>
      </c>
      <c r="IV104" s="186" t="str">
        <f t="shared" si="1577"/>
        <v/>
      </c>
      <c r="IW104" s="187" t="str">
        <f t="shared" si="1578"/>
        <v/>
      </c>
      <c r="IX104" s="188" t="str">
        <f t="shared" si="1579"/>
        <v/>
      </c>
      <c r="IY104" s="187" t="str">
        <f t="shared" si="1580"/>
        <v/>
      </c>
      <c r="IZ104" s="222"/>
      <c r="JA104" s="222"/>
      <c r="JB104" s="303">
        <f>COUNTIF(IV$107:IV$114,IV114)+COUNTIF(IX$107:IX$114,IV114)</f>
        <v>0</v>
      </c>
      <c r="JC104" s="188" t="str">
        <f t="shared" si="1468"/>
        <v/>
      </c>
      <c r="JD104" s="188" t="str">
        <f>IF((JC104&lt;&gt;""),IF(OR($F104&lt;&gt;$G104,PrSettings!$M$4="●"),(($F104-$G104)=(IZ104-JA104))*1,0),"")</f>
        <v/>
      </c>
      <c r="JE104" s="188" t="str">
        <f t="shared" si="1581"/>
        <v/>
      </c>
      <c r="JF104" s="188" t="str">
        <f>IF(JC104&lt;&gt;"",IF(ABS($F104-$G104)&gt;=PrSettings!$M$7,(ABS($F104-$G104-IZ104+JA104)&lt;=1)*1,IF(AND(JC104,$F104=$G104,$F104&gt;=PrSettings!$M$6),(ABS(IZ104-$F104)&lt;=1)*1,IF(AND(JC104,$F104+$G104&gt;=PrSettings!$M$8),(ABS(IZ104-$F104)+ABS(JA104-$G104)&lt;=1)*1,""))),"")</f>
        <v/>
      </c>
      <c r="JG104" s="294" t="str">
        <f t="shared" si="1469"/>
        <v/>
      </c>
      <c r="JI104" s="186" t="str">
        <f t="shared" si="1582"/>
        <v/>
      </c>
      <c r="JJ104" s="187" t="str">
        <f t="shared" si="1583"/>
        <v/>
      </c>
      <c r="JK104" s="188" t="str">
        <f t="shared" si="1584"/>
        <v/>
      </c>
      <c r="JL104" s="187" t="str">
        <f t="shared" si="1585"/>
        <v/>
      </c>
      <c r="JM104" s="222"/>
      <c r="JN104" s="222"/>
      <c r="JO104" s="303">
        <f>COUNTIF(JI$107:JI$114,JI114)+COUNTIF(JK$107:JK$114,JI114)</f>
        <v>0</v>
      </c>
      <c r="JP104" s="188" t="str">
        <f t="shared" si="1470"/>
        <v/>
      </c>
      <c r="JQ104" s="188" t="str">
        <f>IF((JP104&lt;&gt;""),IF(OR($F104&lt;&gt;$G104,PrSettings!$M$4="●"),(($F104-$G104)=(JM104-JN104))*1,0),"")</f>
        <v/>
      </c>
      <c r="JR104" s="188" t="str">
        <f t="shared" si="1586"/>
        <v/>
      </c>
      <c r="JS104" s="188" t="str">
        <f>IF(JP104&lt;&gt;"",IF(ABS($F104-$G104)&gt;=PrSettings!$M$7,(ABS($F104-$G104-JM104+JN104)&lt;=1)*1,IF(AND(JP104,$F104=$G104,$F104&gt;=PrSettings!$M$6),(ABS(JM104-$F104)&lt;=1)*1,IF(AND(JP104,$F104+$G104&gt;=PrSettings!$M$8),(ABS(JM104-$F104)+ABS(JN104-$G104)&lt;=1)*1,""))),"")</f>
        <v/>
      </c>
      <c r="JT104" s="294" t="str">
        <f t="shared" si="1471"/>
        <v/>
      </c>
      <c r="JV104" s="186" t="str">
        <f t="shared" si="1587"/>
        <v/>
      </c>
      <c r="JW104" s="187" t="str">
        <f t="shared" si="1588"/>
        <v/>
      </c>
      <c r="JX104" s="188" t="str">
        <f t="shared" si="1589"/>
        <v/>
      </c>
      <c r="JY104" s="187" t="str">
        <f t="shared" si="1590"/>
        <v/>
      </c>
      <c r="JZ104" s="222"/>
      <c r="KA104" s="222"/>
      <c r="KB104" s="303">
        <f>COUNTIF(JV$107:JV$114,JV114)+COUNTIF(JX$107:JX$114,JV114)</f>
        <v>0</v>
      </c>
      <c r="KC104" s="188" t="str">
        <f t="shared" si="1472"/>
        <v/>
      </c>
      <c r="KD104" s="188" t="str">
        <f>IF((KC104&lt;&gt;""),IF(OR($F104&lt;&gt;$G104,PrSettings!$M$4="●"),(($F104-$G104)=(JZ104-KA104))*1,0),"")</f>
        <v/>
      </c>
      <c r="KE104" s="188" t="str">
        <f t="shared" si="1591"/>
        <v/>
      </c>
      <c r="KF104" s="188" t="str">
        <f>IF(KC104&lt;&gt;"",IF(ABS($F104-$G104)&gt;=PrSettings!$M$7,(ABS($F104-$G104-JZ104+KA104)&lt;=1)*1,IF(AND(KC104,$F104=$G104,$F104&gt;=PrSettings!$M$6),(ABS(JZ104-$F104)&lt;=1)*1,IF(AND(KC104,$F104+$G104&gt;=PrSettings!$M$8),(ABS(JZ104-$F104)+ABS(KA104-$G104)&lt;=1)*1,""))),"")</f>
        <v/>
      </c>
      <c r="KG104" s="294" t="str">
        <f t="shared" si="1473"/>
        <v/>
      </c>
      <c r="KI104" s="186" t="str">
        <f t="shared" si="1592"/>
        <v/>
      </c>
      <c r="KJ104" s="187" t="str">
        <f t="shared" si="1593"/>
        <v/>
      </c>
      <c r="KK104" s="188" t="str">
        <f t="shared" si="1594"/>
        <v/>
      </c>
      <c r="KL104" s="187" t="str">
        <f t="shared" si="1595"/>
        <v/>
      </c>
      <c r="KM104" s="222"/>
      <c r="KN104" s="222"/>
      <c r="KO104" s="303">
        <f>COUNTIF(KI$107:KI$114,KI114)+COUNTIF(KK$107:KK$114,KI114)</f>
        <v>0</v>
      </c>
      <c r="KP104" s="188" t="str">
        <f t="shared" si="1474"/>
        <v/>
      </c>
      <c r="KQ104" s="188" t="str">
        <f>IF((KP104&lt;&gt;""),IF(OR($F104&lt;&gt;$G104,PrSettings!$M$4="●"),(($F104-$G104)=(KM104-KN104))*1,0),"")</f>
        <v/>
      </c>
      <c r="KR104" s="188" t="str">
        <f t="shared" si="1596"/>
        <v/>
      </c>
      <c r="KS104" s="188" t="str">
        <f>IF(KP104&lt;&gt;"",IF(ABS($F104-$G104)&gt;=PrSettings!$M$7,(ABS($F104-$G104-KM104+KN104)&lt;=1)*1,IF(AND(KP104,$F104=$G104,$F104&gt;=PrSettings!$M$6),(ABS(KM104-$F104)&lt;=1)*1,IF(AND(KP104,$F104+$G104&gt;=PrSettings!$M$8),(ABS(KM104-$F104)+ABS(KN104-$G104)&lt;=1)*1,""))),"")</f>
        <v/>
      </c>
      <c r="KT104" s="294" t="str">
        <f t="shared" si="1475"/>
        <v/>
      </c>
      <c r="KV104" s="186" t="str">
        <f t="shared" si="1597"/>
        <v/>
      </c>
      <c r="KW104" s="187" t="str">
        <f t="shared" si="1598"/>
        <v/>
      </c>
      <c r="KX104" s="188" t="str">
        <f t="shared" si="1599"/>
        <v/>
      </c>
      <c r="KY104" s="187" t="str">
        <f t="shared" si="1600"/>
        <v/>
      </c>
      <c r="KZ104" s="222"/>
      <c r="LA104" s="222"/>
      <c r="LB104" s="303">
        <f>COUNTIF(KV$107:KV$114,KV114)+COUNTIF(KX$107:KX$114,KV114)</f>
        <v>0</v>
      </c>
      <c r="LC104" s="188" t="str">
        <f t="shared" si="1476"/>
        <v/>
      </c>
      <c r="LD104" s="188" t="str">
        <f>IF((LC104&lt;&gt;""),IF(OR($F104&lt;&gt;$G104,PrSettings!$M$4="●"),(($F104-$G104)=(KZ104-LA104))*1,0),"")</f>
        <v/>
      </c>
      <c r="LE104" s="188" t="str">
        <f t="shared" si="1601"/>
        <v/>
      </c>
      <c r="LF104" s="188" t="str">
        <f>IF(LC104&lt;&gt;"",IF(ABS($F104-$G104)&gt;=PrSettings!$M$7,(ABS($F104-$G104-KZ104+LA104)&lt;=1)*1,IF(AND(LC104,$F104=$G104,$F104&gt;=PrSettings!$M$6),(ABS(KZ104-$F104)&lt;=1)*1,IF(AND(LC104,$F104+$G104&gt;=PrSettings!$M$8),(ABS(KZ104-$F104)+ABS(LA104-$G104)&lt;=1)*1,""))),"")</f>
        <v/>
      </c>
      <c r="LG104" s="294" t="str">
        <f t="shared" si="1477"/>
        <v/>
      </c>
      <c r="LI104" s="186" t="str">
        <f t="shared" si="1602"/>
        <v/>
      </c>
      <c r="LJ104" s="187" t="str">
        <f t="shared" si="1603"/>
        <v/>
      </c>
      <c r="LK104" s="188" t="str">
        <f t="shared" si="1604"/>
        <v/>
      </c>
      <c r="LL104" s="187" t="str">
        <f t="shared" si="1605"/>
        <v/>
      </c>
      <c r="LM104" s="222"/>
      <c r="LN104" s="222"/>
      <c r="LO104" s="303">
        <f>COUNTIF(LI$107:LI$114,LI114)+COUNTIF(LK$107:LK$114,LI114)</f>
        <v>0</v>
      </c>
      <c r="LP104" s="188" t="str">
        <f t="shared" si="1478"/>
        <v/>
      </c>
      <c r="LQ104" s="188" t="str">
        <f>IF((LP104&lt;&gt;""),IF(OR($F104&lt;&gt;$G104,PrSettings!$M$4="●"),(($F104-$G104)=(LM104-LN104))*1,0),"")</f>
        <v/>
      </c>
      <c r="LR104" s="188" t="str">
        <f t="shared" si="1606"/>
        <v/>
      </c>
      <c r="LS104" s="188" t="str">
        <f>IF(LP104&lt;&gt;"",IF(ABS($F104-$G104)&gt;=PrSettings!$M$7,(ABS($F104-$G104-LM104+LN104)&lt;=1)*1,IF(AND(LP104,$F104=$G104,$F104&gt;=PrSettings!$M$6),(ABS(LM104-$F104)&lt;=1)*1,IF(AND(LP104,$F104+$G104&gt;=PrSettings!$M$8),(ABS(LM104-$F104)+ABS(LN104-$G104)&lt;=1)*1,""))),"")</f>
        <v/>
      </c>
      <c r="LT104" s="294" t="str">
        <f t="shared" si="1479"/>
        <v/>
      </c>
      <c r="LV104" s="186" t="str">
        <f t="shared" si="1607"/>
        <v/>
      </c>
      <c r="LW104" s="187" t="str">
        <f t="shared" si="1608"/>
        <v/>
      </c>
      <c r="LX104" s="188" t="str">
        <f t="shared" si="1609"/>
        <v/>
      </c>
      <c r="LY104" s="187" t="str">
        <f t="shared" si="1610"/>
        <v/>
      </c>
      <c r="LZ104" s="222"/>
      <c r="MA104" s="222"/>
      <c r="MB104" s="303">
        <f>COUNTIF(LV$107:LV$114,LV114)+COUNTIF(LX$107:LX$114,LV114)</f>
        <v>0</v>
      </c>
      <c r="MC104" s="188" t="str">
        <f t="shared" si="1480"/>
        <v/>
      </c>
      <c r="MD104" s="188" t="str">
        <f>IF((MC104&lt;&gt;""),IF(OR($F104&lt;&gt;$G104,PrSettings!$M$4="●"),(($F104-$G104)=(LZ104-MA104))*1,0),"")</f>
        <v/>
      </c>
      <c r="ME104" s="188" t="str">
        <f t="shared" si="1611"/>
        <v/>
      </c>
      <c r="MF104" s="188" t="str">
        <f>IF(MC104&lt;&gt;"",IF(ABS($F104-$G104)&gt;=PrSettings!$M$7,(ABS($F104-$G104-LZ104+MA104)&lt;=1)*1,IF(AND(MC104,$F104=$G104,$F104&gt;=PrSettings!$M$6),(ABS(LZ104-$F104)&lt;=1)*1,IF(AND(MC104,$F104+$G104&gt;=PrSettings!$M$8),(ABS(LZ104-$F104)+ABS(MA104-$G104)&lt;=1)*1,""))),"")</f>
        <v/>
      </c>
      <c r="MG104" s="294" t="str">
        <f t="shared" si="1481"/>
        <v/>
      </c>
    </row>
    <row r="105" spans="1:345">
      <c r="B105" s="186" t="str">
        <f>IF(C105="","",INDEX(Groups!$C$7:$C$65,MATCH(C105,Groups!$D$7:$D$65,0)))</f>
        <v/>
      </c>
      <c r="C105" s="187" t="str">
        <f>'World Cup'!$AU$50</f>
        <v/>
      </c>
      <c r="D105" s="188" t="str">
        <f>IF(E105="","",INDEX(Groups!$C$7:$C$65,MATCH(E105,Groups!$D$7:$D$65,0)))</f>
        <v/>
      </c>
      <c r="E105" s="187" t="str">
        <f>'World Cup'!$AV$50</f>
        <v/>
      </c>
      <c r="F105" s="189" t="str">
        <f>IF(AND('World Cup'!$AU$51&lt;&gt;"",'World Cup'!$AV$51&lt;&gt;""),'World Cup'!$AU$51,"")</f>
        <v/>
      </c>
      <c r="G105" s="190" t="str">
        <f>IF(AND('World Cup'!$AU$51&lt;&gt;"",'World Cup'!$AV$51&lt;&gt;""),'World Cup'!$AV$51,"")</f>
        <v/>
      </c>
      <c r="I105" s="186" t="str">
        <f t="shared" si="1482"/>
        <v/>
      </c>
      <c r="J105" s="187" t="str">
        <f t="shared" si="1483"/>
        <v/>
      </c>
      <c r="K105" s="188" t="str">
        <f t="shared" si="1484"/>
        <v/>
      </c>
      <c r="L105" s="187" t="str">
        <f t="shared" si="1485"/>
        <v/>
      </c>
      <c r="M105" s="222"/>
      <c r="N105" s="222"/>
      <c r="O105" s="303">
        <f>COUNTIF(I$107:I$114,K114)+COUNTIF(K$107:K$114,K114)</f>
        <v>0</v>
      </c>
      <c r="P105" s="188" t="str">
        <f t="shared" si="1430"/>
        <v/>
      </c>
      <c r="Q105" s="188" t="str">
        <f>IF((P105&lt;&gt;""),IF(OR($F105&lt;&gt;$G105,PrSettings!$M$4="●"),(($F105-$G105)=(M105-N105))*1,0),"")</f>
        <v/>
      </c>
      <c r="R105" s="188" t="str">
        <f t="shared" si="1486"/>
        <v/>
      </c>
      <c r="S105" s="188" t="str">
        <f>IF(P105&lt;&gt;"",IF(ABS($F105-$G105)&gt;=PrSettings!$M$7,(ABS($F105-$G105-M105+N105)&lt;=1)*1,IF(AND(P105,$F105=$G105,$F105&gt;=PrSettings!$M$6),(ABS(M105-$F105)&lt;=1)*1,IF(AND(P105,$F105+$G105&gt;=PrSettings!$M$8),(ABS(M105-$F105)+ABS(N105-$G105)&lt;=1)*1,""))),"")</f>
        <v/>
      </c>
      <c r="T105" s="294" t="str">
        <f t="shared" si="1431"/>
        <v/>
      </c>
      <c r="V105" s="186" t="str">
        <f t="shared" si="1487"/>
        <v/>
      </c>
      <c r="W105" s="187" t="str">
        <f t="shared" si="1488"/>
        <v/>
      </c>
      <c r="X105" s="188" t="str">
        <f t="shared" si="1489"/>
        <v/>
      </c>
      <c r="Y105" s="187" t="str">
        <f t="shared" si="1490"/>
        <v/>
      </c>
      <c r="Z105" s="222"/>
      <c r="AA105" s="222"/>
      <c r="AB105" s="303">
        <f>COUNTIF(V$107:V$114,X114)+COUNTIF(X$107:X$114,X114)</f>
        <v>0</v>
      </c>
      <c r="AC105" s="188" t="str">
        <f t="shared" si="1432"/>
        <v/>
      </c>
      <c r="AD105" s="188" t="str">
        <f>IF((AC105&lt;&gt;""),IF(OR($F105&lt;&gt;$G105,PrSettings!$M$4="●"),(($F105-$G105)=(Z105-AA105))*1,0),"")</f>
        <v/>
      </c>
      <c r="AE105" s="188" t="str">
        <f t="shared" si="1491"/>
        <v/>
      </c>
      <c r="AF105" s="188" t="str">
        <f>IF(AC105&lt;&gt;"",IF(ABS($F105-$G105)&gt;=PrSettings!$M$7,(ABS($F105-$G105-Z105+AA105)&lt;=1)*1,IF(AND(AC105,$F105=$G105,$F105&gt;=PrSettings!$M$6),(ABS(Z105-$F105)&lt;=1)*1,IF(AND(AC105,$F105+$G105&gt;=PrSettings!$M$8),(ABS(Z105-$F105)+ABS(AA105-$G105)&lt;=1)*1,""))),"")</f>
        <v/>
      </c>
      <c r="AG105" s="294" t="str">
        <f t="shared" si="1433"/>
        <v/>
      </c>
      <c r="AI105" s="186" t="str">
        <f t="shared" si="1492"/>
        <v/>
      </c>
      <c r="AJ105" s="187" t="str">
        <f t="shared" si="1493"/>
        <v/>
      </c>
      <c r="AK105" s="188" t="str">
        <f t="shared" si="1494"/>
        <v/>
      </c>
      <c r="AL105" s="187" t="str">
        <f t="shared" si="1495"/>
        <v/>
      </c>
      <c r="AM105" s="222"/>
      <c r="AN105" s="222"/>
      <c r="AO105" s="303">
        <f>COUNTIF(AI$107:AI$114,AK114)+COUNTIF(AK$107:AK$114,AK114)</f>
        <v>0</v>
      </c>
      <c r="AP105" s="188" t="str">
        <f t="shared" si="1434"/>
        <v/>
      </c>
      <c r="AQ105" s="188" t="str">
        <f>IF((AP105&lt;&gt;""),IF(OR($F105&lt;&gt;$G105,PrSettings!$M$4="●"),(($F105-$G105)=(AM105-AN105))*1,0),"")</f>
        <v/>
      </c>
      <c r="AR105" s="188" t="str">
        <f t="shared" si="1496"/>
        <v/>
      </c>
      <c r="AS105" s="188" t="str">
        <f>IF(AP105&lt;&gt;"",IF(ABS($F105-$G105)&gt;=PrSettings!$M$7,(ABS($F105-$G105-AM105+AN105)&lt;=1)*1,IF(AND(AP105,$F105=$G105,$F105&gt;=PrSettings!$M$6),(ABS(AM105-$F105)&lt;=1)*1,IF(AND(AP105,$F105+$G105&gt;=PrSettings!$M$8),(ABS(AM105-$F105)+ABS(AN105-$G105)&lt;=1)*1,""))),"")</f>
        <v/>
      </c>
      <c r="AT105" s="294" t="str">
        <f t="shared" si="1435"/>
        <v/>
      </c>
      <c r="AV105" s="186" t="str">
        <f t="shared" si="1497"/>
        <v/>
      </c>
      <c r="AW105" s="187" t="str">
        <f t="shared" si="1498"/>
        <v/>
      </c>
      <c r="AX105" s="188" t="str">
        <f t="shared" si="1499"/>
        <v/>
      </c>
      <c r="AY105" s="187" t="str">
        <f t="shared" si="1500"/>
        <v/>
      </c>
      <c r="AZ105" s="222"/>
      <c r="BA105" s="222"/>
      <c r="BB105" s="303">
        <f>COUNTIF(AV$107:AV$114,AX114)+COUNTIF(AX$107:AX$114,AX114)</f>
        <v>0</v>
      </c>
      <c r="BC105" s="188" t="str">
        <f t="shared" si="1436"/>
        <v/>
      </c>
      <c r="BD105" s="188" t="str">
        <f>IF((BC105&lt;&gt;""),IF(OR($F105&lt;&gt;$G105,PrSettings!$M$4="●"),(($F105-$G105)=(AZ105-BA105))*1,0),"")</f>
        <v/>
      </c>
      <c r="BE105" s="188" t="str">
        <f t="shared" si="1501"/>
        <v/>
      </c>
      <c r="BF105" s="188" t="str">
        <f>IF(BC105&lt;&gt;"",IF(ABS($F105-$G105)&gt;=PrSettings!$M$7,(ABS($F105-$G105-AZ105+BA105)&lt;=1)*1,IF(AND(BC105,$F105=$G105,$F105&gt;=PrSettings!$M$6),(ABS(AZ105-$F105)&lt;=1)*1,IF(AND(BC105,$F105+$G105&gt;=PrSettings!$M$8),(ABS(AZ105-$F105)+ABS(BA105-$G105)&lt;=1)*1,""))),"")</f>
        <v/>
      </c>
      <c r="BG105" s="294" t="str">
        <f t="shared" si="1437"/>
        <v/>
      </c>
      <c r="BI105" s="186" t="str">
        <f t="shared" si="1502"/>
        <v/>
      </c>
      <c r="BJ105" s="187" t="str">
        <f t="shared" si="1503"/>
        <v/>
      </c>
      <c r="BK105" s="188" t="str">
        <f t="shared" si="1504"/>
        <v/>
      </c>
      <c r="BL105" s="187" t="str">
        <f t="shared" si="1505"/>
        <v/>
      </c>
      <c r="BM105" s="222"/>
      <c r="BN105" s="222"/>
      <c r="BO105" s="303">
        <f>COUNTIF(BI$107:BI$114,BK114)+COUNTIF(BK$107:BK$114,BK114)</f>
        <v>0</v>
      </c>
      <c r="BP105" s="188" t="str">
        <f t="shared" si="1438"/>
        <v/>
      </c>
      <c r="BQ105" s="188" t="str">
        <f>IF((BP105&lt;&gt;""),IF(OR($F105&lt;&gt;$G105,PrSettings!$M$4="●"),(($F105-$G105)=(BM105-BN105))*1,0),"")</f>
        <v/>
      </c>
      <c r="BR105" s="188" t="str">
        <f t="shared" si="1506"/>
        <v/>
      </c>
      <c r="BS105" s="188" t="str">
        <f>IF(BP105&lt;&gt;"",IF(ABS($F105-$G105)&gt;=PrSettings!$M$7,(ABS($F105-$G105-BM105+BN105)&lt;=1)*1,IF(AND(BP105,$F105=$G105,$F105&gt;=PrSettings!$M$6),(ABS(BM105-$F105)&lt;=1)*1,IF(AND(BP105,$F105+$G105&gt;=PrSettings!$M$8),(ABS(BM105-$F105)+ABS(BN105-$G105)&lt;=1)*1,""))),"")</f>
        <v/>
      </c>
      <c r="BT105" s="294" t="str">
        <f t="shared" si="1439"/>
        <v/>
      </c>
      <c r="BV105" s="186" t="str">
        <f t="shared" si="1507"/>
        <v/>
      </c>
      <c r="BW105" s="187" t="str">
        <f t="shared" si="1508"/>
        <v/>
      </c>
      <c r="BX105" s="188" t="str">
        <f t="shared" si="1509"/>
        <v/>
      </c>
      <c r="BY105" s="187" t="str">
        <f t="shared" si="1510"/>
        <v/>
      </c>
      <c r="BZ105" s="222"/>
      <c r="CA105" s="222"/>
      <c r="CB105" s="303">
        <f>COUNTIF(BV$107:BV$114,BX114)+COUNTIF(BX$107:BX$114,BX114)</f>
        <v>0</v>
      </c>
      <c r="CC105" s="188" t="str">
        <f t="shared" si="1440"/>
        <v/>
      </c>
      <c r="CD105" s="188" t="str">
        <f>IF((CC105&lt;&gt;""),IF(OR($F105&lt;&gt;$G105,PrSettings!$M$4="●"),(($F105-$G105)=(BZ105-CA105))*1,0),"")</f>
        <v/>
      </c>
      <c r="CE105" s="188" t="str">
        <f t="shared" si="1511"/>
        <v/>
      </c>
      <c r="CF105" s="188" t="str">
        <f>IF(CC105&lt;&gt;"",IF(ABS($F105-$G105)&gt;=PrSettings!$M$7,(ABS($F105-$G105-BZ105+CA105)&lt;=1)*1,IF(AND(CC105,$F105=$G105,$F105&gt;=PrSettings!$M$6),(ABS(BZ105-$F105)&lt;=1)*1,IF(AND(CC105,$F105+$G105&gt;=PrSettings!$M$8),(ABS(BZ105-$F105)+ABS(CA105-$G105)&lt;=1)*1,""))),"")</f>
        <v/>
      </c>
      <c r="CG105" s="294" t="str">
        <f t="shared" si="1441"/>
        <v/>
      </c>
      <c r="CI105" s="186" t="str">
        <f t="shared" si="1512"/>
        <v/>
      </c>
      <c r="CJ105" s="187" t="str">
        <f t="shared" si="1513"/>
        <v/>
      </c>
      <c r="CK105" s="188" t="str">
        <f t="shared" si="1514"/>
        <v/>
      </c>
      <c r="CL105" s="187" t="str">
        <f t="shared" si="1515"/>
        <v/>
      </c>
      <c r="CM105" s="222"/>
      <c r="CN105" s="222"/>
      <c r="CO105" s="303">
        <f>COUNTIF(CI$107:CI$114,CK114)+COUNTIF(CK$107:CK$114,CK114)</f>
        <v>0</v>
      </c>
      <c r="CP105" s="188" t="str">
        <f t="shared" si="1442"/>
        <v/>
      </c>
      <c r="CQ105" s="188" t="str">
        <f>IF((CP105&lt;&gt;""),IF(OR($F105&lt;&gt;$G105,PrSettings!$M$4="●"),(($F105-$G105)=(CM105-CN105))*1,0),"")</f>
        <v/>
      </c>
      <c r="CR105" s="188" t="str">
        <f t="shared" si="1516"/>
        <v/>
      </c>
      <c r="CS105" s="188" t="str">
        <f>IF(CP105&lt;&gt;"",IF(ABS($F105-$G105)&gt;=PrSettings!$M$7,(ABS($F105-$G105-CM105+CN105)&lt;=1)*1,IF(AND(CP105,$F105=$G105,$F105&gt;=PrSettings!$M$6),(ABS(CM105-$F105)&lt;=1)*1,IF(AND(CP105,$F105+$G105&gt;=PrSettings!$M$8),(ABS(CM105-$F105)+ABS(CN105-$G105)&lt;=1)*1,""))),"")</f>
        <v/>
      </c>
      <c r="CT105" s="294" t="str">
        <f t="shared" si="1443"/>
        <v/>
      </c>
      <c r="CV105" s="186" t="str">
        <f t="shared" si="1517"/>
        <v/>
      </c>
      <c r="CW105" s="187" t="str">
        <f t="shared" si="1518"/>
        <v/>
      </c>
      <c r="CX105" s="188" t="str">
        <f t="shared" si="1519"/>
        <v/>
      </c>
      <c r="CY105" s="187" t="str">
        <f t="shared" si="1520"/>
        <v/>
      </c>
      <c r="CZ105" s="222"/>
      <c r="DA105" s="222"/>
      <c r="DB105" s="303">
        <f>COUNTIF(CV$107:CV$114,CX114)+COUNTIF(CX$107:CX$114,CX114)</f>
        <v>0</v>
      </c>
      <c r="DC105" s="188" t="str">
        <f t="shared" si="1444"/>
        <v/>
      </c>
      <c r="DD105" s="188" t="str">
        <f>IF((DC105&lt;&gt;""),IF(OR($F105&lt;&gt;$G105,PrSettings!$M$4="●"),(($F105-$G105)=(CZ105-DA105))*1,0),"")</f>
        <v/>
      </c>
      <c r="DE105" s="188" t="str">
        <f t="shared" si="1521"/>
        <v/>
      </c>
      <c r="DF105" s="188" t="str">
        <f>IF(DC105&lt;&gt;"",IF(ABS($F105-$G105)&gt;=PrSettings!$M$7,(ABS($F105-$G105-CZ105+DA105)&lt;=1)*1,IF(AND(DC105,$F105=$G105,$F105&gt;=PrSettings!$M$6),(ABS(CZ105-$F105)&lt;=1)*1,IF(AND(DC105,$F105+$G105&gt;=PrSettings!$M$8),(ABS(CZ105-$F105)+ABS(DA105-$G105)&lt;=1)*1,""))),"")</f>
        <v/>
      </c>
      <c r="DG105" s="294" t="str">
        <f t="shared" si="1445"/>
        <v/>
      </c>
      <c r="DI105" s="186" t="str">
        <f t="shared" si="1522"/>
        <v/>
      </c>
      <c r="DJ105" s="187" t="str">
        <f t="shared" si="1523"/>
        <v/>
      </c>
      <c r="DK105" s="188" t="str">
        <f t="shared" si="1524"/>
        <v/>
      </c>
      <c r="DL105" s="187" t="str">
        <f t="shared" si="1525"/>
        <v/>
      </c>
      <c r="DM105" s="222"/>
      <c r="DN105" s="222"/>
      <c r="DO105" s="303">
        <f>COUNTIF(DI$107:DI$114,DK114)+COUNTIF(DK$107:DK$114,DK114)</f>
        <v>0</v>
      </c>
      <c r="DP105" s="188" t="str">
        <f t="shared" si="1446"/>
        <v/>
      </c>
      <c r="DQ105" s="188" t="str">
        <f>IF((DP105&lt;&gt;""),IF(OR($F105&lt;&gt;$G105,PrSettings!$M$4="●"),(($F105-$G105)=(DM105-DN105))*1,0),"")</f>
        <v/>
      </c>
      <c r="DR105" s="188" t="str">
        <f t="shared" si="1526"/>
        <v/>
      </c>
      <c r="DS105" s="188" t="str">
        <f>IF(DP105&lt;&gt;"",IF(ABS($F105-$G105)&gt;=PrSettings!$M$7,(ABS($F105-$G105-DM105+DN105)&lt;=1)*1,IF(AND(DP105,$F105=$G105,$F105&gt;=PrSettings!$M$6),(ABS(DM105-$F105)&lt;=1)*1,IF(AND(DP105,$F105+$G105&gt;=PrSettings!$M$8),(ABS(DM105-$F105)+ABS(DN105-$G105)&lt;=1)*1,""))),"")</f>
        <v/>
      </c>
      <c r="DT105" s="294" t="str">
        <f t="shared" si="1447"/>
        <v/>
      </c>
      <c r="DV105" s="186" t="str">
        <f t="shared" si="1527"/>
        <v/>
      </c>
      <c r="DW105" s="187" t="str">
        <f t="shared" si="1528"/>
        <v/>
      </c>
      <c r="DX105" s="188" t="str">
        <f t="shared" si="1529"/>
        <v/>
      </c>
      <c r="DY105" s="187" t="str">
        <f t="shared" si="1530"/>
        <v/>
      </c>
      <c r="DZ105" s="222"/>
      <c r="EA105" s="222"/>
      <c r="EB105" s="303">
        <f>COUNTIF(DV$107:DV$114,DX114)+COUNTIF(DX$107:DX$114,DX114)</f>
        <v>0</v>
      </c>
      <c r="EC105" s="188" t="str">
        <f t="shared" si="1448"/>
        <v/>
      </c>
      <c r="ED105" s="188" t="str">
        <f>IF((EC105&lt;&gt;""),IF(OR($F105&lt;&gt;$G105,PrSettings!$M$4="●"),(($F105-$G105)=(DZ105-EA105))*1,0),"")</f>
        <v/>
      </c>
      <c r="EE105" s="188" t="str">
        <f t="shared" si="1531"/>
        <v/>
      </c>
      <c r="EF105" s="188" t="str">
        <f>IF(EC105&lt;&gt;"",IF(ABS($F105-$G105)&gt;=PrSettings!$M$7,(ABS($F105-$G105-DZ105+EA105)&lt;=1)*1,IF(AND(EC105,$F105=$G105,$F105&gt;=PrSettings!$M$6),(ABS(DZ105-$F105)&lt;=1)*1,IF(AND(EC105,$F105+$G105&gt;=PrSettings!$M$8),(ABS(DZ105-$F105)+ABS(EA105-$G105)&lt;=1)*1,""))),"")</f>
        <v/>
      </c>
      <c r="EG105" s="294" t="str">
        <f t="shared" si="1449"/>
        <v/>
      </c>
      <c r="EI105" s="186" t="str">
        <f t="shared" si="1532"/>
        <v/>
      </c>
      <c r="EJ105" s="187" t="str">
        <f t="shared" si="1533"/>
        <v/>
      </c>
      <c r="EK105" s="188" t="str">
        <f t="shared" si="1534"/>
        <v/>
      </c>
      <c r="EL105" s="187" t="str">
        <f t="shared" si="1535"/>
        <v/>
      </c>
      <c r="EM105" s="222"/>
      <c r="EN105" s="222"/>
      <c r="EO105" s="303">
        <f>COUNTIF(EI$107:EI$114,EK114)+COUNTIF(EK$107:EK$114,EK114)</f>
        <v>0</v>
      </c>
      <c r="EP105" s="188" t="str">
        <f t="shared" si="1450"/>
        <v/>
      </c>
      <c r="EQ105" s="188" t="str">
        <f>IF((EP105&lt;&gt;""),IF(OR($F105&lt;&gt;$G105,PrSettings!$M$4="●"),(($F105-$G105)=(EM105-EN105))*1,0),"")</f>
        <v/>
      </c>
      <c r="ER105" s="188" t="str">
        <f t="shared" si="1536"/>
        <v/>
      </c>
      <c r="ES105" s="188" t="str">
        <f>IF(EP105&lt;&gt;"",IF(ABS($F105-$G105)&gt;=PrSettings!$M$7,(ABS($F105-$G105-EM105+EN105)&lt;=1)*1,IF(AND(EP105,$F105=$G105,$F105&gt;=PrSettings!$M$6),(ABS(EM105-$F105)&lt;=1)*1,IF(AND(EP105,$F105+$G105&gt;=PrSettings!$M$8),(ABS(EM105-$F105)+ABS(EN105-$G105)&lt;=1)*1,""))),"")</f>
        <v/>
      </c>
      <c r="ET105" s="294" t="str">
        <f t="shared" si="1451"/>
        <v/>
      </c>
      <c r="EV105" s="186" t="str">
        <f t="shared" si="1537"/>
        <v/>
      </c>
      <c r="EW105" s="187" t="str">
        <f t="shared" si="1538"/>
        <v/>
      </c>
      <c r="EX105" s="188" t="str">
        <f t="shared" si="1539"/>
        <v/>
      </c>
      <c r="EY105" s="187" t="str">
        <f t="shared" si="1540"/>
        <v/>
      </c>
      <c r="EZ105" s="222"/>
      <c r="FA105" s="222"/>
      <c r="FB105" s="303">
        <f>COUNTIF(EV$107:EV$114,EX114)+COUNTIF(EX$107:EX$114,EX114)</f>
        <v>0</v>
      </c>
      <c r="FC105" s="188" t="str">
        <f t="shared" si="1452"/>
        <v/>
      </c>
      <c r="FD105" s="188" t="str">
        <f>IF((FC105&lt;&gt;""),IF(OR($F105&lt;&gt;$G105,PrSettings!$M$4="●"),(($F105-$G105)=(EZ105-FA105))*1,0),"")</f>
        <v/>
      </c>
      <c r="FE105" s="188" t="str">
        <f t="shared" si="1541"/>
        <v/>
      </c>
      <c r="FF105" s="188" t="str">
        <f>IF(FC105&lt;&gt;"",IF(ABS($F105-$G105)&gt;=PrSettings!$M$7,(ABS($F105-$G105-EZ105+FA105)&lt;=1)*1,IF(AND(FC105,$F105=$G105,$F105&gt;=PrSettings!$M$6),(ABS(EZ105-$F105)&lt;=1)*1,IF(AND(FC105,$F105+$G105&gt;=PrSettings!$M$8),(ABS(EZ105-$F105)+ABS(FA105-$G105)&lt;=1)*1,""))),"")</f>
        <v/>
      </c>
      <c r="FG105" s="294" t="str">
        <f t="shared" si="1453"/>
        <v/>
      </c>
      <c r="FI105" s="186" t="str">
        <f t="shared" si="1542"/>
        <v/>
      </c>
      <c r="FJ105" s="187" t="str">
        <f t="shared" si="1543"/>
        <v/>
      </c>
      <c r="FK105" s="188" t="str">
        <f t="shared" si="1544"/>
        <v/>
      </c>
      <c r="FL105" s="187" t="str">
        <f t="shared" si="1545"/>
        <v/>
      </c>
      <c r="FM105" s="222"/>
      <c r="FN105" s="222"/>
      <c r="FO105" s="303">
        <f>COUNTIF(FI$107:FI$114,FK114)+COUNTIF(FK$107:FK$114,FK114)</f>
        <v>0</v>
      </c>
      <c r="FP105" s="188" t="str">
        <f t="shared" si="1454"/>
        <v/>
      </c>
      <c r="FQ105" s="188" t="str">
        <f>IF((FP105&lt;&gt;""),IF(OR($F105&lt;&gt;$G105,PrSettings!$M$4="●"),(($F105-$G105)=(FM105-FN105))*1,0),"")</f>
        <v/>
      </c>
      <c r="FR105" s="188" t="str">
        <f t="shared" si="1546"/>
        <v/>
      </c>
      <c r="FS105" s="188" t="str">
        <f>IF(FP105&lt;&gt;"",IF(ABS($F105-$G105)&gt;=PrSettings!$M$7,(ABS($F105-$G105-FM105+FN105)&lt;=1)*1,IF(AND(FP105,$F105=$G105,$F105&gt;=PrSettings!$M$6),(ABS(FM105-$F105)&lt;=1)*1,IF(AND(FP105,$F105+$G105&gt;=PrSettings!$M$8),(ABS(FM105-$F105)+ABS(FN105-$G105)&lt;=1)*1,""))),"")</f>
        <v/>
      </c>
      <c r="FT105" s="294" t="str">
        <f t="shared" si="1455"/>
        <v/>
      </c>
      <c r="FV105" s="186" t="str">
        <f t="shared" si="1547"/>
        <v/>
      </c>
      <c r="FW105" s="187" t="str">
        <f t="shared" si="1548"/>
        <v/>
      </c>
      <c r="FX105" s="188" t="str">
        <f t="shared" si="1549"/>
        <v/>
      </c>
      <c r="FY105" s="187" t="str">
        <f t="shared" si="1550"/>
        <v/>
      </c>
      <c r="FZ105" s="222"/>
      <c r="GA105" s="222"/>
      <c r="GB105" s="303">
        <f>COUNTIF(FV$107:FV$114,FX114)+COUNTIF(FX$107:FX$114,FX114)</f>
        <v>0</v>
      </c>
      <c r="GC105" s="188" t="str">
        <f t="shared" si="1456"/>
        <v/>
      </c>
      <c r="GD105" s="188" t="str">
        <f>IF((GC105&lt;&gt;""),IF(OR($F105&lt;&gt;$G105,PrSettings!$M$4="●"),(($F105-$G105)=(FZ105-GA105))*1,0),"")</f>
        <v/>
      </c>
      <c r="GE105" s="188" t="str">
        <f t="shared" si="1551"/>
        <v/>
      </c>
      <c r="GF105" s="188" t="str">
        <f>IF(GC105&lt;&gt;"",IF(ABS($F105-$G105)&gt;=PrSettings!$M$7,(ABS($F105-$G105-FZ105+GA105)&lt;=1)*1,IF(AND(GC105,$F105=$G105,$F105&gt;=PrSettings!$M$6),(ABS(FZ105-$F105)&lt;=1)*1,IF(AND(GC105,$F105+$G105&gt;=PrSettings!$M$8),(ABS(FZ105-$F105)+ABS(GA105-$G105)&lt;=1)*1,""))),"")</f>
        <v/>
      </c>
      <c r="GG105" s="294" t="str">
        <f t="shared" si="1457"/>
        <v/>
      </c>
      <c r="GI105" s="186" t="str">
        <f t="shared" si="1552"/>
        <v/>
      </c>
      <c r="GJ105" s="187" t="str">
        <f t="shared" si="1553"/>
        <v/>
      </c>
      <c r="GK105" s="188" t="str">
        <f t="shared" si="1554"/>
        <v/>
      </c>
      <c r="GL105" s="187" t="str">
        <f t="shared" si="1555"/>
        <v/>
      </c>
      <c r="GM105" s="222"/>
      <c r="GN105" s="222"/>
      <c r="GO105" s="303">
        <f>COUNTIF(GI$107:GI$114,GK114)+COUNTIF(GK$107:GK$114,GK114)</f>
        <v>0</v>
      </c>
      <c r="GP105" s="188" t="str">
        <f t="shared" si="1458"/>
        <v/>
      </c>
      <c r="GQ105" s="188" t="str">
        <f>IF((GP105&lt;&gt;""),IF(OR($F105&lt;&gt;$G105,PrSettings!$M$4="●"),(($F105-$G105)=(GM105-GN105))*1,0),"")</f>
        <v/>
      </c>
      <c r="GR105" s="188" t="str">
        <f t="shared" si="1556"/>
        <v/>
      </c>
      <c r="GS105" s="188" t="str">
        <f>IF(GP105&lt;&gt;"",IF(ABS($F105-$G105)&gt;=PrSettings!$M$7,(ABS($F105-$G105-GM105+GN105)&lt;=1)*1,IF(AND(GP105,$F105=$G105,$F105&gt;=PrSettings!$M$6),(ABS(GM105-$F105)&lt;=1)*1,IF(AND(GP105,$F105+$G105&gt;=PrSettings!$M$8),(ABS(GM105-$F105)+ABS(GN105-$G105)&lt;=1)*1,""))),"")</f>
        <v/>
      </c>
      <c r="GT105" s="294" t="str">
        <f t="shared" si="1459"/>
        <v/>
      </c>
      <c r="GV105" s="186" t="str">
        <f t="shared" si="1557"/>
        <v/>
      </c>
      <c r="GW105" s="187" t="str">
        <f t="shared" si="1558"/>
        <v/>
      </c>
      <c r="GX105" s="188" t="str">
        <f t="shared" si="1559"/>
        <v/>
      </c>
      <c r="GY105" s="187" t="str">
        <f t="shared" si="1560"/>
        <v/>
      </c>
      <c r="GZ105" s="222"/>
      <c r="HA105" s="222"/>
      <c r="HB105" s="303">
        <f>COUNTIF(GV$107:GV$114,GX114)+COUNTIF(GX$107:GX$114,GX114)</f>
        <v>0</v>
      </c>
      <c r="HC105" s="188" t="str">
        <f t="shared" si="1460"/>
        <v/>
      </c>
      <c r="HD105" s="188" t="str">
        <f>IF((HC105&lt;&gt;""),IF(OR($F105&lt;&gt;$G105,PrSettings!$M$4="●"),(($F105-$G105)=(GZ105-HA105))*1,0),"")</f>
        <v/>
      </c>
      <c r="HE105" s="188" t="str">
        <f t="shared" si="1561"/>
        <v/>
      </c>
      <c r="HF105" s="188" t="str">
        <f>IF(HC105&lt;&gt;"",IF(ABS($F105-$G105)&gt;=PrSettings!$M$7,(ABS($F105-$G105-GZ105+HA105)&lt;=1)*1,IF(AND(HC105,$F105=$G105,$F105&gt;=PrSettings!$M$6),(ABS(GZ105-$F105)&lt;=1)*1,IF(AND(HC105,$F105+$G105&gt;=PrSettings!$M$8),(ABS(GZ105-$F105)+ABS(HA105-$G105)&lt;=1)*1,""))),"")</f>
        <v/>
      </c>
      <c r="HG105" s="294" t="str">
        <f t="shared" si="1461"/>
        <v/>
      </c>
      <c r="HI105" s="186" t="str">
        <f t="shared" si="1562"/>
        <v/>
      </c>
      <c r="HJ105" s="187" t="str">
        <f t="shared" si="1563"/>
        <v/>
      </c>
      <c r="HK105" s="188" t="str">
        <f t="shared" si="1564"/>
        <v/>
      </c>
      <c r="HL105" s="187" t="str">
        <f t="shared" si="1565"/>
        <v/>
      </c>
      <c r="HM105" s="222"/>
      <c r="HN105" s="222"/>
      <c r="HO105" s="303">
        <f>COUNTIF(HI$107:HI$114,HK114)+COUNTIF(HK$107:HK$114,HK114)</f>
        <v>0</v>
      </c>
      <c r="HP105" s="188" t="str">
        <f t="shared" si="1462"/>
        <v/>
      </c>
      <c r="HQ105" s="188" t="str">
        <f>IF((HP105&lt;&gt;""),IF(OR($F105&lt;&gt;$G105,PrSettings!$M$4="●"),(($F105-$G105)=(HM105-HN105))*1,0),"")</f>
        <v/>
      </c>
      <c r="HR105" s="188" t="str">
        <f t="shared" si="1566"/>
        <v/>
      </c>
      <c r="HS105" s="188" t="str">
        <f>IF(HP105&lt;&gt;"",IF(ABS($F105-$G105)&gt;=PrSettings!$M$7,(ABS($F105-$G105-HM105+HN105)&lt;=1)*1,IF(AND(HP105,$F105=$G105,$F105&gt;=PrSettings!$M$6),(ABS(HM105-$F105)&lt;=1)*1,IF(AND(HP105,$F105+$G105&gt;=PrSettings!$M$8),(ABS(HM105-$F105)+ABS(HN105-$G105)&lt;=1)*1,""))),"")</f>
        <v/>
      </c>
      <c r="HT105" s="294" t="str">
        <f t="shared" si="1463"/>
        <v/>
      </c>
      <c r="HV105" s="186" t="str">
        <f t="shared" si="1567"/>
        <v/>
      </c>
      <c r="HW105" s="187" t="str">
        <f t="shared" si="1568"/>
        <v/>
      </c>
      <c r="HX105" s="188" t="str">
        <f t="shared" si="1569"/>
        <v/>
      </c>
      <c r="HY105" s="187" t="str">
        <f t="shared" si="1570"/>
        <v/>
      </c>
      <c r="HZ105" s="222"/>
      <c r="IA105" s="222"/>
      <c r="IB105" s="303">
        <f>COUNTIF(HV$107:HV$114,HX114)+COUNTIF(HX$107:HX$114,HX114)</f>
        <v>0</v>
      </c>
      <c r="IC105" s="188" t="str">
        <f t="shared" si="1464"/>
        <v/>
      </c>
      <c r="ID105" s="188" t="str">
        <f>IF((IC105&lt;&gt;""),IF(OR($F105&lt;&gt;$G105,PrSettings!$M$4="●"),(($F105-$G105)=(HZ105-IA105))*1,0),"")</f>
        <v/>
      </c>
      <c r="IE105" s="188" t="str">
        <f t="shared" si="1571"/>
        <v/>
      </c>
      <c r="IF105" s="188" t="str">
        <f>IF(IC105&lt;&gt;"",IF(ABS($F105-$G105)&gt;=PrSettings!$M$7,(ABS($F105-$G105-HZ105+IA105)&lt;=1)*1,IF(AND(IC105,$F105=$G105,$F105&gt;=PrSettings!$M$6),(ABS(HZ105-$F105)&lt;=1)*1,IF(AND(IC105,$F105+$G105&gt;=PrSettings!$M$8),(ABS(HZ105-$F105)+ABS(IA105-$G105)&lt;=1)*1,""))),"")</f>
        <v/>
      </c>
      <c r="IG105" s="294" t="str">
        <f t="shared" si="1465"/>
        <v/>
      </c>
      <c r="II105" s="186" t="str">
        <f t="shared" si="1572"/>
        <v/>
      </c>
      <c r="IJ105" s="187" t="str">
        <f t="shared" si="1573"/>
        <v/>
      </c>
      <c r="IK105" s="188" t="str">
        <f t="shared" si="1574"/>
        <v/>
      </c>
      <c r="IL105" s="187" t="str">
        <f t="shared" si="1575"/>
        <v/>
      </c>
      <c r="IM105" s="222"/>
      <c r="IN105" s="222"/>
      <c r="IO105" s="303">
        <f>COUNTIF(II$107:II$114,IK114)+COUNTIF(IK$107:IK$114,IK114)</f>
        <v>0</v>
      </c>
      <c r="IP105" s="188" t="str">
        <f t="shared" si="1466"/>
        <v/>
      </c>
      <c r="IQ105" s="188" t="str">
        <f>IF((IP105&lt;&gt;""),IF(OR($F105&lt;&gt;$G105,PrSettings!$M$4="●"),(($F105-$G105)=(IM105-IN105))*1,0),"")</f>
        <v/>
      </c>
      <c r="IR105" s="188" t="str">
        <f t="shared" si="1576"/>
        <v/>
      </c>
      <c r="IS105" s="188" t="str">
        <f>IF(IP105&lt;&gt;"",IF(ABS($F105-$G105)&gt;=PrSettings!$M$7,(ABS($F105-$G105-IM105+IN105)&lt;=1)*1,IF(AND(IP105,$F105=$G105,$F105&gt;=PrSettings!$M$6),(ABS(IM105-$F105)&lt;=1)*1,IF(AND(IP105,$F105+$G105&gt;=PrSettings!$M$8),(ABS(IM105-$F105)+ABS(IN105-$G105)&lt;=1)*1,""))),"")</f>
        <v/>
      </c>
      <c r="IT105" s="294" t="str">
        <f t="shared" si="1467"/>
        <v/>
      </c>
      <c r="IV105" s="186" t="str">
        <f t="shared" si="1577"/>
        <v/>
      </c>
      <c r="IW105" s="187" t="str">
        <f t="shared" si="1578"/>
        <v/>
      </c>
      <c r="IX105" s="188" t="str">
        <f t="shared" si="1579"/>
        <v/>
      </c>
      <c r="IY105" s="187" t="str">
        <f t="shared" si="1580"/>
        <v/>
      </c>
      <c r="IZ105" s="222"/>
      <c r="JA105" s="222"/>
      <c r="JB105" s="303">
        <f>COUNTIF(IV$107:IV$114,IX114)+COUNTIF(IX$107:IX$114,IX114)</f>
        <v>0</v>
      </c>
      <c r="JC105" s="188" t="str">
        <f t="shared" si="1468"/>
        <v/>
      </c>
      <c r="JD105" s="188" t="str">
        <f>IF((JC105&lt;&gt;""),IF(OR($F105&lt;&gt;$G105,PrSettings!$M$4="●"),(($F105-$G105)=(IZ105-JA105))*1,0),"")</f>
        <v/>
      </c>
      <c r="JE105" s="188" t="str">
        <f t="shared" si="1581"/>
        <v/>
      </c>
      <c r="JF105" s="188" t="str">
        <f>IF(JC105&lt;&gt;"",IF(ABS($F105-$G105)&gt;=PrSettings!$M$7,(ABS($F105-$G105-IZ105+JA105)&lt;=1)*1,IF(AND(JC105,$F105=$G105,$F105&gt;=PrSettings!$M$6),(ABS(IZ105-$F105)&lt;=1)*1,IF(AND(JC105,$F105+$G105&gt;=PrSettings!$M$8),(ABS(IZ105-$F105)+ABS(JA105-$G105)&lt;=1)*1,""))),"")</f>
        <v/>
      </c>
      <c r="JG105" s="294" t="str">
        <f t="shared" si="1469"/>
        <v/>
      </c>
      <c r="JI105" s="186" t="str">
        <f t="shared" si="1582"/>
        <v/>
      </c>
      <c r="JJ105" s="187" t="str">
        <f t="shared" si="1583"/>
        <v/>
      </c>
      <c r="JK105" s="188" t="str">
        <f t="shared" si="1584"/>
        <v/>
      </c>
      <c r="JL105" s="187" t="str">
        <f t="shared" si="1585"/>
        <v/>
      </c>
      <c r="JM105" s="222"/>
      <c r="JN105" s="222"/>
      <c r="JO105" s="303">
        <f>COUNTIF(JI$107:JI$114,JK114)+COUNTIF(JK$107:JK$114,JK114)</f>
        <v>0</v>
      </c>
      <c r="JP105" s="188" t="str">
        <f t="shared" si="1470"/>
        <v/>
      </c>
      <c r="JQ105" s="188" t="str">
        <f>IF((JP105&lt;&gt;""),IF(OR($F105&lt;&gt;$G105,PrSettings!$M$4="●"),(($F105-$G105)=(JM105-JN105))*1,0),"")</f>
        <v/>
      </c>
      <c r="JR105" s="188" t="str">
        <f t="shared" si="1586"/>
        <v/>
      </c>
      <c r="JS105" s="188" t="str">
        <f>IF(JP105&lt;&gt;"",IF(ABS($F105-$G105)&gt;=PrSettings!$M$7,(ABS($F105-$G105-JM105+JN105)&lt;=1)*1,IF(AND(JP105,$F105=$G105,$F105&gt;=PrSettings!$M$6),(ABS(JM105-$F105)&lt;=1)*1,IF(AND(JP105,$F105+$G105&gt;=PrSettings!$M$8),(ABS(JM105-$F105)+ABS(JN105-$G105)&lt;=1)*1,""))),"")</f>
        <v/>
      </c>
      <c r="JT105" s="294" t="str">
        <f t="shared" si="1471"/>
        <v/>
      </c>
      <c r="JV105" s="186" t="str">
        <f t="shared" si="1587"/>
        <v/>
      </c>
      <c r="JW105" s="187" t="str">
        <f t="shared" si="1588"/>
        <v/>
      </c>
      <c r="JX105" s="188" t="str">
        <f t="shared" si="1589"/>
        <v/>
      </c>
      <c r="JY105" s="187" t="str">
        <f t="shared" si="1590"/>
        <v/>
      </c>
      <c r="JZ105" s="222"/>
      <c r="KA105" s="222"/>
      <c r="KB105" s="303">
        <f>COUNTIF(JV$107:JV$114,JX114)+COUNTIF(JX$107:JX$114,JX114)</f>
        <v>0</v>
      </c>
      <c r="KC105" s="188" t="str">
        <f t="shared" si="1472"/>
        <v/>
      </c>
      <c r="KD105" s="188" t="str">
        <f>IF((KC105&lt;&gt;""),IF(OR($F105&lt;&gt;$G105,PrSettings!$M$4="●"),(($F105-$G105)=(JZ105-KA105))*1,0),"")</f>
        <v/>
      </c>
      <c r="KE105" s="188" t="str">
        <f t="shared" si="1591"/>
        <v/>
      </c>
      <c r="KF105" s="188" t="str">
        <f>IF(KC105&lt;&gt;"",IF(ABS($F105-$G105)&gt;=PrSettings!$M$7,(ABS($F105-$G105-JZ105+KA105)&lt;=1)*1,IF(AND(KC105,$F105=$G105,$F105&gt;=PrSettings!$M$6),(ABS(JZ105-$F105)&lt;=1)*1,IF(AND(KC105,$F105+$G105&gt;=PrSettings!$M$8),(ABS(JZ105-$F105)+ABS(KA105-$G105)&lt;=1)*1,""))),"")</f>
        <v/>
      </c>
      <c r="KG105" s="294" t="str">
        <f t="shared" si="1473"/>
        <v/>
      </c>
      <c r="KI105" s="186" t="str">
        <f t="shared" si="1592"/>
        <v/>
      </c>
      <c r="KJ105" s="187" t="str">
        <f t="shared" si="1593"/>
        <v/>
      </c>
      <c r="KK105" s="188" t="str">
        <f t="shared" si="1594"/>
        <v/>
      </c>
      <c r="KL105" s="187" t="str">
        <f t="shared" si="1595"/>
        <v/>
      </c>
      <c r="KM105" s="222"/>
      <c r="KN105" s="222"/>
      <c r="KO105" s="303">
        <f>COUNTIF(KI$107:KI$114,KK114)+COUNTIF(KK$107:KK$114,KK114)</f>
        <v>0</v>
      </c>
      <c r="KP105" s="188" t="str">
        <f t="shared" si="1474"/>
        <v/>
      </c>
      <c r="KQ105" s="188" t="str">
        <f>IF((KP105&lt;&gt;""),IF(OR($F105&lt;&gt;$G105,PrSettings!$M$4="●"),(($F105-$G105)=(KM105-KN105))*1,0),"")</f>
        <v/>
      </c>
      <c r="KR105" s="188" t="str">
        <f t="shared" si="1596"/>
        <v/>
      </c>
      <c r="KS105" s="188" t="str">
        <f>IF(KP105&lt;&gt;"",IF(ABS($F105-$G105)&gt;=PrSettings!$M$7,(ABS($F105-$G105-KM105+KN105)&lt;=1)*1,IF(AND(KP105,$F105=$G105,$F105&gt;=PrSettings!$M$6),(ABS(KM105-$F105)&lt;=1)*1,IF(AND(KP105,$F105+$G105&gt;=PrSettings!$M$8),(ABS(KM105-$F105)+ABS(KN105-$G105)&lt;=1)*1,""))),"")</f>
        <v/>
      </c>
      <c r="KT105" s="294" t="str">
        <f t="shared" si="1475"/>
        <v/>
      </c>
      <c r="KV105" s="186" t="str">
        <f t="shared" si="1597"/>
        <v/>
      </c>
      <c r="KW105" s="187" t="str">
        <f t="shared" si="1598"/>
        <v/>
      </c>
      <c r="KX105" s="188" t="str">
        <f t="shared" si="1599"/>
        <v/>
      </c>
      <c r="KY105" s="187" t="str">
        <f t="shared" si="1600"/>
        <v/>
      </c>
      <c r="KZ105" s="222"/>
      <c r="LA105" s="222"/>
      <c r="LB105" s="303">
        <f>COUNTIF(KV$107:KV$114,KX114)+COUNTIF(KX$107:KX$114,KX114)</f>
        <v>0</v>
      </c>
      <c r="LC105" s="188" t="str">
        <f t="shared" si="1476"/>
        <v/>
      </c>
      <c r="LD105" s="188" t="str">
        <f>IF((LC105&lt;&gt;""),IF(OR($F105&lt;&gt;$G105,PrSettings!$M$4="●"),(($F105-$G105)=(KZ105-LA105))*1,0),"")</f>
        <v/>
      </c>
      <c r="LE105" s="188" t="str">
        <f t="shared" si="1601"/>
        <v/>
      </c>
      <c r="LF105" s="188" t="str">
        <f>IF(LC105&lt;&gt;"",IF(ABS($F105-$G105)&gt;=PrSettings!$M$7,(ABS($F105-$G105-KZ105+LA105)&lt;=1)*1,IF(AND(LC105,$F105=$G105,$F105&gt;=PrSettings!$M$6),(ABS(KZ105-$F105)&lt;=1)*1,IF(AND(LC105,$F105+$G105&gt;=PrSettings!$M$8),(ABS(KZ105-$F105)+ABS(LA105-$G105)&lt;=1)*1,""))),"")</f>
        <v/>
      </c>
      <c r="LG105" s="294" t="str">
        <f t="shared" si="1477"/>
        <v/>
      </c>
      <c r="LI105" s="186" t="str">
        <f t="shared" si="1602"/>
        <v/>
      </c>
      <c r="LJ105" s="187" t="str">
        <f t="shared" si="1603"/>
        <v/>
      </c>
      <c r="LK105" s="188" t="str">
        <f t="shared" si="1604"/>
        <v/>
      </c>
      <c r="LL105" s="187" t="str">
        <f t="shared" si="1605"/>
        <v/>
      </c>
      <c r="LM105" s="222"/>
      <c r="LN105" s="222"/>
      <c r="LO105" s="303">
        <f>COUNTIF(LI$107:LI$114,LK114)+COUNTIF(LK$107:LK$114,LK114)</f>
        <v>0</v>
      </c>
      <c r="LP105" s="188" t="str">
        <f t="shared" si="1478"/>
        <v/>
      </c>
      <c r="LQ105" s="188" t="str">
        <f>IF((LP105&lt;&gt;""),IF(OR($F105&lt;&gt;$G105,PrSettings!$M$4="●"),(($F105-$G105)=(LM105-LN105))*1,0),"")</f>
        <v/>
      </c>
      <c r="LR105" s="188" t="str">
        <f t="shared" si="1606"/>
        <v/>
      </c>
      <c r="LS105" s="188" t="str">
        <f>IF(LP105&lt;&gt;"",IF(ABS($F105-$G105)&gt;=PrSettings!$M$7,(ABS($F105-$G105-LM105+LN105)&lt;=1)*1,IF(AND(LP105,$F105=$G105,$F105&gt;=PrSettings!$M$6),(ABS(LM105-$F105)&lt;=1)*1,IF(AND(LP105,$F105+$G105&gt;=PrSettings!$M$8),(ABS(LM105-$F105)+ABS(LN105-$G105)&lt;=1)*1,""))),"")</f>
        <v/>
      </c>
      <c r="LT105" s="294" t="str">
        <f t="shared" si="1479"/>
        <v/>
      </c>
      <c r="LV105" s="186" t="str">
        <f t="shared" si="1607"/>
        <v/>
      </c>
      <c r="LW105" s="187" t="str">
        <f t="shared" si="1608"/>
        <v/>
      </c>
      <c r="LX105" s="188" t="str">
        <f t="shared" si="1609"/>
        <v/>
      </c>
      <c r="LY105" s="187" t="str">
        <f t="shared" si="1610"/>
        <v/>
      </c>
      <c r="LZ105" s="222"/>
      <c r="MA105" s="222"/>
      <c r="MB105" s="303">
        <f>COUNTIF(LV$107:LV$114,LX114)+COUNTIF(LX$107:LX$114,LX114)</f>
        <v>0</v>
      </c>
      <c r="MC105" s="188" t="str">
        <f t="shared" si="1480"/>
        <v/>
      </c>
      <c r="MD105" s="188" t="str">
        <f>IF((MC105&lt;&gt;""),IF(OR($F105&lt;&gt;$G105,PrSettings!$M$4="●"),(($F105-$G105)=(LZ105-MA105))*1,0),"")</f>
        <v/>
      </c>
      <c r="ME105" s="188" t="str">
        <f t="shared" si="1611"/>
        <v/>
      </c>
      <c r="MF105" s="188" t="str">
        <f>IF(MC105&lt;&gt;"",IF(ABS($F105-$G105)&gt;=PrSettings!$M$7,(ABS($F105-$G105-LZ105+MA105)&lt;=1)*1,IF(AND(MC105,$F105=$G105,$F105&gt;=PrSettings!$M$6),(ABS(LZ105-$F105)&lt;=1)*1,IF(AND(MC105,$F105+$G105&gt;=PrSettings!$M$8),(ABS(LZ105-$F105)+ABS(MA105-$G105)&lt;=1)*1,""))),"")</f>
        <v/>
      </c>
      <c r="MG105" s="294" t="str">
        <f t="shared" si="1481"/>
        <v/>
      </c>
    </row>
    <row r="106" spans="1:345" s="22" customFormat="1" ht="24" customHeight="1">
      <c r="A106" s="183"/>
      <c r="B106" s="195" t="str">
        <f>Language!$E$215</f>
        <v>Round of 16</v>
      </c>
      <c r="C106" s="201"/>
      <c r="D106" s="201"/>
      <c r="E106" s="198"/>
      <c r="F106" s="202"/>
      <c r="G106" s="203"/>
      <c r="I106" s="195" t="str">
        <f t="shared" si="1404"/>
        <v>Round of 16</v>
      </c>
      <c r="J106" s="197"/>
      <c r="K106" s="197"/>
      <c r="L106" s="198"/>
      <c r="M106" s="226"/>
      <c r="N106" s="227"/>
      <c r="O106" s="199"/>
      <c r="P106" s="210"/>
      <c r="Q106" s="210"/>
      <c r="R106" s="198"/>
      <c r="S106" s="198"/>
      <c r="T106" s="211"/>
      <c r="V106" s="195" t="str">
        <f t="shared" si="1405"/>
        <v>Round of 16</v>
      </c>
      <c r="W106" s="197"/>
      <c r="X106" s="197"/>
      <c r="Y106" s="198"/>
      <c r="Z106" s="226"/>
      <c r="AA106" s="227"/>
      <c r="AB106" s="199"/>
      <c r="AC106" s="210"/>
      <c r="AD106" s="210"/>
      <c r="AE106" s="198"/>
      <c r="AF106" s="198"/>
      <c r="AG106" s="211"/>
      <c r="AI106" s="195" t="str">
        <f t="shared" si="1406"/>
        <v>Round of 16</v>
      </c>
      <c r="AJ106" s="197"/>
      <c r="AK106" s="197"/>
      <c r="AL106" s="198"/>
      <c r="AM106" s="226"/>
      <c r="AN106" s="227"/>
      <c r="AO106" s="199"/>
      <c r="AP106" s="210"/>
      <c r="AQ106" s="210"/>
      <c r="AR106" s="198"/>
      <c r="AS106" s="198"/>
      <c r="AT106" s="211"/>
      <c r="AV106" s="195" t="str">
        <f t="shared" si="1407"/>
        <v>Round of 16</v>
      </c>
      <c r="AW106" s="197"/>
      <c r="AX106" s="197"/>
      <c r="AY106" s="198"/>
      <c r="AZ106" s="226"/>
      <c r="BA106" s="227"/>
      <c r="BB106" s="199"/>
      <c r="BC106" s="210"/>
      <c r="BD106" s="210"/>
      <c r="BE106" s="198"/>
      <c r="BF106" s="198"/>
      <c r="BG106" s="211"/>
      <c r="BI106" s="195" t="str">
        <f t="shared" si="1408"/>
        <v>Round of 16</v>
      </c>
      <c r="BJ106" s="197"/>
      <c r="BK106" s="197"/>
      <c r="BL106" s="198"/>
      <c r="BM106" s="226"/>
      <c r="BN106" s="227"/>
      <c r="BO106" s="199"/>
      <c r="BP106" s="210"/>
      <c r="BQ106" s="210"/>
      <c r="BR106" s="198"/>
      <c r="BS106" s="198"/>
      <c r="BT106" s="211"/>
      <c r="BV106" s="195" t="str">
        <f t="shared" si="1409"/>
        <v>Round of 16</v>
      </c>
      <c r="BW106" s="197"/>
      <c r="BX106" s="197"/>
      <c r="BY106" s="198"/>
      <c r="BZ106" s="226"/>
      <c r="CA106" s="227"/>
      <c r="CB106" s="199"/>
      <c r="CC106" s="210"/>
      <c r="CD106" s="210"/>
      <c r="CE106" s="198"/>
      <c r="CF106" s="198"/>
      <c r="CG106" s="211"/>
      <c r="CI106" s="195" t="str">
        <f t="shared" si="1410"/>
        <v>Round of 16</v>
      </c>
      <c r="CJ106" s="197"/>
      <c r="CK106" s="197"/>
      <c r="CL106" s="198"/>
      <c r="CM106" s="226"/>
      <c r="CN106" s="227"/>
      <c r="CO106" s="199"/>
      <c r="CP106" s="210"/>
      <c r="CQ106" s="210"/>
      <c r="CR106" s="198"/>
      <c r="CS106" s="198"/>
      <c r="CT106" s="211"/>
      <c r="CV106" s="195" t="str">
        <f t="shared" si="1411"/>
        <v>Round of 16</v>
      </c>
      <c r="CW106" s="197"/>
      <c r="CX106" s="197"/>
      <c r="CY106" s="198"/>
      <c r="CZ106" s="226"/>
      <c r="DA106" s="227"/>
      <c r="DB106" s="199"/>
      <c r="DC106" s="210"/>
      <c r="DD106" s="210"/>
      <c r="DE106" s="198"/>
      <c r="DF106" s="198"/>
      <c r="DG106" s="211"/>
      <c r="DI106" s="195" t="str">
        <f t="shared" si="1412"/>
        <v>Round of 16</v>
      </c>
      <c r="DJ106" s="197"/>
      <c r="DK106" s="197"/>
      <c r="DL106" s="198"/>
      <c r="DM106" s="226"/>
      <c r="DN106" s="227"/>
      <c r="DO106" s="199"/>
      <c r="DP106" s="210"/>
      <c r="DQ106" s="210"/>
      <c r="DR106" s="198"/>
      <c r="DS106" s="198"/>
      <c r="DT106" s="211"/>
      <c r="DV106" s="195" t="str">
        <f t="shared" si="1413"/>
        <v>Round of 16</v>
      </c>
      <c r="DW106" s="197"/>
      <c r="DX106" s="197"/>
      <c r="DY106" s="198"/>
      <c r="DZ106" s="226"/>
      <c r="EA106" s="227"/>
      <c r="EB106" s="199"/>
      <c r="EC106" s="210"/>
      <c r="ED106" s="210"/>
      <c r="EE106" s="198"/>
      <c r="EF106" s="198"/>
      <c r="EG106" s="211"/>
      <c r="EI106" s="195" t="str">
        <f t="shared" si="1414"/>
        <v>Round of 16</v>
      </c>
      <c r="EJ106" s="197"/>
      <c r="EK106" s="197"/>
      <c r="EL106" s="198"/>
      <c r="EM106" s="226"/>
      <c r="EN106" s="227"/>
      <c r="EO106" s="199"/>
      <c r="EP106" s="210"/>
      <c r="EQ106" s="210"/>
      <c r="ER106" s="198"/>
      <c r="ES106" s="198"/>
      <c r="ET106" s="211"/>
      <c r="EV106" s="195" t="str">
        <f t="shared" si="1415"/>
        <v>Round of 16</v>
      </c>
      <c r="EW106" s="197"/>
      <c r="EX106" s="197"/>
      <c r="EY106" s="198"/>
      <c r="EZ106" s="226"/>
      <c r="FA106" s="227"/>
      <c r="FB106" s="199"/>
      <c r="FC106" s="210"/>
      <c r="FD106" s="210"/>
      <c r="FE106" s="198"/>
      <c r="FF106" s="198"/>
      <c r="FG106" s="211"/>
      <c r="FI106" s="195" t="str">
        <f t="shared" si="1416"/>
        <v>Round of 16</v>
      </c>
      <c r="FJ106" s="197"/>
      <c r="FK106" s="197"/>
      <c r="FL106" s="198"/>
      <c r="FM106" s="226"/>
      <c r="FN106" s="227"/>
      <c r="FO106" s="199"/>
      <c r="FP106" s="210"/>
      <c r="FQ106" s="210"/>
      <c r="FR106" s="198"/>
      <c r="FS106" s="198"/>
      <c r="FT106" s="211"/>
      <c r="FV106" s="195" t="str">
        <f t="shared" si="1417"/>
        <v>Round of 16</v>
      </c>
      <c r="FW106" s="197"/>
      <c r="FX106" s="197"/>
      <c r="FY106" s="198"/>
      <c r="FZ106" s="226"/>
      <c r="GA106" s="227"/>
      <c r="GB106" s="199"/>
      <c r="GC106" s="210"/>
      <c r="GD106" s="210"/>
      <c r="GE106" s="198"/>
      <c r="GF106" s="198"/>
      <c r="GG106" s="211"/>
      <c r="GI106" s="195" t="str">
        <f t="shared" si="1418"/>
        <v>Round of 16</v>
      </c>
      <c r="GJ106" s="197"/>
      <c r="GK106" s="197"/>
      <c r="GL106" s="198"/>
      <c r="GM106" s="226"/>
      <c r="GN106" s="227"/>
      <c r="GO106" s="199"/>
      <c r="GP106" s="210"/>
      <c r="GQ106" s="210"/>
      <c r="GR106" s="198"/>
      <c r="GS106" s="198"/>
      <c r="GT106" s="211"/>
      <c r="GV106" s="195" t="str">
        <f t="shared" si="1419"/>
        <v>Round of 16</v>
      </c>
      <c r="GW106" s="197"/>
      <c r="GX106" s="197"/>
      <c r="GY106" s="198"/>
      <c r="GZ106" s="226"/>
      <c r="HA106" s="227"/>
      <c r="HB106" s="199"/>
      <c r="HC106" s="210"/>
      <c r="HD106" s="210"/>
      <c r="HE106" s="198"/>
      <c r="HF106" s="198"/>
      <c r="HG106" s="211"/>
      <c r="HI106" s="195" t="str">
        <f t="shared" si="1420"/>
        <v>Round of 16</v>
      </c>
      <c r="HJ106" s="197"/>
      <c r="HK106" s="197"/>
      <c r="HL106" s="198"/>
      <c r="HM106" s="226"/>
      <c r="HN106" s="227"/>
      <c r="HO106" s="199"/>
      <c r="HP106" s="210"/>
      <c r="HQ106" s="210"/>
      <c r="HR106" s="198"/>
      <c r="HS106" s="198"/>
      <c r="HT106" s="211"/>
      <c r="HV106" s="195" t="str">
        <f t="shared" si="1421"/>
        <v>Round of 16</v>
      </c>
      <c r="HW106" s="197"/>
      <c r="HX106" s="197"/>
      <c r="HY106" s="198"/>
      <c r="HZ106" s="226"/>
      <c r="IA106" s="227"/>
      <c r="IB106" s="199"/>
      <c r="IC106" s="210"/>
      <c r="ID106" s="210"/>
      <c r="IE106" s="198"/>
      <c r="IF106" s="198"/>
      <c r="IG106" s="211"/>
      <c r="II106" s="195" t="str">
        <f t="shared" si="1422"/>
        <v>Round of 16</v>
      </c>
      <c r="IJ106" s="197"/>
      <c r="IK106" s="197"/>
      <c r="IL106" s="198"/>
      <c r="IM106" s="226"/>
      <c r="IN106" s="227"/>
      <c r="IO106" s="199"/>
      <c r="IP106" s="210"/>
      <c r="IQ106" s="210"/>
      <c r="IR106" s="198"/>
      <c r="IS106" s="198"/>
      <c r="IT106" s="211"/>
      <c r="IV106" s="195" t="str">
        <f t="shared" si="1423"/>
        <v>Round of 16</v>
      </c>
      <c r="IW106" s="197"/>
      <c r="IX106" s="197"/>
      <c r="IY106" s="198"/>
      <c r="IZ106" s="226"/>
      <c r="JA106" s="227"/>
      <c r="JB106" s="199"/>
      <c r="JC106" s="210"/>
      <c r="JD106" s="210"/>
      <c r="JE106" s="198"/>
      <c r="JF106" s="198"/>
      <c r="JG106" s="211"/>
      <c r="JI106" s="195" t="str">
        <f t="shared" si="1424"/>
        <v>Round of 16</v>
      </c>
      <c r="JJ106" s="197"/>
      <c r="JK106" s="197"/>
      <c r="JL106" s="198"/>
      <c r="JM106" s="226"/>
      <c r="JN106" s="227"/>
      <c r="JO106" s="199"/>
      <c r="JP106" s="210"/>
      <c r="JQ106" s="210"/>
      <c r="JR106" s="198"/>
      <c r="JS106" s="198"/>
      <c r="JT106" s="211"/>
      <c r="JV106" s="195" t="str">
        <f t="shared" si="1425"/>
        <v>Round of 16</v>
      </c>
      <c r="JW106" s="197"/>
      <c r="JX106" s="197"/>
      <c r="JY106" s="198"/>
      <c r="JZ106" s="226"/>
      <c r="KA106" s="227"/>
      <c r="KB106" s="199"/>
      <c r="KC106" s="210"/>
      <c r="KD106" s="210"/>
      <c r="KE106" s="198"/>
      <c r="KF106" s="198"/>
      <c r="KG106" s="211"/>
      <c r="KI106" s="195" t="str">
        <f t="shared" si="1426"/>
        <v>Round of 16</v>
      </c>
      <c r="KJ106" s="197"/>
      <c r="KK106" s="197"/>
      <c r="KL106" s="198"/>
      <c r="KM106" s="226"/>
      <c r="KN106" s="227"/>
      <c r="KO106" s="199"/>
      <c r="KP106" s="210"/>
      <c r="KQ106" s="210"/>
      <c r="KR106" s="198"/>
      <c r="KS106" s="198"/>
      <c r="KT106" s="211"/>
      <c r="KV106" s="195" t="str">
        <f t="shared" si="1427"/>
        <v>Round of 16</v>
      </c>
      <c r="KW106" s="197"/>
      <c r="KX106" s="197"/>
      <c r="KY106" s="198"/>
      <c r="KZ106" s="226"/>
      <c r="LA106" s="227"/>
      <c r="LB106" s="199"/>
      <c r="LC106" s="210"/>
      <c r="LD106" s="210"/>
      <c r="LE106" s="198"/>
      <c r="LF106" s="198"/>
      <c r="LG106" s="211"/>
      <c r="LI106" s="195" t="str">
        <f t="shared" si="1428"/>
        <v>Round of 16</v>
      </c>
      <c r="LJ106" s="197"/>
      <c r="LK106" s="197"/>
      <c r="LL106" s="198"/>
      <c r="LM106" s="226"/>
      <c r="LN106" s="227"/>
      <c r="LO106" s="199"/>
      <c r="LP106" s="210"/>
      <c r="LQ106" s="210"/>
      <c r="LR106" s="198"/>
      <c r="LS106" s="198"/>
      <c r="LT106" s="211"/>
      <c r="LV106" s="195" t="str">
        <f t="shared" si="1429"/>
        <v>Round of 16</v>
      </c>
      <c r="LW106" s="197"/>
      <c r="LX106" s="197"/>
      <c r="LY106" s="198"/>
      <c r="LZ106" s="226"/>
      <c r="MA106" s="227"/>
      <c r="MB106" s="199"/>
      <c r="MC106" s="210"/>
      <c r="MD106" s="210"/>
      <c r="ME106" s="198"/>
      <c r="MF106" s="198"/>
      <c r="MG106" s="211"/>
    </row>
    <row r="107" spans="1:345" s="22" customFormat="1">
      <c r="A107" s="183"/>
      <c r="B107" s="186" t="str">
        <f>IF(C107="","",INDEX(Groups!$C$7:$C$65,MATCH(C107,Groups!$D$7:$D$65,0)))</f>
        <v/>
      </c>
      <c r="C107" s="187" t="str">
        <f>'World Cup'!$B$60</f>
        <v/>
      </c>
      <c r="D107" s="188" t="str">
        <f>IF(E107="","",INDEX(Groups!$C$7:$C$65,MATCH(E107,Groups!$D$7:$D$65,0)))</f>
        <v/>
      </c>
      <c r="E107" s="187" t="str">
        <f>'World Cup'!$C$60</f>
        <v/>
      </c>
      <c r="F107" s="189" t="str">
        <f>IF(AND('World Cup'!$B$61&lt;&gt;"",'World Cup'!$C$61&lt;&gt;""),'World Cup'!$B$61,"")</f>
        <v/>
      </c>
      <c r="G107" s="190" t="str">
        <f>IF(AND('World Cup'!$B$61&lt;&gt;"",'World Cup'!$C$61&lt;&gt;""),'World Cup'!$C$61,"")</f>
        <v/>
      </c>
      <c r="I107" s="221"/>
      <c r="J107" s="187" t="str">
        <f>IF(I107="","",VLOOKUP(I107,Language!$D$5:$E$100,2,0))</f>
        <v/>
      </c>
      <c r="K107" s="222"/>
      <c r="L107" s="187" t="str">
        <f>IF(K107="","",VLOOKUP(K107,Language!$D$5:$E$100,2,0))</f>
        <v/>
      </c>
      <c r="M107" s="222"/>
      <c r="N107" s="222"/>
      <c r="O107" s="304">
        <f>COUNTIF(I$124:I$126,K124)+COUNTIF(K$124:K$126,K124)</f>
        <v>0</v>
      </c>
      <c r="P107" s="188" t="str">
        <f t="shared" ref="P107:P114" si="1612">IF((M107&lt;&gt;"")*(N107&lt;&gt;"")*((IFERROR(VLOOKUP(I107,$B$107:$F$114,5,0),"")&lt;&gt;"")+(IFERROR(VLOOKUP(I107,$D$107:$G$114,4,0),"")&lt;&gt;""))*((IFERROR(VLOOKUP(K107,$B$107:$F$114,5,0),"")&lt;&gt;"")+(IFERROR(VLOOKUP(K107,$D$107:$G$114,4,0),"")&lt;&gt;"")),IF(O132,"0",(P132+R132&gt;Q132+S132)*(M107&gt;N107)+(P132+R132=Q132+S132)*(M107=N107)+(P132+R132&lt;Q132+S132)*(M107&lt;N107)),"")</f>
        <v/>
      </c>
      <c r="Q107" s="188" t="str">
        <f>IF((P107&lt;&gt;""),IF(OR(P132+R132&lt;&gt;Q132+S132,PrSettings!$M$4="●"),((P132+R132-Q132-S132)=(M107-N107))*(P107=1),0),"")</f>
        <v/>
      </c>
      <c r="R107" s="188" t="str">
        <f>IF((Q107&lt;&gt;""),IF(P107="0",0,(P132+R132=M107)*(Q132+S132=N107)),"")</f>
        <v/>
      </c>
      <c r="S107" s="188" t="str">
        <f>IF(P107&lt;&gt;"",IF(O132,0,IF(ABS(P132+R132-Q132-S132)&gt;=PrSettings!$M$7,(ABS(P132+R132-Q132-S132-M107+N107)&lt;=1)*1,IF(AND(P107,$F107=$G107,P132+R132&gt;=PrSettings!$M$6),(ABS(M107-P132-R132)&lt;=1)*1,IF(AND(P107,P132+R132+Q132+S132&gt;=PrSettings!$M$8),(ABS(M107-P132-R132)+ABS(N107-Q132-S132)&lt;=1)*1,"")))),"")</f>
        <v/>
      </c>
      <c r="T107" s="209" t="str">
        <f>IF(($C$107&amp;$C$108&amp;$C$109&amp;$C$110&amp;$C$111&amp;$C$112&amp;$C$113&amp;$C$114&amp;$E$107&amp;$E$108&amp;$E$109&amp;$E$110&amp;$E$111&amp;$E$112&amp;$E$113&amp;$E$114&lt;&gt;"")*(I$107&amp;I$108&amp;I$109&amp;I$110&amp;I$111&amp;I$112&amp;I$113&amp;I$114&amp;K$107&amp;K$108&amp;K$109&amp;K$110&amp;K$111&amp;K$112&amp;K$113&amp;K$114&lt;&gt;"")*(I107&amp;K107&lt;&gt;""),IF(O90&lt;&gt;1,0,COUNTIF($B$107:$B$114,I107)+COUNTIF($D$107:$D$114,I107))+IF(O91&lt;&gt;1,0,COUNTIF($B$107:$B$114,K107)+COUNTIF($D$107:$D$114,K107)),"")</f>
        <v/>
      </c>
      <c r="V107" s="221"/>
      <c r="W107" s="187" t="str">
        <f>IF(V107="","",VLOOKUP(V107,Language!$D$5:$E$100,2,0))</f>
        <v/>
      </c>
      <c r="X107" s="222"/>
      <c r="Y107" s="187" t="str">
        <f>IF(X107="","",VLOOKUP(X107,Language!$D$5:$E$100,2,0))</f>
        <v/>
      </c>
      <c r="Z107" s="222"/>
      <c r="AA107" s="222"/>
      <c r="AB107" s="304">
        <f>COUNTIF(V$124:V$126,X124)+COUNTIF(X$124:X$126,X124)</f>
        <v>0</v>
      </c>
      <c r="AC107" s="188" t="str">
        <f t="shared" ref="AC107:AC114" si="1613">IF((Z107&lt;&gt;"")*(AA107&lt;&gt;"")*((IFERROR(VLOOKUP(V107,$B$107:$F$114,5,0),"")&lt;&gt;"")+(IFERROR(VLOOKUP(V107,$D$107:$G$114,4,0),"")&lt;&gt;""))*((IFERROR(VLOOKUP(X107,$B$107:$F$114,5,0),"")&lt;&gt;"")+(IFERROR(VLOOKUP(X107,$D$107:$G$114,4,0),"")&lt;&gt;"")),IF(AB132,"0",(AC132+AE132&gt;AD132+AF132)*(Z107&gt;AA107)+(AC132+AE132=AD132+AF132)*(Z107=AA107)+(AC132+AE132&lt;AD132+AF132)*(Z107&lt;AA107)),"")</f>
        <v/>
      </c>
      <c r="AD107" s="188" t="str">
        <f>IF((AC107&lt;&gt;""),IF(OR(AC132+AE132&lt;&gt;AD132+AF132,PrSettings!$M$4="●"),((AC132+AE132-AD132-AF132)=(Z107-AA107))*(AC107=1),0),"")</f>
        <v/>
      </c>
      <c r="AE107" s="188" t="str">
        <f>IF((AD107&lt;&gt;""),IF(AC107="0",0,(AC132+AE132=Z107)*(AD132+AF132=AA107)),"")</f>
        <v/>
      </c>
      <c r="AF107" s="188" t="str">
        <f>IF(AC107&lt;&gt;"",IF(AB132,0,IF(ABS(AC132+AE132-AD132-AF132)&gt;=PrSettings!$M$7,(ABS(AC132+AE132-AD132-AF132-Z107+AA107)&lt;=1)*1,IF(AND(AC107,$F107=$G107,AC132+AE132&gt;=PrSettings!$M$6),(ABS(Z107-AC132-AE132)&lt;=1)*1,IF(AND(AC107,AC132+AE132+AD132+AF132&gt;=PrSettings!$M$8),(ABS(Z107-AC132-AE132)+ABS(AA107-AD132-AF132)&lt;=1)*1,"")))),"")</f>
        <v/>
      </c>
      <c r="AG107" s="209" t="str">
        <f>IF(($C$107&amp;$C$108&amp;$C$109&amp;$C$110&amp;$C$111&amp;$C$112&amp;$C$113&amp;$C$114&amp;$E$107&amp;$E$108&amp;$E$109&amp;$E$110&amp;$E$111&amp;$E$112&amp;$E$113&amp;$E$114&lt;&gt;"")*(V$107&amp;V$108&amp;V$109&amp;V$110&amp;V$111&amp;V$112&amp;V$113&amp;V$114&amp;X$107&amp;X$108&amp;X$109&amp;X$110&amp;X$111&amp;X$112&amp;X$113&amp;X$114&lt;&gt;"")*(V107&amp;X107&lt;&gt;""),IF(AB90&lt;&gt;1,0,COUNTIF($B$107:$B$114,V107)+COUNTIF($D$107:$D$114,V107))+IF(AB91&lt;&gt;1,0,COUNTIF($B$107:$B$114,X107)+COUNTIF($D$107:$D$114,X107)),"")</f>
        <v/>
      </c>
      <c r="AI107" s="221"/>
      <c r="AJ107" s="187" t="str">
        <f>IF(AI107="","",VLOOKUP(AI107,Language!$D$5:$E$100,2,0))</f>
        <v/>
      </c>
      <c r="AK107" s="222"/>
      <c r="AL107" s="187" t="str">
        <f>IF(AK107="","",VLOOKUP(AK107,Language!$D$5:$E$100,2,0))</f>
        <v/>
      </c>
      <c r="AM107" s="222"/>
      <c r="AN107" s="222"/>
      <c r="AO107" s="304">
        <f>COUNTIF(AI$124:AI$126,AK124)+COUNTIF(AK$124:AK$126,AK124)</f>
        <v>0</v>
      </c>
      <c r="AP107" s="188" t="str">
        <f t="shared" ref="AP107:AP114" si="1614">IF((AM107&lt;&gt;"")*(AN107&lt;&gt;"")*((IFERROR(VLOOKUP(AI107,$B$107:$F$114,5,0),"")&lt;&gt;"")+(IFERROR(VLOOKUP(AI107,$D$107:$G$114,4,0),"")&lt;&gt;""))*((IFERROR(VLOOKUP(AK107,$B$107:$F$114,5,0),"")&lt;&gt;"")+(IFERROR(VLOOKUP(AK107,$D$107:$G$114,4,0),"")&lt;&gt;"")),IF(AO132,"0",(AP132+AR132&gt;AQ132+AS132)*(AM107&gt;AN107)+(AP132+AR132=AQ132+AS132)*(AM107=AN107)+(AP132+AR132&lt;AQ132+AS132)*(AM107&lt;AN107)),"")</f>
        <v/>
      </c>
      <c r="AQ107" s="188" t="str">
        <f>IF((AP107&lt;&gt;""),IF(OR(AP132+AR132&lt;&gt;AQ132+AS132,PrSettings!$M$4="●"),((AP132+AR132-AQ132-AS132)=(AM107-AN107))*(AP107=1),0),"")</f>
        <v/>
      </c>
      <c r="AR107" s="188" t="str">
        <f>IF((AQ107&lt;&gt;""),IF(AP107="0",0,(AP132+AR132=AM107)*(AQ132+AS132=AN107)),"")</f>
        <v/>
      </c>
      <c r="AS107" s="188" t="str">
        <f>IF(AP107&lt;&gt;"",IF(AO132,0,IF(ABS(AP132+AR132-AQ132-AS132)&gt;=PrSettings!$M$7,(ABS(AP132+AR132-AQ132-AS132-AM107+AN107)&lt;=1)*1,IF(AND(AP107,$F107=$G107,AP132+AR132&gt;=PrSettings!$M$6),(ABS(AM107-AP132-AR132)&lt;=1)*1,IF(AND(AP107,AP132+AR132+AQ132+AS132&gt;=PrSettings!$M$8),(ABS(AM107-AP132-AR132)+ABS(AN107-AQ132-AS132)&lt;=1)*1,"")))),"")</f>
        <v/>
      </c>
      <c r="AT107" s="209" t="str">
        <f>IF(($C$107&amp;$C$108&amp;$C$109&amp;$C$110&amp;$C$111&amp;$C$112&amp;$C$113&amp;$C$114&amp;$E$107&amp;$E$108&amp;$E$109&amp;$E$110&amp;$E$111&amp;$E$112&amp;$E$113&amp;$E$114&lt;&gt;"")*(AI$107&amp;AI$108&amp;AI$109&amp;AI$110&amp;AI$111&amp;AI$112&amp;AI$113&amp;AI$114&amp;AK$107&amp;AK$108&amp;AK$109&amp;AK$110&amp;AK$111&amp;AK$112&amp;AK$113&amp;AK$114&lt;&gt;"")*(AI107&amp;AK107&lt;&gt;""),IF(AO90&lt;&gt;1,0,COUNTIF($B$107:$B$114,AI107)+COUNTIF($D$107:$D$114,AI107))+IF(AO91&lt;&gt;1,0,COUNTIF($B$107:$B$114,AK107)+COUNTIF($D$107:$D$114,AK107)),"")</f>
        <v/>
      </c>
      <c r="AV107" s="221"/>
      <c r="AW107" s="187" t="str">
        <f>IF(AV107="","",VLOOKUP(AV107,Language!$D$5:$E$100,2,0))</f>
        <v/>
      </c>
      <c r="AX107" s="222"/>
      <c r="AY107" s="187" t="str">
        <f>IF(AX107="","",VLOOKUP(AX107,Language!$D$5:$E$100,2,0))</f>
        <v/>
      </c>
      <c r="AZ107" s="222"/>
      <c r="BA107" s="222"/>
      <c r="BB107" s="304">
        <f>COUNTIF(AV$124:AV$126,AX124)+COUNTIF(AX$124:AX$126,AX124)</f>
        <v>0</v>
      </c>
      <c r="BC107" s="188" t="str">
        <f t="shared" ref="BC107:BC114" si="1615">IF((AZ107&lt;&gt;"")*(BA107&lt;&gt;"")*((IFERROR(VLOOKUP(AV107,$B$107:$F$114,5,0),"")&lt;&gt;"")+(IFERROR(VLOOKUP(AV107,$D$107:$G$114,4,0),"")&lt;&gt;""))*((IFERROR(VLOOKUP(AX107,$B$107:$F$114,5,0),"")&lt;&gt;"")+(IFERROR(VLOOKUP(AX107,$D$107:$G$114,4,0),"")&lt;&gt;"")),IF(BB132,"0",(BC132+BE132&gt;BD132+BF132)*(AZ107&gt;BA107)+(BC132+BE132=BD132+BF132)*(AZ107=BA107)+(BC132+BE132&lt;BD132+BF132)*(AZ107&lt;BA107)),"")</f>
        <v/>
      </c>
      <c r="BD107" s="188" t="str">
        <f>IF((BC107&lt;&gt;""),IF(OR(BC132+BE132&lt;&gt;BD132+BF132,PrSettings!$M$4="●"),((BC132+BE132-BD132-BF132)=(AZ107-BA107))*(BC107=1),0),"")</f>
        <v/>
      </c>
      <c r="BE107" s="188" t="str">
        <f>IF((BD107&lt;&gt;""),IF(BC107="0",0,(BC132+BE132=AZ107)*(BD132+BF132=BA107)),"")</f>
        <v/>
      </c>
      <c r="BF107" s="188" t="str">
        <f>IF(BC107&lt;&gt;"",IF(BB132,0,IF(ABS(BC132+BE132-BD132-BF132)&gt;=PrSettings!$M$7,(ABS(BC132+BE132-BD132-BF132-AZ107+BA107)&lt;=1)*1,IF(AND(BC107,$F107=$G107,BC132+BE132&gt;=PrSettings!$M$6),(ABS(AZ107-BC132-BE132)&lt;=1)*1,IF(AND(BC107,BC132+BE132+BD132+BF132&gt;=PrSettings!$M$8),(ABS(AZ107-BC132-BE132)+ABS(BA107-BD132-BF132)&lt;=1)*1,"")))),"")</f>
        <v/>
      </c>
      <c r="BG107" s="209" t="str">
        <f>IF(($C$107&amp;$C$108&amp;$C$109&amp;$C$110&amp;$C$111&amp;$C$112&amp;$C$113&amp;$C$114&amp;$E$107&amp;$E$108&amp;$E$109&amp;$E$110&amp;$E$111&amp;$E$112&amp;$E$113&amp;$E$114&lt;&gt;"")*(AV$107&amp;AV$108&amp;AV$109&amp;AV$110&amp;AV$111&amp;AV$112&amp;AV$113&amp;AV$114&amp;AX$107&amp;AX$108&amp;AX$109&amp;AX$110&amp;AX$111&amp;AX$112&amp;AX$113&amp;AX$114&lt;&gt;"")*(AV107&amp;AX107&lt;&gt;""),IF(BB90&lt;&gt;1,0,COUNTIF($B$107:$B$114,AV107)+COUNTIF($D$107:$D$114,AV107))+IF(BB91&lt;&gt;1,0,COUNTIF($B$107:$B$114,AX107)+COUNTIF($D$107:$D$114,AX107)),"")</f>
        <v/>
      </c>
      <c r="BI107" s="221"/>
      <c r="BJ107" s="187" t="str">
        <f>IF(BI107="","",VLOOKUP(BI107,Language!$D$5:$E$100,2,0))</f>
        <v/>
      </c>
      <c r="BK107" s="222"/>
      <c r="BL107" s="187" t="str">
        <f>IF(BK107="","",VLOOKUP(BK107,Language!$D$5:$E$100,2,0))</f>
        <v/>
      </c>
      <c r="BM107" s="222"/>
      <c r="BN107" s="222"/>
      <c r="BO107" s="304">
        <f>COUNTIF(BI$124:BI$126,BK124)+COUNTIF(BK$124:BK$126,BK124)</f>
        <v>0</v>
      </c>
      <c r="BP107" s="188" t="str">
        <f t="shared" ref="BP107:BP114" si="1616">IF((BM107&lt;&gt;"")*(BN107&lt;&gt;"")*((IFERROR(VLOOKUP(BI107,$B$107:$F$114,5,0),"")&lt;&gt;"")+(IFERROR(VLOOKUP(BI107,$D$107:$G$114,4,0),"")&lt;&gt;""))*((IFERROR(VLOOKUP(BK107,$B$107:$F$114,5,0),"")&lt;&gt;"")+(IFERROR(VLOOKUP(BK107,$D$107:$G$114,4,0),"")&lt;&gt;"")),IF(BO132,"0",(BP132+BR132&gt;BQ132+BS132)*(BM107&gt;BN107)+(BP132+BR132=BQ132+BS132)*(BM107=BN107)+(BP132+BR132&lt;BQ132+BS132)*(BM107&lt;BN107)),"")</f>
        <v/>
      </c>
      <c r="BQ107" s="188" t="str">
        <f>IF((BP107&lt;&gt;""),IF(OR(BP132+BR132&lt;&gt;BQ132+BS132,PrSettings!$M$4="●"),((BP132+BR132-BQ132-BS132)=(BM107-BN107))*(BP107=1),0),"")</f>
        <v/>
      </c>
      <c r="BR107" s="188" t="str">
        <f>IF((BQ107&lt;&gt;""),IF(BP107="0",0,(BP132+BR132=BM107)*(BQ132+BS132=BN107)),"")</f>
        <v/>
      </c>
      <c r="BS107" s="188" t="str">
        <f>IF(BP107&lt;&gt;"",IF(BO132,0,IF(ABS(BP132+BR132-BQ132-BS132)&gt;=PrSettings!$M$7,(ABS(BP132+BR132-BQ132-BS132-BM107+BN107)&lt;=1)*1,IF(AND(BP107,$F107=$G107,BP132+BR132&gt;=PrSettings!$M$6),(ABS(BM107-BP132-BR132)&lt;=1)*1,IF(AND(BP107,BP132+BR132+BQ132+BS132&gt;=PrSettings!$M$8),(ABS(BM107-BP132-BR132)+ABS(BN107-BQ132-BS132)&lt;=1)*1,"")))),"")</f>
        <v/>
      </c>
      <c r="BT107" s="209" t="str">
        <f>IF(($C$107&amp;$C$108&amp;$C$109&amp;$C$110&amp;$C$111&amp;$C$112&amp;$C$113&amp;$C$114&amp;$E$107&amp;$E$108&amp;$E$109&amp;$E$110&amp;$E$111&amp;$E$112&amp;$E$113&amp;$E$114&lt;&gt;"")*(BI$107&amp;BI$108&amp;BI$109&amp;BI$110&amp;BI$111&amp;BI$112&amp;BI$113&amp;BI$114&amp;BK$107&amp;BK$108&amp;BK$109&amp;BK$110&amp;BK$111&amp;BK$112&amp;BK$113&amp;BK$114&lt;&gt;"")*(BI107&amp;BK107&lt;&gt;""),IF(BO90&lt;&gt;1,0,COUNTIF($B$107:$B$114,BI107)+COUNTIF($D$107:$D$114,BI107))+IF(BO91&lt;&gt;1,0,COUNTIF($B$107:$B$114,BK107)+COUNTIF($D$107:$D$114,BK107)),"")</f>
        <v/>
      </c>
      <c r="BV107" s="221"/>
      <c r="BW107" s="187" t="str">
        <f>IF(BV107="","",VLOOKUP(BV107,Language!$D$5:$E$100,2,0))</f>
        <v/>
      </c>
      <c r="BX107" s="222"/>
      <c r="BY107" s="187" t="str">
        <f>IF(BX107="","",VLOOKUP(BX107,Language!$D$5:$E$100,2,0))</f>
        <v/>
      </c>
      <c r="BZ107" s="222"/>
      <c r="CA107" s="222"/>
      <c r="CB107" s="304">
        <f>COUNTIF(BV$124:BV$126,BX124)+COUNTIF(BX$124:BX$126,BX124)</f>
        <v>0</v>
      </c>
      <c r="CC107" s="188" t="str">
        <f t="shared" ref="CC107:CC114" si="1617">IF((BZ107&lt;&gt;"")*(CA107&lt;&gt;"")*((IFERROR(VLOOKUP(BV107,$B$107:$F$114,5,0),"")&lt;&gt;"")+(IFERROR(VLOOKUP(BV107,$D$107:$G$114,4,0),"")&lt;&gt;""))*((IFERROR(VLOOKUP(BX107,$B$107:$F$114,5,0),"")&lt;&gt;"")+(IFERROR(VLOOKUP(BX107,$D$107:$G$114,4,0),"")&lt;&gt;"")),IF(CB132,"0",(CC132+CE132&gt;CD132+CF132)*(BZ107&gt;CA107)+(CC132+CE132=CD132+CF132)*(BZ107=CA107)+(CC132+CE132&lt;CD132+CF132)*(BZ107&lt;CA107)),"")</f>
        <v/>
      </c>
      <c r="CD107" s="188" t="str">
        <f>IF((CC107&lt;&gt;""),IF(OR(CC132+CE132&lt;&gt;CD132+CF132,PrSettings!$M$4="●"),((CC132+CE132-CD132-CF132)=(BZ107-CA107))*(CC107=1),0),"")</f>
        <v/>
      </c>
      <c r="CE107" s="188" t="str">
        <f>IF((CD107&lt;&gt;""),IF(CC107="0",0,(CC132+CE132=BZ107)*(CD132+CF132=CA107)),"")</f>
        <v/>
      </c>
      <c r="CF107" s="188" t="str">
        <f>IF(CC107&lt;&gt;"",IF(CB132,0,IF(ABS(CC132+CE132-CD132-CF132)&gt;=PrSettings!$M$7,(ABS(CC132+CE132-CD132-CF132-BZ107+CA107)&lt;=1)*1,IF(AND(CC107,$F107=$G107,CC132+CE132&gt;=PrSettings!$M$6),(ABS(BZ107-CC132-CE132)&lt;=1)*1,IF(AND(CC107,CC132+CE132+CD132+CF132&gt;=PrSettings!$M$8),(ABS(BZ107-CC132-CE132)+ABS(CA107-CD132-CF132)&lt;=1)*1,"")))),"")</f>
        <v/>
      </c>
      <c r="CG107" s="209" t="str">
        <f>IF(($C$107&amp;$C$108&amp;$C$109&amp;$C$110&amp;$C$111&amp;$C$112&amp;$C$113&amp;$C$114&amp;$E$107&amp;$E$108&amp;$E$109&amp;$E$110&amp;$E$111&amp;$E$112&amp;$E$113&amp;$E$114&lt;&gt;"")*(BV$107&amp;BV$108&amp;BV$109&amp;BV$110&amp;BV$111&amp;BV$112&amp;BV$113&amp;BV$114&amp;BX$107&amp;BX$108&amp;BX$109&amp;BX$110&amp;BX$111&amp;BX$112&amp;BX$113&amp;BX$114&lt;&gt;"")*(BV107&amp;BX107&lt;&gt;""),IF(CB90&lt;&gt;1,0,COUNTIF($B$107:$B$114,BV107)+COUNTIF($D$107:$D$114,BV107))+IF(CB91&lt;&gt;1,0,COUNTIF($B$107:$B$114,BX107)+COUNTIF($D$107:$D$114,BX107)),"")</f>
        <v/>
      </c>
      <c r="CI107" s="221"/>
      <c r="CJ107" s="187" t="str">
        <f>IF(CI107="","",VLOOKUP(CI107,Language!$D$5:$E$100,2,0))</f>
        <v/>
      </c>
      <c r="CK107" s="222"/>
      <c r="CL107" s="187" t="str">
        <f>IF(CK107="","",VLOOKUP(CK107,Language!$D$5:$E$100,2,0))</f>
        <v/>
      </c>
      <c r="CM107" s="222"/>
      <c r="CN107" s="222"/>
      <c r="CO107" s="304">
        <f>COUNTIF(CI$124:CI$126,CK124)+COUNTIF(CK$124:CK$126,CK124)</f>
        <v>0</v>
      </c>
      <c r="CP107" s="188" t="str">
        <f t="shared" ref="CP107:CP114" si="1618">IF((CM107&lt;&gt;"")*(CN107&lt;&gt;"")*((IFERROR(VLOOKUP(CI107,$B$107:$F$114,5,0),"")&lt;&gt;"")+(IFERROR(VLOOKUP(CI107,$D$107:$G$114,4,0),"")&lt;&gt;""))*((IFERROR(VLOOKUP(CK107,$B$107:$F$114,5,0),"")&lt;&gt;"")+(IFERROR(VLOOKUP(CK107,$D$107:$G$114,4,0),"")&lt;&gt;"")),IF(CO132,"0",(CP132+CR132&gt;CQ132+CS132)*(CM107&gt;CN107)+(CP132+CR132=CQ132+CS132)*(CM107=CN107)+(CP132+CR132&lt;CQ132+CS132)*(CM107&lt;CN107)),"")</f>
        <v/>
      </c>
      <c r="CQ107" s="188" t="str">
        <f>IF((CP107&lt;&gt;""),IF(OR(CP132+CR132&lt;&gt;CQ132+CS132,PrSettings!$M$4="●"),((CP132+CR132-CQ132-CS132)=(CM107-CN107))*(CP107=1),0),"")</f>
        <v/>
      </c>
      <c r="CR107" s="188" t="str">
        <f>IF((CQ107&lt;&gt;""),IF(CP107="0",0,(CP132+CR132=CM107)*(CQ132+CS132=CN107)),"")</f>
        <v/>
      </c>
      <c r="CS107" s="188" t="str">
        <f>IF(CP107&lt;&gt;"",IF(CO132,0,IF(ABS(CP132+CR132-CQ132-CS132)&gt;=PrSettings!$M$7,(ABS(CP132+CR132-CQ132-CS132-CM107+CN107)&lt;=1)*1,IF(AND(CP107,$F107=$G107,CP132+CR132&gt;=PrSettings!$M$6),(ABS(CM107-CP132-CR132)&lt;=1)*1,IF(AND(CP107,CP132+CR132+CQ132+CS132&gt;=PrSettings!$M$8),(ABS(CM107-CP132-CR132)+ABS(CN107-CQ132-CS132)&lt;=1)*1,"")))),"")</f>
        <v/>
      </c>
      <c r="CT107" s="209" t="str">
        <f>IF(($C$107&amp;$C$108&amp;$C$109&amp;$C$110&amp;$C$111&amp;$C$112&amp;$C$113&amp;$C$114&amp;$E$107&amp;$E$108&amp;$E$109&amp;$E$110&amp;$E$111&amp;$E$112&amp;$E$113&amp;$E$114&lt;&gt;"")*(CI$107&amp;CI$108&amp;CI$109&amp;CI$110&amp;CI$111&amp;CI$112&amp;CI$113&amp;CI$114&amp;CK$107&amp;CK$108&amp;CK$109&amp;CK$110&amp;CK$111&amp;CK$112&amp;CK$113&amp;CK$114&lt;&gt;"")*(CI107&amp;CK107&lt;&gt;""),IF(CO90&lt;&gt;1,0,COUNTIF($B$107:$B$114,CI107)+COUNTIF($D$107:$D$114,CI107))+IF(CO91&lt;&gt;1,0,COUNTIF($B$107:$B$114,CK107)+COUNTIF($D$107:$D$114,CK107)),"")</f>
        <v/>
      </c>
      <c r="CV107" s="221"/>
      <c r="CW107" s="187" t="str">
        <f>IF(CV107="","",VLOOKUP(CV107,Language!$D$5:$E$100,2,0))</f>
        <v/>
      </c>
      <c r="CX107" s="222"/>
      <c r="CY107" s="187" t="str">
        <f>IF(CX107="","",VLOOKUP(CX107,Language!$D$5:$E$100,2,0))</f>
        <v/>
      </c>
      <c r="CZ107" s="222"/>
      <c r="DA107" s="222"/>
      <c r="DB107" s="304">
        <f>COUNTIF(CV$124:CV$126,CX124)+COUNTIF(CX$124:CX$126,CX124)</f>
        <v>0</v>
      </c>
      <c r="DC107" s="188" t="str">
        <f t="shared" ref="DC107:DC114" si="1619">IF((CZ107&lt;&gt;"")*(DA107&lt;&gt;"")*((IFERROR(VLOOKUP(CV107,$B$107:$F$114,5,0),"")&lt;&gt;"")+(IFERROR(VLOOKUP(CV107,$D$107:$G$114,4,0),"")&lt;&gt;""))*((IFERROR(VLOOKUP(CX107,$B$107:$F$114,5,0),"")&lt;&gt;"")+(IFERROR(VLOOKUP(CX107,$D$107:$G$114,4,0),"")&lt;&gt;"")),IF(DB132,"0",(DC132+DE132&gt;DD132+DF132)*(CZ107&gt;DA107)+(DC132+DE132=DD132+DF132)*(CZ107=DA107)+(DC132+DE132&lt;DD132+DF132)*(CZ107&lt;DA107)),"")</f>
        <v/>
      </c>
      <c r="DD107" s="188" t="str">
        <f>IF((DC107&lt;&gt;""),IF(OR(DC132+DE132&lt;&gt;DD132+DF132,PrSettings!$M$4="●"),((DC132+DE132-DD132-DF132)=(CZ107-DA107))*(DC107=1),0),"")</f>
        <v/>
      </c>
      <c r="DE107" s="188" t="str">
        <f>IF((DD107&lt;&gt;""),IF(DC107="0",0,(DC132+DE132=CZ107)*(DD132+DF132=DA107)),"")</f>
        <v/>
      </c>
      <c r="DF107" s="188" t="str">
        <f>IF(DC107&lt;&gt;"",IF(DB132,0,IF(ABS(DC132+DE132-DD132-DF132)&gt;=PrSettings!$M$7,(ABS(DC132+DE132-DD132-DF132-CZ107+DA107)&lt;=1)*1,IF(AND(DC107,$F107=$G107,DC132+DE132&gt;=PrSettings!$M$6),(ABS(CZ107-DC132-DE132)&lt;=1)*1,IF(AND(DC107,DC132+DE132+DD132+DF132&gt;=PrSettings!$M$8),(ABS(CZ107-DC132-DE132)+ABS(DA107-DD132-DF132)&lt;=1)*1,"")))),"")</f>
        <v/>
      </c>
      <c r="DG107" s="209" t="str">
        <f>IF(($C$107&amp;$C$108&amp;$C$109&amp;$C$110&amp;$C$111&amp;$C$112&amp;$C$113&amp;$C$114&amp;$E$107&amp;$E$108&amp;$E$109&amp;$E$110&amp;$E$111&amp;$E$112&amp;$E$113&amp;$E$114&lt;&gt;"")*(CV$107&amp;CV$108&amp;CV$109&amp;CV$110&amp;CV$111&amp;CV$112&amp;CV$113&amp;CV$114&amp;CX$107&amp;CX$108&amp;CX$109&amp;CX$110&amp;CX$111&amp;CX$112&amp;CX$113&amp;CX$114&lt;&gt;"")*(CV107&amp;CX107&lt;&gt;""),IF(DB90&lt;&gt;1,0,COUNTIF($B$107:$B$114,CV107)+COUNTIF($D$107:$D$114,CV107))+IF(DB91&lt;&gt;1,0,COUNTIF($B$107:$B$114,CX107)+COUNTIF($D$107:$D$114,CX107)),"")</f>
        <v/>
      </c>
      <c r="DI107" s="221"/>
      <c r="DJ107" s="187" t="str">
        <f>IF(DI107="","",VLOOKUP(DI107,Language!$D$5:$E$100,2,0))</f>
        <v/>
      </c>
      <c r="DK107" s="222"/>
      <c r="DL107" s="187" t="str">
        <f>IF(DK107="","",VLOOKUP(DK107,Language!$D$5:$E$100,2,0))</f>
        <v/>
      </c>
      <c r="DM107" s="222"/>
      <c r="DN107" s="222"/>
      <c r="DO107" s="304">
        <f>COUNTIF(DI$124:DI$126,DK124)+COUNTIF(DK$124:DK$126,DK124)</f>
        <v>0</v>
      </c>
      <c r="DP107" s="188" t="str">
        <f t="shared" ref="DP107:DP114" si="1620">IF((DM107&lt;&gt;"")*(DN107&lt;&gt;"")*((IFERROR(VLOOKUP(DI107,$B$107:$F$114,5,0),"")&lt;&gt;"")+(IFERROR(VLOOKUP(DI107,$D$107:$G$114,4,0),"")&lt;&gt;""))*((IFERROR(VLOOKUP(DK107,$B$107:$F$114,5,0),"")&lt;&gt;"")+(IFERROR(VLOOKUP(DK107,$D$107:$G$114,4,0),"")&lt;&gt;"")),IF(DO132,"0",(DP132+DR132&gt;DQ132+DS132)*(DM107&gt;DN107)+(DP132+DR132=DQ132+DS132)*(DM107=DN107)+(DP132+DR132&lt;DQ132+DS132)*(DM107&lt;DN107)),"")</f>
        <v/>
      </c>
      <c r="DQ107" s="188" t="str">
        <f>IF((DP107&lt;&gt;""),IF(OR(DP132+DR132&lt;&gt;DQ132+DS132,PrSettings!$M$4="●"),((DP132+DR132-DQ132-DS132)=(DM107-DN107))*(DP107=1),0),"")</f>
        <v/>
      </c>
      <c r="DR107" s="188" t="str">
        <f>IF((DQ107&lt;&gt;""),IF(DP107="0",0,(DP132+DR132=DM107)*(DQ132+DS132=DN107)),"")</f>
        <v/>
      </c>
      <c r="DS107" s="188" t="str">
        <f>IF(DP107&lt;&gt;"",IF(DO132,0,IF(ABS(DP132+DR132-DQ132-DS132)&gt;=PrSettings!$M$7,(ABS(DP132+DR132-DQ132-DS132-DM107+DN107)&lt;=1)*1,IF(AND(DP107,$F107=$G107,DP132+DR132&gt;=PrSettings!$M$6),(ABS(DM107-DP132-DR132)&lt;=1)*1,IF(AND(DP107,DP132+DR132+DQ132+DS132&gt;=PrSettings!$M$8),(ABS(DM107-DP132-DR132)+ABS(DN107-DQ132-DS132)&lt;=1)*1,"")))),"")</f>
        <v/>
      </c>
      <c r="DT107" s="209" t="str">
        <f>IF(($C$107&amp;$C$108&amp;$C$109&amp;$C$110&amp;$C$111&amp;$C$112&amp;$C$113&amp;$C$114&amp;$E$107&amp;$E$108&amp;$E$109&amp;$E$110&amp;$E$111&amp;$E$112&amp;$E$113&amp;$E$114&lt;&gt;"")*(DI$107&amp;DI$108&amp;DI$109&amp;DI$110&amp;DI$111&amp;DI$112&amp;DI$113&amp;DI$114&amp;DK$107&amp;DK$108&amp;DK$109&amp;DK$110&amp;DK$111&amp;DK$112&amp;DK$113&amp;DK$114&lt;&gt;"")*(DI107&amp;DK107&lt;&gt;""),IF(DO90&lt;&gt;1,0,COUNTIF($B$107:$B$114,DI107)+COUNTIF($D$107:$D$114,DI107))+IF(DO91&lt;&gt;1,0,COUNTIF($B$107:$B$114,DK107)+COUNTIF($D$107:$D$114,DK107)),"")</f>
        <v/>
      </c>
      <c r="DV107" s="221"/>
      <c r="DW107" s="187" t="str">
        <f>IF(DV107="","",VLOOKUP(DV107,Language!$D$5:$E$100,2,0))</f>
        <v/>
      </c>
      <c r="DX107" s="222"/>
      <c r="DY107" s="187" t="str">
        <f>IF(DX107="","",VLOOKUP(DX107,Language!$D$5:$E$100,2,0))</f>
        <v/>
      </c>
      <c r="DZ107" s="222"/>
      <c r="EA107" s="222"/>
      <c r="EB107" s="304">
        <f>COUNTIF(DV$124:DV$126,DX124)+COUNTIF(DX$124:DX$126,DX124)</f>
        <v>0</v>
      </c>
      <c r="EC107" s="188" t="str">
        <f t="shared" ref="EC107:EC114" si="1621">IF((DZ107&lt;&gt;"")*(EA107&lt;&gt;"")*((IFERROR(VLOOKUP(DV107,$B$107:$F$114,5,0),"")&lt;&gt;"")+(IFERROR(VLOOKUP(DV107,$D$107:$G$114,4,0),"")&lt;&gt;""))*((IFERROR(VLOOKUP(DX107,$B$107:$F$114,5,0),"")&lt;&gt;"")+(IFERROR(VLOOKUP(DX107,$D$107:$G$114,4,0),"")&lt;&gt;"")),IF(EB132,"0",(EC132+EE132&gt;ED132+EF132)*(DZ107&gt;EA107)+(EC132+EE132=ED132+EF132)*(DZ107=EA107)+(EC132+EE132&lt;ED132+EF132)*(DZ107&lt;EA107)),"")</f>
        <v/>
      </c>
      <c r="ED107" s="188" t="str">
        <f>IF((EC107&lt;&gt;""),IF(OR(EC132+EE132&lt;&gt;ED132+EF132,PrSettings!$M$4="●"),((EC132+EE132-ED132-EF132)=(DZ107-EA107))*(EC107=1),0),"")</f>
        <v/>
      </c>
      <c r="EE107" s="188" t="str">
        <f>IF((ED107&lt;&gt;""),IF(EC107="0",0,(EC132+EE132=DZ107)*(ED132+EF132=EA107)),"")</f>
        <v/>
      </c>
      <c r="EF107" s="188" t="str">
        <f>IF(EC107&lt;&gt;"",IF(EB132,0,IF(ABS(EC132+EE132-ED132-EF132)&gt;=PrSettings!$M$7,(ABS(EC132+EE132-ED132-EF132-DZ107+EA107)&lt;=1)*1,IF(AND(EC107,$F107=$G107,EC132+EE132&gt;=PrSettings!$M$6),(ABS(DZ107-EC132-EE132)&lt;=1)*1,IF(AND(EC107,EC132+EE132+ED132+EF132&gt;=PrSettings!$M$8),(ABS(DZ107-EC132-EE132)+ABS(EA107-ED132-EF132)&lt;=1)*1,"")))),"")</f>
        <v/>
      </c>
      <c r="EG107" s="209" t="str">
        <f>IF(($C$107&amp;$C$108&amp;$C$109&amp;$C$110&amp;$C$111&amp;$C$112&amp;$C$113&amp;$C$114&amp;$E$107&amp;$E$108&amp;$E$109&amp;$E$110&amp;$E$111&amp;$E$112&amp;$E$113&amp;$E$114&lt;&gt;"")*(DV$107&amp;DV$108&amp;DV$109&amp;DV$110&amp;DV$111&amp;DV$112&amp;DV$113&amp;DV$114&amp;DX$107&amp;DX$108&amp;DX$109&amp;DX$110&amp;DX$111&amp;DX$112&amp;DX$113&amp;DX$114&lt;&gt;"")*(DV107&amp;DX107&lt;&gt;""),IF(EB90&lt;&gt;1,0,COUNTIF($B$107:$B$114,DV107)+COUNTIF($D$107:$D$114,DV107))+IF(EB91&lt;&gt;1,0,COUNTIF($B$107:$B$114,DX107)+COUNTIF($D$107:$D$114,DX107)),"")</f>
        <v/>
      </c>
      <c r="EI107" s="221"/>
      <c r="EJ107" s="187" t="str">
        <f>IF(EI107="","",VLOOKUP(EI107,Language!$D$5:$E$100,2,0))</f>
        <v/>
      </c>
      <c r="EK107" s="222"/>
      <c r="EL107" s="187" t="str">
        <f>IF(EK107="","",VLOOKUP(EK107,Language!$D$5:$E$100,2,0))</f>
        <v/>
      </c>
      <c r="EM107" s="222"/>
      <c r="EN107" s="222"/>
      <c r="EO107" s="304">
        <f>COUNTIF(EI$124:EI$126,EK124)+COUNTIF(EK$124:EK$126,EK124)</f>
        <v>0</v>
      </c>
      <c r="EP107" s="188" t="str">
        <f t="shared" ref="EP107:EP114" si="1622">IF((EM107&lt;&gt;"")*(EN107&lt;&gt;"")*((IFERROR(VLOOKUP(EI107,$B$107:$F$114,5,0),"")&lt;&gt;"")+(IFERROR(VLOOKUP(EI107,$D$107:$G$114,4,0),"")&lt;&gt;""))*((IFERROR(VLOOKUP(EK107,$B$107:$F$114,5,0),"")&lt;&gt;"")+(IFERROR(VLOOKUP(EK107,$D$107:$G$114,4,0),"")&lt;&gt;"")),IF(EO132,"0",(EP132+ER132&gt;EQ132+ES132)*(EM107&gt;EN107)+(EP132+ER132=EQ132+ES132)*(EM107=EN107)+(EP132+ER132&lt;EQ132+ES132)*(EM107&lt;EN107)),"")</f>
        <v/>
      </c>
      <c r="EQ107" s="188" t="str">
        <f>IF((EP107&lt;&gt;""),IF(OR(EP132+ER132&lt;&gt;EQ132+ES132,PrSettings!$M$4="●"),((EP132+ER132-EQ132-ES132)=(EM107-EN107))*(EP107=1),0),"")</f>
        <v/>
      </c>
      <c r="ER107" s="188" t="str">
        <f>IF((EQ107&lt;&gt;""),IF(EP107="0",0,(EP132+ER132=EM107)*(EQ132+ES132=EN107)),"")</f>
        <v/>
      </c>
      <c r="ES107" s="188" t="str">
        <f>IF(EP107&lt;&gt;"",IF(EO132,0,IF(ABS(EP132+ER132-EQ132-ES132)&gt;=PrSettings!$M$7,(ABS(EP132+ER132-EQ132-ES132-EM107+EN107)&lt;=1)*1,IF(AND(EP107,$F107=$G107,EP132+ER132&gt;=PrSettings!$M$6),(ABS(EM107-EP132-ER132)&lt;=1)*1,IF(AND(EP107,EP132+ER132+EQ132+ES132&gt;=PrSettings!$M$8),(ABS(EM107-EP132-ER132)+ABS(EN107-EQ132-ES132)&lt;=1)*1,"")))),"")</f>
        <v/>
      </c>
      <c r="ET107" s="209" t="str">
        <f>IF(($C$107&amp;$C$108&amp;$C$109&amp;$C$110&amp;$C$111&amp;$C$112&amp;$C$113&amp;$C$114&amp;$E$107&amp;$E$108&amp;$E$109&amp;$E$110&amp;$E$111&amp;$E$112&amp;$E$113&amp;$E$114&lt;&gt;"")*(EI$107&amp;EI$108&amp;EI$109&amp;EI$110&amp;EI$111&amp;EI$112&amp;EI$113&amp;EI$114&amp;EK$107&amp;EK$108&amp;EK$109&amp;EK$110&amp;EK$111&amp;EK$112&amp;EK$113&amp;EK$114&lt;&gt;"")*(EI107&amp;EK107&lt;&gt;""),IF(EO90&lt;&gt;1,0,COUNTIF($B$107:$B$114,EI107)+COUNTIF($D$107:$D$114,EI107))+IF(EO91&lt;&gt;1,0,COUNTIF($B$107:$B$114,EK107)+COUNTIF($D$107:$D$114,EK107)),"")</f>
        <v/>
      </c>
      <c r="EV107" s="221"/>
      <c r="EW107" s="187" t="str">
        <f>IF(EV107="","",VLOOKUP(EV107,Language!$D$5:$E$100,2,0))</f>
        <v/>
      </c>
      <c r="EX107" s="222"/>
      <c r="EY107" s="187" t="str">
        <f>IF(EX107="","",VLOOKUP(EX107,Language!$D$5:$E$100,2,0))</f>
        <v/>
      </c>
      <c r="EZ107" s="222"/>
      <c r="FA107" s="222"/>
      <c r="FB107" s="304">
        <f>COUNTIF(EV$124:EV$126,EX124)+COUNTIF(EX$124:EX$126,EX124)</f>
        <v>0</v>
      </c>
      <c r="FC107" s="188" t="str">
        <f t="shared" ref="FC107:FC114" si="1623">IF((EZ107&lt;&gt;"")*(FA107&lt;&gt;"")*((IFERROR(VLOOKUP(EV107,$B$107:$F$114,5,0),"")&lt;&gt;"")+(IFERROR(VLOOKUP(EV107,$D$107:$G$114,4,0),"")&lt;&gt;""))*((IFERROR(VLOOKUP(EX107,$B$107:$F$114,5,0),"")&lt;&gt;"")+(IFERROR(VLOOKUP(EX107,$D$107:$G$114,4,0),"")&lt;&gt;"")),IF(FB132,"0",(FC132+FE132&gt;FD132+FF132)*(EZ107&gt;FA107)+(FC132+FE132=FD132+FF132)*(EZ107=FA107)+(FC132+FE132&lt;FD132+FF132)*(EZ107&lt;FA107)),"")</f>
        <v/>
      </c>
      <c r="FD107" s="188" t="str">
        <f>IF((FC107&lt;&gt;""),IF(OR(FC132+FE132&lt;&gt;FD132+FF132,PrSettings!$M$4="●"),((FC132+FE132-FD132-FF132)=(EZ107-FA107))*(FC107=1),0),"")</f>
        <v/>
      </c>
      <c r="FE107" s="188" t="str">
        <f>IF((FD107&lt;&gt;""),IF(FC107="0",0,(FC132+FE132=EZ107)*(FD132+FF132=FA107)),"")</f>
        <v/>
      </c>
      <c r="FF107" s="188" t="str">
        <f>IF(FC107&lt;&gt;"",IF(FB132,0,IF(ABS(FC132+FE132-FD132-FF132)&gt;=PrSettings!$M$7,(ABS(FC132+FE132-FD132-FF132-EZ107+FA107)&lt;=1)*1,IF(AND(FC107,$F107=$G107,FC132+FE132&gt;=PrSettings!$M$6),(ABS(EZ107-FC132-FE132)&lt;=1)*1,IF(AND(FC107,FC132+FE132+FD132+FF132&gt;=PrSettings!$M$8),(ABS(EZ107-FC132-FE132)+ABS(FA107-FD132-FF132)&lt;=1)*1,"")))),"")</f>
        <v/>
      </c>
      <c r="FG107" s="209" t="str">
        <f>IF(($C$107&amp;$C$108&amp;$C$109&amp;$C$110&amp;$C$111&amp;$C$112&amp;$C$113&amp;$C$114&amp;$E$107&amp;$E$108&amp;$E$109&amp;$E$110&amp;$E$111&amp;$E$112&amp;$E$113&amp;$E$114&lt;&gt;"")*(EV$107&amp;EV$108&amp;EV$109&amp;EV$110&amp;EV$111&amp;EV$112&amp;EV$113&amp;EV$114&amp;EX$107&amp;EX$108&amp;EX$109&amp;EX$110&amp;EX$111&amp;EX$112&amp;EX$113&amp;EX$114&lt;&gt;"")*(EV107&amp;EX107&lt;&gt;""),IF(FB90&lt;&gt;1,0,COUNTIF($B$107:$B$114,EV107)+COUNTIF($D$107:$D$114,EV107))+IF(FB91&lt;&gt;1,0,COUNTIF($B$107:$B$114,EX107)+COUNTIF($D$107:$D$114,EX107)),"")</f>
        <v/>
      </c>
      <c r="FI107" s="221"/>
      <c r="FJ107" s="187" t="str">
        <f>IF(FI107="","",VLOOKUP(FI107,Language!$D$5:$E$100,2,0))</f>
        <v/>
      </c>
      <c r="FK107" s="222"/>
      <c r="FL107" s="187" t="str">
        <f>IF(FK107="","",VLOOKUP(FK107,Language!$D$5:$E$100,2,0))</f>
        <v/>
      </c>
      <c r="FM107" s="222"/>
      <c r="FN107" s="222"/>
      <c r="FO107" s="304">
        <f>COUNTIF(FI$124:FI$126,FK124)+COUNTIF(FK$124:FK$126,FK124)</f>
        <v>0</v>
      </c>
      <c r="FP107" s="188" t="str">
        <f t="shared" ref="FP107:FP114" si="1624">IF((FM107&lt;&gt;"")*(FN107&lt;&gt;"")*((IFERROR(VLOOKUP(FI107,$B$107:$F$114,5,0),"")&lt;&gt;"")+(IFERROR(VLOOKUP(FI107,$D$107:$G$114,4,0),"")&lt;&gt;""))*((IFERROR(VLOOKUP(FK107,$B$107:$F$114,5,0),"")&lt;&gt;"")+(IFERROR(VLOOKUP(FK107,$D$107:$G$114,4,0),"")&lt;&gt;"")),IF(FO132,"0",(FP132+FR132&gt;FQ132+FS132)*(FM107&gt;FN107)+(FP132+FR132=FQ132+FS132)*(FM107=FN107)+(FP132+FR132&lt;FQ132+FS132)*(FM107&lt;FN107)),"")</f>
        <v/>
      </c>
      <c r="FQ107" s="188" t="str">
        <f>IF((FP107&lt;&gt;""),IF(OR(FP132+FR132&lt;&gt;FQ132+FS132,PrSettings!$M$4="●"),((FP132+FR132-FQ132-FS132)=(FM107-FN107))*(FP107=1),0),"")</f>
        <v/>
      </c>
      <c r="FR107" s="188" t="str">
        <f>IF((FQ107&lt;&gt;""),IF(FP107="0",0,(FP132+FR132=FM107)*(FQ132+FS132=FN107)),"")</f>
        <v/>
      </c>
      <c r="FS107" s="188" t="str">
        <f>IF(FP107&lt;&gt;"",IF(FO132,0,IF(ABS(FP132+FR132-FQ132-FS132)&gt;=PrSettings!$M$7,(ABS(FP132+FR132-FQ132-FS132-FM107+FN107)&lt;=1)*1,IF(AND(FP107,$F107=$G107,FP132+FR132&gt;=PrSettings!$M$6),(ABS(FM107-FP132-FR132)&lt;=1)*1,IF(AND(FP107,FP132+FR132+FQ132+FS132&gt;=PrSettings!$M$8),(ABS(FM107-FP132-FR132)+ABS(FN107-FQ132-FS132)&lt;=1)*1,"")))),"")</f>
        <v/>
      </c>
      <c r="FT107" s="209" t="str">
        <f>IF(($C$107&amp;$C$108&amp;$C$109&amp;$C$110&amp;$C$111&amp;$C$112&amp;$C$113&amp;$C$114&amp;$E$107&amp;$E$108&amp;$E$109&amp;$E$110&amp;$E$111&amp;$E$112&amp;$E$113&amp;$E$114&lt;&gt;"")*(FI$107&amp;FI$108&amp;FI$109&amp;FI$110&amp;FI$111&amp;FI$112&amp;FI$113&amp;FI$114&amp;FK$107&amp;FK$108&amp;FK$109&amp;FK$110&amp;FK$111&amp;FK$112&amp;FK$113&amp;FK$114&lt;&gt;"")*(FI107&amp;FK107&lt;&gt;""),IF(FO90&lt;&gt;1,0,COUNTIF($B$107:$B$114,FI107)+COUNTIF($D$107:$D$114,FI107))+IF(FO91&lt;&gt;1,0,COUNTIF($B$107:$B$114,FK107)+COUNTIF($D$107:$D$114,FK107)),"")</f>
        <v/>
      </c>
      <c r="FV107" s="221"/>
      <c r="FW107" s="187" t="str">
        <f>IF(FV107="","",VLOOKUP(FV107,Language!$D$5:$E$100,2,0))</f>
        <v/>
      </c>
      <c r="FX107" s="222"/>
      <c r="FY107" s="187" t="str">
        <f>IF(FX107="","",VLOOKUP(FX107,Language!$D$5:$E$100,2,0))</f>
        <v/>
      </c>
      <c r="FZ107" s="222"/>
      <c r="GA107" s="222"/>
      <c r="GB107" s="304">
        <f>COUNTIF(FV$124:FV$126,FX124)+COUNTIF(FX$124:FX$126,FX124)</f>
        <v>0</v>
      </c>
      <c r="GC107" s="188" t="str">
        <f t="shared" ref="GC107:GC114" si="1625">IF((FZ107&lt;&gt;"")*(GA107&lt;&gt;"")*((IFERROR(VLOOKUP(FV107,$B$107:$F$114,5,0),"")&lt;&gt;"")+(IFERROR(VLOOKUP(FV107,$D$107:$G$114,4,0),"")&lt;&gt;""))*((IFERROR(VLOOKUP(FX107,$B$107:$F$114,5,0),"")&lt;&gt;"")+(IFERROR(VLOOKUP(FX107,$D$107:$G$114,4,0),"")&lt;&gt;"")),IF(GB132,"0",(GC132+GE132&gt;GD132+GF132)*(FZ107&gt;GA107)+(GC132+GE132=GD132+GF132)*(FZ107=GA107)+(GC132+GE132&lt;GD132+GF132)*(FZ107&lt;GA107)),"")</f>
        <v/>
      </c>
      <c r="GD107" s="188" t="str">
        <f>IF((GC107&lt;&gt;""),IF(OR(GC132+GE132&lt;&gt;GD132+GF132,PrSettings!$M$4="●"),((GC132+GE132-GD132-GF132)=(FZ107-GA107))*(GC107=1),0),"")</f>
        <v/>
      </c>
      <c r="GE107" s="188" t="str">
        <f>IF((GD107&lt;&gt;""),IF(GC107="0",0,(GC132+GE132=FZ107)*(GD132+GF132=GA107)),"")</f>
        <v/>
      </c>
      <c r="GF107" s="188" t="str">
        <f>IF(GC107&lt;&gt;"",IF(GB132,0,IF(ABS(GC132+GE132-GD132-GF132)&gt;=PrSettings!$M$7,(ABS(GC132+GE132-GD132-GF132-FZ107+GA107)&lt;=1)*1,IF(AND(GC107,$F107=$G107,GC132+GE132&gt;=PrSettings!$M$6),(ABS(FZ107-GC132-GE132)&lt;=1)*1,IF(AND(GC107,GC132+GE132+GD132+GF132&gt;=PrSettings!$M$8),(ABS(FZ107-GC132-GE132)+ABS(GA107-GD132-GF132)&lt;=1)*1,"")))),"")</f>
        <v/>
      </c>
      <c r="GG107" s="209" t="str">
        <f>IF(($C$107&amp;$C$108&amp;$C$109&amp;$C$110&amp;$C$111&amp;$C$112&amp;$C$113&amp;$C$114&amp;$E$107&amp;$E$108&amp;$E$109&amp;$E$110&amp;$E$111&amp;$E$112&amp;$E$113&amp;$E$114&lt;&gt;"")*(FV$107&amp;FV$108&amp;FV$109&amp;FV$110&amp;FV$111&amp;FV$112&amp;FV$113&amp;FV$114&amp;FX$107&amp;FX$108&amp;FX$109&amp;FX$110&amp;FX$111&amp;FX$112&amp;FX$113&amp;FX$114&lt;&gt;"")*(FV107&amp;FX107&lt;&gt;""),IF(GB90&lt;&gt;1,0,COUNTIF($B$107:$B$114,FV107)+COUNTIF($D$107:$D$114,FV107))+IF(GB91&lt;&gt;1,0,COUNTIF($B$107:$B$114,FX107)+COUNTIF($D$107:$D$114,FX107)),"")</f>
        <v/>
      </c>
      <c r="GI107" s="221"/>
      <c r="GJ107" s="187" t="str">
        <f>IF(GI107="","",VLOOKUP(GI107,Language!$D$5:$E$100,2,0))</f>
        <v/>
      </c>
      <c r="GK107" s="222"/>
      <c r="GL107" s="187" t="str">
        <f>IF(GK107="","",VLOOKUP(GK107,Language!$D$5:$E$100,2,0))</f>
        <v/>
      </c>
      <c r="GM107" s="222"/>
      <c r="GN107" s="222"/>
      <c r="GO107" s="304">
        <f>COUNTIF(GI$124:GI$126,GK124)+COUNTIF(GK$124:GK$126,GK124)</f>
        <v>0</v>
      </c>
      <c r="GP107" s="188" t="str">
        <f t="shared" ref="GP107:GP114" si="1626">IF((GM107&lt;&gt;"")*(GN107&lt;&gt;"")*((IFERROR(VLOOKUP(GI107,$B$107:$F$114,5,0),"")&lt;&gt;"")+(IFERROR(VLOOKUP(GI107,$D$107:$G$114,4,0),"")&lt;&gt;""))*((IFERROR(VLOOKUP(GK107,$B$107:$F$114,5,0),"")&lt;&gt;"")+(IFERROR(VLOOKUP(GK107,$D$107:$G$114,4,0),"")&lt;&gt;"")),IF(GO132,"0",(GP132+GR132&gt;GQ132+GS132)*(GM107&gt;GN107)+(GP132+GR132=GQ132+GS132)*(GM107=GN107)+(GP132+GR132&lt;GQ132+GS132)*(GM107&lt;GN107)),"")</f>
        <v/>
      </c>
      <c r="GQ107" s="188" t="str">
        <f>IF((GP107&lt;&gt;""),IF(OR(GP132+GR132&lt;&gt;GQ132+GS132,PrSettings!$M$4="●"),((GP132+GR132-GQ132-GS132)=(GM107-GN107))*(GP107=1),0),"")</f>
        <v/>
      </c>
      <c r="GR107" s="188" t="str">
        <f>IF((GQ107&lt;&gt;""),IF(GP107="0",0,(GP132+GR132=GM107)*(GQ132+GS132=GN107)),"")</f>
        <v/>
      </c>
      <c r="GS107" s="188" t="str">
        <f>IF(GP107&lt;&gt;"",IF(GO132,0,IF(ABS(GP132+GR132-GQ132-GS132)&gt;=PrSettings!$M$7,(ABS(GP132+GR132-GQ132-GS132-GM107+GN107)&lt;=1)*1,IF(AND(GP107,$F107=$G107,GP132+GR132&gt;=PrSettings!$M$6),(ABS(GM107-GP132-GR132)&lt;=1)*1,IF(AND(GP107,GP132+GR132+GQ132+GS132&gt;=PrSettings!$M$8),(ABS(GM107-GP132-GR132)+ABS(GN107-GQ132-GS132)&lt;=1)*1,"")))),"")</f>
        <v/>
      </c>
      <c r="GT107" s="209" t="str">
        <f>IF(($C$107&amp;$C$108&amp;$C$109&amp;$C$110&amp;$C$111&amp;$C$112&amp;$C$113&amp;$C$114&amp;$E$107&amp;$E$108&amp;$E$109&amp;$E$110&amp;$E$111&amp;$E$112&amp;$E$113&amp;$E$114&lt;&gt;"")*(GI$107&amp;GI$108&amp;GI$109&amp;GI$110&amp;GI$111&amp;GI$112&amp;GI$113&amp;GI$114&amp;GK$107&amp;GK$108&amp;GK$109&amp;GK$110&amp;GK$111&amp;GK$112&amp;GK$113&amp;GK$114&lt;&gt;"")*(GI107&amp;GK107&lt;&gt;""),IF(GO90&lt;&gt;1,0,COUNTIF($B$107:$B$114,GI107)+COUNTIF($D$107:$D$114,GI107))+IF(GO91&lt;&gt;1,0,COUNTIF($B$107:$B$114,GK107)+COUNTIF($D$107:$D$114,GK107)),"")</f>
        <v/>
      </c>
      <c r="GV107" s="221"/>
      <c r="GW107" s="187" t="str">
        <f>IF(GV107="","",VLOOKUP(GV107,Language!$D$5:$E$100,2,0))</f>
        <v/>
      </c>
      <c r="GX107" s="222"/>
      <c r="GY107" s="187" t="str">
        <f>IF(GX107="","",VLOOKUP(GX107,Language!$D$5:$E$100,2,0))</f>
        <v/>
      </c>
      <c r="GZ107" s="222"/>
      <c r="HA107" s="222"/>
      <c r="HB107" s="304">
        <f>COUNTIF(GV$124:GV$126,GX124)+COUNTIF(GX$124:GX$126,GX124)</f>
        <v>0</v>
      </c>
      <c r="HC107" s="188" t="str">
        <f t="shared" ref="HC107:HC114" si="1627">IF((GZ107&lt;&gt;"")*(HA107&lt;&gt;"")*((IFERROR(VLOOKUP(GV107,$B$107:$F$114,5,0),"")&lt;&gt;"")+(IFERROR(VLOOKUP(GV107,$D$107:$G$114,4,0),"")&lt;&gt;""))*((IFERROR(VLOOKUP(GX107,$B$107:$F$114,5,0),"")&lt;&gt;"")+(IFERROR(VLOOKUP(GX107,$D$107:$G$114,4,0),"")&lt;&gt;"")),IF(HB132,"0",(HC132+HE132&gt;HD132+HF132)*(GZ107&gt;HA107)+(HC132+HE132=HD132+HF132)*(GZ107=HA107)+(HC132+HE132&lt;HD132+HF132)*(GZ107&lt;HA107)),"")</f>
        <v/>
      </c>
      <c r="HD107" s="188" t="str">
        <f>IF((HC107&lt;&gt;""),IF(OR(HC132+HE132&lt;&gt;HD132+HF132,PrSettings!$M$4="●"),((HC132+HE132-HD132-HF132)=(GZ107-HA107))*(HC107=1),0),"")</f>
        <v/>
      </c>
      <c r="HE107" s="188" t="str">
        <f>IF((HD107&lt;&gt;""),IF(HC107="0",0,(HC132+HE132=GZ107)*(HD132+HF132=HA107)),"")</f>
        <v/>
      </c>
      <c r="HF107" s="188" t="str">
        <f>IF(HC107&lt;&gt;"",IF(HB132,0,IF(ABS(HC132+HE132-HD132-HF132)&gt;=PrSettings!$M$7,(ABS(HC132+HE132-HD132-HF132-GZ107+HA107)&lt;=1)*1,IF(AND(HC107,$F107=$G107,HC132+HE132&gt;=PrSettings!$M$6),(ABS(GZ107-HC132-HE132)&lt;=1)*1,IF(AND(HC107,HC132+HE132+HD132+HF132&gt;=PrSettings!$M$8),(ABS(GZ107-HC132-HE132)+ABS(HA107-HD132-HF132)&lt;=1)*1,"")))),"")</f>
        <v/>
      </c>
      <c r="HG107" s="209" t="str">
        <f>IF(($C$107&amp;$C$108&amp;$C$109&amp;$C$110&amp;$C$111&amp;$C$112&amp;$C$113&amp;$C$114&amp;$E$107&amp;$E$108&amp;$E$109&amp;$E$110&amp;$E$111&amp;$E$112&amp;$E$113&amp;$E$114&lt;&gt;"")*(GV$107&amp;GV$108&amp;GV$109&amp;GV$110&amp;GV$111&amp;GV$112&amp;GV$113&amp;GV$114&amp;GX$107&amp;GX$108&amp;GX$109&amp;GX$110&amp;GX$111&amp;GX$112&amp;GX$113&amp;GX$114&lt;&gt;"")*(GV107&amp;GX107&lt;&gt;""),IF(HB90&lt;&gt;1,0,COUNTIF($B$107:$B$114,GV107)+COUNTIF($D$107:$D$114,GV107))+IF(HB91&lt;&gt;1,0,COUNTIF($B$107:$B$114,GX107)+COUNTIF($D$107:$D$114,GX107)),"")</f>
        <v/>
      </c>
      <c r="HI107" s="221"/>
      <c r="HJ107" s="187" t="str">
        <f>IF(HI107="","",VLOOKUP(HI107,Language!$D$5:$E$100,2,0))</f>
        <v/>
      </c>
      <c r="HK107" s="222"/>
      <c r="HL107" s="187" t="str">
        <f>IF(HK107="","",VLOOKUP(HK107,Language!$D$5:$E$100,2,0))</f>
        <v/>
      </c>
      <c r="HM107" s="222"/>
      <c r="HN107" s="222"/>
      <c r="HO107" s="304">
        <f>COUNTIF(HI$124:HI$126,HK124)+COUNTIF(HK$124:HK$126,HK124)</f>
        <v>0</v>
      </c>
      <c r="HP107" s="188" t="str">
        <f t="shared" ref="HP107:HP114" si="1628">IF((HM107&lt;&gt;"")*(HN107&lt;&gt;"")*((IFERROR(VLOOKUP(HI107,$B$107:$F$114,5,0),"")&lt;&gt;"")+(IFERROR(VLOOKUP(HI107,$D$107:$G$114,4,0),"")&lt;&gt;""))*((IFERROR(VLOOKUP(HK107,$B$107:$F$114,5,0),"")&lt;&gt;"")+(IFERROR(VLOOKUP(HK107,$D$107:$G$114,4,0),"")&lt;&gt;"")),IF(HO132,"0",(HP132+HR132&gt;HQ132+HS132)*(HM107&gt;HN107)+(HP132+HR132=HQ132+HS132)*(HM107=HN107)+(HP132+HR132&lt;HQ132+HS132)*(HM107&lt;HN107)),"")</f>
        <v/>
      </c>
      <c r="HQ107" s="188" t="str">
        <f>IF((HP107&lt;&gt;""),IF(OR(HP132+HR132&lt;&gt;HQ132+HS132,PrSettings!$M$4="●"),((HP132+HR132-HQ132-HS132)=(HM107-HN107))*(HP107=1),0),"")</f>
        <v/>
      </c>
      <c r="HR107" s="188" t="str">
        <f>IF((HQ107&lt;&gt;""),IF(HP107="0",0,(HP132+HR132=HM107)*(HQ132+HS132=HN107)),"")</f>
        <v/>
      </c>
      <c r="HS107" s="188" t="str">
        <f>IF(HP107&lt;&gt;"",IF(HO132,0,IF(ABS(HP132+HR132-HQ132-HS132)&gt;=PrSettings!$M$7,(ABS(HP132+HR132-HQ132-HS132-HM107+HN107)&lt;=1)*1,IF(AND(HP107,$F107=$G107,HP132+HR132&gt;=PrSettings!$M$6),(ABS(HM107-HP132-HR132)&lt;=1)*1,IF(AND(HP107,HP132+HR132+HQ132+HS132&gt;=PrSettings!$M$8),(ABS(HM107-HP132-HR132)+ABS(HN107-HQ132-HS132)&lt;=1)*1,"")))),"")</f>
        <v/>
      </c>
      <c r="HT107" s="209" t="str">
        <f>IF(($C$107&amp;$C$108&amp;$C$109&amp;$C$110&amp;$C$111&amp;$C$112&amp;$C$113&amp;$C$114&amp;$E$107&amp;$E$108&amp;$E$109&amp;$E$110&amp;$E$111&amp;$E$112&amp;$E$113&amp;$E$114&lt;&gt;"")*(HI$107&amp;HI$108&amp;HI$109&amp;HI$110&amp;HI$111&amp;HI$112&amp;HI$113&amp;HI$114&amp;HK$107&amp;HK$108&amp;HK$109&amp;HK$110&amp;HK$111&amp;HK$112&amp;HK$113&amp;HK$114&lt;&gt;"")*(HI107&amp;HK107&lt;&gt;""),IF(HO90&lt;&gt;1,0,COUNTIF($B$107:$B$114,HI107)+COUNTIF($D$107:$D$114,HI107))+IF(HO91&lt;&gt;1,0,COUNTIF($B$107:$B$114,HK107)+COUNTIF($D$107:$D$114,HK107)),"")</f>
        <v/>
      </c>
      <c r="HV107" s="221"/>
      <c r="HW107" s="187" t="str">
        <f>IF(HV107="","",VLOOKUP(HV107,Language!$D$5:$E$100,2,0))</f>
        <v/>
      </c>
      <c r="HX107" s="222"/>
      <c r="HY107" s="187" t="str">
        <f>IF(HX107="","",VLOOKUP(HX107,Language!$D$5:$E$100,2,0))</f>
        <v/>
      </c>
      <c r="HZ107" s="222"/>
      <c r="IA107" s="222"/>
      <c r="IB107" s="304">
        <f>COUNTIF(HV$124:HV$126,HX124)+COUNTIF(HX$124:HX$126,HX124)</f>
        <v>0</v>
      </c>
      <c r="IC107" s="188" t="str">
        <f t="shared" ref="IC107:IC114" si="1629">IF((HZ107&lt;&gt;"")*(IA107&lt;&gt;"")*((IFERROR(VLOOKUP(HV107,$B$107:$F$114,5,0),"")&lt;&gt;"")+(IFERROR(VLOOKUP(HV107,$D$107:$G$114,4,0),"")&lt;&gt;""))*((IFERROR(VLOOKUP(HX107,$B$107:$F$114,5,0),"")&lt;&gt;"")+(IFERROR(VLOOKUP(HX107,$D$107:$G$114,4,0),"")&lt;&gt;"")),IF(IB132,"0",(IC132+IE132&gt;ID132+IF132)*(HZ107&gt;IA107)+(IC132+IE132=ID132+IF132)*(HZ107=IA107)+(IC132+IE132&lt;ID132+IF132)*(HZ107&lt;IA107)),"")</f>
        <v/>
      </c>
      <c r="ID107" s="188" t="str">
        <f>IF((IC107&lt;&gt;""),IF(OR(IC132+IE132&lt;&gt;ID132+IF132,PrSettings!$M$4="●"),((IC132+IE132-ID132-IF132)=(HZ107-IA107))*(IC107=1),0),"")</f>
        <v/>
      </c>
      <c r="IE107" s="188" t="str">
        <f>IF((ID107&lt;&gt;""),IF(IC107="0",0,(IC132+IE132=HZ107)*(ID132+IF132=IA107)),"")</f>
        <v/>
      </c>
      <c r="IF107" s="188" t="str">
        <f>IF(IC107&lt;&gt;"",IF(IB132,0,IF(ABS(IC132+IE132-ID132-IF132)&gt;=PrSettings!$M$7,(ABS(IC132+IE132-ID132-IF132-HZ107+IA107)&lt;=1)*1,IF(AND(IC107,$F107=$G107,IC132+IE132&gt;=PrSettings!$M$6),(ABS(HZ107-IC132-IE132)&lt;=1)*1,IF(AND(IC107,IC132+IE132+ID132+IF132&gt;=PrSettings!$M$8),(ABS(HZ107-IC132-IE132)+ABS(IA107-ID132-IF132)&lt;=1)*1,"")))),"")</f>
        <v/>
      </c>
      <c r="IG107" s="209" t="str">
        <f>IF(($C$107&amp;$C$108&amp;$C$109&amp;$C$110&amp;$C$111&amp;$C$112&amp;$C$113&amp;$C$114&amp;$E$107&amp;$E$108&amp;$E$109&amp;$E$110&amp;$E$111&amp;$E$112&amp;$E$113&amp;$E$114&lt;&gt;"")*(HV$107&amp;HV$108&amp;HV$109&amp;HV$110&amp;HV$111&amp;HV$112&amp;HV$113&amp;HV$114&amp;HX$107&amp;HX$108&amp;HX$109&amp;HX$110&amp;HX$111&amp;HX$112&amp;HX$113&amp;HX$114&lt;&gt;"")*(HV107&amp;HX107&lt;&gt;""),IF(IB90&lt;&gt;1,0,COUNTIF($B$107:$B$114,HV107)+COUNTIF($D$107:$D$114,HV107))+IF(IB91&lt;&gt;1,0,COUNTIF($B$107:$B$114,HX107)+COUNTIF($D$107:$D$114,HX107)),"")</f>
        <v/>
      </c>
      <c r="II107" s="221"/>
      <c r="IJ107" s="187" t="str">
        <f>IF(II107="","",VLOOKUP(II107,Language!$D$5:$E$100,2,0))</f>
        <v/>
      </c>
      <c r="IK107" s="222"/>
      <c r="IL107" s="187" t="str">
        <f>IF(IK107="","",VLOOKUP(IK107,Language!$D$5:$E$100,2,0))</f>
        <v/>
      </c>
      <c r="IM107" s="222"/>
      <c r="IN107" s="222"/>
      <c r="IO107" s="304">
        <f>COUNTIF(II$124:II$126,IK124)+COUNTIF(IK$124:IK$126,IK124)</f>
        <v>0</v>
      </c>
      <c r="IP107" s="188" t="str">
        <f t="shared" ref="IP107:IP114" si="1630">IF((IM107&lt;&gt;"")*(IN107&lt;&gt;"")*((IFERROR(VLOOKUP(II107,$B$107:$F$114,5,0),"")&lt;&gt;"")+(IFERROR(VLOOKUP(II107,$D$107:$G$114,4,0),"")&lt;&gt;""))*((IFERROR(VLOOKUP(IK107,$B$107:$F$114,5,0),"")&lt;&gt;"")+(IFERROR(VLOOKUP(IK107,$D$107:$G$114,4,0),"")&lt;&gt;"")),IF(IO132,"0",(IP132+IR132&gt;IQ132+IS132)*(IM107&gt;IN107)+(IP132+IR132=IQ132+IS132)*(IM107=IN107)+(IP132+IR132&lt;IQ132+IS132)*(IM107&lt;IN107)),"")</f>
        <v/>
      </c>
      <c r="IQ107" s="188" t="str">
        <f>IF((IP107&lt;&gt;""),IF(OR(IP132+IR132&lt;&gt;IQ132+IS132,PrSettings!$M$4="●"),((IP132+IR132-IQ132-IS132)=(IM107-IN107))*(IP107=1),0),"")</f>
        <v/>
      </c>
      <c r="IR107" s="188" t="str">
        <f>IF((IQ107&lt;&gt;""),IF(IP107="0",0,(IP132+IR132=IM107)*(IQ132+IS132=IN107)),"")</f>
        <v/>
      </c>
      <c r="IS107" s="188" t="str">
        <f>IF(IP107&lt;&gt;"",IF(IO132,0,IF(ABS(IP132+IR132-IQ132-IS132)&gt;=PrSettings!$M$7,(ABS(IP132+IR132-IQ132-IS132-IM107+IN107)&lt;=1)*1,IF(AND(IP107,$F107=$G107,IP132+IR132&gt;=PrSettings!$M$6),(ABS(IM107-IP132-IR132)&lt;=1)*1,IF(AND(IP107,IP132+IR132+IQ132+IS132&gt;=PrSettings!$M$8),(ABS(IM107-IP132-IR132)+ABS(IN107-IQ132-IS132)&lt;=1)*1,"")))),"")</f>
        <v/>
      </c>
      <c r="IT107" s="209" t="str">
        <f>IF(($C$107&amp;$C$108&amp;$C$109&amp;$C$110&amp;$C$111&amp;$C$112&amp;$C$113&amp;$C$114&amp;$E$107&amp;$E$108&amp;$E$109&amp;$E$110&amp;$E$111&amp;$E$112&amp;$E$113&amp;$E$114&lt;&gt;"")*(II$107&amp;II$108&amp;II$109&amp;II$110&amp;II$111&amp;II$112&amp;II$113&amp;II$114&amp;IK$107&amp;IK$108&amp;IK$109&amp;IK$110&amp;IK$111&amp;IK$112&amp;IK$113&amp;IK$114&lt;&gt;"")*(II107&amp;IK107&lt;&gt;""),IF(IO90&lt;&gt;1,0,COUNTIF($B$107:$B$114,II107)+COUNTIF($D$107:$D$114,II107))+IF(IO91&lt;&gt;1,0,COUNTIF($B$107:$B$114,IK107)+COUNTIF($D$107:$D$114,IK107)),"")</f>
        <v/>
      </c>
      <c r="IV107" s="221"/>
      <c r="IW107" s="187" t="str">
        <f>IF(IV107="","",VLOOKUP(IV107,Language!$D$5:$E$100,2,0))</f>
        <v/>
      </c>
      <c r="IX107" s="222"/>
      <c r="IY107" s="187" t="str">
        <f>IF(IX107="","",VLOOKUP(IX107,Language!$D$5:$E$100,2,0))</f>
        <v/>
      </c>
      <c r="IZ107" s="222"/>
      <c r="JA107" s="222"/>
      <c r="JB107" s="304">
        <f>COUNTIF(IV$124:IV$126,IX124)+COUNTIF(IX$124:IX$126,IX124)</f>
        <v>0</v>
      </c>
      <c r="JC107" s="188" t="str">
        <f t="shared" ref="JC107:JC114" si="1631">IF((IZ107&lt;&gt;"")*(JA107&lt;&gt;"")*((IFERROR(VLOOKUP(IV107,$B$107:$F$114,5,0),"")&lt;&gt;"")+(IFERROR(VLOOKUP(IV107,$D$107:$G$114,4,0),"")&lt;&gt;""))*((IFERROR(VLOOKUP(IX107,$B$107:$F$114,5,0),"")&lt;&gt;"")+(IFERROR(VLOOKUP(IX107,$D$107:$G$114,4,0),"")&lt;&gt;"")),IF(JB132,"0",(JC132+JE132&gt;JD132+JF132)*(IZ107&gt;JA107)+(JC132+JE132=JD132+JF132)*(IZ107=JA107)+(JC132+JE132&lt;JD132+JF132)*(IZ107&lt;JA107)),"")</f>
        <v/>
      </c>
      <c r="JD107" s="188" t="str">
        <f>IF((JC107&lt;&gt;""),IF(OR(JC132+JE132&lt;&gt;JD132+JF132,PrSettings!$M$4="●"),((JC132+JE132-JD132-JF132)=(IZ107-JA107))*(JC107=1),0),"")</f>
        <v/>
      </c>
      <c r="JE107" s="188" t="str">
        <f>IF((JD107&lt;&gt;""),IF(JC107="0",0,(JC132+JE132=IZ107)*(JD132+JF132=JA107)),"")</f>
        <v/>
      </c>
      <c r="JF107" s="188" t="str">
        <f>IF(JC107&lt;&gt;"",IF(JB132,0,IF(ABS(JC132+JE132-JD132-JF132)&gt;=PrSettings!$M$7,(ABS(JC132+JE132-JD132-JF132-IZ107+JA107)&lt;=1)*1,IF(AND(JC107,$F107=$G107,JC132+JE132&gt;=PrSettings!$M$6),(ABS(IZ107-JC132-JE132)&lt;=1)*1,IF(AND(JC107,JC132+JE132+JD132+JF132&gt;=PrSettings!$M$8),(ABS(IZ107-JC132-JE132)+ABS(JA107-JD132-JF132)&lt;=1)*1,"")))),"")</f>
        <v/>
      </c>
      <c r="JG107" s="209" t="str">
        <f>IF(($C$107&amp;$C$108&amp;$C$109&amp;$C$110&amp;$C$111&amp;$C$112&amp;$C$113&amp;$C$114&amp;$E$107&amp;$E$108&amp;$E$109&amp;$E$110&amp;$E$111&amp;$E$112&amp;$E$113&amp;$E$114&lt;&gt;"")*(IV$107&amp;IV$108&amp;IV$109&amp;IV$110&amp;IV$111&amp;IV$112&amp;IV$113&amp;IV$114&amp;IX$107&amp;IX$108&amp;IX$109&amp;IX$110&amp;IX$111&amp;IX$112&amp;IX$113&amp;IX$114&lt;&gt;"")*(IV107&amp;IX107&lt;&gt;""),IF(JB90&lt;&gt;1,0,COUNTIF($B$107:$B$114,IV107)+COUNTIF($D$107:$D$114,IV107))+IF(JB91&lt;&gt;1,0,COUNTIF($B$107:$B$114,IX107)+COUNTIF($D$107:$D$114,IX107)),"")</f>
        <v/>
      </c>
      <c r="JI107" s="221"/>
      <c r="JJ107" s="187" t="str">
        <f>IF(JI107="","",VLOOKUP(JI107,Language!$D$5:$E$100,2,0))</f>
        <v/>
      </c>
      <c r="JK107" s="222"/>
      <c r="JL107" s="187" t="str">
        <f>IF(JK107="","",VLOOKUP(JK107,Language!$D$5:$E$100,2,0))</f>
        <v/>
      </c>
      <c r="JM107" s="222"/>
      <c r="JN107" s="222"/>
      <c r="JO107" s="304">
        <f>COUNTIF(JI$124:JI$126,JK124)+COUNTIF(JK$124:JK$126,JK124)</f>
        <v>0</v>
      </c>
      <c r="JP107" s="188" t="str">
        <f t="shared" ref="JP107:JP114" si="1632">IF((JM107&lt;&gt;"")*(JN107&lt;&gt;"")*((IFERROR(VLOOKUP(JI107,$B$107:$F$114,5,0),"")&lt;&gt;"")+(IFERROR(VLOOKUP(JI107,$D$107:$G$114,4,0),"")&lt;&gt;""))*((IFERROR(VLOOKUP(JK107,$B$107:$F$114,5,0),"")&lt;&gt;"")+(IFERROR(VLOOKUP(JK107,$D$107:$G$114,4,0),"")&lt;&gt;"")),IF(JO132,"0",(JP132+JR132&gt;JQ132+JS132)*(JM107&gt;JN107)+(JP132+JR132=JQ132+JS132)*(JM107=JN107)+(JP132+JR132&lt;JQ132+JS132)*(JM107&lt;JN107)),"")</f>
        <v/>
      </c>
      <c r="JQ107" s="188" t="str">
        <f>IF((JP107&lt;&gt;""),IF(OR(JP132+JR132&lt;&gt;JQ132+JS132,PrSettings!$M$4="●"),((JP132+JR132-JQ132-JS132)=(JM107-JN107))*(JP107=1),0),"")</f>
        <v/>
      </c>
      <c r="JR107" s="188" t="str">
        <f>IF((JQ107&lt;&gt;""),IF(JP107="0",0,(JP132+JR132=JM107)*(JQ132+JS132=JN107)),"")</f>
        <v/>
      </c>
      <c r="JS107" s="188" t="str">
        <f>IF(JP107&lt;&gt;"",IF(JO132,0,IF(ABS(JP132+JR132-JQ132-JS132)&gt;=PrSettings!$M$7,(ABS(JP132+JR132-JQ132-JS132-JM107+JN107)&lt;=1)*1,IF(AND(JP107,$F107=$G107,JP132+JR132&gt;=PrSettings!$M$6),(ABS(JM107-JP132-JR132)&lt;=1)*1,IF(AND(JP107,JP132+JR132+JQ132+JS132&gt;=PrSettings!$M$8),(ABS(JM107-JP132-JR132)+ABS(JN107-JQ132-JS132)&lt;=1)*1,"")))),"")</f>
        <v/>
      </c>
      <c r="JT107" s="209" t="str">
        <f>IF(($C$107&amp;$C$108&amp;$C$109&amp;$C$110&amp;$C$111&amp;$C$112&amp;$C$113&amp;$C$114&amp;$E$107&amp;$E$108&amp;$E$109&amp;$E$110&amp;$E$111&amp;$E$112&amp;$E$113&amp;$E$114&lt;&gt;"")*(JI$107&amp;JI$108&amp;JI$109&amp;JI$110&amp;JI$111&amp;JI$112&amp;JI$113&amp;JI$114&amp;JK$107&amp;JK$108&amp;JK$109&amp;JK$110&amp;JK$111&amp;JK$112&amp;JK$113&amp;JK$114&lt;&gt;"")*(JI107&amp;JK107&lt;&gt;""),IF(JO90&lt;&gt;1,0,COUNTIF($B$107:$B$114,JI107)+COUNTIF($D$107:$D$114,JI107))+IF(JO91&lt;&gt;1,0,COUNTIF($B$107:$B$114,JK107)+COUNTIF($D$107:$D$114,JK107)),"")</f>
        <v/>
      </c>
      <c r="JV107" s="221"/>
      <c r="JW107" s="187" t="str">
        <f>IF(JV107="","",VLOOKUP(JV107,Language!$D$5:$E$100,2,0))</f>
        <v/>
      </c>
      <c r="JX107" s="222"/>
      <c r="JY107" s="187" t="str">
        <f>IF(JX107="","",VLOOKUP(JX107,Language!$D$5:$E$100,2,0))</f>
        <v/>
      </c>
      <c r="JZ107" s="222"/>
      <c r="KA107" s="222"/>
      <c r="KB107" s="304">
        <f>COUNTIF(JV$124:JV$126,JX124)+COUNTIF(JX$124:JX$126,JX124)</f>
        <v>0</v>
      </c>
      <c r="KC107" s="188" t="str">
        <f t="shared" ref="KC107:KC114" si="1633">IF((JZ107&lt;&gt;"")*(KA107&lt;&gt;"")*((IFERROR(VLOOKUP(JV107,$B$107:$F$114,5,0),"")&lt;&gt;"")+(IFERROR(VLOOKUP(JV107,$D$107:$G$114,4,0),"")&lt;&gt;""))*((IFERROR(VLOOKUP(JX107,$B$107:$F$114,5,0),"")&lt;&gt;"")+(IFERROR(VLOOKUP(JX107,$D$107:$G$114,4,0),"")&lt;&gt;"")),IF(KB132,"0",(KC132+KE132&gt;KD132+KF132)*(JZ107&gt;KA107)+(KC132+KE132=KD132+KF132)*(JZ107=KA107)+(KC132+KE132&lt;KD132+KF132)*(JZ107&lt;KA107)),"")</f>
        <v/>
      </c>
      <c r="KD107" s="188" t="str">
        <f>IF((KC107&lt;&gt;""),IF(OR(KC132+KE132&lt;&gt;KD132+KF132,PrSettings!$M$4="●"),((KC132+KE132-KD132-KF132)=(JZ107-KA107))*(KC107=1),0),"")</f>
        <v/>
      </c>
      <c r="KE107" s="188" t="str">
        <f>IF((KD107&lt;&gt;""),IF(KC107="0",0,(KC132+KE132=JZ107)*(KD132+KF132=KA107)),"")</f>
        <v/>
      </c>
      <c r="KF107" s="188" t="str">
        <f>IF(KC107&lt;&gt;"",IF(KB132,0,IF(ABS(KC132+KE132-KD132-KF132)&gt;=PrSettings!$M$7,(ABS(KC132+KE132-KD132-KF132-JZ107+KA107)&lt;=1)*1,IF(AND(KC107,$F107=$G107,KC132+KE132&gt;=PrSettings!$M$6),(ABS(JZ107-KC132-KE132)&lt;=1)*1,IF(AND(KC107,KC132+KE132+KD132+KF132&gt;=PrSettings!$M$8),(ABS(JZ107-KC132-KE132)+ABS(KA107-KD132-KF132)&lt;=1)*1,"")))),"")</f>
        <v/>
      </c>
      <c r="KG107" s="209" t="str">
        <f>IF(($C$107&amp;$C$108&amp;$C$109&amp;$C$110&amp;$C$111&amp;$C$112&amp;$C$113&amp;$C$114&amp;$E$107&amp;$E$108&amp;$E$109&amp;$E$110&amp;$E$111&amp;$E$112&amp;$E$113&amp;$E$114&lt;&gt;"")*(JV$107&amp;JV$108&amp;JV$109&amp;JV$110&amp;JV$111&amp;JV$112&amp;JV$113&amp;JV$114&amp;JX$107&amp;JX$108&amp;JX$109&amp;JX$110&amp;JX$111&amp;JX$112&amp;JX$113&amp;JX$114&lt;&gt;"")*(JV107&amp;JX107&lt;&gt;""),IF(KB90&lt;&gt;1,0,COUNTIF($B$107:$B$114,JV107)+COUNTIF($D$107:$D$114,JV107))+IF(KB91&lt;&gt;1,0,COUNTIF($B$107:$B$114,JX107)+COUNTIF($D$107:$D$114,JX107)),"")</f>
        <v/>
      </c>
      <c r="KI107" s="221"/>
      <c r="KJ107" s="187" t="str">
        <f>IF(KI107="","",VLOOKUP(KI107,Language!$D$5:$E$100,2,0))</f>
        <v/>
      </c>
      <c r="KK107" s="222"/>
      <c r="KL107" s="187" t="str">
        <f>IF(KK107="","",VLOOKUP(KK107,Language!$D$5:$E$100,2,0))</f>
        <v/>
      </c>
      <c r="KM107" s="222"/>
      <c r="KN107" s="222"/>
      <c r="KO107" s="304">
        <f>COUNTIF(KI$124:KI$126,KK124)+COUNTIF(KK$124:KK$126,KK124)</f>
        <v>0</v>
      </c>
      <c r="KP107" s="188" t="str">
        <f t="shared" ref="KP107:KP114" si="1634">IF((KM107&lt;&gt;"")*(KN107&lt;&gt;"")*((IFERROR(VLOOKUP(KI107,$B$107:$F$114,5,0),"")&lt;&gt;"")+(IFERROR(VLOOKUP(KI107,$D$107:$G$114,4,0),"")&lt;&gt;""))*((IFERROR(VLOOKUP(KK107,$B$107:$F$114,5,0),"")&lt;&gt;"")+(IFERROR(VLOOKUP(KK107,$D$107:$G$114,4,0),"")&lt;&gt;"")),IF(KO132,"0",(KP132+KR132&gt;KQ132+KS132)*(KM107&gt;KN107)+(KP132+KR132=KQ132+KS132)*(KM107=KN107)+(KP132+KR132&lt;KQ132+KS132)*(KM107&lt;KN107)),"")</f>
        <v/>
      </c>
      <c r="KQ107" s="188" t="str">
        <f>IF((KP107&lt;&gt;""),IF(OR(KP132+KR132&lt;&gt;KQ132+KS132,PrSettings!$M$4="●"),((KP132+KR132-KQ132-KS132)=(KM107-KN107))*(KP107=1),0),"")</f>
        <v/>
      </c>
      <c r="KR107" s="188" t="str">
        <f>IF((KQ107&lt;&gt;""),IF(KP107="0",0,(KP132+KR132=KM107)*(KQ132+KS132=KN107)),"")</f>
        <v/>
      </c>
      <c r="KS107" s="188" t="str">
        <f>IF(KP107&lt;&gt;"",IF(KO132,0,IF(ABS(KP132+KR132-KQ132-KS132)&gt;=PrSettings!$M$7,(ABS(KP132+KR132-KQ132-KS132-KM107+KN107)&lt;=1)*1,IF(AND(KP107,$F107=$G107,KP132+KR132&gt;=PrSettings!$M$6),(ABS(KM107-KP132-KR132)&lt;=1)*1,IF(AND(KP107,KP132+KR132+KQ132+KS132&gt;=PrSettings!$M$8),(ABS(KM107-KP132-KR132)+ABS(KN107-KQ132-KS132)&lt;=1)*1,"")))),"")</f>
        <v/>
      </c>
      <c r="KT107" s="209" t="str">
        <f>IF(($C$107&amp;$C$108&amp;$C$109&amp;$C$110&amp;$C$111&amp;$C$112&amp;$C$113&amp;$C$114&amp;$E$107&amp;$E$108&amp;$E$109&amp;$E$110&amp;$E$111&amp;$E$112&amp;$E$113&amp;$E$114&lt;&gt;"")*(KI$107&amp;KI$108&amp;KI$109&amp;KI$110&amp;KI$111&amp;KI$112&amp;KI$113&amp;KI$114&amp;KK$107&amp;KK$108&amp;KK$109&amp;KK$110&amp;KK$111&amp;KK$112&amp;KK$113&amp;KK$114&lt;&gt;"")*(KI107&amp;KK107&lt;&gt;""),IF(KO90&lt;&gt;1,0,COUNTIF($B$107:$B$114,KI107)+COUNTIF($D$107:$D$114,KI107))+IF(KO91&lt;&gt;1,0,COUNTIF($B$107:$B$114,KK107)+COUNTIF($D$107:$D$114,KK107)),"")</f>
        <v/>
      </c>
      <c r="KV107" s="221"/>
      <c r="KW107" s="187" t="str">
        <f>IF(KV107="","",VLOOKUP(KV107,Language!$D$5:$E$100,2,0))</f>
        <v/>
      </c>
      <c r="KX107" s="222"/>
      <c r="KY107" s="187" t="str">
        <f>IF(KX107="","",VLOOKUP(KX107,Language!$D$5:$E$100,2,0))</f>
        <v/>
      </c>
      <c r="KZ107" s="222"/>
      <c r="LA107" s="222"/>
      <c r="LB107" s="304">
        <f>COUNTIF(KV$124:KV$126,KX124)+COUNTIF(KX$124:KX$126,KX124)</f>
        <v>0</v>
      </c>
      <c r="LC107" s="188" t="str">
        <f t="shared" ref="LC107:LC114" si="1635">IF((KZ107&lt;&gt;"")*(LA107&lt;&gt;"")*((IFERROR(VLOOKUP(KV107,$B$107:$F$114,5,0),"")&lt;&gt;"")+(IFERROR(VLOOKUP(KV107,$D$107:$G$114,4,0),"")&lt;&gt;""))*((IFERROR(VLOOKUP(KX107,$B$107:$F$114,5,0),"")&lt;&gt;"")+(IFERROR(VLOOKUP(KX107,$D$107:$G$114,4,0),"")&lt;&gt;"")),IF(LB132,"0",(LC132+LE132&gt;LD132+LF132)*(KZ107&gt;LA107)+(LC132+LE132=LD132+LF132)*(KZ107=LA107)+(LC132+LE132&lt;LD132+LF132)*(KZ107&lt;LA107)),"")</f>
        <v/>
      </c>
      <c r="LD107" s="188" t="str">
        <f>IF((LC107&lt;&gt;""),IF(OR(LC132+LE132&lt;&gt;LD132+LF132,PrSettings!$M$4="●"),((LC132+LE132-LD132-LF132)=(KZ107-LA107))*(LC107=1),0),"")</f>
        <v/>
      </c>
      <c r="LE107" s="188" t="str">
        <f>IF((LD107&lt;&gt;""),IF(LC107="0",0,(LC132+LE132=KZ107)*(LD132+LF132=LA107)),"")</f>
        <v/>
      </c>
      <c r="LF107" s="188" t="str">
        <f>IF(LC107&lt;&gt;"",IF(LB132,0,IF(ABS(LC132+LE132-LD132-LF132)&gt;=PrSettings!$M$7,(ABS(LC132+LE132-LD132-LF132-KZ107+LA107)&lt;=1)*1,IF(AND(LC107,$F107=$G107,LC132+LE132&gt;=PrSettings!$M$6),(ABS(KZ107-LC132-LE132)&lt;=1)*1,IF(AND(LC107,LC132+LE132+LD132+LF132&gt;=PrSettings!$M$8),(ABS(KZ107-LC132-LE132)+ABS(LA107-LD132-LF132)&lt;=1)*1,"")))),"")</f>
        <v/>
      </c>
      <c r="LG107" s="209" t="str">
        <f>IF(($C$107&amp;$C$108&amp;$C$109&amp;$C$110&amp;$C$111&amp;$C$112&amp;$C$113&amp;$C$114&amp;$E$107&amp;$E$108&amp;$E$109&amp;$E$110&amp;$E$111&amp;$E$112&amp;$E$113&amp;$E$114&lt;&gt;"")*(KV$107&amp;KV$108&amp;KV$109&amp;KV$110&amp;KV$111&amp;KV$112&amp;KV$113&amp;KV$114&amp;KX$107&amp;KX$108&amp;KX$109&amp;KX$110&amp;KX$111&amp;KX$112&amp;KX$113&amp;KX$114&lt;&gt;"")*(KV107&amp;KX107&lt;&gt;""),IF(LB90&lt;&gt;1,0,COUNTIF($B$107:$B$114,KV107)+COUNTIF($D$107:$D$114,KV107))+IF(LB91&lt;&gt;1,0,COUNTIF($B$107:$B$114,KX107)+COUNTIF($D$107:$D$114,KX107)),"")</f>
        <v/>
      </c>
      <c r="LI107" s="221"/>
      <c r="LJ107" s="187" t="str">
        <f>IF(LI107="","",VLOOKUP(LI107,Language!$D$5:$E$100,2,0))</f>
        <v/>
      </c>
      <c r="LK107" s="222"/>
      <c r="LL107" s="187" t="str">
        <f>IF(LK107="","",VLOOKUP(LK107,Language!$D$5:$E$100,2,0))</f>
        <v/>
      </c>
      <c r="LM107" s="222"/>
      <c r="LN107" s="222"/>
      <c r="LO107" s="304">
        <f>COUNTIF(LI$124:LI$126,LK124)+COUNTIF(LK$124:LK$126,LK124)</f>
        <v>0</v>
      </c>
      <c r="LP107" s="188" t="str">
        <f t="shared" ref="LP107:LP114" si="1636">IF((LM107&lt;&gt;"")*(LN107&lt;&gt;"")*((IFERROR(VLOOKUP(LI107,$B$107:$F$114,5,0),"")&lt;&gt;"")+(IFERROR(VLOOKUP(LI107,$D$107:$G$114,4,0),"")&lt;&gt;""))*((IFERROR(VLOOKUP(LK107,$B$107:$F$114,5,0),"")&lt;&gt;"")+(IFERROR(VLOOKUP(LK107,$D$107:$G$114,4,0),"")&lt;&gt;"")),IF(LO132,"0",(LP132+LR132&gt;LQ132+LS132)*(LM107&gt;LN107)+(LP132+LR132=LQ132+LS132)*(LM107=LN107)+(LP132+LR132&lt;LQ132+LS132)*(LM107&lt;LN107)),"")</f>
        <v/>
      </c>
      <c r="LQ107" s="188" t="str">
        <f>IF((LP107&lt;&gt;""),IF(OR(LP132+LR132&lt;&gt;LQ132+LS132,PrSettings!$M$4="●"),((LP132+LR132-LQ132-LS132)=(LM107-LN107))*(LP107=1),0),"")</f>
        <v/>
      </c>
      <c r="LR107" s="188" t="str">
        <f>IF((LQ107&lt;&gt;""),IF(LP107="0",0,(LP132+LR132=LM107)*(LQ132+LS132=LN107)),"")</f>
        <v/>
      </c>
      <c r="LS107" s="188" t="str">
        <f>IF(LP107&lt;&gt;"",IF(LO132,0,IF(ABS(LP132+LR132-LQ132-LS132)&gt;=PrSettings!$M$7,(ABS(LP132+LR132-LQ132-LS132-LM107+LN107)&lt;=1)*1,IF(AND(LP107,$F107=$G107,LP132+LR132&gt;=PrSettings!$M$6),(ABS(LM107-LP132-LR132)&lt;=1)*1,IF(AND(LP107,LP132+LR132+LQ132+LS132&gt;=PrSettings!$M$8),(ABS(LM107-LP132-LR132)+ABS(LN107-LQ132-LS132)&lt;=1)*1,"")))),"")</f>
        <v/>
      </c>
      <c r="LT107" s="209" t="str">
        <f>IF(($C$107&amp;$C$108&amp;$C$109&amp;$C$110&amp;$C$111&amp;$C$112&amp;$C$113&amp;$C$114&amp;$E$107&amp;$E$108&amp;$E$109&amp;$E$110&amp;$E$111&amp;$E$112&amp;$E$113&amp;$E$114&lt;&gt;"")*(LI$107&amp;LI$108&amp;LI$109&amp;LI$110&amp;LI$111&amp;LI$112&amp;LI$113&amp;LI$114&amp;LK$107&amp;LK$108&amp;LK$109&amp;LK$110&amp;LK$111&amp;LK$112&amp;LK$113&amp;LK$114&lt;&gt;"")*(LI107&amp;LK107&lt;&gt;""),IF(LO90&lt;&gt;1,0,COUNTIF($B$107:$B$114,LI107)+COUNTIF($D$107:$D$114,LI107))+IF(LO91&lt;&gt;1,0,COUNTIF($B$107:$B$114,LK107)+COUNTIF($D$107:$D$114,LK107)),"")</f>
        <v/>
      </c>
      <c r="LV107" s="221"/>
      <c r="LW107" s="187" t="str">
        <f>IF(LV107="","",VLOOKUP(LV107,Language!$D$5:$E$100,2,0))</f>
        <v/>
      </c>
      <c r="LX107" s="222"/>
      <c r="LY107" s="187" t="str">
        <f>IF(LX107="","",VLOOKUP(LX107,Language!$D$5:$E$100,2,0))</f>
        <v/>
      </c>
      <c r="LZ107" s="222"/>
      <c r="MA107" s="222"/>
      <c r="MB107" s="304">
        <f>COUNTIF(LV$124:LV$126,LX124)+COUNTIF(LX$124:LX$126,LX124)</f>
        <v>0</v>
      </c>
      <c r="MC107" s="188" t="str">
        <f t="shared" ref="MC107:MC114" si="1637">IF((LZ107&lt;&gt;"")*(MA107&lt;&gt;"")*((IFERROR(VLOOKUP(LV107,$B$107:$F$114,5,0),"")&lt;&gt;"")+(IFERROR(VLOOKUP(LV107,$D$107:$G$114,4,0),"")&lt;&gt;""))*((IFERROR(VLOOKUP(LX107,$B$107:$F$114,5,0),"")&lt;&gt;"")+(IFERROR(VLOOKUP(LX107,$D$107:$G$114,4,0),"")&lt;&gt;"")),IF(MB132,"0",(MC132+ME132&gt;MD132+MF132)*(LZ107&gt;MA107)+(MC132+ME132=MD132+MF132)*(LZ107=MA107)+(MC132+ME132&lt;MD132+MF132)*(LZ107&lt;MA107)),"")</f>
        <v/>
      </c>
      <c r="MD107" s="188" t="str">
        <f>IF((MC107&lt;&gt;""),IF(OR(MC132+ME132&lt;&gt;MD132+MF132,PrSettings!$M$4="●"),((MC132+ME132-MD132-MF132)=(LZ107-MA107))*(MC107=1),0),"")</f>
        <v/>
      </c>
      <c r="ME107" s="188" t="str">
        <f>IF((MD107&lt;&gt;""),IF(MC107="0",0,(MC132+ME132=LZ107)*(MD132+MF132=MA107)),"")</f>
        <v/>
      </c>
      <c r="MF107" s="188" t="str">
        <f>IF(MC107&lt;&gt;"",IF(MB132,0,IF(ABS(MC132+ME132-MD132-MF132)&gt;=PrSettings!$M$7,(ABS(MC132+ME132-MD132-MF132-LZ107+MA107)&lt;=1)*1,IF(AND(MC107,$F107=$G107,MC132+ME132&gt;=PrSettings!$M$6),(ABS(LZ107-MC132-ME132)&lt;=1)*1,IF(AND(MC107,MC132+ME132+MD132+MF132&gt;=PrSettings!$M$8),(ABS(LZ107-MC132-ME132)+ABS(MA107-MD132-MF132)&lt;=1)*1,"")))),"")</f>
        <v/>
      </c>
      <c r="MG107" s="209" t="str">
        <f>IF(($C$107&amp;$C$108&amp;$C$109&amp;$C$110&amp;$C$111&amp;$C$112&amp;$C$113&amp;$C$114&amp;$E$107&amp;$E$108&amp;$E$109&amp;$E$110&amp;$E$111&amp;$E$112&amp;$E$113&amp;$E$114&lt;&gt;"")*(LV$107&amp;LV$108&amp;LV$109&amp;LV$110&amp;LV$111&amp;LV$112&amp;LV$113&amp;LV$114&amp;LX$107&amp;LX$108&amp;LX$109&amp;LX$110&amp;LX$111&amp;LX$112&amp;LX$113&amp;LX$114&lt;&gt;"")*(LV107&amp;LX107&lt;&gt;""),IF(MB90&lt;&gt;1,0,COUNTIF($B$107:$B$114,LV107)+COUNTIF($D$107:$D$114,LV107))+IF(MB91&lt;&gt;1,0,COUNTIF($B$107:$B$114,LX107)+COUNTIF($D$107:$D$114,LX107)),"")</f>
        <v/>
      </c>
    </row>
    <row r="108" spans="1:345" s="22" customFormat="1">
      <c r="A108" s="183"/>
      <c r="B108" s="186" t="str">
        <f>IF(C108="","",INDEX(Groups!$C$7:$C$65,MATCH(C108,Groups!$D$7:$D$65,0)))</f>
        <v/>
      </c>
      <c r="C108" s="187" t="str">
        <f>'World Cup'!$E$60</f>
        <v/>
      </c>
      <c r="D108" s="188" t="str">
        <f>IF(E108="","",INDEX(Groups!$C$7:$C$65,MATCH(E108,Groups!$D$7:$D$65,0)))</f>
        <v/>
      </c>
      <c r="E108" s="187" t="str">
        <f>'World Cup'!$F$60</f>
        <v/>
      </c>
      <c r="F108" s="189" t="str">
        <f>IF(AND('World Cup'!$E$61&lt;&gt;"",'World Cup'!$F$61&lt;&gt;""),'World Cup'!$E$61,"")</f>
        <v/>
      </c>
      <c r="G108" s="190" t="str">
        <f>IF(AND('World Cup'!$E$61&lt;&gt;"",'World Cup'!$F$61&lt;&gt;""),'World Cup'!$F$61,"")</f>
        <v/>
      </c>
      <c r="I108" s="221"/>
      <c r="J108" s="187" t="str">
        <f>IF(I108="","",VLOOKUP(I108,Language!$D$5:$E$100,2,0))</f>
        <v/>
      </c>
      <c r="K108" s="222"/>
      <c r="L108" s="187" t="str">
        <f>IF(K108="","",VLOOKUP(K108,Language!$D$5:$E$100,2,0))</f>
        <v/>
      </c>
      <c r="M108" s="222"/>
      <c r="N108" s="222"/>
      <c r="O108" s="303">
        <f>COUNTIF(I$124:I$126,K126)+COUNTIF(K$124:K$126,K126)</f>
        <v>0</v>
      </c>
      <c r="P108" s="188" t="str">
        <f t="shared" si="1612"/>
        <v/>
      </c>
      <c r="Q108" s="188" t="str">
        <f>IF((P108&lt;&gt;""),IF(OR(P133+R133&lt;&gt;Q133+S133,PrSettings!$M$4="●"),((P133+R133-Q133-S133)=(M108-N108))*(P108=1),0),"")</f>
        <v/>
      </c>
      <c r="R108" s="188" t="str">
        <f t="shared" ref="R108:R114" si="1638">IF((Q108&lt;&gt;""),IF(P108="0",0,(P133+R133=M108)*(Q133+S133=N108)),"")</f>
        <v/>
      </c>
      <c r="S108" s="188" t="str">
        <f>IF(P108&lt;&gt;"",IF(O133,0,IF(ABS(P133+R133-Q133-S133)&gt;=PrSettings!$M$7,(ABS(P133+R133-Q133-S133-M108+N108)&lt;=1)*1,IF(AND(P108,$F108=$G108,P133+R133&gt;=PrSettings!$M$6),(ABS(M108-P133-R133)&lt;=1)*1,IF(AND(P108,P133+R133+Q133+S133&gt;=PrSettings!$M$8),(ABS(M108-P133-R133)+ABS(N108-Q133-S133)&lt;=1)*1,"")))),"")</f>
        <v/>
      </c>
      <c r="T108" s="209" t="str">
        <f>IF(($C$107&amp;$C$108&amp;$C$109&amp;$C$110&amp;$C$111&amp;$C$112&amp;$C$113&amp;$C$114&amp;$E$107&amp;$E$108&amp;$E$109&amp;$E$110&amp;$E$111&amp;$E$112&amp;$E$113&amp;$E$114&lt;&gt;"")*(I$107&amp;I$108&amp;I$109&amp;I$110&amp;I$111&amp;I$112&amp;I$113&amp;I$114&amp;K$107&amp;K$108&amp;K$109&amp;K$110&amp;K$111&amp;K$112&amp;K$113&amp;K$114&lt;&gt;"")*(I108&amp;K108&lt;&gt;""),IF(O92&lt;&gt;1,0,COUNTIF($B$107:$B$114,I108)+COUNTIF($D$107:$D$114,I108))+IF(O93&lt;&gt;1,0,COUNTIF($B$107:$B$114,K108)+COUNTIF($D$107:$D$114,K108)),"")</f>
        <v/>
      </c>
      <c r="V108" s="221"/>
      <c r="W108" s="187" t="str">
        <f>IF(V108="","",VLOOKUP(V108,Language!$D$5:$E$100,2,0))</f>
        <v/>
      </c>
      <c r="X108" s="222"/>
      <c r="Y108" s="187" t="str">
        <f>IF(X108="","",VLOOKUP(X108,Language!$D$5:$E$100,2,0))</f>
        <v/>
      </c>
      <c r="Z108" s="222"/>
      <c r="AA108" s="222"/>
      <c r="AB108" s="303">
        <f>COUNTIF(V$124:V$126,X126)+COUNTIF(X$124:X$126,X126)</f>
        <v>0</v>
      </c>
      <c r="AC108" s="188" t="str">
        <f t="shared" si="1613"/>
        <v/>
      </c>
      <c r="AD108" s="188" t="str">
        <f>IF((AC108&lt;&gt;""),IF(OR(AC133+AE133&lt;&gt;AD133+AF133,PrSettings!$M$4="●"),((AC133+AE133-AD133-AF133)=(Z108-AA108))*(AC108=1),0),"")</f>
        <v/>
      </c>
      <c r="AE108" s="188" t="str">
        <f t="shared" ref="AE108:AE114" si="1639">IF((AD108&lt;&gt;""),IF(AC108="0",0,(AC133+AE133=Z108)*(AD133+AF133=AA108)),"")</f>
        <v/>
      </c>
      <c r="AF108" s="188" t="str">
        <f>IF(AC108&lt;&gt;"",IF(AB133,0,IF(ABS(AC133+AE133-AD133-AF133)&gt;=PrSettings!$M$7,(ABS(AC133+AE133-AD133-AF133-Z108+AA108)&lt;=1)*1,IF(AND(AC108,$F108=$G108,AC133+AE133&gt;=PrSettings!$M$6),(ABS(Z108-AC133-AE133)&lt;=1)*1,IF(AND(AC108,AC133+AE133+AD133+AF133&gt;=PrSettings!$M$8),(ABS(Z108-AC133-AE133)+ABS(AA108-AD133-AF133)&lt;=1)*1,"")))),"")</f>
        <v/>
      </c>
      <c r="AG108" s="209" t="str">
        <f>IF(($C$107&amp;$C$108&amp;$C$109&amp;$C$110&amp;$C$111&amp;$C$112&amp;$C$113&amp;$C$114&amp;$E$107&amp;$E$108&amp;$E$109&amp;$E$110&amp;$E$111&amp;$E$112&amp;$E$113&amp;$E$114&lt;&gt;"")*(V$107&amp;V$108&amp;V$109&amp;V$110&amp;V$111&amp;V$112&amp;V$113&amp;V$114&amp;X$107&amp;X$108&amp;X$109&amp;X$110&amp;X$111&amp;X$112&amp;X$113&amp;X$114&lt;&gt;"")*(V108&amp;X108&lt;&gt;""),IF(AB92&lt;&gt;1,0,COUNTIF($B$107:$B$114,V108)+COUNTIF($D$107:$D$114,V108))+IF(AB93&lt;&gt;1,0,COUNTIF($B$107:$B$114,X108)+COUNTIF($D$107:$D$114,X108)),"")</f>
        <v/>
      </c>
      <c r="AI108" s="221"/>
      <c r="AJ108" s="187" t="str">
        <f>IF(AI108="","",VLOOKUP(AI108,Language!$D$5:$E$100,2,0))</f>
        <v/>
      </c>
      <c r="AK108" s="222"/>
      <c r="AL108" s="187" t="str">
        <f>IF(AK108="","",VLOOKUP(AK108,Language!$D$5:$E$100,2,0))</f>
        <v/>
      </c>
      <c r="AM108" s="222"/>
      <c r="AN108" s="222"/>
      <c r="AO108" s="303">
        <f>COUNTIF(AI$124:AI$126,AK126)+COUNTIF(AK$124:AK$126,AK126)</f>
        <v>0</v>
      </c>
      <c r="AP108" s="188" t="str">
        <f t="shared" si="1614"/>
        <v/>
      </c>
      <c r="AQ108" s="188" t="str">
        <f>IF((AP108&lt;&gt;""),IF(OR(AP133+AR133&lt;&gt;AQ133+AS133,PrSettings!$M$4="●"),((AP133+AR133-AQ133-AS133)=(AM108-AN108))*(AP108=1),0),"")</f>
        <v/>
      </c>
      <c r="AR108" s="188" t="str">
        <f t="shared" ref="AR108:AR114" si="1640">IF((AQ108&lt;&gt;""),IF(AP108="0",0,(AP133+AR133=AM108)*(AQ133+AS133=AN108)),"")</f>
        <v/>
      </c>
      <c r="AS108" s="188" t="str">
        <f>IF(AP108&lt;&gt;"",IF(AO133,0,IF(ABS(AP133+AR133-AQ133-AS133)&gt;=PrSettings!$M$7,(ABS(AP133+AR133-AQ133-AS133-AM108+AN108)&lt;=1)*1,IF(AND(AP108,$F108=$G108,AP133+AR133&gt;=PrSettings!$M$6),(ABS(AM108-AP133-AR133)&lt;=1)*1,IF(AND(AP108,AP133+AR133+AQ133+AS133&gt;=PrSettings!$M$8),(ABS(AM108-AP133-AR133)+ABS(AN108-AQ133-AS133)&lt;=1)*1,"")))),"")</f>
        <v/>
      </c>
      <c r="AT108" s="209" t="str">
        <f>IF(($C$107&amp;$C$108&amp;$C$109&amp;$C$110&amp;$C$111&amp;$C$112&amp;$C$113&amp;$C$114&amp;$E$107&amp;$E$108&amp;$E$109&amp;$E$110&amp;$E$111&amp;$E$112&amp;$E$113&amp;$E$114&lt;&gt;"")*(AI$107&amp;AI$108&amp;AI$109&amp;AI$110&amp;AI$111&amp;AI$112&amp;AI$113&amp;AI$114&amp;AK$107&amp;AK$108&amp;AK$109&amp;AK$110&amp;AK$111&amp;AK$112&amp;AK$113&amp;AK$114&lt;&gt;"")*(AI108&amp;AK108&lt;&gt;""),IF(AO92&lt;&gt;1,0,COUNTIF($B$107:$B$114,AI108)+COUNTIF($D$107:$D$114,AI108))+IF(AO93&lt;&gt;1,0,COUNTIF($B$107:$B$114,AK108)+COUNTIF($D$107:$D$114,AK108)),"")</f>
        <v/>
      </c>
      <c r="AV108" s="221"/>
      <c r="AW108" s="187" t="str">
        <f>IF(AV108="","",VLOOKUP(AV108,Language!$D$5:$E$100,2,0))</f>
        <v/>
      </c>
      <c r="AX108" s="222"/>
      <c r="AY108" s="187" t="str">
        <f>IF(AX108="","",VLOOKUP(AX108,Language!$D$5:$E$100,2,0))</f>
        <v/>
      </c>
      <c r="AZ108" s="222"/>
      <c r="BA108" s="222"/>
      <c r="BB108" s="303">
        <f>COUNTIF(AV$124:AV$126,AX126)+COUNTIF(AX$124:AX$126,AX126)</f>
        <v>0</v>
      </c>
      <c r="BC108" s="188" t="str">
        <f t="shared" si="1615"/>
        <v/>
      </c>
      <c r="BD108" s="188" t="str">
        <f>IF((BC108&lt;&gt;""),IF(OR(BC133+BE133&lt;&gt;BD133+BF133,PrSettings!$M$4="●"),((BC133+BE133-BD133-BF133)=(AZ108-BA108))*(BC108=1),0),"")</f>
        <v/>
      </c>
      <c r="BE108" s="188" t="str">
        <f t="shared" ref="BE108:BE114" si="1641">IF((BD108&lt;&gt;""),IF(BC108="0",0,(BC133+BE133=AZ108)*(BD133+BF133=BA108)),"")</f>
        <v/>
      </c>
      <c r="BF108" s="188" t="str">
        <f>IF(BC108&lt;&gt;"",IF(BB133,0,IF(ABS(BC133+BE133-BD133-BF133)&gt;=PrSettings!$M$7,(ABS(BC133+BE133-BD133-BF133-AZ108+BA108)&lt;=1)*1,IF(AND(BC108,$F108=$G108,BC133+BE133&gt;=PrSettings!$M$6),(ABS(AZ108-BC133-BE133)&lt;=1)*1,IF(AND(BC108,BC133+BE133+BD133+BF133&gt;=PrSettings!$M$8),(ABS(AZ108-BC133-BE133)+ABS(BA108-BD133-BF133)&lt;=1)*1,"")))),"")</f>
        <v/>
      </c>
      <c r="BG108" s="209" t="str">
        <f>IF(($C$107&amp;$C$108&amp;$C$109&amp;$C$110&amp;$C$111&amp;$C$112&amp;$C$113&amp;$C$114&amp;$E$107&amp;$E$108&amp;$E$109&amp;$E$110&amp;$E$111&amp;$E$112&amp;$E$113&amp;$E$114&lt;&gt;"")*(AV$107&amp;AV$108&amp;AV$109&amp;AV$110&amp;AV$111&amp;AV$112&amp;AV$113&amp;AV$114&amp;AX$107&amp;AX$108&amp;AX$109&amp;AX$110&amp;AX$111&amp;AX$112&amp;AX$113&amp;AX$114&lt;&gt;"")*(AV108&amp;AX108&lt;&gt;""),IF(BB92&lt;&gt;1,0,COUNTIF($B$107:$B$114,AV108)+COUNTIF($D$107:$D$114,AV108))+IF(BB93&lt;&gt;1,0,COUNTIF($B$107:$B$114,AX108)+COUNTIF($D$107:$D$114,AX108)),"")</f>
        <v/>
      </c>
      <c r="BI108" s="221"/>
      <c r="BJ108" s="187" t="str">
        <f>IF(BI108="","",VLOOKUP(BI108,Language!$D$5:$E$100,2,0))</f>
        <v/>
      </c>
      <c r="BK108" s="222"/>
      <c r="BL108" s="187" t="str">
        <f>IF(BK108="","",VLOOKUP(BK108,Language!$D$5:$E$100,2,0))</f>
        <v/>
      </c>
      <c r="BM108" s="222"/>
      <c r="BN108" s="222"/>
      <c r="BO108" s="303">
        <f>COUNTIF(BI$124:BI$126,BK126)+COUNTIF(BK$124:BK$126,BK126)</f>
        <v>0</v>
      </c>
      <c r="BP108" s="188" t="str">
        <f t="shared" si="1616"/>
        <v/>
      </c>
      <c r="BQ108" s="188" t="str">
        <f>IF((BP108&lt;&gt;""),IF(OR(BP133+BR133&lt;&gt;BQ133+BS133,PrSettings!$M$4="●"),((BP133+BR133-BQ133-BS133)=(BM108-BN108))*(BP108=1),0),"")</f>
        <v/>
      </c>
      <c r="BR108" s="188" t="str">
        <f t="shared" ref="BR108:BR114" si="1642">IF((BQ108&lt;&gt;""),IF(BP108="0",0,(BP133+BR133=BM108)*(BQ133+BS133=BN108)),"")</f>
        <v/>
      </c>
      <c r="BS108" s="188" t="str">
        <f>IF(BP108&lt;&gt;"",IF(BO133,0,IF(ABS(BP133+BR133-BQ133-BS133)&gt;=PrSettings!$M$7,(ABS(BP133+BR133-BQ133-BS133-BM108+BN108)&lt;=1)*1,IF(AND(BP108,$F108=$G108,BP133+BR133&gt;=PrSettings!$M$6),(ABS(BM108-BP133-BR133)&lt;=1)*1,IF(AND(BP108,BP133+BR133+BQ133+BS133&gt;=PrSettings!$M$8),(ABS(BM108-BP133-BR133)+ABS(BN108-BQ133-BS133)&lt;=1)*1,"")))),"")</f>
        <v/>
      </c>
      <c r="BT108" s="209" t="str">
        <f>IF(($C$107&amp;$C$108&amp;$C$109&amp;$C$110&amp;$C$111&amp;$C$112&amp;$C$113&amp;$C$114&amp;$E$107&amp;$E$108&amp;$E$109&amp;$E$110&amp;$E$111&amp;$E$112&amp;$E$113&amp;$E$114&lt;&gt;"")*(BI$107&amp;BI$108&amp;BI$109&amp;BI$110&amp;BI$111&amp;BI$112&amp;BI$113&amp;BI$114&amp;BK$107&amp;BK$108&amp;BK$109&amp;BK$110&amp;BK$111&amp;BK$112&amp;BK$113&amp;BK$114&lt;&gt;"")*(BI108&amp;BK108&lt;&gt;""),IF(BO92&lt;&gt;1,0,COUNTIF($B$107:$B$114,BI108)+COUNTIF($D$107:$D$114,BI108))+IF(BO93&lt;&gt;1,0,COUNTIF($B$107:$B$114,BK108)+COUNTIF($D$107:$D$114,BK108)),"")</f>
        <v/>
      </c>
      <c r="BV108" s="221"/>
      <c r="BW108" s="187" t="str">
        <f>IF(BV108="","",VLOOKUP(BV108,Language!$D$5:$E$100,2,0))</f>
        <v/>
      </c>
      <c r="BX108" s="222"/>
      <c r="BY108" s="187" t="str">
        <f>IF(BX108="","",VLOOKUP(BX108,Language!$D$5:$E$100,2,0))</f>
        <v/>
      </c>
      <c r="BZ108" s="222"/>
      <c r="CA108" s="222"/>
      <c r="CB108" s="303">
        <f>COUNTIF(BV$124:BV$126,BX126)+COUNTIF(BX$124:BX$126,BX126)</f>
        <v>0</v>
      </c>
      <c r="CC108" s="188" t="str">
        <f t="shared" si="1617"/>
        <v/>
      </c>
      <c r="CD108" s="188" t="str">
        <f>IF((CC108&lt;&gt;""),IF(OR(CC133+CE133&lt;&gt;CD133+CF133,PrSettings!$M$4="●"),((CC133+CE133-CD133-CF133)=(BZ108-CA108))*(CC108=1),0),"")</f>
        <v/>
      </c>
      <c r="CE108" s="188" t="str">
        <f t="shared" ref="CE108:CE114" si="1643">IF((CD108&lt;&gt;""),IF(CC108="0",0,(CC133+CE133=BZ108)*(CD133+CF133=CA108)),"")</f>
        <v/>
      </c>
      <c r="CF108" s="188" t="str">
        <f>IF(CC108&lt;&gt;"",IF(CB133,0,IF(ABS(CC133+CE133-CD133-CF133)&gt;=PrSettings!$M$7,(ABS(CC133+CE133-CD133-CF133-BZ108+CA108)&lt;=1)*1,IF(AND(CC108,$F108=$G108,CC133+CE133&gt;=PrSettings!$M$6),(ABS(BZ108-CC133-CE133)&lt;=1)*1,IF(AND(CC108,CC133+CE133+CD133+CF133&gt;=PrSettings!$M$8),(ABS(BZ108-CC133-CE133)+ABS(CA108-CD133-CF133)&lt;=1)*1,"")))),"")</f>
        <v/>
      </c>
      <c r="CG108" s="209" t="str">
        <f>IF(($C$107&amp;$C$108&amp;$C$109&amp;$C$110&amp;$C$111&amp;$C$112&amp;$C$113&amp;$C$114&amp;$E$107&amp;$E$108&amp;$E$109&amp;$E$110&amp;$E$111&amp;$E$112&amp;$E$113&amp;$E$114&lt;&gt;"")*(BV$107&amp;BV$108&amp;BV$109&amp;BV$110&amp;BV$111&amp;BV$112&amp;BV$113&amp;BV$114&amp;BX$107&amp;BX$108&amp;BX$109&amp;BX$110&amp;BX$111&amp;BX$112&amp;BX$113&amp;BX$114&lt;&gt;"")*(BV108&amp;BX108&lt;&gt;""),IF(CB92&lt;&gt;1,0,COUNTIF($B$107:$B$114,BV108)+COUNTIF($D$107:$D$114,BV108))+IF(CB93&lt;&gt;1,0,COUNTIF($B$107:$B$114,BX108)+COUNTIF($D$107:$D$114,BX108)),"")</f>
        <v/>
      </c>
      <c r="CI108" s="221"/>
      <c r="CJ108" s="187" t="str">
        <f>IF(CI108="","",VLOOKUP(CI108,Language!$D$5:$E$100,2,0))</f>
        <v/>
      </c>
      <c r="CK108" s="222"/>
      <c r="CL108" s="187" t="str">
        <f>IF(CK108="","",VLOOKUP(CK108,Language!$D$5:$E$100,2,0))</f>
        <v/>
      </c>
      <c r="CM108" s="222"/>
      <c r="CN108" s="222"/>
      <c r="CO108" s="303">
        <f>COUNTIF(CI$124:CI$126,CK126)+COUNTIF(CK$124:CK$126,CK126)</f>
        <v>0</v>
      </c>
      <c r="CP108" s="188" t="str">
        <f t="shared" si="1618"/>
        <v/>
      </c>
      <c r="CQ108" s="188" t="str">
        <f>IF((CP108&lt;&gt;""),IF(OR(CP133+CR133&lt;&gt;CQ133+CS133,PrSettings!$M$4="●"),((CP133+CR133-CQ133-CS133)=(CM108-CN108))*(CP108=1),0),"")</f>
        <v/>
      </c>
      <c r="CR108" s="188" t="str">
        <f t="shared" ref="CR108:CR114" si="1644">IF((CQ108&lt;&gt;""),IF(CP108="0",0,(CP133+CR133=CM108)*(CQ133+CS133=CN108)),"")</f>
        <v/>
      </c>
      <c r="CS108" s="188" t="str">
        <f>IF(CP108&lt;&gt;"",IF(CO133,0,IF(ABS(CP133+CR133-CQ133-CS133)&gt;=PrSettings!$M$7,(ABS(CP133+CR133-CQ133-CS133-CM108+CN108)&lt;=1)*1,IF(AND(CP108,$F108=$G108,CP133+CR133&gt;=PrSettings!$M$6),(ABS(CM108-CP133-CR133)&lt;=1)*1,IF(AND(CP108,CP133+CR133+CQ133+CS133&gt;=PrSettings!$M$8),(ABS(CM108-CP133-CR133)+ABS(CN108-CQ133-CS133)&lt;=1)*1,"")))),"")</f>
        <v/>
      </c>
      <c r="CT108" s="209" t="str">
        <f>IF(($C$107&amp;$C$108&amp;$C$109&amp;$C$110&amp;$C$111&amp;$C$112&amp;$C$113&amp;$C$114&amp;$E$107&amp;$E$108&amp;$E$109&amp;$E$110&amp;$E$111&amp;$E$112&amp;$E$113&amp;$E$114&lt;&gt;"")*(CI$107&amp;CI$108&amp;CI$109&amp;CI$110&amp;CI$111&amp;CI$112&amp;CI$113&amp;CI$114&amp;CK$107&amp;CK$108&amp;CK$109&amp;CK$110&amp;CK$111&amp;CK$112&amp;CK$113&amp;CK$114&lt;&gt;"")*(CI108&amp;CK108&lt;&gt;""),IF(CO92&lt;&gt;1,0,COUNTIF($B$107:$B$114,CI108)+COUNTIF($D$107:$D$114,CI108))+IF(CO93&lt;&gt;1,0,COUNTIF($B$107:$B$114,CK108)+COUNTIF($D$107:$D$114,CK108)),"")</f>
        <v/>
      </c>
      <c r="CV108" s="221"/>
      <c r="CW108" s="187" t="str">
        <f>IF(CV108="","",VLOOKUP(CV108,Language!$D$5:$E$100,2,0))</f>
        <v/>
      </c>
      <c r="CX108" s="222"/>
      <c r="CY108" s="187" t="str">
        <f>IF(CX108="","",VLOOKUP(CX108,Language!$D$5:$E$100,2,0))</f>
        <v/>
      </c>
      <c r="CZ108" s="222"/>
      <c r="DA108" s="222"/>
      <c r="DB108" s="303">
        <f>COUNTIF(CV$124:CV$126,CX126)+COUNTIF(CX$124:CX$126,CX126)</f>
        <v>0</v>
      </c>
      <c r="DC108" s="188" t="str">
        <f t="shared" si="1619"/>
        <v/>
      </c>
      <c r="DD108" s="188" t="str">
        <f>IF((DC108&lt;&gt;""),IF(OR(DC133+DE133&lt;&gt;DD133+DF133,PrSettings!$M$4="●"),((DC133+DE133-DD133-DF133)=(CZ108-DA108))*(DC108=1),0),"")</f>
        <v/>
      </c>
      <c r="DE108" s="188" t="str">
        <f t="shared" ref="DE108:DE114" si="1645">IF((DD108&lt;&gt;""),IF(DC108="0",0,(DC133+DE133=CZ108)*(DD133+DF133=DA108)),"")</f>
        <v/>
      </c>
      <c r="DF108" s="188" t="str">
        <f>IF(DC108&lt;&gt;"",IF(DB133,0,IF(ABS(DC133+DE133-DD133-DF133)&gt;=PrSettings!$M$7,(ABS(DC133+DE133-DD133-DF133-CZ108+DA108)&lt;=1)*1,IF(AND(DC108,$F108=$G108,DC133+DE133&gt;=PrSettings!$M$6),(ABS(CZ108-DC133-DE133)&lt;=1)*1,IF(AND(DC108,DC133+DE133+DD133+DF133&gt;=PrSettings!$M$8),(ABS(CZ108-DC133-DE133)+ABS(DA108-DD133-DF133)&lt;=1)*1,"")))),"")</f>
        <v/>
      </c>
      <c r="DG108" s="209" t="str">
        <f>IF(($C$107&amp;$C$108&amp;$C$109&amp;$C$110&amp;$C$111&amp;$C$112&amp;$C$113&amp;$C$114&amp;$E$107&amp;$E$108&amp;$E$109&amp;$E$110&amp;$E$111&amp;$E$112&amp;$E$113&amp;$E$114&lt;&gt;"")*(CV$107&amp;CV$108&amp;CV$109&amp;CV$110&amp;CV$111&amp;CV$112&amp;CV$113&amp;CV$114&amp;CX$107&amp;CX$108&amp;CX$109&amp;CX$110&amp;CX$111&amp;CX$112&amp;CX$113&amp;CX$114&lt;&gt;"")*(CV108&amp;CX108&lt;&gt;""),IF(DB92&lt;&gt;1,0,COUNTIF($B$107:$B$114,CV108)+COUNTIF($D$107:$D$114,CV108))+IF(DB93&lt;&gt;1,0,COUNTIF($B$107:$B$114,CX108)+COUNTIF($D$107:$D$114,CX108)),"")</f>
        <v/>
      </c>
      <c r="DI108" s="221"/>
      <c r="DJ108" s="187" t="str">
        <f>IF(DI108="","",VLOOKUP(DI108,Language!$D$5:$E$100,2,0))</f>
        <v/>
      </c>
      <c r="DK108" s="222"/>
      <c r="DL108" s="187" t="str">
        <f>IF(DK108="","",VLOOKUP(DK108,Language!$D$5:$E$100,2,0))</f>
        <v/>
      </c>
      <c r="DM108" s="222"/>
      <c r="DN108" s="222"/>
      <c r="DO108" s="303">
        <f>COUNTIF(DI$124:DI$126,DK126)+COUNTIF(DK$124:DK$126,DK126)</f>
        <v>0</v>
      </c>
      <c r="DP108" s="188" t="str">
        <f t="shared" si="1620"/>
        <v/>
      </c>
      <c r="DQ108" s="188" t="str">
        <f>IF((DP108&lt;&gt;""),IF(OR(DP133+DR133&lt;&gt;DQ133+DS133,PrSettings!$M$4="●"),((DP133+DR133-DQ133-DS133)=(DM108-DN108))*(DP108=1),0),"")</f>
        <v/>
      </c>
      <c r="DR108" s="188" t="str">
        <f t="shared" ref="DR108:DR114" si="1646">IF((DQ108&lt;&gt;""),IF(DP108="0",0,(DP133+DR133=DM108)*(DQ133+DS133=DN108)),"")</f>
        <v/>
      </c>
      <c r="DS108" s="188" t="str">
        <f>IF(DP108&lt;&gt;"",IF(DO133,0,IF(ABS(DP133+DR133-DQ133-DS133)&gt;=PrSettings!$M$7,(ABS(DP133+DR133-DQ133-DS133-DM108+DN108)&lt;=1)*1,IF(AND(DP108,$F108=$G108,DP133+DR133&gt;=PrSettings!$M$6),(ABS(DM108-DP133-DR133)&lt;=1)*1,IF(AND(DP108,DP133+DR133+DQ133+DS133&gt;=PrSettings!$M$8),(ABS(DM108-DP133-DR133)+ABS(DN108-DQ133-DS133)&lt;=1)*1,"")))),"")</f>
        <v/>
      </c>
      <c r="DT108" s="209" t="str">
        <f>IF(($C$107&amp;$C$108&amp;$C$109&amp;$C$110&amp;$C$111&amp;$C$112&amp;$C$113&amp;$C$114&amp;$E$107&amp;$E$108&amp;$E$109&amp;$E$110&amp;$E$111&amp;$E$112&amp;$E$113&amp;$E$114&lt;&gt;"")*(DI$107&amp;DI$108&amp;DI$109&amp;DI$110&amp;DI$111&amp;DI$112&amp;DI$113&amp;DI$114&amp;DK$107&amp;DK$108&amp;DK$109&amp;DK$110&amp;DK$111&amp;DK$112&amp;DK$113&amp;DK$114&lt;&gt;"")*(DI108&amp;DK108&lt;&gt;""),IF(DO92&lt;&gt;1,0,COUNTIF($B$107:$B$114,DI108)+COUNTIF($D$107:$D$114,DI108))+IF(DO93&lt;&gt;1,0,COUNTIF($B$107:$B$114,DK108)+COUNTIF($D$107:$D$114,DK108)),"")</f>
        <v/>
      </c>
      <c r="DV108" s="221"/>
      <c r="DW108" s="187" t="str">
        <f>IF(DV108="","",VLOOKUP(DV108,Language!$D$5:$E$100,2,0))</f>
        <v/>
      </c>
      <c r="DX108" s="222"/>
      <c r="DY108" s="187" t="str">
        <f>IF(DX108="","",VLOOKUP(DX108,Language!$D$5:$E$100,2,0))</f>
        <v/>
      </c>
      <c r="DZ108" s="222"/>
      <c r="EA108" s="222"/>
      <c r="EB108" s="303">
        <f>COUNTIF(DV$124:DV$126,DX126)+COUNTIF(DX$124:DX$126,DX126)</f>
        <v>0</v>
      </c>
      <c r="EC108" s="188" t="str">
        <f t="shared" si="1621"/>
        <v/>
      </c>
      <c r="ED108" s="188" t="str">
        <f>IF((EC108&lt;&gt;""),IF(OR(EC133+EE133&lt;&gt;ED133+EF133,PrSettings!$M$4="●"),((EC133+EE133-ED133-EF133)=(DZ108-EA108))*(EC108=1),0),"")</f>
        <v/>
      </c>
      <c r="EE108" s="188" t="str">
        <f t="shared" ref="EE108:EE114" si="1647">IF((ED108&lt;&gt;""),IF(EC108="0",0,(EC133+EE133=DZ108)*(ED133+EF133=EA108)),"")</f>
        <v/>
      </c>
      <c r="EF108" s="188" t="str">
        <f>IF(EC108&lt;&gt;"",IF(EB133,0,IF(ABS(EC133+EE133-ED133-EF133)&gt;=PrSettings!$M$7,(ABS(EC133+EE133-ED133-EF133-DZ108+EA108)&lt;=1)*1,IF(AND(EC108,$F108=$G108,EC133+EE133&gt;=PrSettings!$M$6),(ABS(DZ108-EC133-EE133)&lt;=1)*1,IF(AND(EC108,EC133+EE133+ED133+EF133&gt;=PrSettings!$M$8),(ABS(DZ108-EC133-EE133)+ABS(EA108-ED133-EF133)&lt;=1)*1,"")))),"")</f>
        <v/>
      </c>
      <c r="EG108" s="209" t="str">
        <f>IF(($C$107&amp;$C$108&amp;$C$109&amp;$C$110&amp;$C$111&amp;$C$112&amp;$C$113&amp;$C$114&amp;$E$107&amp;$E$108&amp;$E$109&amp;$E$110&amp;$E$111&amp;$E$112&amp;$E$113&amp;$E$114&lt;&gt;"")*(DV$107&amp;DV$108&amp;DV$109&amp;DV$110&amp;DV$111&amp;DV$112&amp;DV$113&amp;DV$114&amp;DX$107&amp;DX$108&amp;DX$109&amp;DX$110&amp;DX$111&amp;DX$112&amp;DX$113&amp;DX$114&lt;&gt;"")*(DV108&amp;DX108&lt;&gt;""),IF(EB92&lt;&gt;1,0,COUNTIF($B$107:$B$114,DV108)+COUNTIF($D$107:$D$114,DV108))+IF(EB93&lt;&gt;1,0,COUNTIF($B$107:$B$114,DX108)+COUNTIF($D$107:$D$114,DX108)),"")</f>
        <v/>
      </c>
      <c r="EI108" s="221"/>
      <c r="EJ108" s="187" t="str">
        <f>IF(EI108="","",VLOOKUP(EI108,Language!$D$5:$E$100,2,0))</f>
        <v/>
      </c>
      <c r="EK108" s="222"/>
      <c r="EL108" s="187" t="str">
        <f>IF(EK108="","",VLOOKUP(EK108,Language!$D$5:$E$100,2,0))</f>
        <v/>
      </c>
      <c r="EM108" s="222"/>
      <c r="EN108" s="222"/>
      <c r="EO108" s="303">
        <f>COUNTIF(EI$124:EI$126,EK126)+COUNTIF(EK$124:EK$126,EK126)</f>
        <v>0</v>
      </c>
      <c r="EP108" s="188" t="str">
        <f t="shared" si="1622"/>
        <v/>
      </c>
      <c r="EQ108" s="188" t="str">
        <f>IF((EP108&lt;&gt;""),IF(OR(EP133+ER133&lt;&gt;EQ133+ES133,PrSettings!$M$4="●"),((EP133+ER133-EQ133-ES133)=(EM108-EN108))*(EP108=1),0),"")</f>
        <v/>
      </c>
      <c r="ER108" s="188" t="str">
        <f t="shared" ref="ER108:ER114" si="1648">IF((EQ108&lt;&gt;""),IF(EP108="0",0,(EP133+ER133=EM108)*(EQ133+ES133=EN108)),"")</f>
        <v/>
      </c>
      <c r="ES108" s="188" t="str">
        <f>IF(EP108&lt;&gt;"",IF(EO133,0,IF(ABS(EP133+ER133-EQ133-ES133)&gt;=PrSettings!$M$7,(ABS(EP133+ER133-EQ133-ES133-EM108+EN108)&lt;=1)*1,IF(AND(EP108,$F108=$G108,EP133+ER133&gt;=PrSettings!$M$6),(ABS(EM108-EP133-ER133)&lt;=1)*1,IF(AND(EP108,EP133+ER133+EQ133+ES133&gt;=PrSettings!$M$8),(ABS(EM108-EP133-ER133)+ABS(EN108-EQ133-ES133)&lt;=1)*1,"")))),"")</f>
        <v/>
      </c>
      <c r="ET108" s="209" t="str">
        <f>IF(($C$107&amp;$C$108&amp;$C$109&amp;$C$110&amp;$C$111&amp;$C$112&amp;$C$113&amp;$C$114&amp;$E$107&amp;$E$108&amp;$E$109&amp;$E$110&amp;$E$111&amp;$E$112&amp;$E$113&amp;$E$114&lt;&gt;"")*(EI$107&amp;EI$108&amp;EI$109&amp;EI$110&amp;EI$111&amp;EI$112&amp;EI$113&amp;EI$114&amp;EK$107&amp;EK$108&amp;EK$109&amp;EK$110&amp;EK$111&amp;EK$112&amp;EK$113&amp;EK$114&lt;&gt;"")*(EI108&amp;EK108&lt;&gt;""),IF(EO92&lt;&gt;1,0,COUNTIF($B$107:$B$114,EI108)+COUNTIF($D$107:$D$114,EI108))+IF(EO93&lt;&gt;1,0,COUNTIF($B$107:$B$114,EK108)+COUNTIF($D$107:$D$114,EK108)),"")</f>
        <v/>
      </c>
      <c r="EV108" s="221"/>
      <c r="EW108" s="187" t="str">
        <f>IF(EV108="","",VLOOKUP(EV108,Language!$D$5:$E$100,2,0))</f>
        <v/>
      </c>
      <c r="EX108" s="222"/>
      <c r="EY108" s="187" t="str">
        <f>IF(EX108="","",VLOOKUP(EX108,Language!$D$5:$E$100,2,0))</f>
        <v/>
      </c>
      <c r="EZ108" s="222"/>
      <c r="FA108" s="222"/>
      <c r="FB108" s="303">
        <f>COUNTIF(EV$124:EV$126,EX126)+COUNTIF(EX$124:EX$126,EX126)</f>
        <v>0</v>
      </c>
      <c r="FC108" s="188" t="str">
        <f t="shared" si="1623"/>
        <v/>
      </c>
      <c r="FD108" s="188" t="str">
        <f>IF((FC108&lt;&gt;""),IF(OR(FC133+FE133&lt;&gt;FD133+FF133,PrSettings!$M$4="●"),((FC133+FE133-FD133-FF133)=(EZ108-FA108))*(FC108=1),0),"")</f>
        <v/>
      </c>
      <c r="FE108" s="188" t="str">
        <f t="shared" ref="FE108:FE114" si="1649">IF((FD108&lt;&gt;""),IF(FC108="0",0,(FC133+FE133=EZ108)*(FD133+FF133=FA108)),"")</f>
        <v/>
      </c>
      <c r="FF108" s="188" t="str">
        <f>IF(FC108&lt;&gt;"",IF(FB133,0,IF(ABS(FC133+FE133-FD133-FF133)&gt;=PrSettings!$M$7,(ABS(FC133+FE133-FD133-FF133-EZ108+FA108)&lt;=1)*1,IF(AND(FC108,$F108=$G108,FC133+FE133&gt;=PrSettings!$M$6),(ABS(EZ108-FC133-FE133)&lt;=1)*1,IF(AND(FC108,FC133+FE133+FD133+FF133&gt;=PrSettings!$M$8),(ABS(EZ108-FC133-FE133)+ABS(FA108-FD133-FF133)&lt;=1)*1,"")))),"")</f>
        <v/>
      </c>
      <c r="FG108" s="209" t="str">
        <f>IF(($C$107&amp;$C$108&amp;$C$109&amp;$C$110&amp;$C$111&amp;$C$112&amp;$C$113&amp;$C$114&amp;$E$107&amp;$E$108&amp;$E$109&amp;$E$110&amp;$E$111&amp;$E$112&amp;$E$113&amp;$E$114&lt;&gt;"")*(EV$107&amp;EV$108&amp;EV$109&amp;EV$110&amp;EV$111&amp;EV$112&amp;EV$113&amp;EV$114&amp;EX$107&amp;EX$108&amp;EX$109&amp;EX$110&amp;EX$111&amp;EX$112&amp;EX$113&amp;EX$114&lt;&gt;"")*(EV108&amp;EX108&lt;&gt;""),IF(FB92&lt;&gt;1,0,COUNTIF($B$107:$B$114,EV108)+COUNTIF($D$107:$D$114,EV108))+IF(FB93&lt;&gt;1,0,COUNTIF($B$107:$B$114,EX108)+COUNTIF($D$107:$D$114,EX108)),"")</f>
        <v/>
      </c>
      <c r="FI108" s="221"/>
      <c r="FJ108" s="187" t="str">
        <f>IF(FI108="","",VLOOKUP(FI108,Language!$D$5:$E$100,2,0))</f>
        <v/>
      </c>
      <c r="FK108" s="222"/>
      <c r="FL108" s="187" t="str">
        <f>IF(FK108="","",VLOOKUP(FK108,Language!$D$5:$E$100,2,0))</f>
        <v/>
      </c>
      <c r="FM108" s="222"/>
      <c r="FN108" s="222"/>
      <c r="FO108" s="303">
        <f>COUNTIF(FI$124:FI$126,FK126)+COUNTIF(FK$124:FK$126,FK126)</f>
        <v>0</v>
      </c>
      <c r="FP108" s="188" t="str">
        <f t="shared" si="1624"/>
        <v/>
      </c>
      <c r="FQ108" s="188" t="str">
        <f>IF((FP108&lt;&gt;""),IF(OR(FP133+FR133&lt;&gt;FQ133+FS133,PrSettings!$M$4="●"),((FP133+FR133-FQ133-FS133)=(FM108-FN108))*(FP108=1),0),"")</f>
        <v/>
      </c>
      <c r="FR108" s="188" t="str">
        <f t="shared" ref="FR108:FR114" si="1650">IF((FQ108&lt;&gt;""),IF(FP108="0",0,(FP133+FR133=FM108)*(FQ133+FS133=FN108)),"")</f>
        <v/>
      </c>
      <c r="FS108" s="188" t="str">
        <f>IF(FP108&lt;&gt;"",IF(FO133,0,IF(ABS(FP133+FR133-FQ133-FS133)&gt;=PrSettings!$M$7,(ABS(FP133+FR133-FQ133-FS133-FM108+FN108)&lt;=1)*1,IF(AND(FP108,$F108=$G108,FP133+FR133&gt;=PrSettings!$M$6),(ABS(FM108-FP133-FR133)&lt;=1)*1,IF(AND(FP108,FP133+FR133+FQ133+FS133&gt;=PrSettings!$M$8),(ABS(FM108-FP133-FR133)+ABS(FN108-FQ133-FS133)&lt;=1)*1,"")))),"")</f>
        <v/>
      </c>
      <c r="FT108" s="209" t="str">
        <f>IF(($C$107&amp;$C$108&amp;$C$109&amp;$C$110&amp;$C$111&amp;$C$112&amp;$C$113&amp;$C$114&amp;$E$107&amp;$E$108&amp;$E$109&amp;$E$110&amp;$E$111&amp;$E$112&amp;$E$113&amp;$E$114&lt;&gt;"")*(FI$107&amp;FI$108&amp;FI$109&amp;FI$110&amp;FI$111&amp;FI$112&amp;FI$113&amp;FI$114&amp;FK$107&amp;FK$108&amp;FK$109&amp;FK$110&amp;FK$111&amp;FK$112&amp;FK$113&amp;FK$114&lt;&gt;"")*(FI108&amp;FK108&lt;&gt;""),IF(FO92&lt;&gt;1,0,COUNTIF($B$107:$B$114,FI108)+COUNTIF($D$107:$D$114,FI108))+IF(FO93&lt;&gt;1,0,COUNTIF($B$107:$B$114,FK108)+COUNTIF($D$107:$D$114,FK108)),"")</f>
        <v/>
      </c>
      <c r="FV108" s="221"/>
      <c r="FW108" s="187" t="str">
        <f>IF(FV108="","",VLOOKUP(FV108,Language!$D$5:$E$100,2,0))</f>
        <v/>
      </c>
      <c r="FX108" s="222"/>
      <c r="FY108" s="187" t="str">
        <f>IF(FX108="","",VLOOKUP(FX108,Language!$D$5:$E$100,2,0))</f>
        <v/>
      </c>
      <c r="FZ108" s="222"/>
      <c r="GA108" s="222"/>
      <c r="GB108" s="303">
        <f>COUNTIF(FV$124:FV$126,FX126)+COUNTIF(FX$124:FX$126,FX126)</f>
        <v>0</v>
      </c>
      <c r="GC108" s="188" t="str">
        <f t="shared" si="1625"/>
        <v/>
      </c>
      <c r="GD108" s="188" t="str">
        <f>IF((GC108&lt;&gt;""),IF(OR(GC133+GE133&lt;&gt;GD133+GF133,PrSettings!$M$4="●"),((GC133+GE133-GD133-GF133)=(FZ108-GA108))*(GC108=1),0),"")</f>
        <v/>
      </c>
      <c r="GE108" s="188" t="str">
        <f t="shared" ref="GE108:GE114" si="1651">IF((GD108&lt;&gt;""),IF(GC108="0",0,(GC133+GE133=FZ108)*(GD133+GF133=GA108)),"")</f>
        <v/>
      </c>
      <c r="GF108" s="188" t="str">
        <f>IF(GC108&lt;&gt;"",IF(GB133,0,IF(ABS(GC133+GE133-GD133-GF133)&gt;=PrSettings!$M$7,(ABS(GC133+GE133-GD133-GF133-FZ108+GA108)&lt;=1)*1,IF(AND(GC108,$F108=$G108,GC133+GE133&gt;=PrSettings!$M$6),(ABS(FZ108-GC133-GE133)&lt;=1)*1,IF(AND(GC108,GC133+GE133+GD133+GF133&gt;=PrSettings!$M$8),(ABS(FZ108-GC133-GE133)+ABS(GA108-GD133-GF133)&lt;=1)*1,"")))),"")</f>
        <v/>
      </c>
      <c r="GG108" s="209" t="str">
        <f>IF(($C$107&amp;$C$108&amp;$C$109&amp;$C$110&amp;$C$111&amp;$C$112&amp;$C$113&amp;$C$114&amp;$E$107&amp;$E$108&amp;$E$109&amp;$E$110&amp;$E$111&amp;$E$112&amp;$E$113&amp;$E$114&lt;&gt;"")*(FV$107&amp;FV$108&amp;FV$109&amp;FV$110&amp;FV$111&amp;FV$112&amp;FV$113&amp;FV$114&amp;FX$107&amp;FX$108&amp;FX$109&amp;FX$110&amp;FX$111&amp;FX$112&amp;FX$113&amp;FX$114&lt;&gt;"")*(FV108&amp;FX108&lt;&gt;""),IF(GB92&lt;&gt;1,0,COUNTIF($B$107:$B$114,FV108)+COUNTIF($D$107:$D$114,FV108))+IF(GB93&lt;&gt;1,0,COUNTIF($B$107:$B$114,FX108)+COUNTIF($D$107:$D$114,FX108)),"")</f>
        <v/>
      </c>
      <c r="GI108" s="221"/>
      <c r="GJ108" s="187" t="str">
        <f>IF(GI108="","",VLOOKUP(GI108,Language!$D$5:$E$100,2,0))</f>
        <v/>
      </c>
      <c r="GK108" s="222"/>
      <c r="GL108" s="187" t="str">
        <f>IF(GK108="","",VLOOKUP(GK108,Language!$D$5:$E$100,2,0))</f>
        <v/>
      </c>
      <c r="GM108" s="222"/>
      <c r="GN108" s="222"/>
      <c r="GO108" s="303">
        <f>COUNTIF(GI$124:GI$126,GK126)+COUNTIF(GK$124:GK$126,GK126)</f>
        <v>0</v>
      </c>
      <c r="GP108" s="188" t="str">
        <f t="shared" si="1626"/>
        <v/>
      </c>
      <c r="GQ108" s="188" t="str">
        <f>IF((GP108&lt;&gt;""),IF(OR(GP133+GR133&lt;&gt;GQ133+GS133,PrSettings!$M$4="●"),((GP133+GR133-GQ133-GS133)=(GM108-GN108))*(GP108=1),0),"")</f>
        <v/>
      </c>
      <c r="GR108" s="188" t="str">
        <f t="shared" ref="GR108:GR114" si="1652">IF((GQ108&lt;&gt;""),IF(GP108="0",0,(GP133+GR133=GM108)*(GQ133+GS133=GN108)),"")</f>
        <v/>
      </c>
      <c r="GS108" s="188" t="str">
        <f>IF(GP108&lt;&gt;"",IF(GO133,0,IF(ABS(GP133+GR133-GQ133-GS133)&gt;=PrSettings!$M$7,(ABS(GP133+GR133-GQ133-GS133-GM108+GN108)&lt;=1)*1,IF(AND(GP108,$F108=$G108,GP133+GR133&gt;=PrSettings!$M$6),(ABS(GM108-GP133-GR133)&lt;=1)*1,IF(AND(GP108,GP133+GR133+GQ133+GS133&gt;=PrSettings!$M$8),(ABS(GM108-GP133-GR133)+ABS(GN108-GQ133-GS133)&lt;=1)*1,"")))),"")</f>
        <v/>
      </c>
      <c r="GT108" s="209" t="str">
        <f>IF(($C$107&amp;$C$108&amp;$C$109&amp;$C$110&amp;$C$111&amp;$C$112&amp;$C$113&amp;$C$114&amp;$E$107&amp;$E$108&amp;$E$109&amp;$E$110&amp;$E$111&amp;$E$112&amp;$E$113&amp;$E$114&lt;&gt;"")*(GI$107&amp;GI$108&amp;GI$109&amp;GI$110&amp;GI$111&amp;GI$112&amp;GI$113&amp;GI$114&amp;GK$107&amp;GK$108&amp;GK$109&amp;GK$110&amp;GK$111&amp;GK$112&amp;GK$113&amp;GK$114&lt;&gt;"")*(GI108&amp;GK108&lt;&gt;""),IF(GO92&lt;&gt;1,0,COUNTIF($B$107:$B$114,GI108)+COUNTIF($D$107:$D$114,GI108))+IF(GO93&lt;&gt;1,0,COUNTIF($B$107:$B$114,GK108)+COUNTIF($D$107:$D$114,GK108)),"")</f>
        <v/>
      </c>
      <c r="GV108" s="221"/>
      <c r="GW108" s="187" t="str">
        <f>IF(GV108="","",VLOOKUP(GV108,Language!$D$5:$E$100,2,0))</f>
        <v/>
      </c>
      <c r="GX108" s="222"/>
      <c r="GY108" s="187" t="str">
        <f>IF(GX108="","",VLOOKUP(GX108,Language!$D$5:$E$100,2,0))</f>
        <v/>
      </c>
      <c r="GZ108" s="222"/>
      <c r="HA108" s="222"/>
      <c r="HB108" s="303">
        <f>COUNTIF(GV$124:GV$126,GX126)+COUNTIF(GX$124:GX$126,GX126)</f>
        <v>0</v>
      </c>
      <c r="HC108" s="188" t="str">
        <f t="shared" si="1627"/>
        <v/>
      </c>
      <c r="HD108" s="188" t="str">
        <f>IF((HC108&lt;&gt;""),IF(OR(HC133+HE133&lt;&gt;HD133+HF133,PrSettings!$M$4="●"),((HC133+HE133-HD133-HF133)=(GZ108-HA108))*(HC108=1),0),"")</f>
        <v/>
      </c>
      <c r="HE108" s="188" t="str">
        <f t="shared" ref="HE108:HE114" si="1653">IF((HD108&lt;&gt;""),IF(HC108="0",0,(HC133+HE133=GZ108)*(HD133+HF133=HA108)),"")</f>
        <v/>
      </c>
      <c r="HF108" s="188" t="str">
        <f>IF(HC108&lt;&gt;"",IF(HB133,0,IF(ABS(HC133+HE133-HD133-HF133)&gt;=PrSettings!$M$7,(ABS(HC133+HE133-HD133-HF133-GZ108+HA108)&lt;=1)*1,IF(AND(HC108,$F108=$G108,HC133+HE133&gt;=PrSettings!$M$6),(ABS(GZ108-HC133-HE133)&lt;=1)*1,IF(AND(HC108,HC133+HE133+HD133+HF133&gt;=PrSettings!$M$8),(ABS(GZ108-HC133-HE133)+ABS(HA108-HD133-HF133)&lt;=1)*1,"")))),"")</f>
        <v/>
      </c>
      <c r="HG108" s="209" t="str">
        <f>IF(($C$107&amp;$C$108&amp;$C$109&amp;$C$110&amp;$C$111&amp;$C$112&amp;$C$113&amp;$C$114&amp;$E$107&amp;$E$108&amp;$E$109&amp;$E$110&amp;$E$111&amp;$E$112&amp;$E$113&amp;$E$114&lt;&gt;"")*(GV$107&amp;GV$108&amp;GV$109&amp;GV$110&amp;GV$111&amp;GV$112&amp;GV$113&amp;GV$114&amp;GX$107&amp;GX$108&amp;GX$109&amp;GX$110&amp;GX$111&amp;GX$112&amp;GX$113&amp;GX$114&lt;&gt;"")*(GV108&amp;GX108&lt;&gt;""),IF(HB92&lt;&gt;1,0,COUNTIF($B$107:$B$114,GV108)+COUNTIF($D$107:$D$114,GV108))+IF(HB93&lt;&gt;1,0,COUNTIF($B$107:$B$114,GX108)+COUNTIF($D$107:$D$114,GX108)),"")</f>
        <v/>
      </c>
      <c r="HI108" s="221"/>
      <c r="HJ108" s="187" t="str">
        <f>IF(HI108="","",VLOOKUP(HI108,Language!$D$5:$E$100,2,0))</f>
        <v/>
      </c>
      <c r="HK108" s="222"/>
      <c r="HL108" s="187" t="str">
        <f>IF(HK108="","",VLOOKUP(HK108,Language!$D$5:$E$100,2,0))</f>
        <v/>
      </c>
      <c r="HM108" s="222"/>
      <c r="HN108" s="222"/>
      <c r="HO108" s="303">
        <f>COUNTIF(HI$124:HI$126,HK126)+COUNTIF(HK$124:HK$126,HK126)</f>
        <v>0</v>
      </c>
      <c r="HP108" s="188" t="str">
        <f t="shared" si="1628"/>
        <v/>
      </c>
      <c r="HQ108" s="188" t="str">
        <f>IF((HP108&lt;&gt;""),IF(OR(HP133+HR133&lt;&gt;HQ133+HS133,PrSettings!$M$4="●"),((HP133+HR133-HQ133-HS133)=(HM108-HN108))*(HP108=1),0),"")</f>
        <v/>
      </c>
      <c r="HR108" s="188" t="str">
        <f t="shared" ref="HR108:HR114" si="1654">IF((HQ108&lt;&gt;""),IF(HP108="0",0,(HP133+HR133=HM108)*(HQ133+HS133=HN108)),"")</f>
        <v/>
      </c>
      <c r="HS108" s="188" t="str">
        <f>IF(HP108&lt;&gt;"",IF(HO133,0,IF(ABS(HP133+HR133-HQ133-HS133)&gt;=PrSettings!$M$7,(ABS(HP133+HR133-HQ133-HS133-HM108+HN108)&lt;=1)*1,IF(AND(HP108,$F108=$G108,HP133+HR133&gt;=PrSettings!$M$6),(ABS(HM108-HP133-HR133)&lt;=1)*1,IF(AND(HP108,HP133+HR133+HQ133+HS133&gt;=PrSettings!$M$8),(ABS(HM108-HP133-HR133)+ABS(HN108-HQ133-HS133)&lt;=1)*1,"")))),"")</f>
        <v/>
      </c>
      <c r="HT108" s="209" t="str">
        <f>IF(($C$107&amp;$C$108&amp;$C$109&amp;$C$110&amp;$C$111&amp;$C$112&amp;$C$113&amp;$C$114&amp;$E$107&amp;$E$108&amp;$E$109&amp;$E$110&amp;$E$111&amp;$E$112&amp;$E$113&amp;$E$114&lt;&gt;"")*(HI$107&amp;HI$108&amp;HI$109&amp;HI$110&amp;HI$111&amp;HI$112&amp;HI$113&amp;HI$114&amp;HK$107&amp;HK$108&amp;HK$109&amp;HK$110&amp;HK$111&amp;HK$112&amp;HK$113&amp;HK$114&lt;&gt;"")*(HI108&amp;HK108&lt;&gt;""),IF(HO92&lt;&gt;1,0,COUNTIF($B$107:$B$114,HI108)+COUNTIF($D$107:$D$114,HI108))+IF(HO93&lt;&gt;1,0,COUNTIF($B$107:$B$114,HK108)+COUNTIF($D$107:$D$114,HK108)),"")</f>
        <v/>
      </c>
      <c r="HV108" s="221"/>
      <c r="HW108" s="187" t="str">
        <f>IF(HV108="","",VLOOKUP(HV108,Language!$D$5:$E$100,2,0))</f>
        <v/>
      </c>
      <c r="HX108" s="222"/>
      <c r="HY108" s="187" t="str">
        <f>IF(HX108="","",VLOOKUP(HX108,Language!$D$5:$E$100,2,0))</f>
        <v/>
      </c>
      <c r="HZ108" s="222"/>
      <c r="IA108" s="222"/>
      <c r="IB108" s="303">
        <f>COUNTIF(HV$124:HV$126,HX126)+COUNTIF(HX$124:HX$126,HX126)</f>
        <v>0</v>
      </c>
      <c r="IC108" s="188" t="str">
        <f t="shared" si="1629"/>
        <v/>
      </c>
      <c r="ID108" s="188" t="str">
        <f>IF((IC108&lt;&gt;""),IF(OR(IC133+IE133&lt;&gt;ID133+IF133,PrSettings!$M$4="●"),((IC133+IE133-ID133-IF133)=(HZ108-IA108))*(IC108=1),0),"")</f>
        <v/>
      </c>
      <c r="IE108" s="188" t="str">
        <f t="shared" ref="IE108:IE114" si="1655">IF((ID108&lt;&gt;""),IF(IC108="0",0,(IC133+IE133=HZ108)*(ID133+IF133=IA108)),"")</f>
        <v/>
      </c>
      <c r="IF108" s="188" t="str">
        <f>IF(IC108&lt;&gt;"",IF(IB133,0,IF(ABS(IC133+IE133-ID133-IF133)&gt;=PrSettings!$M$7,(ABS(IC133+IE133-ID133-IF133-HZ108+IA108)&lt;=1)*1,IF(AND(IC108,$F108=$G108,IC133+IE133&gt;=PrSettings!$M$6),(ABS(HZ108-IC133-IE133)&lt;=1)*1,IF(AND(IC108,IC133+IE133+ID133+IF133&gt;=PrSettings!$M$8),(ABS(HZ108-IC133-IE133)+ABS(IA108-ID133-IF133)&lt;=1)*1,"")))),"")</f>
        <v/>
      </c>
      <c r="IG108" s="209" t="str">
        <f>IF(($C$107&amp;$C$108&amp;$C$109&amp;$C$110&amp;$C$111&amp;$C$112&amp;$C$113&amp;$C$114&amp;$E$107&amp;$E$108&amp;$E$109&amp;$E$110&amp;$E$111&amp;$E$112&amp;$E$113&amp;$E$114&lt;&gt;"")*(HV$107&amp;HV$108&amp;HV$109&amp;HV$110&amp;HV$111&amp;HV$112&amp;HV$113&amp;HV$114&amp;HX$107&amp;HX$108&amp;HX$109&amp;HX$110&amp;HX$111&amp;HX$112&amp;HX$113&amp;HX$114&lt;&gt;"")*(HV108&amp;HX108&lt;&gt;""),IF(IB92&lt;&gt;1,0,COUNTIF($B$107:$B$114,HV108)+COUNTIF($D$107:$D$114,HV108))+IF(IB93&lt;&gt;1,0,COUNTIF($B$107:$B$114,HX108)+COUNTIF($D$107:$D$114,HX108)),"")</f>
        <v/>
      </c>
      <c r="II108" s="221"/>
      <c r="IJ108" s="187" t="str">
        <f>IF(II108="","",VLOOKUP(II108,Language!$D$5:$E$100,2,0))</f>
        <v/>
      </c>
      <c r="IK108" s="222"/>
      <c r="IL108" s="187" t="str">
        <f>IF(IK108="","",VLOOKUP(IK108,Language!$D$5:$E$100,2,0))</f>
        <v/>
      </c>
      <c r="IM108" s="222"/>
      <c r="IN108" s="222"/>
      <c r="IO108" s="303">
        <f>COUNTIF(II$124:II$126,IK126)+COUNTIF(IK$124:IK$126,IK126)</f>
        <v>0</v>
      </c>
      <c r="IP108" s="188" t="str">
        <f t="shared" si="1630"/>
        <v/>
      </c>
      <c r="IQ108" s="188" t="str">
        <f>IF((IP108&lt;&gt;""),IF(OR(IP133+IR133&lt;&gt;IQ133+IS133,PrSettings!$M$4="●"),((IP133+IR133-IQ133-IS133)=(IM108-IN108))*(IP108=1),0),"")</f>
        <v/>
      </c>
      <c r="IR108" s="188" t="str">
        <f t="shared" ref="IR108:IR114" si="1656">IF((IQ108&lt;&gt;""),IF(IP108="0",0,(IP133+IR133=IM108)*(IQ133+IS133=IN108)),"")</f>
        <v/>
      </c>
      <c r="IS108" s="188" t="str">
        <f>IF(IP108&lt;&gt;"",IF(IO133,0,IF(ABS(IP133+IR133-IQ133-IS133)&gt;=PrSettings!$M$7,(ABS(IP133+IR133-IQ133-IS133-IM108+IN108)&lt;=1)*1,IF(AND(IP108,$F108=$G108,IP133+IR133&gt;=PrSettings!$M$6),(ABS(IM108-IP133-IR133)&lt;=1)*1,IF(AND(IP108,IP133+IR133+IQ133+IS133&gt;=PrSettings!$M$8),(ABS(IM108-IP133-IR133)+ABS(IN108-IQ133-IS133)&lt;=1)*1,"")))),"")</f>
        <v/>
      </c>
      <c r="IT108" s="209" t="str">
        <f>IF(($C$107&amp;$C$108&amp;$C$109&amp;$C$110&amp;$C$111&amp;$C$112&amp;$C$113&amp;$C$114&amp;$E$107&amp;$E$108&amp;$E$109&amp;$E$110&amp;$E$111&amp;$E$112&amp;$E$113&amp;$E$114&lt;&gt;"")*(II$107&amp;II$108&amp;II$109&amp;II$110&amp;II$111&amp;II$112&amp;II$113&amp;II$114&amp;IK$107&amp;IK$108&amp;IK$109&amp;IK$110&amp;IK$111&amp;IK$112&amp;IK$113&amp;IK$114&lt;&gt;"")*(II108&amp;IK108&lt;&gt;""),IF(IO92&lt;&gt;1,0,COUNTIF($B$107:$B$114,II108)+COUNTIF($D$107:$D$114,II108))+IF(IO93&lt;&gt;1,0,COUNTIF($B$107:$B$114,IK108)+COUNTIF($D$107:$D$114,IK108)),"")</f>
        <v/>
      </c>
      <c r="IV108" s="221"/>
      <c r="IW108" s="187" t="str">
        <f>IF(IV108="","",VLOOKUP(IV108,Language!$D$5:$E$100,2,0))</f>
        <v/>
      </c>
      <c r="IX108" s="222"/>
      <c r="IY108" s="187" t="str">
        <f>IF(IX108="","",VLOOKUP(IX108,Language!$D$5:$E$100,2,0))</f>
        <v/>
      </c>
      <c r="IZ108" s="222"/>
      <c r="JA108" s="222"/>
      <c r="JB108" s="303">
        <f>COUNTIF(IV$124:IV$126,IX126)+COUNTIF(IX$124:IX$126,IX126)</f>
        <v>0</v>
      </c>
      <c r="JC108" s="188" t="str">
        <f t="shared" si="1631"/>
        <v/>
      </c>
      <c r="JD108" s="188" t="str">
        <f>IF((JC108&lt;&gt;""),IF(OR(JC133+JE133&lt;&gt;JD133+JF133,PrSettings!$M$4="●"),((JC133+JE133-JD133-JF133)=(IZ108-JA108))*(JC108=1),0),"")</f>
        <v/>
      </c>
      <c r="JE108" s="188" t="str">
        <f t="shared" ref="JE108:JE114" si="1657">IF((JD108&lt;&gt;""),IF(JC108="0",0,(JC133+JE133=IZ108)*(JD133+JF133=JA108)),"")</f>
        <v/>
      </c>
      <c r="JF108" s="188" t="str">
        <f>IF(JC108&lt;&gt;"",IF(JB133,0,IF(ABS(JC133+JE133-JD133-JF133)&gt;=PrSettings!$M$7,(ABS(JC133+JE133-JD133-JF133-IZ108+JA108)&lt;=1)*1,IF(AND(JC108,$F108=$G108,JC133+JE133&gt;=PrSettings!$M$6),(ABS(IZ108-JC133-JE133)&lt;=1)*1,IF(AND(JC108,JC133+JE133+JD133+JF133&gt;=PrSettings!$M$8),(ABS(IZ108-JC133-JE133)+ABS(JA108-JD133-JF133)&lt;=1)*1,"")))),"")</f>
        <v/>
      </c>
      <c r="JG108" s="209" t="str">
        <f>IF(($C$107&amp;$C$108&amp;$C$109&amp;$C$110&amp;$C$111&amp;$C$112&amp;$C$113&amp;$C$114&amp;$E$107&amp;$E$108&amp;$E$109&amp;$E$110&amp;$E$111&amp;$E$112&amp;$E$113&amp;$E$114&lt;&gt;"")*(IV$107&amp;IV$108&amp;IV$109&amp;IV$110&amp;IV$111&amp;IV$112&amp;IV$113&amp;IV$114&amp;IX$107&amp;IX$108&amp;IX$109&amp;IX$110&amp;IX$111&amp;IX$112&amp;IX$113&amp;IX$114&lt;&gt;"")*(IV108&amp;IX108&lt;&gt;""),IF(JB92&lt;&gt;1,0,COUNTIF($B$107:$B$114,IV108)+COUNTIF($D$107:$D$114,IV108))+IF(JB93&lt;&gt;1,0,COUNTIF($B$107:$B$114,IX108)+COUNTIF($D$107:$D$114,IX108)),"")</f>
        <v/>
      </c>
      <c r="JI108" s="221"/>
      <c r="JJ108" s="187" t="str">
        <f>IF(JI108="","",VLOOKUP(JI108,Language!$D$5:$E$100,2,0))</f>
        <v/>
      </c>
      <c r="JK108" s="222"/>
      <c r="JL108" s="187" t="str">
        <f>IF(JK108="","",VLOOKUP(JK108,Language!$D$5:$E$100,2,0))</f>
        <v/>
      </c>
      <c r="JM108" s="222"/>
      <c r="JN108" s="222"/>
      <c r="JO108" s="303">
        <f>COUNTIF(JI$124:JI$126,JK126)+COUNTIF(JK$124:JK$126,JK126)</f>
        <v>0</v>
      </c>
      <c r="JP108" s="188" t="str">
        <f t="shared" si="1632"/>
        <v/>
      </c>
      <c r="JQ108" s="188" t="str">
        <f>IF((JP108&lt;&gt;""),IF(OR(JP133+JR133&lt;&gt;JQ133+JS133,PrSettings!$M$4="●"),((JP133+JR133-JQ133-JS133)=(JM108-JN108))*(JP108=1),0),"")</f>
        <v/>
      </c>
      <c r="JR108" s="188" t="str">
        <f t="shared" ref="JR108:JR114" si="1658">IF((JQ108&lt;&gt;""),IF(JP108="0",0,(JP133+JR133=JM108)*(JQ133+JS133=JN108)),"")</f>
        <v/>
      </c>
      <c r="JS108" s="188" t="str">
        <f>IF(JP108&lt;&gt;"",IF(JO133,0,IF(ABS(JP133+JR133-JQ133-JS133)&gt;=PrSettings!$M$7,(ABS(JP133+JR133-JQ133-JS133-JM108+JN108)&lt;=1)*1,IF(AND(JP108,$F108=$G108,JP133+JR133&gt;=PrSettings!$M$6),(ABS(JM108-JP133-JR133)&lt;=1)*1,IF(AND(JP108,JP133+JR133+JQ133+JS133&gt;=PrSettings!$M$8),(ABS(JM108-JP133-JR133)+ABS(JN108-JQ133-JS133)&lt;=1)*1,"")))),"")</f>
        <v/>
      </c>
      <c r="JT108" s="209" t="str">
        <f>IF(($C$107&amp;$C$108&amp;$C$109&amp;$C$110&amp;$C$111&amp;$C$112&amp;$C$113&amp;$C$114&amp;$E$107&amp;$E$108&amp;$E$109&amp;$E$110&amp;$E$111&amp;$E$112&amp;$E$113&amp;$E$114&lt;&gt;"")*(JI$107&amp;JI$108&amp;JI$109&amp;JI$110&amp;JI$111&amp;JI$112&amp;JI$113&amp;JI$114&amp;JK$107&amp;JK$108&amp;JK$109&amp;JK$110&amp;JK$111&amp;JK$112&amp;JK$113&amp;JK$114&lt;&gt;"")*(JI108&amp;JK108&lt;&gt;""),IF(JO92&lt;&gt;1,0,COUNTIF($B$107:$B$114,JI108)+COUNTIF($D$107:$D$114,JI108))+IF(JO93&lt;&gt;1,0,COUNTIF($B$107:$B$114,JK108)+COUNTIF($D$107:$D$114,JK108)),"")</f>
        <v/>
      </c>
      <c r="JV108" s="221"/>
      <c r="JW108" s="187" t="str">
        <f>IF(JV108="","",VLOOKUP(JV108,Language!$D$5:$E$100,2,0))</f>
        <v/>
      </c>
      <c r="JX108" s="222"/>
      <c r="JY108" s="187" t="str">
        <f>IF(JX108="","",VLOOKUP(JX108,Language!$D$5:$E$100,2,0))</f>
        <v/>
      </c>
      <c r="JZ108" s="222"/>
      <c r="KA108" s="222"/>
      <c r="KB108" s="303">
        <f>COUNTIF(JV$124:JV$126,JX126)+COUNTIF(JX$124:JX$126,JX126)</f>
        <v>0</v>
      </c>
      <c r="KC108" s="188" t="str">
        <f t="shared" si="1633"/>
        <v/>
      </c>
      <c r="KD108" s="188" t="str">
        <f>IF((KC108&lt;&gt;""),IF(OR(KC133+KE133&lt;&gt;KD133+KF133,PrSettings!$M$4="●"),((KC133+KE133-KD133-KF133)=(JZ108-KA108))*(KC108=1),0),"")</f>
        <v/>
      </c>
      <c r="KE108" s="188" t="str">
        <f t="shared" ref="KE108:KE114" si="1659">IF((KD108&lt;&gt;""),IF(KC108="0",0,(KC133+KE133=JZ108)*(KD133+KF133=KA108)),"")</f>
        <v/>
      </c>
      <c r="KF108" s="188" t="str">
        <f>IF(KC108&lt;&gt;"",IF(KB133,0,IF(ABS(KC133+KE133-KD133-KF133)&gt;=PrSettings!$M$7,(ABS(KC133+KE133-KD133-KF133-JZ108+KA108)&lt;=1)*1,IF(AND(KC108,$F108=$G108,KC133+KE133&gt;=PrSettings!$M$6),(ABS(JZ108-KC133-KE133)&lt;=1)*1,IF(AND(KC108,KC133+KE133+KD133+KF133&gt;=PrSettings!$M$8),(ABS(JZ108-KC133-KE133)+ABS(KA108-KD133-KF133)&lt;=1)*1,"")))),"")</f>
        <v/>
      </c>
      <c r="KG108" s="209" t="str">
        <f>IF(($C$107&amp;$C$108&amp;$C$109&amp;$C$110&amp;$C$111&amp;$C$112&amp;$C$113&amp;$C$114&amp;$E$107&amp;$E$108&amp;$E$109&amp;$E$110&amp;$E$111&amp;$E$112&amp;$E$113&amp;$E$114&lt;&gt;"")*(JV$107&amp;JV$108&amp;JV$109&amp;JV$110&amp;JV$111&amp;JV$112&amp;JV$113&amp;JV$114&amp;JX$107&amp;JX$108&amp;JX$109&amp;JX$110&amp;JX$111&amp;JX$112&amp;JX$113&amp;JX$114&lt;&gt;"")*(JV108&amp;JX108&lt;&gt;""),IF(KB92&lt;&gt;1,0,COUNTIF($B$107:$B$114,JV108)+COUNTIF($D$107:$D$114,JV108))+IF(KB93&lt;&gt;1,0,COUNTIF($B$107:$B$114,JX108)+COUNTIF($D$107:$D$114,JX108)),"")</f>
        <v/>
      </c>
      <c r="KI108" s="221"/>
      <c r="KJ108" s="187" t="str">
        <f>IF(KI108="","",VLOOKUP(KI108,Language!$D$5:$E$100,2,0))</f>
        <v/>
      </c>
      <c r="KK108" s="222"/>
      <c r="KL108" s="187" t="str">
        <f>IF(KK108="","",VLOOKUP(KK108,Language!$D$5:$E$100,2,0))</f>
        <v/>
      </c>
      <c r="KM108" s="222"/>
      <c r="KN108" s="222"/>
      <c r="KO108" s="303">
        <f>COUNTIF(KI$124:KI$126,KK126)+COUNTIF(KK$124:KK$126,KK126)</f>
        <v>0</v>
      </c>
      <c r="KP108" s="188" t="str">
        <f t="shared" si="1634"/>
        <v/>
      </c>
      <c r="KQ108" s="188" t="str">
        <f>IF((KP108&lt;&gt;""),IF(OR(KP133+KR133&lt;&gt;KQ133+KS133,PrSettings!$M$4="●"),((KP133+KR133-KQ133-KS133)=(KM108-KN108))*(KP108=1),0),"")</f>
        <v/>
      </c>
      <c r="KR108" s="188" t="str">
        <f t="shared" ref="KR108:KR114" si="1660">IF((KQ108&lt;&gt;""),IF(KP108="0",0,(KP133+KR133=KM108)*(KQ133+KS133=KN108)),"")</f>
        <v/>
      </c>
      <c r="KS108" s="188" t="str">
        <f>IF(KP108&lt;&gt;"",IF(KO133,0,IF(ABS(KP133+KR133-KQ133-KS133)&gt;=PrSettings!$M$7,(ABS(KP133+KR133-KQ133-KS133-KM108+KN108)&lt;=1)*1,IF(AND(KP108,$F108=$G108,KP133+KR133&gt;=PrSettings!$M$6),(ABS(KM108-KP133-KR133)&lt;=1)*1,IF(AND(KP108,KP133+KR133+KQ133+KS133&gt;=PrSettings!$M$8),(ABS(KM108-KP133-KR133)+ABS(KN108-KQ133-KS133)&lt;=1)*1,"")))),"")</f>
        <v/>
      </c>
      <c r="KT108" s="209" t="str">
        <f>IF(($C$107&amp;$C$108&amp;$C$109&amp;$C$110&amp;$C$111&amp;$C$112&amp;$C$113&amp;$C$114&amp;$E$107&amp;$E$108&amp;$E$109&amp;$E$110&amp;$E$111&amp;$E$112&amp;$E$113&amp;$E$114&lt;&gt;"")*(KI$107&amp;KI$108&amp;KI$109&amp;KI$110&amp;KI$111&amp;KI$112&amp;KI$113&amp;KI$114&amp;KK$107&amp;KK$108&amp;KK$109&amp;KK$110&amp;KK$111&amp;KK$112&amp;KK$113&amp;KK$114&lt;&gt;"")*(KI108&amp;KK108&lt;&gt;""),IF(KO92&lt;&gt;1,0,COUNTIF($B$107:$B$114,KI108)+COUNTIF($D$107:$D$114,KI108))+IF(KO93&lt;&gt;1,0,COUNTIF($B$107:$B$114,KK108)+COUNTIF($D$107:$D$114,KK108)),"")</f>
        <v/>
      </c>
      <c r="KV108" s="221"/>
      <c r="KW108" s="187" t="str">
        <f>IF(KV108="","",VLOOKUP(KV108,Language!$D$5:$E$100,2,0))</f>
        <v/>
      </c>
      <c r="KX108" s="222"/>
      <c r="KY108" s="187" t="str">
        <f>IF(KX108="","",VLOOKUP(KX108,Language!$D$5:$E$100,2,0))</f>
        <v/>
      </c>
      <c r="KZ108" s="222"/>
      <c r="LA108" s="222"/>
      <c r="LB108" s="303">
        <f>COUNTIF(KV$124:KV$126,KX126)+COUNTIF(KX$124:KX$126,KX126)</f>
        <v>0</v>
      </c>
      <c r="LC108" s="188" t="str">
        <f t="shared" si="1635"/>
        <v/>
      </c>
      <c r="LD108" s="188" t="str">
        <f>IF((LC108&lt;&gt;""),IF(OR(LC133+LE133&lt;&gt;LD133+LF133,PrSettings!$M$4="●"),((LC133+LE133-LD133-LF133)=(KZ108-LA108))*(LC108=1),0),"")</f>
        <v/>
      </c>
      <c r="LE108" s="188" t="str">
        <f t="shared" ref="LE108:LE114" si="1661">IF((LD108&lt;&gt;""),IF(LC108="0",0,(LC133+LE133=KZ108)*(LD133+LF133=LA108)),"")</f>
        <v/>
      </c>
      <c r="LF108" s="188" t="str">
        <f>IF(LC108&lt;&gt;"",IF(LB133,0,IF(ABS(LC133+LE133-LD133-LF133)&gt;=PrSettings!$M$7,(ABS(LC133+LE133-LD133-LF133-KZ108+LA108)&lt;=1)*1,IF(AND(LC108,$F108=$G108,LC133+LE133&gt;=PrSettings!$M$6),(ABS(KZ108-LC133-LE133)&lt;=1)*1,IF(AND(LC108,LC133+LE133+LD133+LF133&gt;=PrSettings!$M$8),(ABS(KZ108-LC133-LE133)+ABS(LA108-LD133-LF133)&lt;=1)*1,"")))),"")</f>
        <v/>
      </c>
      <c r="LG108" s="209" t="str">
        <f>IF(($C$107&amp;$C$108&amp;$C$109&amp;$C$110&amp;$C$111&amp;$C$112&amp;$C$113&amp;$C$114&amp;$E$107&amp;$E$108&amp;$E$109&amp;$E$110&amp;$E$111&amp;$E$112&amp;$E$113&amp;$E$114&lt;&gt;"")*(KV$107&amp;KV$108&amp;KV$109&amp;KV$110&amp;KV$111&amp;KV$112&amp;KV$113&amp;KV$114&amp;KX$107&amp;KX$108&amp;KX$109&amp;KX$110&amp;KX$111&amp;KX$112&amp;KX$113&amp;KX$114&lt;&gt;"")*(KV108&amp;KX108&lt;&gt;""),IF(LB92&lt;&gt;1,0,COUNTIF($B$107:$B$114,KV108)+COUNTIF($D$107:$D$114,KV108))+IF(LB93&lt;&gt;1,0,COUNTIF($B$107:$B$114,KX108)+COUNTIF($D$107:$D$114,KX108)),"")</f>
        <v/>
      </c>
      <c r="LI108" s="221"/>
      <c r="LJ108" s="187" t="str">
        <f>IF(LI108="","",VLOOKUP(LI108,Language!$D$5:$E$100,2,0))</f>
        <v/>
      </c>
      <c r="LK108" s="222"/>
      <c r="LL108" s="187" t="str">
        <f>IF(LK108="","",VLOOKUP(LK108,Language!$D$5:$E$100,2,0))</f>
        <v/>
      </c>
      <c r="LM108" s="222"/>
      <c r="LN108" s="222"/>
      <c r="LO108" s="303">
        <f>COUNTIF(LI$124:LI$126,LK126)+COUNTIF(LK$124:LK$126,LK126)</f>
        <v>0</v>
      </c>
      <c r="LP108" s="188" t="str">
        <f t="shared" si="1636"/>
        <v/>
      </c>
      <c r="LQ108" s="188" t="str">
        <f>IF((LP108&lt;&gt;""),IF(OR(LP133+LR133&lt;&gt;LQ133+LS133,PrSettings!$M$4="●"),((LP133+LR133-LQ133-LS133)=(LM108-LN108))*(LP108=1),0),"")</f>
        <v/>
      </c>
      <c r="LR108" s="188" t="str">
        <f t="shared" ref="LR108:LR114" si="1662">IF((LQ108&lt;&gt;""),IF(LP108="0",0,(LP133+LR133=LM108)*(LQ133+LS133=LN108)),"")</f>
        <v/>
      </c>
      <c r="LS108" s="188" t="str">
        <f>IF(LP108&lt;&gt;"",IF(LO133,0,IF(ABS(LP133+LR133-LQ133-LS133)&gt;=PrSettings!$M$7,(ABS(LP133+LR133-LQ133-LS133-LM108+LN108)&lt;=1)*1,IF(AND(LP108,$F108=$G108,LP133+LR133&gt;=PrSettings!$M$6),(ABS(LM108-LP133-LR133)&lt;=1)*1,IF(AND(LP108,LP133+LR133+LQ133+LS133&gt;=PrSettings!$M$8),(ABS(LM108-LP133-LR133)+ABS(LN108-LQ133-LS133)&lt;=1)*1,"")))),"")</f>
        <v/>
      </c>
      <c r="LT108" s="209" t="str">
        <f>IF(($C$107&amp;$C$108&amp;$C$109&amp;$C$110&amp;$C$111&amp;$C$112&amp;$C$113&amp;$C$114&amp;$E$107&amp;$E$108&amp;$E$109&amp;$E$110&amp;$E$111&amp;$E$112&amp;$E$113&amp;$E$114&lt;&gt;"")*(LI$107&amp;LI$108&amp;LI$109&amp;LI$110&amp;LI$111&amp;LI$112&amp;LI$113&amp;LI$114&amp;LK$107&amp;LK$108&amp;LK$109&amp;LK$110&amp;LK$111&amp;LK$112&amp;LK$113&amp;LK$114&lt;&gt;"")*(LI108&amp;LK108&lt;&gt;""),IF(LO92&lt;&gt;1,0,COUNTIF($B$107:$B$114,LI108)+COUNTIF($D$107:$D$114,LI108))+IF(LO93&lt;&gt;1,0,COUNTIF($B$107:$B$114,LK108)+COUNTIF($D$107:$D$114,LK108)),"")</f>
        <v/>
      </c>
      <c r="LV108" s="221"/>
      <c r="LW108" s="187" t="str">
        <f>IF(LV108="","",VLOOKUP(LV108,Language!$D$5:$E$100,2,0))</f>
        <v/>
      </c>
      <c r="LX108" s="222"/>
      <c r="LY108" s="187" t="str">
        <f>IF(LX108="","",VLOOKUP(LX108,Language!$D$5:$E$100,2,0))</f>
        <v/>
      </c>
      <c r="LZ108" s="222"/>
      <c r="MA108" s="222"/>
      <c r="MB108" s="303">
        <f>COUNTIF(LV$124:LV$126,LX126)+COUNTIF(LX$124:LX$126,LX126)</f>
        <v>0</v>
      </c>
      <c r="MC108" s="188" t="str">
        <f t="shared" si="1637"/>
        <v/>
      </c>
      <c r="MD108" s="188" t="str">
        <f>IF((MC108&lt;&gt;""),IF(OR(MC133+ME133&lt;&gt;MD133+MF133,PrSettings!$M$4="●"),((MC133+ME133-MD133-MF133)=(LZ108-MA108))*(MC108=1),0),"")</f>
        <v/>
      </c>
      <c r="ME108" s="188" t="str">
        <f t="shared" ref="ME108:ME114" si="1663">IF((MD108&lt;&gt;""),IF(MC108="0",0,(MC133+ME133=LZ108)*(MD133+MF133=MA108)),"")</f>
        <v/>
      </c>
      <c r="MF108" s="188" t="str">
        <f>IF(MC108&lt;&gt;"",IF(MB133,0,IF(ABS(MC133+ME133-MD133-MF133)&gt;=PrSettings!$M$7,(ABS(MC133+ME133-MD133-MF133-LZ108+MA108)&lt;=1)*1,IF(AND(MC108,$F108=$G108,MC133+ME133&gt;=PrSettings!$M$6),(ABS(LZ108-MC133-ME133)&lt;=1)*1,IF(AND(MC108,MC133+ME133+MD133+MF133&gt;=PrSettings!$M$8),(ABS(LZ108-MC133-ME133)+ABS(MA108-MD133-MF133)&lt;=1)*1,"")))),"")</f>
        <v/>
      </c>
      <c r="MG108" s="209" t="str">
        <f>IF(($C$107&amp;$C$108&amp;$C$109&amp;$C$110&amp;$C$111&amp;$C$112&amp;$C$113&amp;$C$114&amp;$E$107&amp;$E$108&amp;$E$109&amp;$E$110&amp;$E$111&amp;$E$112&amp;$E$113&amp;$E$114&lt;&gt;"")*(LV$107&amp;LV$108&amp;LV$109&amp;LV$110&amp;LV$111&amp;LV$112&amp;LV$113&amp;LV$114&amp;LX$107&amp;LX$108&amp;LX$109&amp;LX$110&amp;LX$111&amp;LX$112&amp;LX$113&amp;LX$114&lt;&gt;"")*(LV108&amp;LX108&lt;&gt;""),IF(MB92&lt;&gt;1,0,COUNTIF($B$107:$B$114,LV108)+COUNTIF($D$107:$D$114,LV108))+IF(MB93&lt;&gt;1,0,COUNTIF($B$107:$B$114,LX108)+COUNTIF($D$107:$D$114,LX108)),"")</f>
        <v/>
      </c>
    </row>
    <row r="109" spans="1:345" s="22" customFormat="1">
      <c r="A109" s="183"/>
      <c r="B109" s="186" t="str">
        <f>IF(C109="","",INDEX(Groups!$C$7:$C$65,MATCH(C109,Groups!$D$7:$D$65,0)))</f>
        <v/>
      </c>
      <c r="C109" s="187" t="str">
        <f>'World Cup'!$H$60</f>
        <v/>
      </c>
      <c r="D109" s="188" t="str">
        <f>IF(E109="","",INDEX(Groups!$C$7:$C$65,MATCH(E109,Groups!$D$7:$D$65,0)))</f>
        <v/>
      </c>
      <c r="E109" s="187" t="str">
        <f>'World Cup'!$I$60</f>
        <v/>
      </c>
      <c r="F109" s="189" t="str">
        <f>IF(AND('World Cup'!$H$61&lt;&gt;"",'World Cup'!$I$61&lt;&gt;""),'World Cup'!$H$61,"")</f>
        <v/>
      </c>
      <c r="G109" s="190" t="str">
        <f>IF(AND('World Cup'!$H$61&lt;&gt;"",'World Cup'!$I$61&lt;&gt;""),'World Cup'!$I$61,"")</f>
        <v/>
      </c>
      <c r="I109" s="221"/>
      <c r="J109" s="187" t="str">
        <f>IF(I109="","",VLOOKUP(I109,Language!$D$5:$E$100,2,0))</f>
        <v/>
      </c>
      <c r="K109" s="222"/>
      <c r="L109" s="187" t="str">
        <f>IF(K109="","",VLOOKUP(K109,Language!$D$5:$E$100,2,0))</f>
        <v/>
      </c>
      <c r="M109" s="222"/>
      <c r="N109" s="222"/>
      <c r="O109" s="303">
        <f>COUNTIF(I$121:I$122,K121)+COUNTIF(K$121:K$122,K121)</f>
        <v>0</v>
      </c>
      <c r="P109" s="188" t="str">
        <f t="shared" si="1612"/>
        <v/>
      </c>
      <c r="Q109" s="188" t="str">
        <f>IF((P109&lt;&gt;""),IF(OR(P134+R134&lt;&gt;Q134+S134,PrSettings!$M$4="●"),((P134+R134-Q134-S134)=(M109-N109))*(P109=1),0),"")</f>
        <v/>
      </c>
      <c r="R109" s="188" t="str">
        <f t="shared" si="1638"/>
        <v/>
      </c>
      <c r="S109" s="188" t="str">
        <f>IF(P109&lt;&gt;"",IF(O134,0,IF(ABS(P134+R134-Q134-S134)&gt;=PrSettings!$M$7,(ABS(P134+R134-Q134-S134-M109+N109)&lt;=1)*1,IF(AND(P109,$F109=$G109,P134+R134&gt;=PrSettings!$M$6),(ABS(M109-P134-R134)&lt;=1)*1,IF(AND(P109,P134+R134+Q134+S134&gt;=PrSettings!$M$8),(ABS(M109-P134-R134)+ABS(N109-Q134-S134)&lt;=1)*1,"")))),"")</f>
        <v/>
      </c>
      <c r="T109" s="209" t="str">
        <f>IF(($C$107&amp;$C$108&amp;$C$109&amp;$C$110&amp;$C$111&amp;$C$112&amp;$C$113&amp;$C$114&amp;$E$107&amp;$E$108&amp;$E$109&amp;$E$110&amp;$E$111&amp;$E$112&amp;$E$113&amp;$E$114&lt;&gt;"")*(I$107&amp;I$108&amp;I$109&amp;I$110&amp;I$111&amp;I$112&amp;I$113&amp;I$114&amp;K$107&amp;K$108&amp;K$109&amp;K$110&amp;K$111&amp;K$112&amp;K$113&amp;K$114&lt;&gt;"")*(I109&amp;K109&lt;&gt;""),IF(O94&lt;&gt;1,0,COUNTIF($B$107:$B$114,I109)+COUNTIF($D$107:$D$114,I109))+IF(O95&lt;&gt;1,0,COUNTIF($B$107:$B$114,K109)+COUNTIF($D$107:$D$114,K109)),"")</f>
        <v/>
      </c>
      <c r="V109" s="221"/>
      <c r="W109" s="187" t="str">
        <f>IF(V109="","",VLOOKUP(V109,Language!$D$5:$E$100,2,0))</f>
        <v/>
      </c>
      <c r="X109" s="222"/>
      <c r="Y109" s="187" t="str">
        <f>IF(X109="","",VLOOKUP(X109,Language!$D$5:$E$100,2,0))</f>
        <v/>
      </c>
      <c r="Z109" s="222"/>
      <c r="AA109" s="222"/>
      <c r="AB109" s="303">
        <f>COUNTIF(V$121:V$122,X121)+COUNTIF(X$121:X$122,X121)</f>
        <v>0</v>
      </c>
      <c r="AC109" s="188" t="str">
        <f t="shared" si="1613"/>
        <v/>
      </c>
      <c r="AD109" s="188" t="str">
        <f>IF((AC109&lt;&gt;""),IF(OR(AC134+AE134&lt;&gt;AD134+AF134,PrSettings!$M$4="●"),((AC134+AE134-AD134-AF134)=(Z109-AA109))*(AC109=1),0),"")</f>
        <v/>
      </c>
      <c r="AE109" s="188" t="str">
        <f t="shared" si="1639"/>
        <v/>
      </c>
      <c r="AF109" s="188" t="str">
        <f>IF(AC109&lt;&gt;"",IF(AB134,0,IF(ABS(AC134+AE134-AD134-AF134)&gt;=PrSettings!$M$7,(ABS(AC134+AE134-AD134-AF134-Z109+AA109)&lt;=1)*1,IF(AND(AC109,$F109=$G109,AC134+AE134&gt;=PrSettings!$M$6),(ABS(Z109-AC134-AE134)&lt;=1)*1,IF(AND(AC109,AC134+AE134+AD134+AF134&gt;=PrSettings!$M$8),(ABS(Z109-AC134-AE134)+ABS(AA109-AD134-AF134)&lt;=1)*1,"")))),"")</f>
        <v/>
      </c>
      <c r="AG109" s="209" t="str">
        <f>IF(($C$107&amp;$C$108&amp;$C$109&amp;$C$110&amp;$C$111&amp;$C$112&amp;$C$113&amp;$C$114&amp;$E$107&amp;$E$108&amp;$E$109&amp;$E$110&amp;$E$111&amp;$E$112&amp;$E$113&amp;$E$114&lt;&gt;"")*(V$107&amp;V$108&amp;V$109&amp;V$110&amp;V$111&amp;V$112&amp;V$113&amp;V$114&amp;X$107&amp;X$108&amp;X$109&amp;X$110&amp;X$111&amp;X$112&amp;X$113&amp;X$114&lt;&gt;"")*(V109&amp;X109&lt;&gt;""),IF(AB94&lt;&gt;1,0,COUNTIF($B$107:$B$114,V109)+COUNTIF($D$107:$D$114,V109))+IF(AB95&lt;&gt;1,0,COUNTIF($B$107:$B$114,X109)+COUNTIF($D$107:$D$114,X109)),"")</f>
        <v/>
      </c>
      <c r="AI109" s="221"/>
      <c r="AJ109" s="187" t="str">
        <f>IF(AI109="","",VLOOKUP(AI109,Language!$D$5:$E$100,2,0))</f>
        <v/>
      </c>
      <c r="AK109" s="222"/>
      <c r="AL109" s="187" t="str">
        <f>IF(AK109="","",VLOOKUP(AK109,Language!$D$5:$E$100,2,0))</f>
        <v/>
      </c>
      <c r="AM109" s="222"/>
      <c r="AN109" s="222"/>
      <c r="AO109" s="303">
        <f>COUNTIF(AI$121:AI$122,AK121)+COUNTIF(AK$121:AK$122,AK121)</f>
        <v>0</v>
      </c>
      <c r="AP109" s="188" t="str">
        <f t="shared" si="1614"/>
        <v/>
      </c>
      <c r="AQ109" s="188" t="str">
        <f>IF((AP109&lt;&gt;""),IF(OR(AP134+AR134&lt;&gt;AQ134+AS134,PrSettings!$M$4="●"),((AP134+AR134-AQ134-AS134)=(AM109-AN109))*(AP109=1),0),"")</f>
        <v/>
      </c>
      <c r="AR109" s="188" t="str">
        <f t="shared" si="1640"/>
        <v/>
      </c>
      <c r="AS109" s="188" t="str">
        <f>IF(AP109&lt;&gt;"",IF(AO134,0,IF(ABS(AP134+AR134-AQ134-AS134)&gt;=PrSettings!$M$7,(ABS(AP134+AR134-AQ134-AS134-AM109+AN109)&lt;=1)*1,IF(AND(AP109,$F109=$G109,AP134+AR134&gt;=PrSettings!$M$6),(ABS(AM109-AP134-AR134)&lt;=1)*1,IF(AND(AP109,AP134+AR134+AQ134+AS134&gt;=PrSettings!$M$8),(ABS(AM109-AP134-AR134)+ABS(AN109-AQ134-AS134)&lt;=1)*1,"")))),"")</f>
        <v/>
      </c>
      <c r="AT109" s="209" t="str">
        <f>IF(($C$107&amp;$C$108&amp;$C$109&amp;$C$110&amp;$C$111&amp;$C$112&amp;$C$113&amp;$C$114&amp;$E$107&amp;$E$108&amp;$E$109&amp;$E$110&amp;$E$111&amp;$E$112&amp;$E$113&amp;$E$114&lt;&gt;"")*(AI$107&amp;AI$108&amp;AI$109&amp;AI$110&amp;AI$111&amp;AI$112&amp;AI$113&amp;AI$114&amp;AK$107&amp;AK$108&amp;AK$109&amp;AK$110&amp;AK$111&amp;AK$112&amp;AK$113&amp;AK$114&lt;&gt;"")*(AI109&amp;AK109&lt;&gt;""),IF(AO94&lt;&gt;1,0,COUNTIF($B$107:$B$114,AI109)+COUNTIF($D$107:$D$114,AI109))+IF(AO95&lt;&gt;1,0,COUNTIF($B$107:$B$114,AK109)+COUNTIF($D$107:$D$114,AK109)),"")</f>
        <v/>
      </c>
      <c r="AV109" s="221"/>
      <c r="AW109" s="187" t="str">
        <f>IF(AV109="","",VLOOKUP(AV109,Language!$D$5:$E$100,2,0))</f>
        <v/>
      </c>
      <c r="AX109" s="222"/>
      <c r="AY109" s="187" t="str">
        <f>IF(AX109="","",VLOOKUP(AX109,Language!$D$5:$E$100,2,0))</f>
        <v/>
      </c>
      <c r="AZ109" s="222"/>
      <c r="BA109" s="222"/>
      <c r="BB109" s="303">
        <f>COUNTIF(AV$121:AV$122,AX121)+COUNTIF(AX$121:AX$122,AX121)</f>
        <v>0</v>
      </c>
      <c r="BC109" s="188" t="str">
        <f t="shared" si="1615"/>
        <v/>
      </c>
      <c r="BD109" s="188" t="str">
        <f>IF((BC109&lt;&gt;""),IF(OR(BC134+BE134&lt;&gt;BD134+BF134,PrSettings!$M$4="●"),((BC134+BE134-BD134-BF134)=(AZ109-BA109))*(BC109=1),0),"")</f>
        <v/>
      </c>
      <c r="BE109" s="188" t="str">
        <f t="shared" si="1641"/>
        <v/>
      </c>
      <c r="BF109" s="188" t="str">
        <f>IF(BC109&lt;&gt;"",IF(BB134,0,IF(ABS(BC134+BE134-BD134-BF134)&gt;=PrSettings!$M$7,(ABS(BC134+BE134-BD134-BF134-AZ109+BA109)&lt;=1)*1,IF(AND(BC109,$F109=$G109,BC134+BE134&gt;=PrSettings!$M$6),(ABS(AZ109-BC134-BE134)&lt;=1)*1,IF(AND(BC109,BC134+BE134+BD134+BF134&gt;=PrSettings!$M$8),(ABS(AZ109-BC134-BE134)+ABS(BA109-BD134-BF134)&lt;=1)*1,"")))),"")</f>
        <v/>
      </c>
      <c r="BG109" s="209" t="str">
        <f>IF(($C$107&amp;$C$108&amp;$C$109&amp;$C$110&amp;$C$111&amp;$C$112&amp;$C$113&amp;$C$114&amp;$E$107&amp;$E$108&amp;$E$109&amp;$E$110&amp;$E$111&amp;$E$112&amp;$E$113&amp;$E$114&lt;&gt;"")*(AV$107&amp;AV$108&amp;AV$109&amp;AV$110&amp;AV$111&amp;AV$112&amp;AV$113&amp;AV$114&amp;AX$107&amp;AX$108&amp;AX$109&amp;AX$110&amp;AX$111&amp;AX$112&amp;AX$113&amp;AX$114&lt;&gt;"")*(AV109&amp;AX109&lt;&gt;""),IF(BB94&lt;&gt;1,0,COUNTIF($B$107:$B$114,AV109)+COUNTIF($D$107:$D$114,AV109))+IF(BB95&lt;&gt;1,0,COUNTIF($B$107:$B$114,AX109)+COUNTIF($D$107:$D$114,AX109)),"")</f>
        <v/>
      </c>
      <c r="BI109" s="221"/>
      <c r="BJ109" s="187" t="str">
        <f>IF(BI109="","",VLOOKUP(BI109,Language!$D$5:$E$100,2,0))</f>
        <v/>
      </c>
      <c r="BK109" s="222"/>
      <c r="BL109" s="187" t="str">
        <f>IF(BK109="","",VLOOKUP(BK109,Language!$D$5:$E$100,2,0))</f>
        <v/>
      </c>
      <c r="BM109" s="222"/>
      <c r="BN109" s="222"/>
      <c r="BO109" s="303">
        <f>COUNTIF(BI$121:BI$122,BK121)+COUNTIF(BK$121:BK$122,BK121)</f>
        <v>0</v>
      </c>
      <c r="BP109" s="188" t="str">
        <f t="shared" si="1616"/>
        <v/>
      </c>
      <c r="BQ109" s="188" t="str">
        <f>IF((BP109&lt;&gt;""),IF(OR(BP134+BR134&lt;&gt;BQ134+BS134,PrSettings!$M$4="●"),((BP134+BR134-BQ134-BS134)=(BM109-BN109))*(BP109=1),0),"")</f>
        <v/>
      </c>
      <c r="BR109" s="188" t="str">
        <f t="shared" si="1642"/>
        <v/>
      </c>
      <c r="BS109" s="188" t="str">
        <f>IF(BP109&lt;&gt;"",IF(BO134,0,IF(ABS(BP134+BR134-BQ134-BS134)&gt;=PrSettings!$M$7,(ABS(BP134+BR134-BQ134-BS134-BM109+BN109)&lt;=1)*1,IF(AND(BP109,$F109=$G109,BP134+BR134&gt;=PrSettings!$M$6),(ABS(BM109-BP134-BR134)&lt;=1)*1,IF(AND(BP109,BP134+BR134+BQ134+BS134&gt;=PrSettings!$M$8),(ABS(BM109-BP134-BR134)+ABS(BN109-BQ134-BS134)&lt;=1)*1,"")))),"")</f>
        <v/>
      </c>
      <c r="BT109" s="209" t="str">
        <f>IF(($C$107&amp;$C$108&amp;$C$109&amp;$C$110&amp;$C$111&amp;$C$112&amp;$C$113&amp;$C$114&amp;$E$107&amp;$E$108&amp;$E$109&amp;$E$110&amp;$E$111&amp;$E$112&amp;$E$113&amp;$E$114&lt;&gt;"")*(BI$107&amp;BI$108&amp;BI$109&amp;BI$110&amp;BI$111&amp;BI$112&amp;BI$113&amp;BI$114&amp;BK$107&amp;BK$108&amp;BK$109&amp;BK$110&amp;BK$111&amp;BK$112&amp;BK$113&amp;BK$114&lt;&gt;"")*(BI109&amp;BK109&lt;&gt;""),IF(BO94&lt;&gt;1,0,COUNTIF($B$107:$B$114,BI109)+COUNTIF($D$107:$D$114,BI109))+IF(BO95&lt;&gt;1,0,COUNTIF($B$107:$B$114,BK109)+COUNTIF($D$107:$D$114,BK109)),"")</f>
        <v/>
      </c>
      <c r="BV109" s="221"/>
      <c r="BW109" s="187" t="str">
        <f>IF(BV109="","",VLOOKUP(BV109,Language!$D$5:$E$100,2,0))</f>
        <v/>
      </c>
      <c r="BX109" s="222"/>
      <c r="BY109" s="187" t="str">
        <f>IF(BX109="","",VLOOKUP(BX109,Language!$D$5:$E$100,2,0))</f>
        <v/>
      </c>
      <c r="BZ109" s="222"/>
      <c r="CA109" s="222"/>
      <c r="CB109" s="303">
        <f>COUNTIF(BV$121:BV$122,BX121)+COUNTIF(BX$121:BX$122,BX121)</f>
        <v>0</v>
      </c>
      <c r="CC109" s="188" t="str">
        <f t="shared" si="1617"/>
        <v/>
      </c>
      <c r="CD109" s="188" t="str">
        <f>IF((CC109&lt;&gt;""),IF(OR(CC134+CE134&lt;&gt;CD134+CF134,PrSettings!$M$4="●"),((CC134+CE134-CD134-CF134)=(BZ109-CA109))*(CC109=1),0),"")</f>
        <v/>
      </c>
      <c r="CE109" s="188" t="str">
        <f t="shared" si="1643"/>
        <v/>
      </c>
      <c r="CF109" s="188" t="str">
        <f>IF(CC109&lt;&gt;"",IF(CB134,0,IF(ABS(CC134+CE134-CD134-CF134)&gt;=PrSettings!$M$7,(ABS(CC134+CE134-CD134-CF134-BZ109+CA109)&lt;=1)*1,IF(AND(CC109,$F109=$G109,CC134+CE134&gt;=PrSettings!$M$6),(ABS(BZ109-CC134-CE134)&lt;=1)*1,IF(AND(CC109,CC134+CE134+CD134+CF134&gt;=PrSettings!$M$8),(ABS(BZ109-CC134-CE134)+ABS(CA109-CD134-CF134)&lt;=1)*1,"")))),"")</f>
        <v/>
      </c>
      <c r="CG109" s="209" t="str">
        <f>IF(($C$107&amp;$C$108&amp;$C$109&amp;$C$110&amp;$C$111&amp;$C$112&amp;$C$113&amp;$C$114&amp;$E$107&amp;$E$108&amp;$E$109&amp;$E$110&amp;$E$111&amp;$E$112&amp;$E$113&amp;$E$114&lt;&gt;"")*(BV$107&amp;BV$108&amp;BV$109&amp;BV$110&amp;BV$111&amp;BV$112&amp;BV$113&amp;BV$114&amp;BX$107&amp;BX$108&amp;BX$109&amp;BX$110&amp;BX$111&amp;BX$112&amp;BX$113&amp;BX$114&lt;&gt;"")*(BV109&amp;BX109&lt;&gt;""),IF(CB94&lt;&gt;1,0,COUNTIF($B$107:$B$114,BV109)+COUNTIF($D$107:$D$114,BV109))+IF(CB95&lt;&gt;1,0,COUNTIF($B$107:$B$114,BX109)+COUNTIF($D$107:$D$114,BX109)),"")</f>
        <v/>
      </c>
      <c r="CI109" s="221"/>
      <c r="CJ109" s="187" t="str">
        <f>IF(CI109="","",VLOOKUP(CI109,Language!$D$5:$E$100,2,0))</f>
        <v/>
      </c>
      <c r="CK109" s="222"/>
      <c r="CL109" s="187" t="str">
        <f>IF(CK109="","",VLOOKUP(CK109,Language!$D$5:$E$100,2,0))</f>
        <v/>
      </c>
      <c r="CM109" s="222"/>
      <c r="CN109" s="222"/>
      <c r="CO109" s="303">
        <f>COUNTIF(CI$121:CI$122,CK121)+COUNTIF(CK$121:CK$122,CK121)</f>
        <v>0</v>
      </c>
      <c r="CP109" s="188" t="str">
        <f t="shared" si="1618"/>
        <v/>
      </c>
      <c r="CQ109" s="188" t="str">
        <f>IF((CP109&lt;&gt;""),IF(OR(CP134+CR134&lt;&gt;CQ134+CS134,PrSettings!$M$4="●"),((CP134+CR134-CQ134-CS134)=(CM109-CN109))*(CP109=1),0),"")</f>
        <v/>
      </c>
      <c r="CR109" s="188" t="str">
        <f t="shared" si="1644"/>
        <v/>
      </c>
      <c r="CS109" s="188" t="str">
        <f>IF(CP109&lt;&gt;"",IF(CO134,0,IF(ABS(CP134+CR134-CQ134-CS134)&gt;=PrSettings!$M$7,(ABS(CP134+CR134-CQ134-CS134-CM109+CN109)&lt;=1)*1,IF(AND(CP109,$F109=$G109,CP134+CR134&gt;=PrSettings!$M$6),(ABS(CM109-CP134-CR134)&lt;=1)*1,IF(AND(CP109,CP134+CR134+CQ134+CS134&gt;=PrSettings!$M$8),(ABS(CM109-CP134-CR134)+ABS(CN109-CQ134-CS134)&lt;=1)*1,"")))),"")</f>
        <v/>
      </c>
      <c r="CT109" s="209" t="str">
        <f>IF(($C$107&amp;$C$108&amp;$C$109&amp;$C$110&amp;$C$111&amp;$C$112&amp;$C$113&amp;$C$114&amp;$E$107&amp;$E$108&amp;$E$109&amp;$E$110&amp;$E$111&amp;$E$112&amp;$E$113&amp;$E$114&lt;&gt;"")*(CI$107&amp;CI$108&amp;CI$109&amp;CI$110&amp;CI$111&amp;CI$112&amp;CI$113&amp;CI$114&amp;CK$107&amp;CK$108&amp;CK$109&amp;CK$110&amp;CK$111&amp;CK$112&amp;CK$113&amp;CK$114&lt;&gt;"")*(CI109&amp;CK109&lt;&gt;""),IF(CO94&lt;&gt;1,0,COUNTIF($B$107:$B$114,CI109)+COUNTIF($D$107:$D$114,CI109))+IF(CO95&lt;&gt;1,0,COUNTIF($B$107:$B$114,CK109)+COUNTIF($D$107:$D$114,CK109)),"")</f>
        <v/>
      </c>
      <c r="CV109" s="221"/>
      <c r="CW109" s="187" t="str">
        <f>IF(CV109="","",VLOOKUP(CV109,Language!$D$5:$E$100,2,0))</f>
        <v/>
      </c>
      <c r="CX109" s="222"/>
      <c r="CY109" s="187" t="str">
        <f>IF(CX109="","",VLOOKUP(CX109,Language!$D$5:$E$100,2,0))</f>
        <v/>
      </c>
      <c r="CZ109" s="222"/>
      <c r="DA109" s="222"/>
      <c r="DB109" s="303">
        <f>COUNTIF(CV$121:CV$122,CX121)+COUNTIF(CX$121:CX$122,CX121)</f>
        <v>0</v>
      </c>
      <c r="DC109" s="188" t="str">
        <f t="shared" si="1619"/>
        <v/>
      </c>
      <c r="DD109" s="188" t="str">
        <f>IF((DC109&lt;&gt;""),IF(OR(DC134+DE134&lt;&gt;DD134+DF134,PrSettings!$M$4="●"),((DC134+DE134-DD134-DF134)=(CZ109-DA109))*(DC109=1),0),"")</f>
        <v/>
      </c>
      <c r="DE109" s="188" t="str">
        <f t="shared" si="1645"/>
        <v/>
      </c>
      <c r="DF109" s="188" t="str">
        <f>IF(DC109&lt;&gt;"",IF(DB134,0,IF(ABS(DC134+DE134-DD134-DF134)&gt;=PrSettings!$M$7,(ABS(DC134+DE134-DD134-DF134-CZ109+DA109)&lt;=1)*1,IF(AND(DC109,$F109=$G109,DC134+DE134&gt;=PrSettings!$M$6),(ABS(CZ109-DC134-DE134)&lt;=1)*1,IF(AND(DC109,DC134+DE134+DD134+DF134&gt;=PrSettings!$M$8),(ABS(CZ109-DC134-DE134)+ABS(DA109-DD134-DF134)&lt;=1)*1,"")))),"")</f>
        <v/>
      </c>
      <c r="DG109" s="209" t="str">
        <f>IF(($C$107&amp;$C$108&amp;$C$109&amp;$C$110&amp;$C$111&amp;$C$112&amp;$C$113&amp;$C$114&amp;$E$107&amp;$E$108&amp;$E$109&amp;$E$110&amp;$E$111&amp;$E$112&amp;$E$113&amp;$E$114&lt;&gt;"")*(CV$107&amp;CV$108&amp;CV$109&amp;CV$110&amp;CV$111&amp;CV$112&amp;CV$113&amp;CV$114&amp;CX$107&amp;CX$108&amp;CX$109&amp;CX$110&amp;CX$111&amp;CX$112&amp;CX$113&amp;CX$114&lt;&gt;"")*(CV109&amp;CX109&lt;&gt;""),IF(DB94&lt;&gt;1,0,COUNTIF($B$107:$B$114,CV109)+COUNTIF($D$107:$D$114,CV109))+IF(DB95&lt;&gt;1,0,COUNTIF($B$107:$B$114,CX109)+COUNTIF($D$107:$D$114,CX109)),"")</f>
        <v/>
      </c>
      <c r="DI109" s="221"/>
      <c r="DJ109" s="187" t="str">
        <f>IF(DI109="","",VLOOKUP(DI109,Language!$D$5:$E$100,2,0))</f>
        <v/>
      </c>
      <c r="DK109" s="222"/>
      <c r="DL109" s="187" t="str">
        <f>IF(DK109="","",VLOOKUP(DK109,Language!$D$5:$E$100,2,0))</f>
        <v/>
      </c>
      <c r="DM109" s="222"/>
      <c r="DN109" s="222"/>
      <c r="DO109" s="303">
        <f>COUNTIF(DI$121:DI$122,DK121)+COUNTIF(DK$121:DK$122,DK121)</f>
        <v>0</v>
      </c>
      <c r="DP109" s="188" t="str">
        <f t="shared" si="1620"/>
        <v/>
      </c>
      <c r="DQ109" s="188" t="str">
        <f>IF((DP109&lt;&gt;""),IF(OR(DP134+DR134&lt;&gt;DQ134+DS134,PrSettings!$M$4="●"),((DP134+DR134-DQ134-DS134)=(DM109-DN109))*(DP109=1),0),"")</f>
        <v/>
      </c>
      <c r="DR109" s="188" t="str">
        <f t="shared" si="1646"/>
        <v/>
      </c>
      <c r="DS109" s="188" t="str">
        <f>IF(DP109&lt;&gt;"",IF(DO134,0,IF(ABS(DP134+DR134-DQ134-DS134)&gt;=PrSettings!$M$7,(ABS(DP134+DR134-DQ134-DS134-DM109+DN109)&lt;=1)*1,IF(AND(DP109,$F109=$G109,DP134+DR134&gt;=PrSettings!$M$6),(ABS(DM109-DP134-DR134)&lt;=1)*1,IF(AND(DP109,DP134+DR134+DQ134+DS134&gt;=PrSettings!$M$8),(ABS(DM109-DP134-DR134)+ABS(DN109-DQ134-DS134)&lt;=1)*1,"")))),"")</f>
        <v/>
      </c>
      <c r="DT109" s="209" t="str">
        <f>IF(($C$107&amp;$C$108&amp;$C$109&amp;$C$110&amp;$C$111&amp;$C$112&amp;$C$113&amp;$C$114&amp;$E$107&amp;$E$108&amp;$E$109&amp;$E$110&amp;$E$111&amp;$E$112&amp;$E$113&amp;$E$114&lt;&gt;"")*(DI$107&amp;DI$108&amp;DI$109&amp;DI$110&amp;DI$111&amp;DI$112&amp;DI$113&amp;DI$114&amp;DK$107&amp;DK$108&amp;DK$109&amp;DK$110&amp;DK$111&amp;DK$112&amp;DK$113&amp;DK$114&lt;&gt;"")*(DI109&amp;DK109&lt;&gt;""),IF(DO94&lt;&gt;1,0,COUNTIF($B$107:$B$114,DI109)+COUNTIF($D$107:$D$114,DI109))+IF(DO95&lt;&gt;1,0,COUNTIF($B$107:$B$114,DK109)+COUNTIF($D$107:$D$114,DK109)),"")</f>
        <v/>
      </c>
      <c r="DV109" s="221"/>
      <c r="DW109" s="187" t="str">
        <f>IF(DV109="","",VLOOKUP(DV109,Language!$D$5:$E$100,2,0))</f>
        <v/>
      </c>
      <c r="DX109" s="222"/>
      <c r="DY109" s="187" t="str">
        <f>IF(DX109="","",VLOOKUP(DX109,Language!$D$5:$E$100,2,0))</f>
        <v/>
      </c>
      <c r="DZ109" s="222"/>
      <c r="EA109" s="222"/>
      <c r="EB109" s="303">
        <f>COUNTIF(DV$121:DV$122,DX121)+COUNTIF(DX$121:DX$122,DX121)</f>
        <v>0</v>
      </c>
      <c r="EC109" s="188" t="str">
        <f t="shared" si="1621"/>
        <v/>
      </c>
      <c r="ED109" s="188" t="str">
        <f>IF((EC109&lt;&gt;""),IF(OR(EC134+EE134&lt;&gt;ED134+EF134,PrSettings!$M$4="●"),((EC134+EE134-ED134-EF134)=(DZ109-EA109))*(EC109=1),0),"")</f>
        <v/>
      </c>
      <c r="EE109" s="188" t="str">
        <f t="shared" si="1647"/>
        <v/>
      </c>
      <c r="EF109" s="188" t="str">
        <f>IF(EC109&lt;&gt;"",IF(EB134,0,IF(ABS(EC134+EE134-ED134-EF134)&gt;=PrSettings!$M$7,(ABS(EC134+EE134-ED134-EF134-DZ109+EA109)&lt;=1)*1,IF(AND(EC109,$F109=$G109,EC134+EE134&gt;=PrSettings!$M$6),(ABS(DZ109-EC134-EE134)&lt;=1)*1,IF(AND(EC109,EC134+EE134+ED134+EF134&gt;=PrSettings!$M$8),(ABS(DZ109-EC134-EE134)+ABS(EA109-ED134-EF134)&lt;=1)*1,"")))),"")</f>
        <v/>
      </c>
      <c r="EG109" s="209" t="str">
        <f>IF(($C$107&amp;$C$108&amp;$C$109&amp;$C$110&amp;$C$111&amp;$C$112&amp;$C$113&amp;$C$114&amp;$E$107&amp;$E$108&amp;$E$109&amp;$E$110&amp;$E$111&amp;$E$112&amp;$E$113&amp;$E$114&lt;&gt;"")*(DV$107&amp;DV$108&amp;DV$109&amp;DV$110&amp;DV$111&amp;DV$112&amp;DV$113&amp;DV$114&amp;DX$107&amp;DX$108&amp;DX$109&amp;DX$110&amp;DX$111&amp;DX$112&amp;DX$113&amp;DX$114&lt;&gt;"")*(DV109&amp;DX109&lt;&gt;""),IF(EB94&lt;&gt;1,0,COUNTIF($B$107:$B$114,DV109)+COUNTIF($D$107:$D$114,DV109))+IF(EB95&lt;&gt;1,0,COUNTIF($B$107:$B$114,DX109)+COUNTIF($D$107:$D$114,DX109)),"")</f>
        <v/>
      </c>
      <c r="EI109" s="221"/>
      <c r="EJ109" s="187" t="str">
        <f>IF(EI109="","",VLOOKUP(EI109,Language!$D$5:$E$100,2,0))</f>
        <v/>
      </c>
      <c r="EK109" s="222"/>
      <c r="EL109" s="187" t="str">
        <f>IF(EK109="","",VLOOKUP(EK109,Language!$D$5:$E$100,2,0))</f>
        <v/>
      </c>
      <c r="EM109" s="222"/>
      <c r="EN109" s="222"/>
      <c r="EO109" s="303">
        <f>COUNTIF(EI$121:EI$122,EK121)+COUNTIF(EK$121:EK$122,EK121)</f>
        <v>0</v>
      </c>
      <c r="EP109" s="188" t="str">
        <f t="shared" si="1622"/>
        <v/>
      </c>
      <c r="EQ109" s="188" t="str">
        <f>IF((EP109&lt;&gt;""),IF(OR(EP134+ER134&lt;&gt;EQ134+ES134,PrSettings!$M$4="●"),((EP134+ER134-EQ134-ES134)=(EM109-EN109))*(EP109=1),0),"")</f>
        <v/>
      </c>
      <c r="ER109" s="188" t="str">
        <f t="shared" si="1648"/>
        <v/>
      </c>
      <c r="ES109" s="188" t="str">
        <f>IF(EP109&lt;&gt;"",IF(EO134,0,IF(ABS(EP134+ER134-EQ134-ES134)&gt;=PrSettings!$M$7,(ABS(EP134+ER134-EQ134-ES134-EM109+EN109)&lt;=1)*1,IF(AND(EP109,$F109=$G109,EP134+ER134&gt;=PrSettings!$M$6),(ABS(EM109-EP134-ER134)&lt;=1)*1,IF(AND(EP109,EP134+ER134+EQ134+ES134&gt;=PrSettings!$M$8),(ABS(EM109-EP134-ER134)+ABS(EN109-EQ134-ES134)&lt;=1)*1,"")))),"")</f>
        <v/>
      </c>
      <c r="ET109" s="209" t="str">
        <f>IF(($C$107&amp;$C$108&amp;$C$109&amp;$C$110&amp;$C$111&amp;$C$112&amp;$C$113&amp;$C$114&amp;$E$107&amp;$E$108&amp;$E$109&amp;$E$110&amp;$E$111&amp;$E$112&amp;$E$113&amp;$E$114&lt;&gt;"")*(EI$107&amp;EI$108&amp;EI$109&amp;EI$110&amp;EI$111&amp;EI$112&amp;EI$113&amp;EI$114&amp;EK$107&amp;EK$108&amp;EK$109&amp;EK$110&amp;EK$111&amp;EK$112&amp;EK$113&amp;EK$114&lt;&gt;"")*(EI109&amp;EK109&lt;&gt;""),IF(EO94&lt;&gt;1,0,COUNTIF($B$107:$B$114,EI109)+COUNTIF($D$107:$D$114,EI109))+IF(EO95&lt;&gt;1,0,COUNTIF($B$107:$B$114,EK109)+COUNTIF($D$107:$D$114,EK109)),"")</f>
        <v/>
      </c>
      <c r="EV109" s="221"/>
      <c r="EW109" s="187" t="str">
        <f>IF(EV109="","",VLOOKUP(EV109,Language!$D$5:$E$100,2,0))</f>
        <v/>
      </c>
      <c r="EX109" s="222"/>
      <c r="EY109" s="187" t="str">
        <f>IF(EX109="","",VLOOKUP(EX109,Language!$D$5:$E$100,2,0))</f>
        <v/>
      </c>
      <c r="EZ109" s="222"/>
      <c r="FA109" s="222"/>
      <c r="FB109" s="303">
        <f>COUNTIF(EV$121:EV$122,EX121)+COUNTIF(EX$121:EX$122,EX121)</f>
        <v>0</v>
      </c>
      <c r="FC109" s="188" t="str">
        <f t="shared" si="1623"/>
        <v/>
      </c>
      <c r="FD109" s="188" t="str">
        <f>IF((FC109&lt;&gt;""),IF(OR(FC134+FE134&lt;&gt;FD134+FF134,PrSettings!$M$4="●"),((FC134+FE134-FD134-FF134)=(EZ109-FA109))*(FC109=1),0),"")</f>
        <v/>
      </c>
      <c r="FE109" s="188" t="str">
        <f t="shared" si="1649"/>
        <v/>
      </c>
      <c r="FF109" s="188" t="str">
        <f>IF(FC109&lt;&gt;"",IF(FB134,0,IF(ABS(FC134+FE134-FD134-FF134)&gt;=PrSettings!$M$7,(ABS(FC134+FE134-FD134-FF134-EZ109+FA109)&lt;=1)*1,IF(AND(FC109,$F109=$G109,FC134+FE134&gt;=PrSettings!$M$6),(ABS(EZ109-FC134-FE134)&lt;=1)*1,IF(AND(FC109,FC134+FE134+FD134+FF134&gt;=PrSettings!$M$8),(ABS(EZ109-FC134-FE134)+ABS(FA109-FD134-FF134)&lt;=1)*1,"")))),"")</f>
        <v/>
      </c>
      <c r="FG109" s="209" t="str">
        <f>IF(($C$107&amp;$C$108&amp;$C$109&amp;$C$110&amp;$C$111&amp;$C$112&amp;$C$113&amp;$C$114&amp;$E$107&amp;$E$108&amp;$E$109&amp;$E$110&amp;$E$111&amp;$E$112&amp;$E$113&amp;$E$114&lt;&gt;"")*(EV$107&amp;EV$108&amp;EV$109&amp;EV$110&amp;EV$111&amp;EV$112&amp;EV$113&amp;EV$114&amp;EX$107&amp;EX$108&amp;EX$109&amp;EX$110&amp;EX$111&amp;EX$112&amp;EX$113&amp;EX$114&lt;&gt;"")*(EV109&amp;EX109&lt;&gt;""),IF(FB94&lt;&gt;1,0,COUNTIF($B$107:$B$114,EV109)+COUNTIF($D$107:$D$114,EV109))+IF(FB95&lt;&gt;1,0,COUNTIF($B$107:$B$114,EX109)+COUNTIF($D$107:$D$114,EX109)),"")</f>
        <v/>
      </c>
      <c r="FI109" s="221"/>
      <c r="FJ109" s="187" t="str">
        <f>IF(FI109="","",VLOOKUP(FI109,Language!$D$5:$E$100,2,0))</f>
        <v/>
      </c>
      <c r="FK109" s="222"/>
      <c r="FL109" s="187" t="str">
        <f>IF(FK109="","",VLOOKUP(FK109,Language!$D$5:$E$100,2,0))</f>
        <v/>
      </c>
      <c r="FM109" s="222"/>
      <c r="FN109" s="222"/>
      <c r="FO109" s="303">
        <f>COUNTIF(FI$121:FI$122,FK121)+COUNTIF(FK$121:FK$122,FK121)</f>
        <v>0</v>
      </c>
      <c r="FP109" s="188" t="str">
        <f t="shared" si="1624"/>
        <v/>
      </c>
      <c r="FQ109" s="188" t="str">
        <f>IF((FP109&lt;&gt;""),IF(OR(FP134+FR134&lt;&gt;FQ134+FS134,PrSettings!$M$4="●"),((FP134+FR134-FQ134-FS134)=(FM109-FN109))*(FP109=1),0),"")</f>
        <v/>
      </c>
      <c r="FR109" s="188" t="str">
        <f t="shared" si="1650"/>
        <v/>
      </c>
      <c r="FS109" s="188" t="str">
        <f>IF(FP109&lt;&gt;"",IF(FO134,0,IF(ABS(FP134+FR134-FQ134-FS134)&gt;=PrSettings!$M$7,(ABS(FP134+FR134-FQ134-FS134-FM109+FN109)&lt;=1)*1,IF(AND(FP109,$F109=$G109,FP134+FR134&gt;=PrSettings!$M$6),(ABS(FM109-FP134-FR134)&lt;=1)*1,IF(AND(FP109,FP134+FR134+FQ134+FS134&gt;=PrSettings!$M$8),(ABS(FM109-FP134-FR134)+ABS(FN109-FQ134-FS134)&lt;=1)*1,"")))),"")</f>
        <v/>
      </c>
      <c r="FT109" s="209" t="str">
        <f>IF(($C$107&amp;$C$108&amp;$C$109&amp;$C$110&amp;$C$111&amp;$C$112&amp;$C$113&amp;$C$114&amp;$E$107&amp;$E$108&amp;$E$109&amp;$E$110&amp;$E$111&amp;$E$112&amp;$E$113&amp;$E$114&lt;&gt;"")*(FI$107&amp;FI$108&amp;FI$109&amp;FI$110&amp;FI$111&amp;FI$112&amp;FI$113&amp;FI$114&amp;FK$107&amp;FK$108&amp;FK$109&amp;FK$110&amp;FK$111&amp;FK$112&amp;FK$113&amp;FK$114&lt;&gt;"")*(FI109&amp;FK109&lt;&gt;""),IF(FO94&lt;&gt;1,0,COUNTIF($B$107:$B$114,FI109)+COUNTIF($D$107:$D$114,FI109))+IF(FO95&lt;&gt;1,0,COUNTIF($B$107:$B$114,FK109)+COUNTIF($D$107:$D$114,FK109)),"")</f>
        <v/>
      </c>
      <c r="FV109" s="221"/>
      <c r="FW109" s="187" t="str">
        <f>IF(FV109="","",VLOOKUP(FV109,Language!$D$5:$E$100,2,0))</f>
        <v/>
      </c>
      <c r="FX109" s="222"/>
      <c r="FY109" s="187" t="str">
        <f>IF(FX109="","",VLOOKUP(FX109,Language!$D$5:$E$100,2,0))</f>
        <v/>
      </c>
      <c r="FZ109" s="222"/>
      <c r="GA109" s="222"/>
      <c r="GB109" s="303">
        <f>COUNTIF(FV$121:FV$122,FX121)+COUNTIF(FX$121:FX$122,FX121)</f>
        <v>0</v>
      </c>
      <c r="GC109" s="188" t="str">
        <f t="shared" si="1625"/>
        <v/>
      </c>
      <c r="GD109" s="188" t="str">
        <f>IF((GC109&lt;&gt;""),IF(OR(GC134+GE134&lt;&gt;GD134+GF134,PrSettings!$M$4="●"),((GC134+GE134-GD134-GF134)=(FZ109-GA109))*(GC109=1),0),"")</f>
        <v/>
      </c>
      <c r="GE109" s="188" t="str">
        <f t="shared" si="1651"/>
        <v/>
      </c>
      <c r="GF109" s="188" t="str">
        <f>IF(GC109&lt;&gt;"",IF(GB134,0,IF(ABS(GC134+GE134-GD134-GF134)&gt;=PrSettings!$M$7,(ABS(GC134+GE134-GD134-GF134-FZ109+GA109)&lt;=1)*1,IF(AND(GC109,$F109=$G109,GC134+GE134&gt;=PrSettings!$M$6),(ABS(FZ109-GC134-GE134)&lt;=1)*1,IF(AND(GC109,GC134+GE134+GD134+GF134&gt;=PrSettings!$M$8),(ABS(FZ109-GC134-GE134)+ABS(GA109-GD134-GF134)&lt;=1)*1,"")))),"")</f>
        <v/>
      </c>
      <c r="GG109" s="209" t="str">
        <f>IF(($C$107&amp;$C$108&amp;$C$109&amp;$C$110&amp;$C$111&amp;$C$112&amp;$C$113&amp;$C$114&amp;$E$107&amp;$E$108&amp;$E$109&amp;$E$110&amp;$E$111&amp;$E$112&amp;$E$113&amp;$E$114&lt;&gt;"")*(FV$107&amp;FV$108&amp;FV$109&amp;FV$110&amp;FV$111&amp;FV$112&amp;FV$113&amp;FV$114&amp;FX$107&amp;FX$108&amp;FX$109&amp;FX$110&amp;FX$111&amp;FX$112&amp;FX$113&amp;FX$114&lt;&gt;"")*(FV109&amp;FX109&lt;&gt;""),IF(GB94&lt;&gt;1,0,COUNTIF($B$107:$B$114,FV109)+COUNTIF($D$107:$D$114,FV109))+IF(GB95&lt;&gt;1,0,COUNTIF($B$107:$B$114,FX109)+COUNTIF($D$107:$D$114,FX109)),"")</f>
        <v/>
      </c>
      <c r="GI109" s="221"/>
      <c r="GJ109" s="187" t="str">
        <f>IF(GI109="","",VLOOKUP(GI109,Language!$D$5:$E$100,2,0))</f>
        <v/>
      </c>
      <c r="GK109" s="222"/>
      <c r="GL109" s="187" t="str">
        <f>IF(GK109="","",VLOOKUP(GK109,Language!$D$5:$E$100,2,0))</f>
        <v/>
      </c>
      <c r="GM109" s="222"/>
      <c r="GN109" s="222"/>
      <c r="GO109" s="303">
        <f>COUNTIF(GI$121:GI$122,GK121)+COUNTIF(GK$121:GK$122,GK121)</f>
        <v>0</v>
      </c>
      <c r="GP109" s="188" t="str">
        <f t="shared" si="1626"/>
        <v/>
      </c>
      <c r="GQ109" s="188" t="str">
        <f>IF((GP109&lt;&gt;""),IF(OR(GP134+GR134&lt;&gt;GQ134+GS134,PrSettings!$M$4="●"),((GP134+GR134-GQ134-GS134)=(GM109-GN109))*(GP109=1),0),"")</f>
        <v/>
      </c>
      <c r="GR109" s="188" t="str">
        <f t="shared" si="1652"/>
        <v/>
      </c>
      <c r="GS109" s="188" t="str">
        <f>IF(GP109&lt;&gt;"",IF(GO134,0,IF(ABS(GP134+GR134-GQ134-GS134)&gt;=PrSettings!$M$7,(ABS(GP134+GR134-GQ134-GS134-GM109+GN109)&lt;=1)*1,IF(AND(GP109,$F109=$G109,GP134+GR134&gt;=PrSettings!$M$6),(ABS(GM109-GP134-GR134)&lt;=1)*1,IF(AND(GP109,GP134+GR134+GQ134+GS134&gt;=PrSettings!$M$8),(ABS(GM109-GP134-GR134)+ABS(GN109-GQ134-GS134)&lt;=1)*1,"")))),"")</f>
        <v/>
      </c>
      <c r="GT109" s="209" t="str">
        <f>IF(($C$107&amp;$C$108&amp;$C$109&amp;$C$110&amp;$C$111&amp;$C$112&amp;$C$113&amp;$C$114&amp;$E$107&amp;$E$108&amp;$E$109&amp;$E$110&amp;$E$111&amp;$E$112&amp;$E$113&amp;$E$114&lt;&gt;"")*(GI$107&amp;GI$108&amp;GI$109&amp;GI$110&amp;GI$111&amp;GI$112&amp;GI$113&amp;GI$114&amp;GK$107&amp;GK$108&amp;GK$109&amp;GK$110&amp;GK$111&amp;GK$112&amp;GK$113&amp;GK$114&lt;&gt;"")*(GI109&amp;GK109&lt;&gt;""),IF(GO94&lt;&gt;1,0,COUNTIF($B$107:$B$114,GI109)+COUNTIF($D$107:$D$114,GI109))+IF(GO95&lt;&gt;1,0,COUNTIF($B$107:$B$114,GK109)+COUNTIF($D$107:$D$114,GK109)),"")</f>
        <v/>
      </c>
      <c r="GV109" s="221"/>
      <c r="GW109" s="187" t="str">
        <f>IF(GV109="","",VLOOKUP(GV109,Language!$D$5:$E$100,2,0))</f>
        <v/>
      </c>
      <c r="GX109" s="222"/>
      <c r="GY109" s="187" t="str">
        <f>IF(GX109="","",VLOOKUP(GX109,Language!$D$5:$E$100,2,0))</f>
        <v/>
      </c>
      <c r="GZ109" s="222"/>
      <c r="HA109" s="222"/>
      <c r="HB109" s="303">
        <f>COUNTIF(GV$121:GV$122,GX121)+COUNTIF(GX$121:GX$122,GX121)</f>
        <v>0</v>
      </c>
      <c r="HC109" s="188" t="str">
        <f t="shared" si="1627"/>
        <v/>
      </c>
      <c r="HD109" s="188" t="str">
        <f>IF((HC109&lt;&gt;""),IF(OR(HC134+HE134&lt;&gt;HD134+HF134,PrSettings!$M$4="●"),((HC134+HE134-HD134-HF134)=(GZ109-HA109))*(HC109=1),0),"")</f>
        <v/>
      </c>
      <c r="HE109" s="188" t="str">
        <f t="shared" si="1653"/>
        <v/>
      </c>
      <c r="HF109" s="188" t="str">
        <f>IF(HC109&lt;&gt;"",IF(HB134,0,IF(ABS(HC134+HE134-HD134-HF134)&gt;=PrSettings!$M$7,(ABS(HC134+HE134-HD134-HF134-GZ109+HA109)&lt;=1)*1,IF(AND(HC109,$F109=$G109,HC134+HE134&gt;=PrSettings!$M$6),(ABS(GZ109-HC134-HE134)&lt;=1)*1,IF(AND(HC109,HC134+HE134+HD134+HF134&gt;=PrSettings!$M$8),(ABS(GZ109-HC134-HE134)+ABS(HA109-HD134-HF134)&lt;=1)*1,"")))),"")</f>
        <v/>
      </c>
      <c r="HG109" s="209" t="str">
        <f>IF(($C$107&amp;$C$108&amp;$C$109&amp;$C$110&amp;$C$111&amp;$C$112&amp;$C$113&amp;$C$114&amp;$E$107&amp;$E$108&amp;$E$109&amp;$E$110&amp;$E$111&amp;$E$112&amp;$E$113&amp;$E$114&lt;&gt;"")*(GV$107&amp;GV$108&amp;GV$109&amp;GV$110&amp;GV$111&amp;GV$112&amp;GV$113&amp;GV$114&amp;GX$107&amp;GX$108&amp;GX$109&amp;GX$110&amp;GX$111&amp;GX$112&amp;GX$113&amp;GX$114&lt;&gt;"")*(GV109&amp;GX109&lt;&gt;""),IF(HB94&lt;&gt;1,0,COUNTIF($B$107:$B$114,GV109)+COUNTIF($D$107:$D$114,GV109))+IF(HB95&lt;&gt;1,0,COUNTIF($B$107:$B$114,GX109)+COUNTIF($D$107:$D$114,GX109)),"")</f>
        <v/>
      </c>
      <c r="HI109" s="221"/>
      <c r="HJ109" s="187" t="str">
        <f>IF(HI109="","",VLOOKUP(HI109,Language!$D$5:$E$100,2,0))</f>
        <v/>
      </c>
      <c r="HK109" s="222"/>
      <c r="HL109" s="187" t="str">
        <f>IF(HK109="","",VLOOKUP(HK109,Language!$D$5:$E$100,2,0))</f>
        <v/>
      </c>
      <c r="HM109" s="222"/>
      <c r="HN109" s="222"/>
      <c r="HO109" s="303">
        <f>COUNTIF(HI$121:HI$122,HK121)+COUNTIF(HK$121:HK$122,HK121)</f>
        <v>0</v>
      </c>
      <c r="HP109" s="188" t="str">
        <f t="shared" si="1628"/>
        <v/>
      </c>
      <c r="HQ109" s="188" t="str">
        <f>IF((HP109&lt;&gt;""),IF(OR(HP134+HR134&lt;&gt;HQ134+HS134,PrSettings!$M$4="●"),((HP134+HR134-HQ134-HS134)=(HM109-HN109))*(HP109=1),0),"")</f>
        <v/>
      </c>
      <c r="HR109" s="188" t="str">
        <f t="shared" si="1654"/>
        <v/>
      </c>
      <c r="HS109" s="188" t="str">
        <f>IF(HP109&lt;&gt;"",IF(HO134,0,IF(ABS(HP134+HR134-HQ134-HS134)&gt;=PrSettings!$M$7,(ABS(HP134+HR134-HQ134-HS134-HM109+HN109)&lt;=1)*1,IF(AND(HP109,$F109=$G109,HP134+HR134&gt;=PrSettings!$M$6),(ABS(HM109-HP134-HR134)&lt;=1)*1,IF(AND(HP109,HP134+HR134+HQ134+HS134&gt;=PrSettings!$M$8),(ABS(HM109-HP134-HR134)+ABS(HN109-HQ134-HS134)&lt;=1)*1,"")))),"")</f>
        <v/>
      </c>
      <c r="HT109" s="209" t="str">
        <f>IF(($C$107&amp;$C$108&amp;$C$109&amp;$C$110&amp;$C$111&amp;$C$112&amp;$C$113&amp;$C$114&amp;$E$107&amp;$E$108&amp;$E$109&amp;$E$110&amp;$E$111&amp;$E$112&amp;$E$113&amp;$E$114&lt;&gt;"")*(HI$107&amp;HI$108&amp;HI$109&amp;HI$110&amp;HI$111&amp;HI$112&amp;HI$113&amp;HI$114&amp;HK$107&amp;HK$108&amp;HK$109&amp;HK$110&amp;HK$111&amp;HK$112&amp;HK$113&amp;HK$114&lt;&gt;"")*(HI109&amp;HK109&lt;&gt;""),IF(HO94&lt;&gt;1,0,COUNTIF($B$107:$B$114,HI109)+COUNTIF($D$107:$D$114,HI109))+IF(HO95&lt;&gt;1,0,COUNTIF($B$107:$B$114,HK109)+COUNTIF($D$107:$D$114,HK109)),"")</f>
        <v/>
      </c>
      <c r="HV109" s="221"/>
      <c r="HW109" s="187" t="str">
        <f>IF(HV109="","",VLOOKUP(HV109,Language!$D$5:$E$100,2,0))</f>
        <v/>
      </c>
      <c r="HX109" s="222"/>
      <c r="HY109" s="187" t="str">
        <f>IF(HX109="","",VLOOKUP(HX109,Language!$D$5:$E$100,2,0))</f>
        <v/>
      </c>
      <c r="HZ109" s="222"/>
      <c r="IA109" s="222"/>
      <c r="IB109" s="303">
        <f>COUNTIF(HV$121:HV$122,HX121)+COUNTIF(HX$121:HX$122,HX121)</f>
        <v>0</v>
      </c>
      <c r="IC109" s="188" t="str">
        <f t="shared" si="1629"/>
        <v/>
      </c>
      <c r="ID109" s="188" t="str">
        <f>IF((IC109&lt;&gt;""),IF(OR(IC134+IE134&lt;&gt;ID134+IF134,PrSettings!$M$4="●"),((IC134+IE134-ID134-IF134)=(HZ109-IA109))*(IC109=1),0),"")</f>
        <v/>
      </c>
      <c r="IE109" s="188" t="str">
        <f t="shared" si="1655"/>
        <v/>
      </c>
      <c r="IF109" s="188" t="str">
        <f>IF(IC109&lt;&gt;"",IF(IB134,0,IF(ABS(IC134+IE134-ID134-IF134)&gt;=PrSettings!$M$7,(ABS(IC134+IE134-ID134-IF134-HZ109+IA109)&lt;=1)*1,IF(AND(IC109,$F109=$G109,IC134+IE134&gt;=PrSettings!$M$6),(ABS(HZ109-IC134-IE134)&lt;=1)*1,IF(AND(IC109,IC134+IE134+ID134+IF134&gt;=PrSettings!$M$8),(ABS(HZ109-IC134-IE134)+ABS(IA109-ID134-IF134)&lt;=1)*1,"")))),"")</f>
        <v/>
      </c>
      <c r="IG109" s="209" t="str">
        <f>IF(($C$107&amp;$C$108&amp;$C$109&amp;$C$110&amp;$C$111&amp;$C$112&amp;$C$113&amp;$C$114&amp;$E$107&amp;$E$108&amp;$E$109&amp;$E$110&amp;$E$111&amp;$E$112&amp;$E$113&amp;$E$114&lt;&gt;"")*(HV$107&amp;HV$108&amp;HV$109&amp;HV$110&amp;HV$111&amp;HV$112&amp;HV$113&amp;HV$114&amp;HX$107&amp;HX$108&amp;HX$109&amp;HX$110&amp;HX$111&amp;HX$112&amp;HX$113&amp;HX$114&lt;&gt;"")*(HV109&amp;HX109&lt;&gt;""),IF(IB94&lt;&gt;1,0,COUNTIF($B$107:$B$114,HV109)+COUNTIF($D$107:$D$114,HV109))+IF(IB95&lt;&gt;1,0,COUNTIF($B$107:$B$114,HX109)+COUNTIF($D$107:$D$114,HX109)),"")</f>
        <v/>
      </c>
      <c r="II109" s="221"/>
      <c r="IJ109" s="187" t="str">
        <f>IF(II109="","",VLOOKUP(II109,Language!$D$5:$E$100,2,0))</f>
        <v/>
      </c>
      <c r="IK109" s="222"/>
      <c r="IL109" s="187" t="str">
        <f>IF(IK109="","",VLOOKUP(IK109,Language!$D$5:$E$100,2,0))</f>
        <v/>
      </c>
      <c r="IM109" s="222"/>
      <c r="IN109" s="222"/>
      <c r="IO109" s="303">
        <f>COUNTIF(II$121:II$122,IK121)+COUNTIF(IK$121:IK$122,IK121)</f>
        <v>0</v>
      </c>
      <c r="IP109" s="188" t="str">
        <f t="shared" si="1630"/>
        <v/>
      </c>
      <c r="IQ109" s="188" t="str">
        <f>IF((IP109&lt;&gt;""),IF(OR(IP134+IR134&lt;&gt;IQ134+IS134,PrSettings!$M$4="●"),((IP134+IR134-IQ134-IS134)=(IM109-IN109))*(IP109=1),0),"")</f>
        <v/>
      </c>
      <c r="IR109" s="188" t="str">
        <f t="shared" si="1656"/>
        <v/>
      </c>
      <c r="IS109" s="188" t="str">
        <f>IF(IP109&lt;&gt;"",IF(IO134,0,IF(ABS(IP134+IR134-IQ134-IS134)&gt;=PrSettings!$M$7,(ABS(IP134+IR134-IQ134-IS134-IM109+IN109)&lt;=1)*1,IF(AND(IP109,$F109=$G109,IP134+IR134&gt;=PrSettings!$M$6),(ABS(IM109-IP134-IR134)&lt;=1)*1,IF(AND(IP109,IP134+IR134+IQ134+IS134&gt;=PrSettings!$M$8),(ABS(IM109-IP134-IR134)+ABS(IN109-IQ134-IS134)&lt;=1)*1,"")))),"")</f>
        <v/>
      </c>
      <c r="IT109" s="209" t="str">
        <f>IF(($C$107&amp;$C$108&amp;$C$109&amp;$C$110&amp;$C$111&amp;$C$112&amp;$C$113&amp;$C$114&amp;$E$107&amp;$E$108&amp;$E$109&amp;$E$110&amp;$E$111&amp;$E$112&amp;$E$113&amp;$E$114&lt;&gt;"")*(II$107&amp;II$108&amp;II$109&amp;II$110&amp;II$111&amp;II$112&amp;II$113&amp;II$114&amp;IK$107&amp;IK$108&amp;IK$109&amp;IK$110&amp;IK$111&amp;IK$112&amp;IK$113&amp;IK$114&lt;&gt;"")*(II109&amp;IK109&lt;&gt;""),IF(IO94&lt;&gt;1,0,COUNTIF($B$107:$B$114,II109)+COUNTIF($D$107:$D$114,II109))+IF(IO95&lt;&gt;1,0,COUNTIF($B$107:$B$114,IK109)+COUNTIF($D$107:$D$114,IK109)),"")</f>
        <v/>
      </c>
      <c r="IV109" s="221"/>
      <c r="IW109" s="187" t="str">
        <f>IF(IV109="","",VLOOKUP(IV109,Language!$D$5:$E$100,2,0))</f>
        <v/>
      </c>
      <c r="IX109" s="222"/>
      <c r="IY109" s="187" t="str">
        <f>IF(IX109="","",VLOOKUP(IX109,Language!$D$5:$E$100,2,0))</f>
        <v/>
      </c>
      <c r="IZ109" s="222"/>
      <c r="JA109" s="222"/>
      <c r="JB109" s="303">
        <f>COUNTIF(IV$121:IV$122,IX121)+COUNTIF(IX$121:IX$122,IX121)</f>
        <v>0</v>
      </c>
      <c r="JC109" s="188" t="str">
        <f t="shared" si="1631"/>
        <v/>
      </c>
      <c r="JD109" s="188" t="str">
        <f>IF((JC109&lt;&gt;""),IF(OR(JC134+JE134&lt;&gt;JD134+JF134,PrSettings!$M$4="●"),((JC134+JE134-JD134-JF134)=(IZ109-JA109))*(JC109=1),0),"")</f>
        <v/>
      </c>
      <c r="JE109" s="188" t="str">
        <f t="shared" si="1657"/>
        <v/>
      </c>
      <c r="JF109" s="188" t="str">
        <f>IF(JC109&lt;&gt;"",IF(JB134,0,IF(ABS(JC134+JE134-JD134-JF134)&gt;=PrSettings!$M$7,(ABS(JC134+JE134-JD134-JF134-IZ109+JA109)&lt;=1)*1,IF(AND(JC109,$F109=$G109,JC134+JE134&gt;=PrSettings!$M$6),(ABS(IZ109-JC134-JE134)&lt;=1)*1,IF(AND(JC109,JC134+JE134+JD134+JF134&gt;=PrSettings!$M$8),(ABS(IZ109-JC134-JE134)+ABS(JA109-JD134-JF134)&lt;=1)*1,"")))),"")</f>
        <v/>
      </c>
      <c r="JG109" s="209" t="str">
        <f>IF(($C$107&amp;$C$108&amp;$C$109&amp;$C$110&amp;$C$111&amp;$C$112&amp;$C$113&amp;$C$114&amp;$E$107&amp;$E$108&amp;$E$109&amp;$E$110&amp;$E$111&amp;$E$112&amp;$E$113&amp;$E$114&lt;&gt;"")*(IV$107&amp;IV$108&amp;IV$109&amp;IV$110&amp;IV$111&amp;IV$112&amp;IV$113&amp;IV$114&amp;IX$107&amp;IX$108&amp;IX$109&amp;IX$110&amp;IX$111&amp;IX$112&amp;IX$113&amp;IX$114&lt;&gt;"")*(IV109&amp;IX109&lt;&gt;""),IF(JB94&lt;&gt;1,0,COUNTIF($B$107:$B$114,IV109)+COUNTIF($D$107:$D$114,IV109))+IF(JB95&lt;&gt;1,0,COUNTIF($B$107:$B$114,IX109)+COUNTIF($D$107:$D$114,IX109)),"")</f>
        <v/>
      </c>
      <c r="JI109" s="221"/>
      <c r="JJ109" s="187" t="str">
        <f>IF(JI109="","",VLOOKUP(JI109,Language!$D$5:$E$100,2,0))</f>
        <v/>
      </c>
      <c r="JK109" s="222"/>
      <c r="JL109" s="187" t="str">
        <f>IF(JK109="","",VLOOKUP(JK109,Language!$D$5:$E$100,2,0))</f>
        <v/>
      </c>
      <c r="JM109" s="222"/>
      <c r="JN109" s="222"/>
      <c r="JO109" s="303">
        <f>COUNTIF(JI$121:JI$122,JK121)+COUNTIF(JK$121:JK$122,JK121)</f>
        <v>0</v>
      </c>
      <c r="JP109" s="188" t="str">
        <f t="shared" si="1632"/>
        <v/>
      </c>
      <c r="JQ109" s="188" t="str">
        <f>IF((JP109&lt;&gt;""),IF(OR(JP134+JR134&lt;&gt;JQ134+JS134,PrSettings!$M$4="●"),((JP134+JR134-JQ134-JS134)=(JM109-JN109))*(JP109=1),0),"")</f>
        <v/>
      </c>
      <c r="JR109" s="188" t="str">
        <f t="shared" si="1658"/>
        <v/>
      </c>
      <c r="JS109" s="188" t="str">
        <f>IF(JP109&lt;&gt;"",IF(JO134,0,IF(ABS(JP134+JR134-JQ134-JS134)&gt;=PrSettings!$M$7,(ABS(JP134+JR134-JQ134-JS134-JM109+JN109)&lt;=1)*1,IF(AND(JP109,$F109=$G109,JP134+JR134&gt;=PrSettings!$M$6),(ABS(JM109-JP134-JR134)&lt;=1)*1,IF(AND(JP109,JP134+JR134+JQ134+JS134&gt;=PrSettings!$M$8),(ABS(JM109-JP134-JR134)+ABS(JN109-JQ134-JS134)&lt;=1)*1,"")))),"")</f>
        <v/>
      </c>
      <c r="JT109" s="209" t="str">
        <f>IF(($C$107&amp;$C$108&amp;$C$109&amp;$C$110&amp;$C$111&amp;$C$112&amp;$C$113&amp;$C$114&amp;$E$107&amp;$E$108&amp;$E$109&amp;$E$110&amp;$E$111&amp;$E$112&amp;$E$113&amp;$E$114&lt;&gt;"")*(JI$107&amp;JI$108&amp;JI$109&amp;JI$110&amp;JI$111&amp;JI$112&amp;JI$113&amp;JI$114&amp;JK$107&amp;JK$108&amp;JK$109&amp;JK$110&amp;JK$111&amp;JK$112&amp;JK$113&amp;JK$114&lt;&gt;"")*(JI109&amp;JK109&lt;&gt;""),IF(JO94&lt;&gt;1,0,COUNTIF($B$107:$B$114,JI109)+COUNTIF($D$107:$D$114,JI109))+IF(JO95&lt;&gt;1,0,COUNTIF($B$107:$B$114,JK109)+COUNTIF($D$107:$D$114,JK109)),"")</f>
        <v/>
      </c>
      <c r="JV109" s="221"/>
      <c r="JW109" s="187" t="str">
        <f>IF(JV109="","",VLOOKUP(JV109,Language!$D$5:$E$100,2,0))</f>
        <v/>
      </c>
      <c r="JX109" s="222"/>
      <c r="JY109" s="187" t="str">
        <f>IF(JX109="","",VLOOKUP(JX109,Language!$D$5:$E$100,2,0))</f>
        <v/>
      </c>
      <c r="JZ109" s="222"/>
      <c r="KA109" s="222"/>
      <c r="KB109" s="303">
        <f>COUNTIF(JV$121:JV$122,JX121)+COUNTIF(JX$121:JX$122,JX121)</f>
        <v>0</v>
      </c>
      <c r="KC109" s="188" t="str">
        <f t="shared" si="1633"/>
        <v/>
      </c>
      <c r="KD109" s="188" t="str">
        <f>IF((KC109&lt;&gt;""),IF(OR(KC134+KE134&lt;&gt;KD134+KF134,PrSettings!$M$4="●"),((KC134+KE134-KD134-KF134)=(JZ109-KA109))*(KC109=1),0),"")</f>
        <v/>
      </c>
      <c r="KE109" s="188" t="str">
        <f t="shared" si="1659"/>
        <v/>
      </c>
      <c r="KF109" s="188" t="str">
        <f>IF(KC109&lt;&gt;"",IF(KB134,0,IF(ABS(KC134+KE134-KD134-KF134)&gt;=PrSettings!$M$7,(ABS(KC134+KE134-KD134-KF134-JZ109+KA109)&lt;=1)*1,IF(AND(KC109,$F109=$G109,KC134+KE134&gt;=PrSettings!$M$6),(ABS(JZ109-KC134-KE134)&lt;=1)*1,IF(AND(KC109,KC134+KE134+KD134+KF134&gt;=PrSettings!$M$8),(ABS(JZ109-KC134-KE134)+ABS(KA109-KD134-KF134)&lt;=1)*1,"")))),"")</f>
        <v/>
      </c>
      <c r="KG109" s="209" t="str">
        <f>IF(($C$107&amp;$C$108&amp;$C$109&amp;$C$110&amp;$C$111&amp;$C$112&amp;$C$113&amp;$C$114&amp;$E$107&amp;$E$108&amp;$E$109&amp;$E$110&amp;$E$111&amp;$E$112&amp;$E$113&amp;$E$114&lt;&gt;"")*(JV$107&amp;JV$108&amp;JV$109&amp;JV$110&amp;JV$111&amp;JV$112&amp;JV$113&amp;JV$114&amp;JX$107&amp;JX$108&amp;JX$109&amp;JX$110&amp;JX$111&amp;JX$112&amp;JX$113&amp;JX$114&lt;&gt;"")*(JV109&amp;JX109&lt;&gt;""),IF(KB94&lt;&gt;1,0,COUNTIF($B$107:$B$114,JV109)+COUNTIF($D$107:$D$114,JV109))+IF(KB95&lt;&gt;1,0,COUNTIF($B$107:$B$114,JX109)+COUNTIF($D$107:$D$114,JX109)),"")</f>
        <v/>
      </c>
      <c r="KI109" s="221"/>
      <c r="KJ109" s="187" t="str">
        <f>IF(KI109="","",VLOOKUP(KI109,Language!$D$5:$E$100,2,0))</f>
        <v/>
      </c>
      <c r="KK109" s="222"/>
      <c r="KL109" s="187" t="str">
        <f>IF(KK109="","",VLOOKUP(KK109,Language!$D$5:$E$100,2,0))</f>
        <v/>
      </c>
      <c r="KM109" s="222"/>
      <c r="KN109" s="222"/>
      <c r="KO109" s="303">
        <f>COUNTIF(KI$121:KI$122,KK121)+COUNTIF(KK$121:KK$122,KK121)</f>
        <v>0</v>
      </c>
      <c r="KP109" s="188" t="str">
        <f t="shared" si="1634"/>
        <v/>
      </c>
      <c r="KQ109" s="188" t="str">
        <f>IF((KP109&lt;&gt;""),IF(OR(KP134+KR134&lt;&gt;KQ134+KS134,PrSettings!$M$4="●"),((KP134+KR134-KQ134-KS134)=(KM109-KN109))*(KP109=1),0),"")</f>
        <v/>
      </c>
      <c r="KR109" s="188" t="str">
        <f t="shared" si="1660"/>
        <v/>
      </c>
      <c r="KS109" s="188" t="str">
        <f>IF(KP109&lt;&gt;"",IF(KO134,0,IF(ABS(KP134+KR134-KQ134-KS134)&gt;=PrSettings!$M$7,(ABS(KP134+KR134-KQ134-KS134-KM109+KN109)&lt;=1)*1,IF(AND(KP109,$F109=$G109,KP134+KR134&gt;=PrSettings!$M$6),(ABS(KM109-KP134-KR134)&lt;=1)*1,IF(AND(KP109,KP134+KR134+KQ134+KS134&gt;=PrSettings!$M$8),(ABS(KM109-KP134-KR134)+ABS(KN109-KQ134-KS134)&lt;=1)*1,"")))),"")</f>
        <v/>
      </c>
      <c r="KT109" s="209" t="str">
        <f>IF(($C$107&amp;$C$108&amp;$C$109&amp;$C$110&amp;$C$111&amp;$C$112&amp;$C$113&amp;$C$114&amp;$E$107&amp;$E$108&amp;$E$109&amp;$E$110&amp;$E$111&amp;$E$112&amp;$E$113&amp;$E$114&lt;&gt;"")*(KI$107&amp;KI$108&amp;KI$109&amp;KI$110&amp;KI$111&amp;KI$112&amp;KI$113&amp;KI$114&amp;KK$107&amp;KK$108&amp;KK$109&amp;KK$110&amp;KK$111&amp;KK$112&amp;KK$113&amp;KK$114&lt;&gt;"")*(KI109&amp;KK109&lt;&gt;""),IF(KO94&lt;&gt;1,0,COUNTIF($B$107:$B$114,KI109)+COUNTIF($D$107:$D$114,KI109))+IF(KO95&lt;&gt;1,0,COUNTIF($B$107:$B$114,KK109)+COUNTIF($D$107:$D$114,KK109)),"")</f>
        <v/>
      </c>
      <c r="KV109" s="221"/>
      <c r="KW109" s="187" t="str">
        <f>IF(KV109="","",VLOOKUP(KV109,Language!$D$5:$E$100,2,0))</f>
        <v/>
      </c>
      <c r="KX109" s="222"/>
      <c r="KY109" s="187" t="str">
        <f>IF(KX109="","",VLOOKUP(KX109,Language!$D$5:$E$100,2,0))</f>
        <v/>
      </c>
      <c r="KZ109" s="222"/>
      <c r="LA109" s="222"/>
      <c r="LB109" s="303">
        <f>COUNTIF(KV$121:KV$122,KX121)+COUNTIF(KX$121:KX$122,KX121)</f>
        <v>0</v>
      </c>
      <c r="LC109" s="188" t="str">
        <f t="shared" si="1635"/>
        <v/>
      </c>
      <c r="LD109" s="188" t="str">
        <f>IF((LC109&lt;&gt;""),IF(OR(LC134+LE134&lt;&gt;LD134+LF134,PrSettings!$M$4="●"),((LC134+LE134-LD134-LF134)=(KZ109-LA109))*(LC109=1),0),"")</f>
        <v/>
      </c>
      <c r="LE109" s="188" t="str">
        <f t="shared" si="1661"/>
        <v/>
      </c>
      <c r="LF109" s="188" t="str">
        <f>IF(LC109&lt;&gt;"",IF(LB134,0,IF(ABS(LC134+LE134-LD134-LF134)&gt;=PrSettings!$M$7,(ABS(LC134+LE134-LD134-LF134-KZ109+LA109)&lt;=1)*1,IF(AND(LC109,$F109=$G109,LC134+LE134&gt;=PrSettings!$M$6),(ABS(KZ109-LC134-LE134)&lt;=1)*1,IF(AND(LC109,LC134+LE134+LD134+LF134&gt;=PrSettings!$M$8),(ABS(KZ109-LC134-LE134)+ABS(LA109-LD134-LF134)&lt;=1)*1,"")))),"")</f>
        <v/>
      </c>
      <c r="LG109" s="209" t="str">
        <f>IF(($C$107&amp;$C$108&amp;$C$109&amp;$C$110&amp;$C$111&amp;$C$112&amp;$C$113&amp;$C$114&amp;$E$107&amp;$E$108&amp;$E$109&amp;$E$110&amp;$E$111&amp;$E$112&amp;$E$113&amp;$E$114&lt;&gt;"")*(KV$107&amp;KV$108&amp;KV$109&amp;KV$110&amp;KV$111&amp;KV$112&amp;KV$113&amp;KV$114&amp;KX$107&amp;KX$108&amp;KX$109&amp;KX$110&amp;KX$111&amp;KX$112&amp;KX$113&amp;KX$114&lt;&gt;"")*(KV109&amp;KX109&lt;&gt;""),IF(LB94&lt;&gt;1,0,COUNTIF($B$107:$B$114,KV109)+COUNTIF($D$107:$D$114,KV109))+IF(LB95&lt;&gt;1,0,COUNTIF($B$107:$B$114,KX109)+COUNTIF($D$107:$D$114,KX109)),"")</f>
        <v/>
      </c>
      <c r="LI109" s="221"/>
      <c r="LJ109" s="187" t="str">
        <f>IF(LI109="","",VLOOKUP(LI109,Language!$D$5:$E$100,2,0))</f>
        <v/>
      </c>
      <c r="LK109" s="222"/>
      <c r="LL109" s="187" t="str">
        <f>IF(LK109="","",VLOOKUP(LK109,Language!$D$5:$E$100,2,0))</f>
        <v/>
      </c>
      <c r="LM109" s="222"/>
      <c r="LN109" s="222"/>
      <c r="LO109" s="303">
        <f>COUNTIF(LI$121:LI$122,LK121)+COUNTIF(LK$121:LK$122,LK121)</f>
        <v>0</v>
      </c>
      <c r="LP109" s="188" t="str">
        <f t="shared" si="1636"/>
        <v/>
      </c>
      <c r="LQ109" s="188" t="str">
        <f>IF((LP109&lt;&gt;""),IF(OR(LP134+LR134&lt;&gt;LQ134+LS134,PrSettings!$M$4="●"),((LP134+LR134-LQ134-LS134)=(LM109-LN109))*(LP109=1),0),"")</f>
        <v/>
      </c>
      <c r="LR109" s="188" t="str">
        <f t="shared" si="1662"/>
        <v/>
      </c>
      <c r="LS109" s="188" t="str">
        <f>IF(LP109&lt;&gt;"",IF(LO134,0,IF(ABS(LP134+LR134-LQ134-LS134)&gt;=PrSettings!$M$7,(ABS(LP134+LR134-LQ134-LS134-LM109+LN109)&lt;=1)*1,IF(AND(LP109,$F109=$G109,LP134+LR134&gt;=PrSettings!$M$6),(ABS(LM109-LP134-LR134)&lt;=1)*1,IF(AND(LP109,LP134+LR134+LQ134+LS134&gt;=PrSettings!$M$8),(ABS(LM109-LP134-LR134)+ABS(LN109-LQ134-LS134)&lt;=1)*1,"")))),"")</f>
        <v/>
      </c>
      <c r="LT109" s="209" t="str">
        <f>IF(($C$107&amp;$C$108&amp;$C$109&amp;$C$110&amp;$C$111&amp;$C$112&amp;$C$113&amp;$C$114&amp;$E$107&amp;$E$108&amp;$E$109&amp;$E$110&amp;$E$111&amp;$E$112&amp;$E$113&amp;$E$114&lt;&gt;"")*(LI$107&amp;LI$108&amp;LI$109&amp;LI$110&amp;LI$111&amp;LI$112&amp;LI$113&amp;LI$114&amp;LK$107&amp;LK$108&amp;LK$109&amp;LK$110&amp;LK$111&amp;LK$112&amp;LK$113&amp;LK$114&lt;&gt;"")*(LI109&amp;LK109&lt;&gt;""),IF(LO94&lt;&gt;1,0,COUNTIF($B$107:$B$114,LI109)+COUNTIF($D$107:$D$114,LI109))+IF(LO95&lt;&gt;1,0,COUNTIF($B$107:$B$114,LK109)+COUNTIF($D$107:$D$114,LK109)),"")</f>
        <v/>
      </c>
      <c r="LV109" s="221"/>
      <c r="LW109" s="187" t="str">
        <f>IF(LV109="","",VLOOKUP(LV109,Language!$D$5:$E$100,2,0))</f>
        <v/>
      </c>
      <c r="LX109" s="222"/>
      <c r="LY109" s="187" t="str">
        <f>IF(LX109="","",VLOOKUP(LX109,Language!$D$5:$E$100,2,0))</f>
        <v/>
      </c>
      <c r="LZ109" s="222"/>
      <c r="MA109" s="222"/>
      <c r="MB109" s="303">
        <f>COUNTIF(LV$121:LV$122,LX121)+COUNTIF(LX$121:LX$122,LX121)</f>
        <v>0</v>
      </c>
      <c r="MC109" s="188" t="str">
        <f t="shared" si="1637"/>
        <v/>
      </c>
      <c r="MD109" s="188" t="str">
        <f>IF((MC109&lt;&gt;""),IF(OR(MC134+ME134&lt;&gt;MD134+MF134,PrSettings!$M$4="●"),((MC134+ME134-MD134-MF134)=(LZ109-MA109))*(MC109=1),0),"")</f>
        <v/>
      </c>
      <c r="ME109" s="188" t="str">
        <f t="shared" si="1663"/>
        <v/>
      </c>
      <c r="MF109" s="188" t="str">
        <f>IF(MC109&lt;&gt;"",IF(MB134,0,IF(ABS(MC134+ME134-MD134-MF134)&gt;=PrSettings!$M$7,(ABS(MC134+ME134-MD134-MF134-LZ109+MA109)&lt;=1)*1,IF(AND(MC109,$F109=$G109,MC134+ME134&gt;=PrSettings!$M$6),(ABS(LZ109-MC134-ME134)&lt;=1)*1,IF(AND(MC109,MC134+ME134+MD134+MF134&gt;=PrSettings!$M$8),(ABS(LZ109-MC134-ME134)+ABS(MA109-MD134-MF134)&lt;=1)*1,"")))),"")</f>
        <v/>
      </c>
      <c r="MG109" s="209" t="str">
        <f>IF(($C$107&amp;$C$108&amp;$C$109&amp;$C$110&amp;$C$111&amp;$C$112&amp;$C$113&amp;$C$114&amp;$E$107&amp;$E$108&amp;$E$109&amp;$E$110&amp;$E$111&amp;$E$112&amp;$E$113&amp;$E$114&lt;&gt;"")*(LV$107&amp;LV$108&amp;LV$109&amp;LV$110&amp;LV$111&amp;LV$112&amp;LV$113&amp;LV$114&amp;LX$107&amp;LX$108&amp;LX$109&amp;LX$110&amp;LX$111&amp;LX$112&amp;LX$113&amp;LX$114&lt;&gt;"")*(LV109&amp;LX109&lt;&gt;""),IF(MB94&lt;&gt;1,0,COUNTIF($B$107:$B$114,LV109)+COUNTIF($D$107:$D$114,LV109))+IF(MB95&lt;&gt;1,0,COUNTIF($B$107:$B$114,LX109)+COUNTIF($D$107:$D$114,LX109)),"")</f>
        <v/>
      </c>
    </row>
    <row r="110" spans="1:345" s="22" customFormat="1">
      <c r="A110" s="183"/>
      <c r="B110" s="186" t="str">
        <f>IF(C110="","",INDEX(Groups!$C$7:$C$65,MATCH(C110,Groups!$D$7:$D$65,0)))</f>
        <v/>
      </c>
      <c r="C110" s="187" t="str">
        <f>'World Cup'!$K$60</f>
        <v/>
      </c>
      <c r="D110" s="188" t="str">
        <f>IF(E110="","",INDEX(Groups!$C$7:$C$65,MATCH(E110,Groups!$D$7:$D$65,0)))</f>
        <v/>
      </c>
      <c r="E110" s="187" t="str">
        <f>'World Cup'!$L$60</f>
        <v/>
      </c>
      <c r="F110" s="189" t="str">
        <f>IF(AND('World Cup'!$K$61&lt;&gt;"",'World Cup'!$L$61&lt;&gt;""),'World Cup'!$K$61,"")</f>
        <v/>
      </c>
      <c r="G110" s="190" t="str">
        <f>IF(AND('World Cup'!$K$61&lt;&gt;"",'World Cup'!$L$61&lt;&gt;""),'World Cup'!$L$61,"")</f>
        <v/>
      </c>
      <c r="I110" s="221"/>
      <c r="J110" s="187" t="str">
        <f>IF(I110="","",VLOOKUP(I110,Language!$D$5:$E$100,2,0))</f>
        <v/>
      </c>
      <c r="K110" s="222"/>
      <c r="L110" s="187" t="str">
        <f>IF(K110="","",VLOOKUP(K110,Language!$D$5:$E$100,2,0))</f>
        <v/>
      </c>
      <c r="M110" s="222"/>
      <c r="N110" s="222"/>
      <c r="O110" s="303">
        <f>COUNTIF(I$121:I$122,K122)+COUNTIF(K$121:K$122,K122)</f>
        <v>0</v>
      </c>
      <c r="P110" s="188" t="str">
        <f t="shared" si="1612"/>
        <v/>
      </c>
      <c r="Q110" s="188" t="str">
        <f>IF((P110&lt;&gt;""),IF(OR(P135+R135&lt;&gt;Q135+S135,PrSettings!$M$4="●"),((P135+R135-Q135-S135)=(M110-N110))*(P110=1),0),"")</f>
        <v/>
      </c>
      <c r="R110" s="188" t="str">
        <f t="shared" si="1638"/>
        <v/>
      </c>
      <c r="S110" s="188" t="str">
        <f>IF(P110&lt;&gt;"",IF(O135,0,IF(ABS(P135+R135-Q135-S135)&gt;=PrSettings!$M$7,(ABS(P135+R135-Q135-S135-M110+N110)&lt;=1)*1,IF(AND(P110,$F110=$G110,P135+R135&gt;=PrSettings!$M$6),(ABS(M110-P135-R135)&lt;=1)*1,IF(AND(P110,P135+R135+Q135+S135&gt;=PrSettings!$M$8),(ABS(M110-P135-R135)+ABS(N110-Q135-S135)&lt;=1)*1,"")))),"")</f>
        <v/>
      </c>
      <c r="T110" s="209" t="str">
        <f>IF(($C$107&amp;$C$108&amp;$C$109&amp;$C$110&amp;$C$111&amp;$C$112&amp;$C$113&amp;$C$114&amp;$E$107&amp;$E$108&amp;$E$109&amp;$E$110&amp;$E$111&amp;$E$112&amp;$E$113&amp;$E$114&lt;&gt;"")*(I$107&amp;I$108&amp;I$109&amp;I$110&amp;I$111&amp;I$112&amp;I$113&amp;I$114&amp;K$107&amp;K$108&amp;K$109&amp;K$110&amp;K$111&amp;K$112&amp;K$113&amp;K$114&lt;&gt;"")*(I110&amp;K110&lt;&gt;""),IF(O96&lt;&gt;1,0,COUNTIF($B$107:$B$114,I110)+COUNTIF($D$107:$D$114,I110))+IF(O97&lt;&gt;1,0,COUNTIF($B$107:$B$114,K110)+COUNTIF($D$107:$D$114,K110)),"")</f>
        <v/>
      </c>
      <c r="V110" s="221"/>
      <c r="W110" s="187" t="str">
        <f>IF(V110="","",VLOOKUP(V110,Language!$D$5:$E$100,2,0))</f>
        <v/>
      </c>
      <c r="X110" s="222"/>
      <c r="Y110" s="187" t="str">
        <f>IF(X110="","",VLOOKUP(X110,Language!$D$5:$E$100,2,0))</f>
        <v/>
      </c>
      <c r="Z110" s="222"/>
      <c r="AA110" s="222"/>
      <c r="AB110" s="303">
        <f>COUNTIF(V$121:V$122,X122)+COUNTIF(X$121:X$122,X122)</f>
        <v>0</v>
      </c>
      <c r="AC110" s="188" t="str">
        <f t="shared" si="1613"/>
        <v/>
      </c>
      <c r="AD110" s="188" t="str">
        <f>IF((AC110&lt;&gt;""),IF(OR(AC135+AE135&lt;&gt;AD135+AF135,PrSettings!$M$4="●"),((AC135+AE135-AD135-AF135)=(Z110-AA110))*(AC110=1),0),"")</f>
        <v/>
      </c>
      <c r="AE110" s="188" t="str">
        <f t="shared" si="1639"/>
        <v/>
      </c>
      <c r="AF110" s="188" t="str">
        <f>IF(AC110&lt;&gt;"",IF(AB135,0,IF(ABS(AC135+AE135-AD135-AF135)&gt;=PrSettings!$M$7,(ABS(AC135+AE135-AD135-AF135-Z110+AA110)&lt;=1)*1,IF(AND(AC110,$F110=$G110,AC135+AE135&gt;=PrSettings!$M$6),(ABS(Z110-AC135-AE135)&lt;=1)*1,IF(AND(AC110,AC135+AE135+AD135+AF135&gt;=PrSettings!$M$8),(ABS(Z110-AC135-AE135)+ABS(AA110-AD135-AF135)&lt;=1)*1,"")))),"")</f>
        <v/>
      </c>
      <c r="AG110" s="209" t="str">
        <f>IF(($C$107&amp;$C$108&amp;$C$109&amp;$C$110&amp;$C$111&amp;$C$112&amp;$C$113&amp;$C$114&amp;$E$107&amp;$E$108&amp;$E$109&amp;$E$110&amp;$E$111&amp;$E$112&amp;$E$113&amp;$E$114&lt;&gt;"")*(V$107&amp;V$108&amp;V$109&amp;V$110&amp;V$111&amp;V$112&amp;V$113&amp;V$114&amp;X$107&amp;X$108&amp;X$109&amp;X$110&amp;X$111&amp;X$112&amp;X$113&amp;X$114&lt;&gt;"")*(V110&amp;X110&lt;&gt;""),IF(AB96&lt;&gt;1,0,COUNTIF($B$107:$B$114,V110)+COUNTIF($D$107:$D$114,V110))+IF(AB97&lt;&gt;1,0,COUNTIF($B$107:$B$114,X110)+COUNTIF($D$107:$D$114,X110)),"")</f>
        <v/>
      </c>
      <c r="AI110" s="221"/>
      <c r="AJ110" s="187" t="str">
        <f>IF(AI110="","",VLOOKUP(AI110,Language!$D$5:$E$100,2,0))</f>
        <v/>
      </c>
      <c r="AK110" s="222"/>
      <c r="AL110" s="187" t="str">
        <f>IF(AK110="","",VLOOKUP(AK110,Language!$D$5:$E$100,2,0))</f>
        <v/>
      </c>
      <c r="AM110" s="222"/>
      <c r="AN110" s="222"/>
      <c r="AO110" s="303">
        <f>COUNTIF(AI$121:AI$122,AK122)+COUNTIF(AK$121:AK$122,AK122)</f>
        <v>0</v>
      </c>
      <c r="AP110" s="188" t="str">
        <f t="shared" si="1614"/>
        <v/>
      </c>
      <c r="AQ110" s="188" t="str">
        <f>IF((AP110&lt;&gt;""),IF(OR(AP135+AR135&lt;&gt;AQ135+AS135,PrSettings!$M$4="●"),((AP135+AR135-AQ135-AS135)=(AM110-AN110))*(AP110=1),0),"")</f>
        <v/>
      </c>
      <c r="AR110" s="188" t="str">
        <f t="shared" si="1640"/>
        <v/>
      </c>
      <c r="AS110" s="188" t="str">
        <f>IF(AP110&lt;&gt;"",IF(AO135,0,IF(ABS(AP135+AR135-AQ135-AS135)&gt;=PrSettings!$M$7,(ABS(AP135+AR135-AQ135-AS135-AM110+AN110)&lt;=1)*1,IF(AND(AP110,$F110=$G110,AP135+AR135&gt;=PrSettings!$M$6),(ABS(AM110-AP135-AR135)&lt;=1)*1,IF(AND(AP110,AP135+AR135+AQ135+AS135&gt;=PrSettings!$M$8),(ABS(AM110-AP135-AR135)+ABS(AN110-AQ135-AS135)&lt;=1)*1,"")))),"")</f>
        <v/>
      </c>
      <c r="AT110" s="209" t="str">
        <f>IF(($C$107&amp;$C$108&amp;$C$109&amp;$C$110&amp;$C$111&amp;$C$112&amp;$C$113&amp;$C$114&amp;$E$107&amp;$E$108&amp;$E$109&amp;$E$110&amp;$E$111&amp;$E$112&amp;$E$113&amp;$E$114&lt;&gt;"")*(AI$107&amp;AI$108&amp;AI$109&amp;AI$110&amp;AI$111&amp;AI$112&amp;AI$113&amp;AI$114&amp;AK$107&amp;AK$108&amp;AK$109&amp;AK$110&amp;AK$111&amp;AK$112&amp;AK$113&amp;AK$114&lt;&gt;"")*(AI110&amp;AK110&lt;&gt;""),IF(AO96&lt;&gt;1,0,COUNTIF($B$107:$B$114,AI110)+COUNTIF($D$107:$D$114,AI110))+IF(AO97&lt;&gt;1,0,COUNTIF($B$107:$B$114,AK110)+COUNTIF($D$107:$D$114,AK110)),"")</f>
        <v/>
      </c>
      <c r="AV110" s="221"/>
      <c r="AW110" s="187" t="str">
        <f>IF(AV110="","",VLOOKUP(AV110,Language!$D$5:$E$100,2,0))</f>
        <v/>
      </c>
      <c r="AX110" s="222"/>
      <c r="AY110" s="187" t="str">
        <f>IF(AX110="","",VLOOKUP(AX110,Language!$D$5:$E$100,2,0))</f>
        <v/>
      </c>
      <c r="AZ110" s="222"/>
      <c r="BA110" s="222"/>
      <c r="BB110" s="303">
        <f>COUNTIF(AV$121:AV$122,AX122)+COUNTIF(AX$121:AX$122,AX122)</f>
        <v>0</v>
      </c>
      <c r="BC110" s="188" t="str">
        <f t="shared" si="1615"/>
        <v/>
      </c>
      <c r="BD110" s="188" t="str">
        <f>IF((BC110&lt;&gt;""),IF(OR(BC135+BE135&lt;&gt;BD135+BF135,PrSettings!$M$4="●"),((BC135+BE135-BD135-BF135)=(AZ110-BA110))*(BC110=1),0),"")</f>
        <v/>
      </c>
      <c r="BE110" s="188" t="str">
        <f t="shared" si="1641"/>
        <v/>
      </c>
      <c r="BF110" s="188" t="str">
        <f>IF(BC110&lt;&gt;"",IF(BB135,0,IF(ABS(BC135+BE135-BD135-BF135)&gt;=PrSettings!$M$7,(ABS(BC135+BE135-BD135-BF135-AZ110+BA110)&lt;=1)*1,IF(AND(BC110,$F110=$G110,BC135+BE135&gt;=PrSettings!$M$6),(ABS(AZ110-BC135-BE135)&lt;=1)*1,IF(AND(BC110,BC135+BE135+BD135+BF135&gt;=PrSettings!$M$8),(ABS(AZ110-BC135-BE135)+ABS(BA110-BD135-BF135)&lt;=1)*1,"")))),"")</f>
        <v/>
      </c>
      <c r="BG110" s="209" t="str">
        <f>IF(($C$107&amp;$C$108&amp;$C$109&amp;$C$110&amp;$C$111&amp;$C$112&amp;$C$113&amp;$C$114&amp;$E$107&amp;$E$108&amp;$E$109&amp;$E$110&amp;$E$111&amp;$E$112&amp;$E$113&amp;$E$114&lt;&gt;"")*(AV$107&amp;AV$108&amp;AV$109&amp;AV$110&amp;AV$111&amp;AV$112&amp;AV$113&amp;AV$114&amp;AX$107&amp;AX$108&amp;AX$109&amp;AX$110&amp;AX$111&amp;AX$112&amp;AX$113&amp;AX$114&lt;&gt;"")*(AV110&amp;AX110&lt;&gt;""),IF(BB96&lt;&gt;1,0,COUNTIF($B$107:$B$114,AV110)+COUNTIF($D$107:$D$114,AV110))+IF(BB97&lt;&gt;1,0,COUNTIF($B$107:$B$114,AX110)+COUNTIF($D$107:$D$114,AX110)),"")</f>
        <v/>
      </c>
      <c r="BI110" s="221"/>
      <c r="BJ110" s="187" t="str">
        <f>IF(BI110="","",VLOOKUP(BI110,Language!$D$5:$E$100,2,0))</f>
        <v/>
      </c>
      <c r="BK110" s="222"/>
      <c r="BL110" s="187" t="str">
        <f>IF(BK110="","",VLOOKUP(BK110,Language!$D$5:$E$100,2,0))</f>
        <v/>
      </c>
      <c r="BM110" s="222"/>
      <c r="BN110" s="222"/>
      <c r="BO110" s="303">
        <f>COUNTIF(BI$121:BI$122,BK122)+COUNTIF(BK$121:BK$122,BK122)</f>
        <v>0</v>
      </c>
      <c r="BP110" s="188" t="str">
        <f t="shared" si="1616"/>
        <v/>
      </c>
      <c r="BQ110" s="188" t="str">
        <f>IF((BP110&lt;&gt;""),IF(OR(BP135+BR135&lt;&gt;BQ135+BS135,PrSettings!$M$4="●"),((BP135+BR135-BQ135-BS135)=(BM110-BN110))*(BP110=1),0),"")</f>
        <v/>
      </c>
      <c r="BR110" s="188" t="str">
        <f t="shared" si="1642"/>
        <v/>
      </c>
      <c r="BS110" s="188" t="str">
        <f>IF(BP110&lt;&gt;"",IF(BO135,0,IF(ABS(BP135+BR135-BQ135-BS135)&gt;=PrSettings!$M$7,(ABS(BP135+BR135-BQ135-BS135-BM110+BN110)&lt;=1)*1,IF(AND(BP110,$F110=$G110,BP135+BR135&gt;=PrSettings!$M$6),(ABS(BM110-BP135-BR135)&lt;=1)*1,IF(AND(BP110,BP135+BR135+BQ135+BS135&gt;=PrSettings!$M$8),(ABS(BM110-BP135-BR135)+ABS(BN110-BQ135-BS135)&lt;=1)*1,"")))),"")</f>
        <v/>
      </c>
      <c r="BT110" s="209" t="str">
        <f>IF(($C$107&amp;$C$108&amp;$C$109&amp;$C$110&amp;$C$111&amp;$C$112&amp;$C$113&amp;$C$114&amp;$E$107&amp;$E$108&amp;$E$109&amp;$E$110&amp;$E$111&amp;$E$112&amp;$E$113&amp;$E$114&lt;&gt;"")*(BI$107&amp;BI$108&amp;BI$109&amp;BI$110&amp;BI$111&amp;BI$112&amp;BI$113&amp;BI$114&amp;BK$107&amp;BK$108&amp;BK$109&amp;BK$110&amp;BK$111&amp;BK$112&amp;BK$113&amp;BK$114&lt;&gt;"")*(BI110&amp;BK110&lt;&gt;""),IF(BO96&lt;&gt;1,0,COUNTIF($B$107:$B$114,BI110)+COUNTIF($D$107:$D$114,BI110))+IF(BO97&lt;&gt;1,0,COUNTIF($B$107:$B$114,BK110)+COUNTIF($D$107:$D$114,BK110)),"")</f>
        <v/>
      </c>
      <c r="BV110" s="221"/>
      <c r="BW110" s="187" t="str">
        <f>IF(BV110="","",VLOOKUP(BV110,Language!$D$5:$E$100,2,0))</f>
        <v/>
      </c>
      <c r="BX110" s="222"/>
      <c r="BY110" s="187" t="str">
        <f>IF(BX110="","",VLOOKUP(BX110,Language!$D$5:$E$100,2,0))</f>
        <v/>
      </c>
      <c r="BZ110" s="222"/>
      <c r="CA110" s="222"/>
      <c r="CB110" s="303">
        <f>COUNTIF(BV$121:BV$122,BX122)+COUNTIF(BX$121:BX$122,BX122)</f>
        <v>0</v>
      </c>
      <c r="CC110" s="188" t="str">
        <f t="shared" si="1617"/>
        <v/>
      </c>
      <c r="CD110" s="188" t="str">
        <f>IF((CC110&lt;&gt;""),IF(OR(CC135+CE135&lt;&gt;CD135+CF135,PrSettings!$M$4="●"),((CC135+CE135-CD135-CF135)=(BZ110-CA110))*(CC110=1),0),"")</f>
        <v/>
      </c>
      <c r="CE110" s="188" t="str">
        <f t="shared" si="1643"/>
        <v/>
      </c>
      <c r="CF110" s="188" t="str">
        <f>IF(CC110&lt;&gt;"",IF(CB135,0,IF(ABS(CC135+CE135-CD135-CF135)&gt;=PrSettings!$M$7,(ABS(CC135+CE135-CD135-CF135-BZ110+CA110)&lt;=1)*1,IF(AND(CC110,$F110=$G110,CC135+CE135&gt;=PrSettings!$M$6),(ABS(BZ110-CC135-CE135)&lt;=1)*1,IF(AND(CC110,CC135+CE135+CD135+CF135&gt;=PrSettings!$M$8),(ABS(BZ110-CC135-CE135)+ABS(CA110-CD135-CF135)&lt;=1)*1,"")))),"")</f>
        <v/>
      </c>
      <c r="CG110" s="209" t="str">
        <f>IF(($C$107&amp;$C$108&amp;$C$109&amp;$C$110&amp;$C$111&amp;$C$112&amp;$C$113&amp;$C$114&amp;$E$107&amp;$E$108&amp;$E$109&amp;$E$110&amp;$E$111&amp;$E$112&amp;$E$113&amp;$E$114&lt;&gt;"")*(BV$107&amp;BV$108&amp;BV$109&amp;BV$110&amp;BV$111&amp;BV$112&amp;BV$113&amp;BV$114&amp;BX$107&amp;BX$108&amp;BX$109&amp;BX$110&amp;BX$111&amp;BX$112&amp;BX$113&amp;BX$114&lt;&gt;"")*(BV110&amp;BX110&lt;&gt;""),IF(CB96&lt;&gt;1,0,COUNTIF($B$107:$B$114,BV110)+COUNTIF($D$107:$D$114,BV110))+IF(CB97&lt;&gt;1,0,COUNTIF($B$107:$B$114,BX110)+COUNTIF($D$107:$D$114,BX110)),"")</f>
        <v/>
      </c>
      <c r="CI110" s="221"/>
      <c r="CJ110" s="187" t="str">
        <f>IF(CI110="","",VLOOKUP(CI110,Language!$D$5:$E$100,2,0))</f>
        <v/>
      </c>
      <c r="CK110" s="222"/>
      <c r="CL110" s="187" t="str">
        <f>IF(CK110="","",VLOOKUP(CK110,Language!$D$5:$E$100,2,0))</f>
        <v/>
      </c>
      <c r="CM110" s="222"/>
      <c r="CN110" s="222"/>
      <c r="CO110" s="303">
        <f>COUNTIF(CI$121:CI$122,CK122)+COUNTIF(CK$121:CK$122,CK122)</f>
        <v>0</v>
      </c>
      <c r="CP110" s="188" t="str">
        <f t="shared" si="1618"/>
        <v/>
      </c>
      <c r="CQ110" s="188" t="str">
        <f>IF((CP110&lt;&gt;""),IF(OR(CP135+CR135&lt;&gt;CQ135+CS135,PrSettings!$M$4="●"),((CP135+CR135-CQ135-CS135)=(CM110-CN110))*(CP110=1),0),"")</f>
        <v/>
      </c>
      <c r="CR110" s="188" t="str">
        <f t="shared" si="1644"/>
        <v/>
      </c>
      <c r="CS110" s="188" t="str">
        <f>IF(CP110&lt;&gt;"",IF(CO135,0,IF(ABS(CP135+CR135-CQ135-CS135)&gt;=PrSettings!$M$7,(ABS(CP135+CR135-CQ135-CS135-CM110+CN110)&lt;=1)*1,IF(AND(CP110,$F110=$G110,CP135+CR135&gt;=PrSettings!$M$6),(ABS(CM110-CP135-CR135)&lt;=1)*1,IF(AND(CP110,CP135+CR135+CQ135+CS135&gt;=PrSettings!$M$8),(ABS(CM110-CP135-CR135)+ABS(CN110-CQ135-CS135)&lt;=1)*1,"")))),"")</f>
        <v/>
      </c>
      <c r="CT110" s="209" t="str">
        <f>IF(($C$107&amp;$C$108&amp;$C$109&amp;$C$110&amp;$C$111&amp;$C$112&amp;$C$113&amp;$C$114&amp;$E$107&amp;$E$108&amp;$E$109&amp;$E$110&amp;$E$111&amp;$E$112&amp;$E$113&amp;$E$114&lt;&gt;"")*(CI$107&amp;CI$108&amp;CI$109&amp;CI$110&amp;CI$111&amp;CI$112&amp;CI$113&amp;CI$114&amp;CK$107&amp;CK$108&amp;CK$109&amp;CK$110&amp;CK$111&amp;CK$112&amp;CK$113&amp;CK$114&lt;&gt;"")*(CI110&amp;CK110&lt;&gt;""),IF(CO96&lt;&gt;1,0,COUNTIF($B$107:$B$114,CI110)+COUNTIF($D$107:$D$114,CI110))+IF(CO97&lt;&gt;1,0,COUNTIF($B$107:$B$114,CK110)+COUNTIF($D$107:$D$114,CK110)),"")</f>
        <v/>
      </c>
      <c r="CV110" s="221"/>
      <c r="CW110" s="187" t="str">
        <f>IF(CV110="","",VLOOKUP(CV110,Language!$D$5:$E$100,2,0))</f>
        <v/>
      </c>
      <c r="CX110" s="222"/>
      <c r="CY110" s="187" t="str">
        <f>IF(CX110="","",VLOOKUP(CX110,Language!$D$5:$E$100,2,0))</f>
        <v/>
      </c>
      <c r="CZ110" s="222"/>
      <c r="DA110" s="222"/>
      <c r="DB110" s="303">
        <f>COUNTIF(CV$121:CV$122,CX122)+COUNTIF(CX$121:CX$122,CX122)</f>
        <v>0</v>
      </c>
      <c r="DC110" s="188" t="str">
        <f t="shared" si="1619"/>
        <v/>
      </c>
      <c r="DD110" s="188" t="str">
        <f>IF((DC110&lt;&gt;""),IF(OR(DC135+DE135&lt;&gt;DD135+DF135,PrSettings!$M$4="●"),((DC135+DE135-DD135-DF135)=(CZ110-DA110))*(DC110=1),0),"")</f>
        <v/>
      </c>
      <c r="DE110" s="188" t="str">
        <f t="shared" si="1645"/>
        <v/>
      </c>
      <c r="DF110" s="188" t="str">
        <f>IF(DC110&lt;&gt;"",IF(DB135,0,IF(ABS(DC135+DE135-DD135-DF135)&gt;=PrSettings!$M$7,(ABS(DC135+DE135-DD135-DF135-CZ110+DA110)&lt;=1)*1,IF(AND(DC110,$F110=$G110,DC135+DE135&gt;=PrSettings!$M$6),(ABS(CZ110-DC135-DE135)&lt;=1)*1,IF(AND(DC110,DC135+DE135+DD135+DF135&gt;=PrSettings!$M$8),(ABS(CZ110-DC135-DE135)+ABS(DA110-DD135-DF135)&lt;=1)*1,"")))),"")</f>
        <v/>
      </c>
      <c r="DG110" s="209" t="str">
        <f>IF(($C$107&amp;$C$108&amp;$C$109&amp;$C$110&amp;$C$111&amp;$C$112&amp;$C$113&amp;$C$114&amp;$E$107&amp;$E$108&amp;$E$109&amp;$E$110&amp;$E$111&amp;$E$112&amp;$E$113&amp;$E$114&lt;&gt;"")*(CV$107&amp;CV$108&amp;CV$109&amp;CV$110&amp;CV$111&amp;CV$112&amp;CV$113&amp;CV$114&amp;CX$107&amp;CX$108&amp;CX$109&amp;CX$110&amp;CX$111&amp;CX$112&amp;CX$113&amp;CX$114&lt;&gt;"")*(CV110&amp;CX110&lt;&gt;""),IF(DB96&lt;&gt;1,0,COUNTIF($B$107:$B$114,CV110)+COUNTIF($D$107:$D$114,CV110))+IF(DB97&lt;&gt;1,0,COUNTIF($B$107:$B$114,CX110)+COUNTIF($D$107:$D$114,CX110)),"")</f>
        <v/>
      </c>
      <c r="DI110" s="221"/>
      <c r="DJ110" s="187" t="str">
        <f>IF(DI110="","",VLOOKUP(DI110,Language!$D$5:$E$100,2,0))</f>
        <v/>
      </c>
      <c r="DK110" s="222"/>
      <c r="DL110" s="187" t="str">
        <f>IF(DK110="","",VLOOKUP(DK110,Language!$D$5:$E$100,2,0))</f>
        <v/>
      </c>
      <c r="DM110" s="222"/>
      <c r="DN110" s="222"/>
      <c r="DO110" s="303">
        <f>COUNTIF(DI$121:DI$122,DK122)+COUNTIF(DK$121:DK$122,DK122)</f>
        <v>0</v>
      </c>
      <c r="DP110" s="188" t="str">
        <f t="shared" si="1620"/>
        <v/>
      </c>
      <c r="DQ110" s="188" t="str">
        <f>IF((DP110&lt;&gt;""),IF(OR(DP135+DR135&lt;&gt;DQ135+DS135,PrSettings!$M$4="●"),((DP135+DR135-DQ135-DS135)=(DM110-DN110))*(DP110=1),0),"")</f>
        <v/>
      </c>
      <c r="DR110" s="188" t="str">
        <f t="shared" si="1646"/>
        <v/>
      </c>
      <c r="DS110" s="188" t="str">
        <f>IF(DP110&lt;&gt;"",IF(DO135,0,IF(ABS(DP135+DR135-DQ135-DS135)&gt;=PrSettings!$M$7,(ABS(DP135+DR135-DQ135-DS135-DM110+DN110)&lt;=1)*1,IF(AND(DP110,$F110=$G110,DP135+DR135&gt;=PrSettings!$M$6),(ABS(DM110-DP135-DR135)&lt;=1)*1,IF(AND(DP110,DP135+DR135+DQ135+DS135&gt;=PrSettings!$M$8),(ABS(DM110-DP135-DR135)+ABS(DN110-DQ135-DS135)&lt;=1)*1,"")))),"")</f>
        <v/>
      </c>
      <c r="DT110" s="209" t="str">
        <f>IF(($C$107&amp;$C$108&amp;$C$109&amp;$C$110&amp;$C$111&amp;$C$112&amp;$C$113&amp;$C$114&amp;$E$107&amp;$E$108&amp;$E$109&amp;$E$110&amp;$E$111&amp;$E$112&amp;$E$113&amp;$E$114&lt;&gt;"")*(DI$107&amp;DI$108&amp;DI$109&amp;DI$110&amp;DI$111&amp;DI$112&amp;DI$113&amp;DI$114&amp;DK$107&amp;DK$108&amp;DK$109&amp;DK$110&amp;DK$111&amp;DK$112&amp;DK$113&amp;DK$114&lt;&gt;"")*(DI110&amp;DK110&lt;&gt;""),IF(DO96&lt;&gt;1,0,COUNTIF($B$107:$B$114,DI110)+COUNTIF($D$107:$D$114,DI110))+IF(DO97&lt;&gt;1,0,COUNTIF($B$107:$B$114,DK110)+COUNTIF($D$107:$D$114,DK110)),"")</f>
        <v/>
      </c>
      <c r="DV110" s="221"/>
      <c r="DW110" s="187" t="str">
        <f>IF(DV110="","",VLOOKUP(DV110,Language!$D$5:$E$100,2,0))</f>
        <v/>
      </c>
      <c r="DX110" s="222"/>
      <c r="DY110" s="187" t="str">
        <f>IF(DX110="","",VLOOKUP(DX110,Language!$D$5:$E$100,2,0))</f>
        <v/>
      </c>
      <c r="DZ110" s="222"/>
      <c r="EA110" s="222"/>
      <c r="EB110" s="303">
        <f>COUNTIF(DV$121:DV$122,DX122)+COUNTIF(DX$121:DX$122,DX122)</f>
        <v>0</v>
      </c>
      <c r="EC110" s="188" t="str">
        <f t="shared" si="1621"/>
        <v/>
      </c>
      <c r="ED110" s="188" t="str">
        <f>IF((EC110&lt;&gt;""),IF(OR(EC135+EE135&lt;&gt;ED135+EF135,PrSettings!$M$4="●"),((EC135+EE135-ED135-EF135)=(DZ110-EA110))*(EC110=1),0),"")</f>
        <v/>
      </c>
      <c r="EE110" s="188" t="str">
        <f t="shared" si="1647"/>
        <v/>
      </c>
      <c r="EF110" s="188" t="str">
        <f>IF(EC110&lt;&gt;"",IF(EB135,0,IF(ABS(EC135+EE135-ED135-EF135)&gt;=PrSettings!$M$7,(ABS(EC135+EE135-ED135-EF135-DZ110+EA110)&lt;=1)*1,IF(AND(EC110,$F110=$G110,EC135+EE135&gt;=PrSettings!$M$6),(ABS(DZ110-EC135-EE135)&lt;=1)*1,IF(AND(EC110,EC135+EE135+ED135+EF135&gt;=PrSettings!$M$8),(ABS(DZ110-EC135-EE135)+ABS(EA110-ED135-EF135)&lt;=1)*1,"")))),"")</f>
        <v/>
      </c>
      <c r="EG110" s="209" t="str">
        <f>IF(($C$107&amp;$C$108&amp;$C$109&amp;$C$110&amp;$C$111&amp;$C$112&amp;$C$113&amp;$C$114&amp;$E$107&amp;$E$108&amp;$E$109&amp;$E$110&amp;$E$111&amp;$E$112&amp;$E$113&amp;$E$114&lt;&gt;"")*(DV$107&amp;DV$108&amp;DV$109&amp;DV$110&amp;DV$111&amp;DV$112&amp;DV$113&amp;DV$114&amp;DX$107&amp;DX$108&amp;DX$109&amp;DX$110&amp;DX$111&amp;DX$112&amp;DX$113&amp;DX$114&lt;&gt;"")*(DV110&amp;DX110&lt;&gt;""),IF(EB96&lt;&gt;1,0,COUNTIF($B$107:$B$114,DV110)+COUNTIF($D$107:$D$114,DV110))+IF(EB97&lt;&gt;1,0,COUNTIF($B$107:$B$114,DX110)+COUNTIF($D$107:$D$114,DX110)),"")</f>
        <v/>
      </c>
      <c r="EI110" s="221"/>
      <c r="EJ110" s="187" t="str">
        <f>IF(EI110="","",VLOOKUP(EI110,Language!$D$5:$E$100,2,0))</f>
        <v/>
      </c>
      <c r="EK110" s="222"/>
      <c r="EL110" s="187" t="str">
        <f>IF(EK110="","",VLOOKUP(EK110,Language!$D$5:$E$100,2,0))</f>
        <v/>
      </c>
      <c r="EM110" s="222"/>
      <c r="EN110" s="222"/>
      <c r="EO110" s="303">
        <f>COUNTIF(EI$121:EI$122,EK122)+COUNTIF(EK$121:EK$122,EK122)</f>
        <v>0</v>
      </c>
      <c r="EP110" s="188" t="str">
        <f t="shared" si="1622"/>
        <v/>
      </c>
      <c r="EQ110" s="188" t="str">
        <f>IF((EP110&lt;&gt;""),IF(OR(EP135+ER135&lt;&gt;EQ135+ES135,PrSettings!$M$4="●"),((EP135+ER135-EQ135-ES135)=(EM110-EN110))*(EP110=1),0),"")</f>
        <v/>
      </c>
      <c r="ER110" s="188" t="str">
        <f t="shared" si="1648"/>
        <v/>
      </c>
      <c r="ES110" s="188" t="str">
        <f>IF(EP110&lt;&gt;"",IF(EO135,0,IF(ABS(EP135+ER135-EQ135-ES135)&gt;=PrSettings!$M$7,(ABS(EP135+ER135-EQ135-ES135-EM110+EN110)&lt;=1)*1,IF(AND(EP110,$F110=$G110,EP135+ER135&gt;=PrSettings!$M$6),(ABS(EM110-EP135-ER135)&lt;=1)*1,IF(AND(EP110,EP135+ER135+EQ135+ES135&gt;=PrSettings!$M$8),(ABS(EM110-EP135-ER135)+ABS(EN110-EQ135-ES135)&lt;=1)*1,"")))),"")</f>
        <v/>
      </c>
      <c r="ET110" s="209" t="str">
        <f>IF(($C$107&amp;$C$108&amp;$C$109&amp;$C$110&amp;$C$111&amp;$C$112&amp;$C$113&amp;$C$114&amp;$E$107&amp;$E$108&amp;$E$109&amp;$E$110&amp;$E$111&amp;$E$112&amp;$E$113&amp;$E$114&lt;&gt;"")*(EI$107&amp;EI$108&amp;EI$109&amp;EI$110&amp;EI$111&amp;EI$112&amp;EI$113&amp;EI$114&amp;EK$107&amp;EK$108&amp;EK$109&amp;EK$110&amp;EK$111&amp;EK$112&amp;EK$113&amp;EK$114&lt;&gt;"")*(EI110&amp;EK110&lt;&gt;""),IF(EO96&lt;&gt;1,0,COUNTIF($B$107:$B$114,EI110)+COUNTIF($D$107:$D$114,EI110))+IF(EO97&lt;&gt;1,0,COUNTIF($B$107:$B$114,EK110)+COUNTIF($D$107:$D$114,EK110)),"")</f>
        <v/>
      </c>
      <c r="EV110" s="221"/>
      <c r="EW110" s="187" t="str">
        <f>IF(EV110="","",VLOOKUP(EV110,Language!$D$5:$E$100,2,0))</f>
        <v/>
      </c>
      <c r="EX110" s="222"/>
      <c r="EY110" s="187" t="str">
        <f>IF(EX110="","",VLOOKUP(EX110,Language!$D$5:$E$100,2,0))</f>
        <v/>
      </c>
      <c r="EZ110" s="222"/>
      <c r="FA110" s="222"/>
      <c r="FB110" s="303">
        <f>COUNTIF(EV$121:EV$122,EX122)+COUNTIF(EX$121:EX$122,EX122)</f>
        <v>0</v>
      </c>
      <c r="FC110" s="188" t="str">
        <f t="shared" si="1623"/>
        <v/>
      </c>
      <c r="FD110" s="188" t="str">
        <f>IF((FC110&lt;&gt;""),IF(OR(FC135+FE135&lt;&gt;FD135+FF135,PrSettings!$M$4="●"),((FC135+FE135-FD135-FF135)=(EZ110-FA110))*(FC110=1),0),"")</f>
        <v/>
      </c>
      <c r="FE110" s="188" t="str">
        <f t="shared" si="1649"/>
        <v/>
      </c>
      <c r="FF110" s="188" t="str">
        <f>IF(FC110&lt;&gt;"",IF(FB135,0,IF(ABS(FC135+FE135-FD135-FF135)&gt;=PrSettings!$M$7,(ABS(FC135+FE135-FD135-FF135-EZ110+FA110)&lt;=1)*1,IF(AND(FC110,$F110=$G110,FC135+FE135&gt;=PrSettings!$M$6),(ABS(EZ110-FC135-FE135)&lt;=1)*1,IF(AND(FC110,FC135+FE135+FD135+FF135&gt;=PrSettings!$M$8),(ABS(EZ110-FC135-FE135)+ABS(FA110-FD135-FF135)&lt;=1)*1,"")))),"")</f>
        <v/>
      </c>
      <c r="FG110" s="209" t="str">
        <f>IF(($C$107&amp;$C$108&amp;$C$109&amp;$C$110&amp;$C$111&amp;$C$112&amp;$C$113&amp;$C$114&amp;$E$107&amp;$E$108&amp;$E$109&amp;$E$110&amp;$E$111&amp;$E$112&amp;$E$113&amp;$E$114&lt;&gt;"")*(EV$107&amp;EV$108&amp;EV$109&amp;EV$110&amp;EV$111&amp;EV$112&amp;EV$113&amp;EV$114&amp;EX$107&amp;EX$108&amp;EX$109&amp;EX$110&amp;EX$111&amp;EX$112&amp;EX$113&amp;EX$114&lt;&gt;"")*(EV110&amp;EX110&lt;&gt;""),IF(FB96&lt;&gt;1,0,COUNTIF($B$107:$B$114,EV110)+COUNTIF($D$107:$D$114,EV110))+IF(FB97&lt;&gt;1,0,COUNTIF($B$107:$B$114,EX110)+COUNTIF($D$107:$D$114,EX110)),"")</f>
        <v/>
      </c>
      <c r="FI110" s="221"/>
      <c r="FJ110" s="187" t="str">
        <f>IF(FI110="","",VLOOKUP(FI110,Language!$D$5:$E$100,2,0))</f>
        <v/>
      </c>
      <c r="FK110" s="222"/>
      <c r="FL110" s="187" t="str">
        <f>IF(FK110="","",VLOOKUP(FK110,Language!$D$5:$E$100,2,0))</f>
        <v/>
      </c>
      <c r="FM110" s="222"/>
      <c r="FN110" s="222"/>
      <c r="FO110" s="303">
        <f>COUNTIF(FI$121:FI$122,FK122)+COUNTIF(FK$121:FK$122,FK122)</f>
        <v>0</v>
      </c>
      <c r="FP110" s="188" t="str">
        <f t="shared" si="1624"/>
        <v/>
      </c>
      <c r="FQ110" s="188" t="str">
        <f>IF((FP110&lt;&gt;""),IF(OR(FP135+FR135&lt;&gt;FQ135+FS135,PrSettings!$M$4="●"),((FP135+FR135-FQ135-FS135)=(FM110-FN110))*(FP110=1),0),"")</f>
        <v/>
      </c>
      <c r="FR110" s="188" t="str">
        <f t="shared" si="1650"/>
        <v/>
      </c>
      <c r="FS110" s="188" t="str">
        <f>IF(FP110&lt;&gt;"",IF(FO135,0,IF(ABS(FP135+FR135-FQ135-FS135)&gt;=PrSettings!$M$7,(ABS(FP135+FR135-FQ135-FS135-FM110+FN110)&lt;=1)*1,IF(AND(FP110,$F110=$G110,FP135+FR135&gt;=PrSettings!$M$6),(ABS(FM110-FP135-FR135)&lt;=1)*1,IF(AND(FP110,FP135+FR135+FQ135+FS135&gt;=PrSettings!$M$8),(ABS(FM110-FP135-FR135)+ABS(FN110-FQ135-FS135)&lt;=1)*1,"")))),"")</f>
        <v/>
      </c>
      <c r="FT110" s="209" t="str">
        <f>IF(($C$107&amp;$C$108&amp;$C$109&amp;$C$110&amp;$C$111&amp;$C$112&amp;$C$113&amp;$C$114&amp;$E$107&amp;$E$108&amp;$E$109&amp;$E$110&amp;$E$111&amp;$E$112&amp;$E$113&amp;$E$114&lt;&gt;"")*(FI$107&amp;FI$108&amp;FI$109&amp;FI$110&amp;FI$111&amp;FI$112&amp;FI$113&amp;FI$114&amp;FK$107&amp;FK$108&amp;FK$109&amp;FK$110&amp;FK$111&amp;FK$112&amp;FK$113&amp;FK$114&lt;&gt;"")*(FI110&amp;FK110&lt;&gt;""),IF(FO96&lt;&gt;1,0,COUNTIF($B$107:$B$114,FI110)+COUNTIF($D$107:$D$114,FI110))+IF(FO97&lt;&gt;1,0,COUNTIF($B$107:$B$114,FK110)+COUNTIF($D$107:$D$114,FK110)),"")</f>
        <v/>
      </c>
      <c r="FV110" s="221"/>
      <c r="FW110" s="187" t="str">
        <f>IF(FV110="","",VLOOKUP(FV110,Language!$D$5:$E$100,2,0))</f>
        <v/>
      </c>
      <c r="FX110" s="222"/>
      <c r="FY110" s="187" t="str">
        <f>IF(FX110="","",VLOOKUP(FX110,Language!$D$5:$E$100,2,0))</f>
        <v/>
      </c>
      <c r="FZ110" s="222"/>
      <c r="GA110" s="222"/>
      <c r="GB110" s="303">
        <f>COUNTIF(FV$121:FV$122,FX122)+COUNTIF(FX$121:FX$122,FX122)</f>
        <v>0</v>
      </c>
      <c r="GC110" s="188" t="str">
        <f t="shared" si="1625"/>
        <v/>
      </c>
      <c r="GD110" s="188" t="str">
        <f>IF((GC110&lt;&gt;""),IF(OR(GC135+GE135&lt;&gt;GD135+GF135,PrSettings!$M$4="●"),((GC135+GE135-GD135-GF135)=(FZ110-GA110))*(GC110=1),0),"")</f>
        <v/>
      </c>
      <c r="GE110" s="188" t="str">
        <f t="shared" si="1651"/>
        <v/>
      </c>
      <c r="GF110" s="188" t="str">
        <f>IF(GC110&lt;&gt;"",IF(GB135,0,IF(ABS(GC135+GE135-GD135-GF135)&gt;=PrSettings!$M$7,(ABS(GC135+GE135-GD135-GF135-FZ110+GA110)&lt;=1)*1,IF(AND(GC110,$F110=$G110,GC135+GE135&gt;=PrSettings!$M$6),(ABS(FZ110-GC135-GE135)&lt;=1)*1,IF(AND(GC110,GC135+GE135+GD135+GF135&gt;=PrSettings!$M$8),(ABS(FZ110-GC135-GE135)+ABS(GA110-GD135-GF135)&lt;=1)*1,"")))),"")</f>
        <v/>
      </c>
      <c r="GG110" s="209" t="str">
        <f>IF(($C$107&amp;$C$108&amp;$C$109&amp;$C$110&amp;$C$111&amp;$C$112&amp;$C$113&amp;$C$114&amp;$E$107&amp;$E$108&amp;$E$109&amp;$E$110&amp;$E$111&amp;$E$112&amp;$E$113&amp;$E$114&lt;&gt;"")*(FV$107&amp;FV$108&amp;FV$109&amp;FV$110&amp;FV$111&amp;FV$112&amp;FV$113&amp;FV$114&amp;FX$107&amp;FX$108&amp;FX$109&amp;FX$110&amp;FX$111&amp;FX$112&amp;FX$113&amp;FX$114&lt;&gt;"")*(FV110&amp;FX110&lt;&gt;""),IF(GB96&lt;&gt;1,0,COUNTIF($B$107:$B$114,FV110)+COUNTIF($D$107:$D$114,FV110))+IF(GB97&lt;&gt;1,0,COUNTIF($B$107:$B$114,FX110)+COUNTIF($D$107:$D$114,FX110)),"")</f>
        <v/>
      </c>
      <c r="GI110" s="221"/>
      <c r="GJ110" s="187" t="str">
        <f>IF(GI110="","",VLOOKUP(GI110,Language!$D$5:$E$100,2,0))</f>
        <v/>
      </c>
      <c r="GK110" s="222"/>
      <c r="GL110" s="187" t="str">
        <f>IF(GK110="","",VLOOKUP(GK110,Language!$D$5:$E$100,2,0))</f>
        <v/>
      </c>
      <c r="GM110" s="222"/>
      <c r="GN110" s="222"/>
      <c r="GO110" s="303">
        <f>COUNTIF(GI$121:GI$122,GK122)+COUNTIF(GK$121:GK$122,GK122)</f>
        <v>0</v>
      </c>
      <c r="GP110" s="188" t="str">
        <f t="shared" si="1626"/>
        <v/>
      </c>
      <c r="GQ110" s="188" t="str">
        <f>IF((GP110&lt;&gt;""),IF(OR(GP135+GR135&lt;&gt;GQ135+GS135,PrSettings!$M$4="●"),((GP135+GR135-GQ135-GS135)=(GM110-GN110))*(GP110=1),0),"")</f>
        <v/>
      </c>
      <c r="GR110" s="188" t="str">
        <f t="shared" si="1652"/>
        <v/>
      </c>
      <c r="GS110" s="188" t="str">
        <f>IF(GP110&lt;&gt;"",IF(GO135,0,IF(ABS(GP135+GR135-GQ135-GS135)&gt;=PrSettings!$M$7,(ABS(GP135+GR135-GQ135-GS135-GM110+GN110)&lt;=1)*1,IF(AND(GP110,$F110=$G110,GP135+GR135&gt;=PrSettings!$M$6),(ABS(GM110-GP135-GR135)&lt;=1)*1,IF(AND(GP110,GP135+GR135+GQ135+GS135&gt;=PrSettings!$M$8),(ABS(GM110-GP135-GR135)+ABS(GN110-GQ135-GS135)&lt;=1)*1,"")))),"")</f>
        <v/>
      </c>
      <c r="GT110" s="209" t="str">
        <f>IF(($C$107&amp;$C$108&amp;$C$109&amp;$C$110&amp;$C$111&amp;$C$112&amp;$C$113&amp;$C$114&amp;$E$107&amp;$E$108&amp;$E$109&amp;$E$110&amp;$E$111&amp;$E$112&amp;$E$113&amp;$E$114&lt;&gt;"")*(GI$107&amp;GI$108&amp;GI$109&amp;GI$110&amp;GI$111&amp;GI$112&amp;GI$113&amp;GI$114&amp;GK$107&amp;GK$108&amp;GK$109&amp;GK$110&amp;GK$111&amp;GK$112&amp;GK$113&amp;GK$114&lt;&gt;"")*(GI110&amp;GK110&lt;&gt;""),IF(GO96&lt;&gt;1,0,COUNTIF($B$107:$B$114,GI110)+COUNTIF($D$107:$D$114,GI110))+IF(GO97&lt;&gt;1,0,COUNTIF($B$107:$B$114,GK110)+COUNTIF($D$107:$D$114,GK110)),"")</f>
        <v/>
      </c>
      <c r="GV110" s="221"/>
      <c r="GW110" s="187" t="str">
        <f>IF(GV110="","",VLOOKUP(GV110,Language!$D$5:$E$100,2,0))</f>
        <v/>
      </c>
      <c r="GX110" s="222"/>
      <c r="GY110" s="187" t="str">
        <f>IF(GX110="","",VLOOKUP(GX110,Language!$D$5:$E$100,2,0))</f>
        <v/>
      </c>
      <c r="GZ110" s="222"/>
      <c r="HA110" s="222"/>
      <c r="HB110" s="303">
        <f>COUNTIF(GV$121:GV$122,GX122)+COUNTIF(GX$121:GX$122,GX122)</f>
        <v>0</v>
      </c>
      <c r="HC110" s="188" t="str">
        <f t="shared" si="1627"/>
        <v/>
      </c>
      <c r="HD110" s="188" t="str">
        <f>IF((HC110&lt;&gt;""),IF(OR(HC135+HE135&lt;&gt;HD135+HF135,PrSettings!$M$4="●"),((HC135+HE135-HD135-HF135)=(GZ110-HA110))*(HC110=1),0),"")</f>
        <v/>
      </c>
      <c r="HE110" s="188" t="str">
        <f t="shared" si="1653"/>
        <v/>
      </c>
      <c r="HF110" s="188" t="str">
        <f>IF(HC110&lt;&gt;"",IF(HB135,0,IF(ABS(HC135+HE135-HD135-HF135)&gt;=PrSettings!$M$7,(ABS(HC135+HE135-HD135-HF135-GZ110+HA110)&lt;=1)*1,IF(AND(HC110,$F110=$G110,HC135+HE135&gt;=PrSettings!$M$6),(ABS(GZ110-HC135-HE135)&lt;=1)*1,IF(AND(HC110,HC135+HE135+HD135+HF135&gt;=PrSettings!$M$8),(ABS(GZ110-HC135-HE135)+ABS(HA110-HD135-HF135)&lt;=1)*1,"")))),"")</f>
        <v/>
      </c>
      <c r="HG110" s="209" t="str">
        <f>IF(($C$107&amp;$C$108&amp;$C$109&amp;$C$110&amp;$C$111&amp;$C$112&amp;$C$113&amp;$C$114&amp;$E$107&amp;$E$108&amp;$E$109&amp;$E$110&amp;$E$111&amp;$E$112&amp;$E$113&amp;$E$114&lt;&gt;"")*(GV$107&amp;GV$108&amp;GV$109&amp;GV$110&amp;GV$111&amp;GV$112&amp;GV$113&amp;GV$114&amp;GX$107&amp;GX$108&amp;GX$109&amp;GX$110&amp;GX$111&amp;GX$112&amp;GX$113&amp;GX$114&lt;&gt;"")*(GV110&amp;GX110&lt;&gt;""),IF(HB96&lt;&gt;1,0,COUNTIF($B$107:$B$114,GV110)+COUNTIF($D$107:$D$114,GV110))+IF(HB97&lt;&gt;1,0,COUNTIF($B$107:$B$114,GX110)+COUNTIF($D$107:$D$114,GX110)),"")</f>
        <v/>
      </c>
      <c r="HI110" s="221"/>
      <c r="HJ110" s="187" t="str">
        <f>IF(HI110="","",VLOOKUP(HI110,Language!$D$5:$E$100,2,0))</f>
        <v/>
      </c>
      <c r="HK110" s="222"/>
      <c r="HL110" s="187" t="str">
        <f>IF(HK110="","",VLOOKUP(HK110,Language!$D$5:$E$100,2,0))</f>
        <v/>
      </c>
      <c r="HM110" s="222"/>
      <c r="HN110" s="222"/>
      <c r="HO110" s="303">
        <f>COUNTIF(HI$121:HI$122,HK122)+COUNTIF(HK$121:HK$122,HK122)</f>
        <v>0</v>
      </c>
      <c r="HP110" s="188" t="str">
        <f t="shared" si="1628"/>
        <v/>
      </c>
      <c r="HQ110" s="188" t="str">
        <f>IF((HP110&lt;&gt;""),IF(OR(HP135+HR135&lt;&gt;HQ135+HS135,PrSettings!$M$4="●"),((HP135+HR135-HQ135-HS135)=(HM110-HN110))*(HP110=1),0),"")</f>
        <v/>
      </c>
      <c r="HR110" s="188" t="str">
        <f t="shared" si="1654"/>
        <v/>
      </c>
      <c r="HS110" s="188" t="str">
        <f>IF(HP110&lt;&gt;"",IF(HO135,0,IF(ABS(HP135+HR135-HQ135-HS135)&gt;=PrSettings!$M$7,(ABS(HP135+HR135-HQ135-HS135-HM110+HN110)&lt;=1)*1,IF(AND(HP110,$F110=$G110,HP135+HR135&gt;=PrSettings!$M$6),(ABS(HM110-HP135-HR135)&lt;=1)*1,IF(AND(HP110,HP135+HR135+HQ135+HS135&gt;=PrSettings!$M$8),(ABS(HM110-HP135-HR135)+ABS(HN110-HQ135-HS135)&lt;=1)*1,"")))),"")</f>
        <v/>
      </c>
      <c r="HT110" s="209" t="str">
        <f>IF(($C$107&amp;$C$108&amp;$C$109&amp;$C$110&amp;$C$111&amp;$C$112&amp;$C$113&amp;$C$114&amp;$E$107&amp;$E$108&amp;$E$109&amp;$E$110&amp;$E$111&amp;$E$112&amp;$E$113&amp;$E$114&lt;&gt;"")*(HI$107&amp;HI$108&amp;HI$109&amp;HI$110&amp;HI$111&amp;HI$112&amp;HI$113&amp;HI$114&amp;HK$107&amp;HK$108&amp;HK$109&amp;HK$110&amp;HK$111&amp;HK$112&amp;HK$113&amp;HK$114&lt;&gt;"")*(HI110&amp;HK110&lt;&gt;""),IF(HO96&lt;&gt;1,0,COUNTIF($B$107:$B$114,HI110)+COUNTIF($D$107:$D$114,HI110))+IF(HO97&lt;&gt;1,0,COUNTIF($B$107:$B$114,HK110)+COUNTIF($D$107:$D$114,HK110)),"")</f>
        <v/>
      </c>
      <c r="HV110" s="221"/>
      <c r="HW110" s="187" t="str">
        <f>IF(HV110="","",VLOOKUP(HV110,Language!$D$5:$E$100,2,0))</f>
        <v/>
      </c>
      <c r="HX110" s="222"/>
      <c r="HY110" s="187" t="str">
        <f>IF(HX110="","",VLOOKUP(HX110,Language!$D$5:$E$100,2,0))</f>
        <v/>
      </c>
      <c r="HZ110" s="222"/>
      <c r="IA110" s="222"/>
      <c r="IB110" s="303">
        <f>COUNTIF(HV$121:HV$122,HX122)+COUNTIF(HX$121:HX$122,HX122)</f>
        <v>0</v>
      </c>
      <c r="IC110" s="188" t="str">
        <f t="shared" si="1629"/>
        <v/>
      </c>
      <c r="ID110" s="188" t="str">
        <f>IF((IC110&lt;&gt;""),IF(OR(IC135+IE135&lt;&gt;ID135+IF135,PrSettings!$M$4="●"),((IC135+IE135-ID135-IF135)=(HZ110-IA110))*(IC110=1),0),"")</f>
        <v/>
      </c>
      <c r="IE110" s="188" t="str">
        <f t="shared" si="1655"/>
        <v/>
      </c>
      <c r="IF110" s="188" t="str">
        <f>IF(IC110&lt;&gt;"",IF(IB135,0,IF(ABS(IC135+IE135-ID135-IF135)&gt;=PrSettings!$M$7,(ABS(IC135+IE135-ID135-IF135-HZ110+IA110)&lt;=1)*1,IF(AND(IC110,$F110=$G110,IC135+IE135&gt;=PrSettings!$M$6),(ABS(HZ110-IC135-IE135)&lt;=1)*1,IF(AND(IC110,IC135+IE135+ID135+IF135&gt;=PrSettings!$M$8),(ABS(HZ110-IC135-IE135)+ABS(IA110-ID135-IF135)&lt;=1)*1,"")))),"")</f>
        <v/>
      </c>
      <c r="IG110" s="209" t="str">
        <f>IF(($C$107&amp;$C$108&amp;$C$109&amp;$C$110&amp;$C$111&amp;$C$112&amp;$C$113&amp;$C$114&amp;$E$107&amp;$E$108&amp;$E$109&amp;$E$110&amp;$E$111&amp;$E$112&amp;$E$113&amp;$E$114&lt;&gt;"")*(HV$107&amp;HV$108&amp;HV$109&amp;HV$110&amp;HV$111&amp;HV$112&amp;HV$113&amp;HV$114&amp;HX$107&amp;HX$108&amp;HX$109&amp;HX$110&amp;HX$111&amp;HX$112&amp;HX$113&amp;HX$114&lt;&gt;"")*(HV110&amp;HX110&lt;&gt;""),IF(IB96&lt;&gt;1,0,COUNTIF($B$107:$B$114,HV110)+COUNTIF($D$107:$D$114,HV110))+IF(IB97&lt;&gt;1,0,COUNTIF($B$107:$B$114,HX110)+COUNTIF($D$107:$D$114,HX110)),"")</f>
        <v/>
      </c>
      <c r="II110" s="221"/>
      <c r="IJ110" s="187" t="str">
        <f>IF(II110="","",VLOOKUP(II110,Language!$D$5:$E$100,2,0))</f>
        <v/>
      </c>
      <c r="IK110" s="222"/>
      <c r="IL110" s="187" t="str">
        <f>IF(IK110="","",VLOOKUP(IK110,Language!$D$5:$E$100,2,0))</f>
        <v/>
      </c>
      <c r="IM110" s="222"/>
      <c r="IN110" s="222"/>
      <c r="IO110" s="303">
        <f>COUNTIF(II$121:II$122,IK122)+COUNTIF(IK$121:IK$122,IK122)</f>
        <v>0</v>
      </c>
      <c r="IP110" s="188" t="str">
        <f t="shared" si="1630"/>
        <v/>
      </c>
      <c r="IQ110" s="188" t="str">
        <f>IF((IP110&lt;&gt;""),IF(OR(IP135+IR135&lt;&gt;IQ135+IS135,PrSettings!$M$4="●"),((IP135+IR135-IQ135-IS135)=(IM110-IN110))*(IP110=1),0),"")</f>
        <v/>
      </c>
      <c r="IR110" s="188" t="str">
        <f t="shared" si="1656"/>
        <v/>
      </c>
      <c r="IS110" s="188" t="str">
        <f>IF(IP110&lt;&gt;"",IF(IO135,0,IF(ABS(IP135+IR135-IQ135-IS135)&gt;=PrSettings!$M$7,(ABS(IP135+IR135-IQ135-IS135-IM110+IN110)&lt;=1)*1,IF(AND(IP110,$F110=$G110,IP135+IR135&gt;=PrSettings!$M$6),(ABS(IM110-IP135-IR135)&lt;=1)*1,IF(AND(IP110,IP135+IR135+IQ135+IS135&gt;=PrSettings!$M$8),(ABS(IM110-IP135-IR135)+ABS(IN110-IQ135-IS135)&lt;=1)*1,"")))),"")</f>
        <v/>
      </c>
      <c r="IT110" s="209" t="str">
        <f>IF(($C$107&amp;$C$108&amp;$C$109&amp;$C$110&amp;$C$111&amp;$C$112&amp;$C$113&amp;$C$114&amp;$E$107&amp;$E$108&amp;$E$109&amp;$E$110&amp;$E$111&amp;$E$112&amp;$E$113&amp;$E$114&lt;&gt;"")*(II$107&amp;II$108&amp;II$109&amp;II$110&amp;II$111&amp;II$112&amp;II$113&amp;II$114&amp;IK$107&amp;IK$108&amp;IK$109&amp;IK$110&amp;IK$111&amp;IK$112&amp;IK$113&amp;IK$114&lt;&gt;"")*(II110&amp;IK110&lt;&gt;""),IF(IO96&lt;&gt;1,0,COUNTIF($B$107:$B$114,II110)+COUNTIF($D$107:$D$114,II110))+IF(IO97&lt;&gt;1,0,COUNTIF($B$107:$B$114,IK110)+COUNTIF($D$107:$D$114,IK110)),"")</f>
        <v/>
      </c>
      <c r="IV110" s="221"/>
      <c r="IW110" s="187" t="str">
        <f>IF(IV110="","",VLOOKUP(IV110,Language!$D$5:$E$100,2,0))</f>
        <v/>
      </c>
      <c r="IX110" s="222"/>
      <c r="IY110" s="187" t="str">
        <f>IF(IX110="","",VLOOKUP(IX110,Language!$D$5:$E$100,2,0))</f>
        <v/>
      </c>
      <c r="IZ110" s="222"/>
      <c r="JA110" s="222"/>
      <c r="JB110" s="303">
        <f>COUNTIF(IV$121:IV$122,IX122)+COUNTIF(IX$121:IX$122,IX122)</f>
        <v>0</v>
      </c>
      <c r="JC110" s="188" t="str">
        <f t="shared" si="1631"/>
        <v/>
      </c>
      <c r="JD110" s="188" t="str">
        <f>IF((JC110&lt;&gt;""),IF(OR(JC135+JE135&lt;&gt;JD135+JF135,PrSettings!$M$4="●"),((JC135+JE135-JD135-JF135)=(IZ110-JA110))*(JC110=1),0),"")</f>
        <v/>
      </c>
      <c r="JE110" s="188" t="str">
        <f t="shared" si="1657"/>
        <v/>
      </c>
      <c r="JF110" s="188" t="str">
        <f>IF(JC110&lt;&gt;"",IF(JB135,0,IF(ABS(JC135+JE135-JD135-JF135)&gt;=PrSettings!$M$7,(ABS(JC135+JE135-JD135-JF135-IZ110+JA110)&lt;=1)*1,IF(AND(JC110,$F110=$G110,JC135+JE135&gt;=PrSettings!$M$6),(ABS(IZ110-JC135-JE135)&lt;=1)*1,IF(AND(JC110,JC135+JE135+JD135+JF135&gt;=PrSettings!$M$8),(ABS(IZ110-JC135-JE135)+ABS(JA110-JD135-JF135)&lt;=1)*1,"")))),"")</f>
        <v/>
      </c>
      <c r="JG110" s="209" t="str">
        <f>IF(($C$107&amp;$C$108&amp;$C$109&amp;$C$110&amp;$C$111&amp;$C$112&amp;$C$113&amp;$C$114&amp;$E$107&amp;$E$108&amp;$E$109&amp;$E$110&amp;$E$111&amp;$E$112&amp;$E$113&amp;$E$114&lt;&gt;"")*(IV$107&amp;IV$108&amp;IV$109&amp;IV$110&amp;IV$111&amp;IV$112&amp;IV$113&amp;IV$114&amp;IX$107&amp;IX$108&amp;IX$109&amp;IX$110&amp;IX$111&amp;IX$112&amp;IX$113&amp;IX$114&lt;&gt;"")*(IV110&amp;IX110&lt;&gt;""),IF(JB96&lt;&gt;1,0,COUNTIF($B$107:$B$114,IV110)+COUNTIF($D$107:$D$114,IV110))+IF(JB97&lt;&gt;1,0,COUNTIF($B$107:$B$114,IX110)+COUNTIF($D$107:$D$114,IX110)),"")</f>
        <v/>
      </c>
      <c r="JI110" s="221"/>
      <c r="JJ110" s="187" t="str">
        <f>IF(JI110="","",VLOOKUP(JI110,Language!$D$5:$E$100,2,0))</f>
        <v/>
      </c>
      <c r="JK110" s="222"/>
      <c r="JL110" s="187" t="str">
        <f>IF(JK110="","",VLOOKUP(JK110,Language!$D$5:$E$100,2,0))</f>
        <v/>
      </c>
      <c r="JM110" s="222"/>
      <c r="JN110" s="222"/>
      <c r="JO110" s="303">
        <f>COUNTIF(JI$121:JI$122,JK122)+COUNTIF(JK$121:JK$122,JK122)</f>
        <v>0</v>
      </c>
      <c r="JP110" s="188" t="str">
        <f t="shared" si="1632"/>
        <v/>
      </c>
      <c r="JQ110" s="188" t="str">
        <f>IF((JP110&lt;&gt;""),IF(OR(JP135+JR135&lt;&gt;JQ135+JS135,PrSettings!$M$4="●"),((JP135+JR135-JQ135-JS135)=(JM110-JN110))*(JP110=1),0),"")</f>
        <v/>
      </c>
      <c r="JR110" s="188" t="str">
        <f t="shared" si="1658"/>
        <v/>
      </c>
      <c r="JS110" s="188" t="str">
        <f>IF(JP110&lt;&gt;"",IF(JO135,0,IF(ABS(JP135+JR135-JQ135-JS135)&gt;=PrSettings!$M$7,(ABS(JP135+JR135-JQ135-JS135-JM110+JN110)&lt;=1)*1,IF(AND(JP110,$F110=$G110,JP135+JR135&gt;=PrSettings!$M$6),(ABS(JM110-JP135-JR135)&lt;=1)*1,IF(AND(JP110,JP135+JR135+JQ135+JS135&gt;=PrSettings!$M$8),(ABS(JM110-JP135-JR135)+ABS(JN110-JQ135-JS135)&lt;=1)*1,"")))),"")</f>
        <v/>
      </c>
      <c r="JT110" s="209" t="str">
        <f>IF(($C$107&amp;$C$108&amp;$C$109&amp;$C$110&amp;$C$111&amp;$C$112&amp;$C$113&amp;$C$114&amp;$E$107&amp;$E$108&amp;$E$109&amp;$E$110&amp;$E$111&amp;$E$112&amp;$E$113&amp;$E$114&lt;&gt;"")*(JI$107&amp;JI$108&amp;JI$109&amp;JI$110&amp;JI$111&amp;JI$112&amp;JI$113&amp;JI$114&amp;JK$107&amp;JK$108&amp;JK$109&amp;JK$110&amp;JK$111&amp;JK$112&amp;JK$113&amp;JK$114&lt;&gt;"")*(JI110&amp;JK110&lt;&gt;""),IF(JO96&lt;&gt;1,0,COUNTIF($B$107:$B$114,JI110)+COUNTIF($D$107:$D$114,JI110))+IF(JO97&lt;&gt;1,0,COUNTIF($B$107:$B$114,JK110)+COUNTIF($D$107:$D$114,JK110)),"")</f>
        <v/>
      </c>
      <c r="JV110" s="221"/>
      <c r="JW110" s="187" t="str">
        <f>IF(JV110="","",VLOOKUP(JV110,Language!$D$5:$E$100,2,0))</f>
        <v/>
      </c>
      <c r="JX110" s="222"/>
      <c r="JY110" s="187" t="str">
        <f>IF(JX110="","",VLOOKUP(JX110,Language!$D$5:$E$100,2,0))</f>
        <v/>
      </c>
      <c r="JZ110" s="222"/>
      <c r="KA110" s="222"/>
      <c r="KB110" s="303">
        <f>COUNTIF(JV$121:JV$122,JX122)+COUNTIF(JX$121:JX$122,JX122)</f>
        <v>0</v>
      </c>
      <c r="KC110" s="188" t="str">
        <f t="shared" si="1633"/>
        <v/>
      </c>
      <c r="KD110" s="188" t="str">
        <f>IF((KC110&lt;&gt;""),IF(OR(KC135+KE135&lt;&gt;KD135+KF135,PrSettings!$M$4="●"),((KC135+KE135-KD135-KF135)=(JZ110-KA110))*(KC110=1),0),"")</f>
        <v/>
      </c>
      <c r="KE110" s="188" t="str">
        <f t="shared" si="1659"/>
        <v/>
      </c>
      <c r="KF110" s="188" t="str">
        <f>IF(KC110&lt;&gt;"",IF(KB135,0,IF(ABS(KC135+KE135-KD135-KF135)&gt;=PrSettings!$M$7,(ABS(KC135+KE135-KD135-KF135-JZ110+KA110)&lt;=1)*1,IF(AND(KC110,$F110=$G110,KC135+KE135&gt;=PrSettings!$M$6),(ABS(JZ110-KC135-KE135)&lt;=1)*1,IF(AND(KC110,KC135+KE135+KD135+KF135&gt;=PrSettings!$M$8),(ABS(JZ110-KC135-KE135)+ABS(KA110-KD135-KF135)&lt;=1)*1,"")))),"")</f>
        <v/>
      </c>
      <c r="KG110" s="209" t="str">
        <f>IF(($C$107&amp;$C$108&amp;$C$109&amp;$C$110&amp;$C$111&amp;$C$112&amp;$C$113&amp;$C$114&amp;$E$107&amp;$E$108&amp;$E$109&amp;$E$110&amp;$E$111&amp;$E$112&amp;$E$113&amp;$E$114&lt;&gt;"")*(JV$107&amp;JV$108&amp;JV$109&amp;JV$110&amp;JV$111&amp;JV$112&amp;JV$113&amp;JV$114&amp;JX$107&amp;JX$108&amp;JX$109&amp;JX$110&amp;JX$111&amp;JX$112&amp;JX$113&amp;JX$114&lt;&gt;"")*(JV110&amp;JX110&lt;&gt;""),IF(KB96&lt;&gt;1,0,COUNTIF($B$107:$B$114,JV110)+COUNTIF($D$107:$D$114,JV110))+IF(KB97&lt;&gt;1,0,COUNTIF($B$107:$B$114,JX110)+COUNTIF($D$107:$D$114,JX110)),"")</f>
        <v/>
      </c>
      <c r="KI110" s="221"/>
      <c r="KJ110" s="187" t="str">
        <f>IF(KI110="","",VLOOKUP(KI110,Language!$D$5:$E$100,2,0))</f>
        <v/>
      </c>
      <c r="KK110" s="222"/>
      <c r="KL110" s="187" t="str">
        <f>IF(KK110="","",VLOOKUP(KK110,Language!$D$5:$E$100,2,0))</f>
        <v/>
      </c>
      <c r="KM110" s="222"/>
      <c r="KN110" s="222"/>
      <c r="KO110" s="303">
        <f>COUNTIF(KI$121:KI$122,KK122)+COUNTIF(KK$121:KK$122,KK122)</f>
        <v>0</v>
      </c>
      <c r="KP110" s="188" t="str">
        <f t="shared" si="1634"/>
        <v/>
      </c>
      <c r="KQ110" s="188" t="str">
        <f>IF((KP110&lt;&gt;""),IF(OR(KP135+KR135&lt;&gt;KQ135+KS135,PrSettings!$M$4="●"),((KP135+KR135-KQ135-KS135)=(KM110-KN110))*(KP110=1),0),"")</f>
        <v/>
      </c>
      <c r="KR110" s="188" t="str">
        <f t="shared" si="1660"/>
        <v/>
      </c>
      <c r="KS110" s="188" t="str">
        <f>IF(KP110&lt;&gt;"",IF(KO135,0,IF(ABS(KP135+KR135-KQ135-KS135)&gt;=PrSettings!$M$7,(ABS(KP135+KR135-KQ135-KS135-KM110+KN110)&lt;=1)*1,IF(AND(KP110,$F110=$G110,KP135+KR135&gt;=PrSettings!$M$6),(ABS(KM110-KP135-KR135)&lt;=1)*1,IF(AND(KP110,KP135+KR135+KQ135+KS135&gt;=PrSettings!$M$8),(ABS(KM110-KP135-KR135)+ABS(KN110-KQ135-KS135)&lt;=1)*1,"")))),"")</f>
        <v/>
      </c>
      <c r="KT110" s="209" t="str">
        <f>IF(($C$107&amp;$C$108&amp;$C$109&amp;$C$110&amp;$C$111&amp;$C$112&amp;$C$113&amp;$C$114&amp;$E$107&amp;$E$108&amp;$E$109&amp;$E$110&amp;$E$111&amp;$E$112&amp;$E$113&amp;$E$114&lt;&gt;"")*(KI$107&amp;KI$108&amp;KI$109&amp;KI$110&amp;KI$111&amp;KI$112&amp;KI$113&amp;KI$114&amp;KK$107&amp;KK$108&amp;KK$109&amp;KK$110&amp;KK$111&amp;KK$112&amp;KK$113&amp;KK$114&lt;&gt;"")*(KI110&amp;KK110&lt;&gt;""),IF(KO96&lt;&gt;1,0,COUNTIF($B$107:$B$114,KI110)+COUNTIF($D$107:$D$114,KI110))+IF(KO97&lt;&gt;1,0,COUNTIF($B$107:$B$114,KK110)+COUNTIF($D$107:$D$114,KK110)),"")</f>
        <v/>
      </c>
      <c r="KV110" s="221"/>
      <c r="KW110" s="187" t="str">
        <f>IF(KV110="","",VLOOKUP(KV110,Language!$D$5:$E$100,2,0))</f>
        <v/>
      </c>
      <c r="KX110" s="222"/>
      <c r="KY110" s="187" t="str">
        <f>IF(KX110="","",VLOOKUP(KX110,Language!$D$5:$E$100,2,0))</f>
        <v/>
      </c>
      <c r="KZ110" s="222"/>
      <c r="LA110" s="222"/>
      <c r="LB110" s="303">
        <f>COUNTIF(KV$121:KV$122,KX122)+COUNTIF(KX$121:KX$122,KX122)</f>
        <v>0</v>
      </c>
      <c r="LC110" s="188" t="str">
        <f t="shared" si="1635"/>
        <v/>
      </c>
      <c r="LD110" s="188" t="str">
        <f>IF((LC110&lt;&gt;""),IF(OR(LC135+LE135&lt;&gt;LD135+LF135,PrSettings!$M$4="●"),((LC135+LE135-LD135-LF135)=(KZ110-LA110))*(LC110=1),0),"")</f>
        <v/>
      </c>
      <c r="LE110" s="188" t="str">
        <f t="shared" si="1661"/>
        <v/>
      </c>
      <c r="LF110" s="188" t="str">
        <f>IF(LC110&lt;&gt;"",IF(LB135,0,IF(ABS(LC135+LE135-LD135-LF135)&gt;=PrSettings!$M$7,(ABS(LC135+LE135-LD135-LF135-KZ110+LA110)&lt;=1)*1,IF(AND(LC110,$F110=$G110,LC135+LE135&gt;=PrSettings!$M$6),(ABS(KZ110-LC135-LE135)&lt;=1)*1,IF(AND(LC110,LC135+LE135+LD135+LF135&gt;=PrSettings!$M$8),(ABS(KZ110-LC135-LE135)+ABS(LA110-LD135-LF135)&lt;=1)*1,"")))),"")</f>
        <v/>
      </c>
      <c r="LG110" s="209" t="str">
        <f>IF(($C$107&amp;$C$108&amp;$C$109&amp;$C$110&amp;$C$111&amp;$C$112&amp;$C$113&amp;$C$114&amp;$E$107&amp;$E$108&amp;$E$109&amp;$E$110&amp;$E$111&amp;$E$112&amp;$E$113&amp;$E$114&lt;&gt;"")*(KV$107&amp;KV$108&amp;KV$109&amp;KV$110&amp;KV$111&amp;KV$112&amp;KV$113&amp;KV$114&amp;KX$107&amp;KX$108&amp;KX$109&amp;KX$110&amp;KX$111&amp;KX$112&amp;KX$113&amp;KX$114&lt;&gt;"")*(KV110&amp;KX110&lt;&gt;""),IF(LB96&lt;&gt;1,0,COUNTIF($B$107:$B$114,KV110)+COUNTIF($D$107:$D$114,KV110))+IF(LB97&lt;&gt;1,0,COUNTIF($B$107:$B$114,KX110)+COUNTIF($D$107:$D$114,KX110)),"")</f>
        <v/>
      </c>
      <c r="LI110" s="221"/>
      <c r="LJ110" s="187" t="str">
        <f>IF(LI110="","",VLOOKUP(LI110,Language!$D$5:$E$100,2,0))</f>
        <v/>
      </c>
      <c r="LK110" s="222"/>
      <c r="LL110" s="187" t="str">
        <f>IF(LK110="","",VLOOKUP(LK110,Language!$D$5:$E$100,2,0))</f>
        <v/>
      </c>
      <c r="LM110" s="222"/>
      <c r="LN110" s="222"/>
      <c r="LO110" s="303">
        <f>COUNTIF(LI$121:LI$122,LK122)+COUNTIF(LK$121:LK$122,LK122)</f>
        <v>0</v>
      </c>
      <c r="LP110" s="188" t="str">
        <f t="shared" si="1636"/>
        <v/>
      </c>
      <c r="LQ110" s="188" t="str">
        <f>IF((LP110&lt;&gt;""),IF(OR(LP135+LR135&lt;&gt;LQ135+LS135,PrSettings!$M$4="●"),((LP135+LR135-LQ135-LS135)=(LM110-LN110))*(LP110=1),0),"")</f>
        <v/>
      </c>
      <c r="LR110" s="188" t="str">
        <f t="shared" si="1662"/>
        <v/>
      </c>
      <c r="LS110" s="188" t="str">
        <f>IF(LP110&lt;&gt;"",IF(LO135,0,IF(ABS(LP135+LR135-LQ135-LS135)&gt;=PrSettings!$M$7,(ABS(LP135+LR135-LQ135-LS135-LM110+LN110)&lt;=1)*1,IF(AND(LP110,$F110=$G110,LP135+LR135&gt;=PrSettings!$M$6),(ABS(LM110-LP135-LR135)&lt;=1)*1,IF(AND(LP110,LP135+LR135+LQ135+LS135&gt;=PrSettings!$M$8),(ABS(LM110-LP135-LR135)+ABS(LN110-LQ135-LS135)&lt;=1)*1,"")))),"")</f>
        <v/>
      </c>
      <c r="LT110" s="209" t="str">
        <f>IF(($C$107&amp;$C$108&amp;$C$109&amp;$C$110&amp;$C$111&amp;$C$112&amp;$C$113&amp;$C$114&amp;$E$107&amp;$E$108&amp;$E$109&amp;$E$110&amp;$E$111&amp;$E$112&amp;$E$113&amp;$E$114&lt;&gt;"")*(LI$107&amp;LI$108&amp;LI$109&amp;LI$110&amp;LI$111&amp;LI$112&amp;LI$113&amp;LI$114&amp;LK$107&amp;LK$108&amp;LK$109&amp;LK$110&amp;LK$111&amp;LK$112&amp;LK$113&amp;LK$114&lt;&gt;"")*(LI110&amp;LK110&lt;&gt;""),IF(LO96&lt;&gt;1,0,COUNTIF($B$107:$B$114,LI110)+COUNTIF($D$107:$D$114,LI110))+IF(LO97&lt;&gt;1,0,COUNTIF($B$107:$B$114,LK110)+COUNTIF($D$107:$D$114,LK110)),"")</f>
        <v/>
      </c>
      <c r="LV110" s="221"/>
      <c r="LW110" s="187" t="str">
        <f>IF(LV110="","",VLOOKUP(LV110,Language!$D$5:$E$100,2,0))</f>
        <v/>
      </c>
      <c r="LX110" s="222"/>
      <c r="LY110" s="187" t="str">
        <f>IF(LX110="","",VLOOKUP(LX110,Language!$D$5:$E$100,2,0))</f>
        <v/>
      </c>
      <c r="LZ110" s="222"/>
      <c r="MA110" s="222"/>
      <c r="MB110" s="303">
        <f>COUNTIF(LV$121:LV$122,LX122)+COUNTIF(LX$121:LX$122,LX122)</f>
        <v>0</v>
      </c>
      <c r="MC110" s="188" t="str">
        <f t="shared" si="1637"/>
        <v/>
      </c>
      <c r="MD110" s="188" t="str">
        <f>IF((MC110&lt;&gt;""),IF(OR(MC135+ME135&lt;&gt;MD135+MF135,PrSettings!$M$4="●"),((MC135+ME135-MD135-MF135)=(LZ110-MA110))*(MC110=1),0),"")</f>
        <v/>
      </c>
      <c r="ME110" s="188" t="str">
        <f t="shared" si="1663"/>
        <v/>
      </c>
      <c r="MF110" s="188" t="str">
        <f>IF(MC110&lt;&gt;"",IF(MB135,0,IF(ABS(MC135+ME135-MD135-MF135)&gt;=PrSettings!$M$7,(ABS(MC135+ME135-MD135-MF135-LZ110+MA110)&lt;=1)*1,IF(AND(MC110,$F110=$G110,MC135+ME135&gt;=PrSettings!$M$6),(ABS(LZ110-MC135-ME135)&lt;=1)*1,IF(AND(MC110,MC135+ME135+MD135+MF135&gt;=PrSettings!$M$8),(ABS(LZ110-MC135-ME135)+ABS(MA110-MD135-MF135)&lt;=1)*1,"")))),"")</f>
        <v/>
      </c>
      <c r="MG110" s="209" t="str">
        <f>IF(($C$107&amp;$C$108&amp;$C$109&amp;$C$110&amp;$C$111&amp;$C$112&amp;$C$113&amp;$C$114&amp;$E$107&amp;$E$108&amp;$E$109&amp;$E$110&amp;$E$111&amp;$E$112&amp;$E$113&amp;$E$114&lt;&gt;"")*(LV$107&amp;LV$108&amp;LV$109&amp;LV$110&amp;LV$111&amp;LV$112&amp;LV$113&amp;LV$114&amp;LX$107&amp;LX$108&amp;LX$109&amp;LX$110&amp;LX$111&amp;LX$112&amp;LX$113&amp;LX$114&lt;&gt;"")*(LV110&amp;LX110&lt;&gt;""),IF(MB96&lt;&gt;1,0,COUNTIF($B$107:$B$114,LV110)+COUNTIF($D$107:$D$114,LV110))+IF(MB97&lt;&gt;1,0,COUNTIF($B$107:$B$114,LX110)+COUNTIF($D$107:$D$114,LX110)),"")</f>
        <v/>
      </c>
    </row>
    <row r="111" spans="1:345" s="22" customFormat="1">
      <c r="A111" s="183"/>
      <c r="B111" s="186" t="str">
        <f>IF(C111="","",INDEX(Groups!$C$7:$C$65,MATCH(C111,Groups!$D$7:$D$65,0)))</f>
        <v/>
      </c>
      <c r="C111" s="187" t="str">
        <f>'World Cup'!$N$60</f>
        <v/>
      </c>
      <c r="D111" s="188" t="str">
        <f>IF(E111="","",INDEX(Groups!$C$7:$C$65,MATCH(E111,Groups!$D$7:$D$65,0)))</f>
        <v/>
      </c>
      <c r="E111" s="187" t="str">
        <f>'World Cup'!$O$60</f>
        <v/>
      </c>
      <c r="F111" s="189" t="str">
        <f>IF(AND('World Cup'!$N$61&lt;&gt;"",'World Cup'!$O$61&lt;&gt;""),'World Cup'!$N$61,"")</f>
        <v/>
      </c>
      <c r="G111" s="190" t="str">
        <f>IF(AND('World Cup'!$N$61&lt;&gt;"",'World Cup'!$O$61&lt;&gt;""),'World Cup'!$O$61,"")</f>
        <v/>
      </c>
      <c r="I111" s="221"/>
      <c r="J111" s="187" t="str">
        <f>IF(I111="","",VLOOKUP(I111,Language!$D$5:$E$100,2,0))</f>
        <v/>
      </c>
      <c r="K111" s="222"/>
      <c r="L111" s="187" t="str">
        <f>IF(K111="","",VLOOKUP(K111,Language!$D$5:$E$100,2,0))</f>
        <v/>
      </c>
      <c r="M111" s="222"/>
      <c r="N111" s="222"/>
      <c r="O111" s="303">
        <f>COUNTIF(I$116:I$119,K116)+COUNTIF(K$116:K$119,K116)</f>
        <v>0</v>
      </c>
      <c r="P111" s="188" t="str">
        <f t="shared" si="1612"/>
        <v/>
      </c>
      <c r="Q111" s="188" t="str">
        <f>IF((P111&lt;&gt;""),IF(OR(P136+R136&lt;&gt;Q136+S136,PrSettings!$M$4="●"),((P136+R136-Q136-S136)=(M111-N111))*(P111=1),0),"")</f>
        <v/>
      </c>
      <c r="R111" s="188" t="str">
        <f t="shared" si="1638"/>
        <v/>
      </c>
      <c r="S111" s="188" t="str">
        <f>IF(P111&lt;&gt;"",IF(O136,0,IF(ABS(P136+R136-Q136-S136)&gt;=PrSettings!$M$7,(ABS(P136+R136-Q136-S136-M111+N111)&lt;=1)*1,IF(AND(P111,$F111=$G111,P136+R136&gt;=PrSettings!$M$6),(ABS(M111-P136-R136)&lt;=1)*1,IF(AND(P111,P136+R136+Q136+S136&gt;=PrSettings!$M$8),(ABS(M111-P136-R136)+ABS(N111-Q136-S136)&lt;=1)*1,"")))),"")</f>
        <v/>
      </c>
      <c r="T111" s="209" t="str">
        <f>IF(($C$107&amp;$C$108&amp;$C$109&amp;$C$110&amp;$C$111&amp;$C$112&amp;$C$113&amp;$C$114&amp;$E$107&amp;$E$108&amp;$E$109&amp;$E$110&amp;$E$111&amp;$E$112&amp;$E$113&amp;$E$114&lt;&gt;"")*(I$107&amp;I$108&amp;I$109&amp;I$110&amp;I$111&amp;I$112&amp;I$113&amp;I$114&amp;K$107&amp;K$108&amp;K$109&amp;K$110&amp;K$111&amp;K$112&amp;K$113&amp;K$114&lt;&gt;"")*(I111&amp;K111&lt;&gt;""),IF(O98&lt;&gt;1,0,COUNTIF($B$107:$B$114,I111)+COUNTIF($D$107:$D$114,I111))+IF(O99&lt;&gt;1,0,COUNTIF($B$107:$B$114,K111)+COUNTIF($D$107:$D$114,K111)),"")</f>
        <v/>
      </c>
      <c r="V111" s="221"/>
      <c r="W111" s="187" t="str">
        <f>IF(V111="","",VLOOKUP(V111,Language!$D$5:$E$100,2,0))</f>
        <v/>
      </c>
      <c r="X111" s="222"/>
      <c r="Y111" s="187" t="str">
        <f>IF(X111="","",VLOOKUP(X111,Language!$D$5:$E$100,2,0))</f>
        <v/>
      </c>
      <c r="Z111" s="222"/>
      <c r="AA111" s="222"/>
      <c r="AB111" s="303">
        <f>COUNTIF(V$116:V$119,X116)+COUNTIF(X$116:X$119,X116)</f>
        <v>0</v>
      </c>
      <c r="AC111" s="188" t="str">
        <f t="shared" si="1613"/>
        <v/>
      </c>
      <c r="AD111" s="188" t="str">
        <f>IF((AC111&lt;&gt;""),IF(OR(AC136+AE136&lt;&gt;AD136+AF136,PrSettings!$M$4="●"),((AC136+AE136-AD136-AF136)=(Z111-AA111))*(AC111=1),0),"")</f>
        <v/>
      </c>
      <c r="AE111" s="188" t="str">
        <f t="shared" si="1639"/>
        <v/>
      </c>
      <c r="AF111" s="188" t="str">
        <f>IF(AC111&lt;&gt;"",IF(AB136,0,IF(ABS(AC136+AE136-AD136-AF136)&gt;=PrSettings!$M$7,(ABS(AC136+AE136-AD136-AF136-Z111+AA111)&lt;=1)*1,IF(AND(AC111,$F111=$G111,AC136+AE136&gt;=PrSettings!$M$6),(ABS(Z111-AC136-AE136)&lt;=1)*1,IF(AND(AC111,AC136+AE136+AD136+AF136&gt;=PrSettings!$M$8),(ABS(Z111-AC136-AE136)+ABS(AA111-AD136-AF136)&lt;=1)*1,"")))),"")</f>
        <v/>
      </c>
      <c r="AG111" s="209" t="str">
        <f>IF(($C$107&amp;$C$108&amp;$C$109&amp;$C$110&amp;$C$111&amp;$C$112&amp;$C$113&amp;$C$114&amp;$E$107&amp;$E$108&amp;$E$109&amp;$E$110&amp;$E$111&amp;$E$112&amp;$E$113&amp;$E$114&lt;&gt;"")*(V$107&amp;V$108&amp;V$109&amp;V$110&amp;V$111&amp;V$112&amp;V$113&amp;V$114&amp;X$107&amp;X$108&amp;X$109&amp;X$110&amp;X$111&amp;X$112&amp;X$113&amp;X$114&lt;&gt;"")*(V111&amp;X111&lt;&gt;""),IF(AB98&lt;&gt;1,0,COUNTIF($B$107:$B$114,V111)+COUNTIF($D$107:$D$114,V111))+IF(AB99&lt;&gt;1,0,COUNTIF($B$107:$B$114,X111)+COUNTIF($D$107:$D$114,X111)),"")</f>
        <v/>
      </c>
      <c r="AI111" s="221"/>
      <c r="AJ111" s="187" t="str">
        <f>IF(AI111="","",VLOOKUP(AI111,Language!$D$5:$E$100,2,0))</f>
        <v/>
      </c>
      <c r="AK111" s="222"/>
      <c r="AL111" s="187" t="str">
        <f>IF(AK111="","",VLOOKUP(AK111,Language!$D$5:$E$100,2,0))</f>
        <v/>
      </c>
      <c r="AM111" s="222"/>
      <c r="AN111" s="222"/>
      <c r="AO111" s="303">
        <f>COUNTIF(AI$116:AI$119,AK116)+COUNTIF(AK$116:AK$119,AK116)</f>
        <v>0</v>
      </c>
      <c r="AP111" s="188" t="str">
        <f t="shared" si="1614"/>
        <v/>
      </c>
      <c r="AQ111" s="188" t="str">
        <f>IF((AP111&lt;&gt;""),IF(OR(AP136+AR136&lt;&gt;AQ136+AS136,PrSettings!$M$4="●"),((AP136+AR136-AQ136-AS136)=(AM111-AN111))*(AP111=1),0),"")</f>
        <v/>
      </c>
      <c r="AR111" s="188" t="str">
        <f t="shared" si="1640"/>
        <v/>
      </c>
      <c r="AS111" s="188" t="str">
        <f>IF(AP111&lt;&gt;"",IF(AO136,0,IF(ABS(AP136+AR136-AQ136-AS136)&gt;=PrSettings!$M$7,(ABS(AP136+AR136-AQ136-AS136-AM111+AN111)&lt;=1)*1,IF(AND(AP111,$F111=$G111,AP136+AR136&gt;=PrSettings!$M$6),(ABS(AM111-AP136-AR136)&lt;=1)*1,IF(AND(AP111,AP136+AR136+AQ136+AS136&gt;=PrSettings!$M$8),(ABS(AM111-AP136-AR136)+ABS(AN111-AQ136-AS136)&lt;=1)*1,"")))),"")</f>
        <v/>
      </c>
      <c r="AT111" s="209" t="str">
        <f>IF(($C$107&amp;$C$108&amp;$C$109&amp;$C$110&amp;$C$111&amp;$C$112&amp;$C$113&amp;$C$114&amp;$E$107&amp;$E$108&amp;$E$109&amp;$E$110&amp;$E$111&amp;$E$112&amp;$E$113&amp;$E$114&lt;&gt;"")*(AI$107&amp;AI$108&amp;AI$109&amp;AI$110&amp;AI$111&amp;AI$112&amp;AI$113&amp;AI$114&amp;AK$107&amp;AK$108&amp;AK$109&amp;AK$110&amp;AK$111&amp;AK$112&amp;AK$113&amp;AK$114&lt;&gt;"")*(AI111&amp;AK111&lt;&gt;""),IF(AO98&lt;&gt;1,0,COUNTIF($B$107:$B$114,AI111)+COUNTIF($D$107:$D$114,AI111))+IF(AO99&lt;&gt;1,0,COUNTIF($B$107:$B$114,AK111)+COUNTIF($D$107:$D$114,AK111)),"")</f>
        <v/>
      </c>
      <c r="AV111" s="221"/>
      <c r="AW111" s="187" t="str">
        <f>IF(AV111="","",VLOOKUP(AV111,Language!$D$5:$E$100,2,0))</f>
        <v/>
      </c>
      <c r="AX111" s="222"/>
      <c r="AY111" s="187" t="str">
        <f>IF(AX111="","",VLOOKUP(AX111,Language!$D$5:$E$100,2,0))</f>
        <v/>
      </c>
      <c r="AZ111" s="222"/>
      <c r="BA111" s="222"/>
      <c r="BB111" s="303">
        <f>COUNTIF(AV$116:AV$119,AX116)+COUNTIF(AX$116:AX$119,AX116)</f>
        <v>0</v>
      </c>
      <c r="BC111" s="188" t="str">
        <f t="shared" si="1615"/>
        <v/>
      </c>
      <c r="BD111" s="188" t="str">
        <f>IF((BC111&lt;&gt;""),IF(OR(BC136+BE136&lt;&gt;BD136+BF136,PrSettings!$M$4="●"),((BC136+BE136-BD136-BF136)=(AZ111-BA111))*(BC111=1),0),"")</f>
        <v/>
      </c>
      <c r="BE111" s="188" t="str">
        <f t="shared" si="1641"/>
        <v/>
      </c>
      <c r="BF111" s="188" t="str">
        <f>IF(BC111&lt;&gt;"",IF(BB136,0,IF(ABS(BC136+BE136-BD136-BF136)&gt;=PrSettings!$M$7,(ABS(BC136+BE136-BD136-BF136-AZ111+BA111)&lt;=1)*1,IF(AND(BC111,$F111=$G111,BC136+BE136&gt;=PrSettings!$M$6),(ABS(AZ111-BC136-BE136)&lt;=1)*1,IF(AND(BC111,BC136+BE136+BD136+BF136&gt;=PrSettings!$M$8),(ABS(AZ111-BC136-BE136)+ABS(BA111-BD136-BF136)&lt;=1)*1,"")))),"")</f>
        <v/>
      </c>
      <c r="BG111" s="209" t="str">
        <f>IF(($C$107&amp;$C$108&amp;$C$109&amp;$C$110&amp;$C$111&amp;$C$112&amp;$C$113&amp;$C$114&amp;$E$107&amp;$E$108&amp;$E$109&amp;$E$110&amp;$E$111&amp;$E$112&amp;$E$113&amp;$E$114&lt;&gt;"")*(AV$107&amp;AV$108&amp;AV$109&amp;AV$110&amp;AV$111&amp;AV$112&amp;AV$113&amp;AV$114&amp;AX$107&amp;AX$108&amp;AX$109&amp;AX$110&amp;AX$111&amp;AX$112&amp;AX$113&amp;AX$114&lt;&gt;"")*(AV111&amp;AX111&lt;&gt;""),IF(BB98&lt;&gt;1,0,COUNTIF($B$107:$B$114,AV111)+COUNTIF($D$107:$D$114,AV111))+IF(BB99&lt;&gt;1,0,COUNTIF($B$107:$B$114,AX111)+COUNTIF($D$107:$D$114,AX111)),"")</f>
        <v/>
      </c>
      <c r="BI111" s="221"/>
      <c r="BJ111" s="187" t="str">
        <f>IF(BI111="","",VLOOKUP(BI111,Language!$D$5:$E$100,2,0))</f>
        <v/>
      </c>
      <c r="BK111" s="222"/>
      <c r="BL111" s="187" t="str">
        <f>IF(BK111="","",VLOOKUP(BK111,Language!$D$5:$E$100,2,0))</f>
        <v/>
      </c>
      <c r="BM111" s="222"/>
      <c r="BN111" s="222"/>
      <c r="BO111" s="303">
        <f>COUNTIF(BI$116:BI$119,BK116)+COUNTIF(BK$116:BK$119,BK116)</f>
        <v>0</v>
      </c>
      <c r="BP111" s="188" t="str">
        <f t="shared" si="1616"/>
        <v/>
      </c>
      <c r="BQ111" s="188" t="str">
        <f>IF((BP111&lt;&gt;""),IF(OR(BP136+BR136&lt;&gt;BQ136+BS136,PrSettings!$M$4="●"),((BP136+BR136-BQ136-BS136)=(BM111-BN111))*(BP111=1),0),"")</f>
        <v/>
      </c>
      <c r="BR111" s="188" t="str">
        <f t="shared" si="1642"/>
        <v/>
      </c>
      <c r="BS111" s="188" t="str">
        <f>IF(BP111&lt;&gt;"",IF(BO136,0,IF(ABS(BP136+BR136-BQ136-BS136)&gt;=PrSettings!$M$7,(ABS(BP136+BR136-BQ136-BS136-BM111+BN111)&lt;=1)*1,IF(AND(BP111,$F111=$G111,BP136+BR136&gt;=PrSettings!$M$6),(ABS(BM111-BP136-BR136)&lt;=1)*1,IF(AND(BP111,BP136+BR136+BQ136+BS136&gt;=PrSettings!$M$8),(ABS(BM111-BP136-BR136)+ABS(BN111-BQ136-BS136)&lt;=1)*1,"")))),"")</f>
        <v/>
      </c>
      <c r="BT111" s="209" t="str">
        <f>IF(($C$107&amp;$C$108&amp;$C$109&amp;$C$110&amp;$C$111&amp;$C$112&amp;$C$113&amp;$C$114&amp;$E$107&amp;$E$108&amp;$E$109&amp;$E$110&amp;$E$111&amp;$E$112&amp;$E$113&amp;$E$114&lt;&gt;"")*(BI$107&amp;BI$108&amp;BI$109&amp;BI$110&amp;BI$111&amp;BI$112&amp;BI$113&amp;BI$114&amp;BK$107&amp;BK$108&amp;BK$109&amp;BK$110&amp;BK$111&amp;BK$112&amp;BK$113&amp;BK$114&lt;&gt;"")*(BI111&amp;BK111&lt;&gt;""),IF(BO98&lt;&gt;1,0,COUNTIF($B$107:$B$114,BI111)+COUNTIF($D$107:$D$114,BI111))+IF(BO99&lt;&gt;1,0,COUNTIF($B$107:$B$114,BK111)+COUNTIF($D$107:$D$114,BK111)),"")</f>
        <v/>
      </c>
      <c r="BV111" s="221"/>
      <c r="BW111" s="187" t="str">
        <f>IF(BV111="","",VLOOKUP(BV111,Language!$D$5:$E$100,2,0))</f>
        <v/>
      </c>
      <c r="BX111" s="222"/>
      <c r="BY111" s="187" t="str">
        <f>IF(BX111="","",VLOOKUP(BX111,Language!$D$5:$E$100,2,0))</f>
        <v/>
      </c>
      <c r="BZ111" s="222"/>
      <c r="CA111" s="222"/>
      <c r="CB111" s="303">
        <f>COUNTIF(BV$116:BV$119,BX116)+COUNTIF(BX$116:BX$119,BX116)</f>
        <v>0</v>
      </c>
      <c r="CC111" s="188" t="str">
        <f t="shared" si="1617"/>
        <v/>
      </c>
      <c r="CD111" s="188" t="str">
        <f>IF((CC111&lt;&gt;""),IF(OR(CC136+CE136&lt;&gt;CD136+CF136,PrSettings!$M$4="●"),((CC136+CE136-CD136-CF136)=(BZ111-CA111))*(CC111=1),0),"")</f>
        <v/>
      </c>
      <c r="CE111" s="188" t="str">
        <f t="shared" si="1643"/>
        <v/>
      </c>
      <c r="CF111" s="188" t="str">
        <f>IF(CC111&lt;&gt;"",IF(CB136,0,IF(ABS(CC136+CE136-CD136-CF136)&gt;=PrSettings!$M$7,(ABS(CC136+CE136-CD136-CF136-BZ111+CA111)&lt;=1)*1,IF(AND(CC111,$F111=$G111,CC136+CE136&gt;=PrSettings!$M$6),(ABS(BZ111-CC136-CE136)&lt;=1)*1,IF(AND(CC111,CC136+CE136+CD136+CF136&gt;=PrSettings!$M$8),(ABS(BZ111-CC136-CE136)+ABS(CA111-CD136-CF136)&lt;=1)*1,"")))),"")</f>
        <v/>
      </c>
      <c r="CG111" s="209" t="str">
        <f>IF(($C$107&amp;$C$108&amp;$C$109&amp;$C$110&amp;$C$111&amp;$C$112&amp;$C$113&amp;$C$114&amp;$E$107&amp;$E$108&amp;$E$109&amp;$E$110&amp;$E$111&amp;$E$112&amp;$E$113&amp;$E$114&lt;&gt;"")*(BV$107&amp;BV$108&amp;BV$109&amp;BV$110&amp;BV$111&amp;BV$112&amp;BV$113&amp;BV$114&amp;BX$107&amp;BX$108&amp;BX$109&amp;BX$110&amp;BX$111&amp;BX$112&amp;BX$113&amp;BX$114&lt;&gt;"")*(BV111&amp;BX111&lt;&gt;""),IF(CB98&lt;&gt;1,0,COUNTIF($B$107:$B$114,BV111)+COUNTIF($D$107:$D$114,BV111))+IF(CB99&lt;&gt;1,0,COUNTIF($B$107:$B$114,BX111)+COUNTIF($D$107:$D$114,BX111)),"")</f>
        <v/>
      </c>
      <c r="CI111" s="221"/>
      <c r="CJ111" s="187" t="str">
        <f>IF(CI111="","",VLOOKUP(CI111,Language!$D$5:$E$100,2,0))</f>
        <v/>
      </c>
      <c r="CK111" s="222"/>
      <c r="CL111" s="187" t="str">
        <f>IF(CK111="","",VLOOKUP(CK111,Language!$D$5:$E$100,2,0))</f>
        <v/>
      </c>
      <c r="CM111" s="222"/>
      <c r="CN111" s="222"/>
      <c r="CO111" s="303">
        <f>COUNTIF(CI$116:CI$119,CK116)+COUNTIF(CK$116:CK$119,CK116)</f>
        <v>0</v>
      </c>
      <c r="CP111" s="188" t="str">
        <f t="shared" si="1618"/>
        <v/>
      </c>
      <c r="CQ111" s="188" t="str">
        <f>IF((CP111&lt;&gt;""),IF(OR(CP136+CR136&lt;&gt;CQ136+CS136,PrSettings!$M$4="●"),((CP136+CR136-CQ136-CS136)=(CM111-CN111))*(CP111=1),0),"")</f>
        <v/>
      </c>
      <c r="CR111" s="188" t="str">
        <f t="shared" si="1644"/>
        <v/>
      </c>
      <c r="CS111" s="188" t="str">
        <f>IF(CP111&lt;&gt;"",IF(CO136,0,IF(ABS(CP136+CR136-CQ136-CS136)&gt;=PrSettings!$M$7,(ABS(CP136+CR136-CQ136-CS136-CM111+CN111)&lt;=1)*1,IF(AND(CP111,$F111=$G111,CP136+CR136&gt;=PrSettings!$M$6),(ABS(CM111-CP136-CR136)&lt;=1)*1,IF(AND(CP111,CP136+CR136+CQ136+CS136&gt;=PrSettings!$M$8),(ABS(CM111-CP136-CR136)+ABS(CN111-CQ136-CS136)&lt;=1)*1,"")))),"")</f>
        <v/>
      </c>
      <c r="CT111" s="209" t="str">
        <f>IF(($C$107&amp;$C$108&amp;$C$109&amp;$C$110&amp;$C$111&amp;$C$112&amp;$C$113&amp;$C$114&amp;$E$107&amp;$E$108&amp;$E$109&amp;$E$110&amp;$E$111&amp;$E$112&amp;$E$113&amp;$E$114&lt;&gt;"")*(CI$107&amp;CI$108&amp;CI$109&amp;CI$110&amp;CI$111&amp;CI$112&amp;CI$113&amp;CI$114&amp;CK$107&amp;CK$108&amp;CK$109&amp;CK$110&amp;CK$111&amp;CK$112&amp;CK$113&amp;CK$114&lt;&gt;"")*(CI111&amp;CK111&lt;&gt;""),IF(CO98&lt;&gt;1,0,COUNTIF($B$107:$B$114,CI111)+COUNTIF($D$107:$D$114,CI111))+IF(CO99&lt;&gt;1,0,COUNTIF($B$107:$B$114,CK111)+COUNTIF($D$107:$D$114,CK111)),"")</f>
        <v/>
      </c>
      <c r="CV111" s="221"/>
      <c r="CW111" s="187" t="str">
        <f>IF(CV111="","",VLOOKUP(CV111,Language!$D$5:$E$100,2,0))</f>
        <v/>
      </c>
      <c r="CX111" s="222"/>
      <c r="CY111" s="187" t="str">
        <f>IF(CX111="","",VLOOKUP(CX111,Language!$D$5:$E$100,2,0))</f>
        <v/>
      </c>
      <c r="CZ111" s="222"/>
      <c r="DA111" s="222"/>
      <c r="DB111" s="303">
        <f>COUNTIF(CV$116:CV$119,CX116)+COUNTIF(CX$116:CX$119,CX116)</f>
        <v>0</v>
      </c>
      <c r="DC111" s="188" t="str">
        <f t="shared" si="1619"/>
        <v/>
      </c>
      <c r="DD111" s="188" t="str">
        <f>IF((DC111&lt;&gt;""),IF(OR(DC136+DE136&lt;&gt;DD136+DF136,PrSettings!$M$4="●"),((DC136+DE136-DD136-DF136)=(CZ111-DA111))*(DC111=1),0),"")</f>
        <v/>
      </c>
      <c r="DE111" s="188" t="str">
        <f t="shared" si="1645"/>
        <v/>
      </c>
      <c r="DF111" s="188" t="str">
        <f>IF(DC111&lt;&gt;"",IF(DB136,0,IF(ABS(DC136+DE136-DD136-DF136)&gt;=PrSettings!$M$7,(ABS(DC136+DE136-DD136-DF136-CZ111+DA111)&lt;=1)*1,IF(AND(DC111,$F111=$G111,DC136+DE136&gt;=PrSettings!$M$6),(ABS(CZ111-DC136-DE136)&lt;=1)*1,IF(AND(DC111,DC136+DE136+DD136+DF136&gt;=PrSettings!$M$8),(ABS(CZ111-DC136-DE136)+ABS(DA111-DD136-DF136)&lt;=1)*1,"")))),"")</f>
        <v/>
      </c>
      <c r="DG111" s="209" t="str">
        <f>IF(($C$107&amp;$C$108&amp;$C$109&amp;$C$110&amp;$C$111&amp;$C$112&amp;$C$113&amp;$C$114&amp;$E$107&amp;$E$108&amp;$E$109&amp;$E$110&amp;$E$111&amp;$E$112&amp;$E$113&amp;$E$114&lt;&gt;"")*(CV$107&amp;CV$108&amp;CV$109&amp;CV$110&amp;CV$111&amp;CV$112&amp;CV$113&amp;CV$114&amp;CX$107&amp;CX$108&amp;CX$109&amp;CX$110&amp;CX$111&amp;CX$112&amp;CX$113&amp;CX$114&lt;&gt;"")*(CV111&amp;CX111&lt;&gt;""),IF(DB98&lt;&gt;1,0,COUNTIF($B$107:$B$114,CV111)+COUNTIF($D$107:$D$114,CV111))+IF(DB99&lt;&gt;1,0,COUNTIF($B$107:$B$114,CX111)+COUNTIF($D$107:$D$114,CX111)),"")</f>
        <v/>
      </c>
      <c r="DI111" s="221"/>
      <c r="DJ111" s="187" t="str">
        <f>IF(DI111="","",VLOOKUP(DI111,Language!$D$5:$E$100,2,0))</f>
        <v/>
      </c>
      <c r="DK111" s="222"/>
      <c r="DL111" s="187" t="str">
        <f>IF(DK111="","",VLOOKUP(DK111,Language!$D$5:$E$100,2,0))</f>
        <v/>
      </c>
      <c r="DM111" s="222"/>
      <c r="DN111" s="222"/>
      <c r="DO111" s="303">
        <f>COUNTIF(DI$116:DI$119,DK116)+COUNTIF(DK$116:DK$119,DK116)</f>
        <v>0</v>
      </c>
      <c r="DP111" s="188" t="str">
        <f t="shared" si="1620"/>
        <v/>
      </c>
      <c r="DQ111" s="188" t="str">
        <f>IF((DP111&lt;&gt;""),IF(OR(DP136+DR136&lt;&gt;DQ136+DS136,PrSettings!$M$4="●"),((DP136+DR136-DQ136-DS136)=(DM111-DN111))*(DP111=1),0),"")</f>
        <v/>
      </c>
      <c r="DR111" s="188" t="str">
        <f t="shared" si="1646"/>
        <v/>
      </c>
      <c r="DS111" s="188" t="str">
        <f>IF(DP111&lt;&gt;"",IF(DO136,0,IF(ABS(DP136+DR136-DQ136-DS136)&gt;=PrSettings!$M$7,(ABS(DP136+DR136-DQ136-DS136-DM111+DN111)&lt;=1)*1,IF(AND(DP111,$F111=$G111,DP136+DR136&gt;=PrSettings!$M$6),(ABS(DM111-DP136-DR136)&lt;=1)*1,IF(AND(DP111,DP136+DR136+DQ136+DS136&gt;=PrSettings!$M$8),(ABS(DM111-DP136-DR136)+ABS(DN111-DQ136-DS136)&lt;=1)*1,"")))),"")</f>
        <v/>
      </c>
      <c r="DT111" s="209" t="str">
        <f>IF(($C$107&amp;$C$108&amp;$C$109&amp;$C$110&amp;$C$111&amp;$C$112&amp;$C$113&amp;$C$114&amp;$E$107&amp;$E$108&amp;$E$109&amp;$E$110&amp;$E$111&amp;$E$112&amp;$E$113&amp;$E$114&lt;&gt;"")*(DI$107&amp;DI$108&amp;DI$109&amp;DI$110&amp;DI$111&amp;DI$112&amp;DI$113&amp;DI$114&amp;DK$107&amp;DK$108&amp;DK$109&amp;DK$110&amp;DK$111&amp;DK$112&amp;DK$113&amp;DK$114&lt;&gt;"")*(DI111&amp;DK111&lt;&gt;""),IF(DO98&lt;&gt;1,0,COUNTIF($B$107:$B$114,DI111)+COUNTIF($D$107:$D$114,DI111))+IF(DO99&lt;&gt;1,0,COUNTIF($B$107:$B$114,DK111)+COUNTIF($D$107:$D$114,DK111)),"")</f>
        <v/>
      </c>
      <c r="DV111" s="221"/>
      <c r="DW111" s="187" t="str">
        <f>IF(DV111="","",VLOOKUP(DV111,Language!$D$5:$E$100,2,0))</f>
        <v/>
      </c>
      <c r="DX111" s="222"/>
      <c r="DY111" s="187" t="str">
        <f>IF(DX111="","",VLOOKUP(DX111,Language!$D$5:$E$100,2,0))</f>
        <v/>
      </c>
      <c r="DZ111" s="222"/>
      <c r="EA111" s="222"/>
      <c r="EB111" s="303">
        <f>COUNTIF(DV$116:DV$119,DX116)+COUNTIF(DX$116:DX$119,DX116)</f>
        <v>0</v>
      </c>
      <c r="EC111" s="188" t="str">
        <f t="shared" si="1621"/>
        <v/>
      </c>
      <c r="ED111" s="188" t="str">
        <f>IF((EC111&lt;&gt;""),IF(OR(EC136+EE136&lt;&gt;ED136+EF136,PrSettings!$M$4="●"),((EC136+EE136-ED136-EF136)=(DZ111-EA111))*(EC111=1),0),"")</f>
        <v/>
      </c>
      <c r="EE111" s="188" t="str">
        <f t="shared" si="1647"/>
        <v/>
      </c>
      <c r="EF111" s="188" t="str">
        <f>IF(EC111&lt;&gt;"",IF(EB136,0,IF(ABS(EC136+EE136-ED136-EF136)&gt;=PrSettings!$M$7,(ABS(EC136+EE136-ED136-EF136-DZ111+EA111)&lt;=1)*1,IF(AND(EC111,$F111=$G111,EC136+EE136&gt;=PrSettings!$M$6),(ABS(DZ111-EC136-EE136)&lt;=1)*1,IF(AND(EC111,EC136+EE136+ED136+EF136&gt;=PrSettings!$M$8),(ABS(DZ111-EC136-EE136)+ABS(EA111-ED136-EF136)&lt;=1)*1,"")))),"")</f>
        <v/>
      </c>
      <c r="EG111" s="209" t="str">
        <f>IF(($C$107&amp;$C$108&amp;$C$109&amp;$C$110&amp;$C$111&amp;$C$112&amp;$C$113&amp;$C$114&amp;$E$107&amp;$E$108&amp;$E$109&amp;$E$110&amp;$E$111&amp;$E$112&amp;$E$113&amp;$E$114&lt;&gt;"")*(DV$107&amp;DV$108&amp;DV$109&amp;DV$110&amp;DV$111&amp;DV$112&amp;DV$113&amp;DV$114&amp;DX$107&amp;DX$108&amp;DX$109&amp;DX$110&amp;DX$111&amp;DX$112&amp;DX$113&amp;DX$114&lt;&gt;"")*(DV111&amp;DX111&lt;&gt;""),IF(EB98&lt;&gt;1,0,COUNTIF($B$107:$B$114,DV111)+COUNTIF($D$107:$D$114,DV111))+IF(EB99&lt;&gt;1,0,COUNTIF($B$107:$B$114,DX111)+COUNTIF($D$107:$D$114,DX111)),"")</f>
        <v/>
      </c>
      <c r="EI111" s="221"/>
      <c r="EJ111" s="187" t="str">
        <f>IF(EI111="","",VLOOKUP(EI111,Language!$D$5:$E$100,2,0))</f>
        <v/>
      </c>
      <c r="EK111" s="222"/>
      <c r="EL111" s="187" t="str">
        <f>IF(EK111="","",VLOOKUP(EK111,Language!$D$5:$E$100,2,0))</f>
        <v/>
      </c>
      <c r="EM111" s="222"/>
      <c r="EN111" s="222"/>
      <c r="EO111" s="303">
        <f>COUNTIF(EI$116:EI$119,EK116)+COUNTIF(EK$116:EK$119,EK116)</f>
        <v>0</v>
      </c>
      <c r="EP111" s="188" t="str">
        <f t="shared" si="1622"/>
        <v/>
      </c>
      <c r="EQ111" s="188" t="str">
        <f>IF((EP111&lt;&gt;""),IF(OR(EP136+ER136&lt;&gt;EQ136+ES136,PrSettings!$M$4="●"),((EP136+ER136-EQ136-ES136)=(EM111-EN111))*(EP111=1),0),"")</f>
        <v/>
      </c>
      <c r="ER111" s="188" t="str">
        <f t="shared" si="1648"/>
        <v/>
      </c>
      <c r="ES111" s="188" t="str">
        <f>IF(EP111&lt;&gt;"",IF(EO136,0,IF(ABS(EP136+ER136-EQ136-ES136)&gt;=PrSettings!$M$7,(ABS(EP136+ER136-EQ136-ES136-EM111+EN111)&lt;=1)*1,IF(AND(EP111,$F111=$G111,EP136+ER136&gt;=PrSettings!$M$6),(ABS(EM111-EP136-ER136)&lt;=1)*1,IF(AND(EP111,EP136+ER136+EQ136+ES136&gt;=PrSettings!$M$8),(ABS(EM111-EP136-ER136)+ABS(EN111-EQ136-ES136)&lt;=1)*1,"")))),"")</f>
        <v/>
      </c>
      <c r="ET111" s="209" t="str">
        <f>IF(($C$107&amp;$C$108&amp;$C$109&amp;$C$110&amp;$C$111&amp;$C$112&amp;$C$113&amp;$C$114&amp;$E$107&amp;$E$108&amp;$E$109&amp;$E$110&amp;$E$111&amp;$E$112&amp;$E$113&amp;$E$114&lt;&gt;"")*(EI$107&amp;EI$108&amp;EI$109&amp;EI$110&amp;EI$111&amp;EI$112&amp;EI$113&amp;EI$114&amp;EK$107&amp;EK$108&amp;EK$109&amp;EK$110&amp;EK$111&amp;EK$112&amp;EK$113&amp;EK$114&lt;&gt;"")*(EI111&amp;EK111&lt;&gt;""),IF(EO98&lt;&gt;1,0,COUNTIF($B$107:$B$114,EI111)+COUNTIF($D$107:$D$114,EI111))+IF(EO99&lt;&gt;1,0,COUNTIF($B$107:$B$114,EK111)+COUNTIF($D$107:$D$114,EK111)),"")</f>
        <v/>
      </c>
      <c r="EV111" s="221"/>
      <c r="EW111" s="187" t="str">
        <f>IF(EV111="","",VLOOKUP(EV111,Language!$D$5:$E$100,2,0))</f>
        <v/>
      </c>
      <c r="EX111" s="222"/>
      <c r="EY111" s="187" t="str">
        <f>IF(EX111="","",VLOOKUP(EX111,Language!$D$5:$E$100,2,0))</f>
        <v/>
      </c>
      <c r="EZ111" s="222"/>
      <c r="FA111" s="222"/>
      <c r="FB111" s="303">
        <f>COUNTIF(EV$116:EV$119,EX116)+COUNTIF(EX$116:EX$119,EX116)</f>
        <v>0</v>
      </c>
      <c r="FC111" s="188" t="str">
        <f t="shared" si="1623"/>
        <v/>
      </c>
      <c r="FD111" s="188" t="str">
        <f>IF((FC111&lt;&gt;""),IF(OR(FC136+FE136&lt;&gt;FD136+FF136,PrSettings!$M$4="●"),((FC136+FE136-FD136-FF136)=(EZ111-FA111))*(FC111=1),0),"")</f>
        <v/>
      </c>
      <c r="FE111" s="188" t="str">
        <f t="shared" si="1649"/>
        <v/>
      </c>
      <c r="FF111" s="188" t="str">
        <f>IF(FC111&lt;&gt;"",IF(FB136,0,IF(ABS(FC136+FE136-FD136-FF136)&gt;=PrSettings!$M$7,(ABS(FC136+FE136-FD136-FF136-EZ111+FA111)&lt;=1)*1,IF(AND(FC111,$F111=$G111,FC136+FE136&gt;=PrSettings!$M$6),(ABS(EZ111-FC136-FE136)&lt;=1)*1,IF(AND(FC111,FC136+FE136+FD136+FF136&gt;=PrSettings!$M$8),(ABS(EZ111-FC136-FE136)+ABS(FA111-FD136-FF136)&lt;=1)*1,"")))),"")</f>
        <v/>
      </c>
      <c r="FG111" s="209" t="str">
        <f>IF(($C$107&amp;$C$108&amp;$C$109&amp;$C$110&amp;$C$111&amp;$C$112&amp;$C$113&amp;$C$114&amp;$E$107&amp;$E$108&amp;$E$109&amp;$E$110&amp;$E$111&amp;$E$112&amp;$E$113&amp;$E$114&lt;&gt;"")*(EV$107&amp;EV$108&amp;EV$109&amp;EV$110&amp;EV$111&amp;EV$112&amp;EV$113&amp;EV$114&amp;EX$107&amp;EX$108&amp;EX$109&amp;EX$110&amp;EX$111&amp;EX$112&amp;EX$113&amp;EX$114&lt;&gt;"")*(EV111&amp;EX111&lt;&gt;""),IF(FB98&lt;&gt;1,0,COUNTIF($B$107:$B$114,EV111)+COUNTIF($D$107:$D$114,EV111))+IF(FB99&lt;&gt;1,0,COUNTIF($B$107:$B$114,EX111)+COUNTIF($D$107:$D$114,EX111)),"")</f>
        <v/>
      </c>
      <c r="FI111" s="221"/>
      <c r="FJ111" s="187" t="str">
        <f>IF(FI111="","",VLOOKUP(FI111,Language!$D$5:$E$100,2,0))</f>
        <v/>
      </c>
      <c r="FK111" s="222"/>
      <c r="FL111" s="187" t="str">
        <f>IF(FK111="","",VLOOKUP(FK111,Language!$D$5:$E$100,2,0))</f>
        <v/>
      </c>
      <c r="FM111" s="222"/>
      <c r="FN111" s="222"/>
      <c r="FO111" s="303">
        <f>COUNTIF(FI$116:FI$119,FK116)+COUNTIF(FK$116:FK$119,FK116)</f>
        <v>0</v>
      </c>
      <c r="FP111" s="188" t="str">
        <f t="shared" si="1624"/>
        <v/>
      </c>
      <c r="FQ111" s="188" t="str">
        <f>IF((FP111&lt;&gt;""),IF(OR(FP136+FR136&lt;&gt;FQ136+FS136,PrSettings!$M$4="●"),((FP136+FR136-FQ136-FS136)=(FM111-FN111))*(FP111=1),0),"")</f>
        <v/>
      </c>
      <c r="FR111" s="188" t="str">
        <f t="shared" si="1650"/>
        <v/>
      </c>
      <c r="FS111" s="188" t="str">
        <f>IF(FP111&lt;&gt;"",IF(FO136,0,IF(ABS(FP136+FR136-FQ136-FS136)&gt;=PrSettings!$M$7,(ABS(FP136+FR136-FQ136-FS136-FM111+FN111)&lt;=1)*1,IF(AND(FP111,$F111=$G111,FP136+FR136&gt;=PrSettings!$M$6),(ABS(FM111-FP136-FR136)&lt;=1)*1,IF(AND(FP111,FP136+FR136+FQ136+FS136&gt;=PrSettings!$M$8),(ABS(FM111-FP136-FR136)+ABS(FN111-FQ136-FS136)&lt;=1)*1,"")))),"")</f>
        <v/>
      </c>
      <c r="FT111" s="209" t="str">
        <f>IF(($C$107&amp;$C$108&amp;$C$109&amp;$C$110&amp;$C$111&amp;$C$112&amp;$C$113&amp;$C$114&amp;$E$107&amp;$E$108&amp;$E$109&amp;$E$110&amp;$E$111&amp;$E$112&amp;$E$113&amp;$E$114&lt;&gt;"")*(FI$107&amp;FI$108&amp;FI$109&amp;FI$110&amp;FI$111&amp;FI$112&amp;FI$113&amp;FI$114&amp;FK$107&amp;FK$108&amp;FK$109&amp;FK$110&amp;FK$111&amp;FK$112&amp;FK$113&amp;FK$114&lt;&gt;"")*(FI111&amp;FK111&lt;&gt;""),IF(FO98&lt;&gt;1,0,COUNTIF($B$107:$B$114,FI111)+COUNTIF($D$107:$D$114,FI111))+IF(FO99&lt;&gt;1,0,COUNTIF($B$107:$B$114,FK111)+COUNTIF($D$107:$D$114,FK111)),"")</f>
        <v/>
      </c>
      <c r="FV111" s="221"/>
      <c r="FW111" s="187" t="str">
        <f>IF(FV111="","",VLOOKUP(FV111,Language!$D$5:$E$100,2,0))</f>
        <v/>
      </c>
      <c r="FX111" s="222"/>
      <c r="FY111" s="187" t="str">
        <f>IF(FX111="","",VLOOKUP(FX111,Language!$D$5:$E$100,2,0))</f>
        <v/>
      </c>
      <c r="FZ111" s="222"/>
      <c r="GA111" s="222"/>
      <c r="GB111" s="303">
        <f>COUNTIF(FV$116:FV$119,FX116)+COUNTIF(FX$116:FX$119,FX116)</f>
        <v>0</v>
      </c>
      <c r="GC111" s="188" t="str">
        <f t="shared" si="1625"/>
        <v/>
      </c>
      <c r="GD111" s="188" t="str">
        <f>IF((GC111&lt;&gt;""),IF(OR(GC136+GE136&lt;&gt;GD136+GF136,PrSettings!$M$4="●"),((GC136+GE136-GD136-GF136)=(FZ111-GA111))*(GC111=1),0),"")</f>
        <v/>
      </c>
      <c r="GE111" s="188" t="str">
        <f t="shared" si="1651"/>
        <v/>
      </c>
      <c r="GF111" s="188" t="str">
        <f>IF(GC111&lt;&gt;"",IF(GB136,0,IF(ABS(GC136+GE136-GD136-GF136)&gt;=PrSettings!$M$7,(ABS(GC136+GE136-GD136-GF136-FZ111+GA111)&lt;=1)*1,IF(AND(GC111,$F111=$G111,GC136+GE136&gt;=PrSettings!$M$6),(ABS(FZ111-GC136-GE136)&lt;=1)*1,IF(AND(GC111,GC136+GE136+GD136+GF136&gt;=PrSettings!$M$8),(ABS(FZ111-GC136-GE136)+ABS(GA111-GD136-GF136)&lt;=1)*1,"")))),"")</f>
        <v/>
      </c>
      <c r="GG111" s="209" t="str">
        <f>IF(($C$107&amp;$C$108&amp;$C$109&amp;$C$110&amp;$C$111&amp;$C$112&amp;$C$113&amp;$C$114&amp;$E$107&amp;$E$108&amp;$E$109&amp;$E$110&amp;$E$111&amp;$E$112&amp;$E$113&amp;$E$114&lt;&gt;"")*(FV$107&amp;FV$108&amp;FV$109&amp;FV$110&amp;FV$111&amp;FV$112&amp;FV$113&amp;FV$114&amp;FX$107&amp;FX$108&amp;FX$109&amp;FX$110&amp;FX$111&amp;FX$112&amp;FX$113&amp;FX$114&lt;&gt;"")*(FV111&amp;FX111&lt;&gt;""),IF(GB98&lt;&gt;1,0,COUNTIF($B$107:$B$114,FV111)+COUNTIF($D$107:$D$114,FV111))+IF(GB99&lt;&gt;1,0,COUNTIF($B$107:$B$114,FX111)+COUNTIF($D$107:$D$114,FX111)),"")</f>
        <v/>
      </c>
      <c r="GI111" s="221"/>
      <c r="GJ111" s="187" t="str">
        <f>IF(GI111="","",VLOOKUP(GI111,Language!$D$5:$E$100,2,0))</f>
        <v/>
      </c>
      <c r="GK111" s="222"/>
      <c r="GL111" s="187" t="str">
        <f>IF(GK111="","",VLOOKUP(GK111,Language!$D$5:$E$100,2,0))</f>
        <v/>
      </c>
      <c r="GM111" s="222"/>
      <c r="GN111" s="222"/>
      <c r="GO111" s="303">
        <f>COUNTIF(GI$116:GI$119,GK116)+COUNTIF(GK$116:GK$119,GK116)</f>
        <v>0</v>
      </c>
      <c r="GP111" s="188" t="str">
        <f t="shared" si="1626"/>
        <v/>
      </c>
      <c r="GQ111" s="188" t="str">
        <f>IF((GP111&lt;&gt;""),IF(OR(GP136+GR136&lt;&gt;GQ136+GS136,PrSettings!$M$4="●"),((GP136+GR136-GQ136-GS136)=(GM111-GN111))*(GP111=1),0),"")</f>
        <v/>
      </c>
      <c r="GR111" s="188" t="str">
        <f t="shared" si="1652"/>
        <v/>
      </c>
      <c r="GS111" s="188" t="str">
        <f>IF(GP111&lt;&gt;"",IF(GO136,0,IF(ABS(GP136+GR136-GQ136-GS136)&gt;=PrSettings!$M$7,(ABS(GP136+GR136-GQ136-GS136-GM111+GN111)&lt;=1)*1,IF(AND(GP111,$F111=$G111,GP136+GR136&gt;=PrSettings!$M$6),(ABS(GM111-GP136-GR136)&lt;=1)*1,IF(AND(GP111,GP136+GR136+GQ136+GS136&gt;=PrSettings!$M$8),(ABS(GM111-GP136-GR136)+ABS(GN111-GQ136-GS136)&lt;=1)*1,"")))),"")</f>
        <v/>
      </c>
      <c r="GT111" s="209" t="str">
        <f>IF(($C$107&amp;$C$108&amp;$C$109&amp;$C$110&amp;$C$111&amp;$C$112&amp;$C$113&amp;$C$114&amp;$E$107&amp;$E$108&amp;$E$109&amp;$E$110&amp;$E$111&amp;$E$112&amp;$E$113&amp;$E$114&lt;&gt;"")*(GI$107&amp;GI$108&amp;GI$109&amp;GI$110&amp;GI$111&amp;GI$112&amp;GI$113&amp;GI$114&amp;GK$107&amp;GK$108&amp;GK$109&amp;GK$110&amp;GK$111&amp;GK$112&amp;GK$113&amp;GK$114&lt;&gt;"")*(GI111&amp;GK111&lt;&gt;""),IF(GO98&lt;&gt;1,0,COUNTIF($B$107:$B$114,GI111)+COUNTIF($D$107:$D$114,GI111))+IF(GO99&lt;&gt;1,0,COUNTIF($B$107:$B$114,GK111)+COUNTIF($D$107:$D$114,GK111)),"")</f>
        <v/>
      </c>
      <c r="GV111" s="221"/>
      <c r="GW111" s="187" t="str">
        <f>IF(GV111="","",VLOOKUP(GV111,Language!$D$5:$E$100,2,0))</f>
        <v/>
      </c>
      <c r="GX111" s="222"/>
      <c r="GY111" s="187" t="str">
        <f>IF(GX111="","",VLOOKUP(GX111,Language!$D$5:$E$100,2,0))</f>
        <v/>
      </c>
      <c r="GZ111" s="222"/>
      <c r="HA111" s="222"/>
      <c r="HB111" s="303">
        <f>COUNTIF(GV$116:GV$119,GX116)+COUNTIF(GX$116:GX$119,GX116)</f>
        <v>0</v>
      </c>
      <c r="HC111" s="188" t="str">
        <f t="shared" si="1627"/>
        <v/>
      </c>
      <c r="HD111" s="188" t="str">
        <f>IF((HC111&lt;&gt;""),IF(OR(HC136+HE136&lt;&gt;HD136+HF136,PrSettings!$M$4="●"),((HC136+HE136-HD136-HF136)=(GZ111-HA111))*(HC111=1),0),"")</f>
        <v/>
      </c>
      <c r="HE111" s="188" t="str">
        <f t="shared" si="1653"/>
        <v/>
      </c>
      <c r="HF111" s="188" t="str">
        <f>IF(HC111&lt;&gt;"",IF(HB136,0,IF(ABS(HC136+HE136-HD136-HF136)&gt;=PrSettings!$M$7,(ABS(HC136+HE136-HD136-HF136-GZ111+HA111)&lt;=1)*1,IF(AND(HC111,$F111=$G111,HC136+HE136&gt;=PrSettings!$M$6),(ABS(GZ111-HC136-HE136)&lt;=1)*1,IF(AND(HC111,HC136+HE136+HD136+HF136&gt;=PrSettings!$M$8),(ABS(GZ111-HC136-HE136)+ABS(HA111-HD136-HF136)&lt;=1)*1,"")))),"")</f>
        <v/>
      </c>
      <c r="HG111" s="209" t="str">
        <f>IF(($C$107&amp;$C$108&amp;$C$109&amp;$C$110&amp;$C$111&amp;$C$112&amp;$C$113&amp;$C$114&amp;$E$107&amp;$E$108&amp;$E$109&amp;$E$110&amp;$E$111&amp;$E$112&amp;$E$113&amp;$E$114&lt;&gt;"")*(GV$107&amp;GV$108&amp;GV$109&amp;GV$110&amp;GV$111&amp;GV$112&amp;GV$113&amp;GV$114&amp;GX$107&amp;GX$108&amp;GX$109&amp;GX$110&amp;GX$111&amp;GX$112&amp;GX$113&amp;GX$114&lt;&gt;"")*(GV111&amp;GX111&lt;&gt;""),IF(HB98&lt;&gt;1,0,COUNTIF($B$107:$B$114,GV111)+COUNTIF($D$107:$D$114,GV111))+IF(HB99&lt;&gt;1,0,COUNTIF($B$107:$B$114,GX111)+COUNTIF($D$107:$D$114,GX111)),"")</f>
        <v/>
      </c>
      <c r="HI111" s="221"/>
      <c r="HJ111" s="187" t="str">
        <f>IF(HI111="","",VLOOKUP(HI111,Language!$D$5:$E$100,2,0))</f>
        <v/>
      </c>
      <c r="HK111" s="222"/>
      <c r="HL111" s="187" t="str">
        <f>IF(HK111="","",VLOOKUP(HK111,Language!$D$5:$E$100,2,0))</f>
        <v/>
      </c>
      <c r="HM111" s="222"/>
      <c r="HN111" s="222"/>
      <c r="HO111" s="303">
        <f>COUNTIF(HI$116:HI$119,HK116)+COUNTIF(HK$116:HK$119,HK116)</f>
        <v>0</v>
      </c>
      <c r="HP111" s="188" t="str">
        <f t="shared" si="1628"/>
        <v/>
      </c>
      <c r="HQ111" s="188" t="str">
        <f>IF((HP111&lt;&gt;""),IF(OR(HP136+HR136&lt;&gt;HQ136+HS136,PrSettings!$M$4="●"),((HP136+HR136-HQ136-HS136)=(HM111-HN111))*(HP111=1),0),"")</f>
        <v/>
      </c>
      <c r="HR111" s="188" t="str">
        <f t="shared" si="1654"/>
        <v/>
      </c>
      <c r="HS111" s="188" t="str">
        <f>IF(HP111&lt;&gt;"",IF(HO136,0,IF(ABS(HP136+HR136-HQ136-HS136)&gt;=PrSettings!$M$7,(ABS(HP136+HR136-HQ136-HS136-HM111+HN111)&lt;=1)*1,IF(AND(HP111,$F111=$G111,HP136+HR136&gt;=PrSettings!$M$6),(ABS(HM111-HP136-HR136)&lt;=1)*1,IF(AND(HP111,HP136+HR136+HQ136+HS136&gt;=PrSettings!$M$8),(ABS(HM111-HP136-HR136)+ABS(HN111-HQ136-HS136)&lt;=1)*1,"")))),"")</f>
        <v/>
      </c>
      <c r="HT111" s="209" t="str">
        <f>IF(($C$107&amp;$C$108&amp;$C$109&amp;$C$110&amp;$C$111&amp;$C$112&amp;$C$113&amp;$C$114&amp;$E$107&amp;$E$108&amp;$E$109&amp;$E$110&amp;$E$111&amp;$E$112&amp;$E$113&amp;$E$114&lt;&gt;"")*(HI$107&amp;HI$108&amp;HI$109&amp;HI$110&amp;HI$111&amp;HI$112&amp;HI$113&amp;HI$114&amp;HK$107&amp;HK$108&amp;HK$109&amp;HK$110&amp;HK$111&amp;HK$112&amp;HK$113&amp;HK$114&lt;&gt;"")*(HI111&amp;HK111&lt;&gt;""),IF(HO98&lt;&gt;1,0,COUNTIF($B$107:$B$114,HI111)+COUNTIF($D$107:$D$114,HI111))+IF(HO99&lt;&gt;1,0,COUNTIF($B$107:$B$114,HK111)+COUNTIF($D$107:$D$114,HK111)),"")</f>
        <v/>
      </c>
      <c r="HV111" s="221"/>
      <c r="HW111" s="187" t="str">
        <f>IF(HV111="","",VLOOKUP(HV111,Language!$D$5:$E$100,2,0))</f>
        <v/>
      </c>
      <c r="HX111" s="222"/>
      <c r="HY111" s="187" t="str">
        <f>IF(HX111="","",VLOOKUP(HX111,Language!$D$5:$E$100,2,0))</f>
        <v/>
      </c>
      <c r="HZ111" s="222"/>
      <c r="IA111" s="222"/>
      <c r="IB111" s="303">
        <f>COUNTIF(HV$116:HV$119,HX116)+COUNTIF(HX$116:HX$119,HX116)</f>
        <v>0</v>
      </c>
      <c r="IC111" s="188" t="str">
        <f t="shared" si="1629"/>
        <v/>
      </c>
      <c r="ID111" s="188" t="str">
        <f>IF((IC111&lt;&gt;""),IF(OR(IC136+IE136&lt;&gt;ID136+IF136,PrSettings!$M$4="●"),((IC136+IE136-ID136-IF136)=(HZ111-IA111))*(IC111=1),0),"")</f>
        <v/>
      </c>
      <c r="IE111" s="188" t="str">
        <f t="shared" si="1655"/>
        <v/>
      </c>
      <c r="IF111" s="188" t="str">
        <f>IF(IC111&lt;&gt;"",IF(IB136,0,IF(ABS(IC136+IE136-ID136-IF136)&gt;=PrSettings!$M$7,(ABS(IC136+IE136-ID136-IF136-HZ111+IA111)&lt;=1)*1,IF(AND(IC111,$F111=$G111,IC136+IE136&gt;=PrSettings!$M$6),(ABS(HZ111-IC136-IE136)&lt;=1)*1,IF(AND(IC111,IC136+IE136+ID136+IF136&gt;=PrSettings!$M$8),(ABS(HZ111-IC136-IE136)+ABS(IA111-ID136-IF136)&lt;=1)*1,"")))),"")</f>
        <v/>
      </c>
      <c r="IG111" s="209" t="str">
        <f>IF(($C$107&amp;$C$108&amp;$C$109&amp;$C$110&amp;$C$111&amp;$C$112&amp;$C$113&amp;$C$114&amp;$E$107&amp;$E$108&amp;$E$109&amp;$E$110&amp;$E$111&amp;$E$112&amp;$E$113&amp;$E$114&lt;&gt;"")*(HV$107&amp;HV$108&amp;HV$109&amp;HV$110&amp;HV$111&amp;HV$112&amp;HV$113&amp;HV$114&amp;HX$107&amp;HX$108&amp;HX$109&amp;HX$110&amp;HX$111&amp;HX$112&amp;HX$113&amp;HX$114&lt;&gt;"")*(HV111&amp;HX111&lt;&gt;""),IF(IB98&lt;&gt;1,0,COUNTIF($B$107:$B$114,HV111)+COUNTIF($D$107:$D$114,HV111))+IF(IB99&lt;&gt;1,0,COUNTIF($B$107:$B$114,HX111)+COUNTIF($D$107:$D$114,HX111)),"")</f>
        <v/>
      </c>
      <c r="II111" s="221"/>
      <c r="IJ111" s="187" t="str">
        <f>IF(II111="","",VLOOKUP(II111,Language!$D$5:$E$100,2,0))</f>
        <v/>
      </c>
      <c r="IK111" s="222"/>
      <c r="IL111" s="187" t="str">
        <f>IF(IK111="","",VLOOKUP(IK111,Language!$D$5:$E$100,2,0))</f>
        <v/>
      </c>
      <c r="IM111" s="222"/>
      <c r="IN111" s="222"/>
      <c r="IO111" s="303">
        <f>COUNTIF(II$116:II$119,IK116)+COUNTIF(IK$116:IK$119,IK116)</f>
        <v>0</v>
      </c>
      <c r="IP111" s="188" t="str">
        <f t="shared" si="1630"/>
        <v/>
      </c>
      <c r="IQ111" s="188" t="str">
        <f>IF((IP111&lt;&gt;""),IF(OR(IP136+IR136&lt;&gt;IQ136+IS136,PrSettings!$M$4="●"),((IP136+IR136-IQ136-IS136)=(IM111-IN111))*(IP111=1),0),"")</f>
        <v/>
      </c>
      <c r="IR111" s="188" t="str">
        <f t="shared" si="1656"/>
        <v/>
      </c>
      <c r="IS111" s="188" t="str">
        <f>IF(IP111&lt;&gt;"",IF(IO136,0,IF(ABS(IP136+IR136-IQ136-IS136)&gt;=PrSettings!$M$7,(ABS(IP136+IR136-IQ136-IS136-IM111+IN111)&lt;=1)*1,IF(AND(IP111,$F111=$G111,IP136+IR136&gt;=PrSettings!$M$6),(ABS(IM111-IP136-IR136)&lt;=1)*1,IF(AND(IP111,IP136+IR136+IQ136+IS136&gt;=PrSettings!$M$8),(ABS(IM111-IP136-IR136)+ABS(IN111-IQ136-IS136)&lt;=1)*1,"")))),"")</f>
        <v/>
      </c>
      <c r="IT111" s="209" t="str">
        <f>IF(($C$107&amp;$C$108&amp;$C$109&amp;$C$110&amp;$C$111&amp;$C$112&amp;$C$113&amp;$C$114&amp;$E$107&amp;$E$108&amp;$E$109&amp;$E$110&amp;$E$111&amp;$E$112&amp;$E$113&amp;$E$114&lt;&gt;"")*(II$107&amp;II$108&amp;II$109&amp;II$110&amp;II$111&amp;II$112&amp;II$113&amp;II$114&amp;IK$107&amp;IK$108&amp;IK$109&amp;IK$110&amp;IK$111&amp;IK$112&amp;IK$113&amp;IK$114&lt;&gt;"")*(II111&amp;IK111&lt;&gt;""),IF(IO98&lt;&gt;1,0,COUNTIF($B$107:$B$114,II111)+COUNTIF($D$107:$D$114,II111))+IF(IO99&lt;&gt;1,0,COUNTIF($B$107:$B$114,IK111)+COUNTIF($D$107:$D$114,IK111)),"")</f>
        <v/>
      </c>
      <c r="IV111" s="221"/>
      <c r="IW111" s="187" t="str">
        <f>IF(IV111="","",VLOOKUP(IV111,Language!$D$5:$E$100,2,0))</f>
        <v/>
      </c>
      <c r="IX111" s="222"/>
      <c r="IY111" s="187" t="str">
        <f>IF(IX111="","",VLOOKUP(IX111,Language!$D$5:$E$100,2,0))</f>
        <v/>
      </c>
      <c r="IZ111" s="222"/>
      <c r="JA111" s="222"/>
      <c r="JB111" s="303">
        <f>COUNTIF(IV$116:IV$119,IX116)+COUNTIF(IX$116:IX$119,IX116)</f>
        <v>0</v>
      </c>
      <c r="JC111" s="188" t="str">
        <f t="shared" si="1631"/>
        <v/>
      </c>
      <c r="JD111" s="188" t="str">
        <f>IF((JC111&lt;&gt;""),IF(OR(JC136+JE136&lt;&gt;JD136+JF136,PrSettings!$M$4="●"),((JC136+JE136-JD136-JF136)=(IZ111-JA111))*(JC111=1),0),"")</f>
        <v/>
      </c>
      <c r="JE111" s="188" t="str">
        <f t="shared" si="1657"/>
        <v/>
      </c>
      <c r="JF111" s="188" t="str">
        <f>IF(JC111&lt;&gt;"",IF(JB136,0,IF(ABS(JC136+JE136-JD136-JF136)&gt;=PrSettings!$M$7,(ABS(JC136+JE136-JD136-JF136-IZ111+JA111)&lt;=1)*1,IF(AND(JC111,$F111=$G111,JC136+JE136&gt;=PrSettings!$M$6),(ABS(IZ111-JC136-JE136)&lt;=1)*1,IF(AND(JC111,JC136+JE136+JD136+JF136&gt;=PrSettings!$M$8),(ABS(IZ111-JC136-JE136)+ABS(JA111-JD136-JF136)&lt;=1)*1,"")))),"")</f>
        <v/>
      </c>
      <c r="JG111" s="209" t="str">
        <f>IF(($C$107&amp;$C$108&amp;$C$109&amp;$C$110&amp;$C$111&amp;$C$112&amp;$C$113&amp;$C$114&amp;$E$107&amp;$E$108&amp;$E$109&amp;$E$110&amp;$E$111&amp;$E$112&amp;$E$113&amp;$E$114&lt;&gt;"")*(IV$107&amp;IV$108&amp;IV$109&amp;IV$110&amp;IV$111&amp;IV$112&amp;IV$113&amp;IV$114&amp;IX$107&amp;IX$108&amp;IX$109&amp;IX$110&amp;IX$111&amp;IX$112&amp;IX$113&amp;IX$114&lt;&gt;"")*(IV111&amp;IX111&lt;&gt;""),IF(JB98&lt;&gt;1,0,COUNTIF($B$107:$B$114,IV111)+COUNTIF($D$107:$D$114,IV111))+IF(JB99&lt;&gt;1,0,COUNTIF($B$107:$B$114,IX111)+COUNTIF($D$107:$D$114,IX111)),"")</f>
        <v/>
      </c>
      <c r="JI111" s="221"/>
      <c r="JJ111" s="187" t="str">
        <f>IF(JI111="","",VLOOKUP(JI111,Language!$D$5:$E$100,2,0))</f>
        <v/>
      </c>
      <c r="JK111" s="222"/>
      <c r="JL111" s="187" t="str">
        <f>IF(JK111="","",VLOOKUP(JK111,Language!$D$5:$E$100,2,0))</f>
        <v/>
      </c>
      <c r="JM111" s="222"/>
      <c r="JN111" s="222"/>
      <c r="JO111" s="303">
        <f>COUNTIF(JI$116:JI$119,JK116)+COUNTIF(JK$116:JK$119,JK116)</f>
        <v>0</v>
      </c>
      <c r="JP111" s="188" t="str">
        <f t="shared" si="1632"/>
        <v/>
      </c>
      <c r="JQ111" s="188" t="str">
        <f>IF((JP111&lt;&gt;""),IF(OR(JP136+JR136&lt;&gt;JQ136+JS136,PrSettings!$M$4="●"),((JP136+JR136-JQ136-JS136)=(JM111-JN111))*(JP111=1),0),"")</f>
        <v/>
      </c>
      <c r="JR111" s="188" t="str">
        <f t="shared" si="1658"/>
        <v/>
      </c>
      <c r="JS111" s="188" t="str">
        <f>IF(JP111&lt;&gt;"",IF(JO136,0,IF(ABS(JP136+JR136-JQ136-JS136)&gt;=PrSettings!$M$7,(ABS(JP136+JR136-JQ136-JS136-JM111+JN111)&lt;=1)*1,IF(AND(JP111,$F111=$G111,JP136+JR136&gt;=PrSettings!$M$6),(ABS(JM111-JP136-JR136)&lt;=1)*1,IF(AND(JP111,JP136+JR136+JQ136+JS136&gt;=PrSettings!$M$8),(ABS(JM111-JP136-JR136)+ABS(JN111-JQ136-JS136)&lt;=1)*1,"")))),"")</f>
        <v/>
      </c>
      <c r="JT111" s="209" t="str">
        <f>IF(($C$107&amp;$C$108&amp;$C$109&amp;$C$110&amp;$C$111&amp;$C$112&amp;$C$113&amp;$C$114&amp;$E$107&amp;$E$108&amp;$E$109&amp;$E$110&amp;$E$111&amp;$E$112&amp;$E$113&amp;$E$114&lt;&gt;"")*(JI$107&amp;JI$108&amp;JI$109&amp;JI$110&amp;JI$111&amp;JI$112&amp;JI$113&amp;JI$114&amp;JK$107&amp;JK$108&amp;JK$109&amp;JK$110&amp;JK$111&amp;JK$112&amp;JK$113&amp;JK$114&lt;&gt;"")*(JI111&amp;JK111&lt;&gt;""),IF(JO98&lt;&gt;1,0,COUNTIF($B$107:$B$114,JI111)+COUNTIF($D$107:$D$114,JI111))+IF(JO99&lt;&gt;1,0,COUNTIF($B$107:$B$114,JK111)+COUNTIF($D$107:$D$114,JK111)),"")</f>
        <v/>
      </c>
      <c r="JV111" s="221"/>
      <c r="JW111" s="187" t="str">
        <f>IF(JV111="","",VLOOKUP(JV111,Language!$D$5:$E$100,2,0))</f>
        <v/>
      </c>
      <c r="JX111" s="222"/>
      <c r="JY111" s="187" t="str">
        <f>IF(JX111="","",VLOOKUP(JX111,Language!$D$5:$E$100,2,0))</f>
        <v/>
      </c>
      <c r="JZ111" s="222"/>
      <c r="KA111" s="222"/>
      <c r="KB111" s="303">
        <f>COUNTIF(JV$116:JV$119,JX116)+COUNTIF(JX$116:JX$119,JX116)</f>
        <v>0</v>
      </c>
      <c r="KC111" s="188" t="str">
        <f t="shared" si="1633"/>
        <v/>
      </c>
      <c r="KD111" s="188" t="str">
        <f>IF((KC111&lt;&gt;""),IF(OR(KC136+KE136&lt;&gt;KD136+KF136,PrSettings!$M$4="●"),((KC136+KE136-KD136-KF136)=(JZ111-KA111))*(KC111=1),0),"")</f>
        <v/>
      </c>
      <c r="KE111" s="188" t="str">
        <f t="shared" si="1659"/>
        <v/>
      </c>
      <c r="KF111" s="188" t="str">
        <f>IF(KC111&lt;&gt;"",IF(KB136,0,IF(ABS(KC136+KE136-KD136-KF136)&gt;=PrSettings!$M$7,(ABS(KC136+KE136-KD136-KF136-JZ111+KA111)&lt;=1)*1,IF(AND(KC111,$F111=$G111,KC136+KE136&gt;=PrSettings!$M$6),(ABS(JZ111-KC136-KE136)&lt;=1)*1,IF(AND(KC111,KC136+KE136+KD136+KF136&gt;=PrSettings!$M$8),(ABS(JZ111-KC136-KE136)+ABS(KA111-KD136-KF136)&lt;=1)*1,"")))),"")</f>
        <v/>
      </c>
      <c r="KG111" s="209" t="str">
        <f>IF(($C$107&amp;$C$108&amp;$C$109&amp;$C$110&amp;$C$111&amp;$C$112&amp;$C$113&amp;$C$114&amp;$E$107&amp;$E$108&amp;$E$109&amp;$E$110&amp;$E$111&amp;$E$112&amp;$E$113&amp;$E$114&lt;&gt;"")*(JV$107&amp;JV$108&amp;JV$109&amp;JV$110&amp;JV$111&amp;JV$112&amp;JV$113&amp;JV$114&amp;JX$107&amp;JX$108&amp;JX$109&amp;JX$110&amp;JX$111&amp;JX$112&amp;JX$113&amp;JX$114&lt;&gt;"")*(JV111&amp;JX111&lt;&gt;""),IF(KB98&lt;&gt;1,0,COUNTIF($B$107:$B$114,JV111)+COUNTIF($D$107:$D$114,JV111))+IF(KB99&lt;&gt;1,0,COUNTIF($B$107:$B$114,JX111)+COUNTIF($D$107:$D$114,JX111)),"")</f>
        <v/>
      </c>
      <c r="KI111" s="221"/>
      <c r="KJ111" s="187" t="str">
        <f>IF(KI111="","",VLOOKUP(KI111,Language!$D$5:$E$100,2,0))</f>
        <v/>
      </c>
      <c r="KK111" s="222"/>
      <c r="KL111" s="187" t="str">
        <f>IF(KK111="","",VLOOKUP(KK111,Language!$D$5:$E$100,2,0))</f>
        <v/>
      </c>
      <c r="KM111" s="222"/>
      <c r="KN111" s="222"/>
      <c r="KO111" s="303">
        <f>COUNTIF(KI$116:KI$119,KK116)+COUNTIF(KK$116:KK$119,KK116)</f>
        <v>0</v>
      </c>
      <c r="KP111" s="188" t="str">
        <f t="shared" si="1634"/>
        <v/>
      </c>
      <c r="KQ111" s="188" t="str">
        <f>IF((KP111&lt;&gt;""),IF(OR(KP136+KR136&lt;&gt;KQ136+KS136,PrSettings!$M$4="●"),((KP136+KR136-KQ136-KS136)=(KM111-KN111))*(KP111=1),0),"")</f>
        <v/>
      </c>
      <c r="KR111" s="188" t="str">
        <f t="shared" si="1660"/>
        <v/>
      </c>
      <c r="KS111" s="188" t="str">
        <f>IF(KP111&lt;&gt;"",IF(KO136,0,IF(ABS(KP136+KR136-KQ136-KS136)&gt;=PrSettings!$M$7,(ABS(KP136+KR136-KQ136-KS136-KM111+KN111)&lt;=1)*1,IF(AND(KP111,$F111=$G111,KP136+KR136&gt;=PrSettings!$M$6),(ABS(KM111-KP136-KR136)&lt;=1)*1,IF(AND(KP111,KP136+KR136+KQ136+KS136&gt;=PrSettings!$M$8),(ABS(KM111-KP136-KR136)+ABS(KN111-KQ136-KS136)&lt;=1)*1,"")))),"")</f>
        <v/>
      </c>
      <c r="KT111" s="209" t="str">
        <f>IF(($C$107&amp;$C$108&amp;$C$109&amp;$C$110&amp;$C$111&amp;$C$112&amp;$C$113&amp;$C$114&amp;$E$107&amp;$E$108&amp;$E$109&amp;$E$110&amp;$E$111&amp;$E$112&amp;$E$113&amp;$E$114&lt;&gt;"")*(KI$107&amp;KI$108&amp;KI$109&amp;KI$110&amp;KI$111&amp;KI$112&amp;KI$113&amp;KI$114&amp;KK$107&amp;KK$108&amp;KK$109&amp;KK$110&amp;KK$111&amp;KK$112&amp;KK$113&amp;KK$114&lt;&gt;"")*(KI111&amp;KK111&lt;&gt;""),IF(KO98&lt;&gt;1,0,COUNTIF($B$107:$B$114,KI111)+COUNTIF($D$107:$D$114,KI111))+IF(KO99&lt;&gt;1,0,COUNTIF($B$107:$B$114,KK111)+COUNTIF($D$107:$D$114,KK111)),"")</f>
        <v/>
      </c>
      <c r="KV111" s="221"/>
      <c r="KW111" s="187" t="str">
        <f>IF(KV111="","",VLOOKUP(KV111,Language!$D$5:$E$100,2,0))</f>
        <v/>
      </c>
      <c r="KX111" s="222"/>
      <c r="KY111" s="187" t="str">
        <f>IF(KX111="","",VLOOKUP(KX111,Language!$D$5:$E$100,2,0))</f>
        <v/>
      </c>
      <c r="KZ111" s="222"/>
      <c r="LA111" s="222"/>
      <c r="LB111" s="303">
        <f>COUNTIF(KV$116:KV$119,KX116)+COUNTIF(KX$116:KX$119,KX116)</f>
        <v>0</v>
      </c>
      <c r="LC111" s="188" t="str">
        <f t="shared" si="1635"/>
        <v/>
      </c>
      <c r="LD111" s="188" t="str">
        <f>IF((LC111&lt;&gt;""),IF(OR(LC136+LE136&lt;&gt;LD136+LF136,PrSettings!$M$4="●"),((LC136+LE136-LD136-LF136)=(KZ111-LA111))*(LC111=1),0),"")</f>
        <v/>
      </c>
      <c r="LE111" s="188" t="str">
        <f t="shared" si="1661"/>
        <v/>
      </c>
      <c r="LF111" s="188" t="str">
        <f>IF(LC111&lt;&gt;"",IF(LB136,0,IF(ABS(LC136+LE136-LD136-LF136)&gt;=PrSettings!$M$7,(ABS(LC136+LE136-LD136-LF136-KZ111+LA111)&lt;=1)*1,IF(AND(LC111,$F111=$G111,LC136+LE136&gt;=PrSettings!$M$6),(ABS(KZ111-LC136-LE136)&lt;=1)*1,IF(AND(LC111,LC136+LE136+LD136+LF136&gt;=PrSettings!$M$8),(ABS(KZ111-LC136-LE136)+ABS(LA111-LD136-LF136)&lt;=1)*1,"")))),"")</f>
        <v/>
      </c>
      <c r="LG111" s="209" t="str">
        <f>IF(($C$107&amp;$C$108&amp;$C$109&amp;$C$110&amp;$C$111&amp;$C$112&amp;$C$113&amp;$C$114&amp;$E$107&amp;$E$108&amp;$E$109&amp;$E$110&amp;$E$111&amp;$E$112&amp;$E$113&amp;$E$114&lt;&gt;"")*(KV$107&amp;KV$108&amp;KV$109&amp;KV$110&amp;KV$111&amp;KV$112&amp;KV$113&amp;KV$114&amp;KX$107&amp;KX$108&amp;KX$109&amp;KX$110&amp;KX$111&amp;KX$112&amp;KX$113&amp;KX$114&lt;&gt;"")*(KV111&amp;KX111&lt;&gt;""),IF(LB98&lt;&gt;1,0,COUNTIF($B$107:$B$114,KV111)+COUNTIF($D$107:$D$114,KV111))+IF(LB99&lt;&gt;1,0,COUNTIF($B$107:$B$114,KX111)+COUNTIF($D$107:$D$114,KX111)),"")</f>
        <v/>
      </c>
      <c r="LI111" s="221"/>
      <c r="LJ111" s="187" t="str">
        <f>IF(LI111="","",VLOOKUP(LI111,Language!$D$5:$E$100,2,0))</f>
        <v/>
      </c>
      <c r="LK111" s="222"/>
      <c r="LL111" s="187" t="str">
        <f>IF(LK111="","",VLOOKUP(LK111,Language!$D$5:$E$100,2,0))</f>
        <v/>
      </c>
      <c r="LM111" s="222"/>
      <c r="LN111" s="222"/>
      <c r="LO111" s="303">
        <f>COUNTIF(LI$116:LI$119,LK116)+COUNTIF(LK$116:LK$119,LK116)</f>
        <v>0</v>
      </c>
      <c r="LP111" s="188" t="str">
        <f t="shared" si="1636"/>
        <v/>
      </c>
      <c r="LQ111" s="188" t="str">
        <f>IF((LP111&lt;&gt;""),IF(OR(LP136+LR136&lt;&gt;LQ136+LS136,PrSettings!$M$4="●"),((LP136+LR136-LQ136-LS136)=(LM111-LN111))*(LP111=1),0),"")</f>
        <v/>
      </c>
      <c r="LR111" s="188" t="str">
        <f t="shared" si="1662"/>
        <v/>
      </c>
      <c r="LS111" s="188" t="str">
        <f>IF(LP111&lt;&gt;"",IF(LO136,0,IF(ABS(LP136+LR136-LQ136-LS136)&gt;=PrSettings!$M$7,(ABS(LP136+LR136-LQ136-LS136-LM111+LN111)&lt;=1)*1,IF(AND(LP111,$F111=$G111,LP136+LR136&gt;=PrSettings!$M$6),(ABS(LM111-LP136-LR136)&lt;=1)*1,IF(AND(LP111,LP136+LR136+LQ136+LS136&gt;=PrSettings!$M$8),(ABS(LM111-LP136-LR136)+ABS(LN111-LQ136-LS136)&lt;=1)*1,"")))),"")</f>
        <v/>
      </c>
      <c r="LT111" s="209" t="str">
        <f>IF(($C$107&amp;$C$108&amp;$C$109&amp;$C$110&amp;$C$111&amp;$C$112&amp;$C$113&amp;$C$114&amp;$E$107&amp;$E$108&amp;$E$109&amp;$E$110&amp;$E$111&amp;$E$112&amp;$E$113&amp;$E$114&lt;&gt;"")*(LI$107&amp;LI$108&amp;LI$109&amp;LI$110&amp;LI$111&amp;LI$112&amp;LI$113&amp;LI$114&amp;LK$107&amp;LK$108&amp;LK$109&amp;LK$110&amp;LK$111&amp;LK$112&amp;LK$113&amp;LK$114&lt;&gt;"")*(LI111&amp;LK111&lt;&gt;""),IF(LO98&lt;&gt;1,0,COUNTIF($B$107:$B$114,LI111)+COUNTIF($D$107:$D$114,LI111))+IF(LO99&lt;&gt;1,0,COUNTIF($B$107:$B$114,LK111)+COUNTIF($D$107:$D$114,LK111)),"")</f>
        <v/>
      </c>
      <c r="LV111" s="221"/>
      <c r="LW111" s="187" t="str">
        <f>IF(LV111="","",VLOOKUP(LV111,Language!$D$5:$E$100,2,0))</f>
        <v/>
      </c>
      <c r="LX111" s="222"/>
      <c r="LY111" s="187" t="str">
        <f>IF(LX111="","",VLOOKUP(LX111,Language!$D$5:$E$100,2,0))</f>
        <v/>
      </c>
      <c r="LZ111" s="222"/>
      <c r="MA111" s="222"/>
      <c r="MB111" s="303">
        <f>COUNTIF(LV$116:LV$119,LX116)+COUNTIF(LX$116:LX$119,LX116)</f>
        <v>0</v>
      </c>
      <c r="MC111" s="188" t="str">
        <f t="shared" si="1637"/>
        <v/>
      </c>
      <c r="MD111" s="188" t="str">
        <f>IF((MC111&lt;&gt;""),IF(OR(MC136+ME136&lt;&gt;MD136+MF136,PrSettings!$M$4="●"),((MC136+ME136-MD136-MF136)=(LZ111-MA111))*(MC111=1),0),"")</f>
        <v/>
      </c>
      <c r="ME111" s="188" t="str">
        <f t="shared" si="1663"/>
        <v/>
      </c>
      <c r="MF111" s="188" t="str">
        <f>IF(MC111&lt;&gt;"",IF(MB136,0,IF(ABS(MC136+ME136-MD136-MF136)&gt;=PrSettings!$M$7,(ABS(MC136+ME136-MD136-MF136-LZ111+MA111)&lt;=1)*1,IF(AND(MC111,$F111=$G111,MC136+ME136&gt;=PrSettings!$M$6),(ABS(LZ111-MC136-ME136)&lt;=1)*1,IF(AND(MC111,MC136+ME136+MD136+MF136&gt;=PrSettings!$M$8),(ABS(LZ111-MC136-ME136)+ABS(MA111-MD136-MF136)&lt;=1)*1,"")))),"")</f>
        <v/>
      </c>
      <c r="MG111" s="209" t="str">
        <f>IF(($C$107&amp;$C$108&amp;$C$109&amp;$C$110&amp;$C$111&amp;$C$112&amp;$C$113&amp;$C$114&amp;$E$107&amp;$E$108&amp;$E$109&amp;$E$110&amp;$E$111&amp;$E$112&amp;$E$113&amp;$E$114&lt;&gt;"")*(LV$107&amp;LV$108&amp;LV$109&amp;LV$110&amp;LV$111&amp;LV$112&amp;LV$113&amp;LV$114&amp;LX$107&amp;LX$108&amp;LX$109&amp;LX$110&amp;LX$111&amp;LX$112&amp;LX$113&amp;LX$114&lt;&gt;"")*(LV111&amp;LX111&lt;&gt;""),IF(MB98&lt;&gt;1,0,COUNTIF($B$107:$B$114,LV111)+COUNTIF($D$107:$D$114,LV111))+IF(MB99&lt;&gt;1,0,COUNTIF($B$107:$B$114,LX111)+COUNTIF($D$107:$D$114,LX111)),"")</f>
        <v/>
      </c>
    </row>
    <row r="112" spans="1:345" s="22" customFormat="1">
      <c r="A112" s="183"/>
      <c r="B112" s="186" t="str">
        <f>IF(C112="","",INDEX(Groups!$C$7:$C$65,MATCH(C112,Groups!$D$7:$D$65,0)))</f>
        <v/>
      </c>
      <c r="C112" s="187" t="str">
        <f>'World Cup'!$Q$60</f>
        <v/>
      </c>
      <c r="D112" s="188" t="str">
        <f>IF(E112="","",INDEX(Groups!$C$7:$C$65,MATCH(E112,Groups!$D$7:$D$65,0)))</f>
        <v/>
      </c>
      <c r="E112" s="187" t="str">
        <f>'World Cup'!$R$60</f>
        <v/>
      </c>
      <c r="F112" s="189" t="str">
        <f>IF(AND('World Cup'!$Q$61&lt;&gt;"",'World Cup'!$R$61&lt;&gt;""),'World Cup'!$Q$61,"")</f>
        <v/>
      </c>
      <c r="G112" s="190" t="str">
        <f>IF(AND('World Cup'!$Q$61&lt;&gt;"",'World Cup'!$R$61&lt;&gt;""),'World Cup'!$R$61,"")</f>
        <v/>
      </c>
      <c r="I112" s="221"/>
      <c r="J112" s="187" t="str">
        <f>IF(I112="","",VLOOKUP(I112,Language!$D$5:$E$100,2,0))</f>
        <v/>
      </c>
      <c r="K112" s="222"/>
      <c r="L112" s="187" t="str">
        <f>IF(K112="","",VLOOKUP(K112,Language!$D$5:$E$100,2,0))</f>
        <v/>
      </c>
      <c r="M112" s="222"/>
      <c r="N112" s="222"/>
      <c r="O112" s="303">
        <f>COUNTIF(I$116:I$119,K117)+COUNTIF(K$116:K$119,K117)</f>
        <v>0</v>
      </c>
      <c r="P112" s="188" t="str">
        <f t="shared" si="1612"/>
        <v/>
      </c>
      <c r="Q112" s="188" t="str">
        <f>IF((P112&lt;&gt;""),IF(OR(P137+R137&lt;&gt;Q137+S137,PrSettings!$M$4="●"),((P137+R137-Q137-S137)=(M112-N112))*(P112=1),0),"")</f>
        <v/>
      </c>
      <c r="R112" s="188" t="str">
        <f t="shared" si="1638"/>
        <v/>
      </c>
      <c r="S112" s="188" t="str">
        <f>IF(P112&lt;&gt;"",IF(O137,0,IF(ABS(P137+R137-Q137-S137)&gt;=PrSettings!$M$7,(ABS(P137+R137-Q137-S137-M112+N112)&lt;=1)*1,IF(AND(P112,$F112=$G112,P137+R137&gt;=PrSettings!$M$6),(ABS(M112-P137-R137)&lt;=1)*1,IF(AND(P112,P137+R137+Q137+S137&gt;=PrSettings!$M$8),(ABS(M112-P137-R137)+ABS(N112-Q137-S137)&lt;=1)*1,"")))),"")</f>
        <v/>
      </c>
      <c r="T112" s="209" t="str">
        <f>IF(($C$107&amp;$C$108&amp;$C$109&amp;$C$110&amp;$C$111&amp;$C$112&amp;$C$113&amp;$C$114&amp;$E$107&amp;$E$108&amp;$E$109&amp;$E$110&amp;$E$111&amp;$E$112&amp;$E$113&amp;$E$114&lt;&gt;"")*(I$107&amp;I$108&amp;I$109&amp;I$110&amp;I$111&amp;I$112&amp;I$113&amp;I$114&amp;K$107&amp;K$108&amp;K$109&amp;K$110&amp;K$111&amp;K$112&amp;K$113&amp;K$114&lt;&gt;"")*(I112&amp;K112&lt;&gt;""),IF(O100&lt;&gt;1,0,COUNTIF($B$107:$B$114,I112)+COUNTIF($D$107:$D$114,I112))+IF(O101&lt;&gt;1,0,COUNTIF($B$107:$B$114,K112)+COUNTIF($D$107:$D$114,K112)),"")</f>
        <v/>
      </c>
      <c r="V112" s="221"/>
      <c r="W112" s="187" t="str">
        <f>IF(V112="","",VLOOKUP(V112,Language!$D$5:$E$100,2,0))</f>
        <v/>
      </c>
      <c r="X112" s="222"/>
      <c r="Y112" s="187" t="str">
        <f>IF(X112="","",VLOOKUP(X112,Language!$D$5:$E$100,2,0))</f>
        <v/>
      </c>
      <c r="Z112" s="222"/>
      <c r="AA112" s="222"/>
      <c r="AB112" s="303">
        <f>COUNTIF(V$116:V$119,X117)+COUNTIF(X$116:X$119,X117)</f>
        <v>0</v>
      </c>
      <c r="AC112" s="188" t="str">
        <f t="shared" si="1613"/>
        <v/>
      </c>
      <c r="AD112" s="188" t="str">
        <f>IF((AC112&lt;&gt;""),IF(OR(AC137+AE137&lt;&gt;AD137+AF137,PrSettings!$M$4="●"),((AC137+AE137-AD137-AF137)=(Z112-AA112))*(AC112=1),0),"")</f>
        <v/>
      </c>
      <c r="AE112" s="188" t="str">
        <f t="shared" si="1639"/>
        <v/>
      </c>
      <c r="AF112" s="188" t="str">
        <f>IF(AC112&lt;&gt;"",IF(AB137,0,IF(ABS(AC137+AE137-AD137-AF137)&gt;=PrSettings!$M$7,(ABS(AC137+AE137-AD137-AF137-Z112+AA112)&lt;=1)*1,IF(AND(AC112,$F112=$G112,AC137+AE137&gt;=PrSettings!$M$6),(ABS(Z112-AC137-AE137)&lt;=1)*1,IF(AND(AC112,AC137+AE137+AD137+AF137&gt;=PrSettings!$M$8),(ABS(Z112-AC137-AE137)+ABS(AA112-AD137-AF137)&lt;=1)*1,"")))),"")</f>
        <v/>
      </c>
      <c r="AG112" s="209" t="str">
        <f>IF(($C$107&amp;$C$108&amp;$C$109&amp;$C$110&amp;$C$111&amp;$C$112&amp;$C$113&amp;$C$114&amp;$E$107&amp;$E$108&amp;$E$109&amp;$E$110&amp;$E$111&amp;$E$112&amp;$E$113&amp;$E$114&lt;&gt;"")*(V$107&amp;V$108&amp;V$109&amp;V$110&amp;V$111&amp;V$112&amp;V$113&amp;V$114&amp;X$107&amp;X$108&amp;X$109&amp;X$110&amp;X$111&amp;X$112&amp;X$113&amp;X$114&lt;&gt;"")*(V112&amp;X112&lt;&gt;""),IF(AB100&lt;&gt;1,0,COUNTIF($B$107:$B$114,V112)+COUNTIF($D$107:$D$114,V112))+IF(AB101&lt;&gt;1,0,COUNTIF($B$107:$B$114,X112)+COUNTIF($D$107:$D$114,X112)),"")</f>
        <v/>
      </c>
      <c r="AI112" s="221"/>
      <c r="AJ112" s="187" t="str">
        <f>IF(AI112="","",VLOOKUP(AI112,Language!$D$5:$E$100,2,0))</f>
        <v/>
      </c>
      <c r="AK112" s="222"/>
      <c r="AL112" s="187" t="str">
        <f>IF(AK112="","",VLOOKUP(AK112,Language!$D$5:$E$100,2,0))</f>
        <v/>
      </c>
      <c r="AM112" s="222"/>
      <c r="AN112" s="222"/>
      <c r="AO112" s="303">
        <f>COUNTIF(AI$116:AI$119,AK117)+COUNTIF(AK$116:AK$119,AK117)</f>
        <v>0</v>
      </c>
      <c r="AP112" s="188" t="str">
        <f t="shared" si="1614"/>
        <v/>
      </c>
      <c r="AQ112" s="188" t="str">
        <f>IF((AP112&lt;&gt;""),IF(OR(AP137+AR137&lt;&gt;AQ137+AS137,PrSettings!$M$4="●"),((AP137+AR137-AQ137-AS137)=(AM112-AN112))*(AP112=1),0),"")</f>
        <v/>
      </c>
      <c r="AR112" s="188" t="str">
        <f t="shared" si="1640"/>
        <v/>
      </c>
      <c r="AS112" s="188" t="str">
        <f>IF(AP112&lt;&gt;"",IF(AO137,0,IF(ABS(AP137+AR137-AQ137-AS137)&gt;=PrSettings!$M$7,(ABS(AP137+AR137-AQ137-AS137-AM112+AN112)&lt;=1)*1,IF(AND(AP112,$F112=$G112,AP137+AR137&gt;=PrSettings!$M$6),(ABS(AM112-AP137-AR137)&lt;=1)*1,IF(AND(AP112,AP137+AR137+AQ137+AS137&gt;=PrSettings!$M$8),(ABS(AM112-AP137-AR137)+ABS(AN112-AQ137-AS137)&lt;=1)*1,"")))),"")</f>
        <v/>
      </c>
      <c r="AT112" s="209" t="str">
        <f>IF(($C$107&amp;$C$108&amp;$C$109&amp;$C$110&amp;$C$111&amp;$C$112&amp;$C$113&amp;$C$114&amp;$E$107&amp;$E$108&amp;$E$109&amp;$E$110&amp;$E$111&amp;$E$112&amp;$E$113&amp;$E$114&lt;&gt;"")*(AI$107&amp;AI$108&amp;AI$109&amp;AI$110&amp;AI$111&amp;AI$112&amp;AI$113&amp;AI$114&amp;AK$107&amp;AK$108&amp;AK$109&amp;AK$110&amp;AK$111&amp;AK$112&amp;AK$113&amp;AK$114&lt;&gt;"")*(AI112&amp;AK112&lt;&gt;""),IF(AO100&lt;&gt;1,0,COUNTIF($B$107:$B$114,AI112)+COUNTIF($D$107:$D$114,AI112))+IF(AO101&lt;&gt;1,0,COUNTIF($B$107:$B$114,AK112)+COUNTIF($D$107:$D$114,AK112)),"")</f>
        <v/>
      </c>
      <c r="AV112" s="221"/>
      <c r="AW112" s="187" t="str">
        <f>IF(AV112="","",VLOOKUP(AV112,Language!$D$5:$E$100,2,0))</f>
        <v/>
      </c>
      <c r="AX112" s="222"/>
      <c r="AY112" s="187" t="str">
        <f>IF(AX112="","",VLOOKUP(AX112,Language!$D$5:$E$100,2,0))</f>
        <v/>
      </c>
      <c r="AZ112" s="222"/>
      <c r="BA112" s="222"/>
      <c r="BB112" s="303">
        <f>COUNTIF(AV$116:AV$119,AX117)+COUNTIF(AX$116:AX$119,AX117)</f>
        <v>0</v>
      </c>
      <c r="BC112" s="188" t="str">
        <f t="shared" si="1615"/>
        <v/>
      </c>
      <c r="BD112" s="188" t="str">
        <f>IF((BC112&lt;&gt;""),IF(OR(BC137+BE137&lt;&gt;BD137+BF137,PrSettings!$M$4="●"),((BC137+BE137-BD137-BF137)=(AZ112-BA112))*(BC112=1),0),"")</f>
        <v/>
      </c>
      <c r="BE112" s="188" t="str">
        <f t="shared" si="1641"/>
        <v/>
      </c>
      <c r="BF112" s="188" t="str">
        <f>IF(BC112&lt;&gt;"",IF(BB137,0,IF(ABS(BC137+BE137-BD137-BF137)&gt;=PrSettings!$M$7,(ABS(BC137+BE137-BD137-BF137-AZ112+BA112)&lt;=1)*1,IF(AND(BC112,$F112=$G112,BC137+BE137&gt;=PrSettings!$M$6),(ABS(AZ112-BC137-BE137)&lt;=1)*1,IF(AND(BC112,BC137+BE137+BD137+BF137&gt;=PrSettings!$M$8),(ABS(AZ112-BC137-BE137)+ABS(BA112-BD137-BF137)&lt;=1)*1,"")))),"")</f>
        <v/>
      </c>
      <c r="BG112" s="209" t="str">
        <f>IF(($C$107&amp;$C$108&amp;$C$109&amp;$C$110&amp;$C$111&amp;$C$112&amp;$C$113&amp;$C$114&amp;$E$107&amp;$E$108&amp;$E$109&amp;$E$110&amp;$E$111&amp;$E$112&amp;$E$113&amp;$E$114&lt;&gt;"")*(AV$107&amp;AV$108&amp;AV$109&amp;AV$110&amp;AV$111&amp;AV$112&amp;AV$113&amp;AV$114&amp;AX$107&amp;AX$108&amp;AX$109&amp;AX$110&amp;AX$111&amp;AX$112&amp;AX$113&amp;AX$114&lt;&gt;"")*(AV112&amp;AX112&lt;&gt;""),IF(BB100&lt;&gt;1,0,COUNTIF($B$107:$B$114,AV112)+COUNTIF($D$107:$D$114,AV112))+IF(BB101&lt;&gt;1,0,COUNTIF($B$107:$B$114,AX112)+COUNTIF($D$107:$D$114,AX112)),"")</f>
        <v/>
      </c>
      <c r="BI112" s="221"/>
      <c r="BJ112" s="187" t="str">
        <f>IF(BI112="","",VLOOKUP(BI112,Language!$D$5:$E$100,2,0))</f>
        <v/>
      </c>
      <c r="BK112" s="222"/>
      <c r="BL112" s="187" t="str">
        <f>IF(BK112="","",VLOOKUP(BK112,Language!$D$5:$E$100,2,0))</f>
        <v/>
      </c>
      <c r="BM112" s="222"/>
      <c r="BN112" s="222"/>
      <c r="BO112" s="303">
        <f>COUNTIF(BI$116:BI$119,BK117)+COUNTIF(BK$116:BK$119,BK117)</f>
        <v>0</v>
      </c>
      <c r="BP112" s="188" t="str">
        <f t="shared" si="1616"/>
        <v/>
      </c>
      <c r="BQ112" s="188" t="str">
        <f>IF((BP112&lt;&gt;""),IF(OR(BP137+BR137&lt;&gt;BQ137+BS137,PrSettings!$M$4="●"),((BP137+BR137-BQ137-BS137)=(BM112-BN112))*(BP112=1),0),"")</f>
        <v/>
      </c>
      <c r="BR112" s="188" t="str">
        <f t="shared" si="1642"/>
        <v/>
      </c>
      <c r="BS112" s="188" t="str">
        <f>IF(BP112&lt;&gt;"",IF(BO137,0,IF(ABS(BP137+BR137-BQ137-BS137)&gt;=PrSettings!$M$7,(ABS(BP137+BR137-BQ137-BS137-BM112+BN112)&lt;=1)*1,IF(AND(BP112,$F112=$G112,BP137+BR137&gt;=PrSettings!$M$6),(ABS(BM112-BP137-BR137)&lt;=1)*1,IF(AND(BP112,BP137+BR137+BQ137+BS137&gt;=PrSettings!$M$8),(ABS(BM112-BP137-BR137)+ABS(BN112-BQ137-BS137)&lt;=1)*1,"")))),"")</f>
        <v/>
      </c>
      <c r="BT112" s="209" t="str">
        <f>IF(($C$107&amp;$C$108&amp;$C$109&amp;$C$110&amp;$C$111&amp;$C$112&amp;$C$113&amp;$C$114&amp;$E$107&amp;$E$108&amp;$E$109&amp;$E$110&amp;$E$111&amp;$E$112&amp;$E$113&amp;$E$114&lt;&gt;"")*(BI$107&amp;BI$108&amp;BI$109&amp;BI$110&amp;BI$111&amp;BI$112&amp;BI$113&amp;BI$114&amp;BK$107&amp;BK$108&amp;BK$109&amp;BK$110&amp;BK$111&amp;BK$112&amp;BK$113&amp;BK$114&lt;&gt;"")*(BI112&amp;BK112&lt;&gt;""),IF(BO100&lt;&gt;1,0,COUNTIF($B$107:$B$114,BI112)+COUNTIF($D$107:$D$114,BI112))+IF(BO101&lt;&gt;1,0,COUNTIF($B$107:$B$114,BK112)+COUNTIF($D$107:$D$114,BK112)),"")</f>
        <v/>
      </c>
      <c r="BV112" s="221"/>
      <c r="BW112" s="187" t="str">
        <f>IF(BV112="","",VLOOKUP(BV112,Language!$D$5:$E$100,2,0))</f>
        <v/>
      </c>
      <c r="BX112" s="222"/>
      <c r="BY112" s="187" t="str">
        <f>IF(BX112="","",VLOOKUP(BX112,Language!$D$5:$E$100,2,0))</f>
        <v/>
      </c>
      <c r="BZ112" s="222"/>
      <c r="CA112" s="222"/>
      <c r="CB112" s="303">
        <f>COUNTIF(BV$116:BV$119,BX117)+COUNTIF(BX$116:BX$119,BX117)</f>
        <v>0</v>
      </c>
      <c r="CC112" s="188" t="str">
        <f t="shared" si="1617"/>
        <v/>
      </c>
      <c r="CD112" s="188" t="str">
        <f>IF((CC112&lt;&gt;""),IF(OR(CC137+CE137&lt;&gt;CD137+CF137,PrSettings!$M$4="●"),((CC137+CE137-CD137-CF137)=(BZ112-CA112))*(CC112=1),0),"")</f>
        <v/>
      </c>
      <c r="CE112" s="188" t="str">
        <f t="shared" si="1643"/>
        <v/>
      </c>
      <c r="CF112" s="188" t="str">
        <f>IF(CC112&lt;&gt;"",IF(CB137,0,IF(ABS(CC137+CE137-CD137-CF137)&gt;=PrSettings!$M$7,(ABS(CC137+CE137-CD137-CF137-BZ112+CA112)&lt;=1)*1,IF(AND(CC112,$F112=$G112,CC137+CE137&gt;=PrSettings!$M$6),(ABS(BZ112-CC137-CE137)&lt;=1)*1,IF(AND(CC112,CC137+CE137+CD137+CF137&gt;=PrSettings!$M$8),(ABS(BZ112-CC137-CE137)+ABS(CA112-CD137-CF137)&lt;=1)*1,"")))),"")</f>
        <v/>
      </c>
      <c r="CG112" s="209" t="str">
        <f>IF(($C$107&amp;$C$108&amp;$C$109&amp;$C$110&amp;$C$111&amp;$C$112&amp;$C$113&amp;$C$114&amp;$E$107&amp;$E$108&amp;$E$109&amp;$E$110&amp;$E$111&amp;$E$112&amp;$E$113&amp;$E$114&lt;&gt;"")*(BV$107&amp;BV$108&amp;BV$109&amp;BV$110&amp;BV$111&amp;BV$112&amp;BV$113&amp;BV$114&amp;BX$107&amp;BX$108&amp;BX$109&amp;BX$110&amp;BX$111&amp;BX$112&amp;BX$113&amp;BX$114&lt;&gt;"")*(BV112&amp;BX112&lt;&gt;""),IF(CB100&lt;&gt;1,0,COUNTIF($B$107:$B$114,BV112)+COUNTIF($D$107:$D$114,BV112))+IF(CB101&lt;&gt;1,0,COUNTIF($B$107:$B$114,BX112)+COUNTIF($D$107:$D$114,BX112)),"")</f>
        <v/>
      </c>
      <c r="CI112" s="221"/>
      <c r="CJ112" s="187" t="str">
        <f>IF(CI112="","",VLOOKUP(CI112,Language!$D$5:$E$100,2,0))</f>
        <v/>
      </c>
      <c r="CK112" s="222"/>
      <c r="CL112" s="187" t="str">
        <f>IF(CK112="","",VLOOKUP(CK112,Language!$D$5:$E$100,2,0))</f>
        <v/>
      </c>
      <c r="CM112" s="222"/>
      <c r="CN112" s="222"/>
      <c r="CO112" s="303">
        <f>COUNTIF(CI$116:CI$119,CK117)+COUNTIF(CK$116:CK$119,CK117)</f>
        <v>0</v>
      </c>
      <c r="CP112" s="188" t="str">
        <f t="shared" si="1618"/>
        <v/>
      </c>
      <c r="CQ112" s="188" t="str">
        <f>IF((CP112&lt;&gt;""),IF(OR(CP137+CR137&lt;&gt;CQ137+CS137,PrSettings!$M$4="●"),((CP137+CR137-CQ137-CS137)=(CM112-CN112))*(CP112=1),0),"")</f>
        <v/>
      </c>
      <c r="CR112" s="188" t="str">
        <f t="shared" si="1644"/>
        <v/>
      </c>
      <c r="CS112" s="188" t="str">
        <f>IF(CP112&lt;&gt;"",IF(CO137,0,IF(ABS(CP137+CR137-CQ137-CS137)&gt;=PrSettings!$M$7,(ABS(CP137+CR137-CQ137-CS137-CM112+CN112)&lt;=1)*1,IF(AND(CP112,$F112=$G112,CP137+CR137&gt;=PrSettings!$M$6),(ABS(CM112-CP137-CR137)&lt;=1)*1,IF(AND(CP112,CP137+CR137+CQ137+CS137&gt;=PrSettings!$M$8),(ABS(CM112-CP137-CR137)+ABS(CN112-CQ137-CS137)&lt;=1)*1,"")))),"")</f>
        <v/>
      </c>
      <c r="CT112" s="209" t="str">
        <f>IF(($C$107&amp;$C$108&amp;$C$109&amp;$C$110&amp;$C$111&amp;$C$112&amp;$C$113&amp;$C$114&amp;$E$107&amp;$E$108&amp;$E$109&amp;$E$110&amp;$E$111&amp;$E$112&amp;$E$113&amp;$E$114&lt;&gt;"")*(CI$107&amp;CI$108&amp;CI$109&amp;CI$110&amp;CI$111&amp;CI$112&amp;CI$113&amp;CI$114&amp;CK$107&amp;CK$108&amp;CK$109&amp;CK$110&amp;CK$111&amp;CK$112&amp;CK$113&amp;CK$114&lt;&gt;"")*(CI112&amp;CK112&lt;&gt;""),IF(CO100&lt;&gt;1,0,COUNTIF($B$107:$B$114,CI112)+COUNTIF($D$107:$D$114,CI112))+IF(CO101&lt;&gt;1,0,COUNTIF($B$107:$B$114,CK112)+COUNTIF($D$107:$D$114,CK112)),"")</f>
        <v/>
      </c>
      <c r="CV112" s="221"/>
      <c r="CW112" s="187" t="str">
        <f>IF(CV112="","",VLOOKUP(CV112,Language!$D$5:$E$100,2,0))</f>
        <v/>
      </c>
      <c r="CX112" s="222"/>
      <c r="CY112" s="187" t="str">
        <f>IF(CX112="","",VLOOKUP(CX112,Language!$D$5:$E$100,2,0))</f>
        <v/>
      </c>
      <c r="CZ112" s="222"/>
      <c r="DA112" s="222"/>
      <c r="DB112" s="303">
        <f>COUNTIF(CV$116:CV$119,CX117)+COUNTIF(CX$116:CX$119,CX117)</f>
        <v>0</v>
      </c>
      <c r="DC112" s="188" t="str">
        <f t="shared" si="1619"/>
        <v/>
      </c>
      <c r="DD112" s="188" t="str">
        <f>IF((DC112&lt;&gt;""),IF(OR(DC137+DE137&lt;&gt;DD137+DF137,PrSettings!$M$4="●"),((DC137+DE137-DD137-DF137)=(CZ112-DA112))*(DC112=1),0),"")</f>
        <v/>
      </c>
      <c r="DE112" s="188" t="str">
        <f t="shared" si="1645"/>
        <v/>
      </c>
      <c r="DF112" s="188" t="str">
        <f>IF(DC112&lt;&gt;"",IF(DB137,0,IF(ABS(DC137+DE137-DD137-DF137)&gt;=PrSettings!$M$7,(ABS(DC137+DE137-DD137-DF137-CZ112+DA112)&lt;=1)*1,IF(AND(DC112,$F112=$G112,DC137+DE137&gt;=PrSettings!$M$6),(ABS(CZ112-DC137-DE137)&lt;=1)*1,IF(AND(DC112,DC137+DE137+DD137+DF137&gt;=PrSettings!$M$8),(ABS(CZ112-DC137-DE137)+ABS(DA112-DD137-DF137)&lt;=1)*1,"")))),"")</f>
        <v/>
      </c>
      <c r="DG112" s="209" t="str">
        <f>IF(($C$107&amp;$C$108&amp;$C$109&amp;$C$110&amp;$C$111&amp;$C$112&amp;$C$113&amp;$C$114&amp;$E$107&amp;$E$108&amp;$E$109&amp;$E$110&amp;$E$111&amp;$E$112&amp;$E$113&amp;$E$114&lt;&gt;"")*(CV$107&amp;CV$108&amp;CV$109&amp;CV$110&amp;CV$111&amp;CV$112&amp;CV$113&amp;CV$114&amp;CX$107&amp;CX$108&amp;CX$109&amp;CX$110&amp;CX$111&amp;CX$112&amp;CX$113&amp;CX$114&lt;&gt;"")*(CV112&amp;CX112&lt;&gt;""),IF(DB100&lt;&gt;1,0,COUNTIF($B$107:$B$114,CV112)+COUNTIF($D$107:$D$114,CV112))+IF(DB101&lt;&gt;1,0,COUNTIF($B$107:$B$114,CX112)+COUNTIF($D$107:$D$114,CX112)),"")</f>
        <v/>
      </c>
      <c r="DI112" s="221"/>
      <c r="DJ112" s="187" t="str">
        <f>IF(DI112="","",VLOOKUP(DI112,Language!$D$5:$E$100,2,0))</f>
        <v/>
      </c>
      <c r="DK112" s="222"/>
      <c r="DL112" s="187" t="str">
        <f>IF(DK112="","",VLOOKUP(DK112,Language!$D$5:$E$100,2,0))</f>
        <v/>
      </c>
      <c r="DM112" s="222"/>
      <c r="DN112" s="222"/>
      <c r="DO112" s="303">
        <f>COUNTIF(DI$116:DI$119,DK117)+COUNTIF(DK$116:DK$119,DK117)</f>
        <v>0</v>
      </c>
      <c r="DP112" s="188" t="str">
        <f t="shared" si="1620"/>
        <v/>
      </c>
      <c r="DQ112" s="188" t="str">
        <f>IF((DP112&lt;&gt;""),IF(OR(DP137+DR137&lt;&gt;DQ137+DS137,PrSettings!$M$4="●"),((DP137+DR137-DQ137-DS137)=(DM112-DN112))*(DP112=1),0),"")</f>
        <v/>
      </c>
      <c r="DR112" s="188" t="str">
        <f t="shared" si="1646"/>
        <v/>
      </c>
      <c r="DS112" s="188" t="str">
        <f>IF(DP112&lt;&gt;"",IF(DO137,0,IF(ABS(DP137+DR137-DQ137-DS137)&gt;=PrSettings!$M$7,(ABS(DP137+DR137-DQ137-DS137-DM112+DN112)&lt;=1)*1,IF(AND(DP112,$F112=$G112,DP137+DR137&gt;=PrSettings!$M$6),(ABS(DM112-DP137-DR137)&lt;=1)*1,IF(AND(DP112,DP137+DR137+DQ137+DS137&gt;=PrSettings!$M$8),(ABS(DM112-DP137-DR137)+ABS(DN112-DQ137-DS137)&lt;=1)*1,"")))),"")</f>
        <v/>
      </c>
      <c r="DT112" s="209" t="str">
        <f>IF(($C$107&amp;$C$108&amp;$C$109&amp;$C$110&amp;$C$111&amp;$C$112&amp;$C$113&amp;$C$114&amp;$E$107&amp;$E$108&amp;$E$109&amp;$E$110&amp;$E$111&amp;$E$112&amp;$E$113&amp;$E$114&lt;&gt;"")*(DI$107&amp;DI$108&amp;DI$109&amp;DI$110&amp;DI$111&amp;DI$112&amp;DI$113&amp;DI$114&amp;DK$107&amp;DK$108&amp;DK$109&amp;DK$110&amp;DK$111&amp;DK$112&amp;DK$113&amp;DK$114&lt;&gt;"")*(DI112&amp;DK112&lt;&gt;""),IF(DO100&lt;&gt;1,0,COUNTIF($B$107:$B$114,DI112)+COUNTIF($D$107:$D$114,DI112))+IF(DO101&lt;&gt;1,0,COUNTIF($B$107:$B$114,DK112)+COUNTIF($D$107:$D$114,DK112)),"")</f>
        <v/>
      </c>
      <c r="DV112" s="221"/>
      <c r="DW112" s="187" t="str">
        <f>IF(DV112="","",VLOOKUP(DV112,Language!$D$5:$E$100,2,0))</f>
        <v/>
      </c>
      <c r="DX112" s="222"/>
      <c r="DY112" s="187" t="str">
        <f>IF(DX112="","",VLOOKUP(DX112,Language!$D$5:$E$100,2,0))</f>
        <v/>
      </c>
      <c r="DZ112" s="222"/>
      <c r="EA112" s="222"/>
      <c r="EB112" s="303">
        <f>COUNTIF(DV$116:DV$119,DX117)+COUNTIF(DX$116:DX$119,DX117)</f>
        <v>0</v>
      </c>
      <c r="EC112" s="188" t="str">
        <f t="shared" si="1621"/>
        <v/>
      </c>
      <c r="ED112" s="188" t="str">
        <f>IF((EC112&lt;&gt;""),IF(OR(EC137+EE137&lt;&gt;ED137+EF137,PrSettings!$M$4="●"),((EC137+EE137-ED137-EF137)=(DZ112-EA112))*(EC112=1),0),"")</f>
        <v/>
      </c>
      <c r="EE112" s="188" t="str">
        <f t="shared" si="1647"/>
        <v/>
      </c>
      <c r="EF112" s="188" t="str">
        <f>IF(EC112&lt;&gt;"",IF(EB137,0,IF(ABS(EC137+EE137-ED137-EF137)&gt;=PrSettings!$M$7,(ABS(EC137+EE137-ED137-EF137-DZ112+EA112)&lt;=1)*1,IF(AND(EC112,$F112=$G112,EC137+EE137&gt;=PrSettings!$M$6),(ABS(DZ112-EC137-EE137)&lt;=1)*1,IF(AND(EC112,EC137+EE137+ED137+EF137&gt;=PrSettings!$M$8),(ABS(DZ112-EC137-EE137)+ABS(EA112-ED137-EF137)&lt;=1)*1,"")))),"")</f>
        <v/>
      </c>
      <c r="EG112" s="209" t="str">
        <f>IF(($C$107&amp;$C$108&amp;$C$109&amp;$C$110&amp;$C$111&amp;$C$112&amp;$C$113&amp;$C$114&amp;$E$107&amp;$E$108&amp;$E$109&amp;$E$110&amp;$E$111&amp;$E$112&amp;$E$113&amp;$E$114&lt;&gt;"")*(DV$107&amp;DV$108&amp;DV$109&amp;DV$110&amp;DV$111&amp;DV$112&amp;DV$113&amp;DV$114&amp;DX$107&amp;DX$108&amp;DX$109&amp;DX$110&amp;DX$111&amp;DX$112&amp;DX$113&amp;DX$114&lt;&gt;"")*(DV112&amp;DX112&lt;&gt;""),IF(EB100&lt;&gt;1,0,COUNTIF($B$107:$B$114,DV112)+COUNTIF($D$107:$D$114,DV112))+IF(EB101&lt;&gt;1,0,COUNTIF($B$107:$B$114,DX112)+COUNTIF($D$107:$D$114,DX112)),"")</f>
        <v/>
      </c>
      <c r="EI112" s="221"/>
      <c r="EJ112" s="187" t="str">
        <f>IF(EI112="","",VLOOKUP(EI112,Language!$D$5:$E$100,2,0))</f>
        <v/>
      </c>
      <c r="EK112" s="222"/>
      <c r="EL112" s="187" t="str">
        <f>IF(EK112="","",VLOOKUP(EK112,Language!$D$5:$E$100,2,0))</f>
        <v/>
      </c>
      <c r="EM112" s="222"/>
      <c r="EN112" s="222"/>
      <c r="EO112" s="303">
        <f>COUNTIF(EI$116:EI$119,EK117)+COUNTIF(EK$116:EK$119,EK117)</f>
        <v>0</v>
      </c>
      <c r="EP112" s="188" t="str">
        <f t="shared" si="1622"/>
        <v/>
      </c>
      <c r="EQ112" s="188" t="str">
        <f>IF((EP112&lt;&gt;""),IF(OR(EP137+ER137&lt;&gt;EQ137+ES137,PrSettings!$M$4="●"),((EP137+ER137-EQ137-ES137)=(EM112-EN112))*(EP112=1),0),"")</f>
        <v/>
      </c>
      <c r="ER112" s="188" t="str">
        <f t="shared" si="1648"/>
        <v/>
      </c>
      <c r="ES112" s="188" t="str">
        <f>IF(EP112&lt;&gt;"",IF(EO137,0,IF(ABS(EP137+ER137-EQ137-ES137)&gt;=PrSettings!$M$7,(ABS(EP137+ER137-EQ137-ES137-EM112+EN112)&lt;=1)*1,IF(AND(EP112,$F112=$G112,EP137+ER137&gt;=PrSettings!$M$6),(ABS(EM112-EP137-ER137)&lt;=1)*1,IF(AND(EP112,EP137+ER137+EQ137+ES137&gt;=PrSettings!$M$8),(ABS(EM112-EP137-ER137)+ABS(EN112-EQ137-ES137)&lt;=1)*1,"")))),"")</f>
        <v/>
      </c>
      <c r="ET112" s="209" t="str">
        <f>IF(($C$107&amp;$C$108&amp;$C$109&amp;$C$110&amp;$C$111&amp;$C$112&amp;$C$113&amp;$C$114&amp;$E$107&amp;$E$108&amp;$E$109&amp;$E$110&amp;$E$111&amp;$E$112&amp;$E$113&amp;$E$114&lt;&gt;"")*(EI$107&amp;EI$108&amp;EI$109&amp;EI$110&amp;EI$111&amp;EI$112&amp;EI$113&amp;EI$114&amp;EK$107&amp;EK$108&amp;EK$109&amp;EK$110&amp;EK$111&amp;EK$112&amp;EK$113&amp;EK$114&lt;&gt;"")*(EI112&amp;EK112&lt;&gt;""),IF(EO100&lt;&gt;1,0,COUNTIF($B$107:$B$114,EI112)+COUNTIF($D$107:$D$114,EI112))+IF(EO101&lt;&gt;1,0,COUNTIF($B$107:$B$114,EK112)+COUNTIF($D$107:$D$114,EK112)),"")</f>
        <v/>
      </c>
      <c r="EV112" s="221"/>
      <c r="EW112" s="187" t="str">
        <f>IF(EV112="","",VLOOKUP(EV112,Language!$D$5:$E$100,2,0))</f>
        <v/>
      </c>
      <c r="EX112" s="222"/>
      <c r="EY112" s="187" t="str">
        <f>IF(EX112="","",VLOOKUP(EX112,Language!$D$5:$E$100,2,0))</f>
        <v/>
      </c>
      <c r="EZ112" s="222"/>
      <c r="FA112" s="222"/>
      <c r="FB112" s="303">
        <f>COUNTIF(EV$116:EV$119,EX117)+COUNTIF(EX$116:EX$119,EX117)</f>
        <v>0</v>
      </c>
      <c r="FC112" s="188" t="str">
        <f t="shared" si="1623"/>
        <v/>
      </c>
      <c r="FD112" s="188" t="str">
        <f>IF((FC112&lt;&gt;""),IF(OR(FC137+FE137&lt;&gt;FD137+FF137,PrSettings!$M$4="●"),((FC137+FE137-FD137-FF137)=(EZ112-FA112))*(FC112=1),0),"")</f>
        <v/>
      </c>
      <c r="FE112" s="188" t="str">
        <f t="shared" si="1649"/>
        <v/>
      </c>
      <c r="FF112" s="188" t="str">
        <f>IF(FC112&lt;&gt;"",IF(FB137,0,IF(ABS(FC137+FE137-FD137-FF137)&gt;=PrSettings!$M$7,(ABS(FC137+FE137-FD137-FF137-EZ112+FA112)&lt;=1)*1,IF(AND(FC112,$F112=$G112,FC137+FE137&gt;=PrSettings!$M$6),(ABS(EZ112-FC137-FE137)&lt;=1)*1,IF(AND(FC112,FC137+FE137+FD137+FF137&gt;=PrSettings!$M$8),(ABS(EZ112-FC137-FE137)+ABS(FA112-FD137-FF137)&lt;=1)*1,"")))),"")</f>
        <v/>
      </c>
      <c r="FG112" s="209" t="str">
        <f>IF(($C$107&amp;$C$108&amp;$C$109&amp;$C$110&amp;$C$111&amp;$C$112&amp;$C$113&amp;$C$114&amp;$E$107&amp;$E$108&amp;$E$109&amp;$E$110&amp;$E$111&amp;$E$112&amp;$E$113&amp;$E$114&lt;&gt;"")*(EV$107&amp;EV$108&amp;EV$109&amp;EV$110&amp;EV$111&amp;EV$112&amp;EV$113&amp;EV$114&amp;EX$107&amp;EX$108&amp;EX$109&amp;EX$110&amp;EX$111&amp;EX$112&amp;EX$113&amp;EX$114&lt;&gt;"")*(EV112&amp;EX112&lt;&gt;""),IF(FB100&lt;&gt;1,0,COUNTIF($B$107:$B$114,EV112)+COUNTIF($D$107:$D$114,EV112))+IF(FB101&lt;&gt;1,0,COUNTIF($B$107:$B$114,EX112)+COUNTIF($D$107:$D$114,EX112)),"")</f>
        <v/>
      </c>
      <c r="FI112" s="221"/>
      <c r="FJ112" s="187" t="str">
        <f>IF(FI112="","",VLOOKUP(FI112,Language!$D$5:$E$100,2,0))</f>
        <v/>
      </c>
      <c r="FK112" s="222"/>
      <c r="FL112" s="187" t="str">
        <f>IF(FK112="","",VLOOKUP(FK112,Language!$D$5:$E$100,2,0))</f>
        <v/>
      </c>
      <c r="FM112" s="222"/>
      <c r="FN112" s="222"/>
      <c r="FO112" s="303">
        <f>COUNTIF(FI$116:FI$119,FK117)+COUNTIF(FK$116:FK$119,FK117)</f>
        <v>0</v>
      </c>
      <c r="FP112" s="188" t="str">
        <f t="shared" si="1624"/>
        <v/>
      </c>
      <c r="FQ112" s="188" t="str">
        <f>IF((FP112&lt;&gt;""),IF(OR(FP137+FR137&lt;&gt;FQ137+FS137,PrSettings!$M$4="●"),((FP137+FR137-FQ137-FS137)=(FM112-FN112))*(FP112=1),0),"")</f>
        <v/>
      </c>
      <c r="FR112" s="188" t="str">
        <f t="shared" si="1650"/>
        <v/>
      </c>
      <c r="FS112" s="188" t="str">
        <f>IF(FP112&lt;&gt;"",IF(FO137,0,IF(ABS(FP137+FR137-FQ137-FS137)&gt;=PrSettings!$M$7,(ABS(FP137+FR137-FQ137-FS137-FM112+FN112)&lt;=1)*1,IF(AND(FP112,$F112=$G112,FP137+FR137&gt;=PrSettings!$M$6),(ABS(FM112-FP137-FR137)&lt;=1)*1,IF(AND(FP112,FP137+FR137+FQ137+FS137&gt;=PrSettings!$M$8),(ABS(FM112-FP137-FR137)+ABS(FN112-FQ137-FS137)&lt;=1)*1,"")))),"")</f>
        <v/>
      </c>
      <c r="FT112" s="209" t="str">
        <f>IF(($C$107&amp;$C$108&amp;$C$109&amp;$C$110&amp;$C$111&amp;$C$112&amp;$C$113&amp;$C$114&amp;$E$107&amp;$E$108&amp;$E$109&amp;$E$110&amp;$E$111&amp;$E$112&amp;$E$113&amp;$E$114&lt;&gt;"")*(FI$107&amp;FI$108&amp;FI$109&amp;FI$110&amp;FI$111&amp;FI$112&amp;FI$113&amp;FI$114&amp;FK$107&amp;FK$108&amp;FK$109&amp;FK$110&amp;FK$111&amp;FK$112&amp;FK$113&amp;FK$114&lt;&gt;"")*(FI112&amp;FK112&lt;&gt;""),IF(FO100&lt;&gt;1,0,COUNTIF($B$107:$B$114,FI112)+COUNTIF($D$107:$D$114,FI112))+IF(FO101&lt;&gt;1,0,COUNTIF($B$107:$B$114,FK112)+COUNTIF($D$107:$D$114,FK112)),"")</f>
        <v/>
      </c>
      <c r="FV112" s="221"/>
      <c r="FW112" s="187" t="str">
        <f>IF(FV112="","",VLOOKUP(FV112,Language!$D$5:$E$100,2,0))</f>
        <v/>
      </c>
      <c r="FX112" s="222"/>
      <c r="FY112" s="187" t="str">
        <f>IF(FX112="","",VLOOKUP(FX112,Language!$D$5:$E$100,2,0))</f>
        <v/>
      </c>
      <c r="FZ112" s="222"/>
      <c r="GA112" s="222"/>
      <c r="GB112" s="303">
        <f>COUNTIF(FV$116:FV$119,FX117)+COUNTIF(FX$116:FX$119,FX117)</f>
        <v>0</v>
      </c>
      <c r="GC112" s="188" t="str">
        <f t="shared" si="1625"/>
        <v/>
      </c>
      <c r="GD112" s="188" t="str">
        <f>IF((GC112&lt;&gt;""),IF(OR(GC137+GE137&lt;&gt;GD137+GF137,PrSettings!$M$4="●"),((GC137+GE137-GD137-GF137)=(FZ112-GA112))*(GC112=1),0),"")</f>
        <v/>
      </c>
      <c r="GE112" s="188" t="str">
        <f t="shared" si="1651"/>
        <v/>
      </c>
      <c r="GF112" s="188" t="str">
        <f>IF(GC112&lt;&gt;"",IF(GB137,0,IF(ABS(GC137+GE137-GD137-GF137)&gt;=PrSettings!$M$7,(ABS(GC137+GE137-GD137-GF137-FZ112+GA112)&lt;=1)*1,IF(AND(GC112,$F112=$G112,GC137+GE137&gt;=PrSettings!$M$6),(ABS(FZ112-GC137-GE137)&lt;=1)*1,IF(AND(GC112,GC137+GE137+GD137+GF137&gt;=PrSettings!$M$8),(ABS(FZ112-GC137-GE137)+ABS(GA112-GD137-GF137)&lt;=1)*1,"")))),"")</f>
        <v/>
      </c>
      <c r="GG112" s="209" t="str">
        <f>IF(($C$107&amp;$C$108&amp;$C$109&amp;$C$110&amp;$C$111&amp;$C$112&amp;$C$113&amp;$C$114&amp;$E$107&amp;$E$108&amp;$E$109&amp;$E$110&amp;$E$111&amp;$E$112&amp;$E$113&amp;$E$114&lt;&gt;"")*(FV$107&amp;FV$108&amp;FV$109&amp;FV$110&amp;FV$111&amp;FV$112&amp;FV$113&amp;FV$114&amp;FX$107&amp;FX$108&amp;FX$109&amp;FX$110&amp;FX$111&amp;FX$112&amp;FX$113&amp;FX$114&lt;&gt;"")*(FV112&amp;FX112&lt;&gt;""),IF(GB100&lt;&gt;1,0,COUNTIF($B$107:$B$114,FV112)+COUNTIF($D$107:$D$114,FV112))+IF(GB101&lt;&gt;1,0,COUNTIF($B$107:$B$114,FX112)+COUNTIF($D$107:$D$114,FX112)),"")</f>
        <v/>
      </c>
      <c r="GI112" s="221"/>
      <c r="GJ112" s="187" t="str">
        <f>IF(GI112="","",VLOOKUP(GI112,Language!$D$5:$E$100,2,0))</f>
        <v/>
      </c>
      <c r="GK112" s="222"/>
      <c r="GL112" s="187" t="str">
        <f>IF(GK112="","",VLOOKUP(GK112,Language!$D$5:$E$100,2,0))</f>
        <v/>
      </c>
      <c r="GM112" s="222"/>
      <c r="GN112" s="222"/>
      <c r="GO112" s="303">
        <f>COUNTIF(GI$116:GI$119,GK117)+COUNTIF(GK$116:GK$119,GK117)</f>
        <v>0</v>
      </c>
      <c r="GP112" s="188" t="str">
        <f t="shared" si="1626"/>
        <v/>
      </c>
      <c r="GQ112" s="188" t="str">
        <f>IF((GP112&lt;&gt;""),IF(OR(GP137+GR137&lt;&gt;GQ137+GS137,PrSettings!$M$4="●"),((GP137+GR137-GQ137-GS137)=(GM112-GN112))*(GP112=1),0),"")</f>
        <v/>
      </c>
      <c r="GR112" s="188" t="str">
        <f t="shared" si="1652"/>
        <v/>
      </c>
      <c r="GS112" s="188" t="str">
        <f>IF(GP112&lt;&gt;"",IF(GO137,0,IF(ABS(GP137+GR137-GQ137-GS137)&gt;=PrSettings!$M$7,(ABS(GP137+GR137-GQ137-GS137-GM112+GN112)&lt;=1)*1,IF(AND(GP112,$F112=$G112,GP137+GR137&gt;=PrSettings!$M$6),(ABS(GM112-GP137-GR137)&lt;=1)*1,IF(AND(GP112,GP137+GR137+GQ137+GS137&gt;=PrSettings!$M$8),(ABS(GM112-GP137-GR137)+ABS(GN112-GQ137-GS137)&lt;=1)*1,"")))),"")</f>
        <v/>
      </c>
      <c r="GT112" s="209" t="str">
        <f>IF(($C$107&amp;$C$108&amp;$C$109&amp;$C$110&amp;$C$111&amp;$C$112&amp;$C$113&amp;$C$114&amp;$E$107&amp;$E$108&amp;$E$109&amp;$E$110&amp;$E$111&amp;$E$112&amp;$E$113&amp;$E$114&lt;&gt;"")*(GI$107&amp;GI$108&amp;GI$109&amp;GI$110&amp;GI$111&amp;GI$112&amp;GI$113&amp;GI$114&amp;GK$107&amp;GK$108&amp;GK$109&amp;GK$110&amp;GK$111&amp;GK$112&amp;GK$113&amp;GK$114&lt;&gt;"")*(GI112&amp;GK112&lt;&gt;""),IF(GO100&lt;&gt;1,0,COUNTIF($B$107:$B$114,GI112)+COUNTIF($D$107:$D$114,GI112))+IF(GO101&lt;&gt;1,0,COUNTIF($B$107:$B$114,GK112)+COUNTIF($D$107:$D$114,GK112)),"")</f>
        <v/>
      </c>
      <c r="GV112" s="221"/>
      <c r="GW112" s="187" t="str">
        <f>IF(GV112="","",VLOOKUP(GV112,Language!$D$5:$E$100,2,0))</f>
        <v/>
      </c>
      <c r="GX112" s="222"/>
      <c r="GY112" s="187" t="str">
        <f>IF(GX112="","",VLOOKUP(GX112,Language!$D$5:$E$100,2,0))</f>
        <v/>
      </c>
      <c r="GZ112" s="222"/>
      <c r="HA112" s="222"/>
      <c r="HB112" s="303">
        <f>COUNTIF(GV$116:GV$119,GX117)+COUNTIF(GX$116:GX$119,GX117)</f>
        <v>0</v>
      </c>
      <c r="HC112" s="188" t="str">
        <f t="shared" si="1627"/>
        <v/>
      </c>
      <c r="HD112" s="188" t="str">
        <f>IF((HC112&lt;&gt;""),IF(OR(HC137+HE137&lt;&gt;HD137+HF137,PrSettings!$M$4="●"),((HC137+HE137-HD137-HF137)=(GZ112-HA112))*(HC112=1),0),"")</f>
        <v/>
      </c>
      <c r="HE112" s="188" t="str">
        <f t="shared" si="1653"/>
        <v/>
      </c>
      <c r="HF112" s="188" t="str">
        <f>IF(HC112&lt;&gt;"",IF(HB137,0,IF(ABS(HC137+HE137-HD137-HF137)&gt;=PrSettings!$M$7,(ABS(HC137+HE137-HD137-HF137-GZ112+HA112)&lt;=1)*1,IF(AND(HC112,$F112=$G112,HC137+HE137&gt;=PrSettings!$M$6),(ABS(GZ112-HC137-HE137)&lt;=1)*1,IF(AND(HC112,HC137+HE137+HD137+HF137&gt;=PrSettings!$M$8),(ABS(GZ112-HC137-HE137)+ABS(HA112-HD137-HF137)&lt;=1)*1,"")))),"")</f>
        <v/>
      </c>
      <c r="HG112" s="209" t="str">
        <f>IF(($C$107&amp;$C$108&amp;$C$109&amp;$C$110&amp;$C$111&amp;$C$112&amp;$C$113&amp;$C$114&amp;$E$107&amp;$E$108&amp;$E$109&amp;$E$110&amp;$E$111&amp;$E$112&amp;$E$113&amp;$E$114&lt;&gt;"")*(GV$107&amp;GV$108&amp;GV$109&amp;GV$110&amp;GV$111&amp;GV$112&amp;GV$113&amp;GV$114&amp;GX$107&amp;GX$108&amp;GX$109&amp;GX$110&amp;GX$111&amp;GX$112&amp;GX$113&amp;GX$114&lt;&gt;"")*(GV112&amp;GX112&lt;&gt;""),IF(HB100&lt;&gt;1,0,COUNTIF($B$107:$B$114,GV112)+COUNTIF($D$107:$D$114,GV112))+IF(HB101&lt;&gt;1,0,COUNTIF($B$107:$B$114,GX112)+COUNTIF($D$107:$D$114,GX112)),"")</f>
        <v/>
      </c>
      <c r="HI112" s="221"/>
      <c r="HJ112" s="187" t="str">
        <f>IF(HI112="","",VLOOKUP(HI112,Language!$D$5:$E$100,2,0))</f>
        <v/>
      </c>
      <c r="HK112" s="222"/>
      <c r="HL112" s="187" t="str">
        <f>IF(HK112="","",VLOOKUP(HK112,Language!$D$5:$E$100,2,0))</f>
        <v/>
      </c>
      <c r="HM112" s="222"/>
      <c r="HN112" s="222"/>
      <c r="HO112" s="303">
        <f>COUNTIF(HI$116:HI$119,HK117)+COUNTIF(HK$116:HK$119,HK117)</f>
        <v>0</v>
      </c>
      <c r="HP112" s="188" t="str">
        <f t="shared" si="1628"/>
        <v/>
      </c>
      <c r="HQ112" s="188" t="str">
        <f>IF((HP112&lt;&gt;""),IF(OR(HP137+HR137&lt;&gt;HQ137+HS137,PrSettings!$M$4="●"),((HP137+HR137-HQ137-HS137)=(HM112-HN112))*(HP112=1),0),"")</f>
        <v/>
      </c>
      <c r="HR112" s="188" t="str">
        <f t="shared" si="1654"/>
        <v/>
      </c>
      <c r="HS112" s="188" t="str">
        <f>IF(HP112&lt;&gt;"",IF(HO137,0,IF(ABS(HP137+HR137-HQ137-HS137)&gt;=PrSettings!$M$7,(ABS(HP137+HR137-HQ137-HS137-HM112+HN112)&lt;=1)*1,IF(AND(HP112,$F112=$G112,HP137+HR137&gt;=PrSettings!$M$6),(ABS(HM112-HP137-HR137)&lt;=1)*1,IF(AND(HP112,HP137+HR137+HQ137+HS137&gt;=PrSettings!$M$8),(ABS(HM112-HP137-HR137)+ABS(HN112-HQ137-HS137)&lt;=1)*1,"")))),"")</f>
        <v/>
      </c>
      <c r="HT112" s="209" t="str">
        <f>IF(($C$107&amp;$C$108&amp;$C$109&amp;$C$110&amp;$C$111&amp;$C$112&amp;$C$113&amp;$C$114&amp;$E$107&amp;$E$108&amp;$E$109&amp;$E$110&amp;$E$111&amp;$E$112&amp;$E$113&amp;$E$114&lt;&gt;"")*(HI$107&amp;HI$108&amp;HI$109&amp;HI$110&amp;HI$111&amp;HI$112&amp;HI$113&amp;HI$114&amp;HK$107&amp;HK$108&amp;HK$109&amp;HK$110&amp;HK$111&amp;HK$112&amp;HK$113&amp;HK$114&lt;&gt;"")*(HI112&amp;HK112&lt;&gt;""),IF(HO100&lt;&gt;1,0,COUNTIF($B$107:$B$114,HI112)+COUNTIF($D$107:$D$114,HI112))+IF(HO101&lt;&gt;1,0,COUNTIF($B$107:$B$114,HK112)+COUNTIF($D$107:$D$114,HK112)),"")</f>
        <v/>
      </c>
      <c r="HV112" s="221"/>
      <c r="HW112" s="187" t="str">
        <f>IF(HV112="","",VLOOKUP(HV112,Language!$D$5:$E$100,2,0))</f>
        <v/>
      </c>
      <c r="HX112" s="222"/>
      <c r="HY112" s="187" t="str">
        <f>IF(HX112="","",VLOOKUP(HX112,Language!$D$5:$E$100,2,0))</f>
        <v/>
      </c>
      <c r="HZ112" s="222"/>
      <c r="IA112" s="222"/>
      <c r="IB112" s="303">
        <f>COUNTIF(HV$116:HV$119,HX117)+COUNTIF(HX$116:HX$119,HX117)</f>
        <v>0</v>
      </c>
      <c r="IC112" s="188" t="str">
        <f t="shared" si="1629"/>
        <v/>
      </c>
      <c r="ID112" s="188" t="str">
        <f>IF((IC112&lt;&gt;""),IF(OR(IC137+IE137&lt;&gt;ID137+IF137,PrSettings!$M$4="●"),((IC137+IE137-ID137-IF137)=(HZ112-IA112))*(IC112=1),0),"")</f>
        <v/>
      </c>
      <c r="IE112" s="188" t="str">
        <f t="shared" si="1655"/>
        <v/>
      </c>
      <c r="IF112" s="188" t="str">
        <f>IF(IC112&lt;&gt;"",IF(IB137,0,IF(ABS(IC137+IE137-ID137-IF137)&gt;=PrSettings!$M$7,(ABS(IC137+IE137-ID137-IF137-HZ112+IA112)&lt;=1)*1,IF(AND(IC112,$F112=$G112,IC137+IE137&gt;=PrSettings!$M$6),(ABS(HZ112-IC137-IE137)&lt;=1)*1,IF(AND(IC112,IC137+IE137+ID137+IF137&gt;=PrSettings!$M$8),(ABS(HZ112-IC137-IE137)+ABS(IA112-ID137-IF137)&lt;=1)*1,"")))),"")</f>
        <v/>
      </c>
      <c r="IG112" s="209" t="str">
        <f>IF(($C$107&amp;$C$108&amp;$C$109&amp;$C$110&amp;$C$111&amp;$C$112&amp;$C$113&amp;$C$114&amp;$E$107&amp;$E$108&amp;$E$109&amp;$E$110&amp;$E$111&amp;$E$112&amp;$E$113&amp;$E$114&lt;&gt;"")*(HV$107&amp;HV$108&amp;HV$109&amp;HV$110&amp;HV$111&amp;HV$112&amp;HV$113&amp;HV$114&amp;HX$107&amp;HX$108&amp;HX$109&amp;HX$110&amp;HX$111&amp;HX$112&amp;HX$113&amp;HX$114&lt;&gt;"")*(HV112&amp;HX112&lt;&gt;""),IF(IB100&lt;&gt;1,0,COUNTIF($B$107:$B$114,HV112)+COUNTIF($D$107:$D$114,HV112))+IF(IB101&lt;&gt;1,0,COUNTIF($B$107:$B$114,HX112)+COUNTIF($D$107:$D$114,HX112)),"")</f>
        <v/>
      </c>
      <c r="II112" s="221"/>
      <c r="IJ112" s="187" t="str">
        <f>IF(II112="","",VLOOKUP(II112,Language!$D$5:$E$100,2,0))</f>
        <v/>
      </c>
      <c r="IK112" s="222"/>
      <c r="IL112" s="187" t="str">
        <f>IF(IK112="","",VLOOKUP(IK112,Language!$D$5:$E$100,2,0))</f>
        <v/>
      </c>
      <c r="IM112" s="222"/>
      <c r="IN112" s="222"/>
      <c r="IO112" s="303">
        <f>COUNTIF(II$116:II$119,IK117)+COUNTIF(IK$116:IK$119,IK117)</f>
        <v>0</v>
      </c>
      <c r="IP112" s="188" t="str">
        <f t="shared" si="1630"/>
        <v/>
      </c>
      <c r="IQ112" s="188" t="str">
        <f>IF((IP112&lt;&gt;""),IF(OR(IP137+IR137&lt;&gt;IQ137+IS137,PrSettings!$M$4="●"),((IP137+IR137-IQ137-IS137)=(IM112-IN112))*(IP112=1),0),"")</f>
        <v/>
      </c>
      <c r="IR112" s="188" t="str">
        <f t="shared" si="1656"/>
        <v/>
      </c>
      <c r="IS112" s="188" t="str">
        <f>IF(IP112&lt;&gt;"",IF(IO137,0,IF(ABS(IP137+IR137-IQ137-IS137)&gt;=PrSettings!$M$7,(ABS(IP137+IR137-IQ137-IS137-IM112+IN112)&lt;=1)*1,IF(AND(IP112,$F112=$G112,IP137+IR137&gt;=PrSettings!$M$6),(ABS(IM112-IP137-IR137)&lt;=1)*1,IF(AND(IP112,IP137+IR137+IQ137+IS137&gt;=PrSettings!$M$8),(ABS(IM112-IP137-IR137)+ABS(IN112-IQ137-IS137)&lt;=1)*1,"")))),"")</f>
        <v/>
      </c>
      <c r="IT112" s="209" t="str">
        <f>IF(($C$107&amp;$C$108&amp;$C$109&amp;$C$110&amp;$C$111&amp;$C$112&amp;$C$113&amp;$C$114&amp;$E$107&amp;$E$108&amp;$E$109&amp;$E$110&amp;$E$111&amp;$E$112&amp;$E$113&amp;$E$114&lt;&gt;"")*(II$107&amp;II$108&amp;II$109&amp;II$110&amp;II$111&amp;II$112&amp;II$113&amp;II$114&amp;IK$107&amp;IK$108&amp;IK$109&amp;IK$110&amp;IK$111&amp;IK$112&amp;IK$113&amp;IK$114&lt;&gt;"")*(II112&amp;IK112&lt;&gt;""),IF(IO100&lt;&gt;1,0,COUNTIF($B$107:$B$114,II112)+COUNTIF($D$107:$D$114,II112))+IF(IO101&lt;&gt;1,0,COUNTIF($B$107:$B$114,IK112)+COUNTIF($D$107:$D$114,IK112)),"")</f>
        <v/>
      </c>
      <c r="IV112" s="221"/>
      <c r="IW112" s="187" t="str">
        <f>IF(IV112="","",VLOOKUP(IV112,Language!$D$5:$E$100,2,0))</f>
        <v/>
      </c>
      <c r="IX112" s="222"/>
      <c r="IY112" s="187" t="str">
        <f>IF(IX112="","",VLOOKUP(IX112,Language!$D$5:$E$100,2,0))</f>
        <v/>
      </c>
      <c r="IZ112" s="222"/>
      <c r="JA112" s="222"/>
      <c r="JB112" s="303">
        <f>COUNTIF(IV$116:IV$119,IX117)+COUNTIF(IX$116:IX$119,IX117)</f>
        <v>0</v>
      </c>
      <c r="JC112" s="188" t="str">
        <f t="shared" si="1631"/>
        <v/>
      </c>
      <c r="JD112" s="188" t="str">
        <f>IF((JC112&lt;&gt;""),IF(OR(JC137+JE137&lt;&gt;JD137+JF137,PrSettings!$M$4="●"),((JC137+JE137-JD137-JF137)=(IZ112-JA112))*(JC112=1),0),"")</f>
        <v/>
      </c>
      <c r="JE112" s="188" t="str">
        <f t="shared" si="1657"/>
        <v/>
      </c>
      <c r="JF112" s="188" t="str">
        <f>IF(JC112&lt;&gt;"",IF(JB137,0,IF(ABS(JC137+JE137-JD137-JF137)&gt;=PrSettings!$M$7,(ABS(JC137+JE137-JD137-JF137-IZ112+JA112)&lt;=1)*1,IF(AND(JC112,$F112=$G112,JC137+JE137&gt;=PrSettings!$M$6),(ABS(IZ112-JC137-JE137)&lt;=1)*1,IF(AND(JC112,JC137+JE137+JD137+JF137&gt;=PrSettings!$M$8),(ABS(IZ112-JC137-JE137)+ABS(JA112-JD137-JF137)&lt;=1)*1,"")))),"")</f>
        <v/>
      </c>
      <c r="JG112" s="209" t="str">
        <f>IF(($C$107&amp;$C$108&amp;$C$109&amp;$C$110&amp;$C$111&amp;$C$112&amp;$C$113&amp;$C$114&amp;$E$107&amp;$E$108&amp;$E$109&amp;$E$110&amp;$E$111&amp;$E$112&amp;$E$113&amp;$E$114&lt;&gt;"")*(IV$107&amp;IV$108&amp;IV$109&amp;IV$110&amp;IV$111&amp;IV$112&amp;IV$113&amp;IV$114&amp;IX$107&amp;IX$108&amp;IX$109&amp;IX$110&amp;IX$111&amp;IX$112&amp;IX$113&amp;IX$114&lt;&gt;"")*(IV112&amp;IX112&lt;&gt;""),IF(JB100&lt;&gt;1,0,COUNTIF($B$107:$B$114,IV112)+COUNTIF($D$107:$D$114,IV112))+IF(JB101&lt;&gt;1,0,COUNTIF($B$107:$B$114,IX112)+COUNTIF($D$107:$D$114,IX112)),"")</f>
        <v/>
      </c>
      <c r="JI112" s="221"/>
      <c r="JJ112" s="187" t="str">
        <f>IF(JI112="","",VLOOKUP(JI112,Language!$D$5:$E$100,2,0))</f>
        <v/>
      </c>
      <c r="JK112" s="222"/>
      <c r="JL112" s="187" t="str">
        <f>IF(JK112="","",VLOOKUP(JK112,Language!$D$5:$E$100,2,0))</f>
        <v/>
      </c>
      <c r="JM112" s="222"/>
      <c r="JN112" s="222"/>
      <c r="JO112" s="303">
        <f>COUNTIF(JI$116:JI$119,JK117)+COUNTIF(JK$116:JK$119,JK117)</f>
        <v>0</v>
      </c>
      <c r="JP112" s="188" t="str">
        <f t="shared" si="1632"/>
        <v/>
      </c>
      <c r="JQ112" s="188" t="str">
        <f>IF((JP112&lt;&gt;""),IF(OR(JP137+JR137&lt;&gt;JQ137+JS137,PrSettings!$M$4="●"),((JP137+JR137-JQ137-JS137)=(JM112-JN112))*(JP112=1),0),"")</f>
        <v/>
      </c>
      <c r="JR112" s="188" t="str">
        <f t="shared" si="1658"/>
        <v/>
      </c>
      <c r="JS112" s="188" t="str">
        <f>IF(JP112&lt;&gt;"",IF(JO137,0,IF(ABS(JP137+JR137-JQ137-JS137)&gt;=PrSettings!$M$7,(ABS(JP137+JR137-JQ137-JS137-JM112+JN112)&lt;=1)*1,IF(AND(JP112,$F112=$G112,JP137+JR137&gt;=PrSettings!$M$6),(ABS(JM112-JP137-JR137)&lt;=1)*1,IF(AND(JP112,JP137+JR137+JQ137+JS137&gt;=PrSettings!$M$8),(ABS(JM112-JP137-JR137)+ABS(JN112-JQ137-JS137)&lt;=1)*1,"")))),"")</f>
        <v/>
      </c>
      <c r="JT112" s="209" t="str">
        <f>IF(($C$107&amp;$C$108&amp;$C$109&amp;$C$110&amp;$C$111&amp;$C$112&amp;$C$113&amp;$C$114&amp;$E$107&amp;$E$108&amp;$E$109&amp;$E$110&amp;$E$111&amp;$E$112&amp;$E$113&amp;$E$114&lt;&gt;"")*(JI$107&amp;JI$108&amp;JI$109&amp;JI$110&amp;JI$111&amp;JI$112&amp;JI$113&amp;JI$114&amp;JK$107&amp;JK$108&amp;JK$109&amp;JK$110&amp;JK$111&amp;JK$112&amp;JK$113&amp;JK$114&lt;&gt;"")*(JI112&amp;JK112&lt;&gt;""),IF(JO100&lt;&gt;1,0,COUNTIF($B$107:$B$114,JI112)+COUNTIF($D$107:$D$114,JI112))+IF(JO101&lt;&gt;1,0,COUNTIF($B$107:$B$114,JK112)+COUNTIF($D$107:$D$114,JK112)),"")</f>
        <v/>
      </c>
      <c r="JV112" s="221"/>
      <c r="JW112" s="187" t="str">
        <f>IF(JV112="","",VLOOKUP(JV112,Language!$D$5:$E$100,2,0))</f>
        <v/>
      </c>
      <c r="JX112" s="222"/>
      <c r="JY112" s="187" t="str">
        <f>IF(JX112="","",VLOOKUP(JX112,Language!$D$5:$E$100,2,0))</f>
        <v/>
      </c>
      <c r="JZ112" s="222"/>
      <c r="KA112" s="222"/>
      <c r="KB112" s="303">
        <f>COUNTIF(JV$116:JV$119,JX117)+COUNTIF(JX$116:JX$119,JX117)</f>
        <v>0</v>
      </c>
      <c r="KC112" s="188" t="str">
        <f t="shared" si="1633"/>
        <v/>
      </c>
      <c r="KD112" s="188" t="str">
        <f>IF((KC112&lt;&gt;""),IF(OR(KC137+KE137&lt;&gt;KD137+KF137,PrSettings!$M$4="●"),((KC137+KE137-KD137-KF137)=(JZ112-KA112))*(KC112=1),0),"")</f>
        <v/>
      </c>
      <c r="KE112" s="188" t="str">
        <f t="shared" si="1659"/>
        <v/>
      </c>
      <c r="KF112" s="188" t="str">
        <f>IF(KC112&lt;&gt;"",IF(KB137,0,IF(ABS(KC137+KE137-KD137-KF137)&gt;=PrSettings!$M$7,(ABS(KC137+KE137-KD137-KF137-JZ112+KA112)&lt;=1)*1,IF(AND(KC112,$F112=$G112,KC137+KE137&gt;=PrSettings!$M$6),(ABS(JZ112-KC137-KE137)&lt;=1)*1,IF(AND(KC112,KC137+KE137+KD137+KF137&gt;=PrSettings!$M$8),(ABS(JZ112-KC137-KE137)+ABS(KA112-KD137-KF137)&lt;=1)*1,"")))),"")</f>
        <v/>
      </c>
      <c r="KG112" s="209" t="str">
        <f>IF(($C$107&amp;$C$108&amp;$C$109&amp;$C$110&amp;$C$111&amp;$C$112&amp;$C$113&amp;$C$114&amp;$E$107&amp;$E$108&amp;$E$109&amp;$E$110&amp;$E$111&amp;$E$112&amp;$E$113&amp;$E$114&lt;&gt;"")*(JV$107&amp;JV$108&amp;JV$109&amp;JV$110&amp;JV$111&amp;JV$112&amp;JV$113&amp;JV$114&amp;JX$107&amp;JX$108&amp;JX$109&amp;JX$110&amp;JX$111&amp;JX$112&amp;JX$113&amp;JX$114&lt;&gt;"")*(JV112&amp;JX112&lt;&gt;""),IF(KB100&lt;&gt;1,0,COUNTIF($B$107:$B$114,JV112)+COUNTIF($D$107:$D$114,JV112))+IF(KB101&lt;&gt;1,0,COUNTIF($B$107:$B$114,JX112)+COUNTIF($D$107:$D$114,JX112)),"")</f>
        <v/>
      </c>
      <c r="KI112" s="221"/>
      <c r="KJ112" s="187" t="str">
        <f>IF(KI112="","",VLOOKUP(KI112,Language!$D$5:$E$100,2,0))</f>
        <v/>
      </c>
      <c r="KK112" s="222"/>
      <c r="KL112" s="187" t="str">
        <f>IF(KK112="","",VLOOKUP(KK112,Language!$D$5:$E$100,2,0))</f>
        <v/>
      </c>
      <c r="KM112" s="222"/>
      <c r="KN112" s="222"/>
      <c r="KO112" s="303">
        <f>COUNTIF(KI$116:KI$119,KK117)+COUNTIF(KK$116:KK$119,KK117)</f>
        <v>0</v>
      </c>
      <c r="KP112" s="188" t="str">
        <f t="shared" si="1634"/>
        <v/>
      </c>
      <c r="KQ112" s="188" t="str">
        <f>IF((KP112&lt;&gt;""),IF(OR(KP137+KR137&lt;&gt;KQ137+KS137,PrSettings!$M$4="●"),((KP137+KR137-KQ137-KS137)=(KM112-KN112))*(KP112=1),0),"")</f>
        <v/>
      </c>
      <c r="KR112" s="188" t="str">
        <f t="shared" si="1660"/>
        <v/>
      </c>
      <c r="KS112" s="188" t="str">
        <f>IF(KP112&lt;&gt;"",IF(KO137,0,IF(ABS(KP137+KR137-KQ137-KS137)&gt;=PrSettings!$M$7,(ABS(KP137+KR137-KQ137-KS137-KM112+KN112)&lt;=1)*1,IF(AND(KP112,$F112=$G112,KP137+KR137&gt;=PrSettings!$M$6),(ABS(KM112-KP137-KR137)&lt;=1)*1,IF(AND(KP112,KP137+KR137+KQ137+KS137&gt;=PrSettings!$M$8),(ABS(KM112-KP137-KR137)+ABS(KN112-KQ137-KS137)&lt;=1)*1,"")))),"")</f>
        <v/>
      </c>
      <c r="KT112" s="209" t="str">
        <f>IF(($C$107&amp;$C$108&amp;$C$109&amp;$C$110&amp;$C$111&amp;$C$112&amp;$C$113&amp;$C$114&amp;$E$107&amp;$E$108&amp;$E$109&amp;$E$110&amp;$E$111&amp;$E$112&amp;$E$113&amp;$E$114&lt;&gt;"")*(KI$107&amp;KI$108&amp;KI$109&amp;KI$110&amp;KI$111&amp;KI$112&amp;KI$113&amp;KI$114&amp;KK$107&amp;KK$108&amp;KK$109&amp;KK$110&amp;KK$111&amp;KK$112&amp;KK$113&amp;KK$114&lt;&gt;"")*(KI112&amp;KK112&lt;&gt;""),IF(KO100&lt;&gt;1,0,COUNTIF($B$107:$B$114,KI112)+COUNTIF($D$107:$D$114,KI112))+IF(KO101&lt;&gt;1,0,COUNTIF($B$107:$B$114,KK112)+COUNTIF($D$107:$D$114,KK112)),"")</f>
        <v/>
      </c>
      <c r="KV112" s="221"/>
      <c r="KW112" s="187" t="str">
        <f>IF(KV112="","",VLOOKUP(KV112,Language!$D$5:$E$100,2,0))</f>
        <v/>
      </c>
      <c r="KX112" s="222"/>
      <c r="KY112" s="187" t="str">
        <f>IF(KX112="","",VLOOKUP(KX112,Language!$D$5:$E$100,2,0))</f>
        <v/>
      </c>
      <c r="KZ112" s="222"/>
      <c r="LA112" s="222"/>
      <c r="LB112" s="303">
        <f>COUNTIF(KV$116:KV$119,KX117)+COUNTIF(KX$116:KX$119,KX117)</f>
        <v>0</v>
      </c>
      <c r="LC112" s="188" t="str">
        <f t="shared" si="1635"/>
        <v/>
      </c>
      <c r="LD112" s="188" t="str">
        <f>IF((LC112&lt;&gt;""),IF(OR(LC137+LE137&lt;&gt;LD137+LF137,PrSettings!$M$4="●"),((LC137+LE137-LD137-LF137)=(KZ112-LA112))*(LC112=1),0),"")</f>
        <v/>
      </c>
      <c r="LE112" s="188" t="str">
        <f t="shared" si="1661"/>
        <v/>
      </c>
      <c r="LF112" s="188" t="str">
        <f>IF(LC112&lt;&gt;"",IF(LB137,0,IF(ABS(LC137+LE137-LD137-LF137)&gt;=PrSettings!$M$7,(ABS(LC137+LE137-LD137-LF137-KZ112+LA112)&lt;=1)*1,IF(AND(LC112,$F112=$G112,LC137+LE137&gt;=PrSettings!$M$6),(ABS(KZ112-LC137-LE137)&lt;=1)*1,IF(AND(LC112,LC137+LE137+LD137+LF137&gt;=PrSettings!$M$8),(ABS(KZ112-LC137-LE137)+ABS(LA112-LD137-LF137)&lt;=1)*1,"")))),"")</f>
        <v/>
      </c>
      <c r="LG112" s="209" t="str">
        <f>IF(($C$107&amp;$C$108&amp;$C$109&amp;$C$110&amp;$C$111&amp;$C$112&amp;$C$113&amp;$C$114&amp;$E$107&amp;$E$108&amp;$E$109&amp;$E$110&amp;$E$111&amp;$E$112&amp;$E$113&amp;$E$114&lt;&gt;"")*(KV$107&amp;KV$108&amp;KV$109&amp;KV$110&amp;KV$111&amp;KV$112&amp;KV$113&amp;KV$114&amp;KX$107&amp;KX$108&amp;KX$109&amp;KX$110&amp;KX$111&amp;KX$112&amp;KX$113&amp;KX$114&lt;&gt;"")*(KV112&amp;KX112&lt;&gt;""),IF(LB100&lt;&gt;1,0,COUNTIF($B$107:$B$114,KV112)+COUNTIF($D$107:$D$114,KV112))+IF(LB101&lt;&gt;1,0,COUNTIF($B$107:$B$114,KX112)+COUNTIF($D$107:$D$114,KX112)),"")</f>
        <v/>
      </c>
      <c r="LI112" s="221"/>
      <c r="LJ112" s="187" t="str">
        <f>IF(LI112="","",VLOOKUP(LI112,Language!$D$5:$E$100,2,0))</f>
        <v/>
      </c>
      <c r="LK112" s="222"/>
      <c r="LL112" s="187" t="str">
        <f>IF(LK112="","",VLOOKUP(LK112,Language!$D$5:$E$100,2,0))</f>
        <v/>
      </c>
      <c r="LM112" s="222"/>
      <c r="LN112" s="222"/>
      <c r="LO112" s="303">
        <f>COUNTIF(LI$116:LI$119,LK117)+COUNTIF(LK$116:LK$119,LK117)</f>
        <v>0</v>
      </c>
      <c r="LP112" s="188" t="str">
        <f t="shared" si="1636"/>
        <v/>
      </c>
      <c r="LQ112" s="188" t="str">
        <f>IF((LP112&lt;&gt;""),IF(OR(LP137+LR137&lt;&gt;LQ137+LS137,PrSettings!$M$4="●"),((LP137+LR137-LQ137-LS137)=(LM112-LN112))*(LP112=1),0),"")</f>
        <v/>
      </c>
      <c r="LR112" s="188" t="str">
        <f t="shared" si="1662"/>
        <v/>
      </c>
      <c r="LS112" s="188" t="str">
        <f>IF(LP112&lt;&gt;"",IF(LO137,0,IF(ABS(LP137+LR137-LQ137-LS137)&gt;=PrSettings!$M$7,(ABS(LP137+LR137-LQ137-LS137-LM112+LN112)&lt;=1)*1,IF(AND(LP112,$F112=$G112,LP137+LR137&gt;=PrSettings!$M$6),(ABS(LM112-LP137-LR137)&lt;=1)*1,IF(AND(LP112,LP137+LR137+LQ137+LS137&gt;=PrSettings!$M$8),(ABS(LM112-LP137-LR137)+ABS(LN112-LQ137-LS137)&lt;=1)*1,"")))),"")</f>
        <v/>
      </c>
      <c r="LT112" s="209" t="str">
        <f>IF(($C$107&amp;$C$108&amp;$C$109&amp;$C$110&amp;$C$111&amp;$C$112&amp;$C$113&amp;$C$114&amp;$E$107&amp;$E$108&amp;$E$109&amp;$E$110&amp;$E$111&amp;$E$112&amp;$E$113&amp;$E$114&lt;&gt;"")*(LI$107&amp;LI$108&amp;LI$109&amp;LI$110&amp;LI$111&amp;LI$112&amp;LI$113&amp;LI$114&amp;LK$107&amp;LK$108&amp;LK$109&amp;LK$110&amp;LK$111&amp;LK$112&amp;LK$113&amp;LK$114&lt;&gt;"")*(LI112&amp;LK112&lt;&gt;""),IF(LO100&lt;&gt;1,0,COUNTIF($B$107:$B$114,LI112)+COUNTIF($D$107:$D$114,LI112))+IF(LO101&lt;&gt;1,0,COUNTIF($B$107:$B$114,LK112)+COUNTIF($D$107:$D$114,LK112)),"")</f>
        <v/>
      </c>
      <c r="LV112" s="221"/>
      <c r="LW112" s="187" t="str">
        <f>IF(LV112="","",VLOOKUP(LV112,Language!$D$5:$E$100,2,0))</f>
        <v/>
      </c>
      <c r="LX112" s="222"/>
      <c r="LY112" s="187" t="str">
        <f>IF(LX112="","",VLOOKUP(LX112,Language!$D$5:$E$100,2,0))</f>
        <v/>
      </c>
      <c r="LZ112" s="222"/>
      <c r="MA112" s="222"/>
      <c r="MB112" s="303">
        <f>COUNTIF(LV$116:LV$119,LX117)+COUNTIF(LX$116:LX$119,LX117)</f>
        <v>0</v>
      </c>
      <c r="MC112" s="188" t="str">
        <f t="shared" si="1637"/>
        <v/>
      </c>
      <c r="MD112" s="188" t="str">
        <f>IF((MC112&lt;&gt;""),IF(OR(MC137+ME137&lt;&gt;MD137+MF137,PrSettings!$M$4="●"),((MC137+ME137-MD137-MF137)=(LZ112-MA112))*(MC112=1),0),"")</f>
        <v/>
      </c>
      <c r="ME112" s="188" t="str">
        <f t="shared" si="1663"/>
        <v/>
      </c>
      <c r="MF112" s="188" t="str">
        <f>IF(MC112&lt;&gt;"",IF(MB137,0,IF(ABS(MC137+ME137-MD137-MF137)&gt;=PrSettings!$M$7,(ABS(MC137+ME137-MD137-MF137-LZ112+MA112)&lt;=1)*1,IF(AND(MC112,$F112=$G112,MC137+ME137&gt;=PrSettings!$M$6),(ABS(LZ112-MC137-ME137)&lt;=1)*1,IF(AND(MC112,MC137+ME137+MD137+MF137&gt;=PrSettings!$M$8),(ABS(LZ112-MC137-ME137)+ABS(MA112-MD137-MF137)&lt;=1)*1,"")))),"")</f>
        <v/>
      </c>
      <c r="MG112" s="209" t="str">
        <f>IF(($C$107&amp;$C$108&amp;$C$109&amp;$C$110&amp;$C$111&amp;$C$112&amp;$C$113&amp;$C$114&amp;$E$107&amp;$E$108&amp;$E$109&amp;$E$110&amp;$E$111&amp;$E$112&amp;$E$113&amp;$E$114&lt;&gt;"")*(LV$107&amp;LV$108&amp;LV$109&amp;LV$110&amp;LV$111&amp;LV$112&amp;LV$113&amp;LV$114&amp;LX$107&amp;LX$108&amp;LX$109&amp;LX$110&amp;LX$111&amp;LX$112&amp;LX$113&amp;LX$114&lt;&gt;"")*(LV112&amp;LX112&lt;&gt;""),IF(MB100&lt;&gt;1,0,COUNTIF($B$107:$B$114,LV112)+COUNTIF($D$107:$D$114,LV112))+IF(MB101&lt;&gt;1,0,COUNTIF($B$107:$B$114,LX112)+COUNTIF($D$107:$D$114,LX112)),"")</f>
        <v/>
      </c>
    </row>
    <row r="113" spans="1:345" s="22" customFormat="1">
      <c r="A113" s="183"/>
      <c r="B113" s="186" t="str">
        <f>IF(C113="","",INDEX(Groups!$C$7:$C$65,MATCH(C113,Groups!$D$7:$D$65,0)))</f>
        <v/>
      </c>
      <c r="C113" s="187" t="str">
        <f>'World Cup'!$T$60</f>
        <v/>
      </c>
      <c r="D113" s="188" t="str">
        <f>IF(E113="","",INDEX(Groups!$C$7:$C$65,MATCH(E113,Groups!$D$7:$D$65,0)))</f>
        <v/>
      </c>
      <c r="E113" s="187" t="str">
        <f>'World Cup'!$U$60</f>
        <v/>
      </c>
      <c r="F113" s="189" t="str">
        <f>IF(AND('World Cup'!$T$61&lt;&gt;"",'World Cup'!$U$61&lt;&gt;""),'World Cup'!$T$61,"")</f>
        <v/>
      </c>
      <c r="G113" s="190" t="str">
        <f>IF(AND('World Cup'!$T$61&lt;&gt;"",'World Cup'!$U$61&lt;&gt;""),'World Cup'!$U$61,"")</f>
        <v/>
      </c>
      <c r="I113" s="221"/>
      <c r="J113" s="187" t="str">
        <f>IF(I113="","",VLOOKUP(I113,Language!$D$5:$E$100,2,0))</f>
        <v/>
      </c>
      <c r="K113" s="222"/>
      <c r="L113" s="187" t="str">
        <f>IF(K113="","",VLOOKUP(K113,Language!$D$5:$E$100,2,0))</f>
        <v/>
      </c>
      <c r="M113" s="222"/>
      <c r="N113" s="222"/>
      <c r="O113" s="303">
        <f>COUNTIF(I$116:I$119,K118)+COUNTIF(K$116:K$119,K118)</f>
        <v>0</v>
      </c>
      <c r="P113" s="188" t="str">
        <f t="shared" si="1612"/>
        <v/>
      </c>
      <c r="Q113" s="188" t="str">
        <f>IF((P113&lt;&gt;""),IF(OR(P138+R138&lt;&gt;Q138+S138,PrSettings!$M$4="●"),((P138+R138-Q138-S138)=(M113-N113))*(P113=1),0),"")</f>
        <v/>
      </c>
      <c r="R113" s="188" t="str">
        <f t="shared" si="1638"/>
        <v/>
      </c>
      <c r="S113" s="188" t="str">
        <f>IF(P113&lt;&gt;"",IF(O138,0,IF(ABS(P138+R138-Q138-S138)&gt;=PrSettings!$M$7,(ABS(P138+R138-Q138-S138-M113+N113)&lt;=1)*1,IF(AND(P113,$F113=$G113,P138+R138&gt;=PrSettings!$M$6),(ABS(M113-P138-R138)&lt;=1)*1,IF(AND(P113,P138+R138+Q138+S138&gt;=PrSettings!$M$8),(ABS(M113-P138-R138)+ABS(N113-Q138-S138)&lt;=1)*1,"")))),"")</f>
        <v/>
      </c>
      <c r="T113" s="209" t="str">
        <f>IF(($C$107&amp;$C$108&amp;$C$109&amp;$C$110&amp;$C$111&amp;$C$112&amp;$C$113&amp;$C$114&amp;$E$107&amp;$E$108&amp;$E$109&amp;$E$110&amp;$E$111&amp;$E$112&amp;$E$113&amp;$E$114&lt;&gt;"")*(I$107&amp;I$108&amp;I$109&amp;I$110&amp;I$111&amp;I$112&amp;I$113&amp;I$114&amp;K$107&amp;K$108&amp;K$109&amp;K$110&amp;K$111&amp;K$112&amp;K$113&amp;K$114&lt;&gt;"")*(I113&amp;K113&lt;&gt;""),IF(O102&lt;&gt;1,0,COUNTIF($B$107:$B$114,I113)+COUNTIF($D$107:$D$114,I113))+IF(O103&lt;&gt;1,0,COUNTIF($B$107:$B$114,K113)+COUNTIF($D$107:$D$114,K113)),"")</f>
        <v/>
      </c>
      <c r="V113" s="221"/>
      <c r="W113" s="187" t="str">
        <f>IF(V113="","",VLOOKUP(V113,Language!$D$5:$E$100,2,0))</f>
        <v/>
      </c>
      <c r="X113" s="222"/>
      <c r="Y113" s="187" t="str">
        <f>IF(X113="","",VLOOKUP(X113,Language!$D$5:$E$100,2,0))</f>
        <v/>
      </c>
      <c r="Z113" s="222"/>
      <c r="AA113" s="222"/>
      <c r="AB113" s="303">
        <f>COUNTIF(V$116:V$119,X118)+COUNTIF(X$116:X$119,X118)</f>
        <v>0</v>
      </c>
      <c r="AC113" s="188" t="str">
        <f t="shared" si="1613"/>
        <v/>
      </c>
      <c r="AD113" s="188" t="str">
        <f>IF((AC113&lt;&gt;""),IF(OR(AC138+AE138&lt;&gt;AD138+AF138,PrSettings!$M$4="●"),((AC138+AE138-AD138-AF138)=(Z113-AA113))*(AC113=1),0),"")</f>
        <v/>
      </c>
      <c r="AE113" s="188" t="str">
        <f t="shared" si="1639"/>
        <v/>
      </c>
      <c r="AF113" s="188" t="str">
        <f>IF(AC113&lt;&gt;"",IF(AB138,0,IF(ABS(AC138+AE138-AD138-AF138)&gt;=PrSettings!$M$7,(ABS(AC138+AE138-AD138-AF138-Z113+AA113)&lt;=1)*1,IF(AND(AC113,$F113=$G113,AC138+AE138&gt;=PrSettings!$M$6),(ABS(Z113-AC138-AE138)&lt;=1)*1,IF(AND(AC113,AC138+AE138+AD138+AF138&gt;=PrSettings!$M$8),(ABS(Z113-AC138-AE138)+ABS(AA113-AD138-AF138)&lt;=1)*1,"")))),"")</f>
        <v/>
      </c>
      <c r="AG113" s="209" t="str">
        <f>IF(($C$107&amp;$C$108&amp;$C$109&amp;$C$110&amp;$C$111&amp;$C$112&amp;$C$113&amp;$C$114&amp;$E$107&amp;$E$108&amp;$E$109&amp;$E$110&amp;$E$111&amp;$E$112&amp;$E$113&amp;$E$114&lt;&gt;"")*(V$107&amp;V$108&amp;V$109&amp;V$110&amp;V$111&amp;V$112&amp;V$113&amp;V$114&amp;X$107&amp;X$108&amp;X$109&amp;X$110&amp;X$111&amp;X$112&amp;X$113&amp;X$114&lt;&gt;"")*(V113&amp;X113&lt;&gt;""),IF(AB102&lt;&gt;1,0,COUNTIF($B$107:$B$114,V113)+COUNTIF($D$107:$D$114,V113))+IF(AB103&lt;&gt;1,0,COUNTIF($B$107:$B$114,X113)+COUNTIF($D$107:$D$114,X113)),"")</f>
        <v/>
      </c>
      <c r="AI113" s="221"/>
      <c r="AJ113" s="187" t="str">
        <f>IF(AI113="","",VLOOKUP(AI113,Language!$D$5:$E$100,2,0))</f>
        <v/>
      </c>
      <c r="AK113" s="222"/>
      <c r="AL113" s="187" t="str">
        <f>IF(AK113="","",VLOOKUP(AK113,Language!$D$5:$E$100,2,0))</f>
        <v/>
      </c>
      <c r="AM113" s="222"/>
      <c r="AN113" s="222"/>
      <c r="AO113" s="303">
        <f>COUNTIF(AI$116:AI$119,AK118)+COUNTIF(AK$116:AK$119,AK118)</f>
        <v>0</v>
      </c>
      <c r="AP113" s="188" t="str">
        <f t="shared" si="1614"/>
        <v/>
      </c>
      <c r="AQ113" s="188" t="str">
        <f>IF((AP113&lt;&gt;""),IF(OR(AP138+AR138&lt;&gt;AQ138+AS138,PrSettings!$M$4="●"),((AP138+AR138-AQ138-AS138)=(AM113-AN113))*(AP113=1),0),"")</f>
        <v/>
      </c>
      <c r="AR113" s="188" t="str">
        <f t="shared" si="1640"/>
        <v/>
      </c>
      <c r="AS113" s="188" t="str">
        <f>IF(AP113&lt;&gt;"",IF(AO138,0,IF(ABS(AP138+AR138-AQ138-AS138)&gt;=PrSettings!$M$7,(ABS(AP138+AR138-AQ138-AS138-AM113+AN113)&lt;=1)*1,IF(AND(AP113,$F113=$G113,AP138+AR138&gt;=PrSettings!$M$6),(ABS(AM113-AP138-AR138)&lt;=1)*1,IF(AND(AP113,AP138+AR138+AQ138+AS138&gt;=PrSettings!$M$8),(ABS(AM113-AP138-AR138)+ABS(AN113-AQ138-AS138)&lt;=1)*1,"")))),"")</f>
        <v/>
      </c>
      <c r="AT113" s="209" t="str">
        <f>IF(($C$107&amp;$C$108&amp;$C$109&amp;$C$110&amp;$C$111&amp;$C$112&amp;$C$113&amp;$C$114&amp;$E$107&amp;$E$108&amp;$E$109&amp;$E$110&amp;$E$111&amp;$E$112&amp;$E$113&amp;$E$114&lt;&gt;"")*(AI$107&amp;AI$108&amp;AI$109&amp;AI$110&amp;AI$111&amp;AI$112&amp;AI$113&amp;AI$114&amp;AK$107&amp;AK$108&amp;AK$109&amp;AK$110&amp;AK$111&amp;AK$112&amp;AK$113&amp;AK$114&lt;&gt;"")*(AI113&amp;AK113&lt;&gt;""),IF(AO102&lt;&gt;1,0,COUNTIF($B$107:$B$114,AI113)+COUNTIF($D$107:$D$114,AI113))+IF(AO103&lt;&gt;1,0,COUNTIF($B$107:$B$114,AK113)+COUNTIF($D$107:$D$114,AK113)),"")</f>
        <v/>
      </c>
      <c r="AV113" s="221"/>
      <c r="AW113" s="187" t="str">
        <f>IF(AV113="","",VLOOKUP(AV113,Language!$D$5:$E$100,2,0))</f>
        <v/>
      </c>
      <c r="AX113" s="222"/>
      <c r="AY113" s="187" t="str">
        <f>IF(AX113="","",VLOOKUP(AX113,Language!$D$5:$E$100,2,0))</f>
        <v/>
      </c>
      <c r="AZ113" s="222"/>
      <c r="BA113" s="222"/>
      <c r="BB113" s="303">
        <f>COUNTIF(AV$116:AV$119,AX118)+COUNTIF(AX$116:AX$119,AX118)</f>
        <v>0</v>
      </c>
      <c r="BC113" s="188" t="str">
        <f t="shared" si="1615"/>
        <v/>
      </c>
      <c r="BD113" s="188" t="str">
        <f>IF((BC113&lt;&gt;""),IF(OR(BC138+BE138&lt;&gt;BD138+BF138,PrSettings!$M$4="●"),((BC138+BE138-BD138-BF138)=(AZ113-BA113))*(BC113=1),0),"")</f>
        <v/>
      </c>
      <c r="BE113" s="188" t="str">
        <f t="shared" si="1641"/>
        <v/>
      </c>
      <c r="BF113" s="188" t="str">
        <f>IF(BC113&lt;&gt;"",IF(BB138,0,IF(ABS(BC138+BE138-BD138-BF138)&gt;=PrSettings!$M$7,(ABS(BC138+BE138-BD138-BF138-AZ113+BA113)&lt;=1)*1,IF(AND(BC113,$F113=$G113,BC138+BE138&gt;=PrSettings!$M$6),(ABS(AZ113-BC138-BE138)&lt;=1)*1,IF(AND(BC113,BC138+BE138+BD138+BF138&gt;=PrSettings!$M$8),(ABS(AZ113-BC138-BE138)+ABS(BA113-BD138-BF138)&lt;=1)*1,"")))),"")</f>
        <v/>
      </c>
      <c r="BG113" s="209" t="str">
        <f>IF(($C$107&amp;$C$108&amp;$C$109&amp;$C$110&amp;$C$111&amp;$C$112&amp;$C$113&amp;$C$114&amp;$E$107&amp;$E$108&amp;$E$109&amp;$E$110&amp;$E$111&amp;$E$112&amp;$E$113&amp;$E$114&lt;&gt;"")*(AV$107&amp;AV$108&amp;AV$109&amp;AV$110&amp;AV$111&amp;AV$112&amp;AV$113&amp;AV$114&amp;AX$107&amp;AX$108&amp;AX$109&amp;AX$110&amp;AX$111&amp;AX$112&amp;AX$113&amp;AX$114&lt;&gt;"")*(AV113&amp;AX113&lt;&gt;""),IF(BB102&lt;&gt;1,0,COUNTIF($B$107:$B$114,AV113)+COUNTIF($D$107:$D$114,AV113))+IF(BB103&lt;&gt;1,0,COUNTIF($B$107:$B$114,AX113)+COUNTIF($D$107:$D$114,AX113)),"")</f>
        <v/>
      </c>
      <c r="BI113" s="221"/>
      <c r="BJ113" s="187" t="str">
        <f>IF(BI113="","",VLOOKUP(BI113,Language!$D$5:$E$100,2,0))</f>
        <v/>
      </c>
      <c r="BK113" s="222"/>
      <c r="BL113" s="187" t="str">
        <f>IF(BK113="","",VLOOKUP(BK113,Language!$D$5:$E$100,2,0))</f>
        <v/>
      </c>
      <c r="BM113" s="222"/>
      <c r="BN113" s="222"/>
      <c r="BO113" s="303">
        <f>COUNTIF(BI$116:BI$119,BK118)+COUNTIF(BK$116:BK$119,BK118)</f>
        <v>0</v>
      </c>
      <c r="BP113" s="188" t="str">
        <f t="shared" si="1616"/>
        <v/>
      </c>
      <c r="BQ113" s="188" t="str">
        <f>IF((BP113&lt;&gt;""),IF(OR(BP138+BR138&lt;&gt;BQ138+BS138,PrSettings!$M$4="●"),((BP138+BR138-BQ138-BS138)=(BM113-BN113))*(BP113=1),0),"")</f>
        <v/>
      </c>
      <c r="BR113" s="188" t="str">
        <f t="shared" si="1642"/>
        <v/>
      </c>
      <c r="BS113" s="188" t="str">
        <f>IF(BP113&lt;&gt;"",IF(BO138,0,IF(ABS(BP138+BR138-BQ138-BS138)&gt;=PrSettings!$M$7,(ABS(BP138+BR138-BQ138-BS138-BM113+BN113)&lt;=1)*1,IF(AND(BP113,$F113=$G113,BP138+BR138&gt;=PrSettings!$M$6),(ABS(BM113-BP138-BR138)&lt;=1)*1,IF(AND(BP113,BP138+BR138+BQ138+BS138&gt;=PrSettings!$M$8),(ABS(BM113-BP138-BR138)+ABS(BN113-BQ138-BS138)&lt;=1)*1,"")))),"")</f>
        <v/>
      </c>
      <c r="BT113" s="209" t="str">
        <f>IF(($C$107&amp;$C$108&amp;$C$109&amp;$C$110&amp;$C$111&amp;$C$112&amp;$C$113&amp;$C$114&amp;$E$107&amp;$E$108&amp;$E$109&amp;$E$110&amp;$E$111&amp;$E$112&amp;$E$113&amp;$E$114&lt;&gt;"")*(BI$107&amp;BI$108&amp;BI$109&amp;BI$110&amp;BI$111&amp;BI$112&amp;BI$113&amp;BI$114&amp;BK$107&amp;BK$108&amp;BK$109&amp;BK$110&amp;BK$111&amp;BK$112&amp;BK$113&amp;BK$114&lt;&gt;"")*(BI113&amp;BK113&lt;&gt;""),IF(BO102&lt;&gt;1,0,COUNTIF($B$107:$B$114,BI113)+COUNTIF($D$107:$D$114,BI113))+IF(BO103&lt;&gt;1,0,COUNTIF($B$107:$B$114,BK113)+COUNTIF($D$107:$D$114,BK113)),"")</f>
        <v/>
      </c>
      <c r="BV113" s="221"/>
      <c r="BW113" s="187" t="str">
        <f>IF(BV113="","",VLOOKUP(BV113,Language!$D$5:$E$100,2,0))</f>
        <v/>
      </c>
      <c r="BX113" s="222"/>
      <c r="BY113" s="187" t="str">
        <f>IF(BX113="","",VLOOKUP(BX113,Language!$D$5:$E$100,2,0))</f>
        <v/>
      </c>
      <c r="BZ113" s="222"/>
      <c r="CA113" s="222"/>
      <c r="CB113" s="303">
        <f>COUNTIF(BV$116:BV$119,BX118)+COUNTIF(BX$116:BX$119,BX118)</f>
        <v>0</v>
      </c>
      <c r="CC113" s="188" t="str">
        <f t="shared" si="1617"/>
        <v/>
      </c>
      <c r="CD113" s="188" t="str">
        <f>IF((CC113&lt;&gt;""),IF(OR(CC138+CE138&lt;&gt;CD138+CF138,PrSettings!$M$4="●"),((CC138+CE138-CD138-CF138)=(BZ113-CA113))*(CC113=1),0),"")</f>
        <v/>
      </c>
      <c r="CE113" s="188" t="str">
        <f t="shared" si="1643"/>
        <v/>
      </c>
      <c r="CF113" s="188" t="str">
        <f>IF(CC113&lt;&gt;"",IF(CB138,0,IF(ABS(CC138+CE138-CD138-CF138)&gt;=PrSettings!$M$7,(ABS(CC138+CE138-CD138-CF138-BZ113+CA113)&lt;=1)*1,IF(AND(CC113,$F113=$G113,CC138+CE138&gt;=PrSettings!$M$6),(ABS(BZ113-CC138-CE138)&lt;=1)*1,IF(AND(CC113,CC138+CE138+CD138+CF138&gt;=PrSettings!$M$8),(ABS(BZ113-CC138-CE138)+ABS(CA113-CD138-CF138)&lt;=1)*1,"")))),"")</f>
        <v/>
      </c>
      <c r="CG113" s="209" t="str">
        <f>IF(($C$107&amp;$C$108&amp;$C$109&amp;$C$110&amp;$C$111&amp;$C$112&amp;$C$113&amp;$C$114&amp;$E$107&amp;$E$108&amp;$E$109&amp;$E$110&amp;$E$111&amp;$E$112&amp;$E$113&amp;$E$114&lt;&gt;"")*(BV$107&amp;BV$108&amp;BV$109&amp;BV$110&amp;BV$111&amp;BV$112&amp;BV$113&amp;BV$114&amp;BX$107&amp;BX$108&amp;BX$109&amp;BX$110&amp;BX$111&amp;BX$112&amp;BX$113&amp;BX$114&lt;&gt;"")*(BV113&amp;BX113&lt;&gt;""),IF(CB102&lt;&gt;1,0,COUNTIF($B$107:$B$114,BV113)+COUNTIF($D$107:$D$114,BV113))+IF(CB103&lt;&gt;1,0,COUNTIF($B$107:$B$114,BX113)+COUNTIF($D$107:$D$114,BX113)),"")</f>
        <v/>
      </c>
      <c r="CI113" s="221"/>
      <c r="CJ113" s="187" t="str">
        <f>IF(CI113="","",VLOOKUP(CI113,Language!$D$5:$E$100,2,0))</f>
        <v/>
      </c>
      <c r="CK113" s="222"/>
      <c r="CL113" s="187" t="str">
        <f>IF(CK113="","",VLOOKUP(CK113,Language!$D$5:$E$100,2,0))</f>
        <v/>
      </c>
      <c r="CM113" s="222"/>
      <c r="CN113" s="222"/>
      <c r="CO113" s="303">
        <f>COUNTIF(CI$116:CI$119,CK118)+COUNTIF(CK$116:CK$119,CK118)</f>
        <v>0</v>
      </c>
      <c r="CP113" s="188" t="str">
        <f t="shared" si="1618"/>
        <v/>
      </c>
      <c r="CQ113" s="188" t="str">
        <f>IF((CP113&lt;&gt;""),IF(OR(CP138+CR138&lt;&gt;CQ138+CS138,PrSettings!$M$4="●"),((CP138+CR138-CQ138-CS138)=(CM113-CN113))*(CP113=1),0),"")</f>
        <v/>
      </c>
      <c r="CR113" s="188" t="str">
        <f t="shared" si="1644"/>
        <v/>
      </c>
      <c r="CS113" s="188" t="str">
        <f>IF(CP113&lt;&gt;"",IF(CO138,0,IF(ABS(CP138+CR138-CQ138-CS138)&gt;=PrSettings!$M$7,(ABS(CP138+CR138-CQ138-CS138-CM113+CN113)&lt;=1)*1,IF(AND(CP113,$F113=$G113,CP138+CR138&gt;=PrSettings!$M$6),(ABS(CM113-CP138-CR138)&lt;=1)*1,IF(AND(CP113,CP138+CR138+CQ138+CS138&gt;=PrSettings!$M$8),(ABS(CM113-CP138-CR138)+ABS(CN113-CQ138-CS138)&lt;=1)*1,"")))),"")</f>
        <v/>
      </c>
      <c r="CT113" s="209" t="str">
        <f>IF(($C$107&amp;$C$108&amp;$C$109&amp;$C$110&amp;$C$111&amp;$C$112&amp;$C$113&amp;$C$114&amp;$E$107&amp;$E$108&amp;$E$109&amp;$E$110&amp;$E$111&amp;$E$112&amp;$E$113&amp;$E$114&lt;&gt;"")*(CI$107&amp;CI$108&amp;CI$109&amp;CI$110&amp;CI$111&amp;CI$112&amp;CI$113&amp;CI$114&amp;CK$107&amp;CK$108&amp;CK$109&amp;CK$110&amp;CK$111&amp;CK$112&amp;CK$113&amp;CK$114&lt;&gt;"")*(CI113&amp;CK113&lt;&gt;""),IF(CO102&lt;&gt;1,0,COUNTIF($B$107:$B$114,CI113)+COUNTIF($D$107:$D$114,CI113))+IF(CO103&lt;&gt;1,0,COUNTIF($B$107:$B$114,CK113)+COUNTIF($D$107:$D$114,CK113)),"")</f>
        <v/>
      </c>
      <c r="CV113" s="221"/>
      <c r="CW113" s="187" t="str">
        <f>IF(CV113="","",VLOOKUP(CV113,Language!$D$5:$E$100,2,0))</f>
        <v/>
      </c>
      <c r="CX113" s="222"/>
      <c r="CY113" s="187" t="str">
        <f>IF(CX113="","",VLOOKUP(CX113,Language!$D$5:$E$100,2,0))</f>
        <v/>
      </c>
      <c r="CZ113" s="222"/>
      <c r="DA113" s="222"/>
      <c r="DB113" s="303">
        <f>COUNTIF(CV$116:CV$119,CX118)+COUNTIF(CX$116:CX$119,CX118)</f>
        <v>0</v>
      </c>
      <c r="DC113" s="188" t="str">
        <f t="shared" si="1619"/>
        <v/>
      </c>
      <c r="DD113" s="188" t="str">
        <f>IF((DC113&lt;&gt;""),IF(OR(DC138+DE138&lt;&gt;DD138+DF138,PrSettings!$M$4="●"),((DC138+DE138-DD138-DF138)=(CZ113-DA113))*(DC113=1),0),"")</f>
        <v/>
      </c>
      <c r="DE113" s="188" t="str">
        <f t="shared" si="1645"/>
        <v/>
      </c>
      <c r="DF113" s="188" t="str">
        <f>IF(DC113&lt;&gt;"",IF(DB138,0,IF(ABS(DC138+DE138-DD138-DF138)&gt;=PrSettings!$M$7,(ABS(DC138+DE138-DD138-DF138-CZ113+DA113)&lt;=1)*1,IF(AND(DC113,$F113=$G113,DC138+DE138&gt;=PrSettings!$M$6),(ABS(CZ113-DC138-DE138)&lt;=1)*1,IF(AND(DC113,DC138+DE138+DD138+DF138&gt;=PrSettings!$M$8),(ABS(CZ113-DC138-DE138)+ABS(DA113-DD138-DF138)&lt;=1)*1,"")))),"")</f>
        <v/>
      </c>
      <c r="DG113" s="209" t="str">
        <f>IF(($C$107&amp;$C$108&amp;$C$109&amp;$C$110&amp;$C$111&amp;$C$112&amp;$C$113&amp;$C$114&amp;$E$107&amp;$E$108&amp;$E$109&amp;$E$110&amp;$E$111&amp;$E$112&amp;$E$113&amp;$E$114&lt;&gt;"")*(CV$107&amp;CV$108&amp;CV$109&amp;CV$110&amp;CV$111&amp;CV$112&amp;CV$113&amp;CV$114&amp;CX$107&amp;CX$108&amp;CX$109&amp;CX$110&amp;CX$111&amp;CX$112&amp;CX$113&amp;CX$114&lt;&gt;"")*(CV113&amp;CX113&lt;&gt;""),IF(DB102&lt;&gt;1,0,COUNTIF($B$107:$B$114,CV113)+COUNTIF($D$107:$D$114,CV113))+IF(DB103&lt;&gt;1,0,COUNTIF($B$107:$B$114,CX113)+COUNTIF($D$107:$D$114,CX113)),"")</f>
        <v/>
      </c>
      <c r="DI113" s="221"/>
      <c r="DJ113" s="187" t="str">
        <f>IF(DI113="","",VLOOKUP(DI113,Language!$D$5:$E$100,2,0))</f>
        <v/>
      </c>
      <c r="DK113" s="222"/>
      <c r="DL113" s="187" t="str">
        <f>IF(DK113="","",VLOOKUP(DK113,Language!$D$5:$E$100,2,0))</f>
        <v/>
      </c>
      <c r="DM113" s="222"/>
      <c r="DN113" s="222"/>
      <c r="DO113" s="303">
        <f>COUNTIF(DI$116:DI$119,DK118)+COUNTIF(DK$116:DK$119,DK118)</f>
        <v>0</v>
      </c>
      <c r="DP113" s="188" t="str">
        <f t="shared" si="1620"/>
        <v/>
      </c>
      <c r="DQ113" s="188" t="str">
        <f>IF((DP113&lt;&gt;""),IF(OR(DP138+DR138&lt;&gt;DQ138+DS138,PrSettings!$M$4="●"),((DP138+DR138-DQ138-DS138)=(DM113-DN113))*(DP113=1),0),"")</f>
        <v/>
      </c>
      <c r="DR113" s="188" t="str">
        <f t="shared" si="1646"/>
        <v/>
      </c>
      <c r="DS113" s="188" t="str">
        <f>IF(DP113&lt;&gt;"",IF(DO138,0,IF(ABS(DP138+DR138-DQ138-DS138)&gt;=PrSettings!$M$7,(ABS(DP138+DR138-DQ138-DS138-DM113+DN113)&lt;=1)*1,IF(AND(DP113,$F113=$G113,DP138+DR138&gt;=PrSettings!$M$6),(ABS(DM113-DP138-DR138)&lt;=1)*1,IF(AND(DP113,DP138+DR138+DQ138+DS138&gt;=PrSettings!$M$8),(ABS(DM113-DP138-DR138)+ABS(DN113-DQ138-DS138)&lt;=1)*1,"")))),"")</f>
        <v/>
      </c>
      <c r="DT113" s="209" t="str">
        <f>IF(($C$107&amp;$C$108&amp;$C$109&amp;$C$110&amp;$C$111&amp;$C$112&amp;$C$113&amp;$C$114&amp;$E$107&amp;$E$108&amp;$E$109&amp;$E$110&amp;$E$111&amp;$E$112&amp;$E$113&amp;$E$114&lt;&gt;"")*(DI$107&amp;DI$108&amp;DI$109&amp;DI$110&amp;DI$111&amp;DI$112&amp;DI$113&amp;DI$114&amp;DK$107&amp;DK$108&amp;DK$109&amp;DK$110&amp;DK$111&amp;DK$112&amp;DK$113&amp;DK$114&lt;&gt;"")*(DI113&amp;DK113&lt;&gt;""),IF(DO102&lt;&gt;1,0,COUNTIF($B$107:$B$114,DI113)+COUNTIF($D$107:$D$114,DI113))+IF(DO103&lt;&gt;1,0,COUNTIF($B$107:$B$114,DK113)+COUNTIF($D$107:$D$114,DK113)),"")</f>
        <v/>
      </c>
      <c r="DV113" s="221"/>
      <c r="DW113" s="187" t="str">
        <f>IF(DV113="","",VLOOKUP(DV113,Language!$D$5:$E$100,2,0))</f>
        <v/>
      </c>
      <c r="DX113" s="222"/>
      <c r="DY113" s="187" t="str">
        <f>IF(DX113="","",VLOOKUP(DX113,Language!$D$5:$E$100,2,0))</f>
        <v/>
      </c>
      <c r="DZ113" s="222"/>
      <c r="EA113" s="222"/>
      <c r="EB113" s="303">
        <f>COUNTIF(DV$116:DV$119,DX118)+COUNTIF(DX$116:DX$119,DX118)</f>
        <v>0</v>
      </c>
      <c r="EC113" s="188" t="str">
        <f t="shared" si="1621"/>
        <v/>
      </c>
      <c r="ED113" s="188" t="str">
        <f>IF((EC113&lt;&gt;""),IF(OR(EC138+EE138&lt;&gt;ED138+EF138,PrSettings!$M$4="●"),((EC138+EE138-ED138-EF138)=(DZ113-EA113))*(EC113=1),0),"")</f>
        <v/>
      </c>
      <c r="EE113" s="188" t="str">
        <f t="shared" si="1647"/>
        <v/>
      </c>
      <c r="EF113" s="188" t="str">
        <f>IF(EC113&lt;&gt;"",IF(EB138,0,IF(ABS(EC138+EE138-ED138-EF138)&gt;=PrSettings!$M$7,(ABS(EC138+EE138-ED138-EF138-DZ113+EA113)&lt;=1)*1,IF(AND(EC113,$F113=$G113,EC138+EE138&gt;=PrSettings!$M$6),(ABS(DZ113-EC138-EE138)&lt;=1)*1,IF(AND(EC113,EC138+EE138+ED138+EF138&gt;=PrSettings!$M$8),(ABS(DZ113-EC138-EE138)+ABS(EA113-ED138-EF138)&lt;=1)*1,"")))),"")</f>
        <v/>
      </c>
      <c r="EG113" s="209" t="str">
        <f>IF(($C$107&amp;$C$108&amp;$C$109&amp;$C$110&amp;$C$111&amp;$C$112&amp;$C$113&amp;$C$114&amp;$E$107&amp;$E$108&amp;$E$109&amp;$E$110&amp;$E$111&amp;$E$112&amp;$E$113&amp;$E$114&lt;&gt;"")*(DV$107&amp;DV$108&amp;DV$109&amp;DV$110&amp;DV$111&amp;DV$112&amp;DV$113&amp;DV$114&amp;DX$107&amp;DX$108&amp;DX$109&amp;DX$110&amp;DX$111&amp;DX$112&amp;DX$113&amp;DX$114&lt;&gt;"")*(DV113&amp;DX113&lt;&gt;""),IF(EB102&lt;&gt;1,0,COUNTIF($B$107:$B$114,DV113)+COUNTIF($D$107:$D$114,DV113))+IF(EB103&lt;&gt;1,0,COUNTIF($B$107:$B$114,DX113)+COUNTIF($D$107:$D$114,DX113)),"")</f>
        <v/>
      </c>
      <c r="EI113" s="221"/>
      <c r="EJ113" s="187" t="str">
        <f>IF(EI113="","",VLOOKUP(EI113,Language!$D$5:$E$100,2,0))</f>
        <v/>
      </c>
      <c r="EK113" s="222"/>
      <c r="EL113" s="187" t="str">
        <f>IF(EK113="","",VLOOKUP(EK113,Language!$D$5:$E$100,2,0))</f>
        <v/>
      </c>
      <c r="EM113" s="222"/>
      <c r="EN113" s="222"/>
      <c r="EO113" s="303">
        <f>COUNTIF(EI$116:EI$119,EK118)+COUNTIF(EK$116:EK$119,EK118)</f>
        <v>0</v>
      </c>
      <c r="EP113" s="188" t="str">
        <f t="shared" si="1622"/>
        <v/>
      </c>
      <c r="EQ113" s="188" t="str">
        <f>IF((EP113&lt;&gt;""),IF(OR(EP138+ER138&lt;&gt;EQ138+ES138,PrSettings!$M$4="●"),((EP138+ER138-EQ138-ES138)=(EM113-EN113))*(EP113=1),0),"")</f>
        <v/>
      </c>
      <c r="ER113" s="188" t="str">
        <f t="shared" si="1648"/>
        <v/>
      </c>
      <c r="ES113" s="188" t="str">
        <f>IF(EP113&lt;&gt;"",IF(EO138,0,IF(ABS(EP138+ER138-EQ138-ES138)&gt;=PrSettings!$M$7,(ABS(EP138+ER138-EQ138-ES138-EM113+EN113)&lt;=1)*1,IF(AND(EP113,$F113=$G113,EP138+ER138&gt;=PrSettings!$M$6),(ABS(EM113-EP138-ER138)&lt;=1)*1,IF(AND(EP113,EP138+ER138+EQ138+ES138&gt;=PrSettings!$M$8),(ABS(EM113-EP138-ER138)+ABS(EN113-EQ138-ES138)&lt;=1)*1,"")))),"")</f>
        <v/>
      </c>
      <c r="ET113" s="209" t="str">
        <f>IF(($C$107&amp;$C$108&amp;$C$109&amp;$C$110&amp;$C$111&amp;$C$112&amp;$C$113&amp;$C$114&amp;$E$107&amp;$E$108&amp;$E$109&amp;$E$110&amp;$E$111&amp;$E$112&amp;$E$113&amp;$E$114&lt;&gt;"")*(EI$107&amp;EI$108&amp;EI$109&amp;EI$110&amp;EI$111&amp;EI$112&amp;EI$113&amp;EI$114&amp;EK$107&amp;EK$108&amp;EK$109&amp;EK$110&amp;EK$111&amp;EK$112&amp;EK$113&amp;EK$114&lt;&gt;"")*(EI113&amp;EK113&lt;&gt;""),IF(EO102&lt;&gt;1,0,COUNTIF($B$107:$B$114,EI113)+COUNTIF($D$107:$D$114,EI113))+IF(EO103&lt;&gt;1,0,COUNTIF($B$107:$B$114,EK113)+COUNTIF($D$107:$D$114,EK113)),"")</f>
        <v/>
      </c>
      <c r="EV113" s="221"/>
      <c r="EW113" s="187" t="str">
        <f>IF(EV113="","",VLOOKUP(EV113,Language!$D$5:$E$100,2,0))</f>
        <v/>
      </c>
      <c r="EX113" s="222"/>
      <c r="EY113" s="187" t="str">
        <f>IF(EX113="","",VLOOKUP(EX113,Language!$D$5:$E$100,2,0))</f>
        <v/>
      </c>
      <c r="EZ113" s="222"/>
      <c r="FA113" s="222"/>
      <c r="FB113" s="303">
        <f>COUNTIF(EV$116:EV$119,EX118)+COUNTIF(EX$116:EX$119,EX118)</f>
        <v>0</v>
      </c>
      <c r="FC113" s="188" t="str">
        <f t="shared" si="1623"/>
        <v/>
      </c>
      <c r="FD113" s="188" t="str">
        <f>IF((FC113&lt;&gt;""),IF(OR(FC138+FE138&lt;&gt;FD138+FF138,PrSettings!$M$4="●"),((FC138+FE138-FD138-FF138)=(EZ113-FA113))*(FC113=1),0),"")</f>
        <v/>
      </c>
      <c r="FE113" s="188" t="str">
        <f t="shared" si="1649"/>
        <v/>
      </c>
      <c r="FF113" s="188" t="str">
        <f>IF(FC113&lt;&gt;"",IF(FB138,0,IF(ABS(FC138+FE138-FD138-FF138)&gt;=PrSettings!$M$7,(ABS(FC138+FE138-FD138-FF138-EZ113+FA113)&lt;=1)*1,IF(AND(FC113,$F113=$G113,FC138+FE138&gt;=PrSettings!$M$6),(ABS(EZ113-FC138-FE138)&lt;=1)*1,IF(AND(FC113,FC138+FE138+FD138+FF138&gt;=PrSettings!$M$8),(ABS(EZ113-FC138-FE138)+ABS(FA113-FD138-FF138)&lt;=1)*1,"")))),"")</f>
        <v/>
      </c>
      <c r="FG113" s="209" t="str">
        <f>IF(($C$107&amp;$C$108&amp;$C$109&amp;$C$110&amp;$C$111&amp;$C$112&amp;$C$113&amp;$C$114&amp;$E$107&amp;$E$108&amp;$E$109&amp;$E$110&amp;$E$111&amp;$E$112&amp;$E$113&amp;$E$114&lt;&gt;"")*(EV$107&amp;EV$108&amp;EV$109&amp;EV$110&amp;EV$111&amp;EV$112&amp;EV$113&amp;EV$114&amp;EX$107&amp;EX$108&amp;EX$109&amp;EX$110&amp;EX$111&amp;EX$112&amp;EX$113&amp;EX$114&lt;&gt;"")*(EV113&amp;EX113&lt;&gt;""),IF(FB102&lt;&gt;1,0,COUNTIF($B$107:$B$114,EV113)+COUNTIF($D$107:$D$114,EV113))+IF(FB103&lt;&gt;1,0,COUNTIF($B$107:$B$114,EX113)+COUNTIF($D$107:$D$114,EX113)),"")</f>
        <v/>
      </c>
      <c r="FI113" s="221"/>
      <c r="FJ113" s="187" t="str">
        <f>IF(FI113="","",VLOOKUP(FI113,Language!$D$5:$E$100,2,0))</f>
        <v/>
      </c>
      <c r="FK113" s="222"/>
      <c r="FL113" s="187" t="str">
        <f>IF(FK113="","",VLOOKUP(FK113,Language!$D$5:$E$100,2,0))</f>
        <v/>
      </c>
      <c r="FM113" s="222"/>
      <c r="FN113" s="222"/>
      <c r="FO113" s="303">
        <f>COUNTIF(FI$116:FI$119,FK118)+COUNTIF(FK$116:FK$119,FK118)</f>
        <v>0</v>
      </c>
      <c r="FP113" s="188" t="str">
        <f t="shared" si="1624"/>
        <v/>
      </c>
      <c r="FQ113" s="188" t="str">
        <f>IF((FP113&lt;&gt;""),IF(OR(FP138+FR138&lt;&gt;FQ138+FS138,PrSettings!$M$4="●"),((FP138+FR138-FQ138-FS138)=(FM113-FN113))*(FP113=1),0),"")</f>
        <v/>
      </c>
      <c r="FR113" s="188" t="str">
        <f t="shared" si="1650"/>
        <v/>
      </c>
      <c r="FS113" s="188" t="str">
        <f>IF(FP113&lt;&gt;"",IF(FO138,0,IF(ABS(FP138+FR138-FQ138-FS138)&gt;=PrSettings!$M$7,(ABS(FP138+FR138-FQ138-FS138-FM113+FN113)&lt;=1)*1,IF(AND(FP113,$F113=$G113,FP138+FR138&gt;=PrSettings!$M$6),(ABS(FM113-FP138-FR138)&lt;=1)*1,IF(AND(FP113,FP138+FR138+FQ138+FS138&gt;=PrSettings!$M$8),(ABS(FM113-FP138-FR138)+ABS(FN113-FQ138-FS138)&lt;=1)*1,"")))),"")</f>
        <v/>
      </c>
      <c r="FT113" s="209" t="str">
        <f>IF(($C$107&amp;$C$108&amp;$C$109&amp;$C$110&amp;$C$111&amp;$C$112&amp;$C$113&amp;$C$114&amp;$E$107&amp;$E$108&amp;$E$109&amp;$E$110&amp;$E$111&amp;$E$112&amp;$E$113&amp;$E$114&lt;&gt;"")*(FI$107&amp;FI$108&amp;FI$109&amp;FI$110&amp;FI$111&amp;FI$112&amp;FI$113&amp;FI$114&amp;FK$107&amp;FK$108&amp;FK$109&amp;FK$110&amp;FK$111&amp;FK$112&amp;FK$113&amp;FK$114&lt;&gt;"")*(FI113&amp;FK113&lt;&gt;""),IF(FO102&lt;&gt;1,0,COUNTIF($B$107:$B$114,FI113)+COUNTIF($D$107:$D$114,FI113))+IF(FO103&lt;&gt;1,0,COUNTIF($B$107:$B$114,FK113)+COUNTIF($D$107:$D$114,FK113)),"")</f>
        <v/>
      </c>
      <c r="FV113" s="221"/>
      <c r="FW113" s="187" t="str">
        <f>IF(FV113="","",VLOOKUP(FV113,Language!$D$5:$E$100,2,0))</f>
        <v/>
      </c>
      <c r="FX113" s="222"/>
      <c r="FY113" s="187" t="str">
        <f>IF(FX113="","",VLOOKUP(FX113,Language!$D$5:$E$100,2,0))</f>
        <v/>
      </c>
      <c r="FZ113" s="222"/>
      <c r="GA113" s="222"/>
      <c r="GB113" s="303">
        <f>COUNTIF(FV$116:FV$119,FX118)+COUNTIF(FX$116:FX$119,FX118)</f>
        <v>0</v>
      </c>
      <c r="GC113" s="188" t="str">
        <f t="shared" si="1625"/>
        <v/>
      </c>
      <c r="GD113" s="188" t="str">
        <f>IF((GC113&lt;&gt;""),IF(OR(GC138+GE138&lt;&gt;GD138+GF138,PrSettings!$M$4="●"),((GC138+GE138-GD138-GF138)=(FZ113-GA113))*(GC113=1),0),"")</f>
        <v/>
      </c>
      <c r="GE113" s="188" t="str">
        <f t="shared" si="1651"/>
        <v/>
      </c>
      <c r="GF113" s="188" t="str">
        <f>IF(GC113&lt;&gt;"",IF(GB138,0,IF(ABS(GC138+GE138-GD138-GF138)&gt;=PrSettings!$M$7,(ABS(GC138+GE138-GD138-GF138-FZ113+GA113)&lt;=1)*1,IF(AND(GC113,$F113=$G113,GC138+GE138&gt;=PrSettings!$M$6),(ABS(FZ113-GC138-GE138)&lt;=1)*1,IF(AND(GC113,GC138+GE138+GD138+GF138&gt;=PrSettings!$M$8),(ABS(FZ113-GC138-GE138)+ABS(GA113-GD138-GF138)&lt;=1)*1,"")))),"")</f>
        <v/>
      </c>
      <c r="GG113" s="209" t="str">
        <f>IF(($C$107&amp;$C$108&amp;$C$109&amp;$C$110&amp;$C$111&amp;$C$112&amp;$C$113&amp;$C$114&amp;$E$107&amp;$E$108&amp;$E$109&amp;$E$110&amp;$E$111&amp;$E$112&amp;$E$113&amp;$E$114&lt;&gt;"")*(FV$107&amp;FV$108&amp;FV$109&amp;FV$110&amp;FV$111&amp;FV$112&amp;FV$113&amp;FV$114&amp;FX$107&amp;FX$108&amp;FX$109&amp;FX$110&amp;FX$111&amp;FX$112&amp;FX$113&amp;FX$114&lt;&gt;"")*(FV113&amp;FX113&lt;&gt;""),IF(GB102&lt;&gt;1,0,COUNTIF($B$107:$B$114,FV113)+COUNTIF($D$107:$D$114,FV113))+IF(GB103&lt;&gt;1,0,COUNTIF($B$107:$B$114,FX113)+COUNTIF($D$107:$D$114,FX113)),"")</f>
        <v/>
      </c>
      <c r="GI113" s="221"/>
      <c r="GJ113" s="187" t="str">
        <f>IF(GI113="","",VLOOKUP(GI113,Language!$D$5:$E$100,2,0))</f>
        <v/>
      </c>
      <c r="GK113" s="222"/>
      <c r="GL113" s="187" t="str">
        <f>IF(GK113="","",VLOOKUP(GK113,Language!$D$5:$E$100,2,0))</f>
        <v/>
      </c>
      <c r="GM113" s="222"/>
      <c r="GN113" s="222"/>
      <c r="GO113" s="303">
        <f>COUNTIF(GI$116:GI$119,GK118)+COUNTIF(GK$116:GK$119,GK118)</f>
        <v>0</v>
      </c>
      <c r="GP113" s="188" t="str">
        <f t="shared" si="1626"/>
        <v/>
      </c>
      <c r="GQ113" s="188" t="str">
        <f>IF((GP113&lt;&gt;""),IF(OR(GP138+GR138&lt;&gt;GQ138+GS138,PrSettings!$M$4="●"),((GP138+GR138-GQ138-GS138)=(GM113-GN113))*(GP113=1),0),"")</f>
        <v/>
      </c>
      <c r="GR113" s="188" t="str">
        <f t="shared" si="1652"/>
        <v/>
      </c>
      <c r="GS113" s="188" t="str">
        <f>IF(GP113&lt;&gt;"",IF(GO138,0,IF(ABS(GP138+GR138-GQ138-GS138)&gt;=PrSettings!$M$7,(ABS(GP138+GR138-GQ138-GS138-GM113+GN113)&lt;=1)*1,IF(AND(GP113,$F113=$G113,GP138+GR138&gt;=PrSettings!$M$6),(ABS(GM113-GP138-GR138)&lt;=1)*1,IF(AND(GP113,GP138+GR138+GQ138+GS138&gt;=PrSettings!$M$8),(ABS(GM113-GP138-GR138)+ABS(GN113-GQ138-GS138)&lt;=1)*1,"")))),"")</f>
        <v/>
      </c>
      <c r="GT113" s="209" t="str">
        <f>IF(($C$107&amp;$C$108&amp;$C$109&amp;$C$110&amp;$C$111&amp;$C$112&amp;$C$113&amp;$C$114&amp;$E$107&amp;$E$108&amp;$E$109&amp;$E$110&amp;$E$111&amp;$E$112&amp;$E$113&amp;$E$114&lt;&gt;"")*(GI$107&amp;GI$108&amp;GI$109&amp;GI$110&amp;GI$111&amp;GI$112&amp;GI$113&amp;GI$114&amp;GK$107&amp;GK$108&amp;GK$109&amp;GK$110&amp;GK$111&amp;GK$112&amp;GK$113&amp;GK$114&lt;&gt;"")*(GI113&amp;GK113&lt;&gt;""),IF(GO102&lt;&gt;1,0,COUNTIF($B$107:$B$114,GI113)+COUNTIF($D$107:$D$114,GI113))+IF(GO103&lt;&gt;1,0,COUNTIF($B$107:$B$114,GK113)+COUNTIF($D$107:$D$114,GK113)),"")</f>
        <v/>
      </c>
      <c r="GV113" s="221"/>
      <c r="GW113" s="187" t="str">
        <f>IF(GV113="","",VLOOKUP(GV113,Language!$D$5:$E$100,2,0))</f>
        <v/>
      </c>
      <c r="GX113" s="222"/>
      <c r="GY113" s="187" t="str">
        <f>IF(GX113="","",VLOOKUP(GX113,Language!$D$5:$E$100,2,0))</f>
        <v/>
      </c>
      <c r="GZ113" s="222"/>
      <c r="HA113" s="222"/>
      <c r="HB113" s="303">
        <f>COUNTIF(GV$116:GV$119,GX118)+COUNTIF(GX$116:GX$119,GX118)</f>
        <v>0</v>
      </c>
      <c r="HC113" s="188" t="str">
        <f t="shared" si="1627"/>
        <v/>
      </c>
      <c r="HD113" s="188" t="str">
        <f>IF((HC113&lt;&gt;""),IF(OR(HC138+HE138&lt;&gt;HD138+HF138,PrSettings!$M$4="●"),((HC138+HE138-HD138-HF138)=(GZ113-HA113))*(HC113=1),0),"")</f>
        <v/>
      </c>
      <c r="HE113" s="188" t="str">
        <f t="shared" si="1653"/>
        <v/>
      </c>
      <c r="HF113" s="188" t="str">
        <f>IF(HC113&lt;&gt;"",IF(HB138,0,IF(ABS(HC138+HE138-HD138-HF138)&gt;=PrSettings!$M$7,(ABS(HC138+HE138-HD138-HF138-GZ113+HA113)&lt;=1)*1,IF(AND(HC113,$F113=$G113,HC138+HE138&gt;=PrSettings!$M$6),(ABS(GZ113-HC138-HE138)&lt;=1)*1,IF(AND(HC113,HC138+HE138+HD138+HF138&gt;=PrSettings!$M$8),(ABS(GZ113-HC138-HE138)+ABS(HA113-HD138-HF138)&lt;=1)*1,"")))),"")</f>
        <v/>
      </c>
      <c r="HG113" s="209" t="str">
        <f>IF(($C$107&amp;$C$108&amp;$C$109&amp;$C$110&amp;$C$111&amp;$C$112&amp;$C$113&amp;$C$114&amp;$E$107&amp;$E$108&amp;$E$109&amp;$E$110&amp;$E$111&amp;$E$112&amp;$E$113&amp;$E$114&lt;&gt;"")*(GV$107&amp;GV$108&amp;GV$109&amp;GV$110&amp;GV$111&amp;GV$112&amp;GV$113&amp;GV$114&amp;GX$107&amp;GX$108&amp;GX$109&amp;GX$110&amp;GX$111&amp;GX$112&amp;GX$113&amp;GX$114&lt;&gt;"")*(GV113&amp;GX113&lt;&gt;""),IF(HB102&lt;&gt;1,0,COUNTIF($B$107:$B$114,GV113)+COUNTIF($D$107:$D$114,GV113))+IF(HB103&lt;&gt;1,0,COUNTIF($B$107:$B$114,GX113)+COUNTIF($D$107:$D$114,GX113)),"")</f>
        <v/>
      </c>
      <c r="HI113" s="221"/>
      <c r="HJ113" s="187" t="str">
        <f>IF(HI113="","",VLOOKUP(HI113,Language!$D$5:$E$100,2,0))</f>
        <v/>
      </c>
      <c r="HK113" s="222"/>
      <c r="HL113" s="187" t="str">
        <f>IF(HK113="","",VLOOKUP(HK113,Language!$D$5:$E$100,2,0))</f>
        <v/>
      </c>
      <c r="HM113" s="222"/>
      <c r="HN113" s="222"/>
      <c r="HO113" s="303">
        <f>COUNTIF(HI$116:HI$119,HK118)+COUNTIF(HK$116:HK$119,HK118)</f>
        <v>0</v>
      </c>
      <c r="HP113" s="188" t="str">
        <f t="shared" si="1628"/>
        <v/>
      </c>
      <c r="HQ113" s="188" t="str">
        <f>IF((HP113&lt;&gt;""),IF(OR(HP138+HR138&lt;&gt;HQ138+HS138,PrSettings!$M$4="●"),((HP138+HR138-HQ138-HS138)=(HM113-HN113))*(HP113=1),0),"")</f>
        <v/>
      </c>
      <c r="HR113" s="188" t="str">
        <f t="shared" si="1654"/>
        <v/>
      </c>
      <c r="HS113" s="188" t="str">
        <f>IF(HP113&lt;&gt;"",IF(HO138,0,IF(ABS(HP138+HR138-HQ138-HS138)&gt;=PrSettings!$M$7,(ABS(HP138+HR138-HQ138-HS138-HM113+HN113)&lt;=1)*1,IF(AND(HP113,$F113=$G113,HP138+HR138&gt;=PrSettings!$M$6),(ABS(HM113-HP138-HR138)&lt;=1)*1,IF(AND(HP113,HP138+HR138+HQ138+HS138&gt;=PrSettings!$M$8),(ABS(HM113-HP138-HR138)+ABS(HN113-HQ138-HS138)&lt;=1)*1,"")))),"")</f>
        <v/>
      </c>
      <c r="HT113" s="209" t="str">
        <f>IF(($C$107&amp;$C$108&amp;$C$109&amp;$C$110&amp;$C$111&amp;$C$112&amp;$C$113&amp;$C$114&amp;$E$107&amp;$E$108&amp;$E$109&amp;$E$110&amp;$E$111&amp;$E$112&amp;$E$113&amp;$E$114&lt;&gt;"")*(HI$107&amp;HI$108&amp;HI$109&amp;HI$110&amp;HI$111&amp;HI$112&amp;HI$113&amp;HI$114&amp;HK$107&amp;HK$108&amp;HK$109&amp;HK$110&amp;HK$111&amp;HK$112&amp;HK$113&amp;HK$114&lt;&gt;"")*(HI113&amp;HK113&lt;&gt;""),IF(HO102&lt;&gt;1,0,COUNTIF($B$107:$B$114,HI113)+COUNTIF($D$107:$D$114,HI113))+IF(HO103&lt;&gt;1,0,COUNTIF($B$107:$B$114,HK113)+COUNTIF($D$107:$D$114,HK113)),"")</f>
        <v/>
      </c>
      <c r="HV113" s="221"/>
      <c r="HW113" s="187" t="str">
        <f>IF(HV113="","",VLOOKUP(HV113,Language!$D$5:$E$100,2,0))</f>
        <v/>
      </c>
      <c r="HX113" s="222"/>
      <c r="HY113" s="187" t="str">
        <f>IF(HX113="","",VLOOKUP(HX113,Language!$D$5:$E$100,2,0))</f>
        <v/>
      </c>
      <c r="HZ113" s="222"/>
      <c r="IA113" s="222"/>
      <c r="IB113" s="303">
        <f>COUNTIF(HV$116:HV$119,HX118)+COUNTIF(HX$116:HX$119,HX118)</f>
        <v>0</v>
      </c>
      <c r="IC113" s="188" t="str">
        <f t="shared" si="1629"/>
        <v/>
      </c>
      <c r="ID113" s="188" t="str">
        <f>IF((IC113&lt;&gt;""),IF(OR(IC138+IE138&lt;&gt;ID138+IF138,PrSettings!$M$4="●"),((IC138+IE138-ID138-IF138)=(HZ113-IA113))*(IC113=1),0),"")</f>
        <v/>
      </c>
      <c r="IE113" s="188" t="str">
        <f t="shared" si="1655"/>
        <v/>
      </c>
      <c r="IF113" s="188" t="str">
        <f>IF(IC113&lt;&gt;"",IF(IB138,0,IF(ABS(IC138+IE138-ID138-IF138)&gt;=PrSettings!$M$7,(ABS(IC138+IE138-ID138-IF138-HZ113+IA113)&lt;=1)*1,IF(AND(IC113,$F113=$G113,IC138+IE138&gt;=PrSettings!$M$6),(ABS(HZ113-IC138-IE138)&lt;=1)*1,IF(AND(IC113,IC138+IE138+ID138+IF138&gt;=PrSettings!$M$8),(ABS(HZ113-IC138-IE138)+ABS(IA113-ID138-IF138)&lt;=1)*1,"")))),"")</f>
        <v/>
      </c>
      <c r="IG113" s="209" t="str">
        <f>IF(($C$107&amp;$C$108&amp;$C$109&amp;$C$110&amp;$C$111&amp;$C$112&amp;$C$113&amp;$C$114&amp;$E$107&amp;$E$108&amp;$E$109&amp;$E$110&amp;$E$111&amp;$E$112&amp;$E$113&amp;$E$114&lt;&gt;"")*(HV$107&amp;HV$108&amp;HV$109&amp;HV$110&amp;HV$111&amp;HV$112&amp;HV$113&amp;HV$114&amp;HX$107&amp;HX$108&amp;HX$109&amp;HX$110&amp;HX$111&amp;HX$112&amp;HX$113&amp;HX$114&lt;&gt;"")*(HV113&amp;HX113&lt;&gt;""),IF(IB102&lt;&gt;1,0,COUNTIF($B$107:$B$114,HV113)+COUNTIF($D$107:$D$114,HV113))+IF(IB103&lt;&gt;1,0,COUNTIF($B$107:$B$114,HX113)+COUNTIF($D$107:$D$114,HX113)),"")</f>
        <v/>
      </c>
      <c r="II113" s="221"/>
      <c r="IJ113" s="187" t="str">
        <f>IF(II113="","",VLOOKUP(II113,Language!$D$5:$E$100,2,0))</f>
        <v/>
      </c>
      <c r="IK113" s="222"/>
      <c r="IL113" s="187" t="str">
        <f>IF(IK113="","",VLOOKUP(IK113,Language!$D$5:$E$100,2,0))</f>
        <v/>
      </c>
      <c r="IM113" s="222"/>
      <c r="IN113" s="222"/>
      <c r="IO113" s="303">
        <f>COUNTIF(II$116:II$119,IK118)+COUNTIF(IK$116:IK$119,IK118)</f>
        <v>0</v>
      </c>
      <c r="IP113" s="188" t="str">
        <f t="shared" si="1630"/>
        <v/>
      </c>
      <c r="IQ113" s="188" t="str">
        <f>IF((IP113&lt;&gt;""),IF(OR(IP138+IR138&lt;&gt;IQ138+IS138,PrSettings!$M$4="●"),((IP138+IR138-IQ138-IS138)=(IM113-IN113))*(IP113=1),0),"")</f>
        <v/>
      </c>
      <c r="IR113" s="188" t="str">
        <f t="shared" si="1656"/>
        <v/>
      </c>
      <c r="IS113" s="188" t="str">
        <f>IF(IP113&lt;&gt;"",IF(IO138,0,IF(ABS(IP138+IR138-IQ138-IS138)&gt;=PrSettings!$M$7,(ABS(IP138+IR138-IQ138-IS138-IM113+IN113)&lt;=1)*1,IF(AND(IP113,$F113=$G113,IP138+IR138&gt;=PrSettings!$M$6),(ABS(IM113-IP138-IR138)&lt;=1)*1,IF(AND(IP113,IP138+IR138+IQ138+IS138&gt;=PrSettings!$M$8),(ABS(IM113-IP138-IR138)+ABS(IN113-IQ138-IS138)&lt;=1)*1,"")))),"")</f>
        <v/>
      </c>
      <c r="IT113" s="209" t="str">
        <f>IF(($C$107&amp;$C$108&amp;$C$109&amp;$C$110&amp;$C$111&amp;$C$112&amp;$C$113&amp;$C$114&amp;$E$107&amp;$E$108&amp;$E$109&amp;$E$110&amp;$E$111&amp;$E$112&amp;$E$113&amp;$E$114&lt;&gt;"")*(II$107&amp;II$108&amp;II$109&amp;II$110&amp;II$111&amp;II$112&amp;II$113&amp;II$114&amp;IK$107&amp;IK$108&amp;IK$109&amp;IK$110&amp;IK$111&amp;IK$112&amp;IK$113&amp;IK$114&lt;&gt;"")*(II113&amp;IK113&lt;&gt;""),IF(IO102&lt;&gt;1,0,COUNTIF($B$107:$B$114,II113)+COUNTIF($D$107:$D$114,II113))+IF(IO103&lt;&gt;1,0,COUNTIF($B$107:$B$114,IK113)+COUNTIF($D$107:$D$114,IK113)),"")</f>
        <v/>
      </c>
      <c r="IV113" s="221"/>
      <c r="IW113" s="187" t="str">
        <f>IF(IV113="","",VLOOKUP(IV113,Language!$D$5:$E$100,2,0))</f>
        <v/>
      </c>
      <c r="IX113" s="222"/>
      <c r="IY113" s="187" t="str">
        <f>IF(IX113="","",VLOOKUP(IX113,Language!$D$5:$E$100,2,0))</f>
        <v/>
      </c>
      <c r="IZ113" s="222"/>
      <c r="JA113" s="222"/>
      <c r="JB113" s="303">
        <f>COUNTIF(IV$116:IV$119,IX118)+COUNTIF(IX$116:IX$119,IX118)</f>
        <v>0</v>
      </c>
      <c r="JC113" s="188" t="str">
        <f t="shared" si="1631"/>
        <v/>
      </c>
      <c r="JD113" s="188" t="str">
        <f>IF((JC113&lt;&gt;""),IF(OR(JC138+JE138&lt;&gt;JD138+JF138,PrSettings!$M$4="●"),((JC138+JE138-JD138-JF138)=(IZ113-JA113))*(JC113=1),0),"")</f>
        <v/>
      </c>
      <c r="JE113" s="188" t="str">
        <f t="shared" si="1657"/>
        <v/>
      </c>
      <c r="JF113" s="188" t="str">
        <f>IF(JC113&lt;&gt;"",IF(JB138,0,IF(ABS(JC138+JE138-JD138-JF138)&gt;=PrSettings!$M$7,(ABS(JC138+JE138-JD138-JF138-IZ113+JA113)&lt;=1)*1,IF(AND(JC113,$F113=$G113,JC138+JE138&gt;=PrSettings!$M$6),(ABS(IZ113-JC138-JE138)&lt;=1)*1,IF(AND(JC113,JC138+JE138+JD138+JF138&gt;=PrSettings!$M$8),(ABS(IZ113-JC138-JE138)+ABS(JA113-JD138-JF138)&lt;=1)*1,"")))),"")</f>
        <v/>
      </c>
      <c r="JG113" s="209" t="str">
        <f>IF(($C$107&amp;$C$108&amp;$C$109&amp;$C$110&amp;$C$111&amp;$C$112&amp;$C$113&amp;$C$114&amp;$E$107&amp;$E$108&amp;$E$109&amp;$E$110&amp;$E$111&amp;$E$112&amp;$E$113&amp;$E$114&lt;&gt;"")*(IV$107&amp;IV$108&amp;IV$109&amp;IV$110&amp;IV$111&amp;IV$112&amp;IV$113&amp;IV$114&amp;IX$107&amp;IX$108&amp;IX$109&amp;IX$110&amp;IX$111&amp;IX$112&amp;IX$113&amp;IX$114&lt;&gt;"")*(IV113&amp;IX113&lt;&gt;""),IF(JB102&lt;&gt;1,0,COUNTIF($B$107:$B$114,IV113)+COUNTIF($D$107:$D$114,IV113))+IF(JB103&lt;&gt;1,0,COUNTIF($B$107:$B$114,IX113)+COUNTIF($D$107:$D$114,IX113)),"")</f>
        <v/>
      </c>
      <c r="JI113" s="221"/>
      <c r="JJ113" s="187" t="str">
        <f>IF(JI113="","",VLOOKUP(JI113,Language!$D$5:$E$100,2,0))</f>
        <v/>
      </c>
      <c r="JK113" s="222"/>
      <c r="JL113" s="187" t="str">
        <f>IF(JK113="","",VLOOKUP(JK113,Language!$D$5:$E$100,2,0))</f>
        <v/>
      </c>
      <c r="JM113" s="222"/>
      <c r="JN113" s="222"/>
      <c r="JO113" s="303">
        <f>COUNTIF(JI$116:JI$119,JK118)+COUNTIF(JK$116:JK$119,JK118)</f>
        <v>0</v>
      </c>
      <c r="JP113" s="188" t="str">
        <f t="shared" si="1632"/>
        <v/>
      </c>
      <c r="JQ113" s="188" t="str">
        <f>IF((JP113&lt;&gt;""),IF(OR(JP138+JR138&lt;&gt;JQ138+JS138,PrSettings!$M$4="●"),((JP138+JR138-JQ138-JS138)=(JM113-JN113))*(JP113=1),0),"")</f>
        <v/>
      </c>
      <c r="JR113" s="188" t="str">
        <f t="shared" si="1658"/>
        <v/>
      </c>
      <c r="JS113" s="188" t="str">
        <f>IF(JP113&lt;&gt;"",IF(JO138,0,IF(ABS(JP138+JR138-JQ138-JS138)&gt;=PrSettings!$M$7,(ABS(JP138+JR138-JQ138-JS138-JM113+JN113)&lt;=1)*1,IF(AND(JP113,$F113=$G113,JP138+JR138&gt;=PrSettings!$M$6),(ABS(JM113-JP138-JR138)&lt;=1)*1,IF(AND(JP113,JP138+JR138+JQ138+JS138&gt;=PrSettings!$M$8),(ABS(JM113-JP138-JR138)+ABS(JN113-JQ138-JS138)&lt;=1)*1,"")))),"")</f>
        <v/>
      </c>
      <c r="JT113" s="209" t="str">
        <f>IF(($C$107&amp;$C$108&amp;$C$109&amp;$C$110&amp;$C$111&amp;$C$112&amp;$C$113&amp;$C$114&amp;$E$107&amp;$E$108&amp;$E$109&amp;$E$110&amp;$E$111&amp;$E$112&amp;$E$113&amp;$E$114&lt;&gt;"")*(JI$107&amp;JI$108&amp;JI$109&amp;JI$110&amp;JI$111&amp;JI$112&amp;JI$113&amp;JI$114&amp;JK$107&amp;JK$108&amp;JK$109&amp;JK$110&amp;JK$111&amp;JK$112&amp;JK$113&amp;JK$114&lt;&gt;"")*(JI113&amp;JK113&lt;&gt;""),IF(JO102&lt;&gt;1,0,COUNTIF($B$107:$B$114,JI113)+COUNTIF($D$107:$D$114,JI113))+IF(JO103&lt;&gt;1,0,COUNTIF($B$107:$B$114,JK113)+COUNTIF($D$107:$D$114,JK113)),"")</f>
        <v/>
      </c>
      <c r="JV113" s="221"/>
      <c r="JW113" s="187" t="str">
        <f>IF(JV113="","",VLOOKUP(JV113,Language!$D$5:$E$100,2,0))</f>
        <v/>
      </c>
      <c r="JX113" s="222"/>
      <c r="JY113" s="187" t="str">
        <f>IF(JX113="","",VLOOKUP(JX113,Language!$D$5:$E$100,2,0))</f>
        <v/>
      </c>
      <c r="JZ113" s="222"/>
      <c r="KA113" s="222"/>
      <c r="KB113" s="303">
        <f>COUNTIF(JV$116:JV$119,JX118)+COUNTIF(JX$116:JX$119,JX118)</f>
        <v>0</v>
      </c>
      <c r="KC113" s="188" t="str">
        <f t="shared" si="1633"/>
        <v/>
      </c>
      <c r="KD113" s="188" t="str">
        <f>IF((KC113&lt;&gt;""),IF(OR(KC138+KE138&lt;&gt;KD138+KF138,PrSettings!$M$4="●"),((KC138+KE138-KD138-KF138)=(JZ113-KA113))*(KC113=1),0),"")</f>
        <v/>
      </c>
      <c r="KE113" s="188" t="str">
        <f t="shared" si="1659"/>
        <v/>
      </c>
      <c r="KF113" s="188" t="str">
        <f>IF(KC113&lt;&gt;"",IF(KB138,0,IF(ABS(KC138+KE138-KD138-KF138)&gt;=PrSettings!$M$7,(ABS(KC138+KE138-KD138-KF138-JZ113+KA113)&lt;=1)*1,IF(AND(KC113,$F113=$G113,KC138+KE138&gt;=PrSettings!$M$6),(ABS(JZ113-KC138-KE138)&lt;=1)*1,IF(AND(KC113,KC138+KE138+KD138+KF138&gt;=PrSettings!$M$8),(ABS(JZ113-KC138-KE138)+ABS(KA113-KD138-KF138)&lt;=1)*1,"")))),"")</f>
        <v/>
      </c>
      <c r="KG113" s="209" t="str">
        <f>IF(($C$107&amp;$C$108&amp;$C$109&amp;$C$110&amp;$C$111&amp;$C$112&amp;$C$113&amp;$C$114&amp;$E$107&amp;$E$108&amp;$E$109&amp;$E$110&amp;$E$111&amp;$E$112&amp;$E$113&amp;$E$114&lt;&gt;"")*(JV$107&amp;JV$108&amp;JV$109&amp;JV$110&amp;JV$111&amp;JV$112&amp;JV$113&amp;JV$114&amp;JX$107&amp;JX$108&amp;JX$109&amp;JX$110&amp;JX$111&amp;JX$112&amp;JX$113&amp;JX$114&lt;&gt;"")*(JV113&amp;JX113&lt;&gt;""),IF(KB102&lt;&gt;1,0,COUNTIF($B$107:$B$114,JV113)+COUNTIF($D$107:$D$114,JV113))+IF(KB103&lt;&gt;1,0,COUNTIF($B$107:$B$114,JX113)+COUNTIF($D$107:$D$114,JX113)),"")</f>
        <v/>
      </c>
      <c r="KI113" s="221"/>
      <c r="KJ113" s="187" t="str">
        <f>IF(KI113="","",VLOOKUP(KI113,Language!$D$5:$E$100,2,0))</f>
        <v/>
      </c>
      <c r="KK113" s="222"/>
      <c r="KL113" s="187" t="str">
        <f>IF(KK113="","",VLOOKUP(KK113,Language!$D$5:$E$100,2,0))</f>
        <v/>
      </c>
      <c r="KM113" s="222"/>
      <c r="KN113" s="222"/>
      <c r="KO113" s="303">
        <f>COUNTIF(KI$116:KI$119,KK118)+COUNTIF(KK$116:KK$119,KK118)</f>
        <v>0</v>
      </c>
      <c r="KP113" s="188" t="str">
        <f t="shared" si="1634"/>
        <v/>
      </c>
      <c r="KQ113" s="188" t="str">
        <f>IF((KP113&lt;&gt;""),IF(OR(KP138+KR138&lt;&gt;KQ138+KS138,PrSettings!$M$4="●"),((KP138+KR138-KQ138-KS138)=(KM113-KN113))*(KP113=1),0),"")</f>
        <v/>
      </c>
      <c r="KR113" s="188" t="str">
        <f t="shared" si="1660"/>
        <v/>
      </c>
      <c r="KS113" s="188" t="str">
        <f>IF(KP113&lt;&gt;"",IF(KO138,0,IF(ABS(KP138+KR138-KQ138-KS138)&gt;=PrSettings!$M$7,(ABS(KP138+KR138-KQ138-KS138-KM113+KN113)&lt;=1)*1,IF(AND(KP113,$F113=$G113,KP138+KR138&gt;=PrSettings!$M$6),(ABS(KM113-KP138-KR138)&lt;=1)*1,IF(AND(KP113,KP138+KR138+KQ138+KS138&gt;=PrSettings!$M$8),(ABS(KM113-KP138-KR138)+ABS(KN113-KQ138-KS138)&lt;=1)*1,"")))),"")</f>
        <v/>
      </c>
      <c r="KT113" s="209" t="str">
        <f>IF(($C$107&amp;$C$108&amp;$C$109&amp;$C$110&amp;$C$111&amp;$C$112&amp;$C$113&amp;$C$114&amp;$E$107&amp;$E$108&amp;$E$109&amp;$E$110&amp;$E$111&amp;$E$112&amp;$E$113&amp;$E$114&lt;&gt;"")*(KI$107&amp;KI$108&amp;KI$109&amp;KI$110&amp;KI$111&amp;KI$112&amp;KI$113&amp;KI$114&amp;KK$107&amp;KK$108&amp;KK$109&amp;KK$110&amp;KK$111&amp;KK$112&amp;KK$113&amp;KK$114&lt;&gt;"")*(KI113&amp;KK113&lt;&gt;""),IF(KO102&lt;&gt;1,0,COUNTIF($B$107:$B$114,KI113)+COUNTIF($D$107:$D$114,KI113))+IF(KO103&lt;&gt;1,0,COUNTIF($B$107:$B$114,KK113)+COUNTIF($D$107:$D$114,KK113)),"")</f>
        <v/>
      </c>
      <c r="KV113" s="221"/>
      <c r="KW113" s="187" t="str">
        <f>IF(KV113="","",VLOOKUP(KV113,Language!$D$5:$E$100,2,0))</f>
        <v/>
      </c>
      <c r="KX113" s="222"/>
      <c r="KY113" s="187" t="str">
        <f>IF(KX113="","",VLOOKUP(KX113,Language!$D$5:$E$100,2,0))</f>
        <v/>
      </c>
      <c r="KZ113" s="222"/>
      <c r="LA113" s="222"/>
      <c r="LB113" s="303">
        <f>COUNTIF(KV$116:KV$119,KX118)+COUNTIF(KX$116:KX$119,KX118)</f>
        <v>0</v>
      </c>
      <c r="LC113" s="188" t="str">
        <f t="shared" si="1635"/>
        <v/>
      </c>
      <c r="LD113" s="188" t="str">
        <f>IF((LC113&lt;&gt;""),IF(OR(LC138+LE138&lt;&gt;LD138+LF138,PrSettings!$M$4="●"),((LC138+LE138-LD138-LF138)=(KZ113-LA113))*(LC113=1),0),"")</f>
        <v/>
      </c>
      <c r="LE113" s="188" t="str">
        <f t="shared" si="1661"/>
        <v/>
      </c>
      <c r="LF113" s="188" t="str">
        <f>IF(LC113&lt;&gt;"",IF(LB138,0,IF(ABS(LC138+LE138-LD138-LF138)&gt;=PrSettings!$M$7,(ABS(LC138+LE138-LD138-LF138-KZ113+LA113)&lt;=1)*1,IF(AND(LC113,$F113=$G113,LC138+LE138&gt;=PrSettings!$M$6),(ABS(KZ113-LC138-LE138)&lt;=1)*1,IF(AND(LC113,LC138+LE138+LD138+LF138&gt;=PrSettings!$M$8),(ABS(KZ113-LC138-LE138)+ABS(LA113-LD138-LF138)&lt;=1)*1,"")))),"")</f>
        <v/>
      </c>
      <c r="LG113" s="209" t="str">
        <f>IF(($C$107&amp;$C$108&amp;$C$109&amp;$C$110&amp;$C$111&amp;$C$112&amp;$C$113&amp;$C$114&amp;$E$107&amp;$E$108&amp;$E$109&amp;$E$110&amp;$E$111&amp;$E$112&amp;$E$113&amp;$E$114&lt;&gt;"")*(KV$107&amp;KV$108&amp;KV$109&amp;KV$110&amp;KV$111&amp;KV$112&amp;KV$113&amp;KV$114&amp;KX$107&amp;KX$108&amp;KX$109&amp;KX$110&amp;KX$111&amp;KX$112&amp;KX$113&amp;KX$114&lt;&gt;"")*(KV113&amp;KX113&lt;&gt;""),IF(LB102&lt;&gt;1,0,COUNTIF($B$107:$B$114,KV113)+COUNTIF($D$107:$D$114,KV113))+IF(LB103&lt;&gt;1,0,COUNTIF($B$107:$B$114,KX113)+COUNTIF($D$107:$D$114,KX113)),"")</f>
        <v/>
      </c>
      <c r="LI113" s="221"/>
      <c r="LJ113" s="187" t="str">
        <f>IF(LI113="","",VLOOKUP(LI113,Language!$D$5:$E$100,2,0))</f>
        <v/>
      </c>
      <c r="LK113" s="222"/>
      <c r="LL113" s="187" t="str">
        <f>IF(LK113="","",VLOOKUP(LK113,Language!$D$5:$E$100,2,0))</f>
        <v/>
      </c>
      <c r="LM113" s="222"/>
      <c r="LN113" s="222"/>
      <c r="LO113" s="303">
        <f>COUNTIF(LI$116:LI$119,LK118)+COUNTIF(LK$116:LK$119,LK118)</f>
        <v>0</v>
      </c>
      <c r="LP113" s="188" t="str">
        <f t="shared" si="1636"/>
        <v/>
      </c>
      <c r="LQ113" s="188" t="str">
        <f>IF((LP113&lt;&gt;""),IF(OR(LP138+LR138&lt;&gt;LQ138+LS138,PrSettings!$M$4="●"),((LP138+LR138-LQ138-LS138)=(LM113-LN113))*(LP113=1),0),"")</f>
        <v/>
      </c>
      <c r="LR113" s="188" t="str">
        <f t="shared" si="1662"/>
        <v/>
      </c>
      <c r="LS113" s="188" t="str">
        <f>IF(LP113&lt;&gt;"",IF(LO138,0,IF(ABS(LP138+LR138-LQ138-LS138)&gt;=PrSettings!$M$7,(ABS(LP138+LR138-LQ138-LS138-LM113+LN113)&lt;=1)*1,IF(AND(LP113,$F113=$G113,LP138+LR138&gt;=PrSettings!$M$6),(ABS(LM113-LP138-LR138)&lt;=1)*1,IF(AND(LP113,LP138+LR138+LQ138+LS138&gt;=PrSettings!$M$8),(ABS(LM113-LP138-LR138)+ABS(LN113-LQ138-LS138)&lt;=1)*1,"")))),"")</f>
        <v/>
      </c>
      <c r="LT113" s="209" t="str">
        <f>IF(($C$107&amp;$C$108&amp;$C$109&amp;$C$110&amp;$C$111&amp;$C$112&amp;$C$113&amp;$C$114&amp;$E$107&amp;$E$108&amp;$E$109&amp;$E$110&amp;$E$111&amp;$E$112&amp;$E$113&amp;$E$114&lt;&gt;"")*(LI$107&amp;LI$108&amp;LI$109&amp;LI$110&amp;LI$111&amp;LI$112&amp;LI$113&amp;LI$114&amp;LK$107&amp;LK$108&amp;LK$109&amp;LK$110&amp;LK$111&amp;LK$112&amp;LK$113&amp;LK$114&lt;&gt;"")*(LI113&amp;LK113&lt;&gt;""),IF(LO102&lt;&gt;1,0,COUNTIF($B$107:$B$114,LI113)+COUNTIF($D$107:$D$114,LI113))+IF(LO103&lt;&gt;1,0,COUNTIF($B$107:$B$114,LK113)+COUNTIF($D$107:$D$114,LK113)),"")</f>
        <v/>
      </c>
      <c r="LV113" s="221"/>
      <c r="LW113" s="187" t="str">
        <f>IF(LV113="","",VLOOKUP(LV113,Language!$D$5:$E$100,2,0))</f>
        <v/>
      </c>
      <c r="LX113" s="222"/>
      <c r="LY113" s="187" t="str">
        <f>IF(LX113="","",VLOOKUP(LX113,Language!$D$5:$E$100,2,0))</f>
        <v/>
      </c>
      <c r="LZ113" s="222"/>
      <c r="MA113" s="222"/>
      <c r="MB113" s="303">
        <f>COUNTIF(LV$116:LV$119,LX118)+COUNTIF(LX$116:LX$119,LX118)</f>
        <v>0</v>
      </c>
      <c r="MC113" s="188" t="str">
        <f t="shared" si="1637"/>
        <v/>
      </c>
      <c r="MD113" s="188" t="str">
        <f>IF((MC113&lt;&gt;""),IF(OR(MC138+ME138&lt;&gt;MD138+MF138,PrSettings!$M$4="●"),((MC138+ME138-MD138-MF138)=(LZ113-MA113))*(MC113=1),0),"")</f>
        <v/>
      </c>
      <c r="ME113" s="188" t="str">
        <f t="shared" si="1663"/>
        <v/>
      </c>
      <c r="MF113" s="188" t="str">
        <f>IF(MC113&lt;&gt;"",IF(MB138,0,IF(ABS(MC138+ME138-MD138-MF138)&gt;=PrSettings!$M$7,(ABS(MC138+ME138-MD138-MF138-LZ113+MA113)&lt;=1)*1,IF(AND(MC113,$F113=$G113,MC138+ME138&gt;=PrSettings!$M$6),(ABS(LZ113-MC138-ME138)&lt;=1)*1,IF(AND(MC113,MC138+ME138+MD138+MF138&gt;=PrSettings!$M$8),(ABS(LZ113-MC138-ME138)+ABS(MA113-MD138-MF138)&lt;=1)*1,"")))),"")</f>
        <v/>
      </c>
      <c r="MG113" s="209" t="str">
        <f>IF(($C$107&amp;$C$108&amp;$C$109&amp;$C$110&amp;$C$111&amp;$C$112&amp;$C$113&amp;$C$114&amp;$E$107&amp;$E$108&amp;$E$109&amp;$E$110&amp;$E$111&amp;$E$112&amp;$E$113&amp;$E$114&lt;&gt;"")*(LV$107&amp;LV$108&amp;LV$109&amp;LV$110&amp;LV$111&amp;LV$112&amp;LV$113&amp;LV$114&amp;LX$107&amp;LX$108&amp;LX$109&amp;LX$110&amp;LX$111&amp;LX$112&amp;LX$113&amp;LX$114&lt;&gt;"")*(LV113&amp;LX113&lt;&gt;""),IF(MB102&lt;&gt;1,0,COUNTIF($B$107:$B$114,LV113)+COUNTIF($D$107:$D$114,LV113))+IF(MB103&lt;&gt;1,0,COUNTIF($B$107:$B$114,LX113)+COUNTIF($D$107:$D$114,LX113)),"")</f>
        <v/>
      </c>
    </row>
    <row r="114" spans="1:345" s="22" customFormat="1">
      <c r="A114" s="183"/>
      <c r="B114" s="186" t="str">
        <f>IF(C114="","",INDEX(Groups!$C$7:$C$65,MATCH(C114,Groups!$D$7:$D$65,0)))</f>
        <v/>
      </c>
      <c r="C114" s="187" t="str">
        <f>'World Cup'!$W$60</f>
        <v/>
      </c>
      <c r="D114" s="188" t="str">
        <f>IF(E114="","",INDEX(Groups!$C$7:$C$65,MATCH(E114,Groups!$D$7:$D$65,0)))</f>
        <v/>
      </c>
      <c r="E114" s="187" t="str">
        <f>'World Cup'!$X$60</f>
        <v/>
      </c>
      <c r="F114" s="189" t="str">
        <f>IF(AND('World Cup'!$W$61&lt;&gt;"",'World Cup'!$X$61&lt;&gt;""),'World Cup'!$W$61,"")</f>
        <v/>
      </c>
      <c r="G114" s="190" t="str">
        <f>IF(AND('World Cup'!$W$61&lt;&gt;"",'World Cup'!$X$61&lt;&gt;""),'World Cup'!$X$61,"")</f>
        <v/>
      </c>
      <c r="I114" s="221"/>
      <c r="J114" s="187" t="str">
        <f>IF(I114="","",VLOOKUP(I114,Language!$D$5:$E$100,2,0))</f>
        <v/>
      </c>
      <c r="K114" s="222"/>
      <c r="L114" s="187" t="str">
        <f>IF(K114="","",VLOOKUP(K114,Language!$D$5:$E$100,2,0))</f>
        <v/>
      </c>
      <c r="M114" s="222"/>
      <c r="N114" s="222"/>
      <c r="O114" s="303">
        <f>COUNTIF(I$116:I$119,K119)+COUNTIF(K$116:K$119,K119)</f>
        <v>0</v>
      </c>
      <c r="P114" s="188" t="str">
        <f t="shared" si="1612"/>
        <v/>
      </c>
      <c r="Q114" s="188" t="str">
        <f>IF((P114&lt;&gt;""),IF(OR(P139+R139&lt;&gt;Q139+S139,PrSettings!$M$4="●"),((P139+R139-Q139-S139)=(M114-N114))*(P114=1),0),"")</f>
        <v/>
      </c>
      <c r="R114" s="188" t="str">
        <f t="shared" si="1638"/>
        <v/>
      </c>
      <c r="S114" s="188" t="str">
        <f>IF(P114&lt;&gt;"",IF(O139,0,IF(ABS(P139+R139-Q139-S139)&gt;=PrSettings!$M$7,(ABS(P139+R139-Q139-S139-M114+N114)&lt;=1)*1,IF(AND(P114,$F114=$G114,P139+R139&gt;=PrSettings!$M$6),(ABS(M114-P139-R139)&lt;=1)*1,IF(AND(P114,P139+R139+Q139+S139&gt;=PrSettings!$M$8),(ABS(M114-P139-R139)+ABS(N114-Q139-S139)&lt;=1)*1,"")))),"")</f>
        <v/>
      </c>
      <c r="T114" s="209" t="str">
        <f>IF(($C$107&amp;$C$108&amp;$C$109&amp;$C$110&amp;$C$111&amp;$C$112&amp;$C$113&amp;$C$114&amp;$E$107&amp;$E$108&amp;$E$109&amp;$E$110&amp;$E$111&amp;$E$112&amp;$E$113&amp;$E$114&lt;&gt;"")*(I$107&amp;I$108&amp;I$109&amp;I$110&amp;I$111&amp;I$112&amp;I$113&amp;I$114&amp;K$107&amp;K$108&amp;K$109&amp;K$110&amp;K$111&amp;K$112&amp;K$113&amp;K$114&lt;&gt;"")*(I114&amp;K114&lt;&gt;""),IF(O104&lt;&gt;1,0,COUNTIF($B$107:$B$114,I114)+COUNTIF($D$107:$D$114,I114))+IF(O105&lt;&gt;1,0,COUNTIF($B$107:$B$114,K114)+COUNTIF($D$107:$D$114,K114)),"")</f>
        <v/>
      </c>
      <c r="V114" s="221"/>
      <c r="W114" s="187" t="str">
        <f>IF(V114="","",VLOOKUP(V114,Language!$D$5:$E$100,2,0))</f>
        <v/>
      </c>
      <c r="X114" s="222"/>
      <c r="Y114" s="187" t="str">
        <f>IF(X114="","",VLOOKUP(X114,Language!$D$5:$E$100,2,0))</f>
        <v/>
      </c>
      <c r="Z114" s="222"/>
      <c r="AA114" s="222"/>
      <c r="AB114" s="303">
        <f>COUNTIF(V$116:V$119,X119)+COUNTIF(X$116:X$119,X119)</f>
        <v>0</v>
      </c>
      <c r="AC114" s="188" t="str">
        <f t="shared" si="1613"/>
        <v/>
      </c>
      <c r="AD114" s="188" t="str">
        <f>IF((AC114&lt;&gt;""),IF(OR(AC139+AE139&lt;&gt;AD139+AF139,PrSettings!$M$4="●"),((AC139+AE139-AD139-AF139)=(Z114-AA114))*(AC114=1),0),"")</f>
        <v/>
      </c>
      <c r="AE114" s="188" t="str">
        <f t="shared" si="1639"/>
        <v/>
      </c>
      <c r="AF114" s="188" t="str">
        <f>IF(AC114&lt;&gt;"",IF(AB139,0,IF(ABS(AC139+AE139-AD139-AF139)&gt;=PrSettings!$M$7,(ABS(AC139+AE139-AD139-AF139-Z114+AA114)&lt;=1)*1,IF(AND(AC114,$F114=$G114,AC139+AE139&gt;=PrSettings!$M$6),(ABS(Z114-AC139-AE139)&lt;=1)*1,IF(AND(AC114,AC139+AE139+AD139+AF139&gt;=PrSettings!$M$8),(ABS(Z114-AC139-AE139)+ABS(AA114-AD139-AF139)&lt;=1)*1,"")))),"")</f>
        <v/>
      </c>
      <c r="AG114" s="209" t="str">
        <f>IF(($C$107&amp;$C$108&amp;$C$109&amp;$C$110&amp;$C$111&amp;$C$112&amp;$C$113&amp;$C$114&amp;$E$107&amp;$E$108&amp;$E$109&amp;$E$110&amp;$E$111&amp;$E$112&amp;$E$113&amp;$E$114&lt;&gt;"")*(V$107&amp;V$108&amp;V$109&amp;V$110&amp;V$111&amp;V$112&amp;V$113&amp;V$114&amp;X$107&amp;X$108&amp;X$109&amp;X$110&amp;X$111&amp;X$112&amp;X$113&amp;X$114&lt;&gt;"")*(V114&amp;X114&lt;&gt;""),IF(AB104&lt;&gt;1,0,COUNTIF($B$107:$B$114,V114)+COUNTIF($D$107:$D$114,V114))+IF(AB105&lt;&gt;1,0,COUNTIF($B$107:$B$114,X114)+COUNTIF($D$107:$D$114,X114)),"")</f>
        <v/>
      </c>
      <c r="AI114" s="221"/>
      <c r="AJ114" s="187" t="str">
        <f>IF(AI114="","",VLOOKUP(AI114,Language!$D$5:$E$100,2,0))</f>
        <v/>
      </c>
      <c r="AK114" s="222"/>
      <c r="AL114" s="187" t="str">
        <f>IF(AK114="","",VLOOKUP(AK114,Language!$D$5:$E$100,2,0))</f>
        <v/>
      </c>
      <c r="AM114" s="222"/>
      <c r="AN114" s="222"/>
      <c r="AO114" s="303">
        <f>COUNTIF(AI$116:AI$119,AK119)+COUNTIF(AK$116:AK$119,AK119)</f>
        <v>0</v>
      </c>
      <c r="AP114" s="188" t="str">
        <f t="shared" si="1614"/>
        <v/>
      </c>
      <c r="AQ114" s="188" t="str">
        <f>IF((AP114&lt;&gt;""),IF(OR(AP139+AR139&lt;&gt;AQ139+AS139,PrSettings!$M$4="●"),((AP139+AR139-AQ139-AS139)=(AM114-AN114))*(AP114=1),0),"")</f>
        <v/>
      </c>
      <c r="AR114" s="188" t="str">
        <f t="shared" si="1640"/>
        <v/>
      </c>
      <c r="AS114" s="188" t="str">
        <f>IF(AP114&lt;&gt;"",IF(AO139,0,IF(ABS(AP139+AR139-AQ139-AS139)&gt;=PrSettings!$M$7,(ABS(AP139+AR139-AQ139-AS139-AM114+AN114)&lt;=1)*1,IF(AND(AP114,$F114=$G114,AP139+AR139&gt;=PrSettings!$M$6),(ABS(AM114-AP139-AR139)&lt;=1)*1,IF(AND(AP114,AP139+AR139+AQ139+AS139&gt;=PrSettings!$M$8),(ABS(AM114-AP139-AR139)+ABS(AN114-AQ139-AS139)&lt;=1)*1,"")))),"")</f>
        <v/>
      </c>
      <c r="AT114" s="209" t="str">
        <f>IF(($C$107&amp;$C$108&amp;$C$109&amp;$C$110&amp;$C$111&amp;$C$112&amp;$C$113&amp;$C$114&amp;$E$107&amp;$E$108&amp;$E$109&amp;$E$110&amp;$E$111&amp;$E$112&amp;$E$113&amp;$E$114&lt;&gt;"")*(AI$107&amp;AI$108&amp;AI$109&amp;AI$110&amp;AI$111&amp;AI$112&amp;AI$113&amp;AI$114&amp;AK$107&amp;AK$108&amp;AK$109&amp;AK$110&amp;AK$111&amp;AK$112&amp;AK$113&amp;AK$114&lt;&gt;"")*(AI114&amp;AK114&lt;&gt;""),IF(AO104&lt;&gt;1,0,COUNTIF($B$107:$B$114,AI114)+COUNTIF($D$107:$D$114,AI114))+IF(AO105&lt;&gt;1,0,COUNTIF($B$107:$B$114,AK114)+COUNTIF($D$107:$D$114,AK114)),"")</f>
        <v/>
      </c>
      <c r="AV114" s="221"/>
      <c r="AW114" s="187" t="str">
        <f>IF(AV114="","",VLOOKUP(AV114,Language!$D$5:$E$100,2,0))</f>
        <v/>
      </c>
      <c r="AX114" s="222"/>
      <c r="AY114" s="187" t="str">
        <f>IF(AX114="","",VLOOKUP(AX114,Language!$D$5:$E$100,2,0))</f>
        <v/>
      </c>
      <c r="AZ114" s="222"/>
      <c r="BA114" s="222"/>
      <c r="BB114" s="303">
        <f>COUNTIF(AV$116:AV$119,AX119)+COUNTIF(AX$116:AX$119,AX119)</f>
        <v>0</v>
      </c>
      <c r="BC114" s="188" t="str">
        <f t="shared" si="1615"/>
        <v/>
      </c>
      <c r="BD114" s="188" t="str">
        <f>IF((BC114&lt;&gt;""),IF(OR(BC139+BE139&lt;&gt;BD139+BF139,PrSettings!$M$4="●"),((BC139+BE139-BD139-BF139)=(AZ114-BA114))*(BC114=1),0),"")</f>
        <v/>
      </c>
      <c r="BE114" s="188" t="str">
        <f t="shared" si="1641"/>
        <v/>
      </c>
      <c r="BF114" s="188" t="str">
        <f>IF(BC114&lt;&gt;"",IF(BB139,0,IF(ABS(BC139+BE139-BD139-BF139)&gt;=PrSettings!$M$7,(ABS(BC139+BE139-BD139-BF139-AZ114+BA114)&lt;=1)*1,IF(AND(BC114,$F114=$G114,BC139+BE139&gt;=PrSettings!$M$6),(ABS(AZ114-BC139-BE139)&lt;=1)*1,IF(AND(BC114,BC139+BE139+BD139+BF139&gt;=PrSettings!$M$8),(ABS(AZ114-BC139-BE139)+ABS(BA114-BD139-BF139)&lt;=1)*1,"")))),"")</f>
        <v/>
      </c>
      <c r="BG114" s="209" t="str">
        <f>IF(($C$107&amp;$C$108&amp;$C$109&amp;$C$110&amp;$C$111&amp;$C$112&amp;$C$113&amp;$C$114&amp;$E$107&amp;$E$108&amp;$E$109&amp;$E$110&amp;$E$111&amp;$E$112&amp;$E$113&amp;$E$114&lt;&gt;"")*(AV$107&amp;AV$108&amp;AV$109&amp;AV$110&amp;AV$111&amp;AV$112&amp;AV$113&amp;AV$114&amp;AX$107&amp;AX$108&amp;AX$109&amp;AX$110&amp;AX$111&amp;AX$112&amp;AX$113&amp;AX$114&lt;&gt;"")*(AV114&amp;AX114&lt;&gt;""),IF(BB104&lt;&gt;1,0,COUNTIF($B$107:$B$114,AV114)+COUNTIF($D$107:$D$114,AV114))+IF(BB105&lt;&gt;1,0,COUNTIF($B$107:$B$114,AX114)+COUNTIF($D$107:$D$114,AX114)),"")</f>
        <v/>
      </c>
      <c r="BI114" s="221"/>
      <c r="BJ114" s="187" t="str">
        <f>IF(BI114="","",VLOOKUP(BI114,Language!$D$5:$E$100,2,0))</f>
        <v/>
      </c>
      <c r="BK114" s="222"/>
      <c r="BL114" s="187" t="str">
        <f>IF(BK114="","",VLOOKUP(BK114,Language!$D$5:$E$100,2,0))</f>
        <v/>
      </c>
      <c r="BM114" s="222"/>
      <c r="BN114" s="222"/>
      <c r="BO114" s="303">
        <f>COUNTIF(BI$116:BI$119,BK119)+COUNTIF(BK$116:BK$119,BK119)</f>
        <v>0</v>
      </c>
      <c r="BP114" s="188" t="str">
        <f t="shared" si="1616"/>
        <v/>
      </c>
      <c r="BQ114" s="188" t="str">
        <f>IF((BP114&lt;&gt;""),IF(OR(BP139+BR139&lt;&gt;BQ139+BS139,PrSettings!$M$4="●"),((BP139+BR139-BQ139-BS139)=(BM114-BN114))*(BP114=1),0),"")</f>
        <v/>
      </c>
      <c r="BR114" s="188" t="str">
        <f t="shared" si="1642"/>
        <v/>
      </c>
      <c r="BS114" s="188" t="str">
        <f>IF(BP114&lt;&gt;"",IF(BO139,0,IF(ABS(BP139+BR139-BQ139-BS139)&gt;=PrSettings!$M$7,(ABS(BP139+BR139-BQ139-BS139-BM114+BN114)&lt;=1)*1,IF(AND(BP114,$F114=$G114,BP139+BR139&gt;=PrSettings!$M$6),(ABS(BM114-BP139-BR139)&lt;=1)*1,IF(AND(BP114,BP139+BR139+BQ139+BS139&gt;=PrSettings!$M$8),(ABS(BM114-BP139-BR139)+ABS(BN114-BQ139-BS139)&lt;=1)*1,"")))),"")</f>
        <v/>
      </c>
      <c r="BT114" s="209" t="str">
        <f>IF(($C$107&amp;$C$108&amp;$C$109&amp;$C$110&amp;$C$111&amp;$C$112&amp;$C$113&amp;$C$114&amp;$E$107&amp;$E$108&amp;$E$109&amp;$E$110&amp;$E$111&amp;$E$112&amp;$E$113&amp;$E$114&lt;&gt;"")*(BI$107&amp;BI$108&amp;BI$109&amp;BI$110&amp;BI$111&amp;BI$112&amp;BI$113&amp;BI$114&amp;BK$107&amp;BK$108&amp;BK$109&amp;BK$110&amp;BK$111&amp;BK$112&amp;BK$113&amp;BK$114&lt;&gt;"")*(BI114&amp;BK114&lt;&gt;""),IF(BO104&lt;&gt;1,0,COUNTIF($B$107:$B$114,BI114)+COUNTIF($D$107:$D$114,BI114))+IF(BO105&lt;&gt;1,0,COUNTIF($B$107:$B$114,BK114)+COUNTIF($D$107:$D$114,BK114)),"")</f>
        <v/>
      </c>
      <c r="BV114" s="221"/>
      <c r="BW114" s="187" t="str">
        <f>IF(BV114="","",VLOOKUP(BV114,Language!$D$5:$E$100,2,0))</f>
        <v/>
      </c>
      <c r="BX114" s="222"/>
      <c r="BY114" s="187" t="str">
        <f>IF(BX114="","",VLOOKUP(BX114,Language!$D$5:$E$100,2,0))</f>
        <v/>
      </c>
      <c r="BZ114" s="222"/>
      <c r="CA114" s="222"/>
      <c r="CB114" s="303">
        <f>COUNTIF(BV$116:BV$119,BX119)+COUNTIF(BX$116:BX$119,BX119)</f>
        <v>0</v>
      </c>
      <c r="CC114" s="188" t="str">
        <f t="shared" si="1617"/>
        <v/>
      </c>
      <c r="CD114" s="188" t="str">
        <f>IF((CC114&lt;&gt;""),IF(OR(CC139+CE139&lt;&gt;CD139+CF139,PrSettings!$M$4="●"),((CC139+CE139-CD139-CF139)=(BZ114-CA114))*(CC114=1),0),"")</f>
        <v/>
      </c>
      <c r="CE114" s="188" t="str">
        <f t="shared" si="1643"/>
        <v/>
      </c>
      <c r="CF114" s="188" t="str">
        <f>IF(CC114&lt;&gt;"",IF(CB139,0,IF(ABS(CC139+CE139-CD139-CF139)&gt;=PrSettings!$M$7,(ABS(CC139+CE139-CD139-CF139-BZ114+CA114)&lt;=1)*1,IF(AND(CC114,$F114=$G114,CC139+CE139&gt;=PrSettings!$M$6),(ABS(BZ114-CC139-CE139)&lt;=1)*1,IF(AND(CC114,CC139+CE139+CD139+CF139&gt;=PrSettings!$M$8),(ABS(BZ114-CC139-CE139)+ABS(CA114-CD139-CF139)&lt;=1)*1,"")))),"")</f>
        <v/>
      </c>
      <c r="CG114" s="209" t="str">
        <f>IF(($C$107&amp;$C$108&amp;$C$109&amp;$C$110&amp;$C$111&amp;$C$112&amp;$C$113&amp;$C$114&amp;$E$107&amp;$E$108&amp;$E$109&amp;$E$110&amp;$E$111&amp;$E$112&amp;$E$113&amp;$E$114&lt;&gt;"")*(BV$107&amp;BV$108&amp;BV$109&amp;BV$110&amp;BV$111&amp;BV$112&amp;BV$113&amp;BV$114&amp;BX$107&amp;BX$108&amp;BX$109&amp;BX$110&amp;BX$111&amp;BX$112&amp;BX$113&amp;BX$114&lt;&gt;"")*(BV114&amp;BX114&lt;&gt;""),IF(CB104&lt;&gt;1,0,COUNTIF($B$107:$B$114,BV114)+COUNTIF($D$107:$D$114,BV114))+IF(CB105&lt;&gt;1,0,COUNTIF($B$107:$B$114,BX114)+COUNTIF($D$107:$D$114,BX114)),"")</f>
        <v/>
      </c>
      <c r="CI114" s="221"/>
      <c r="CJ114" s="187" t="str">
        <f>IF(CI114="","",VLOOKUP(CI114,Language!$D$5:$E$100,2,0))</f>
        <v/>
      </c>
      <c r="CK114" s="222"/>
      <c r="CL114" s="187" t="str">
        <f>IF(CK114="","",VLOOKUP(CK114,Language!$D$5:$E$100,2,0))</f>
        <v/>
      </c>
      <c r="CM114" s="222"/>
      <c r="CN114" s="222"/>
      <c r="CO114" s="303">
        <f>COUNTIF(CI$116:CI$119,CK119)+COUNTIF(CK$116:CK$119,CK119)</f>
        <v>0</v>
      </c>
      <c r="CP114" s="188" t="str">
        <f t="shared" si="1618"/>
        <v/>
      </c>
      <c r="CQ114" s="188" t="str">
        <f>IF((CP114&lt;&gt;""),IF(OR(CP139+CR139&lt;&gt;CQ139+CS139,PrSettings!$M$4="●"),((CP139+CR139-CQ139-CS139)=(CM114-CN114))*(CP114=1),0),"")</f>
        <v/>
      </c>
      <c r="CR114" s="188" t="str">
        <f t="shared" si="1644"/>
        <v/>
      </c>
      <c r="CS114" s="188" t="str">
        <f>IF(CP114&lt;&gt;"",IF(CO139,0,IF(ABS(CP139+CR139-CQ139-CS139)&gt;=PrSettings!$M$7,(ABS(CP139+CR139-CQ139-CS139-CM114+CN114)&lt;=1)*1,IF(AND(CP114,$F114=$G114,CP139+CR139&gt;=PrSettings!$M$6),(ABS(CM114-CP139-CR139)&lt;=1)*1,IF(AND(CP114,CP139+CR139+CQ139+CS139&gt;=PrSettings!$M$8),(ABS(CM114-CP139-CR139)+ABS(CN114-CQ139-CS139)&lt;=1)*1,"")))),"")</f>
        <v/>
      </c>
      <c r="CT114" s="209" t="str">
        <f>IF(($C$107&amp;$C$108&amp;$C$109&amp;$C$110&amp;$C$111&amp;$C$112&amp;$C$113&amp;$C$114&amp;$E$107&amp;$E$108&amp;$E$109&amp;$E$110&amp;$E$111&amp;$E$112&amp;$E$113&amp;$E$114&lt;&gt;"")*(CI$107&amp;CI$108&amp;CI$109&amp;CI$110&amp;CI$111&amp;CI$112&amp;CI$113&amp;CI$114&amp;CK$107&amp;CK$108&amp;CK$109&amp;CK$110&amp;CK$111&amp;CK$112&amp;CK$113&amp;CK$114&lt;&gt;"")*(CI114&amp;CK114&lt;&gt;""),IF(CO104&lt;&gt;1,0,COUNTIF($B$107:$B$114,CI114)+COUNTIF($D$107:$D$114,CI114))+IF(CO105&lt;&gt;1,0,COUNTIF($B$107:$B$114,CK114)+COUNTIF($D$107:$D$114,CK114)),"")</f>
        <v/>
      </c>
      <c r="CV114" s="221"/>
      <c r="CW114" s="187" t="str">
        <f>IF(CV114="","",VLOOKUP(CV114,Language!$D$5:$E$100,2,0))</f>
        <v/>
      </c>
      <c r="CX114" s="222"/>
      <c r="CY114" s="187" t="str">
        <f>IF(CX114="","",VLOOKUP(CX114,Language!$D$5:$E$100,2,0))</f>
        <v/>
      </c>
      <c r="CZ114" s="222"/>
      <c r="DA114" s="222"/>
      <c r="DB114" s="303">
        <f>COUNTIF(CV$116:CV$119,CX119)+COUNTIF(CX$116:CX$119,CX119)</f>
        <v>0</v>
      </c>
      <c r="DC114" s="188" t="str">
        <f t="shared" si="1619"/>
        <v/>
      </c>
      <c r="DD114" s="188" t="str">
        <f>IF((DC114&lt;&gt;""),IF(OR(DC139+DE139&lt;&gt;DD139+DF139,PrSettings!$M$4="●"),((DC139+DE139-DD139-DF139)=(CZ114-DA114))*(DC114=1),0),"")</f>
        <v/>
      </c>
      <c r="DE114" s="188" t="str">
        <f t="shared" si="1645"/>
        <v/>
      </c>
      <c r="DF114" s="188" t="str">
        <f>IF(DC114&lt;&gt;"",IF(DB139,0,IF(ABS(DC139+DE139-DD139-DF139)&gt;=PrSettings!$M$7,(ABS(DC139+DE139-DD139-DF139-CZ114+DA114)&lt;=1)*1,IF(AND(DC114,$F114=$G114,DC139+DE139&gt;=PrSettings!$M$6),(ABS(CZ114-DC139-DE139)&lt;=1)*1,IF(AND(DC114,DC139+DE139+DD139+DF139&gt;=PrSettings!$M$8),(ABS(CZ114-DC139-DE139)+ABS(DA114-DD139-DF139)&lt;=1)*1,"")))),"")</f>
        <v/>
      </c>
      <c r="DG114" s="209" t="str">
        <f>IF(($C$107&amp;$C$108&amp;$C$109&amp;$C$110&amp;$C$111&amp;$C$112&amp;$C$113&amp;$C$114&amp;$E$107&amp;$E$108&amp;$E$109&amp;$E$110&amp;$E$111&amp;$E$112&amp;$E$113&amp;$E$114&lt;&gt;"")*(CV$107&amp;CV$108&amp;CV$109&amp;CV$110&amp;CV$111&amp;CV$112&amp;CV$113&amp;CV$114&amp;CX$107&amp;CX$108&amp;CX$109&amp;CX$110&amp;CX$111&amp;CX$112&amp;CX$113&amp;CX$114&lt;&gt;"")*(CV114&amp;CX114&lt;&gt;""),IF(DB104&lt;&gt;1,0,COUNTIF($B$107:$B$114,CV114)+COUNTIF($D$107:$D$114,CV114))+IF(DB105&lt;&gt;1,0,COUNTIF($B$107:$B$114,CX114)+COUNTIF($D$107:$D$114,CX114)),"")</f>
        <v/>
      </c>
      <c r="DI114" s="221"/>
      <c r="DJ114" s="187" t="str">
        <f>IF(DI114="","",VLOOKUP(DI114,Language!$D$5:$E$100,2,0))</f>
        <v/>
      </c>
      <c r="DK114" s="222"/>
      <c r="DL114" s="187" t="str">
        <f>IF(DK114="","",VLOOKUP(DK114,Language!$D$5:$E$100,2,0))</f>
        <v/>
      </c>
      <c r="DM114" s="222"/>
      <c r="DN114" s="222"/>
      <c r="DO114" s="303">
        <f>COUNTIF(DI$116:DI$119,DK119)+COUNTIF(DK$116:DK$119,DK119)</f>
        <v>0</v>
      </c>
      <c r="DP114" s="188" t="str">
        <f t="shared" si="1620"/>
        <v/>
      </c>
      <c r="DQ114" s="188" t="str">
        <f>IF((DP114&lt;&gt;""),IF(OR(DP139+DR139&lt;&gt;DQ139+DS139,PrSettings!$M$4="●"),((DP139+DR139-DQ139-DS139)=(DM114-DN114))*(DP114=1),0),"")</f>
        <v/>
      </c>
      <c r="DR114" s="188" t="str">
        <f t="shared" si="1646"/>
        <v/>
      </c>
      <c r="DS114" s="188" t="str">
        <f>IF(DP114&lt;&gt;"",IF(DO139,0,IF(ABS(DP139+DR139-DQ139-DS139)&gt;=PrSettings!$M$7,(ABS(DP139+DR139-DQ139-DS139-DM114+DN114)&lt;=1)*1,IF(AND(DP114,$F114=$G114,DP139+DR139&gt;=PrSettings!$M$6),(ABS(DM114-DP139-DR139)&lt;=1)*1,IF(AND(DP114,DP139+DR139+DQ139+DS139&gt;=PrSettings!$M$8),(ABS(DM114-DP139-DR139)+ABS(DN114-DQ139-DS139)&lt;=1)*1,"")))),"")</f>
        <v/>
      </c>
      <c r="DT114" s="209" t="str">
        <f>IF(($C$107&amp;$C$108&amp;$C$109&amp;$C$110&amp;$C$111&amp;$C$112&amp;$C$113&amp;$C$114&amp;$E$107&amp;$E$108&amp;$E$109&amp;$E$110&amp;$E$111&amp;$E$112&amp;$E$113&amp;$E$114&lt;&gt;"")*(DI$107&amp;DI$108&amp;DI$109&amp;DI$110&amp;DI$111&amp;DI$112&amp;DI$113&amp;DI$114&amp;DK$107&amp;DK$108&amp;DK$109&amp;DK$110&amp;DK$111&amp;DK$112&amp;DK$113&amp;DK$114&lt;&gt;"")*(DI114&amp;DK114&lt;&gt;""),IF(DO104&lt;&gt;1,0,COUNTIF($B$107:$B$114,DI114)+COUNTIF($D$107:$D$114,DI114))+IF(DO105&lt;&gt;1,0,COUNTIF($B$107:$B$114,DK114)+COUNTIF($D$107:$D$114,DK114)),"")</f>
        <v/>
      </c>
      <c r="DV114" s="221"/>
      <c r="DW114" s="187" t="str">
        <f>IF(DV114="","",VLOOKUP(DV114,Language!$D$5:$E$100,2,0))</f>
        <v/>
      </c>
      <c r="DX114" s="222"/>
      <c r="DY114" s="187" t="str">
        <f>IF(DX114="","",VLOOKUP(DX114,Language!$D$5:$E$100,2,0))</f>
        <v/>
      </c>
      <c r="DZ114" s="222"/>
      <c r="EA114" s="222"/>
      <c r="EB114" s="303">
        <f>COUNTIF(DV$116:DV$119,DX119)+COUNTIF(DX$116:DX$119,DX119)</f>
        <v>0</v>
      </c>
      <c r="EC114" s="188" t="str">
        <f t="shared" si="1621"/>
        <v/>
      </c>
      <c r="ED114" s="188" t="str">
        <f>IF((EC114&lt;&gt;""),IF(OR(EC139+EE139&lt;&gt;ED139+EF139,PrSettings!$M$4="●"),((EC139+EE139-ED139-EF139)=(DZ114-EA114))*(EC114=1),0),"")</f>
        <v/>
      </c>
      <c r="EE114" s="188" t="str">
        <f t="shared" si="1647"/>
        <v/>
      </c>
      <c r="EF114" s="188" t="str">
        <f>IF(EC114&lt;&gt;"",IF(EB139,0,IF(ABS(EC139+EE139-ED139-EF139)&gt;=PrSettings!$M$7,(ABS(EC139+EE139-ED139-EF139-DZ114+EA114)&lt;=1)*1,IF(AND(EC114,$F114=$G114,EC139+EE139&gt;=PrSettings!$M$6),(ABS(DZ114-EC139-EE139)&lt;=1)*1,IF(AND(EC114,EC139+EE139+ED139+EF139&gt;=PrSettings!$M$8),(ABS(DZ114-EC139-EE139)+ABS(EA114-ED139-EF139)&lt;=1)*1,"")))),"")</f>
        <v/>
      </c>
      <c r="EG114" s="209" t="str">
        <f>IF(($C$107&amp;$C$108&amp;$C$109&amp;$C$110&amp;$C$111&amp;$C$112&amp;$C$113&amp;$C$114&amp;$E$107&amp;$E$108&amp;$E$109&amp;$E$110&amp;$E$111&amp;$E$112&amp;$E$113&amp;$E$114&lt;&gt;"")*(DV$107&amp;DV$108&amp;DV$109&amp;DV$110&amp;DV$111&amp;DV$112&amp;DV$113&amp;DV$114&amp;DX$107&amp;DX$108&amp;DX$109&amp;DX$110&amp;DX$111&amp;DX$112&amp;DX$113&amp;DX$114&lt;&gt;"")*(DV114&amp;DX114&lt;&gt;""),IF(EB104&lt;&gt;1,0,COUNTIF($B$107:$B$114,DV114)+COUNTIF($D$107:$D$114,DV114))+IF(EB105&lt;&gt;1,0,COUNTIF($B$107:$B$114,DX114)+COUNTIF($D$107:$D$114,DX114)),"")</f>
        <v/>
      </c>
      <c r="EI114" s="221"/>
      <c r="EJ114" s="187" t="str">
        <f>IF(EI114="","",VLOOKUP(EI114,Language!$D$5:$E$100,2,0))</f>
        <v/>
      </c>
      <c r="EK114" s="222"/>
      <c r="EL114" s="187" t="str">
        <f>IF(EK114="","",VLOOKUP(EK114,Language!$D$5:$E$100,2,0))</f>
        <v/>
      </c>
      <c r="EM114" s="222"/>
      <c r="EN114" s="222"/>
      <c r="EO114" s="303">
        <f>COUNTIF(EI$116:EI$119,EK119)+COUNTIF(EK$116:EK$119,EK119)</f>
        <v>0</v>
      </c>
      <c r="EP114" s="188" t="str">
        <f t="shared" si="1622"/>
        <v/>
      </c>
      <c r="EQ114" s="188" t="str">
        <f>IF((EP114&lt;&gt;""),IF(OR(EP139+ER139&lt;&gt;EQ139+ES139,PrSettings!$M$4="●"),((EP139+ER139-EQ139-ES139)=(EM114-EN114))*(EP114=1),0),"")</f>
        <v/>
      </c>
      <c r="ER114" s="188" t="str">
        <f t="shared" si="1648"/>
        <v/>
      </c>
      <c r="ES114" s="188" t="str">
        <f>IF(EP114&lt;&gt;"",IF(EO139,0,IF(ABS(EP139+ER139-EQ139-ES139)&gt;=PrSettings!$M$7,(ABS(EP139+ER139-EQ139-ES139-EM114+EN114)&lt;=1)*1,IF(AND(EP114,$F114=$G114,EP139+ER139&gt;=PrSettings!$M$6),(ABS(EM114-EP139-ER139)&lt;=1)*1,IF(AND(EP114,EP139+ER139+EQ139+ES139&gt;=PrSettings!$M$8),(ABS(EM114-EP139-ER139)+ABS(EN114-EQ139-ES139)&lt;=1)*1,"")))),"")</f>
        <v/>
      </c>
      <c r="ET114" s="209" t="str">
        <f>IF(($C$107&amp;$C$108&amp;$C$109&amp;$C$110&amp;$C$111&amp;$C$112&amp;$C$113&amp;$C$114&amp;$E$107&amp;$E$108&amp;$E$109&amp;$E$110&amp;$E$111&amp;$E$112&amp;$E$113&amp;$E$114&lt;&gt;"")*(EI$107&amp;EI$108&amp;EI$109&amp;EI$110&amp;EI$111&amp;EI$112&amp;EI$113&amp;EI$114&amp;EK$107&amp;EK$108&amp;EK$109&amp;EK$110&amp;EK$111&amp;EK$112&amp;EK$113&amp;EK$114&lt;&gt;"")*(EI114&amp;EK114&lt;&gt;""),IF(EO104&lt;&gt;1,0,COUNTIF($B$107:$B$114,EI114)+COUNTIF($D$107:$D$114,EI114))+IF(EO105&lt;&gt;1,0,COUNTIF($B$107:$B$114,EK114)+COUNTIF($D$107:$D$114,EK114)),"")</f>
        <v/>
      </c>
      <c r="EV114" s="221"/>
      <c r="EW114" s="187" t="str">
        <f>IF(EV114="","",VLOOKUP(EV114,Language!$D$5:$E$100,2,0))</f>
        <v/>
      </c>
      <c r="EX114" s="222"/>
      <c r="EY114" s="187" t="str">
        <f>IF(EX114="","",VLOOKUP(EX114,Language!$D$5:$E$100,2,0))</f>
        <v/>
      </c>
      <c r="EZ114" s="222"/>
      <c r="FA114" s="222"/>
      <c r="FB114" s="303">
        <f>COUNTIF(EV$116:EV$119,EX119)+COUNTIF(EX$116:EX$119,EX119)</f>
        <v>0</v>
      </c>
      <c r="FC114" s="188" t="str">
        <f t="shared" si="1623"/>
        <v/>
      </c>
      <c r="FD114" s="188" t="str">
        <f>IF((FC114&lt;&gt;""),IF(OR(FC139+FE139&lt;&gt;FD139+FF139,PrSettings!$M$4="●"),((FC139+FE139-FD139-FF139)=(EZ114-FA114))*(FC114=1),0),"")</f>
        <v/>
      </c>
      <c r="FE114" s="188" t="str">
        <f t="shared" si="1649"/>
        <v/>
      </c>
      <c r="FF114" s="188" t="str">
        <f>IF(FC114&lt;&gt;"",IF(FB139,0,IF(ABS(FC139+FE139-FD139-FF139)&gt;=PrSettings!$M$7,(ABS(FC139+FE139-FD139-FF139-EZ114+FA114)&lt;=1)*1,IF(AND(FC114,$F114=$G114,FC139+FE139&gt;=PrSettings!$M$6),(ABS(EZ114-FC139-FE139)&lt;=1)*1,IF(AND(FC114,FC139+FE139+FD139+FF139&gt;=PrSettings!$M$8),(ABS(EZ114-FC139-FE139)+ABS(FA114-FD139-FF139)&lt;=1)*1,"")))),"")</f>
        <v/>
      </c>
      <c r="FG114" s="209" t="str">
        <f>IF(($C$107&amp;$C$108&amp;$C$109&amp;$C$110&amp;$C$111&amp;$C$112&amp;$C$113&amp;$C$114&amp;$E$107&amp;$E$108&amp;$E$109&amp;$E$110&amp;$E$111&amp;$E$112&amp;$E$113&amp;$E$114&lt;&gt;"")*(EV$107&amp;EV$108&amp;EV$109&amp;EV$110&amp;EV$111&amp;EV$112&amp;EV$113&amp;EV$114&amp;EX$107&amp;EX$108&amp;EX$109&amp;EX$110&amp;EX$111&amp;EX$112&amp;EX$113&amp;EX$114&lt;&gt;"")*(EV114&amp;EX114&lt;&gt;""),IF(FB104&lt;&gt;1,0,COUNTIF($B$107:$B$114,EV114)+COUNTIF($D$107:$D$114,EV114))+IF(FB105&lt;&gt;1,0,COUNTIF($B$107:$B$114,EX114)+COUNTIF($D$107:$D$114,EX114)),"")</f>
        <v/>
      </c>
      <c r="FI114" s="221"/>
      <c r="FJ114" s="187" t="str">
        <f>IF(FI114="","",VLOOKUP(FI114,Language!$D$5:$E$100,2,0))</f>
        <v/>
      </c>
      <c r="FK114" s="222"/>
      <c r="FL114" s="187" t="str">
        <f>IF(FK114="","",VLOOKUP(FK114,Language!$D$5:$E$100,2,0))</f>
        <v/>
      </c>
      <c r="FM114" s="222"/>
      <c r="FN114" s="222"/>
      <c r="FO114" s="303">
        <f>COUNTIF(FI$116:FI$119,FK119)+COUNTIF(FK$116:FK$119,FK119)</f>
        <v>0</v>
      </c>
      <c r="FP114" s="188" t="str">
        <f t="shared" si="1624"/>
        <v/>
      </c>
      <c r="FQ114" s="188" t="str">
        <f>IF((FP114&lt;&gt;""),IF(OR(FP139+FR139&lt;&gt;FQ139+FS139,PrSettings!$M$4="●"),((FP139+FR139-FQ139-FS139)=(FM114-FN114))*(FP114=1),0),"")</f>
        <v/>
      </c>
      <c r="FR114" s="188" t="str">
        <f t="shared" si="1650"/>
        <v/>
      </c>
      <c r="FS114" s="188" t="str">
        <f>IF(FP114&lt;&gt;"",IF(FO139,0,IF(ABS(FP139+FR139-FQ139-FS139)&gt;=PrSettings!$M$7,(ABS(FP139+FR139-FQ139-FS139-FM114+FN114)&lt;=1)*1,IF(AND(FP114,$F114=$G114,FP139+FR139&gt;=PrSettings!$M$6),(ABS(FM114-FP139-FR139)&lt;=1)*1,IF(AND(FP114,FP139+FR139+FQ139+FS139&gt;=PrSettings!$M$8),(ABS(FM114-FP139-FR139)+ABS(FN114-FQ139-FS139)&lt;=1)*1,"")))),"")</f>
        <v/>
      </c>
      <c r="FT114" s="209" t="str">
        <f>IF(($C$107&amp;$C$108&amp;$C$109&amp;$C$110&amp;$C$111&amp;$C$112&amp;$C$113&amp;$C$114&amp;$E$107&amp;$E$108&amp;$E$109&amp;$E$110&amp;$E$111&amp;$E$112&amp;$E$113&amp;$E$114&lt;&gt;"")*(FI$107&amp;FI$108&amp;FI$109&amp;FI$110&amp;FI$111&amp;FI$112&amp;FI$113&amp;FI$114&amp;FK$107&amp;FK$108&amp;FK$109&amp;FK$110&amp;FK$111&amp;FK$112&amp;FK$113&amp;FK$114&lt;&gt;"")*(FI114&amp;FK114&lt;&gt;""),IF(FO104&lt;&gt;1,0,COUNTIF($B$107:$B$114,FI114)+COUNTIF($D$107:$D$114,FI114))+IF(FO105&lt;&gt;1,0,COUNTIF($B$107:$B$114,FK114)+COUNTIF($D$107:$D$114,FK114)),"")</f>
        <v/>
      </c>
      <c r="FV114" s="221"/>
      <c r="FW114" s="187" t="str">
        <f>IF(FV114="","",VLOOKUP(FV114,Language!$D$5:$E$100,2,0))</f>
        <v/>
      </c>
      <c r="FX114" s="222"/>
      <c r="FY114" s="187" t="str">
        <f>IF(FX114="","",VLOOKUP(FX114,Language!$D$5:$E$100,2,0))</f>
        <v/>
      </c>
      <c r="FZ114" s="222"/>
      <c r="GA114" s="222"/>
      <c r="GB114" s="303">
        <f>COUNTIF(FV$116:FV$119,FX119)+COUNTIF(FX$116:FX$119,FX119)</f>
        <v>0</v>
      </c>
      <c r="GC114" s="188" t="str">
        <f t="shared" si="1625"/>
        <v/>
      </c>
      <c r="GD114" s="188" t="str">
        <f>IF((GC114&lt;&gt;""),IF(OR(GC139+GE139&lt;&gt;GD139+GF139,PrSettings!$M$4="●"),((GC139+GE139-GD139-GF139)=(FZ114-GA114))*(GC114=1),0),"")</f>
        <v/>
      </c>
      <c r="GE114" s="188" t="str">
        <f t="shared" si="1651"/>
        <v/>
      </c>
      <c r="GF114" s="188" t="str">
        <f>IF(GC114&lt;&gt;"",IF(GB139,0,IF(ABS(GC139+GE139-GD139-GF139)&gt;=PrSettings!$M$7,(ABS(GC139+GE139-GD139-GF139-FZ114+GA114)&lt;=1)*1,IF(AND(GC114,$F114=$G114,GC139+GE139&gt;=PrSettings!$M$6),(ABS(FZ114-GC139-GE139)&lt;=1)*1,IF(AND(GC114,GC139+GE139+GD139+GF139&gt;=PrSettings!$M$8),(ABS(FZ114-GC139-GE139)+ABS(GA114-GD139-GF139)&lt;=1)*1,"")))),"")</f>
        <v/>
      </c>
      <c r="GG114" s="209" t="str">
        <f>IF(($C$107&amp;$C$108&amp;$C$109&amp;$C$110&amp;$C$111&amp;$C$112&amp;$C$113&amp;$C$114&amp;$E$107&amp;$E$108&amp;$E$109&amp;$E$110&amp;$E$111&amp;$E$112&amp;$E$113&amp;$E$114&lt;&gt;"")*(FV$107&amp;FV$108&amp;FV$109&amp;FV$110&amp;FV$111&amp;FV$112&amp;FV$113&amp;FV$114&amp;FX$107&amp;FX$108&amp;FX$109&amp;FX$110&amp;FX$111&amp;FX$112&amp;FX$113&amp;FX$114&lt;&gt;"")*(FV114&amp;FX114&lt;&gt;""),IF(GB104&lt;&gt;1,0,COUNTIF($B$107:$B$114,FV114)+COUNTIF($D$107:$D$114,FV114))+IF(GB105&lt;&gt;1,0,COUNTIF($B$107:$B$114,FX114)+COUNTIF($D$107:$D$114,FX114)),"")</f>
        <v/>
      </c>
      <c r="GI114" s="221"/>
      <c r="GJ114" s="187" t="str">
        <f>IF(GI114="","",VLOOKUP(GI114,Language!$D$5:$E$100,2,0))</f>
        <v/>
      </c>
      <c r="GK114" s="222"/>
      <c r="GL114" s="187" t="str">
        <f>IF(GK114="","",VLOOKUP(GK114,Language!$D$5:$E$100,2,0))</f>
        <v/>
      </c>
      <c r="GM114" s="222"/>
      <c r="GN114" s="222"/>
      <c r="GO114" s="303">
        <f>COUNTIF(GI$116:GI$119,GK119)+COUNTIF(GK$116:GK$119,GK119)</f>
        <v>0</v>
      </c>
      <c r="GP114" s="188" t="str">
        <f t="shared" si="1626"/>
        <v/>
      </c>
      <c r="GQ114" s="188" t="str">
        <f>IF((GP114&lt;&gt;""),IF(OR(GP139+GR139&lt;&gt;GQ139+GS139,PrSettings!$M$4="●"),((GP139+GR139-GQ139-GS139)=(GM114-GN114))*(GP114=1),0),"")</f>
        <v/>
      </c>
      <c r="GR114" s="188" t="str">
        <f t="shared" si="1652"/>
        <v/>
      </c>
      <c r="GS114" s="188" t="str">
        <f>IF(GP114&lt;&gt;"",IF(GO139,0,IF(ABS(GP139+GR139-GQ139-GS139)&gt;=PrSettings!$M$7,(ABS(GP139+GR139-GQ139-GS139-GM114+GN114)&lt;=1)*1,IF(AND(GP114,$F114=$G114,GP139+GR139&gt;=PrSettings!$M$6),(ABS(GM114-GP139-GR139)&lt;=1)*1,IF(AND(GP114,GP139+GR139+GQ139+GS139&gt;=PrSettings!$M$8),(ABS(GM114-GP139-GR139)+ABS(GN114-GQ139-GS139)&lt;=1)*1,"")))),"")</f>
        <v/>
      </c>
      <c r="GT114" s="209" t="str">
        <f>IF(($C$107&amp;$C$108&amp;$C$109&amp;$C$110&amp;$C$111&amp;$C$112&amp;$C$113&amp;$C$114&amp;$E$107&amp;$E$108&amp;$E$109&amp;$E$110&amp;$E$111&amp;$E$112&amp;$E$113&amp;$E$114&lt;&gt;"")*(GI$107&amp;GI$108&amp;GI$109&amp;GI$110&amp;GI$111&amp;GI$112&amp;GI$113&amp;GI$114&amp;GK$107&amp;GK$108&amp;GK$109&amp;GK$110&amp;GK$111&amp;GK$112&amp;GK$113&amp;GK$114&lt;&gt;"")*(GI114&amp;GK114&lt;&gt;""),IF(GO104&lt;&gt;1,0,COUNTIF($B$107:$B$114,GI114)+COUNTIF($D$107:$D$114,GI114))+IF(GO105&lt;&gt;1,0,COUNTIF($B$107:$B$114,GK114)+COUNTIF($D$107:$D$114,GK114)),"")</f>
        <v/>
      </c>
      <c r="GV114" s="221"/>
      <c r="GW114" s="187" t="str">
        <f>IF(GV114="","",VLOOKUP(GV114,Language!$D$5:$E$100,2,0))</f>
        <v/>
      </c>
      <c r="GX114" s="222"/>
      <c r="GY114" s="187" t="str">
        <f>IF(GX114="","",VLOOKUP(GX114,Language!$D$5:$E$100,2,0))</f>
        <v/>
      </c>
      <c r="GZ114" s="222"/>
      <c r="HA114" s="222"/>
      <c r="HB114" s="303">
        <f>COUNTIF(GV$116:GV$119,GX119)+COUNTIF(GX$116:GX$119,GX119)</f>
        <v>0</v>
      </c>
      <c r="HC114" s="188" t="str">
        <f t="shared" si="1627"/>
        <v/>
      </c>
      <c r="HD114" s="188" t="str">
        <f>IF((HC114&lt;&gt;""),IF(OR(HC139+HE139&lt;&gt;HD139+HF139,PrSettings!$M$4="●"),((HC139+HE139-HD139-HF139)=(GZ114-HA114))*(HC114=1),0),"")</f>
        <v/>
      </c>
      <c r="HE114" s="188" t="str">
        <f t="shared" si="1653"/>
        <v/>
      </c>
      <c r="HF114" s="188" t="str">
        <f>IF(HC114&lt;&gt;"",IF(HB139,0,IF(ABS(HC139+HE139-HD139-HF139)&gt;=PrSettings!$M$7,(ABS(HC139+HE139-HD139-HF139-GZ114+HA114)&lt;=1)*1,IF(AND(HC114,$F114=$G114,HC139+HE139&gt;=PrSettings!$M$6),(ABS(GZ114-HC139-HE139)&lt;=1)*1,IF(AND(HC114,HC139+HE139+HD139+HF139&gt;=PrSettings!$M$8),(ABS(GZ114-HC139-HE139)+ABS(HA114-HD139-HF139)&lt;=1)*1,"")))),"")</f>
        <v/>
      </c>
      <c r="HG114" s="209" t="str">
        <f>IF(($C$107&amp;$C$108&amp;$C$109&amp;$C$110&amp;$C$111&amp;$C$112&amp;$C$113&amp;$C$114&amp;$E$107&amp;$E$108&amp;$E$109&amp;$E$110&amp;$E$111&amp;$E$112&amp;$E$113&amp;$E$114&lt;&gt;"")*(GV$107&amp;GV$108&amp;GV$109&amp;GV$110&amp;GV$111&amp;GV$112&amp;GV$113&amp;GV$114&amp;GX$107&amp;GX$108&amp;GX$109&amp;GX$110&amp;GX$111&amp;GX$112&amp;GX$113&amp;GX$114&lt;&gt;"")*(GV114&amp;GX114&lt;&gt;""),IF(HB104&lt;&gt;1,0,COUNTIF($B$107:$B$114,GV114)+COUNTIF($D$107:$D$114,GV114))+IF(HB105&lt;&gt;1,0,COUNTIF($B$107:$B$114,GX114)+COUNTIF($D$107:$D$114,GX114)),"")</f>
        <v/>
      </c>
      <c r="HI114" s="221"/>
      <c r="HJ114" s="187" t="str">
        <f>IF(HI114="","",VLOOKUP(HI114,Language!$D$5:$E$100,2,0))</f>
        <v/>
      </c>
      <c r="HK114" s="222"/>
      <c r="HL114" s="187" t="str">
        <f>IF(HK114="","",VLOOKUP(HK114,Language!$D$5:$E$100,2,0))</f>
        <v/>
      </c>
      <c r="HM114" s="222"/>
      <c r="HN114" s="222"/>
      <c r="HO114" s="303">
        <f>COUNTIF(HI$116:HI$119,HK119)+COUNTIF(HK$116:HK$119,HK119)</f>
        <v>0</v>
      </c>
      <c r="HP114" s="188" t="str">
        <f t="shared" si="1628"/>
        <v/>
      </c>
      <c r="HQ114" s="188" t="str">
        <f>IF((HP114&lt;&gt;""),IF(OR(HP139+HR139&lt;&gt;HQ139+HS139,PrSettings!$M$4="●"),((HP139+HR139-HQ139-HS139)=(HM114-HN114))*(HP114=1),0),"")</f>
        <v/>
      </c>
      <c r="HR114" s="188" t="str">
        <f t="shared" si="1654"/>
        <v/>
      </c>
      <c r="HS114" s="188" t="str">
        <f>IF(HP114&lt;&gt;"",IF(HO139,0,IF(ABS(HP139+HR139-HQ139-HS139)&gt;=PrSettings!$M$7,(ABS(HP139+HR139-HQ139-HS139-HM114+HN114)&lt;=1)*1,IF(AND(HP114,$F114=$G114,HP139+HR139&gt;=PrSettings!$M$6),(ABS(HM114-HP139-HR139)&lt;=1)*1,IF(AND(HP114,HP139+HR139+HQ139+HS139&gt;=PrSettings!$M$8),(ABS(HM114-HP139-HR139)+ABS(HN114-HQ139-HS139)&lt;=1)*1,"")))),"")</f>
        <v/>
      </c>
      <c r="HT114" s="209" t="str">
        <f>IF(($C$107&amp;$C$108&amp;$C$109&amp;$C$110&amp;$C$111&amp;$C$112&amp;$C$113&amp;$C$114&amp;$E$107&amp;$E$108&amp;$E$109&amp;$E$110&amp;$E$111&amp;$E$112&amp;$E$113&amp;$E$114&lt;&gt;"")*(HI$107&amp;HI$108&amp;HI$109&amp;HI$110&amp;HI$111&amp;HI$112&amp;HI$113&amp;HI$114&amp;HK$107&amp;HK$108&amp;HK$109&amp;HK$110&amp;HK$111&amp;HK$112&amp;HK$113&amp;HK$114&lt;&gt;"")*(HI114&amp;HK114&lt;&gt;""),IF(HO104&lt;&gt;1,0,COUNTIF($B$107:$B$114,HI114)+COUNTIF($D$107:$D$114,HI114))+IF(HO105&lt;&gt;1,0,COUNTIF($B$107:$B$114,HK114)+COUNTIF($D$107:$D$114,HK114)),"")</f>
        <v/>
      </c>
      <c r="HV114" s="221"/>
      <c r="HW114" s="187" t="str">
        <f>IF(HV114="","",VLOOKUP(HV114,Language!$D$5:$E$100,2,0))</f>
        <v/>
      </c>
      <c r="HX114" s="222"/>
      <c r="HY114" s="187" t="str">
        <f>IF(HX114="","",VLOOKUP(HX114,Language!$D$5:$E$100,2,0))</f>
        <v/>
      </c>
      <c r="HZ114" s="222"/>
      <c r="IA114" s="222"/>
      <c r="IB114" s="303">
        <f>COUNTIF(HV$116:HV$119,HX119)+COUNTIF(HX$116:HX$119,HX119)</f>
        <v>0</v>
      </c>
      <c r="IC114" s="188" t="str">
        <f t="shared" si="1629"/>
        <v/>
      </c>
      <c r="ID114" s="188" t="str">
        <f>IF((IC114&lt;&gt;""),IF(OR(IC139+IE139&lt;&gt;ID139+IF139,PrSettings!$M$4="●"),((IC139+IE139-ID139-IF139)=(HZ114-IA114))*(IC114=1),0),"")</f>
        <v/>
      </c>
      <c r="IE114" s="188" t="str">
        <f t="shared" si="1655"/>
        <v/>
      </c>
      <c r="IF114" s="188" t="str">
        <f>IF(IC114&lt;&gt;"",IF(IB139,0,IF(ABS(IC139+IE139-ID139-IF139)&gt;=PrSettings!$M$7,(ABS(IC139+IE139-ID139-IF139-HZ114+IA114)&lt;=1)*1,IF(AND(IC114,$F114=$G114,IC139+IE139&gt;=PrSettings!$M$6),(ABS(HZ114-IC139-IE139)&lt;=1)*1,IF(AND(IC114,IC139+IE139+ID139+IF139&gt;=PrSettings!$M$8),(ABS(HZ114-IC139-IE139)+ABS(IA114-ID139-IF139)&lt;=1)*1,"")))),"")</f>
        <v/>
      </c>
      <c r="IG114" s="209" t="str">
        <f>IF(($C$107&amp;$C$108&amp;$C$109&amp;$C$110&amp;$C$111&amp;$C$112&amp;$C$113&amp;$C$114&amp;$E$107&amp;$E$108&amp;$E$109&amp;$E$110&amp;$E$111&amp;$E$112&amp;$E$113&amp;$E$114&lt;&gt;"")*(HV$107&amp;HV$108&amp;HV$109&amp;HV$110&amp;HV$111&amp;HV$112&amp;HV$113&amp;HV$114&amp;HX$107&amp;HX$108&amp;HX$109&amp;HX$110&amp;HX$111&amp;HX$112&amp;HX$113&amp;HX$114&lt;&gt;"")*(HV114&amp;HX114&lt;&gt;""),IF(IB104&lt;&gt;1,0,COUNTIF($B$107:$B$114,HV114)+COUNTIF($D$107:$D$114,HV114))+IF(IB105&lt;&gt;1,0,COUNTIF($B$107:$B$114,HX114)+COUNTIF($D$107:$D$114,HX114)),"")</f>
        <v/>
      </c>
      <c r="II114" s="221"/>
      <c r="IJ114" s="187" t="str">
        <f>IF(II114="","",VLOOKUP(II114,Language!$D$5:$E$100,2,0))</f>
        <v/>
      </c>
      <c r="IK114" s="222"/>
      <c r="IL114" s="187" t="str">
        <f>IF(IK114="","",VLOOKUP(IK114,Language!$D$5:$E$100,2,0))</f>
        <v/>
      </c>
      <c r="IM114" s="222"/>
      <c r="IN114" s="222"/>
      <c r="IO114" s="303">
        <f>COUNTIF(II$116:II$119,IK119)+COUNTIF(IK$116:IK$119,IK119)</f>
        <v>0</v>
      </c>
      <c r="IP114" s="188" t="str">
        <f t="shared" si="1630"/>
        <v/>
      </c>
      <c r="IQ114" s="188" t="str">
        <f>IF((IP114&lt;&gt;""),IF(OR(IP139+IR139&lt;&gt;IQ139+IS139,PrSettings!$M$4="●"),((IP139+IR139-IQ139-IS139)=(IM114-IN114))*(IP114=1),0),"")</f>
        <v/>
      </c>
      <c r="IR114" s="188" t="str">
        <f t="shared" si="1656"/>
        <v/>
      </c>
      <c r="IS114" s="188" t="str">
        <f>IF(IP114&lt;&gt;"",IF(IO139,0,IF(ABS(IP139+IR139-IQ139-IS139)&gt;=PrSettings!$M$7,(ABS(IP139+IR139-IQ139-IS139-IM114+IN114)&lt;=1)*1,IF(AND(IP114,$F114=$G114,IP139+IR139&gt;=PrSettings!$M$6),(ABS(IM114-IP139-IR139)&lt;=1)*1,IF(AND(IP114,IP139+IR139+IQ139+IS139&gt;=PrSettings!$M$8),(ABS(IM114-IP139-IR139)+ABS(IN114-IQ139-IS139)&lt;=1)*1,"")))),"")</f>
        <v/>
      </c>
      <c r="IT114" s="209" t="str">
        <f>IF(($C$107&amp;$C$108&amp;$C$109&amp;$C$110&amp;$C$111&amp;$C$112&amp;$C$113&amp;$C$114&amp;$E$107&amp;$E$108&amp;$E$109&amp;$E$110&amp;$E$111&amp;$E$112&amp;$E$113&amp;$E$114&lt;&gt;"")*(II$107&amp;II$108&amp;II$109&amp;II$110&amp;II$111&amp;II$112&amp;II$113&amp;II$114&amp;IK$107&amp;IK$108&amp;IK$109&amp;IK$110&amp;IK$111&amp;IK$112&amp;IK$113&amp;IK$114&lt;&gt;"")*(II114&amp;IK114&lt;&gt;""),IF(IO104&lt;&gt;1,0,COUNTIF($B$107:$B$114,II114)+COUNTIF($D$107:$D$114,II114))+IF(IO105&lt;&gt;1,0,COUNTIF($B$107:$B$114,IK114)+COUNTIF($D$107:$D$114,IK114)),"")</f>
        <v/>
      </c>
      <c r="IV114" s="221"/>
      <c r="IW114" s="187" t="str">
        <f>IF(IV114="","",VLOOKUP(IV114,Language!$D$5:$E$100,2,0))</f>
        <v/>
      </c>
      <c r="IX114" s="222"/>
      <c r="IY114" s="187" t="str">
        <f>IF(IX114="","",VLOOKUP(IX114,Language!$D$5:$E$100,2,0))</f>
        <v/>
      </c>
      <c r="IZ114" s="222"/>
      <c r="JA114" s="222"/>
      <c r="JB114" s="303">
        <f>COUNTIF(IV$116:IV$119,IX119)+COUNTIF(IX$116:IX$119,IX119)</f>
        <v>0</v>
      </c>
      <c r="JC114" s="188" t="str">
        <f t="shared" si="1631"/>
        <v/>
      </c>
      <c r="JD114" s="188" t="str">
        <f>IF((JC114&lt;&gt;""),IF(OR(JC139+JE139&lt;&gt;JD139+JF139,PrSettings!$M$4="●"),((JC139+JE139-JD139-JF139)=(IZ114-JA114))*(JC114=1),0),"")</f>
        <v/>
      </c>
      <c r="JE114" s="188" t="str">
        <f t="shared" si="1657"/>
        <v/>
      </c>
      <c r="JF114" s="188" t="str">
        <f>IF(JC114&lt;&gt;"",IF(JB139,0,IF(ABS(JC139+JE139-JD139-JF139)&gt;=PrSettings!$M$7,(ABS(JC139+JE139-JD139-JF139-IZ114+JA114)&lt;=1)*1,IF(AND(JC114,$F114=$G114,JC139+JE139&gt;=PrSettings!$M$6),(ABS(IZ114-JC139-JE139)&lt;=1)*1,IF(AND(JC114,JC139+JE139+JD139+JF139&gt;=PrSettings!$M$8),(ABS(IZ114-JC139-JE139)+ABS(JA114-JD139-JF139)&lt;=1)*1,"")))),"")</f>
        <v/>
      </c>
      <c r="JG114" s="209" t="str">
        <f>IF(($C$107&amp;$C$108&amp;$C$109&amp;$C$110&amp;$C$111&amp;$C$112&amp;$C$113&amp;$C$114&amp;$E$107&amp;$E$108&amp;$E$109&amp;$E$110&amp;$E$111&amp;$E$112&amp;$E$113&amp;$E$114&lt;&gt;"")*(IV$107&amp;IV$108&amp;IV$109&amp;IV$110&amp;IV$111&amp;IV$112&amp;IV$113&amp;IV$114&amp;IX$107&amp;IX$108&amp;IX$109&amp;IX$110&amp;IX$111&amp;IX$112&amp;IX$113&amp;IX$114&lt;&gt;"")*(IV114&amp;IX114&lt;&gt;""),IF(JB104&lt;&gt;1,0,COUNTIF($B$107:$B$114,IV114)+COUNTIF($D$107:$D$114,IV114))+IF(JB105&lt;&gt;1,0,COUNTIF($B$107:$B$114,IX114)+COUNTIF($D$107:$D$114,IX114)),"")</f>
        <v/>
      </c>
      <c r="JI114" s="221"/>
      <c r="JJ114" s="187" t="str">
        <f>IF(JI114="","",VLOOKUP(JI114,Language!$D$5:$E$100,2,0))</f>
        <v/>
      </c>
      <c r="JK114" s="222"/>
      <c r="JL114" s="187" t="str">
        <f>IF(JK114="","",VLOOKUP(JK114,Language!$D$5:$E$100,2,0))</f>
        <v/>
      </c>
      <c r="JM114" s="222"/>
      <c r="JN114" s="222"/>
      <c r="JO114" s="303">
        <f>COUNTIF(JI$116:JI$119,JK119)+COUNTIF(JK$116:JK$119,JK119)</f>
        <v>0</v>
      </c>
      <c r="JP114" s="188" t="str">
        <f t="shared" si="1632"/>
        <v/>
      </c>
      <c r="JQ114" s="188" t="str">
        <f>IF((JP114&lt;&gt;""),IF(OR(JP139+JR139&lt;&gt;JQ139+JS139,PrSettings!$M$4="●"),((JP139+JR139-JQ139-JS139)=(JM114-JN114))*(JP114=1),0),"")</f>
        <v/>
      </c>
      <c r="JR114" s="188" t="str">
        <f t="shared" si="1658"/>
        <v/>
      </c>
      <c r="JS114" s="188" t="str">
        <f>IF(JP114&lt;&gt;"",IF(JO139,0,IF(ABS(JP139+JR139-JQ139-JS139)&gt;=PrSettings!$M$7,(ABS(JP139+JR139-JQ139-JS139-JM114+JN114)&lt;=1)*1,IF(AND(JP114,$F114=$G114,JP139+JR139&gt;=PrSettings!$M$6),(ABS(JM114-JP139-JR139)&lt;=1)*1,IF(AND(JP114,JP139+JR139+JQ139+JS139&gt;=PrSettings!$M$8),(ABS(JM114-JP139-JR139)+ABS(JN114-JQ139-JS139)&lt;=1)*1,"")))),"")</f>
        <v/>
      </c>
      <c r="JT114" s="209" t="str">
        <f>IF(($C$107&amp;$C$108&amp;$C$109&amp;$C$110&amp;$C$111&amp;$C$112&amp;$C$113&amp;$C$114&amp;$E$107&amp;$E$108&amp;$E$109&amp;$E$110&amp;$E$111&amp;$E$112&amp;$E$113&amp;$E$114&lt;&gt;"")*(JI$107&amp;JI$108&amp;JI$109&amp;JI$110&amp;JI$111&amp;JI$112&amp;JI$113&amp;JI$114&amp;JK$107&amp;JK$108&amp;JK$109&amp;JK$110&amp;JK$111&amp;JK$112&amp;JK$113&amp;JK$114&lt;&gt;"")*(JI114&amp;JK114&lt;&gt;""),IF(JO104&lt;&gt;1,0,COUNTIF($B$107:$B$114,JI114)+COUNTIF($D$107:$D$114,JI114))+IF(JO105&lt;&gt;1,0,COUNTIF($B$107:$B$114,JK114)+COUNTIF($D$107:$D$114,JK114)),"")</f>
        <v/>
      </c>
      <c r="JV114" s="221"/>
      <c r="JW114" s="187" t="str">
        <f>IF(JV114="","",VLOOKUP(JV114,Language!$D$5:$E$100,2,0))</f>
        <v/>
      </c>
      <c r="JX114" s="222"/>
      <c r="JY114" s="187" t="str">
        <f>IF(JX114="","",VLOOKUP(JX114,Language!$D$5:$E$100,2,0))</f>
        <v/>
      </c>
      <c r="JZ114" s="222"/>
      <c r="KA114" s="222"/>
      <c r="KB114" s="303">
        <f>COUNTIF(JV$116:JV$119,JX119)+COUNTIF(JX$116:JX$119,JX119)</f>
        <v>0</v>
      </c>
      <c r="KC114" s="188" t="str">
        <f t="shared" si="1633"/>
        <v/>
      </c>
      <c r="KD114" s="188" t="str">
        <f>IF((KC114&lt;&gt;""),IF(OR(KC139+KE139&lt;&gt;KD139+KF139,PrSettings!$M$4="●"),((KC139+KE139-KD139-KF139)=(JZ114-KA114))*(KC114=1),0),"")</f>
        <v/>
      </c>
      <c r="KE114" s="188" t="str">
        <f t="shared" si="1659"/>
        <v/>
      </c>
      <c r="KF114" s="188" t="str">
        <f>IF(KC114&lt;&gt;"",IF(KB139,0,IF(ABS(KC139+KE139-KD139-KF139)&gt;=PrSettings!$M$7,(ABS(KC139+KE139-KD139-KF139-JZ114+KA114)&lt;=1)*1,IF(AND(KC114,$F114=$G114,KC139+KE139&gt;=PrSettings!$M$6),(ABS(JZ114-KC139-KE139)&lt;=1)*1,IF(AND(KC114,KC139+KE139+KD139+KF139&gt;=PrSettings!$M$8),(ABS(JZ114-KC139-KE139)+ABS(KA114-KD139-KF139)&lt;=1)*1,"")))),"")</f>
        <v/>
      </c>
      <c r="KG114" s="209" t="str">
        <f>IF(($C$107&amp;$C$108&amp;$C$109&amp;$C$110&amp;$C$111&amp;$C$112&amp;$C$113&amp;$C$114&amp;$E$107&amp;$E$108&amp;$E$109&amp;$E$110&amp;$E$111&amp;$E$112&amp;$E$113&amp;$E$114&lt;&gt;"")*(JV$107&amp;JV$108&amp;JV$109&amp;JV$110&amp;JV$111&amp;JV$112&amp;JV$113&amp;JV$114&amp;JX$107&amp;JX$108&amp;JX$109&amp;JX$110&amp;JX$111&amp;JX$112&amp;JX$113&amp;JX$114&lt;&gt;"")*(JV114&amp;JX114&lt;&gt;""),IF(KB104&lt;&gt;1,0,COUNTIF($B$107:$B$114,JV114)+COUNTIF($D$107:$D$114,JV114))+IF(KB105&lt;&gt;1,0,COUNTIF($B$107:$B$114,JX114)+COUNTIF($D$107:$D$114,JX114)),"")</f>
        <v/>
      </c>
      <c r="KI114" s="221"/>
      <c r="KJ114" s="187" t="str">
        <f>IF(KI114="","",VLOOKUP(KI114,Language!$D$5:$E$100,2,0))</f>
        <v/>
      </c>
      <c r="KK114" s="222"/>
      <c r="KL114" s="187" t="str">
        <f>IF(KK114="","",VLOOKUP(KK114,Language!$D$5:$E$100,2,0))</f>
        <v/>
      </c>
      <c r="KM114" s="222"/>
      <c r="KN114" s="222"/>
      <c r="KO114" s="303">
        <f>COUNTIF(KI$116:KI$119,KK119)+COUNTIF(KK$116:KK$119,KK119)</f>
        <v>0</v>
      </c>
      <c r="KP114" s="188" t="str">
        <f t="shared" si="1634"/>
        <v/>
      </c>
      <c r="KQ114" s="188" t="str">
        <f>IF((KP114&lt;&gt;""),IF(OR(KP139+KR139&lt;&gt;KQ139+KS139,PrSettings!$M$4="●"),((KP139+KR139-KQ139-KS139)=(KM114-KN114))*(KP114=1),0),"")</f>
        <v/>
      </c>
      <c r="KR114" s="188" t="str">
        <f t="shared" si="1660"/>
        <v/>
      </c>
      <c r="KS114" s="188" t="str">
        <f>IF(KP114&lt;&gt;"",IF(KO139,0,IF(ABS(KP139+KR139-KQ139-KS139)&gt;=PrSettings!$M$7,(ABS(KP139+KR139-KQ139-KS139-KM114+KN114)&lt;=1)*1,IF(AND(KP114,$F114=$G114,KP139+KR139&gt;=PrSettings!$M$6),(ABS(KM114-KP139-KR139)&lt;=1)*1,IF(AND(KP114,KP139+KR139+KQ139+KS139&gt;=PrSettings!$M$8),(ABS(KM114-KP139-KR139)+ABS(KN114-KQ139-KS139)&lt;=1)*1,"")))),"")</f>
        <v/>
      </c>
      <c r="KT114" s="209" t="str">
        <f>IF(($C$107&amp;$C$108&amp;$C$109&amp;$C$110&amp;$C$111&amp;$C$112&amp;$C$113&amp;$C$114&amp;$E$107&amp;$E$108&amp;$E$109&amp;$E$110&amp;$E$111&amp;$E$112&amp;$E$113&amp;$E$114&lt;&gt;"")*(KI$107&amp;KI$108&amp;KI$109&amp;KI$110&amp;KI$111&amp;KI$112&amp;KI$113&amp;KI$114&amp;KK$107&amp;KK$108&amp;KK$109&amp;KK$110&amp;KK$111&amp;KK$112&amp;KK$113&amp;KK$114&lt;&gt;"")*(KI114&amp;KK114&lt;&gt;""),IF(KO104&lt;&gt;1,0,COUNTIF($B$107:$B$114,KI114)+COUNTIF($D$107:$D$114,KI114))+IF(KO105&lt;&gt;1,0,COUNTIF($B$107:$B$114,KK114)+COUNTIF($D$107:$D$114,KK114)),"")</f>
        <v/>
      </c>
      <c r="KV114" s="221"/>
      <c r="KW114" s="187" t="str">
        <f>IF(KV114="","",VLOOKUP(KV114,Language!$D$5:$E$100,2,0))</f>
        <v/>
      </c>
      <c r="KX114" s="222"/>
      <c r="KY114" s="187" t="str">
        <f>IF(KX114="","",VLOOKUP(KX114,Language!$D$5:$E$100,2,0))</f>
        <v/>
      </c>
      <c r="KZ114" s="222"/>
      <c r="LA114" s="222"/>
      <c r="LB114" s="303">
        <f>COUNTIF(KV$116:KV$119,KX119)+COUNTIF(KX$116:KX$119,KX119)</f>
        <v>0</v>
      </c>
      <c r="LC114" s="188" t="str">
        <f t="shared" si="1635"/>
        <v/>
      </c>
      <c r="LD114" s="188" t="str">
        <f>IF((LC114&lt;&gt;""),IF(OR(LC139+LE139&lt;&gt;LD139+LF139,PrSettings!$M$4="●"),((LC139+LE139-LD139-LF139)=(KZ114-LA114))*(LC114=1),0),"")</f>
        <v/>
      </c>
      <c r="LE114" s="188" t="str">
        <f t="shared" si="1661"/>
        <v/>
      </c>
      <c r="LF114" s="188" t="str">
        <f>IF(LC114&lt;&gt;"",IF(LB139,0,IF(ABS(LC139+LE139-LD139-LF139)&gt;=PrSettings!$M$7,(ABS(LC139+LE139-LD139-LF139-KZ114+LA114)&lt;=1)*1,IF(AND(LC114,$F114=$G114,LC139+LE139&gt;=PrSettings!$M$6),(ABS(KZ114-LC139-LE139)&lt;=1)*1,IF(AND(LC114,LC139+LE139+LD139+LF139&gt;=PrSettings!$M$8),(ABS(KZ114-LC139-LE139)+ABS(LA114-LD139-LF139)&lt;=1)*1,"")))),"")</f>
        <v/>
      </c>
      <c r="LG114" s="209" t="str">
        <f>IF(($C$107&amp;$C$108&amp;$C$109&amp;$C$110&amp;$C$111&amp;$C$112&amp;$C$113&amp;$C$114&amp;$E$107&amp;$E$108&amp;$E$109&amp;$E$110&amp;$E$111&amp;$E$112&amp;$E$113&amp;$E$114&lt;&gt;"")*(KV$107&amp;KV$108&amp;KV$109&amp;KV$110&amp;KV$111&amp;KV$112&amp;KV$113&amp;KV$114&amp;KX$107&amp;KX$108&amp;KX$109&amp;KX$110&amp;KX$111&amp;KX$112&amp;KX$113&amp;KX$114&lt;&gt;"")*(KV114&amp;KX114&lt;&gt;""),IF(LB104&lt;&gt;1,0,COUNTIF($B$107:$B$114,KV114)+COUNTIF($D$107:$D$114,KV114))+IF(LB105&lt;&gt;1,0,COUNTIF($B$107:$B$114,KX114)+COUNTIF($D$107:$D$114,KX114)),"")</f>
        <v/>
      </c>
      <c r="LI114" s="221"/>
      <c r="LJ114" s="187" t="str">
        <f>IF(LI114="","",VLOOKUP(LI114,Language!$D$5:$E$100,2,0))</f>
        <v/>
      </c>
      <c r="LK114" s="222"/>
      <c r="LL114" s="187" t="str">
        <f>IF(LK114="","",VLOOKUP(LK114,Language!$D$5:$E$100,2,0))</f>
        <v/>
      </c>
      <c r="LM114" s="222"/>
      <c r="LN114" s="222"/>
      <c r="LO114" s="303">
        <f>COUNTIF(LI$116:LI$119,LK119)+COUNTIF(LK$116:LK$119,LK119)</f>
        <v>0</v>
      </c>
      <c r="LP114" s="188" t="str">
        <f t="shared" si="1636"/>
        <v/>
      </c>
      <c r="LQ114" s="188" t="str">
        <f>IF((LP114&lt;&gt;""),IF(OR(LP139+LR139&lt;&gt;LQ139+LS139,PrSettings!$M$4="●"),((LP139+LR139-LQ139-LS139)=(LM114-LN114))*(LP114=1),0),"")</f>
        <v/>
      </c>
      <c r="LR114" s="188" t="str">
        <f t="shared" si="1662"/>
        <v/>
      </c>
      <c r="LS114" s="188" t="str">
        <f>IF(LP114&lt;&gt;"",IF(LO139,0,IF(ABS(LP139+LR139-LQ139-LS139)&gt;=PrSettings!$M$7,(ABS(LP139+LR139-LQ139-LS139-LM114+LN114)&lt;=1)*1,IF(AND(LP114,$F114=$G114,LP139+LR139&gt;=PrSettings!$M$6),(ABS(LM114-LP139-LR139)&lt;=1)*1,IF(AND(LP114,LP139+LR139+LQ139+LS139&gt;=PrSettings!$M$8),(ABS(LM114-LP139-LR139)+ABS(LN114-LQ139-LS139)&lt;=1)*1,"")))),"")</f>
        <v/>
      </c>
      <c r="LT114" s="209" t="str">
        <f>IF(($C$107&amp;$C$108&amp;$C$109&amp;$C$110&amp;$C$111&amp;$C$112&amp;$C$113&amp;$C$114&amp;$E$107&amp;$E$108&amp;$E$109&amp;$E$110&amp;$E$111&amp;$E$112&amp;$E$113&amp;$E$114&lt;&gt;"")*(LI$107&amp;LI$108&amp;LI$109&amp;LI$110&amp;LI$111&amp;LI$112&amp;LI$113&amp;LI$114&amp;LK$107&amp;LK$108&amp;LK$109&amp;LK$110&amp;LK$111&amp;LK$112&amp;LK$113&amp;LK$114&lt;&gt;"")*(LI114&amp;LK114&lt;&gt;""),IF(LO104&lt;&gt;1,0,COUNTIF($B$107:$B$114,LI114)+COUNTIF($D$107:$D$114,LI114))+IF(LO105&lt;&gt;1,0,COUNTIF($B$107:$B$114,LK114)+COUNTIF($D$107:$D$114,LK114)),"")</f>
        <v/>
      </c>
      <c r="LV114" s="221"/>
      <c r="LW114" s="187" t="str">
        <f>IF(LV114="","",VLOOKUP(LV114,Language!$D$5:$E$100,2,0))</f>
        <v/>
      </c>
      <c r="LX114" s="222"/>
      <c r="LY114" s="187" t="str">
        <f>IF(LX114="","",VLOOKUP(LX114,Language!$D$5:$E$100,2,0))</f>
        <v/>
      </c>
      <c r="LZ114" s="222"/>
      <c r="MA114" s="222"/>
      <c r="MB114" s="303">
        <f>COUNTIF(LV$116:LV$119,LX119)+COUNTIF(LX$116:LX$119,LX119)</f>
        <v>0</v>
      </c>
      <c r="MC114" s="188" t="str">
        <f t="shared" si="1637"/>
        <v/>
      </c>
      <c r="MD114" s="188" t="str">
        <f>IF((MC114&lt;&gt;""),IF(OR(MC139+ME139&lt;&gt;MD139+MF139,PrSettings!$M$4="●"),((MC139+ME139-MD139-MF139)=(LZ114-MA114))*(MC114=1),0),"")</f>
        <v/>
      </c>
      <c r="ME114" s="188" t="str">
        <f t="shared" si="1663"/>
        <v/>
      </c>
      <c r="MF114" s="188" t="str">
        <f>IF(MC114&lt;&gt;"",IF(MB139,0,IF(ABS(MC139+ME139-MD139-MF139)&gt;=PrSettings!$M$7,(ABS(MC139+ME139-MD139-MF139-LZ114+MA114)&lt;=1)*1,IF(AND(MC114,$F114=$G114,MC139+ME139&gt;=PrSettings!$M$6),(ABS(LZ114-MC139-ME139)&lt;=1)*1,IF(AND(MC114,MC139+ME139+MD139+MF139&gt;=PrSettings!$M$8),(ABS(LZ114-MC139-ME139)+ABS(MA114-MD139-MF139)&lt;=1)*1,"")))),"")</f>
        <v/>
      </c>
      <c r="MG114" s="209" t="str">
        <f>IF(($C$107&amp;$C$108&amp;$C$109&amp;$C$110&amp;$C$111&amp;$C$112&amp;$C$113&amp;$C$114&amp;$E$107&amp;$E$108&amp;$E$109&amp;$E$110&amp;$E$111&amp;$E$112&amp;$E$113&amp;$E$114&lt;&gt;"")*(LV$107&amp;LV$108&amp;LV$109&amp;LV$110&amp;LV$111&amp;LV$112&amp;LV$113&amp;LV$114&amp;LX$107&amp;LX$108&amp;LX$109&amp;LX$110&amp;LX$111&amp;LX$112&amp;LX$113&amp;LX$114&lt;&gt;"")*(LV114&amp;LX114&lt;&gt;""),IF(MB104&lt;&gt;1,0,COUNTIF($B$107:$B$114,LV114)+COUNTIF($D$107:$D$114,LV114))+IF(MB105&lt;&gt;1,0,COUNTIF($B$107:$B$114,LX114)+COUNTIF($D$107:$D$114,LX114)),"")</f>
        <v/>
      </c>
    </row>
    <row r="115" spans="1:345" s="22" customFormat="1" ht="24" customHeight="1">
      <c r="A115" s="183"/>
      <c r="B115" s="195" t="str">
        <f>Language!$E$216</f>
        <v>Quarter final</v>
      </c>
      <c r="C115" s="201"/>
      <c r="D115" s="201"/>
      <c r="E115" s="198"/>
      <c r="F115" s="202"/>
      <c r="G115" s="203"/>
      <c r="I115" s="195" t="str">
        <f>$B115</f>
        <v>Quarter final</v>
      </c>
      <c r="J115" s="197"/>
      <c r="K115" s="197"/>
      <c r="L115" s="198"/>
      <c r="M115" s="226"/>
      <c r="N115" s="227"/>
      <c r="O115" s="199"/>
      <c r="P115" s="199"/>
      <c r="Q115" s="210"/>
      <c r="R115" s="198"/>
      <c r="S115" s="198"/>
      <c r="T115" s="211"/>
      <c r="V115" s="195" t="str">
        <f>$B115</f>
        <v>Quarter final</v>
      </c>
      <c r="W115" s="197"/>
      <c r="X115" s="197"/>
      <c r="Y115" s="198"/>
      <c r="Z115" s="226"/>
      <c r="AA115" s="227"/>
      <c r="AB115" s="199"/>
      <c r="AC115" s="199"/>
      <c r="AD115" s="210"/>
      <c r="AE115" s="198"/>
      <c r="AF115" s="198"/>
      <c r="AG115" s="211"/>
      <c r="AI115" s="195" t="str">
        <f>$B115</f>
        <v>Quarter final</v>
      </c>
      <c r="AJ115" s="197"/>
      <c r="AK115" s="197"/>
      <c r="AL115" s="198"/>
      <c r="AM115" s="226"/>
      <c r="AN115" s="227"/>
      <c r="AO115" s="199"/>
      <c r="AP115" s="199"/>
      <c r="AQ115" s="210"/>
      <c r="AR115" s="198"/>
      <c r="AS115" s="198"/>
      <c r="AT115" s="211"/>
      <c r="AV115" s="195" t="str">
        <f>$B115</f>
        <v>Quarter final</v>
      </c>
      <c r="AW115" s="197"/>
      <c r="AX115" s="197"/>
      <c r="AY115" s="198"/>
      <c r="AZ115" s="226"/>
      <c r="BA115" s="227"/>
      <c r="BB115" s="199"/>
      <c r="BC115" s="199"/>
      <c r="BD115" s="210"/>
      <c r="BE115" s="198"/>
      <c r="BF115" s="198"/>
      <c r="BG115" s="211"/>
      <c r="BI115" s="195" t="str">
        <f>$B115</f>
        <v>Quarter final</v>
      </c>
      <c r="BJ115" s="197"/>
      <c r="BK115" s="197"/>
      <c r="BL115" s="198"/>
      <c r="BM115" s="226"/>
      <c r="BN115" s="227"/>
      <c r="BO115" s="199"/>
      <c r="BP115" s="199"/>
      <c r="BQ115" s="210"/>
      <c r="BR115" s="198"/>
      <c r="BS115" s="198"/>
      <c r="BT115" s="211"/>
      <c r="BV115" s="195" t="str">
        <f>$B115</f>
        <v>Quarter final</v>
      </c>
      <c r="BW115" s="197"/>
      <c r="BX115" s="197"/>
      <c r="BY115" s="198"/>
      <c r="BZ115" s="226"/>
      <c r="CA115" s="227"/>
      <c r="CB115" s="199"/>
      <c r="CC115" s="199"/>
      <c r="CD115" s="210"/>
      <c r="CE115" s="198"/>
      <c r="CF115" s="198"/>
      <c r="CG115" s="211"/>
      <c r="CI115" s="195" t="str">
        <f>$B115</f>
        <v>Quarter final</v>
      </c>
      <c r="CJ115" s="197"/>
      <c r="CK115" s="197"/>
      <c r="CL115" s="198"/>
      <c r="CM115" s="226"/>
      <c r="CN115" s="227"/>
      <c r="CO115" s="199"/>
      <c r="CP115" s="199"/>
      <c r="CQ115" s="210"/>
      <c r="CR115" s="198"/>
      <c r="CS115" s="198"/>
      <c r="CT115" s="211"/>
      <c r="CV115" s="195" t="str">
        <f>$B115</f>
        <v>Quarter final</v>
      </c>
      <c r="CW115" s="197"/>
      <c r="CX115" s="197"/>
      <c r="CY115" s="198"/>
      <c r="CZ115" s="226"/>
      <c r="DA115" s="227"/>
      <c r="DB115" s="199"/>
      <c r="DC115" s="199"/>
      <c r="DD115" s="210"/>
      <c r="DE115" s="198"/>
      <c r="DF115" s="198"/>
      <c r="DG115" s="211"/>
      <c r="DI115" s="195" t="str">
        <f>$B115</f>
        <v>Quarter final</v>
      </c>
      <c r="DJ115" s="197"/>
      <c r="DK115" s="197"/>
      <c r="DL115" s="198"/>
      <c r="DM115" s="226"/>
      <c r="DN115" s="227"/>
      <c r="DO115" s="199"/>
      <c r="DP115" s="199"/>
      <c r="DQ115" s="210"/>
      <c r="DR115" s="198"/>
      <c r="DS115" s="198"/>
      <c r="DT115" s="211"/>
      <c r="DV115" s="195" t="str">
        <f>$B115</f>
        <v>Quarter final</v>
      </c>
      <c r="DW115" s="197"/>
      <c r="DX115" s="197"/>
      <c r="DY115" s="198"/>
      <c r="DZ115" s="226"/>
      <c r="EA115" s="227"/>
      <c r="EB115" s="199"/>
      <c r="EC115" s="199"/>
      <c r="ED115" s="210"/>
      <c r="EE115" s="198"/>
      <c r="EF115" s="198"/>
      <c r="EG115" s="211"/>
      <c r="EI115" s="195" t="str">
        <f>$B115</f>
        <v>Quarter final</v>
      </c>
      <c r="EJ115" s="197"/>
      <c r="EK115" s="197"/>
      <c r="EL115" s="198"/>
      <c r="EM115" s="226"/>
      <c r="EN115" s="227"/>
      <c r="EO115" s="199"/>
      <c r="EP115" s="199"/>
      <c r="EQ115" s="210"/>
      <c r="ER115" s="198"/>
      <c r="ES115" s="198"/>
      <c r="ET115" s="211"/>
      <c r="EV115" s="195" t="str">
        <f>$B115</f>
        <v>Quarter final</v>
      </c>
      <c r="EW115" s="197"/>
      <c r="EX115" s="197"/>
      <c r="EY115" s="198"/>
      <c r="EZ115" s="226"/>
      <c r="FA115" s="227"/>
      <c r="FB115" s="199"/>
      <c r="FC115" s="199"/>
      <c r="FD115" s="210"/>
      <c r="FE115" s="198"/>
      <c r="FF115" s="198"/>
      <c r="FG115" s="211"/>
      <c r="FI115" s="195" t="str">
        <f>$B115</f>
        <v>Quarter final</v>
      </c>
      <c r="FJ115" s="197"/>
      <c r="FK115" s="197"/>
      <c r="FL115" s="198"/>
      <c r="FM115" s="226"/>
      <c r="FN115" s="227"/>
      <c r="FO115" s="199"/>
      <c r="FP115" s="199"/>
      <c r="FQ115" s="210"/>
      <c r="FR115" s="198"/>
      <c r="FS115" s="198"/>
      <c r="FT115" s="211"/>
      <c r="FV115" s="195" t="str">
        <f>$B115</f>
        <v>Quarter final</v>
      </c>
      <c r="FW115" s="197"/>
      <c r="FX115" s="197"/>
      <c r="FY115" s="198"/>
      <c r="FZ115" s="226"/>
      <c r="GA115" s="227"/>
      <c r="GB115" s="199"/>
      <c r="GC115" s="199"/>
      <c r="GD115" s="210"/>
      <c r="GE115" s="198"/>
      <c r="GF115" s="198"/>
      <c r="GG115" s="211"/>
      <c r="GI115" s="195" t="str">
        <f>$B115</f>
        <v>Quarter final</v>
      </c>
      <c r="GJ115" s="197"/>
      <c r="GK115" s="197"/>
      <c r="GL115" s="198"/>
      <c r="GM115" s="226"/>
      <c r="GN115" s="227"/>
      <c r="GO115" s="199"/>
      <c r="GP115" s="199"/>
      <c r="GQ115" s="210"/>
      <c r="GR115" s="198"/>
      <c r="GS115" s="198"/>
      <c r="GT115" s="211"/>
      <c r="GV115" s="195" t="str">
        <f>$B115</f>
        <v>Quarter final</v>
      </c>
      <c r="GW115" s="197"/>
      <c r="GX115" s="197"/>
      <c r="GY115" s="198"/>
      <c r="GZ115" s="226"/>
      <c r="HA115" s="227"/>
      <c r="HB115" s="199"/>
      <c r="HC115" s="199"/>
      <c r="HD115" s="210"/>
      <c r="HE115" s="198"/>
      <c r="HF115" s="198"/>
      <c r="HG115" s="211"/>
      <c r="HI115" s="195" t="str">
        <f>$B115</f>
        <v>Quarter final</v>
      </c>
      <c r="HJ115" s="197"/>
      <c r="HK115" s="197"/>
      <c r="HL115" s="198"/>
      <c r="HM115" s="226"/>
      <c r="HN115" s="227"/>
      <c r="HO115" s="199"/>
      <c r="HP115" s="199"/>
      <c r="HQ115" s="210"/>
      <c r="HR115" s="198"/>
      <c r="HS115" s="198"/>
      <c r="HT115" s="211"/>
      <c r="HV115" s="195" t="str">
        <f>$B115</f>
        <v>Quarter final</v>
      </c>
      <c r="HW115" s="197"/>
      <c r="HX115" s="197"/>
      <c r="HY115" s="198"/>
      <c r="HZ115" s="226"/>
      <c r="IA115" s="227"/>
      <c r="IB115" s="199"/>
      <c r="IC115" s="199"/>
      <c r="ID115" s="210"/>
      <c r="IE115" s="198"/>
      <c r="IF115" s="198"/>
      <c r="IG115" s="211"/>
      <c r="II115" s="195" t="str">
        <f>$B115</f>
        <v>Quarter final</v>
      </c>
      <c r="IJ115" s="197"/>
      <c r="IK115" s="197"/>
      <c r="IL115" s="198"/>
      <c r="IM115" s="226"/>
      <c r="IN115" s="227"/>
      <c r="IO115" s="199"/>
      <c r="IP115" s="199"/>
      <c r="IQ115" s="210"/>
      <c r="IR115" s="198"/>
      <c r="IS115" s="198"/>
      <c r="IT115" s="211"/>
      <c r="IV115" s="195" t="str">
        <f>$B115</f>
        <v>Quarter final</v>
      </c>
      <c r="IW115" s="197"/>
      <c r="IX115" s="197"/>
      <c r="IY115" s="198"/>
      <c r="IZ115" s="226"/>
      <c r="JA115" s="227"/>
      <c r="JB115" s="199"/>
      <c r="JC115" s="199"/>
      <c r="JD115" s="210"/>
      <c r="JE115" s="198"/>
      <c r="JF115" s="198"/>
      <c r="JG115" s="211"/>
      <c r="JI115" s="195" t="str">
        <f>$B115</f>
        <v>Quarter final</v>
      </c>
      <c r="JJ115" s="197"/>
      <c r="JK115" s="197"/>
      <c r="JL115" s="198"/>
      <c r="JM115" s="226"/>
      <c r="JN115" s="227"/>
      <c r="JO115" s="199"/>
      <c r="JP115" s="199"/>
      <c r="JQ115" s="210"/>
      <c r="JR115" s="198"/>
      <c r="JS115" s="198"/>
      <c r="JT115" s="211"/>
      <c r="JV115" s="195" t="str">
        <f>$B115</f>
        <v>Quarter final</v>
      </c>
      <c r="JW115" s="197"/>
      <c r="JX115" s="197"/>
      <c r="JY115" s="198"/>
      <c r="JZ115" s="226"/>
      <c r="KA115" s="227"/>
      <c r="KB115" s="199"/>
      <c r="KC115" s="199"/>
      <c r="KD115" s="210"/>
      <c r="KE115" s="198"/>
      <c r="KF115" s="198"/>
      <c r="KG115" s="211"/>
      <c r="KI115" s="195" t="str">
        <f>$B115</f>
        <v>Quarter final</v>
      </c>
      <c r="KJ115" s="197"/>
      <c r="KK115" s="197"/>
      <c r="KL115" s="198"/>
      <c r="KM115" s="226"/>
      <c r="KN115" s="227"/>
      <c r="KO115" s="199"/>
      <c r="KP115" s="199"/>
      <c r="KQ115" s="210"/>
      <c r="KR115" s="198"/>
      <c r="KS115" s="198"/>
      <c r="KT115" s="211"/>
      <c r="KV115" s="195" t="str">
        <f>$B115</f>
        <v>Quarter final</v>
      </c>
      <c r="KW115" s="197"/>
      <c r="KX115" s="197"/>
      <c r="KY115" s="198"/>
      <c r="KZ115" s="226"/>
      <c r="LA115" s="227"/>
      <c r="LB115" s="199"/>
      <c r="LC115" s="199"/>
      <c r="LD115" s="210"/>
      <c r="LE115" s="198"/>
      <c r="LF115" s="198"/>
      <c r="LG115" s="211"/>
      <c r="LI115" s="195" t="str">
        <f>$B115</f>
        <v>Quarter final</v>
      </c>
      <c r="LJ115" s="197"/>
      <c r="LK115" s="197"/>
      <c r="LL115" s="198"/>
      <c r="LM115" s="226"/>
      <c r="LN115" s="227"/>
      <c r="LO115" s="199"/>
      <c r="LP115" s="199"/>
      <c r="LQ115" s="210"/>
      <c r="LR115" s="198"/>
      <c r="LS115" s="198"/>
      <c r="LT115" s="211"/>
      <c r="LV115" s="195" t="str">
        <f>$B115</f>
        <v>Quarter final</v>
      </c>
      <c r="LW115" s="197"/>
      <c r="LX115" s="197"/>
      <c r="LY115" s="198"/>
      <c r="LZ115" s="226"/>
      <c r="MA115" s="227"/>
      <c r="MB115" s="199"/>
      <c r="MC115" s="199"/>
      <c r="MD115" s="210"/>
      <c r="ME115" s="198"/>
      <c r="MF115" s="198"/>
      <c r="MG115" s="211"/>
    </row>
    <row r="116" spans="1:345" s="22" customFormat="1">
      <c r="A116" s="183"/>
      <c r="B116" s="186" t="str">
        <f>IF(C116="","",INDEX(Groups!$C$7:$C$65,MATCH(C116,Groups!$D$7:$D$65,0)))</f>
        <v/>
      </c>
      <c r="C116" s="187" t="str">
        <f>'World Cup'!$C$70</f>
        <v/>
      </c>
      <c r="D116" s="188" t="str">
        <f>IF(E116="","",INDEX(Groups!$C$7:$C$65,MATCH(E116,Groups!$D$7:$D$65,0)))</f>
        <v/>
      </c>
      <c r="E116" s="187" t="str">
        <f>'World Cup'!$E$70</f>
        <v/>
      </c>
      <c r="F116" s="189" t="str">
        <f>IF(AND('World Cup'!$C$71&lt;&gt;"",'World Cup'!$E$71&lt;&gt;""),'World Cup'!$C$71,"")</f>
        <v/>
      </c>
      <c r="G116" s="190" t="str">
        <f>IF(AND('World Cup'!$C$71&lt;&gt;"",'World Cup'!$E$71&lt;&gt;""),'World Cup'!$E$71,"")</f>
        <v/>
      </c>
      <c r="I116" s="221"/>
      <c r="J116" s="187" t="str">
        <f>IF(I116="","",VLOOKUP(I116,Language!$D$5:$E$100,2,0))</f>
        <v/>
      </c>
      <c r="K116" s="222"/>
      <c r="L116" s="187" t="str">
        <f>IF(K116="","",VLOOKUP(K116,Language!$D$5:$E$100,2,0))</f>
        <v/>
      </c>
      <c r="M116" s="222"/>
      <c r="N116" s="222"/>
      <c r="O116" s="303">
        <f>COUNTIF(I$116:I$119,I116)+COUNTIF(K$116:K$119,I116)</f>
        <v>0</v>
      </c>
      <c r="P116" s="188" t="str">
        <f>IF((M116&lt;&gt;"")*(N116&lt;&gt;"")*((IFERROR(VLOOKUP(I116,$B$116:$F$119,5,0),"")&lt;&gt;"")+(IFERROR(VLOOKUP(I116,$D$116:$G$119,4,0),"")&lt;&gt;""))*((IFERROR(VLOOKUP(K116,$B$116:$F$119,5,0),"")&lt;&gt;"")+(IFERROR(VLOOKUP(K116,$D$116:$G$119,4,0),"")&lt;&gt;"")),IF(O141,"0",(P141+R141&gt;Q141+S141)*(M116&gt;N116)+(P141+R141=Q141+S141)*(M116=N116)+(P141+R141&lt;Q141+S141)*(M116&lt;N116)),"")</f>
        <v/>
      </c>
      <c r="Q116" s="188" t="str">
        <f>IF((P116&lt;&gt;""),IF(OR(P141+R141&lt;&gt;Q141+S141,PrSettings!$M$4="●"),((P141+R141-Q141-S141)=(M116-N116))*(P116=1),0),"")</f>
        <v/>
      </c>
      <c r="R116" s="188" t="str">
        <f>IF((Q116&lt;&gt;""),IF(P116="0",0,(P141+R141=M116)*(Q141+S141=N116)),"")</f>
        <v/>
      </c>
      <c r="S116" s="188" t="str">
        <f>IF(P116&lt;&gt;"",IF(O141,0,IF(ABS(P141+R141-Q141-S141)&gt;=PrSettings!$M$7,(ABS(P141+R141-Q141-S141-M116+N116)&lt;=1)*1,IF(AND(P116,$F116=$G116,P141+R141&gt;=PrSettings!$M$6),(ABS(M116-P141-R141)&lt;=1)*1,IF(AND(P116,P141+R141+Q141+S141&gt;=PrSettings!$M$8),(ABS(M116-P141-R141)+ABS(N116-Q141-S141)&lt;=1)*1,"")))),"")</f>
        <v/>
      </c>
      <c r="T116" s="209" t="str">
        <f>IF(($C$116&amp;$C$117&amp;$C$118&amp;$C$119&amp;$E$116&amp;$E$117&amp;$E$118&amp;$E$119&lt;&gt;"")*(I$116&amp;I$117&amp;I$118&amp;I$119&amp;K$116&amp;K$117&amp;K$118&amp;K$119&lt;&gt;"")*(I116&amp;K116&lt;&gt;""),IF(O116&lt;&gt;1,0,COUNTIF($B$116:$B$119,I116)+COUNTIF($D$116:$D$119,I116))+IF(O111&lt;&gt;1,0,COUNTIF($B$116:$B$119,K116)+COUNTIF($D$116:$D$119,K116)),"")</f>
        <v/>
      </c>
      <c r="V116" s="221"/>
      <c r="W116" s="187" t="str">
        <f>IF(V116="","",VLOOKUP(V116,Language!$D$5:$E$100,2,0))</f>
        <v/>
      </c>
      <c r="X116" s="222"/>
      <c r="Y116" s="187" t="str">
        <f>IF(X116="","",VLOOKUP(X116,Language!$D$5:$E$100,2,0))</f>
        <v/>
      </c>
      <c r="Z116" s="222"/>
      <c r="AA116" s="222"/>
      <c r="AB116" s="303">
        <f>COUNTIF(V$116:V$119,V116)+COUNTIF(X$116:X$119,V116)</f>
        <v>0</v>
      </c>
      <c r="AC116" s="188" t="str">
        <f>IF((Z116&lt;&gt;"")*(AA116&lt;&gt;"")*((IFERROR(VLOOKUP(V116,$B$116:$F$119,5,0),"")&lt;&gt;"")+(IFERROR(VLOOKUP(V116,$D$116:$G$119,4,0),"")&lt;&gt;""))*((IFERROR(VLOOKUP(X116,$B$116:$F$119,5,0),"")&lt;&gt;"")+(IFERROR(VLOOKUP(X116,$D$116:$G$119,4,0),"")&lt;&gt;"")),IF(AB141,"0",(AC141+AE141&gt;AD141+AF141)*(Z116&gt;AA116)+(AC141+AE141=AD141+AF141)*(Z116=AA116)+(AC141+AE141&lt;AD141+AF141)*(Z116&lt;AA116)),"")</f>
        <v/>
      </c>
      <c r="AD116" s="188" t="str">
        <f>IF((AC116&lt;&gt;""),IF(OR(AC141+AE141&lt;&gt;AD141+AF141,PrSettings!$M$4="●"),((AC141+AE141-AD141-AF141)=(Z116-AA116))*(AC116=1),0),"")</f>
        <v/>
      </c>
      <c r="AE116" s="188" t="str">
        <f>IF((AD116&lt;&gt;""),IF(AC116="0",0,(AC141+AE141=Z116)*(AD141+AF141=AA116)),"")</f>
        <v/>
      </c>
      <c r="AF116" s="188" t="str">
        <f>IF(AC116&lt;&gt;"",IF(AB141,0,IF(ABS(AC141+AE141-AD141-AF141)&gt;=PrSettings!$M$7,(ABS(AC141+AE141-AD141-AF141-Z116+AA116)&lt;=1)*1,IF(AND(AC116,$F116=$G116,AC141+AE141&gt;=PrSettings!$M$6),(ABS(Z116-AC141-AE141)&lt;=1)*1,IF(AND(AC116,AC141+AE141+AD141+AF141&gt;=PrSettings!$M$8),(ABS(Z116-AC141-AE141)+ABS(AA116-AD141-AF141)&lt;=1)*1,"")))),"")</f>
        <v/>
      </c>
      <c r="AG116" s="209" t="str">
        <f>IF(($C$116&amp;$C$117&amp;$C$118&amp;$C$119&amp;$E$116&amp;$E$117&amp;$E$118&amp;$E$119&lt;&gt;"")*(V$116&amp;V$117&amp;V$118&amp;V$119&amp;X$116&amp;X$117&amp;X$118&amp;X$119&lt;&gt;"")*(V116&amp;X116&lt;&gt;""),IF(AB116&lt;&gt;1,0,COUNTIF($B$116:$B$119,V116)+COUNTIF($D$116:$D$119,V116))+IF(AB111&lt;&gt;1,0,COUNTIF($B$116:$B$119,X116)+COUNTIF($D$116:$D$119,X116)),"")</f>
        <v/>
      </c>
      <c r="AI116" s="221"/>
      <c r="AJ116" s="187" t="str">
        <f>IF(AI116="","",VLOOKUP(AI116,Language!$D$5:$E$100,2,0))</f>
        <v/>
      </c>
      <c r="AK116" s="222"/>
      <c r="AL116" s="187" t="str">
        <f>IF(AK116="","",VLOOKUP(AK116,Language!$D$5:$E$100,2,0))</f>
        <v/>
      </c>
      <c r="AM116" s="222"/>
      <c r="AN116" s="222"/>
      <c r="AO116" s="303">
        <f>COUNTIF(AI$116:AI$119,AI116)+COUNTIF(AK$116:AK$119,AI116)</f>
        <v>0</v>
      </c>
      <c r="AP116" s="188" t="str">
        <f>IF((AM116&lt;&gt;"")*(AN116&lt;&gt;"")*((IFERROR(VLOOKUP(AI116,$B$116:$F$119,5,0),"")&lt;&gt;"")+(IFERROR(VLOOKUP(AI116,$D$116:$G$119,4,0),"")&lt;&gt;""))*((IFERROR(VLOOKUP(AK116,$B$116:$F$119,5,0),"")&lt;&gt;"")+(IFERROR(VLOOKUP(AK116,$D$116:$G$119,4,0),"")&lt;&gt;"")),IF(AO141,"0",(AP141+AR141&gt;AQ141+AS141)*(AM116&gt;AN116)+(AP141+AR141=AQ141+AS141)*(AM116=AN116)+(AP141+AR141&lt;AQ141+AS141)*(AM116&lt;AN116)),"")</f>
        <v/>
      </c>
      <c r="AQ116" s="188" t="str">
        <f>IF((AP116&lt;&gt;""),IF(OR(AP141+AR141&lt;&gt;AQ141+AS141,PrSettings!$M$4="●"),((AP141+AR141-AQ141-AS141)=(AM116-AN116))*(AP116=1),0),"")</f>
        <v/>
      </c>
      <c r="AR116" s="188" t="str">
        <f>IF((AQ116&lt;&gt;""),IF(AP116="0",0,(AP141+AR141=AM116)*(AQ141+AS141=AN116)),"")</f>
        <v/>
      </c>
      <c r="AS116" s="188" t="str">
        <f>IF(AP116&lt;&gt;"",IF(AO141,0,IF(ABS(AP141+AR141-AQ141-AS141)&gt;=PrSettings!$M$7,(ABS(AP141+AR141-AQ141-AS141-AM116+AN116)&lt;=1)*1,IF(AND(AP116,$F116=$G116,AP141+AR141&gt;=PrSettings!$M$6),(ABS(AM116-AP141-AR141)&lt;=1)*1,IF(AND(AP116,AP141+AR141+AQ141+AS141&gt;=PrSettings!$M$8),(ABS(AM116-AP141-AR141)+ABS(AN116-AQ141-AS141)&lt;=1)*1,"")))),"")</f>
        <v/>
      </c>
      <c r="AT116" s="209" t="str">
        <f>IF(($C$116&amp;$C$117&amp;$C$118&amp;$C$119&amp;$E$116&amp;$E$117&amp;$E$118&amp;$E$119&lt;&gt;"")*(AI$116&amp;AI$117&amp;AI$118&amp;AI$119&amp;AK$116&amp;AK$117&amp;AK$118&amp;AK$119&lt;&gt;"")*(AI116&amp;AK116&lt;&gt;""),IF(AO116&lt;&gt;1,0,COUNTIF($B$116:$B$119,AI116)+COUNTIF($D$116:$D$119,AI116))+IF(AO111&lt;&gt;1,0,COUNTIF($B$116:$B$119,AK116)+COUNTIF($D$116:$D$119,AK116)),"")</f>
        <v/>
      </c>
      <c r="AV116" s="221"/>
      <c r="AW116" s="187" t="str">
        <f>IF(AV116="","",VLOOKUP(AV116,Language!$D$5:$E$100,2,0))</f>
        <v/>
      </c>
      <c r="AX116" s="222"/>
      <c r="AY116" s="187" t="str">
        <f>IF(AX116="","",VLOOKUP(AX116,Language!$D$5:$E$100,2,0))</f>
        <v/>
      </c>
      <c r="AZ116" s="222"/>
      <c r="BA116" s="222"/>
      <c r="BB116" s="303">
        <f>COUNTIF(AV$116:AV$119,AV116)+COUNTIF(AX$116:AX$119,AV116)</f>
        <v>0</v>
      </c>
      <c r="BC116" s="188" t="str">
        <f>IF((AZ116&lt;&gt;"")*(BA116&lt;&gt;"")*((IFERROR(VLOOKUP(AV116,$B$116:$F$119,5,0),"")&lt;&gt;"")+(IFERROR(VLOOKUP(AV116,$D$116:$G$119,4,0),"")&lt;&gt;""))*((IFERROR(VLOOKUP(AX116,$B$116:$F$119,5,0),"")&lt;&gt;"")+(IFERROR(VLOOKUP(AX116,$D$116:$G$119,4,0),"")&lt;&gt;"")),IF(BB141,"0",(BC141+BE141&gt;BD141+BF141)*(AZ116&gt;BA116)+(BC141+BE141=BD141+BF141)*(AZ116=BA116)+(BC141+BE141&lt;BD141+BF141)*(AZ116&lt;BA116)),"")</f>
        <v/>
      </c>
      <c r="BD116" s="188" t="str">
        <f>IF((BC116&lt;&gt;""),IF(OR(BC141+BE141&lt;&gt;BD141+BF141,PrSettings!$M$4="●"),((BC141+BE141-BD141-BF141)=(AZ116-BA116))*(BC116=1),0),"")</f>
        <v/>
      </c>
      <c r="BE116" s="188" t="str">
        <f>IF((BD116&lt;&gt;""),IF(BC116="0",0,(BC141+BE141=AZ116)*(BD141+BF141=BA116)),"")</f>
        <v/>
      </c>
      <c r="BF116" s="188" t="str">
        <f>IF(BC116&lt;&gt;"",IF(BB141,0,IF(ABS(BC141+BE141-BD141-BF141)&gt;=PrSettings!$M$7,(ABS(BC141+BE141-BD141-BF141-AZ116+BA116)&lt;=1)*1,IF(AND(BC116,$F116=$G116,BC141+BE141&gt;=PrSettings!$M$6),(ABS(AZ116-BC141-BE141)&lt;=1)*1,IF(AND(BC116,BC141+BE141+BD141+BF141&gt;=PrSettings!$M$8),(ABS(AZ116-BC141-BE141)+ABS(BA116-BD141-BF141)&lt;=1)*1,"")))),"")</f>
        <v/>
      </c>
      <c r="BG116" s="209" t="str">
        <f>IF(($C$116&amp;$C$117&amp;$C$118&amp;$C$119&amp;$E$116&amp;$E$117&amp;$E$118&amp;$E$119&lt;&gt;"")*(AV$116&amp;AV$117&amp;AV$118&amp;AV$119&amp;AX$116&amp;AX$117&amp;AX$118&amp;AX$119&lt;&gt;"")*(AV116&amp;AX116&lt;&gt;""),IF(BB116&lt;&gt;1,0,COUNTIF($B$116:$B$119,AV116)+COUNTIF($D$116:$D$119,AV116))+IF(BB111&lt;&gt;1,0,COUNTIF($B$116:$B$119,AX116)+COUNTIF($D$116:$D$119,AX116)),"")</f>
        <v/>
      </c>
      <c r="BI116" s="221"/>
      <c r="BJ116" s="187" t="str">
        <f>IF(BI116="","",VLOOKUP(BI116,Language!$D$5:$E$100,2,0))</f>
        <v/>
      </c>
      <c r="BK116" s="222"/>
      <c r="BL116" s="187" t="str">
        <f>IF(BK116="","",VLOOKUP(BK116,Language!$D$5:$E$100,2,0))</f>
        <v/>
      </c>
      <c r="BM116" s="222"/>
      <c r="BN116" s="222"/>
      <c r="BO116" s="303">
        <f>COUNTIF(BI$116:BI$119,BI116)+COUNTIF(BK$116:BK$119,BI116)</f>
        <v>0</v>
      </c>
      <c r="BP116" s="188" t="str">
        <f>IF((BM116&lt;&gt;"")*(BN116&lt;&gt;"")*((IFERROR(VLOOKUP(BI116,$B$116:$F$119,5,0),"")&lt;&gt;"")+(IFERROR(VLOOKUP(BI116,$D$116:$G$119,4,0),"")&lt;&gt;""))*((IFERROR(VLOOKUP(BK116,$B$116:$F$119,5,0),"")&lt;&gt;"")+(IFERROR(VLOOKUP(BK116,$D$116:$G$119,4,0),"")&lt;&gt;"")),IF(BO141,"0",(BP141+BR141&gt;BQ141+BS141)*(BM116&gt;BN116)+(BP141+BR141=BQ141+BS141)*(BM116=BN116)+(BP141+BR141&lt;BQ141+BS141)*(BM116&lt;BN116)),"")</f>
        <v/>
      </c>
      <c r="BQ116" s="188" t="str">
        <f>IF((BP116&lt;&gt;""),IF(OR(BP141+BR141&lt;&gt;BQ141+BS141,PrSettings!$M$4="●"),((BP141+BR141-BQ141-BS141)=(BM116-BN116))*(BP116=1),0),"")</f>
        <v/>
      </c>
      <c r="BR116" s="188" t="str">
        <f>IF((BQ116&lt;&gt;""),IF(BP116="0",0,(BP141+BR141=BM116)*(BQ141+BS141=BN116)),"")</f>
        <v/>
      </c>
      <c r="BS116" s="188" t="str">
        <f>IF(BP116&lt;&gt;"",IF(BO141,0,IF(ABS(BP141+BR141-BQ141-BS141)&gt;=PrSettings!$M$7,(ABS(BP141+BR141-BQ141-BS141-BM116+BN116)&lt;=1)*1,IF(AND(BP116,$F116=$G116,BP141+BR141&gt;=PrSettings!$M$6),(ABS(BM116-BP141-BR141)&lt;=1)*1,IF(AND(BP116,BP141+BR141+BQ141+BS141&gt;=PrSettings!$M$8),(ABS(BM116-BP141-BR141)+ABS(BN116-BQ141-BS141)&lt;=1)*1,"")))),"")</f>
        <v/>
      </c>
      <c r="BT116" s="209" t="str">
        <f>IF(($C$116&amp;$C$117&amp;$C$118&amp;$C$119&amp;$E$116&amp;$E$117&amp;$E$118&amp;$E$119&lt;&gt;"")*(BI$116&amp;BI$117&amp;BI$118&amp;BI$119&amp;BK$116&amp;BK$117&amp;BK$118&amp;BK$119&lt;&gt;"")*(BI116&amp;BK116&lt;&gt;""),IF(BO116&lt;&gt;1,0,COUNTIF($B$116:$B$119,BI116)+COUNTIF($D$116:$D$119,BI116))+IF(BO111&lt;&gt;1,0,COUNTIF($B$116:$B$119,BK116)+COUNTIF($D$116:$D$119,BK116)),"")</f>
        <v/>
      </c>
      <c r="BV116" s="221"/>
      <c r="BW116" s="187" t="str">
        <f>IF(BV116="","",VLOOKUP(BV116,Language!$D$5:$E$100,2,0))</f>
        <v/>
      </c>
      <c r="BX116" s="222"/>
      <c r="BY116" s="187" t="str">
        <f>IF(BX116="","",VLOOKUP(BX116,Language!$D$5:$E$100,2,0))</f>
        <v/>
      </c>
      <c r="BZ116" s="222"/>
      <c r="CA116" s="222"/>
      <c r="CB116" s="303">
        <f>COUNTIF(BV$116:BV$119,BV116)+COUNTIF(BX$116:BX$119,BV116)</f>
        <v>0</v>
      </c>
      <c r="CC116" s="188" t="str">
        <f>IF((BZ116&lt;&gt;"")*(CA116&lt;&gt;"")*((IFERROR(VLOOKUP(BV116,$B$116:$F$119,5,0),"")&lt;&gt;"")+(IFERROR(VLOOKUP(BV116,$D$116:$G$119,4,0),"")&lt;&gt;""))*((IFERROR(VLOOKUP(BX116,$B$116:$F$119,5,0),"")&lt;&gt;"")+(IFERROR(VLOOKUP(BX116,$D$116:$G$119,4,0),"")&lt;&gt;"")),IF(CB141,"0",(CC141+CE141&gt;CD141+CF141)*(BZ116&gt;CA116)+(CC141+CE141=CD141+CF141)*(BZ116=CA116)+(CC141+CE141&lt;CD141+CF141)*(BZ116&lt;CA116)),"")</f>
        <v/>
      </c>
      <c r="CD116" s="188" t="str">
        <f>IF((CC116&lt;&gt;""),IF(OR(CC141+CE141&lt;&gt;CD141+CF141,PrSettings!$M$4="●"),((CC141+CE141-CD141-CF141)=(BZ116-CA116))*(CC116=1),0),"")</f>
        <v/>
      </c>
      <c r="CE116" s="188" t="str">
        <f>IF((CD116&lt;&gt;""),IF(CC116="0",0,(CC141+CE141=BZ116)*(CD141+CF141=CA116)),"")</f>
        <v/>
      </c>
      <c r="CF116" s="188" t="str">
        <f>IF(CC116&lt;&gt;"",IF(CB141,0,IF(ABS(CC141+CE141-CD141-CF141)&gt;=PrSettings!$M$7,(ABS(CC141+CE141-CD141-CF141-BZ116+CA116)&lt;=1)*1,IF(AND(CC116,$F116=$G116,CC141+CE141&gt;=PrSettings!$M$6),(ABS(BZ116-CC141-CE141)&lt;=1)*1,IF(AND(CC116,CC141+CE141+CD141+CF141&gt;=PrSettings!$M$8),(ABS(BZ116-CC141-CE141)+ABS(CA116-CD141-CF141)&lt;=1)*1,"")))),"")</f>
        <v/>
      </c>
      <c r="CG116" s="209" t="str">
        <f>IF(($C$116&amp;$C$117&amp;$C$118&amp;$C$119&amp;$E$116&amp;$E$117&amp;$E$118&amp;$E$119&lt;&gt;"")*(BV$116&amp;BV$117&amp;BV$118&amp;BV$119&amp;BX$116&amp;BX$117&amp;BX$118&amp;BX$119&lt;&gt;"")*(BV116&amp;BX116&lt;&gt;""),IF(CB116&lt;&gt;1,0,COUNTIF($B$116:$B$119,BV116)+COUNTIF($D$116:$D$119,BV116))+IF(CB111&lt;&gt;1,0,COUNTIF($B$116:$B$119,BX116)+COUNTIF($D$116:$D$119,BX116)),"")</f>
        <v/>
      </c>
      <c r="CI116" s="221"/>
      <c r="CJ116" s="187" t="str">
        <f>IF(CI116="","",VLOOKUP(CI116,Language!$D$5:$E$100,2,0))</f>
        <v/>
      </c>
      <c r="CK116" s="222"/>
      <c r="CL116" s="187" t="str">
        <f>IF(CK116="","",VLOOKUP(CK116,Language!$D$5:$E$100,2,0))</f>
        <v/>
      </c>
      <c r="CM116" s="222"/>
      <c r="CN116" s="222"/>
      <c r="CO116" s="303">
        <f>COUNTIF(CI$116:CI$119,CI116)+COUNTIF(CK$116:CK$119,CI116)</f>
        <v>0</v>
      </c>
      <c r="CP116" s="188" t="str">
        <f>IF((CM116&lt;&gt;"")*(CN116&lt;&gt;"")*((IFERROR(VLOOKUP(CI116,$B$116:$F$119,5,0),"")&lt;&gt;"")+(IFERROR(VLOOKUP(CI116,$D$116:$G$119,4,0),"")&lt;&gt;""))*((IFERROR(VLOOKUP(CK116,$B$116:$F$119,5,0),"")&lt;&gt;"")+(IFERROR(VLOOKUP(CK116,$D$116:$G$119,4,0),"")&lt;&gt;"")),IF(CO141,"0",(CP141+CR141&gt;CQ141+CS141)*(CM116&gt;CN116)+(CP141+CR141=CQ141+CS141)*(CM116=CN116)+(CP141+CR141&lt;CQ141+CS141)*(CM116&lt;CN116)),"")</f>
        <v/>
      </c>
      <c r="CQ116" s="188" t="str">
        <f>IF((CP116&lt;&gt;""),IF(OR(CP141+CR141&lt;&gt;CQ141+CS141,PrSettings!$M$4="●"),((CP141+CR141-CQ141-CS141)=(CM116-CN116))*(CP116=1),0),"")</f>
        <v/>
      </c>
      <c r="CR116" s="188" t="str">
        <f>IF((CQ116&lt;&gt;""),IF(CP116="0",0,(CP141+CR141=CM116)*(CQ141+CS141=CN116)),"")</f>
        <v/>
      </c>
      <c r="CS116" s="188" t="str">
        <f>IF(CP116&lt;&gt;"",IF(CO141,0,IF(ABS(CP141+CR141-CQ141-CS141)&gt;=PrSettings!$M$7,(ABS(CP141+CR141-CQ141-CS141-CM116+CN116)&lt;=1)*1,IF(AND(CP116,$F116=$G116,CP141+CR141&gt;=PrSettings!$M$6),(ABS(CM116-CP141-CR141)&lt;=1)*1,IF(AND(CP116,CP141+CR141+CQ141+CS141&gt;=PrSettings!$M$8),(ABS(CM116-CP141-CR141)+ABS(CN116-CQ141-CS141)&lt;=1)*1,"")))),"")</f>
        <v/>
      </c>
      <c r="CT116" s="209" t="str">
        <f>IF(($C$116&amp;$C$117&amp;$C$118&amp;$C$119&amp;$E$116&amp;$E$117&amp;$E$118&amp;$E$119&lt;&gt;"")*(CI$116&amp;CI$117&amp;CI$118&amp;CI$119&amp;CK$116&amp;CK$117&amp;CK$118&amp;CK$119&lt;&gt;"")*(CI116&amp;CK116&lt;&gt;""),IF(CO116&lt;&gt;1,0,COUNTIF($B$116:$B$119,CI116)+COUNTIF($D$116:$D$119,CI116))+IF(CO111&lt;&gt;1,0,COUNTIF($B$116:$B$119,CK116)+COUNTIF($D$116:$D$119,CK116)),"")</f>
        <v/>
      </c>
      <c r="CV116" s="221"/>
      <c r="CW116" s="187" t="str">
        <f>IF(CV116="","",VLOOKUP(CV116,Language!$D$5:$E$100,2,0))</f>
        <v/>
      </c>
      <c r="CX116" s="222"/>
      <c r="CY116" s="187" t="str">
        <f>IF(CX116="","",VLOOKUP(CX116,Language!$D$5:$E$100,2,0))</f>
        <v/>
      </c>
      <c r="CZ116" s="222"/>
      <c r="DA116" s="222"/>
      <c r="DB116" s="303">
        <f>COUNTIF(CV$116:CV$119,CV116)+COUNTIF(CX$116:CX$119,CV116)</f>
        <v>0</v>
      </c>
      <c r="DC116" s="188" t="str">
        <f>IF((CZ116&lt;&gt;"")*(DA116&lt;&gt;"")*((IFERROR(VLOOKUP(CV116,$B$116:$F$119,5,0),"")&lt;&gt;"")+(IFERROR(VLOOKUP(CV116,$D$116:$G$119,4,0),"")&lt;&gt;""))*((IFERROR(VLOOKUP(CX116,$B$116:$F$119,5,0),"")&lt;&gt;"")+(IFERROR(VLOOKUP(CX116,$D$116:$G$119,4,0),"")&lt;&gt;"")),IF(DB141,"0",(DC141+DE141&gt;DD141+DF141)*(CZ116&gt;DA116)+(DC141+DE141=DD141+DF141)*(CZ116=DA116)+(DC141+DE141&lt;DD141+DF141)*(CZ116&lt;DA116)),"")</f>
        <v/>
      </c>
      <c r="DD116" s="188" t="str">
        <f>IF((DC116&lt;&gt;""),IF(OR(DC141+DE141&lt;&gt;DD141+DF141,PrSettings!$M$4="●"),((DC141+DE141-DD141-DF141)=(CZ116-DA116))*(DC116=1),0),"")</f>
        <v/>
      </c>
      <c r="DE116" s="188" t="str">
        <f>IF((DD116&lt;&gt;""),IF(DC116="0",0,(DC141+DE141=CZ116)*(DD141+DF141=DA116)),"")</f>
        <v/>
      </c>
      <c r="DF116" s="188" t="str">
        <f>IF(DC116&lt;&gt;"",IF(DB141,0,IF(ABS(DC141+DE141-DD141-DF141)&gt;=PrSettings!$M$7,(ABS(DC141+DE141-DD141-DF141-CZ116+DA116)&lt;=1)*1,IF(AND(DC116,$F116=$G116,DC141+DE141&gt;=PrSettings!$M$6),(ABS(CZ116-DC141-DE141)&lt;=1)*1,IF(AND(DC116,DC141+DE141+DD141+DF141&gt;=PrSettings!$M$8),(ABS(CZ116-DC141-DE141)+ABS(DA116-DD141-DF141)&lt;=1)*1,"")))),"")</f>
        <v/>
      </c>
      <c r="DG116" s="209" t="str">
        <f>IF(($C$116&amp;$C$117&amp;$C$118&amp;$C$119&amp;$E$116&amp;$E$117&amp;$E$118&amp;$E$119&lt;&gt;"")*(CV$116&amp;CV$117&amp;CV$118&amp;CV$119&amp;CX$116&amp;CX$117&amp;CX$118&amp;CX$119&lt;&gt;"")*(CV116&amp;CX116&lt;&gt;""),IF(DB116&lt;&gt;1,0,COUNTIF($B$116:$B$119,CV116)+COUNTIF($D$116:$D$119,CV116))+IF(DB111&lt;&gt;1,0,COUNTIF($B$116:$B$119,CX116)+COUNTIF($D$116:$D$119,CX116)),"")</f>
        <v/>
      </c>
      <c r="DI116" s="221"/>
      <c r="DJ116" s="187" t="str">
        <f>IF(DI116="","",VLOOKUP(DI116,Language!$D$5:$E$100,2,0))</f>
        <v/>
      </c>
      <c r="DK116" s="222"/>
      <c r="DL116" s="187" t="str">
        <f>IF(DK116="","",VLOOKUP(DK116,Language!$D$5:$E$100,2,0))</f>
        <v/>
      </c>
      <c r="DM116" s="222"/>
      <c r="DN116" s="222"/>
      <c r="DO116" s="303">
        <f>COUNTIF(DI$116:DI$119,DI116)+COUNTIF(DK$116:DK$119,DI116)</f>
        <v>0</v>
      </c>
      <c r="DP116" s="188" t="str">
        <f>IF((DM116&lt;&gt;"")*(DN116&lt;&gt;"")*((IFERROR(VLOOKUP(DI116,$B$116:$F$119,5,0),"")&lt;&gt;"")+(IFERROR(VLOOKUP(DI116,$D$116:$G$119,4,0),"")&lt;&gt;""))*((IFERROR(VLOOKUP(DK116,$B$116:$F$119,5,0),"")&lt;&gt;"")+(IFERROR(VLOOKUP(DK116,$D$116:$G$119,4,0),"")&lt;&gt;"")),IF(DO141,"0",(DP141+DR141&gt;DQ141+DS141)*(DM116&gt;DN116)+(DP141+DR141=DQ141+DS141)*(DM116=DN116)+(DP141+DR141&lt;DQ141+DS141)*(DM116&lt;DN116)),"")</f>
        <v/>
      </c>
      <c r="DQ116" s="188" t="str">
        <f>IF((DP116&lt;&gt;""),IF(OR(DP141+DR141&lt;&gt;DQ141+DS141,PrSettings!$M$4="●"),((DP141+DR141-DQ141-DS141)=(DM116-DN116))*(DP116=1),0),"")</f>
        <v/>
      </c>
      <c r="DR116" s="188" t="str">
        <f>IF((DQ116&lt;&gt;""),IF(DP116="0",0,(DP141+DR141=DM116)*(DQ141+DS141=DN116)),"")</f>
        <v/>
      </c>
      <c r="DS116" s="188" t="str">
        <f>IF(DP116&lt;&gt;"",IF(DO141,0,IF(ABS(DP141+DR141-DQ141-DS141)&gt;=PrSettings!$M$7,(ABS(DP141+DR141-DQ141-DS141-DM116+DN116)&lt;=1)*1,IF(AND(DP116,$F116=$G116,DP141+DR141&gt;=PrSettings!$M$6),(ABS(DM116-DP141-DR141)&lt;=1)*1,IF(AND(DP116,DP141+DR141+DQ141+DS141&gt;=PrSettings!$M$8),(ABS(DM116-DP141-DR141)+ABS(DN116-DQ141-DS141)&lt;=1)*1,"")))),"")</f>
        <v/>
      </c>
      <c r="DT116" s="209" t="str">
        <f>IF(($C$116&amp;$C$117&amp;$C$118&amp;$C$119&amp;$E$116&amp;$E$117&amp;$E$118&amp;$E$119&lt;&gt;"")*(DI$116&amp;DI$117&amp;DI$118&amp;DI$119&amp;DK$116&amp;DK$117&amp;DK$118&amp;DK$119&lt;&gt;"")*(DI116&amp;DK116&lt;&gt;""),IF(DO116&lt;&gt;1,0,COUNTIF($B$116:$B$119,DI116)+COUNTIF($D$116:$D$119,DI116))+IF(DO111&lt;&gt;1,0,COUNTIF($B$116:$B$119,DK116)+COUNTIF($D$116:$D$119,DK116)),"")</f>
        <v/>
      </c>
      <c r="DV116" s="221"/>
      <c r="DW116" s="187" t="str">
        <f>IF(DV116="","",VLOOKUP(DV116,Language!$D$5:$E$100,2,0))</f>
        <v/>
      </c>
      <c r="DX116" s="222"/>
      <c r="DY116" s="187" t="str">
        <f>IF(DX116="","",VLOOKUP(DX116,Language!$D$5:$E$100,2,0))</f>
        <v/>
      </c>
      <c r="DZ116" s="222"/>
      <c r="EA116" s="222"/>
      <c r="EB116" s="303">
        <f>COUNTIF(DV$116:DV$119,DV116)+COUNTIF(DX$116:DX$119,DV116)</f>
        <v>0</v>
      </c>
      <c r="EC116" s="188" t="str">
        <f>IF((DZ116&lt;&gt;"")*(EA116&lt;&gt;"")*((IFERROR(VLOOKUP(DV116,$B$116:$F$119,5,0),"")&lt;&gt;"")+(IFERROR(VLOOKUP(DV116,$D$116:$G$119,4,0),"")&lt;&gt;""))*((IFERROR(VLOOKUP(DX116,$B$116:$F$119,5,0),"")&lt;&gt;"")+(IFERROR(VLOOKUP(DX116,$D$116:$G$119,4,0),"")&lt;&gt;"")),IF(EB141,"0",(EC141+EE141&gt;ED141+EF141)*(DZ116&gt;EA116)+(EC141+EE141=ED141+EF141)*(DZ116=EA116)+(EC141+EE141&lt;ED141+EF141)*(DZ116&lt;EA116)),"")</f>
        <v/>
      </c>
      <c r="ED116" s="188" t="str">
        <f>IF((EC116&lt;&gt;""),IF(OR(EC141+EE141&lt;&gt;ED141+EF141,PrSettings!$M$4="●"),((EC141+EE141-ED141-EF141)=(DZ116-EA116))*(EC116=1),0),"")</f>
        <v/>
      </c>
      <c r="EE116" s="188" t="str">
        <f>IF((ED116&lt;&gt;""),IF(EC116="0",0,(EC141+EE141=DZ116)*(ED141+EF141=EA116)),"")</f>
        <v/>
      </c>
      <c r="EF116" s="188" t="str">
        <f>IF(EC116&lt;&gt;"",IF(EB141,0,IF(ABS(EC141+EE141-ED141-EF141)&gt;=PrSettings!$M$7,(ABS(EC141+EE141-ED141-EF141-DZ116+EA116)&lt;=1)*1,IF(AND(EC116,$F116=$G116,EC141+EE141&gt;=PrSettings!$M$6),(ABS(DZ116-EC141-EE141)&lt;=1)*1,IF(AND(EC116,EC141+EE141+ED141+EF141&gt;=PrSettings!$M$8),(ABS(DZ116-EC141-EE141)+ABS(EA116-ED141-EF141)&lt;=1)*1,"")))),"")</f>
        <v/>
      </c>
      <c r="EG116" s="209" t="str">
        <f>IF(($C$116&amp;$C$117&amp;$C$118&amp;$C$119&amp;$E$116&amp;$E$117&amp;$E$118&amp;$E$119&lt;&gt;"")*(DV$116&amp;DV$117&amp;DV$118&amp;DV$119&amp;DX$116&amp;DX$117&amp;DX$118&amp;DX$119&lt;&gt;"")*(DV116&amp;DX116&lt;&gt;""),IF(EB116&lt;&gt;1,0,COUNTIF($B$116:$B$119,DV116)+COUNTIF($D$116:$D$119,DV116))+IF(EB111&lt;&gt;1,0,COUNTIF($B$116:$B$119,DX116)+COUNTIF($D$116:$D$119,DX116)),"")</f>
        <v/>
      </c>
      <c r="EI116" s="221"/>
      <c r="EJ116" s="187" t="str">
        <f>IF(EI116="","",VLOOKUP(EI116,Language!$D$5:$E$100,2,0))</f>
        <v/>
      </c>
      <c r="EK116" s="222"/>
      <c r="EL116" s="187" t="str">
        <f>IF(EK116="","",VLOOKUP(EK116,Language!$D$5:$E$100,2,0))</f>
        <v/>
      </c>
      <c r="EM116" s="222"/>
      <c r="EN116" s="222"/>
      <c r="EO116" s="303">
        <f>COUNTIF(EI$116:EI$119,EI116)+COUNTIF(EK$116:EK$119,EI116)</f>
        <v>0</v>
      </c>
      <c r="EP116" s="188" t="str">
        <f>IF((EM116&lt;&gt;"")*(EN116&lt;&gt;"")*((IFERROR(VLOOKUP(EI116,$B$116:$F$119,5,0),"")&lt;&gt;"")+(IFERROR(VLOOKUP(EI116,$D$116:$G$119,4,0),"")&lt;&gt;""))*((IFERROR(VLOOKUP(EK116,$B$116:$F$119,5,0),"")&lt;&gt;"")+(IFERROR(VLOOKUP(EK116,$D$116:$G$119,4,0),"")&lt;&gt;"")),IF(EO141,"0",(EP141+ER141&gt;EQ141+ES141)*(EM116&gt;EN116)+(EP141+ER141=EQ141+ES141)*(EM116=EN116)+(EP141+ER141&lt;EQ141+ES141)*(EM116&lt;EN116)),"")</f>
        <v/>
      </c>
      <c r="EQ116" s="188" t="str">
        <f>IF((EP116&lt;&gt;""),IF(OR(EP141+ER141&lt;&gt;EQ141+ES141,PrSettings!$M$4="●"),((EP141+ER141-EQ141-ES141)=(EM116-EN116))*(EP116=1),0),"")</f>
        <v/>
      </c>
      <c r="ER116" s="188" t="str">
        <f>IF((EQ116&lt;&gt;""),IF(EP116="0",0,(EP141+ER141=EM116)*(EQ141+ES141=EN116)),"")</f>
        <v/>
      </c>
      <c r="ES116" s="188" t="str">
        <f>IF(EP116&lt;&gt;"",IF(EO141,0,IF(ABS(EP141+ER141-EQ141-ES141)&gt;=PrSettings!$M$7,(ABS(EP141+ER141-EQ141-ES141-EM116+EN116)&lt;=1)*1,IF(AND(EP116,$F116=$G116,EP141+ER141&gt;=PrSettings!$M$6),(ABS(EM116-EP141-ER141)&lt;=1)*1,IF(AND(EP116,EP141+ER141+EQ141+ES141&gt;=PrSettings!$M$8),(ABS(EM116-EP141-ER141)+ABS(EN116-EQ141-ES141)&lt;=1)*1,"")))),"")</f>
        <v/>
      </c>
      <c r="ET116" s="209" t="str">
        <f>IF(($C$116&amp;$C$117&amp;$C$118&amp;$C$119&amp;$E$116&amp;$E$117&amp;$E$118&amp;$E$119&lt;&gt;"")*(EI$116&amp;EI$117&amp;EI$118&amp;EI$119&amp;EK$116&amp;EK$117&amp;EK$118&amp;EK$119&lt;&gt;"")*(EI116&amp;EK116&lt;&gt;""),IF(EO116&lt;&gt;1,0,COUNTIF($B$116:$B$119,EI116)+COUNTIF($D$116:$D$119,EI116))+IF(EO111&lt;&gt;1,0,COUNTIF($B$116:$B$119,EK116)+COUNTIF($D$116:$D$119,EK116)),"")</f>
        <v/>
      </c>
      <c r="EV116" s="221"/>
      <c r="EW116" s="187" t="str">
        <f>IF(EV116="","",VLOOKUP(EV116,Language!$D$5:$E$100,2,0))</f>
        <v/>
      </c>
      <c r="EX116" s="222"/>
      <c r="EY116" s="187" t="str">
        <f>IF(EX116="","",VLOOKUP(EX116,Language!$D$5:$E$100,2,0))</f>
        <v/>
      </c>
      <c r="EZ116" s="222"/>
      <c r="FA116" s="222"/>
      <c r="FB116" s="303">
        <f>COUNTIF(EV$116:EV$119,EV116)+COUNTIF(EX$116:EX$119,EV116)</f>
        <v>0</v>
      </c>
      <c r="FC116" s="188" t="str">
        <f>IF((EZ116&lt;&gt;"")*(FA116&lt;&gt;"")*((IFERROR(VLOOKUP(EV116,$B$116:$F$119,5,0),"")&lt;&gt;"")+(IFERROR(VLOOKUP(EV116,$D$116:$G$119,4,0),"")&lt;&gt;""))*((IFERROR(VLOOKUP(EX116,$B$116:$F$119,5,0),"")&lt;&gt;"")+(IFERROR(VLOOKUP(EX116,$D$116:$G$119,4,0),"")&lt;&gt;"")),IF(FB141,"0",(FC141+FE141&gt;FD141+FF141)*(EZ116&gt;FA116)+(FC141+FE141=FD141+FF141)*(EZ116=FA116)+(FC141+FE141&lt;FD141+FF141)*(EZ116&lt;FA116)),"")</f>
        <v/>
      </c>
      <c r="FD116" s="188" t="str">
        <f>IF((FC116&lt;&gt;""),IF(OR(FC141+FE141&lt;&gt;FD141+FF141,PrSettings!$M$4="●"),((FC141+FE141-FD141-FF141)=(EZ116-FA116))*(FC116=1),0),"")</f>
        <v/>
      </c>
      <c r="FE116" s="188" t="str">
        <f>IF((FD116&lt;&gt;""),IF(FC116="0",0,(FC141+FE141=EZ116)*(FD141+FF141=FA116)),"")</f>
        <v/>
      </c>
      <c r="FF116" s="188" t="str">
        <f>IF(FC116&lt;&gt;"",IF(FB141,0,IF(ABS(FC141+FE141-FD141-FF141)&gt;=PrSettings!$M$7,(ABS(FC141+FE141-FD141-FF141-EZ116+FA116)&lt;=1)*1,IF(AND(FC116,$F116=$G116,FC141+FE141&gt;=PrSettings!$M$6),(ABS(EZ116-FC141-FE141)&lt;=1)*1,IF(AND(FC116,FC141+FE141+FD141+FF141&gt;=PrSettings!$M$8),(ABS(EZ116-FC141-FE141)+ABS(FA116-FD141-FF141)&lt;=1)*1,"")))),"")</f>
        <v/>
      </c>
      <c r="FG116" s="209" t="str">
        <f>IF(($C$116&amp;$C$117&amp;$C$118&amp;$C$119&amp;$E$116&amp;$E$117&amp;$E$118&amp;$E$119&lt;&gt;"")*(EV$116&amp;EV$117&amp;EV$118&amp;EV$119&amp;EX$116&amp;EX$117&amp;EX$118&amp;EX$119&lt;&gt;"")*(EV116&amp;EX116&lt;&gt;""),IF(FB116&lt;&gt;1,0,COUNTIF($B$116:$B$119,EV116)+COUNTIF($D$116:$D$119,EV116))+IF(FB111&lt;&gt;1,0,COUNTIF($B$116:$B$119,EX116)+COUNTIF($D$116:$D$119,EX116)),"")</f>
        <v/>
      </c>
      <c r="FI116" s="221"/>
      <c r="FJ116" s="187" t="str">
        <f>IF(FI116="","",VLOOKUP(FI116,Language!$D$5:$E$100,2,0))</f>
        <v/>
      </c>
      <c r="FK116" s="222"/>
      <c r="FL116" s="187" t="str">
        <f>IF(FK116="","",VLOOKUP(FK116,Language!$D$5:$E$100,2,0))</f>
        <v/>
      </c>
      <c r="FM116" s="222"/>
      <c r="FN116" s="222"/>
      <c r="FO116" s="303">
        <f>COUNTIF(FI$116:FI$119,FI116)+COUNTIF(FK$116:FK$119,FI116)</f>
        <v>0</v>
      </c>
      <c r="FP116" s="188" t="str">
        <f>IF((FM116&lt;&gt;"")*(FN116&lt;&gt;"")*((IFERROR(VLOOKUP(FI116,$B$116:$F$119,5,0),"")&lt;&gt;"")+(IFERROR(VLOOKUP(FI116,$D$116:$G$119,4,0),"")&lt;&gt;""))*((IFERROR(VLOOKUP(FK116,$B$116:$F$119,5,0),"")&lt;&gt;"")+(IFERROR(VLOOKUP(FK116,$D$116:$G$119,4,0),"")&lt;&gt;"")),IF(FO141,"0",(FP141+FR141&gt;FQ141+FS141)*(FM116&gt;FN116)+(FP141+FR141=FQ141+FS141)*(FM116=FN116)+(FP141+FR141&lt;FQ141+FS141)*(FM116&lt;FN116)),"")</f>
        <v/>
      </c>
      <c r="FQ116" s="188" t="str">
        <f>IF((FP116&lt;&gt;""),IF(OR(FP141+FR141&lt;&gt;FQ141+FS141,PrSettings!$M$4="●"),((FP141+FR141-FQ141-FS141)=(FM116-FN116))*(FP116=1),0),"")</f>
        <v/>
      </c>
      <c r="FR116" s="188" t="str">
        <f>IF((FQ116&lt;&gt;""),IF(FP116="0",0,(FP141+FR141=FM116)*(FQ141+FS141=FN116)),"")</f>
        <v/>
      </c>
      <c r="FS116" s="188" t="str">
        <f>IF(FP116&lt;&gt;"",IF(FO141,0,IF(ABS(FP141+FR141-FQ141-FS141)&gt;=PrSettings!$M$7,(ABS(FP141+FR141-FQ141-FS141-FM116+FN116)&lt;=1)*1,IF(AND(FP116,$F116=$G116,FP141+FR141&gt;=PrSettings!$M$6),(ABS(FM116-FP141-FR141)&lt;=1)*1,IF(AND(FP116,FP141+FR141+FQ141+FS141&gt;=PrSettings!$M$8),(ABS(FM116-FP141-FR141)+ABS(FN116-FQ141-FS141)&lt;=1)*1,"")))),"")</f>
        <v/>
      </c>
      <c r="FT116" s="209" t="str">
        <f>IF(($C$116&amp;$C$117&amp;$C$118&amp;$C$119&amp;$E$116&amp;$E$117&amp;$E$118&amp;$E$119&lt;&gt;"")*(FI$116&amp;FI$117&amp;FI$118&amp;FI$119&amp;FK$116&amp;FK$117&amp;FK$118&amp;FK$119&lt;&gt;"")*(FI116&amp;FK116&lt;&gt;""),IF(FO116&lt;&gt;1,0,COUNTIF($B$116:$B$119,FI116)+COUNTIF($D$116:$D$119,FI116))+IF(FO111&lt;&gt;1,0,COUNTIF($B$116:$B$119,FK116)+COUNTIF($D$116:$D$119,FK116)),"")</f>
        <v/>
      </c>
      <c r="FV116" s="221"/>
      <c r="FW116" s="187" t="str">
        <f>IF(FV116="","",VLOOKUP(FV116,Language!$D$5:$E$100,2,0))</f>
        <v/>
      </c>
      <c r="FX116" s="222"/>
      <c r="FY116" s="187" t="str">
        <f>IF(FX116="","",VLOOKUP(FX116,Language!$D$5:$E$100,2,0))</f>
        <v/>
      </c>
      <c r="FZ116" s="222"/>
      <c r="GA116" s="222"/>
      <c r="GB116" s="303">
        <f>COUNTIF(FV$116:FV$119,FV116)+COUNTIF(FX$116:FX$119,FV116)</f>
        <v>0</v>
      </c>
      <c r="GC116" s="188" t="str">
        <f>IF((FZ116&lt;&gt;"")*(GA116&lt;&gt;"")*((IFERROR(VLOOKUP(FV116,$B$116:$F$119,5,0),"")&lt;&gt;"")+(IFERROR(VLOOKUP(FV116,$D$116:$G$119,4,0),"")&lt;&gt;""))*((IFERROR(VLOOKUP(FX116,$B$116:$F$119,5,0),"")&lt;&gt;"")+(IFERROR(VLOOKUP(FX116,$D$116:$G$119,4,0),"")&lt;&gt;"")),IF(GB141,"0",(GC141+GE141&gt;GD141+GF141)*(FZ116&gt;GA116)+(GC141+GE141=GD141+GF141)*(FZ116=GA116)+(GC141+GE141&lt;GD141+GF141)*(FZ116&lt;GA116)),"")</f>
        <v/>
      </c>
      <c r="GD116" s="188" t="str">
        <f>IF((GC116&lt;&gt;""),IF(OR(GC141+GE141&lt;&gt;GD141+GF141,PrSettings!$M$4="●"),((GC141+GE141-GD141-GF141)=(FZ116-GA116))*(GC116=1),0),"")</f>
        <v/>
      </c>
      <c r="GE116" s="188" t="str">
        <f>IF((GD116&lt;&gt;""),IF(GC116="0",0,(GC141+GE141=FZ116)*(GD141+GF141=GA116)),"")</f>
        <v/>
      </c>
      <c r="GF116" s="188" t="str">
        <f>IF(GC116&lt;&gt;"",IF(GB141,0,IF(ABS(GC141+GE141-GD141-GF141)&gt;=PrSettings!$M$7,(ABS(GC141+GE141-GD141-GF141-FZ116+GA116)&lt;=1)*1,IF(AND(GC116,$F116=$G116,GC141+GE141&gt;=PrSettings!$M$6),(ABS(FZ116-GC141-GE141)&lt;=1)*1,IF(AND(GC116,GC141+GE141+GD141+GF141&gt;=PrSettings!$M$8),(ABS(FZ116-GC141-GE141)+ABS(GA116-GD141-GF141)&lt;=1)*1,"")))),"")</f>
        <v/>
      </c>
      <c r="GG116" s="209" t="str">
        <f>IF(($C$116&amp;$C$117&amp;$C$118&amp;$C$119&amp;$E$116&amp;$E$117&amp;$E$118&amp;$E$119&lt;&gt;"")*(FV$116&amp;FV$117&amp;FV$118&amp;FV$119&amp;FX$116&amp;FX$117&amp;FX$118&amp;FX$119&lt;&gt;"")*(FV116&amp;FX116&lt;&gt;""),IF(GB116&lt;&gt;1,0,COUNTIF($B$116:$B$119,FV116)+COUNTIF($D$116:$D$119,FV116))+IF(GB111&lt;&gt;1,0,COUNTIF($B$116:$B$119,FX116)+COUNTIF($D$116:$D$119,FX116)),"")</f>
        <v/>
      </c>
      <c r="GI116" s="221"/>
      <c r="GJ116" s="187" t="str">
        <f>IF(GI116="","",VLOOKUP(GI116,Language!$D$5:$E$100,2,0))</f>
        <v/>
      </c>
      <c r="GK116" s="222"/>
      <c r="GL116" s="187" t="str">
        <f>IF(GK116="","",VLOOKUP(GK116,Language!$D$5:$E$100,2,0))</f>
        <v/>
      </c>
      <c r="GM116" s="222"/>
      <c r="GN116" s="222"/>
      <c r="GO116" s="303">
        <f>COUNTIF(GI$116:GI$119,GI116)+COUNTIF(GK$116:GK$119,GI116)</f>
        <v>0</v>
      </c>
      <c r="GP116" s="188" t="str">
        <f>IF((GM116&lt;&gt;"")*(GN116&lt;&gt;"")*((IFERROR(VLOOKUP(GI116,$B$116:$F$119,5,0),"")&lt;&gt;"")+(IFERROR(VLOOKUP(GI116,$D$116:$G$119,4,0),"")&lt;&gt;""))*((IFERROR(VLOOKUP(GK116,$B$116:$F$119,5,0),"")&lt;&gt;"")+(IFERROR(VLOOKUP(GK116,$D$116:$G$119,4,0),"")&lt;&gt;"")),IF(GO141,"0",(GP141+GR141&gt;GQ141+GS141)*(GM116&gt;GN116)+(GP141+GR141=GQ141+GS141)*(GM116=GN116)+(GP141+GR141&lt;GQ141+GS141)*(GM116&lt;GN116)),"")</f>
        <v/>
      </c>
      <c r="GQ116" s="188" t="str">
        <f>IF((GP116&lt;&gt;""),IF(OR(GP141+GR141&lt;&gt;GQ141+GS141,PrSettings!$M$4="●"),((GP141+GR141-GQ141-GS141)=(GM116-GN116))*(GP116=1),0),"")</f>
        <v/>
      </c>
      <c r="GR116" s="188" t="str">
        <f>IF((GQ116&lt;&gt;""),IF(GP116="0",0,(GP141+GR141=GM116)*(GQ141+GS141=GN116)),"")</f>
        <v/>
      </c>
      <c r="GS116" s="188" t="str">
        <f>IF(GP116&lt;&gt;"",IF(GO141,0,IF(ABS(GP141+GR141-GQ141-GS141)&gt;=PrSettings!$M$7,(ABS(GP141+GR141-GQ141-GS141-GM116+GN116)&lt;=1)*1,IF(AND(GP116,$F116=$G116,GP141+GR141&gt;=PrSettings!$M$6),(ABS(GM116-GP141-GR141)&lt;=1)*1,IF(AND(GP116,GP141+GR141+GQ141+GS141&gt;=PrSettings!$M$8),(ABS(GM116-GP141-GR141)+ABS(GN116-GQ141-GS141)&lt;=1)*1,"")))),"")</f>
        <v/>
      </c>
      <c r="GT116" s="209" t="str">
        <f>IF(($C$116&amp;$C$117&amp;$C$118&amp;$C$119&amp;$E$116&amp;$E$117&amp;$E$118&amp;$E$119&lt;&gt;"")*(GI$116&amp;GI$117&amp;GI$118&amp;GI$119&amp;GK$116&amp;GK$117&amp;GK$118&amp;GK$119&lt;&gt;"")*(GI116&amp;GK116&lt;&gt;""),IF(GO116&lt;&gt;1,0,COUNTIF($B$116:$B$119,GI116)+COUNTIF($D$116:$D$119,GI116))+IF(GO111&lt;&gt;1,0,COUNTIF($B$116:$B$119,GK116)+COUNTIF($D$116:$D$119,GK116)),"")</f>
        <v/>
      </c>
      <c r="GV116" s="221"/>
      <c r="GW116" s="187" t="str">
        <f>IF(GV116="","",VLOOKUP(GV116,Language!$D$5:$E$100,2,0))</f>
        <v/>
      </c>
      <c r="GX116" s="222"/>
      <c r="GY116" s="187" t="str">
        <f>IF(GX116="","",VLOOKUP(GX116,Language!$D$5:$E$100,2,0))</f>
        <v/>
      </c>
      <c r="GZ116" s="222"/>
      <c r="HA116" s="222"/>
      <c r="HB116" s="303">
        <f>COUNTIF(GV$116:GV$119,GV116)+COUNTIF(GX$116:GX$119,GV116)</f>
        <v>0</v>
      </c>
      <c r="HC116" s="188" t="str">
        <f>IF((GZ116&lt;&gt;"")*(HA116&lt;&gt;"")*((IFERROR(VLOOKUP(GV116,$B$116:$F$119,5,0),"")&lt;&gt;"")+(IFERROR(VLOOKUP(GV116,$D$116:$G$119,4,0),"")&lt;&gt;""))*((IFERROR(VLOOKUP(GX116,$B$116:$F$119,5,0),"")&lt;&gt;"")+(IFERROR(VLOOKUP(GX116,$D$116:$G$119,4,0),"")&lt;&gt;"")),IF(HB141,"0",(HC141+HE141&gt;HD141+HF141)*(GZ116&gt;HA116)+(HC141+HE141=HD141+HF141)*(GZ116=HA116)+(HC141+HE141&lt;HD141+HF141)*(GZ116&lt;HA116)),"")</f>
        <v/>
      </c>
      <c r="HD116" s="188" t="str">
        <f>IF((HC116&lt;&gt;""),IF(OR(HC141+HE141&lt;&gt;HD141+HF141,PrSettings!$M$4="●"),((HC141+HE141-HD141-HF141)=(GZ116-HA116))*(HC116=1),0),"")</f>
        <v/>
      </c>
      <c r="HE116" s="188" t="str">
        <f>IF((HD116&lt;&gt;""),IF(HC116="0",0,(HC141+HE141=GZ116)*(HD141+HF141=HA116)),"")</f>
        <v/>
      </c>
      <c r="HF116" s="188" t="str">
        <f>IF(HC116&lt;&gt;"",IF(HB141,0,IF(ABS(HC141+HE141-HD141-HF141)&gt;=PrSettings!$M$7,(ABS(HC141+HE141-HD141-HF141-GZ116+HA116)&lt;=1)*1,IF(AND(HC116,$F116=$G116,HC141+HE141&gt;=PrSettings!$M$6),(ABS(GZ116-HC141-HE141)&lt;=1)*1,IF(AND(HC116,HC141+HE141+HD141+HF141&gt;=PrSettings!$M$8),(ABS(GZ116-HC141-HE141)+ABS(HA116-HD141-HF141)&lt;=1)*1,"")))),"")</f>
        <v/>
      </c>
      <c r="HG116" s="209" t="str">
        <f>IF(($C$116&amp;$C$117&amp;$C$118&amp;$C$119&amp;$E$116&amp;$E$117&amp;$E$118&amp;$E$119&lt;&gt;"")*(GV$116&amp;GV$117&amp;GV$118&amp;GV$119&amp;GX$116&amp;GX$117&amp;GX$118&amp;GX$119&lt;&gt;"")*(GV116&amp;GX116&lt;&gt;""),IF(HB116&lt;&gt;1,0,COUNTIF($B$116:$B$119,GV116)+COUNTIF($D$116:$D$119,GV116))+IF(HB111&lt;&gt;1,0,COUNTIF($B$116:$B$119,GX116)+COUNTIF($D$116:$D$119,GX116)),"")</f>
        <v/>
      </c>
      <c r="HI116" s="221"/>
      <c r="HJ116" s="187" t="str">
        <f>IF(HI116="","",VLOOKUP(HI116,Language!$D$5:$E$100,2,0))</f>
        <v/>
      </c>
      <c r="HK116" s="222"/>
      <c r="HL116" s="187" t="str">
        <f>IF(HK116="","",VLOOKUP(HK116,Language!$D$5:$E$100,2,0))</f>
        <v/>
      </c>
      <c r="HM116" s="222"/>
      <c r="HN116" s="222"/>
      <c r="HO116" s="303">
        <f>COUNTIF(HI$116:HI$119,HI116)+COUNTIF(HK$116:HK$119,HI116)</f>
        <v>0</v>
      </c>
      <c r="HP116" s="188" t="str">
        <f>IF((HM116&lt;&gt;"")*(HN116&lt;&gt;"")*((IFERROR(VLOOKUP(HI116,$B$116:$F$119,5,0),"")&lt;&gt;"")+(IFERROR(VLOOKUP(HI116,$D$116:$G$119,4,0),"")&lt;&gt;""))*((IFERROR(VLOOKUP(HK116,$B$116:$F$119,5,0),"")&lt;&gt;"")+(IFERROR(VLOOKUP(HK116,$D$116:$G$119,4,0),"")&lt;&gt;"")),IF(HO141,"0",(HP141+HR141&gt;HQ141+HS141)*(HM116&gt;HN116)+(HP141+HR141=HQ141+HS141)*(HM116=HN116)+(HP141+HR141&lt;HQ141+HS141)*(HM116&lt;HN116)),"")</f>
        <v/>
      </c>
      <c r="HQ116" s="188" t="str">
        <f>IF((HP116&lt;&gt;""),IF(OR(HP141+HR141&lt;&gt;HQ141+HS141,PrSettings!$M$4="●"),((HP141+HR141-HQ141-HS141)=(HM116-HN116))*(HP116=1),0),"")</f>
        <v/>
      </c>
      <c r="HR116" s="188" t="str">
        <f>IF((HQ116&lt;&gt;""),IF(HP116="0",0,(HP141+HR141=HM116)*(HQ141+HS141=HN116)),"")</f>
        <v/>
      </c>
      <c r="HS116" s="188" t="str">
        <f>IF(HP116&lt;&gt;"",IF(HO141,0,IF(ABS(HP141+HR141-HQ141-HS141)&gt;=PrSettings!$M$7,(ABS(HP141+HR141-HQ141-HS141-HM116+HN116)&lt;=1)*1,IF(AND(HP116,$F116=$G116,HP141+HR141&gt;=PrSettings!$M$6),(ABS(HM116-HP141-HR141)&lt;=1)*1,IF(AND(HP116,HP141+HR141+HQ141+HS141&gt;=PrSettings!$M$8),(ABS(HM116-HP141-HR141)+ABS(HN116-HQ141-HS141)&lt;=1)*1,"")))),"")</f>
        <v/>
      </c>
      <c r="HT116" s="209" t="str">
        <f>IF(($C$116&amp;$C$117&amp;$C$118&amp;$C$119&amp;$E$116&amp;$E$117&amp;$E$118&amp;$E$119&lt;&gt;"")*(HI$116&amp;HI$117&amp;HI$118&amp;HI$119&amp;HK$116&amp;HK$117&amp;HK$118&amp;HK$119&lt;&gt;"")*(HI116&amp;HK116&lt;&gt;""),IF(HO116&lt;&gt;1,0,COUNTIF($B$116:$B$119,HI116)+COUNTIF($D$116:$D$119,HI116))+IF(HO111&lt;&gt;1,0,COUNTIF($B$116:$B$119,HK116)+COUNTIF($D$116:$D$119,HK116)),"")</f>
        <v/>
      </c>
      <c r="HV116" s="221"/>
      <c r="HW116" s="187" t="str">
        <f>IF(HV116="","",VLOOKUP(HV116,Language!$D$5:$E$100,2,0))</f>
        <v/>
      </c>
      <c r="HX116" s="222"/>
      <c r="HY116" s="187" t="str">
        <f>IF(HX116="","",VLOOKUP(HX116,Language!$D$5:$E$100,2,0))</f>
        <v/>
      </c>
      <c r="HZ116" s="222"/>
      <c r="IA116" s="222"/>
      <c r="IB116" s="303">
        <f>COUNTIF(HV$116:HV$119,HV116)+COUNTIF(HX$116:HX$119,HV116)</f>
        <v>0</v>
      </c>
      <c r="IC116" s="188" t="str">
        <f>IF((HZ116&lt;&gt;"")*(IA116&lt;&gt;"")*((IFERROR(VLOOKUP(HV116,$B$116:$F$119,5,0),"")&lt;&gt;"")+(IFERROR(VLOOKUP(HV116,$D$116:$G$119,4,0),"")&lt;&gt;""))*((IFERROR(VLOOKUP(HX116,$B$116:$F$119,5,0),"")&lt;&gt;"")+(IFERROR(VLOOKUP(HX116,$D$116:$G$119,4,0),"")&lt;&gt;"")),IF(IB141,"0",(IC141+IE141&gt;ID141+IF141)*(HZ116&gt;IA116)+(IC141+IE141=ID141+IF141)*(HZ116=IA116)+(IC141+IE141&lt;ID141+IF141)*(HZ116&lt;IA116)),"")</f>
        <v/>
      </c>
      <c r="ID116" s="188" t="str">
        <f>IF((IC116&lt;&gt;""),IF(OR(IC141+IE141&lt;&gt;ID141+IF141,PrSettings!$M$4="●"),((IC141+IE141-ID141-IF141)=(HZ116-IA116))*(IC116=1),0),"")</f>
        <v/>
      </c>
      <c r="IE116" s="188" t="str">
        <f>IF((ID116&lt;&gt;""),IF(IC116="0",0,(IC141+IE141=HZ116)*(ID141+IF141=IA116)),"")</f>
        <v/>
      </c>
      <c r="IF116" s="188" t="str">
        <f>IF(IC116&lt;&gt;"",IF(IB141,0,IF(ABS(IC141+IE141-ID141-IF141)&gt;=PrSettings!$M$7,(ABS(IC141+IE141-ID141-IF141-HZ116+IA116)&lt;=1)*1,IF(AND(IC116,$F116=$G116,IC141+IE141&gt;=PrSettings!$M$6),(ABS(HZ116-IC141-IE141)&lt;=1)*1,IF(AND(IC116,IC141+IE141+ID141+IF141&gt;=PrSettings!$M$8),(ABS(HZ116-IC141-IE141)+ABS(IA116-ID141-IF141)&lt;=1)*1,"")))),"")</f>
        <v/>
      </c>
      <c r="IG116" s="209" t="str">
        <f>IF(($C$116&amp;$C$117&amp;$C$118&amp;$C$119&amp;$E$116&amp;$E$117&amp;$E$118&amp;$E$119&lt;&gt;"")*(HV$116&amp;HV$117&amp;HV$118&amp;HV$119&amp;HX$116&amp;HX$117&amp;HX$118&amp;HX$119&lt;&gt;"")*(HV116&amp;HX116&lt;&gt;""),IF(IB116&lt;&gt;1,0,COUNTIF($B$116:$B$119,HV116)+COUNTIF($D$116:$D$119,HV116))+IF(IB111&lt;&gt;1,0,COUNTIF($B$116:$B$119,HX116)+COUNTIF($D$116:$D$119,HX116)),"")</f>
        <v/>
      </c>
      <c r="II116" s="221"/>
      <c r="IJ116" s="187" t="str">
        <f>IF(II116="","",VLOOKUP(II116,Language!$D$5:$E$100,2,0))</f>
        <v/>
      </c>
      <c r="IK116" s="222"/>
      <c r="IL116" s="187" t="str">
        <f>IF(IK116="","",VLOOKUP(IK116,Language!$D$5:$E$100,2,0))</f>
        <v/>
      </c>
      <c r="IM116" s="222"/>
      <c r="IN116" s="222"/>
      <c r="IO116" s="303">
        <f>COUNTIF(II$116:II$119,II116)+COUNTIF(IK$116:IK$119,II116)</f>
        <v>0</v>
      </c>
      <c r="IP116" s="188" t="str">
        <f>IF((IM116&lt;&gt;"")*(IN116&lt;&gt;"")*((IFERROR(VLOOKUP(II116,$B$116:$F$119,5,0),"")&lt;&gt;"")+(IFERROR(VLOOKUP(II116,$D$116:$G$119,4,0),"")&lt;&gt;""))*((IFERROR(VLOOKUP(IK116,$B$116:$F$119,5,0),"")&lt;&gt;"")+(IFERROR(VLOOKUP(IK116,$D$116:$G$119,4,0),"")&lt;&gt;"")),IF(IO141,"0",(IP141+IR141&gt;IQ141+IS141)*(IM116&gt;IN116)+(IP141+IR141=IQ141+IS141)*(IM116=IN116)+(IP141+IR141&lt;IQ141+IS141)*(IM116&lt;IN116)),"")</f>
        <v/>
      </c>
      <c r="IQ116" s="188" t="str">
        <f>IF((IP116&lt;&gt;""),IF(OR(IP141+IR141&lt;&gt;IQ141+IS141,PrSettings!$M$4="●"),((IP141+IR141-IQ141-IS141)=(IM116-IN116))*(IP116=1),0),"")</f>
        <v/>
      </c>
      <c r="IR116" s="188" t="str">
        <f>IF((IQ116&lt;&gt;""),IF(IP116="0",0,(IP141+IR141=IM116)*(IQ141+IS141=IN116)),"")</f>
        <v/>
      </c>
      <c r="IS116" s="188" t="str">
        <f>IF(IP116&lt;&gt;"",IF(IO141,0,IF(ABS(IP141+IR141-IQ141-IS141)&gt;=PrSettings!$M$7,(ABS(IP141+IR141-IQ141-IS141-IM116+IN116)&lt;=1)*1,IF(AND(IP116,$F116=$G116,IP141+IR141&gt;=PrSettings!$M$6),(ABS(IM116-IP141-IR141)&lt;=1)*1,IF(AND(IP116,IP141+IR141+IQ141+IS141&gt;=PrSettings!$M$8),(ABS(IM116-IP141-IR141)+ABS(IN116-IQ141-IS141)&lt;=1)*1,"")))),"")</f>
        <v/>
      </c>
      <c r="IT116" s="209" t="str">
        <f>IF(($C$116&amp;$C$117&amp;$C$118&amp;$C$119&amp;$E$116&amp;$E$117&amp;$E$118&amp;$E$119&lt;&gt;"")*(II$116&amp;II$117&amp;II$118&amp;II$119&amp;IK$116&amp;IK$117&amp;IK$118&amp;IK$119&lt;&gt;"")*(II116&amp;IK116&lt;&gt;""),IF(IO116&lt;&gt;1,0,COUNTIF($B$116:$B$119,II116)+COUNTIF($D$116:$D$119,II116))+IF(IO111&lt;&gt;1,0,COUNTIF($B$116:$B$119,IK116)+COUNTIF($D$116:$D$119,IK116)),"")</f>
        <v/>
      </c>
      <c r="IV116" s="221"/>
      <c r="IW116" s="187" t="str">
        <f>IF(IV116="","",VLOOKUP(IV116,Language!$D$5:$E$100,2,0))</f>
        <v/>
      </c>
      <c r="IX116" s="222"/>
      <c r="IY116" s="187" t="str">
        <f>IF(IX116="","",VLOOKUP(IX116,Language!$D$5:$E$100,2,0))</f>
        <v/>
      </c>
      <c r="IZ116" s="222"/>
      <c r="JA116" s="222"/>
      <c r="JB116" s="303">
        <f>COUNTIF(IV$116:IV$119,IV116)+COUNTIF(IX$116:IX$119,IV116)</f>
        <v>0</v>
      </c>
      <c r="JC116" s="188" t="str">
        <f>IF((IZ116&lt;&gt;"")*(JA116&lt;&gt;"")*((IFERROR(VLOOKUP(IV116,$B$116:$F$119,5,0),"")&lt;&gt;"")+(IFERROR(VLOOKUP(IV116,$D$116:$G$119,4,0),"")&lt;&gt;""))*((IFERROR(VLOOKUP(IX116,$B$116:$F$119,5,0),"")&lt;&gt;"")+(IFERROR(VLOOKUP(IX116,$D$116:$G$119,4,0),"")&lt;&gt;"")),IF(JB141,"0",(JC141+JE141&gt;JD141+JF141)*(IZ116&gt;JA116)+(JC141+JE141=JD141+JF141)*(IZ116=JA116)+(JC141+JE141&lt;JD141+JF141)*(IZ116&lt;JA116)),"")</f>
        <v/>
      </c>
      <c r="JD116" s="188" t="str">
        <f>IF((JC116&lt;&gt;""),IF(OR(JC141+JE141&lt;&gt;JD141+JF141,PrSettings!$M$4="●"),((JC141+JE141-JD141-JF141)=(IZ116-JA116))*(JC116=1),0),"")</f>
        <v/>
      </c>
      <c r="JE116" s="188" t="str">
        <f>IF((JD116&lt;&gt;""),IF(JC116="0",0,(JC141+JE141=IZ116)*(JD141+JF141=JA116)),"")</f>
        <v/>
      </c>
      <c r="JF116" s="188" t="str">
        <f>IF(JC116&lt;&gt;"",IF(JB141,0,IF(ABS(JC141+JE141-JD141-JF141)&gt;=PrSettings!$M$7,(ABS(JC141+JE141-JD141-JF141-IZ116+JA116)&lt;=1)*1,IF(AND(JC116,$F116=$G116,JC141+JE141&gt;=PrSettings!$M$6),(ABS(IZ116-JC141-JE141)&lt;=1)*1,IF(AND(JC116,JC141+JE141+JD141+JF141&gt;=PrSettings!$M$8),(ABS(IZ116-JC141-JE141)+ABS(JA116-JD141-JF141)&lt;=1)*1,"")))),"")</f>
        <v/>
      </c>
      <c r="JG116" s="209" t="str">
        <f>IF(($C$116&amp;$C$117&amp;$C$118&amp;$C$119&amp;$E$116&amp;$E$117&amp;$E$118&amp;$E$119&lt;&gt;"")*(IV$116&amp;IV$117&amp;IV$118&amp;IV$119&amp;IX$116&amp;IX$117&amp;IX$118&amp;IX$119&lt;&gt;"")*(IV116&amp;IX116&lt;&gt;""),IF(JB116&lt;&gt;1,0,COUNTIF($B$116:$B$119,IV116)+COUNTIF($D$116:$D$119,IV116))+IF(JB111&lt;&gt;1,0,COUNTIF($B$116:$B$119,IX116)+COUNTIF($D$116:$D$119,IX116)),"")</f>
        <v/>
      </c>
      <c r="JI116" s="221"/>
      <c r="JJ116" s="187" t="str">
        <f>IF(JI116="","",VLOOKUP(JI116,Language!$D$5:$E$100,2,0))</f>
        <v/>
      </c>
      <c r="JK116" s="222"/>
      <c r="JL116" s="187" t="str">
        <f>IF(JK116="","",VLOOKUP(JK116,Language!$D$5:$E$100,2,0))</f>
        <v/>
      </c>
      <c r="JM116" s="222"/>
      <c r="JN116" s="222"/>
      <c r="JO116" s="303">
        <f>COUNTIF(JI$116:JI$119,JI116)+COUNTIF(JK$116:JK$119,JI116)</f>
        <v>0</v>
      </c>
      <c r="JP116" s="188" t="str">
        <f>IF((JM116&lt;&gt;"")*(JN116&lt;&gt;"")*((IFERROR(VLOOKUP(JI116,$B$116:$F$119,5,0),"")&lt;&gt;"")+(IFERROR(VLOOKUP(JI116,$D$116:$G$119,4,0),"")&lt;&gt;""))*((IFERROR(VLOOKUP(JK116,$B$116:$F$119,5,0),"")&lt;&gt;"")+(IFERROR(VLOOKUP(JK116,$D$116:$G$119,4,0),"")&lt;&gt;"")),IF(JO141,"0",(JP141+JR141&gt;JQ141+JS141)*(JM116&gt;JN116)+(JP141+JR141=JQ141+JS141)*(JM116=JN116)+(JP141+JR141&lt;JQ141+JS141)*(JM116&lt;JN116)),"")</f>
        <v/>
      </c>
      <c r="JQ116" s="188" t="str">
        <f>IF((JP116&lt;&gt;""),IF(OR(JP141+JR141&lt;&gt;JQ141+JS141,PrSettings!$M$4="●"),((JP141+JR141-JQ141-JS141)=(JM116-JN116))*(JP116=1),0),"")</f>
        <v/>
      </c>
      <c r="JR116" s="188" t="str">
        <f>IF((JQ116&lt;&gt;""),IF(JP116="0",0,(JP141+JR141=JM116)*(JQ141+JS141=JN116)),"")</f>
        <v/>
      </c>
      <c r="JS116" s="188" t="str">
        <f>IF(JP116&lt;&gt;"",IF(JO141,0,IF(ABS(JP141+JR141-JQ141-JS141)&gt;=PrSettings!$M$7,(ABS(JP141+JR141-JQ141-JS141-JM116+JN116)&lt;=1)*1,IF(AND(JP116,$F116=$G116,JP141+JR141&gt;=PrSettings!$M$6),(ABS(JM116-JP141-JR141)&lt;=1)*1,IF(AND(JP116,JP141+JR141+JQ141+JS141&gt;=PrSettings!$M$8),(ABS(JM116-JP141-JR141)+ABS(JN116-JQ141-JS141)&lt;=1)*1,"")))),"")</f>
        <v/>
      </c>
      <c r="JT116" s="209" t="str">
        <f>IF(($C$116&amp;$C$117&amp;$C$118&amp;$C$119&amp;$E$116&amp;$E$117&amp;$E$118&amp;$E$119&lt;&gt;"")*(JI$116&amp;JI$117&amp;JI$118&amp;JI$119&amp;JK$116&amp;JK$117&amp;JK$118&amp;JK$119&lt;&gt;"")*(JI116&amp;JK116&lt;&gt;""),IF(JO116&lt;&gt;1,0,COUNTIF($B$116:$B$119,JI116)+COUNTIF($D$116:$D$119,JI116))+IF(JO111&lt;&gt;1,0,COUNTIF($B$116:$B$119,JK116)+COUNTIF($D$116:$D$119,JK116)),"")</f>
        <v/>
      </c>
      <c r="JV116" s="221"/>
      <c r="JW116" s="187" t="str">
        <f>IF(JV116="","",VLOOKUP(JV116,Language!$D$5:$E$100,2,0))</f>
        <v/>
      </c>
      <c r="JX116" s="222"/>
      <c r="JY116" s="187" t="str">
        <f>IF(JX116="","",VLOOKUP(JX116,Language!$D$5:$E$100,2,0))</f>
        <v/>
      </c>
      <c r="JZ116" s="222"/>
      <c r="KA116" s="222"/>
      <c r="KB116" s="303">
        <f>COUNTIF(JV$116:JV$119,JV116)+COUNTIF(JX$116:JX$119,JV116)</f>
        <v>0</v>
      </c>
      <c r="KC116" s="188" t="str">
        <f>IF((JZ116&lt;&gt;"")*(KA116&lt;&gt;"")*((IFERROR(VLOOKUP(JV116,$B$116:$F$119,5,0),"")&lt;&gt;"")+(IFERROR(VLOOKUP(JV116,$D$116:$G$119,4,0),"")&lt;&gt;""))*((IFERROR(VLOOKUP(JX116,$B$116:$F$119,5,0),"")&lt;&gt;"")+(IFERROR(VLOOKUP(JX116,$D$116:$G$119,4,0),"")&lt;&gt;"")),IF(KB141,"0",(KC141+KE141&gt;KD141+KF141)*(JZ116&gt;KA116)+(KC141+KE141=KD141+KF141)*(JZ116=KA116)+(KC141+KE141&lt;KD141+KF141)*(JZ116&lt;KA116)),"")</f>
        <v/>
      </c>
      <c r="KD116" s="188" t="str">
        <f>IF((KC116&lt;&gt;""),IF(OR(KC141+KE141&lt;&gt;KD141+KF141,PrSettings!$M$4="●"),((KC141+KE141-KD141-KF141)=(JZ116-KA116))*(KC116=1),0),"")</f>
        <v/>
      </c>
      <c r="KE116" s="188" t="str">
        <f>IF((KD116&lt;&gt;""),IF(KC116="0",0,(KC141+KE141=JZ116)*(KD141+KF141=KA116)),"")</f>
        <v/>
      </c>
      <c r="KF116" s="188" t="str">
        <f>IF(KC116&lt;&gt;"",IF(KB141,0,IF(ABS(KC141+KE141-KD141-KF141)&gt;=PrSettings!$M$7,(ABS(KC141+KE141-KD141-KF141-JZ116+KA116)&lt;=1)*1,IF(AND(KC116,$F116=$G116,KC141+KE141&gt;=PrSettings!$M$6),(ABS(JZ116-KC141-KE141)&lt;=1)*1,IF(AND(KC116,KC141+KE141+KD141+KF141&gt;=PrSettings!$M$8),(ABS(JZ116-KC141-KE141)+ABS(KA116-KD141-KF141)&lt;=1)*1,"")))),"")</f>
        <v/>
      </c>
      <c r="KG116" s="209" t="str">
        <f>IF(($C$116&amp;$C$117&amp;$C$118&amp;$C$119&amp;$E$116&amp;$E$117&amp;$E$118&amp;$E$119&lt;&gt;"")*(JV$116&amp;JV$117&amp;JV$118&amp;JV$119&amp;JX$116&amp;JX$117&amp;JX$118&amp;JX$119&lt;&gt;"")*(JV116&amp;JX116&lt;&gt;""),IF(KB116&lt;&gt;1,0,COUNTIF($B$116:$B$119,JV116)+COUNTIF($D$116:$D$119,JV116))+IF(KB111&lt;&gt;1,0,COUNTIF($B$116:$B$119,JX116)+COUNTIF($D$116:$D$119,JX116)),"")</f>
        <v/>
      </c>
      <c r="KI116" s="221"/>
      <c r="KJ116" s="187" t="str">
        <f>IF(KI116="","",VLOOKUP(KI116,Language!$D$5:$E$100,2,0))</f>
        <v/>
      </c>
      <c r="KK116" s="222"/>
      <c r="KL116" s="187" t="str">
        <f>IF(KK116="","",VLOOKUP(KK116,Language!$D$5:$E$100,2,0))</f>
        <v/>
      </c>
      <c r="KM116" s="222"/>
      <c r="KN116" s="222"/>
      <c r="KO116" s="303">
        <f>COUNTIF(KI$116:KI$119,KI116)+COUNTIF(KK$116:KK$119,KI116)</f>
        <v>0</v>
      </c>
      <c r="KP116" s="188" t="str">
        <f>IF((KM116&lt;&gt;"")*(KN116&lt;&gt;"")*((IFERROR(VLOOKUP(KI116,$B$116:$F$119,5,0),"")&lt;&gt;"")+(IFERROR(VLOOKUP(KI116,$D$116:$G$119,4,0),"")&lt;&gt;""))*((IFERROR(VLOOKUP(KK116,$B$116:$F$119,5,0),"")&lt;&gt;"")+(IFERROR(VLOOKUP(KK116,$D$116:$G$119,4,0),"")&lt;&gt;"")),IF(KO141,"0",(KP141+KR141&gt;KQ141+KS141)*(KM116&gt;KN116)+(KP141+KR141=KQ141+KS141)*(KM116=KN116)+(KP141+KR141&lt;KQ141+KS141)*(KM116&lt;KN116)),"")</f>
        <v/>
      </c>
      <c r="KQ116" s="188" t="str">
        <f>IF((KP116&lt;&gt;""),IF(OR(KP141+KR141&lt;&gt;KQ141+KS141,PrSettings!$M$4="●"),((KP141+KR141-KQ141-KS141)=(KM116-KN116))*(KP116=1),0),"")</f>
        <v/>
      </c>
      <c r="KR116" s="188" t="str">
        <f>IF((KQ116&lt;&gt;""),IF(KP116="0",0,(KP141+KR141=KM116)*(KQ141+KS141=KN116)),"")</f>
        <v/>
      </c>
      <c r="KS116" s="188" t="str">
        <f>IF(KP116&lt;&gt;"",IF(KO141,0,IF(ABS(KP141+KR141-KQ141-KS141)&gt;=PrSettings!$M$7,(ABS(KP141+KR141-KQ141-KS141-KM116+KN116)&lt;=1)*1,IF(AND(KP116,$F116=$G116,KP141+KR141&gt;=PrSettings!$M$6),(ABS(KM116-KP141-KR141)&lt;=1)*1,IF(AND(KP116,KP141+KR141+KQ141+KS141&gt;=PrSettings!$M$8),(ABS(KM116-KP141-KR141)+ABS(KN116-KQ141-KS141)&lt;=1)*1,"")))),"")</f>
        <v/>
      </c>
      <c r="KT116" s="209" t="str">
        <f>IF(($C$116&amp;$C$117&amp;$C$118&amp;$C$119&amp;$E$116&amp;$E$117&amp;$E$118&amp;$E$119&lt;&gt;"")*(KI$116&amp;KI$117&amp;KI$118&amp;KI$119&amp;KK$116&amp;KK$117&amp;KK$118&amp;KK$119&lt;&gt;"")*(KI116&amp;KK116&lt;&gt;""),IF(KO116&lt;&gt;1,0,COUNTIF($B$116:$B$119,KI116)+COUNTIF($D$116:$D$119,KI116))+IF(KO111&lt;&gt;1,0,COUNTIF($B$116:$B$119,KK116)+COUNTIF($D$116:$D$119,KK116)),"")</f>
        <v/>
      </c>
      <c r="KV116" s="221"/>
      <c r="KW116" s="187" t="str">
        <f>IF(KV116="","",VLOOKUP(KV116,Language!$D$5:$E$100,2,0))</f>
        <v/>
      </c>
      <c r="KX116" s="222"/>
      <c r="KY116" s="187" t="str">
        <f>IF(KX116="","",VLOOKUP(KX116,Language!$D$5:$E$100,2,0))</f>
        <v/>
      </c>
      <c r="KZ116" s="222"/>
      <c r="LA116" s="222"/>
      <c r="LB116" s="303">
        <f>COUNTIF(KV$116:KV$119,KV116)+COUNTIF(KX$116:KX$119,KV116)</f>
        <v>0</v>
      </c>
      <c r="LC116" s="188" t="str">
        <f>IF((KZ116&lt;&gt;"")*(LA116&lt;&gt;"")*((IFERROR(VLOOKUP(KV116,$B$116:$F$119,5,0),"")&lt;&gt;"")+(IFERROR(VLOOKUP(KV116,$D$116:$G$119,4,0),"")&lt;&gt;""))*((IFERROR(VLOOKUP(KX116,$B$116:$F$119,5,0),"")&lt;&gt;"")+(IFERROR(VLOOKUP(KX116,$D$116:$G$119,4,0),"")&lt;&gt;"")),IF(LB141,"0",(LC141+LE141&gt;LD141+LF141)*(KZ116&gt;LA116)+(LC141+LE141=LD141+LF141)*(KZ116=LA116)+(LC141+LE141&lt;LD141+LF141)*(KZ116&lt;LA116)),"")</f>
        <v/>
      </c>
      <c r="LD116" s="188" t="str">
        <f>IF((LC116&lt;&gt;""),IF(OR(LC141+LE141&lt;&gt;LD141+LF141,PrSettings!$M$4="●"),((LC141+LE141-LD141-LF141)=(KZ116-LA116))*(LC116=1),0),"")</f>
        <v/>
      </c>
      <c r="LE116" s="188" t="str">
        <f>IF((LD116&lt;&gt;""),IF(LC116="0",0,(LC141+LE141=KZ116)*(LD141+LF141=LA116)),"")</f>
        <v/>
      </c>
      <c r="LF116" s="188" t="str">
        <f>IF(LC116&lt;&gt;"",IF(LB141,0,IF(ABS(LC141+LE141-LD141-LF141)&gt;=PrSettings!$M$7,(ABS(LC141+LE141-LD141-LF141-KZ116+LA116)&lt;=1)*1,IF(AND(LC116,$F116=$G116,LC141+LE141&gt;=PrSettings!$M$6),(ABS(KZ116-LC141-LE141)&lt;=1)*1,IF(AND(LC116,LC141+LE141+LD141+LF141&gt;=PrSettings!$M$8),(ABS(KZ116-LC141-LE141)+ABS(LA116-LD141-LF141)&lt;=1)*1,"")))),"")</f>
        <v/>
      </c>
      <c r="LG116" s="209" t="str">
        <f>IF(($C$116&amp;$C$117&amp;$C$118&amp;$C$119&amp;$E$116&amp;$E$117&amp;$E$118&amp;$E$119&lt;&gt;"")*(KV$116&amp;KV$117&amp;KV$118&amp;KV$119&amp;KX$116&amp;KX$117&amp;KX$118&amp;KX$119&lt;&gt;"")*(KV116&amp;KX116&lt;&gt;""),IF(LB116&lt;&gt;1,0,COUNTIF($B$116:$B$119,KV116)+COUNTIF($D$116:$D$119,KV116))+IF(LB111&lt;&gt;1,0,COUNTIF($B$116:$B$119,KX116)+COUNTIF($D$116:$D$119,KX116)),"")</f>
        <v/>
      </c>
      <c r="LI116" s="221"/>
      <c r="LJ116" s="187" t="str">
        <f>IF(LI116="","",VLOOKUP(LI116,Language!$D$5:$E$100,2,0))</f>
        <v/>
      </c>
      <c r="LK116" s="222"/>
      <c r="LL116" s="187" t="str">
        <f>IF(LK116="","",VLOOKUP(LK116,Language!$D$5:$E$100,2,0))</f>
        <v/>
      </c>
      <c r="LM116" s="222"/>
      <c r="LN116" s="222"/>
      <c r="LO116" s="303">
        <f>COUNTIF(LI$116:LI$119,LI116)+COUNTIF(LK$116:LK$119,LI116)</f>
        <v>0</v>
      </c>
      <c r="LP116" s="188" t="str">
        <f>IF((LM116&lt;&gt;"")*(LN116&lt;&gt;"")*((IFERROR(VLOOKUP(LI116,$B$116:$F$119,5,0),"")&lt;&gt;"")+(IFERROR(VLOOKUP(LI116,$D$116:$G$119,4,0),"")&lt;&gt;""))*((IFERROR(VLOOKUP(LK116,$B$116:$F$119,5,0),"")&lt;&gt;"")+(IFERROR(VLOOKUP(LK116,$D$116:$G$119,4,0),"")&lt;&gt;"")),IF(LO141,"0",(LP141+LR141&gt;LQ141+LS141)*(LM116&gt;LN116)+(LP141+LR141=LQ141+LS141)*(LM116=LN116)+(LP141+LR141&lt;LQ141+LS141)*(LM116&lt;LN116)),"")</f>
        <v/>
      </c>
      <c r="LQ116" s="188" t="str">
        <f>IF((LP116&lt;&gt;""),IF(OR(LP141+LR141&lt;&gt;LQ141+LS141,PrSettings!$M$4="●"),((LP141+LR141-LQ141-LS141)=(LM116-LN116))*(LP116=1),0),"")</f>
        <v/>
      </c>
      <c r="LR116" s="188" t="str">
        <f>IF((LQ116&lt;&gt;""),IF(LP116="0",0,(LP141+LR141=LM116)*(LQ141+LS141=LN116)),"")</f>
        <v/>
      </c>
      <c r="LS116" s="188" t="str">
        <f>IF(LP116&lt;&gt;"",IF(LO141,0,IF(ABS(LP141+LR141-LQ141-LS141)&gt;=PrSettings!$M$7,(ABS(LP141+LR141-LQ141-LS141-LM116+LN116)&lt;=1)*1,IF(AND(LP116,$F116=$G116,LP141+LR141&gt;=PrSettings!$M$6),(ABS(LM116-LP141-LR141)&lt;=1)*1,IF(AND(LP116,LP141+LR141+LQ141+LS141&gt;=PrSettings!$M$8),(ABS(LM116-LP141-LR141)+ABS(LN116-LQ141-LS141)&lt;=1)*1,"")))),"")</f>
        <v/>
      </c>
      <c r="LT116" s="209" t="str">
        <f>IF(($C$116&amp;$C$117&amp;$C$118&amp;$C$119&amp;$E$116&amp;$E$117&amp;$E$118&amp;$E$119&lt;&gt;"")*(LI$116&amp;LI$117&amp;LI$118&amp;LI$119&amp;LK$116&amp;LK$117&amp;LK$118&amp;LK$119&lt;&gt;"")*(LI116&amp;LK116&lt;&gt;""),IF(LO116&lt;&gt;1,0,COUNTIF($B$116:$B$119,LI116)+COUNTIF($D$116:$D$119,LI116))+IF(LO111&lt;&gt;1,0,COUNTIF($B$116:$B$119,LK116)+COUNTIF($D$116:$D$119,LK116)),"")</f>
        <v/>
      </c>
      <c r="LV116" s="221"/>
      <c r="LW116" s="187" t="str">
        <f>IF(LV116="","",VLOOKUP(LV116,Language!$D$5:$E$100,2,0))</f>
        <v/>
      </c>
      <c r="LX116" s="222"/>
      <c r="LY116" s="187" t="str">
        <f>IF(LX116="","",VLOOKUP(LX116,Language!$D$5:$E$100,2,0))</f>
        <v/>
      </c>
      <c r="LZ116" s="222"/>
      <c r="MA116" s="222"/>
      <c r="MB116" s="303">
        <f>COUNTIF(LV$116:LV$119,LV116)+COUNTIF(LX$116:LX$119,LV116)</f>
        <v>0</v>
      </c>
      <c r="MC116" s="188" t="str">
        <f>IF((LZ116&lt;&gt;"")*(MA116&lt;&gt;"")*((IFERROR(VLOOKUP(LV116,$B$116:$F$119,5,0),"")&lt;&gt;"")+(IFERROR(VLOOKUP(LV116,$D$116:$G$119,4,0),"")&lt;&gt;""))*((IFERROR(VLOOKUP(LX116,$B$116:$F$119,5,0),"")&lt;&gt;"")+(IFERROR(VLOOKUP(LX116,$D$116:$G$119,4,0),"")&lt;&gt;"")),IF(MB141,"0",(MC141+ME141&gt;MD141+MF141)*(LZ116&gt;MA116)+(MC141+ME141=MD141+MF141)*(LZ116=MA116)+(MC141+ME141&lt;MD141+MF141)*(LZ116&lt;MA116)),"")</f>
        <v/>
      </c>
      <c r="MD116" s="188" t="str">
        <f>IF((MC116&lt;&gt;""),IF(OR(MC141+ME141&lt;&gt;MD141+MF141,PrSettings!$M$4="●"),((MC141+ME141-MD141-MF141)=(LZ116-MA116))*(MC116=1),0),"")</f>
        <v/>
      </c>
      <c r="ME116" s="188" t="str">
        <f>IF((MD116&lt;&gt;""),IF(MC116="0",0,(MC141+ME141=LZ116)*(MD141+MF141=MA116)),"")</f>
        <v/>
      </c>
      <c r="MF116" s="188" t="str">
        <f>IF(MC116&lt;&gt;"",IF(MB141,0,IF(ABS(MC141+ME141-MD141-MF141)&gt;=PrSettings!$M$7,(ABS(MC141+ME141-MD141-MF141-LZ116+MA116)&lt;=1)*1,IF(AND(MC116,$F116=$G116,MC141+ME141&gt;=PrSettings!$M$6),(ABS(LZ116-MC141-ME141)&lt;=1)*1,IF(AND(MC116,MC141+ME141+MD141+MF141&gt;=PrSettings!$M$8),(ABS(LZ116-MC141-ME141)+ABS(MA116-MD141-MF141)&lt;=1)*1,"")))),"")</f>
        <v/>
      </c>
      <c r="MG116" s="209" t="str">
        <f>IF(($C$116&amp;$C$117&amp;$C$118&amp;$C$119&amp;$E$116&amp;$E$117&amp;$E$118&amp;$E$119&lt;&gt;"")*(LV$116&amp;LV$117&amp;LV$118&amp;LV$119&amp;LX$116&amp;LX$117&amp;LX$118&amp;LX$119&lt;&gt;"")*(LV116&amp;LX116&lt;&gt;""),IF(MB116&lt;&gt;1,0,COUNTIF($B$116:$B$119,LV116)+COUNTIF($D$116:$D$119,LV116))+IF(MB111&lt;&gt;1,0,COUNTIF($B$116:$B$119,LX116)+COUNTIF($D$116:$D$119,LX116)),"")</f>
        <v/>
      </c>
    </row>
    <row r="117" spans="1:345" s="22" customFormat="1">
      <c r="A117" s="183"/>
      <c r="B117" s="186" t="str">
        <f>IF(C117="","",INDEX(Groups!$C$7:$C$65,MATCH(C117,Groups!$D$7:$D$65,0)))</f>
        <v/>
      </c>
      <c r="C117" s="187" t="str">
        <f>'World Cup'!$I$70</f>
        <v/>
      </c>
      <c r="D117" s="188" t="str">
        <f>IF(E117="","",INDEX(Groups!$C$7:$C$65,MATCH(E117,Groups!$D$7:$D$65,0)))</f>
        <v/>
      </c>
      <c r="E117" s="187" t="str">
        <f>'World Cup'!$K$70</f>
        <v/>
      </c>
      <c r="F117" s="189" t="str">
        <f>IF(AND('World Cup'!$I$71&lt;&gt;"",'World Cup'!$K$71&lt;&gt;""),'World Cup'!$I$71,"")</f>
        <v/>
      </c>
      <c r="G117" s="190" t="str">
        <f>IF(AND('World Cup'!$I$71&lt;&gt;"",'World Cup'!$K$71&lt;&gt;""),'World Cup'!$K$71,"")</f>
        <v/>
      </c>
      <c r="I117" s="221"/>
      <c r="J117" s="187" t="str">
        <f>IF(I117="","",VLOOKUP(I117,Language!$D$5:$E$100,2,0))</f>
        <v/>
      </c>
      <c r="K117" s="222"/>
      <c r="L117" s="187" t="str">
        <f>IF(K117="","",VLOOKUP(K117,Language!$D$5:$E$100,2,0))</f>
        <v/>
      </c>
      <c r="M117" s="222"/>
      <c r="N117" s="222"/>
      <c r="O117" s="303">
        <f>COUNTIF(I$116:I$119,I117)+COUNTIF(K$116:K$119,I117)</f>
        <v>0</v>
      </c>
      <c r="P117" s="188" t="str">
        <f>IF((M117&lt;&gt;"")*(N117&lt;&gt;"")*((IFERROR(VLOOKUP(I117,$B$116:$F$119,5,0),"")&lt;&gt;"")+(IFERROR(VLOOKUP(I117,$D$116:$G$119,4,0),"")&lt;&gt;""))*((IFERROR(VLOOKUP(K117,$B$116:$F$119,5,0),"")&lt;&gt;"")+(IFERROR(VLOOKUP(K117,$D$116:$G$119,4,0),"")&lt;&gt;"")),IF(O142,"0",(P142+R142&gt;Q142+S142)*(M117&gt;N117)+(P142+R142=Q142+S142)*(M117=N117)+(P142+R142&lt;Q142+S142)*(M117&lt;N117)),"")</f>
        <v/>
      </c>
      <c r="Q117" s="188" t="str">
        <f>IF((P117&lt;&gt;""),IF(OR(P142+R142&lt;&gt;Q142+S142,PrSettings!$M$4="●"),((P142+R142-Q142-S142)=(M117-N117))*(P117=1),0),"")</f>
        <v/>
      </c>
      <c r="R117" s="188" t="str">
        <f t="shared" ref="R117" si="1664">IF((Q117&lt;&gt;""),IF(P117="0",0,(P142+R142=M117)*(Q142+S142=N117)),"")</f>
        <v/>
      </c>
      <c r="S117" s="188" t="str">
        <f>IF(P117&lt;&gt;"",IF(O142,0,IF(ABS(P142+R142-Q142-S142)&gt;=PrSettings!$M$7,(ABS(P142+R142-Q142-S142-M117+N117)&lt;=1)*1,IF(AND(P117,$F117=$G117,P142+R142&gt;=PrSettings!$M$6),(ABS(M117-P142-R142)&lt;=1)*1,IF(AND(P117,P142+R142+Q142+S142&gt;=PrSettings!$M$8),(ABS(M117-P142-R142)+ABS(N117-Q142-S142)&lt;=1)*1,"")))),"")</f>
        <v/>
      </c>
      <c r="T117" s="209" t="str">
        <f t="shared" ref="T117:T119" si="1665">IF(($C$116&amp;$C$117&amp;$C$118&amp;$C$119&amp;$E$116&amp;$E$117&amp;$E$118&amp;$E$119&lt;&gt;"")*(I$116&amp;I$117&amp;I$118&amp;I$119&amp;K$116&amp;K$117&amp;K$118&amp;K$119&lt;&gt;"")*(I117&amp;K117&lt;&gt;""),IF(O117&lt;&gt;1,0,COUNTIF($B$116:$B$119,I117)+COUNTIF($D$116:$D$119,I117))+IF(O112&lt;&gt;1,0,COUNTIF($B$116:$B$119,K117)+COUNTIF($D$116:$D$119,K117)),"")</f>
        <v/>
      </c>
      <c r="V117" s="221"/>
      <c r="W117" s="187" t="str">
        <f>IF(V117="","",VLOOKUP(V117,Language!$D$5:$E$100,2,0))</f>
        <v/>
      </c>
      <c r="X117" s="222"/>
      <c r="Y117" s="187" t="str">
        <f>IF(X117="","",VLOOKUP(X117,Language!$D$5:$E$100,2,0))</f>
        <v/>
      </c>
      <c r="Z117" s="222"/>
      <c r="AA117" s="222"/>
      <c r="AB117" s="303">
        <f>COUNTIF(V$116:V$119,V117)+COUNTIF(X$116:X$119,V117)</f>
        <v>0</v>
      </c>
      <c r="AC117" s="188" t="str">
        <f>IF((Z117&lt;&gt;"")*(AA117&lt;&gt;"")*((IFERROR(VLOOKUP(V117,$B$116:$F$119,5,0),"")&lt;&gt;"")+(IFERROR(VLOOKUP(V117,$D$116:$G$119,4,0),"")&lt;&gt;""))*((IFERROR(VLOOKUP(X117,$B$116:$F$119,5,0),"")&lt;&gt;"")+(IFERROR(VLOOKUP(X117,$D$116:$G$119,4,0),"")&lt;&gt;"")),IF(AB142,"0",(AC142+AE142&gt;AD142+AF142)*(Z117&gt;AA117)+(AC142+AE142=AD142+AF142)*(Z117=AA117)+(AC142+AE142&lt;AD142+AF142)*(Z117&lt;AA117)),"")</f>
        <v/>
      </c>
      <c r="AD117" s="188" t="str">
        <f>IF((AC117&lt;&gt;""),IF(OR(AC142+AE142&lt;&gt;AD142+AF142,PrSettings!$M$4="●"),((AC142+AE142-AD142-AF142)=(Z117-AA117))*(AC117=1),0),"")</f>
        <v/>
      </c>
      <c r="AE117" s="188" t="str">
        <f t="shared" ref="AE117" si="1666">IF((AD117&lt;&gt;""),IF(AC117="0",0,(AC142+AE142=Z117)*(AD142+AF142=AA117)),"")</f>
        <v/>
      </c>
      <c r="AF117" s="188" t="str">
        <f>IF(AC117&lt;&gt;"",IF(AB142,0,IF(ABS(AC142+AE142-AD142-AF142)&gt;=PrSettings!$M$7,(ABS(AC142+AE142-AD142-AF142-Z117+AA117)&lt;=1)*1,IF(AND(AC117,$F117=$G117,AC142+AE142&gt;=PrSettings!$M$6),(ABS(Z117-AC142-AE142)&lt;=1)*1,IF(AND(AC117,AC142+AE142+AD142+AF142&gt;=PrSettings!$M$8),(ABS(Z117-AC142-AE142)+ABS(AA117-AD142-AF142)&lt;=1)*1,"")))),"")</f>
        <v/>
      </c>
      <c r="AG117" s="209" t="str">
        <f t="shared" ref="AG117:AG119" si="1667">IF(($C$116&amp;$C$117&amp;$C$118&amp;$C$119&amp;$E$116&amp;$E$117&amp;$E$118&amp;$E$119&lt;&gt;"")*(V$116&amp;V$117&amp;V$118&amp;V$119&amp;X$116&amp;X$117&amp;X$118&amp;X$119&lt;&gt;"")*(V117&amp;X117&lt;&gt;""),IF(AB117&lt;&gt;1,0,COUNTIF($B$116:$B$119,V117)+COUNTIF($D$116:$D$119,V117))+IF(AB112&lt;&gt;1,0,COUNTIF($B$116:$B$119,X117)+COUNTIF($D$116:$D$119,X117)),"")</f>
        <v/>
      </c>
      <c r="AI117" s="221"/>
      <c r="AJ117" s="187" t="str">
        <f>IF(AI117="","",VLOOKUP(AI117,Language!$D$5:$E$100,2,0))</f>
        <v/>
      </c>
      <c r="AK117" s="222"/>
      <c r="AL117" s="187" t="str">
        <f>IF(AK117="","",VLOOKUP(AK117,Language!$D$5:$E$100,2,0))</f>
        <v/>
      </c>
      <c r="AM117" s="222"/>
      <c r="AN117" s="222"/>
      <c r="AO117" s="303">
        <f>COUNTIF(AI$116:AI$119,AI117)+COUNTIF(AK$116:AK$119,AI117)</f>
        <v>0</v>
      </c>
      <c r="AP117" s="188" t="str">
        <f>IF((AM117&lt;&gt;"")*(AN117&lt;&gt;"")*((IFERROR(VLOOKUP(AI117,$B$116:$F$119,5,0),"")&lt;&gt;"")+(IFERROR(VLOOKUP(AI117,$D$116:$G$119,4,0),"")&lt;&gt;""))*((IFERROR(VLOOKUP(AK117,$B$116:$F$119,5,0),"")&lt;&gt;"")+(IFERROR(VLOOKUP(AK117,$D$116:$G$119,4,0),"")&lt;&gt;"")),IF(AO142,"0",(AP142+AR142&gt;AQ142+AS142)*(AM117&gt;AN117)+(AP142+AR142=AQ142+AS142)*(AM117=AN117)+(AP142+AR142&lt;AQ142+AS142)*(AM117&lt;AN117)),"")</f>
        <v/>
      </c>
      <c r="AQ117" s="188" t="str">
        <f>IF((AP117&lt;&gt;""),IF(OR(AP142+AR142&lt;&gt;AQ142+AS142,PrSettings!$M$4="●"),((AP142+AR142-AQ142-AS142)=(AM117-AN117))*(AP117=1),0),"")</f>
        <v/>
      </c>
      <c r="AR117" s="188" t="str">
        <f t="shared" ref="AR117" si="1668">IF((AQ117&lt;&gt;""),IF(AP117="0",0,(AP142+AR142=AM117)*(AQ142+AS142=AN117)),"")</f>
        <v/>
      </c>
      <c r="AS117" s="188" t="str">
        <f>IF(AP117&lt;&gt;"",IF(AO142,0,IF(ABS(AP142+AR142-AQ142-AS142)&gt;=PrSettings!$M$7,(ABS(AP142+AR142-AQ142-AS142-AM117+AN117)&lt;=1)*1,IF(AND(AP117,$F117=$G117,AP142+AR142&gt;=PrSettings!$M$6),(ABS(AM117-AP142-AR142)&lt;=1)*1,IF(AND(AP117,AP142+AR142+AQ142+AS142&gt;=PrSettings!$M$8),(ABS(AM117-AP142-AR142)+ABS(AN117-AQ142-AS142)&lt;=1)*1,"")))),"")</f>
        <v/>
      </c>
      <c r="AT117" s="209" t="str">
        <f t="shared" ref="AT117:AT119" si="1669">IF(($C$116&amp;$C$117&amp;$C$118&amp;$C$119&amp;$E$116&amp;$E$117&amp;$E$118&amp;$E$119&lt;&gt;"")*(AI$116&amp;AI$117&amp;AI$118&amp;AI$119&amp;AK$116&amp;AK$117&amp;AK$118&amp;AK$119&lt;&gt;"")*(AI117&amp;AK117&lt;&gt;""),IF(AO117&lt;&gt;1,0,COUNTIF($B$116:$B$119,AI117)+COUNTIF($D$116:$D$119,AI117))+IF(AO112&lt;&gt;1,0,COUNTIF($B$116:$B$119,AK117)+COUNTIF($D$116:$D$119,AK117)),"")</f>
        <v/>
      </c>
      <c r="AV117" s="221"/>
      <c r="AW117" s="187" t="str">
        <f>IF(AV117="","",VLOOKUP(AV117,Language!$D$5:$E$100,2,0))</f>
        <v/>
      </c>
      <c r="AX117" s="222"/>
      <c r="AY117" s="187" t="str">
        <f>IF(AX117="","",VLOOKUP(AX117,Language!$D$5:$E$100,2,0))</f>
        <v/>
      </c>
      <c r="AZ117" s="222"/>
      <c r="BA117" s="222"/>
      <c r="BB117" s="303">
        <f>COUNTIF(AV$116:AV$119,AV117)+COUNTIF(AX$116:AX$119,AV117)</f>
        <v>0</v>
      </c>
      <c r="BC117" s="188" t="str">
        <f>IF((AZ117&lt;&gt;"")*(BA117&lt;&gt;"")*((IFERROR(VLOOKUP(AV117,$B$116:$F$119,5,0),"")&lt;&gt;"")+(IFERROR(VLOOKUP(AV117,$D$116:$G$119,4,0),"")&lt;&gt;""))*((IFERROR(VLOOKUP(AX117,$B$116:$F$119,5,0),"")&lt;&gt;"")+(IFERROR(VLOOKUP(AX117,$D$116:$G$119,4,0),"")&lt;&gt;"")),IF(BB142,"0",(BC142+BE142&gt;BD142+BF142)*(AZ117&gt;BA117)+(BC142+BE142=BD142+BF142)*(AZ117=BA117)+(BC142+BE142&lt;BD142+BF142)*(AZ117&lt;BA117)),"")</f>
        <v/>
      </c>
      <c r="BD117" s="188" t="str">
        <f>IF((BC117&lt;&gt;""),IF(OR(BC142+BE142&lt;&gt;BD142+BF142,PrSettings!$M$4="●"),((BC142+BE142-BD142-BF142)=(AZ117-BA117))*(BC117=1),0),"")</f>
        <v/>
      </c>
      <c r="BE117" s="188" t="str">
        <f t="shared" ref="BE117" si="1670">IF((BD117&lt;&gt;""),IF(BC117="0",0,(BC142+BE142=AZ117)*(BD142+BF142=BA117)),"")</f>
        <v/>
      </c>
      <c r="BF117" s="188" t="str">
        <f>IF(BC117&lt;&gt;"",IF(BB142,0,IF(ABS(BC142+BE142-BD142-BF142)&gt;=PrSettings!$M$7,(ABS(BC142+BE142-BD142-BF142-AZ117+BA117)&lt;=1)*1,IF(AND(BC117,$F117=$G117,BC142+BE142&gt;=PrSettings!$M$6),(ABS(AZ117-BC142-BE142)&lt;=1)*1,IF(AND(BC117,BC142+BE142+BD142+BF142&gt;=PrSettings!$M$8),(ABS(AZ117-BC142-BE142)+ABS(BA117-BD142-BF142)&lt;=1)*1,"")))),"")</f>
        <v/>
      </c>
      <c r="BG117" s="209" t="str">
        <f t="shared" ref="BG117:BG119" si="1671">IF(($C$116&amp;$C$117&amp;$C$118&amp;$C$119&amp;$E$116&amp;$E$117&amp;$E$118&amp;$E$119&lt;&gt;"")*(AV$116&amp;AV$117&amp;AV$118&amp;AV$119&amp;AX$116&amp;AX$117&amp;AX$118&amp;AX$119&lt;&gt;"")*(AV117&amp;AX117&lt;&gt;""),IF(BB117&lt;&gt;1,0,COUNTIF($B$116:$B$119,AV117)+COUNTIF($D$116:$D$119,AV117))+IF(BB112&lt;&gt;1,0,COUNTIF($B$116:$B$119,AX117)+COUNTIF($D$116:$D$119,AX117)),"")</f>
        <v/>
      </c>
      <c r="BI117" s="221"/>
      <c r="BJ117" s="187" t="str">
        <f>IF(BI117="","",VLOOKUP(BI117,Language!$D$5:$E$100,2,0))</f>
        <v/>
      </c>
      <c r="BK117" s="222"/>
      <c r="BL117" s="187" t="str">
        <f>IF(BK117="","",VLOOKUP(BK117,Language!$D$5:$E$100,2,0))</f>
        <v/>
      </c>
      <c r="BM117" s="222"/>
      <c r="BN117" s="222"/>
      <c r="BO117" s="303">
        <f>COUNTIF(BI$116:BI$119,BI117)+COUNTIF(BK$116:BK$119,BI117)</f>
        <v>0</v>
      </c>
      <c r="BP117" s="188" t="str">
        <f>IF((BM117&lt;&gt;"")*(BN117&lt;&gt;"")*((IFERROR(VLOOKUP(BI117,$B$116:$F$119,5,0),"")&lt;&gt;"")+(IFERROR(VLOOKUP(BI117,$D$116:$G$119,4,0),"")&lt;&gt;""))*((IFERROR(VLOOKUP(BK117,$B$116:$F$119,5,0),"")&lt;&gt;"")+(IFERROR(VLOOKUP(BK117,$D$116:$G$119,4,0),"")&lt;&gt;"")),IF(BO142,"0",(BP142+BR142&gt;BQ142+BS142)*(BM117&gt;BN117)+(BP142+BR142=BQ142+BS142)*(BM117=BN117)+(BP142+BR142&lt;BQ142+BS142)*(BM117&lt;BN117)),"")</f>
        <v/>
      </c>
      <c r="BQ117" s="188" t="str">
        <f>IF((BP117&lt;&gt;""),IF(OR(BP142+BR142&lt;&gt;BQ142+BS142,PrSettings!$M$4="●"),((BP142+BR142-BQ142-BS142)=(BM117-BN117))*(BP117=1),0),"")</f>
        <v/>
      </c>
      <c r="BR117" s="188" t="str">
        <f t="shared" ref="BR117" si="1672">IF((BQ117&lt;&gt;""),IF(BP117="0",0,(BP142+BR142=BM117)*(BQ142+BS142=BN117)),"")</f>
        <v/>
      </c>
      <c r="BS117" s="188" t="str">
        <f>IF(BP117&lt;&gt;"",IF(BO142,0,IF(ABS(BP142+BR142-BQ142-BS142)&gt;=PrSettings!$M$7,(ABS(BP142+BR142-BQ142-BS142-BM117+BN117)&lt;=1)*1,IF(AND(BP117,$F117=$G117,BP142+BR142&gt;=PrSettings!$M$6),(ABS(BM117-BP142-BR142)&lt;=1)*1,IF(AND(BP117,BP142+BR142+BQ142+BS142&gt;=PrSettings!$M$8),(ABS(BM117-BP142-BR142)+ABS(BN117-BQ142-BS142)&lt;=1)*1,"")))),"")</f>
        <v/>
      </c>
      <c r="BT117" s="209" t="str">
        <f t="shared" ref="BT117:BT119" si="1673">IF(($C$116&amp;$C$117&amp;$C$118&amp;$C$119&amp;$E$116&amp;$E$117&amp;$E$118&amp;$E$119&lt;&gt;"")*(BI$116&amp;BI$117&amp;BI$118&amp;BI$119&amp;BK$116&amp;BK$117&amp;BK$118&amp;BK$119&lt;&gt;"")*(BI117&amp;BK117&lt;&gt;""),IF(BO117&lt;&gt;1,0,COUNTIF($B$116:$B$119,BI117)+COUNTIF($D$116:$D$119,BI117))+IF(BO112&lt;&gt;1,0,COUNTIF($B$116:$B$119,BK117)+COUNTIF($D$116:$D$119,BK117)),"")</f>
        <v/>
      </c>
      <c r="BV117" s="221"/>
      <c r="BW117" s="187" t="str">
        <f>IF(BV117="","",VLOOKUP(BV117,Language!$D$5:$E$100,2,0))</f>
        <v/>
      </c>
      <c r="BX117" s="222"/>
      <c r="BY117" s="187" t="str">
        <f>IF(BX117="","",VLOOKUP(BX117,Language!$D$5:$E$100,2,0))</f>
        <v/>
      </c>
      <c r="BZ117" s="222"/>
      <c r="CA117" s="222"/>
      <c r="CB117" s="303">
        <f>COUNTIF(BV$116:BV$119,BV117)+COUNTIF(BX$116:BX$119,BV117)</f>
        <v>0</v>
      </c>
      <c r="CC117" s="188" t="str">
        <f>IF((BZ117&lt;&gt;"")*(CA117&lt;&gt;"")*((IFERROR(VLOOKUP(BV117,$B$116:$F$119,5,0),"")&lt;&gt;"")+(IFERROR(VLOOKUP(BV117,$D$116:$G$119,4,0),"")&lt;&gt;""))*((IFERROR(VLOOKUP(BX117,$B$116:$F$119,5,0),"")&lt;&gt;"")+(IFERROR(VLOOKUP(BX117,$D$116:$G$119,4,0),"")&lt;&gt;"")),IF(CB142,"0",(CC142+CE142&gt;CD142+CF142)*(BZ117&gt;CA117)+(CC142+CE142=CD142+CF142)*(BZ117=CA117)+(CC142+CE142&lt;CD142+CF142)*(BZ117&lt;CA117)),"")</f>
        <v/>
      </c>
      <c r="CD117" s="188" t="str">
        <f>IF((CC117&lt;&gt;""),IF(OR(CC142+CE142&lt;&gt;CD142+CF142,PrSettings!$M$4="●"),((CC142+CE142-CD142-CF142)=(BZ117-CA117))*(CC117=1),0),"")</f>
        <v/>
      </c>
      <c r="CE117" s="188" t="str">
        <f t="shared" ref="CE117" si="1674">IF((CD117&lt;&gt;""),IF(CC117="0",0,(CC142+CE142=BZ117)*(CD142+CF142=CA117)),"")</f>
        <v/>
      </c>
      <c r="CF117" s="188" t="str">
        <f>IF(CC117&lt;&gt;"",IF(CB142,0,IF(ABS(CC142+CE142-CD142-CF142)&gt;=PrSettings!$M$7,(ABS(CC142+CE142-CD142-CF142-BZ117+CA117)&lt;=1)*1,IF(AND(CC117,$F117=$G117,CC142+CE142&gt;=PrSettings!$M$6),(ABS(BZ117-CC142-CE142)&lt;=1)*1,IF(AND(CC117,CC142+CE142+CD142+CF142&gt;=PrSettings!$M$8),(ABS(BZ117-CC142-CE142)+ABS(CA117-CD142-CF142)&lt;=1)*1,"")))),"")</f>
        <v/>
      </c>
      <c r="CG117" s="209" t="str">
        <f t="shared" ref="CG117:CG119" si="1675">IF(($C$116&amp;$C$117&amp;$C$118&amp;$C$119&amp;$E$116&amp;$E$117&amp;$E$118&amp;$E$119&lt;&gt;"")*(BV$116&amp;BV$117&amp;BV$118&amp;BV$119&amp;BX$116&amp;BX$117&amp;BX$118&amp;BX$119&lt;&gt;"")*(BV117&amp;BX117&lt;&gt;""),IF(CB117&lt;&gt;1,0,COUNTIF($B$116:$B$119,BV117)+COUNTIF($D$116:$D$119,BV117))+IF(CB112&lt;&gt;1,0,COUNTIF($B$116:$B$119,BX117)+COUNTIF($D$116:$D$119,BX117)),"")</f>
        <v/>
      </c>
      <c r="CI117" s="221"/>
      <c r="CJ117" s="187" t="str">
        <f>IF(CI117="","",VLOOKUP(CI117,Language!$D$5:$E$100,2,0))</f>
        <v/>
      </c>
      <c r="CK117" s="222"/>
      <c r="CL117" s="187" t="str">
        <f>IF(CK117="","",VLOOKUP(CK117,Language!$D$5:$E$100,2,0))</f>
        <v/>
      </c>
      <c r="CM117" s="222"/>
      <c r="CN117" s="222"/>
      <c r="CO117" s="303">
        <f>COUNTIF(CI$116:CI$119,CI117)+COUNTIF(CK$116:CK$119,CI117)</f>
        <v>0</v>
      </c>
      <c r="CP117" s="188" t="str">
        <f>IF((CM117&lt;&gt;"")*(CN117&lt;&gt;"")*((IFERROR(VLOOKUP(CI117,$B$116:$F$119,5,0),"")&lt;&gt;"")+(IFERROR(VLOOKUP(CI117,$D$116:$G$119,4,0),"")&lt;&gt;""))*((IFERROR(VLOOKUP(CK117,$B$116:$F$119,5,0),"")&lt;&gt;"")+(IFERROR(VLOOKUP(CK117,$D$116:$G$119,4,0),"")&lt;&gt;"")),IF(CO142,"0",(CP142+CR142&gt;CQ142+CS142)*(CM117&gt;CN117)+(CP142+CR142=CQ142+CS142)*(CM117=CN117)+(CP142+CR142&lt;CQ142+CS142)*(CM117&lt;CN117)),"")</f>
        <v/>
      </c>
      <c r="CQ117" s="188" t="str">
        <f>IF((CP117&lt;&gt;""),IF(OR(CP142+CR142&lt;&gt;CQ142+CS142,PrSettings!$M$4="●"),((CP142+CR142-CQ142-CS142)=(CM117-CN117))*(CP117=1),0),"")</f>
        <v/>
      </c>
      <c r="CR117" s="188" t="str">
        <f t="shared" ref="CR117" si="1676">IF((CQ117&lt;&gt;""),IF(CP117="0",0,(CP142+CR142=CM117)*(CQ142+CS142=CN117)),"")</f>
        <v/>
      </c>
      <c r="CS117" s="188" t="str">
        <f>IF(CP117&lt;&gt;"",IF(CO142,0,IF(ABS(CP142+CR142-CQ142-CS142)&gt;=PrSettings!$M$7,(ABS(CP142+CR142-CQ142-CS142-CM117+CN117)&lt;=1)*1,IF(AND(CP117,$F117=$G117,CP142+CR142&gt;=PrSettings!$M$6),(ABS(CM117-CP142-CR142)&lt;=1)*1,IF(AND(CP117,CP142+CR142+CQ142+CS142&gt;=PrSettings!$M$8),(ABS(CM117-CP142-CR142)+ABS(CN117-CQ142-CS142)&lt;=1)*1,"")))),"")</f>
        <v/>
      </c>
      <c r="CT117" s="209" t="str">
        <f t="shared" ref="CT117:CT119" si="1677">IF(($C$116&amp;$C$117&amp;$C$118&amp;$C$119&amp;$E$116&amp;$E$117&amp;$E$118&amp;$E$119&lt;&gt;"")*(CI$116&amp;CI$117&amp;CI$118&amp;CI$119&amp;CK$116&amp;CK$117&amp;CK$118&amp;CK$119&lt;&gt;"")*(CI117&amp;CK117&lt;&gt;""),IF(CO117&lt;&gt;1,0,COUNTIF($B$116:$B$119,CI117)+COUNTIF($D$116:$D$119,CI117))+IF(CO112&lt;&gt;1,0,COUNTIF($B$116:$B$119,CK117)+COUNTIF($D$116:$D$119,CK117)),"")</f>
        <v/>
      </c>
      <c r="CV117" s="221"/>
      <c r="CW117" s="187" t="str">
        <f>IF(CV117="","",VLOOKUP(CV117,Language!$D$5:$E$100,2,0))</f>
        <v/>
      </c>
      <c r="CX117" s="222"/>
      <c r="CY117" s="187" t="str">
        <f>IF(CX117="","",VLOOKUP(CX117,Language!$D$5:$E$100,2,0))</f>
        <v/>
      </c>
      <c r="CZ117" s="222"/>
      <c r="DA117" s="222"/>
      <c r="DB117" s="303">
        <f>COUNTIF(CV$116:CV$119,CV117)+COUNTIF(CX$116:CX$119,CV117)</f>
        <v>0</v>
      </c>
      <c r="DC117" s="188" t="str">
        <f>IF((CZ117&lt;&gt;"")*(DA117&lt;&gt;"")*((IFERROR(VLOOKUP(CV117,$B$116:$F$119,5,0),"")&lt;&gt;"")+(IFERROR(VLOOKUP(CV117,$D$116:$G$119,4,0),"")&lt;&gt;""))*((IFERROR(VLOOKUP(CX117,$B$116:$F$119,5,0),"")&lt;&gt;"")+(IFERROR(VLOOKUP(CX117,$D$116:$G$119,4,0),"")&lt;&gt;"")),IF(DB142,"0",(DC142+DE142&gt;DD142+DF142)*(CZ117&gt;DA117)+(DC142+DE142=DD142+DF142)*(CZ117=DA117)+(DC142+DE142&lt;DD142+DF142)*(CZ117&lt;DA117)),"")</f>
        <v/>
      </c>
      <c r="DD117" s="188" t="str">
        <f>IF((DC117&lt;&gt;""),IF(OR(DC142+DE142&lt;&gt;DD142+DF142,PrSettings!$M$4="●"),((DC142+DE142-DD142-DF142)=(CZ117-DA117))*(DC117=1),0),"")</f>
        <v/>
      </c>
      <c r="DE117" s="188" t="str">
        <f t="shared" ref="DE117" si="1678">IF((DD117&lt;&gt;""),IF(DC117="0",0,(DC142+DE142=CZ117)*(DD142+DF142=DA117)),"")</f>
        <v/>
      </c>
      <c r="DF117" s="188" t="str">
        <f>IF(DC117&lt;&gt;"",IF(DB142,0,IF(ABS(DC142+DE142-DD142-DF142)&gt;=PrSettings!$M$7,(ABS(DC142+DE142-DD142-DF142-CZ117+DA117)&lt;=1)*1,IF(AND(DC117,$F117=$G117,DC142+DE142&gt;=PrSettings!$M$6),(ABS(CZ117-DC142-DE142)&lt;=1)*1,IF(AND(DC117,DC142+DE142+DD142+DF142&gt;=PrSettings!$M$8),(ABS(CZ117-DC142-DE142)+ABS(DA117-DD142-DF142)&lt;=1)*1,"")))),"")</f>
        <v/>
      </c>
      <c r="DG117" s="209" t="str">
        <f t="shared" ref="DG117:DG119" si="1679">IF(($C$116&amp;$C$117&amp;$C$118&amp;$C$119&amp;$E$116&amp;$E$117&amp;$E$118&amp;$E$119&lt;&gt;"")*(CV$116&amp;CV$117&amp;CV$118&amp;CV$119&amp;CX$116&amp;CX$117&amp;CX$118&amp;CX$119&lt;&gt;"")*(CV117&amp;CX117&lt;&gt;""),IF(DB117&lt;&gt;1,0,COUNTIF($B$116:$B$119,CV117)+COUNTIF($D$116:$D$119,CV117))+IF(DB112&lt;&gt;1,0,COUNTIF($B$116:$B$119,CX117)+COUNTIF($D$116:$D$119,CX117)),"")</f>
        <v/>
      </c>
      <c r="DI117" s="221"/>
      <c r="DJ117" s="187" t="str">
        <f>IF(DI117="","",VLOOKUP(DI117,Language!$D$5:$E$100,2,0))</f>
        <v/>
      </c>
      <c r="DK117" s="222"/>
      <c r="DL117" s="187" t="str">
        <f>IF(DK117="","",VLOOKUP(DK117,Language!$D$5:$E$100,2,0))</f>
        <v/>
      </c>
      <c r="DM117" s="222"/>
      <c r="DN117" s="222"/>
      <c r="DO117" s="303">
        <f>COUNTIF(DI$116:DI$119,DI117)+COUNTIF(DK$116:DK$119,DI117)</f>
        <v>0</v>
      </c>
      <c r="DP117" s="188" t="str">
        <f>IF((DM117&lt;&gt;"")*(DN117&lt;&gt;"")*((IFERROR(VLOOKUP(DI117,$B$116:$F$119,5,0),"")&lt;&gt;"")+(IFERROR(VLOOKUP(DI117,$D$116:$G$119,4,0),"")&lt;&gt;""))*((IFERROR(VLOOKUP(DK117,$B$116:$F$119,5,0),"")&lt;&gt;"")+(IFERROR(VLOOKUP(DK117,$D$116:$G$119,4,0),"")&lt;&gt;"")),IF(DO142,"0",(DP142+DR142&gt;DQ142+DS142)*(DM117&gt;DN117)+(DP142+DR142=DQ142+DS142)*(DM117=DN117)+(DP142+DR142&lt;DQ142+DS142)*(DM117&lt;DN117)),"")</f>
        <v/>
      </c>
      <c r="DQ117" s="188" t="str">
        <f>IF((DP117&lt;&gt;""),IF(OR(DP142+DR142&lt;&gt;DQ142+DS142,PrSettings!$M$4="●"),((DP142+DR142-DQ142-DS142)=(DM117-DN117))*(DP117=1),0),"")</f>
        <v/>
      </c>
      <c r="DR117" s="188" t="str">
        <f t="shared" ref="DR117" si="1680">IF((DQ117&lt;&gt;""),IF(DP117="0",0,(DP142+DR142=DM117)*(DQ142+DS142=DN117)),"")</f>
        <v/>
      </c>
      <c r="DS117" s="188" t="str">
        <f>IF(DP117&lt;&gt;"",IF(DO142,0,IF(ABS(DP142+DR142-DQ142-DS142)&gt;=PrSettings!$M$7,(ABS(DP142+DR142-DQ142-DS142-DM117+DN117)&lt;=1)*1,IF(AND(DP117,$F117=$G117,DP142+DR142&gt;=PrSettings!$M$6),(ABS(DM117-DP142-DR142)&lt;=1)*1,IF(AND(DP117,DP142+DR142+DQ142+DS142&gt;=PrSettings!$M$8),(ABS(DM117-DP142-DR142)+ABS(DN117-DQ142-DS142)&lt;=1)*1,"")))),"")</f>
        <v/>
      </c>
      <c r="DT117" s="209" t="str">
        <f t="shared" ref="DT117:DT119" si="1681">IF(($C$116&amp;$C$117&amp;$C$118&amp;$C$119&amp;$E$116&amp;$E$117&amp;$E$118&amp;$E$119&lt;&gt;"")*(DI$116&amp;DI$117&amp;DI$118&amp;DI$119&amp;DK$116&amp;DK$117&amp;DK$118&amp;DK$119&lt;&gt;"")*(DI117&amp;DK117&lt;&gt;""),IF(DO117&lt;&gt;1,0,COUNTIF($B$116:$B$119,DI117)+COUNTIF($D$116:$D$119,DI117))+IF(DO112&lt;&gt;1,0,COUNTIF($B$116:$B$119,DK117)+COUNTIF($D$116:$D$119,DK117)),"")</f>
        <v/>
      </c>
      <c r="DV117" s="221"/>
      <c r="DW117" s="187" t="str">
        <f>IF(DV117="","",VLOOKUP(DV117,Language!$D$5:$E$100,2,0))</f>
        <v/>
      </c>
      <c r="DX117" s="222"/>
      <c r="DY117" s="187" t="str">
        <f>IF(DX117="","",VLOOKUP(DX117,Language!$D$5:$E$100,2,0))</f>
        <v/>
      </c>
      <c r="DZ117" s="222"/>
      <c r="EA117" s="222"/>
      <c r="EB117" s="303">
        <f>COUNTIF(DV$116:DV$119,DV117)+COUNTIF(DX$116:DX$119,DV117)</f>
        <v>0</v>
      </c>
      <c r="EC117" s="188" t="str">
        <f>IF((DZ117&lt;&gt;"")*(EA117&lt;&gt;"")*((IFERROR(VLOOKUP(DV117,$B$116:$F$119,5,0),"")&lt;&gt;"")+(IFERROR(VLOOKUP(DV117,$D$116:$G$119,4,0),"")&lt;&gt;""))*((IFERROR(VLOOKUP(DX117,$B$116:$F$119,5,0),"")&lt;&gt;"")+(IFERROR(VLOOKUP(DX117,$D$116:$G$119,4,0),"")&lt;&gt;"")),IF(EB142,"0",(EC142+EE142&gt;ED142+EF142)*(DZ117&gt;EA117)+(EC142+EE142=ED142+EF142)*(DZ117=EA117)+(EC142+EE142&lt;ED142+EF142)*(DZ117&lt;EA117)),"")</f>
        <v/>
      </c>
      <c r="ED117" s="188" t="str">
        <f>IF((EC117&lt;&gt;""),IF(OR(EC142+EE142&lt;&gt;ED142+EF142,PrSettings!$M$4="●"),((EC142+EE142-ED142-EF142)=(DZ117-EA117))*(EC117=1),0),"")</f>
        <v/>
      </c>
      <c r="EE117" s="188" t="str">
        <f t="shared" ref="EE117" si="1682">IF((ED117&lt;&gt;""),IF(EC117="0",0,(EC142+EE142=DZ117)*(ED142+EF142=EA117)),"")</f>
        <v/>
      </c>
      <c r="EF117" s="188" t="str">
        <f>IF(EC117&lt;&gt;"",IF(EB142,0,IF(ABS(EC142+EE142-ED142-EF142)&gt;=PrSettings!$M$7,(ABS(EC142+EE142-ED142-EF142-DZ117+EA117)&lt;=1)*1,IF(AND(EC117,$F117=$G117,EC142+EE142&gt;=PrSettings!$M$6),(ABS(DZ117-EC142-EE142)&lt;=1)*1,IF(AND(EC117,EC142+EE142+ED142+EF142&gt;=PrSettings!$M$8),(ABS(DZ117-EC142-EE142)+ABS(EA117-ED142-EF142)&lt;=1)*1,"")))),"")</f>
        <v/>
      </c>
      <c r="EG117" s="209" t="str">
        <f t="shared" ref="EG117:EG119" si="1683">IF(($C$116&amp;$C$117&amp;$C$118&amp;$C$119&amp;$E$116&amp;$E$117&amp;$E$118&amp;$E$119&lt;&gt;"")*(DV$116&amp;DV$117&amp;DV$118&amp;DV$119&amp;DX$116&amp;DX$117&amp;DX$118&amp;DX$119&lt;&gt;"")*(DV117&amp;DX117&lt;&gt;""),IF(EB117&lt;&gt;1,0,COUNTIF($B$116:$B$119,DV117)+COUNTIF($D$116:$D$119,DV117))+IF(EB112&lt;&gt;1,0,COUNTIF($B$116:$B$119,DX117)+COUNTIF($D$116:$D$119,DX117)),"")</f>
        <v/>
      </c>
      <c r="EI117" s="221"/>
      <c r="EJ117" s="187" t="str">
        <f>IF(EI117="","",VLOOKUP(EI117,Language!$D$5:$E$100,2,0))</f>
        <v/>
      </c>
      <c r="EK117" s="222"/>
      <c r="EL117" s="187" t="str">
        <f>IF(EK117="","",VLOOKUP(EK117,Language!$D$5:$E$100,2,0))</f>
        <v/>
      </c>
      <c r="EM117" s="222"/>
      <c r="EN117" s="222"/>
      <c r="EO117" s="303">
        <f>COUNTIF(EI$116:EI$119,EI117)+COUNTIF(EK$116:EK$119,EI117)</f>
        <v>0</v>
      </c>
      <c r="EP117" s="188" t="str">
        <f>IF((EM117&lt;&gt;"")*(EN117&lt;&gt;"")*((IFERROR(VLOOKUP(EI117,$B$116:$F$119,5,0),"")&lt;&gt;"")+(IFERROR(VLOOKUP(EI117,$D$116:$G$119,4,0),"")&lt;&gt;""))*((IFERROR(VLOOKUP(EK117,$B$116:$F$119,5,0),"")&lt;&gt;"")+(IFERROR(VLOOKUP(EK117,$D$116:$G$119,4,0),"")&lt;&gt;"")),IF(EO142,"0",(EP142+ER142&gt;EQ142+ES142)*(EM117&gt;EN117)+(EP142+ER142=EQ142+ES142)*(EM117=EN117)+(EP142+ER142&lt;EQ142+ES142)*(EM117&lt;EN117)),"")</f>
        <v/>
      </c>
      <c r="EQ117" s="188" t="str">
        <f>IF((EP117&lt;&gt;""),IF(OR(EP142+ER142&lt;&gt;EQ142+ES142,PrSettings!$M$4="●"),((EP142+ER142-EQ142-ES142)=(EM117-EN117))*(EP117=1),0),"")</f>
        <v/>
      </c>
      <c r="ER117" s="188" t="str">
        <f t="shared" ref="ER117" si="1684">IF((EQ117&lt;&gt;""),IF(EP117="0",0,(EP142+ER142=EM117)*(EQ142+ES142=EN117)),"")</f>
        <v/>
      </c>
      <c r="ES117" s="188" t="str">
        <f>IF(EP117&lt;&gt;"",IF(EO142,0,IF(ABS(EP142+ER142-EQ142-ES142)&gt;=PrSettings!$M$7,(ABS(EP142+ER142-EQ142-ES142-EM117+EN117)&lt;=1)*1,IF(AND(EP117,$F117=$G117,EP142+ER142&gt;=PrSettings!$M$6),(ABS(EM117-EP142-ER142)&lt;=1)*1,IF(AND(EP117,EP142+ER142+EQ142+ES142&gt;=PrSettings!$M$8),(ABS(EM117-EP142-ER142)+ABS(EN117-EQ142-ES142)&lt;=1)*1,"")))),"")</f>
        <v/>
      </c>
      <c r="ET117" s="209" t="str">
        <f t="shared" ref="ET117:ET119" si="1685">IF(($C$116&amp;$C$117&amp;$C$118&amp;$C$119&amp;$E$116&amp;$E$117&amp;$E$118&amp;$E$119&lt;&gt;"")*(EI$116&amp;EI$117&amp;EI$118&amp;EI$119&amp;EK$116&amp;EK$117&amp;EK$118&amp;EK$119&lt;&gt;"")*(EI117&amp;EK117&lt;&gt;""),IF(EO117&lt;&gt;1,0,COUNTIF($B$116:$B$119,EI117)+COUNTIF($D$116:$D$119,EI117))+IF(EO112&lt;&gt;1,0,COUNTIF($B$116:$B$119,EK117)+COUNTIF($D$116:$D$119,EK117)),"")</f>
        <v/>
      </c>
      <c r="EV117" s="221"/>
      <c r="EW117" s="187" t="str">
        <f>IF(EV117="","",VLOOKUP(EV117,Language!$D$5:$E$100,2,0))</f>
        <v/>
      </c>
      <c r="EX117" s="222"/>
      <c r="EY117" s="187" t="str">
        <f>IF(EX117="","",VLOOKUP(EX117,Language!$D$5:$E$100,2,0))</f>
        <v/>
      </c>
      <c r="EZ117" s="222"/>
      <c r="FA117" s="222"/>
      <c r="FB117" s="303">
        <f>COUNTIF(EV$116:EV$119,EV117)+COUNTIF(EX$116:EX$119,EV117)</f>
        <v>0</v>
      </c>
      <c r="FC117" s="188" t="str">
        <f>IF((EZ117&lt;&gt;"")*(FA117&lt;&gt;"")*((IFERROR(VLOOKUP(EV117,$B$116:$F$119,5,0),"")&lt;&gt;"")+(IFERROR(VLOOKUP(EV117,$D$116:$G$119,4,0),"")&lt;&gt;""))*((IFERROR(VLOOKUP(EX117,$B$116:$F$119,5,0),"")&lt;&gt;"")+(IFERROR(VLOOKUP(EX117,$D$116:$G$119,4,0),"")&lt;&gt;"")),IF(FB142,"0",(FC142+FE142&gt;FD142+FF142)*(EZ117&gt;FA117)+(FC142+FE142=FD142+FF142)*(EZ117=FA117)+(FC142+FE142&lt;FD142+FF142)*(EZ117&lt;FA117)),"")</f>
        <v/>
      </c>
      <c r="FD117" s="188" t="str">
        <f>IF((FC117&lt;&gt;""),IF(OR(FC142+FE142&lt;&gt;FD142+FF142,PrSettings!$M$4="●"),((FC142+FE142-FD142-FF142)=(EZ117-FA117))*(FC117=1),0),"")</f>
        <v/>
      </c>
      <c r="FE117" s="188" t="str">
        <f t="shared" ref="FE117" si="1686">IF((FD117&lt;&gt;""),IF(FC117="0",0,(FC142+FE142=EZ117)*(FD142+FF142=FA117)),"")</f>
        <v/>
      </c>
      <c r="FF117" s="188" t="str">
        <f>IF(FC117&lt;&gt;"",IF(FB142,0,IF(ABS(FC142+FE142-FD142-FF142)&gt;=PrSettings!$M$7,(ABS(FC142+FE142-FD142-FF142-EZ117+FA117)&lt;=1)*1,IF(AND(FC117,$F117=$G117,FC142+FE142&gt;=PrSettings!$M$6),(ABS(EZ117-FC142-FE142)&lt;=1)*1,IF(AND(FC117,FC142+FE142+FD142+FF142&gt;=PrSettings!$M$8),(ABS(EZ117-FC142-FE142)+ABS(FA117-FD142-FF142)&lt;=1)*1,"")))),"")</f>
        <v/>
      </c>
      <c r="FG117" s="209" t="str">
        <f t="shared" ref="FG117:FG119" si="1687">IF(($C$116&amp;$C$117&amp;$C$118&amp;$C$119&amp;$E$116&amp;$E$117&amp;$E$118&amp;$E$119&lt;&gt;"")*(EV$116&amp;EV$117&amp;EV$118&amp;EV$119&amp;EX$116&amp;EX$117&amp;EX$118&amp;EX$119&lt;&gt;"")*(EV117&amp;EX117&lt;&gt;""),IF(FB117&lt;&gt;1,0,COUNTIF($B$116:$B$119,EV117)+COUNTIF($D$116:$D$119,EV117))+IF(FB112&lt;&gt;1,0,COUNTIF($B$116:$B$119,EX117)+COUNTIF($D$116:$D$119,EX117)),"")</f>
        <v/>
      </c>
      <c r="FI117" s="221"/>
      <c r="FJ117" s="187" t="str">
        <f>IF(FI117="","",VLOOKUP(FI117,Language!$D$5:$E$100,2,0))</f>
        <v/>
      </c>
      <c r="FK117" s="222"/>
      <c r="FL117" s="187" t="str">
        <f>IF(FK117="","",VLOOKUP(FK117,Language!$D$5:$E$100,2,0))</f>
        <v/>
      </c>
      <c r="FM117" s="222"/>
      <c r="FN117" s="222"/>
      <c r="FO117" s="303">
        <f>COUNTIF(FI$116:FI$119,FI117)+COUNTIF(FK$116:FK$119,FI117)</f>
        <v>0</v>
      </c>
      <c r="FP117" s="188" t="str">
        <f>IF((FM117&lt;&gt;"")*(FN117&lt;&gt;"")*((IFERROR(VLOOKUP(FI117,$B$116:$F$119,5,0),"")&lt;&gt;"")+(IFERROR(VLOOKUP(FI117,$D$116:$G$119,4,0),"")&lt;&gt;""))*((IFERROR(VLOOKUP(FK117,$B$116:$F$119,5,0),"")&lt;&gt;"")+(IFERROR(VLOOKUP(FK117,$D$116:$G$119,4,0),"")&lt;&gt;"")),IF(FO142,"0",(FP142+FR142&gt;FQ142+FS142)*(FM117&gt;FN117)+(FP142+FR142=FQ142+FS142)*(FM117=FN117)+(FP142+FR142&lt;FQ142+FS142)*(FM117&lt;FN117)),"")</f>
        <v/>
      </c>
      <c r="FQ117" s="188" t="str">
        <f>IF((FP117&lt;&gt;""),IF(OR(FP142+FR142&lt;&gt;FQ142+FS142,PrSettings!$M$4="●"),((FP142+FR142-FQ142-FS142)=(FM117-FN117))*(FP117=1),0),"")</f>
        <v/>
      </c>
      <c r="FR117" s="188" t="str">
        <f t="shared" ref="FR117" si="1688">IF((FQ117&lt;&gt;""),IF(FP117="0",0,(FP142+FR142=FM117)*(FQ142+FS142=FN117)),"")</f>
        <v/>
      </c>
      <c r="FS117" s="188" t="str">
        <f>IF(FP117&lt;&gt;"",IF(FO142,0,IF(ABS(FP142+FR142-FQ142-FS142)&gt;=PrSettings!$M$7,(ABS(FP142+FR142-FQ142-FS142-FM117+FN117)&lt;=1)*1,IF(AND(FP117,$F117=$G117,FP142+FR142&gt;=PrSettings!$M$6),(ABS(FM117-FP142-FR142)&lt;=1)*1,IF(AND(FP117,FP142+FR142+FQ142+FS142&gt;=PrSettings!$M$8),(ABS(FM117-FP142-FR142)+ABS(FN117-FQ142-FS142)&lt;=1)*1,"")))),"")</f>
        <v/>
      </c>
      <c r="FT117" s="209" t="str">
        <f t="shared" ref="FT117:FT119" si="1689">IF(($C$116&amp;$C$117&amp;$C$118&amp;$C$119&amp;$E$116&amp;$E$117&amp;$E$118&amp;$E$119&lt;&gt;"")*(FI$116&amp;FI$117&amp;FI$118&amp;FI$119&amp;FK$116&amp;FK$117&amp;FK$118&amp;FK$119&lt;&gt;"")*(FI117&amp;FK117&lt;&gt;""),IF(FO117&lt;&gt;1,0,COUNTIF($B$116:$B$119,FI117)+COUNTIF($D$116:$D$119,FI117))+IF(FO112&lt;&gt;1,0,COUNTIF($B$116:$B$119,FK117)+COUNTIF($D$116:$D$119,FK117)),"")</f>
        <v/>
      </c>
      <c r="FV117" s="221"/>
      <c r="FW117" s="187" t="str">
        <f>IF(FV117="","",VLOOKUP(FV117,Language!$D$5:$E$100,2,0))</f>
        <v/>
      </c>
      <c r="FX117" s="222"/>
      <c r="FY117" s="187" t="str">
        <f>IF(FX117="","",VLOOKUP(FX117,Language!$D$5:$E$100,2,0))</f>
        <v/>
      </c>
      <c r="FZ117" s="222"/>
      <c r="GA117" s="222"/>
      <c r="GB117" s="303">
        <f>COUNTIF(FV$116:FV$119,FV117)+COUNTIF(FX$116:FX$119,FV117)</f>
        <v>0</v>
      </c>
      <c r="GC117" s="188" t="str">
        <f>IF((FZ117&lt;&gt;"")*(GA117&lt;&gt;"")*((IFERROR(VLOOKUP(FV117,$B$116:$F$119,5,0),"")&lt;&gt;"")+(IFERROR(VLOOKUP(FV117,$D$116:$G$119,4,0),"")&lt;&gt;""))*((IFERROR(VLOOKUP(FX117,$B$116:$F$119,5,0),"")&lt;&gt;"")+(IFERROR(VLOOKUP(FX117,$D$116:$G$119,4,0),"")&lt;&gt;"")),IF(GB142,"0",(GC142+GE142&gt;GD142+GF142)*(FZ117&gt;GA117)+(GC142+GE142=GD142+GF142)*(FZ117=GA117)+(GC142+GE142&lt;GD142+GF142)*(FZ117&lt;GA117)),"")</f>
        <v/>
      </c>
      <c r="GD117" s="188" t="str">
        <f>IF((GC117&lt;&gt;""),IF(OR(GC142+GE142&lt;&gt;GD142+GF142,PrSettings!$M$4="●"),((GC142+GE142-GD142-GF142)=(FZ117-GA117))*(GC117=1),0),"")</f>
        <v/>
      </c>
      <c r="GE117" s="188" t="str">
        <f t="shared" ref="GE117" si="1690">IF((GD117&lt;&gt;""),IF(GC117="0",0,(GC142+GE142=FZ117)*(GD142+GF142=GA117)),"")</f>
        <v/>
      </c>
      <c r="GF117" s="188" t="str">
        <f>IF(GC117&lt;&gt;"",IF(GB142,0,IF(ABS(GC142+GE142-GD142-GF142)&gt;=PrSettings!$M$7,(ABS(GC142+GE142-GD142-GF142-FZ117+GA117)&lt;=1)*1,IF(AND(GC117,$F117=$G117,GC142+GE142&gt;=PrSettings!$M$6),(ABS(FZ117-GC142-GE142)&lt;=1)*1,IF(AND(GC117,GC142+GE142+GD142+GF142&gt;=PrSettings!$M$8),(ABS(FZ117-GC142-GE142)+ABS(GA117-GD142-GF142)&lt;=1)*1,"")))),"")</f>
        <v/>
      </c>
      <c r="GG117" s="209" t="str">
        <f t="shared" ref="GG117:GG119" si="1691">IF(($C$116&amp;$C$117&amp;$C$118&amp;$C$119&amp;$E$116&amp;$E$117&amp;$E$118&amp;$E$119&lt;&gt;"")*(FV$116&amp;FV$117&amp;FV$118&amp;FV$119&amp;FX$116&amp;FX$117&amp;FX$118&amp;FX$119&lt;&gt;"")*(FV117&amp;FX117&lt;&gt;""),IF(GB117&lt;&gt;1,0,COUNTIF($B$116:$B$119,FV117)+COUNTIF($D$116:$D$119,FV117))+IF(GB112&lt;&gt;1,0,COUNTIF($B$116:$B$119,FX117)+COUNTIF($D$116:$D$119,FX117)),"")</f>
        <v/>
      </c>
      <c r="GI117" s="221"/>
      <c r="GJ117" s="187" t="str">
        <f>IF(GI117="","",VLOOKUP(GI117,Language!$D$5:$E$100,2,0))</f>
        <v/>
      </c>
      <c r="GK117" s="222"/>
      <c r="GL117" s="187" t="str">
        <f>IF(GK117="","",VLOOKUP(GK117,Language!$D$5:$E$100,2,0))</f>
        <v/>
      </c>
      <c r="GM117" s="222"/>
      <c r="GN117" s="222"/>
      <c r="GO117" s="303">
        <f>COUNTIF(GI$116:GI$119,GI117)+COUNTIF(GK$116:GK$119,GI117)</f>
        <v>0</v>
      </c>
      <c r="GP117" s="188" t="str">
        <f>IF((GM117&lt;&gt;"")*(GN117&lt;&gt;"")*((IFERROR(VLOOKUP(GI117,$B$116:$F$119,5,0),"")&lt;&gt;"")+(IFERROR(VLOOKUP(GI117,$D$116:$G$119,4,0),"")&lt;&gt;""))*((IFERROR(VLOOKUP(GK117,$B$116:$F$119,5,0),"")&lt;&gt;"")+(IFERROR(VLOOKUP(GK117,$D$116:$G$119,4,0),"")&lt;&gt;"")),IF(GO142,"0",(GP142+GR142&gt;GQ142+GS142)*(GM117&gt;GN117)+(GP142+GR142=GQ142+GS142)*(GM117=GN117)+(GP142+GR142&lt;GQ142+GS142)*(GM117&lt;GN117)),"")</f>
        <v/>
      </c>
      <c r="GQ117" s="188" t="str">
        <f>IF((GP117&lt;&gt;""),IF(OR(GP142+GR142&lt;&gt;GQ142+GS142,PrSettings!$M$4="●"),((GP142+GR142-GQ142-GS142)=(GM117-GN117))*(GP117=1),0),"")</f>
        <v/>
      </c>
      <c r="GR117" s="188" t="str">
        <f t="shared" ref="GR117" si="1692">IF((GQ117&lt;&gt;""),IF(GP117="0",0,(GP142+GR142=GM117)*(GQ142+GS142=GN117)),"")</f>
        <v/>
      </c>
      <c r="GS117" s="188" t="str">
        <f>IF(GP117&lt;&gt;"",IF(GO142,0,IF(ABS(GP142+GR142-GQ142-GS142)&gt;=PrSettings!$M$7,(ABS(GP142+GR142-GQ142-GS142-GM117+GN117)&lt;=1)*1,IF(AND(GP117,$F117=$G117,GP142+GR142&gt;=PrSettings!$M$6),(ABS(GM117-GP142-GR142)&lt;=1)*1,IF(AND(GP117,GP142+GR142+GQ142+GS142&gt;=PrSettings!$M$8),(ABS(GM117-GP142-GR142)+ABS(GN117-GQ142-GS142)&lt;=1)*1,"")))),"")</f>
        <v/>
      </c>
      <c r="GT117" s="209" t="str">
        <f t="shared" ref="GT117:GT119" si="1693">IF(($C$116&amp;$C$117&amp;$C$118&amp;$C$119&amp;$E$116&amp;$E$117&amp;$E$118&amp;$E$119&lt;&gt;"")*(GI$116&amp;GI$117&amp;GI$118&amp;GI$119&amp;GK$116&amp;GK$117&amp;GK$118&amp;GK$119&lt;&gt;"")*(GI117&amp;GK117&lt;&gt;""),IF(GO117&lt;&gt;1,0,COUNTIF($B$116:$B$119,GI117)+COUNTIF($D$116:$D$119,GI117))+IF(GO112&lt;&gt;1,0,COUNTIF($B$116:$B$119,GK117)+COUNTIF($D$116:$D$119,GK117)),"")</f>
        <v/>
      </c>
      <c r="GV117" s="221"/>
      <c r="GW117" s="187" t="str">
        <f>IF(GV117="","",VLOOKUP(GV117,Language!$D$5:$E$100,2,0))</f>
        <v/>
      </c>
      <c r="GX117" s="222"/>
      <c r="GY117" s="187" t="str">
        <f>IF(GX117="","",VLOOKUP(GX117,Language!$D$5:$E$100,2,0))</f>
        <v/>
      </c>
      <c r="GZ117" s="222"/>
      <c r="HA117" s="222"/>
      <c r="HB117" s="303">
        <f>COUNTIF(GV$116:GV$119,GV117)+COUNTIF(GX$116:GX$119,GV117)</f>
        <v>0</v>
      </c>
      <c r="HC117" s="188" t="str">
        <f>IF((GZ117&lt;&gt;"")*(HA117&lt;&gt;"")*((IFERROR(VLOOKUP(GV117,$B$116:$F$119,5,0),"")&lt;&gt;"")+(IFERROR(VLOOKUP(GV117,$D$116:$G$119,4,0),"")&lt;&gt;""))*((IFERROR(VLOOKUP(GX117,$B$116:$F$119,5,0),"")&lt;&gt;"")+(IFERROR(VLOOKUP(GX117,$D$116:$G$119,4,0),"")&lt;&gt;"")),IF(HB142,"0",(HC142+HE142&gt;HD142+HF142)*(GZ117&gt;HA117)+(HC142+HE142=HD142+HF142)*(GZ117=HA117)+(HC142+HE142&lt;HD142+HF142)*(GZ117&lt;HA117)),"")</f>
        <v/>
      </c>
      <c r="HD117" s="188" t="str">
        <f>IF((HC117&lt;&gt;""),IF(OR(HC142+HE142&lt;&gt;HD142+HF142,PrSettings!$M$4="●"),((HC142+HE142-HD142-HF142)=(GZ117-HA117))*(HC117=1),0),"")</f>
        <v/>
      </c>
      <c r="HE117" s="188" t="str">
        <f t="shared" ref="HE117" si="1694">IF((HD117&lt;&gt;""),IF(HC117="0",0,(HC142+HE142=GZ117)*(HD142+HF142=HA117)),"")</f>
        <v/>
      </c>
      <c r="HF117" s="188" t="str">
        <f>IF(HC117&lt;&gt;"",IF(HB142,0,IF(ABS(HC142+HE142-HD142-HF142)&gt;=PrSettings!$M$7,(ABS(HC142+HE142-HD142-HF142-GZ117+HA117)&lt;=1)*1,IF(AND(HC117,$F117=$G117,HC142+HE142&gt;=PrSettings!$M$6),(ABS(GZ117-HC142-HE142)&lt;=1)*1,IF(AND(HC117,HC142+HE142+HD142+HF142&gt;=PrSettings!$M$8),(ABS(GZ117-HC142-HE142)+ABS(HA117-HD142-HF142)&lt;=1)*1,"")))),"")</f>
        <v/>
      </c>
      <c r="HG117" s="209" t="str">
        <f t="shared" ref="HG117:HG119" si="1695">IF(($C$116&amp;$C$117&amp;$C$118&amp;$C$119&amp;$E$116&amp;$E$117&amp;$E$118&amp;$E$119&lt;&gt;"")*(GV$116&amp;GV$117&amp;GV$118&amp;GV$119&amp;GX$116&amp;GX$117&amp;GX$118&amp;GX$119&lt;&gt;"")*(GV117&amp;GX117&lt;&gt;""),IF(HB117&lt;&gt;1,0,COUNTIF($B$116:$B$119,GV117)+COUNTIF($D$116:$D$119,GV117))+IF(HB112&lt;&gt;1,0,COUNTIF($B$116:$B$119,GX117)+COUNTIF($D$116:$D$119,GX117)),"")</f>
        <v/>
      </c>
      <c r="HI117" s="221"/>
      <c r="HJ117" s="187" t="str">
        <f>IF(HI117="","",VLOOKUP(HI117,Language!$D$5:$E$100,2,0))</f>
        <v/>
      </c>
      <c r="HK117" s="222"/>
      <c r="HL117" s="187" t="str">
        <f>IF(HK117="","",VLOOKUP(HK117,Language!$D$5:$E$100,2,0))</f>
        <v/>
      </c>
      <c r="HM117" s="222"/>
      <c r="HN117" s="222"/>
      <c r="HO117" s="303">
        <f>COUNTIF(HI$116:HI$119,HI117)+COUNTIF(HK$116:HK$119,HI117)</f>
        <v>0</v>
      </c>
      <c r="HP117" s="188" t="str">
        <f>IF((HM117&lt;&gt;"")*(HN117&lt;&gt;"")*((IFERROR(VLOOKUP(HI117,$B$116:$F$119,5,0),"")&lt;&gt;"")+(IFERROR(VLOOKUP(HI117,$D$116:$G$119,4,0),"")&lt;&gt;""))*((IFERROR(VLOOKUP(HK117,$B$116:$F$119,5,0),"")&lt;&gt;"")+(IFERROR(VLOOKUP(HK117,$D$116:$G$119,4,0),"")&lt;&gt;"")),IF(HO142,"0",(HP142+HR142&gt;HQ142+HS142)*(HM117&gt;HN117)+(HP142+HR142=HQ142+HS142)*(HM117=HN117)+(HP142+HR142&lt;HQ142+HS142)*(HM117&lt;HN117)),"")</f>
        <v/>
      </c>
      <c r="HQ117" s="188" t="str">
        <f>IF((HP117&lt;&gt;""),IF(OR(HP142+HR142&lt;&gt;HQ142+HS142,PrSettings!$M$4="●"),((HP142+HR142-HQ142-HS142)=(HM117-HN117))*(HP117=1),0),"")</f>
        <v/>
      </c>
      <c r="HR117" s="188" t="str">
        <f t="shared" ref="HR117" si="1696">IF((HQ117&lt;&gt;""),IF(HP117="0",0,(HP142+HR142=HM117)*(HQ142+HS142=HN117)),"")</f>
        <v/>
      </c>
      <c r="HS117" s="188" t="str">
        <f>IF(HP117&lt;&gt;"",IF(HO142,0,IF(ABS(HP142+HR142-HQ142-HS142)&gt;=PrSettings!$M$7,(ABS(HP142+HR142-HQ142-HS142-HM117+HN117)&lt;=1)*1,IF(AND(HP117,$F117=$G117,HP142+HR142&gt;=PrSettings!$M$6),(ABS(HM117-HP142-HR142)&lt;=1)*1,IF(AND(HP117,HP142+HR142+HQ142+HS142&gt;=PrSettings!$M$8),(ABS(HM117-HP142-HR142)+ABS(HN117-HQ142-HS142)&lt;=1)*1,"")))),"")</f>
        <v/>
      </c>
      <c r="HT117" s="209" t="str">
        <f t="shared" ref="HT117:HT119" si="1697">IF(($C$116&amp;$C$117&amp;$C$118&amp;$C$119&amp;$E$116&amp;$E$117&amp;$E$118&amp;$E$119&lt;&gt;"")*(HI$116&amp;HI$117&amp;HI$118&amp;HI$119&amp;HK$116&amp;HK$117&amp;HK$118&amp;HK$119&lt;&gt;"")*(HI117&amp;HK117&lt;&gt;""),IF(HO117&lt;&gt;1,0,COUNTIF($B$116:$B$119,HI117)+COUNTIF($D$116:$D$119,HI117))+IF(HO112&lt;&gt;1,0,COUNTIF($B$116:$B$119,HK117)+COUNTIF($D$116:$D$119,HK117)),"")</f>
        <v/>
      </c>
      <c r="HV117" s="221"/>
      <c r="HW117" s="187" t="str">
        <f>IF(HV117="","",VLOOKUP(HV117,Language!$D$5:$E$100,2,0))</f>
        <v/>
      </c>
      <c r="HX117" s="222"/>
      <c r="HY117" s="187" t="str">
        <f>IF(HX117="","",VLOOKUP(HX117,Language!$D$5:$E$100,2,0))</f>
        <v/>
      </c>
      <c r="HZ117" s="222"/>
      <c r="IA117" s="222"/>
      <c r="IB117" s="303">
        <f>COUNTIF(HV$116:HV$119,HV117)+COUNTIF(HX$116:HX$119,HV117)</f>
        <v>0</v>
      </c>
      <c r="IC117" s="188" t="str">
        <f>IF((HZ117&lt;&gt;"")*(IA117&lt;&gt;"")*((IFERROR(VLOOKUP(HV117,$B$116:$F$119,5,0),"")&lt;&gt;"")+(IFERROR(VLOOKUP(HV117,$D$116:$G$119,4,0),"")&lt;&gt;""))*((IFERROR(VLOOKUP(HX117,$B$116:$F$119,5,0),"")&lt;&gt;"")+(IFERROR(VLOOKUP(HX117,$D$116:$G$119,4,0),"")&lt;&gt;"")),IF(IB142,"0",(IC142+IE142&gt;ID142+IF142)*(HZ117&gt;IA117)+(IC142+IE142=ID142+IF142)*(HZ117=IA117)+(IC142+IE142&lt;ID142+IF142)*(HZ117&lt;IA117)),"")</f>
        <v/>
      </c>
      <c r="ID117" s="188" t="str">
        <f>IF((IC117&lt;&gt;""),IF(OR(IC142+IE142&lt;&gt;ID142+IF142,PrSettings!$M$4="●"),((IC142+IE142-ID142-IF142)=(HZ117-IA117))*(IC117=1),0),"")</f>
        <v/>
      </c>
      <c r="IE117" s="188" t="str">
        <f t="shared" ref="IE117" si="1698">IF((ID117&lt;&gt;""),IF(IC117="0",0,(IC142+IE142=HZ117)*(ID142+IF142=IA117)),"")</f>
        <v/>
      </c>
      <c r="IF117" s="188" t="str">
        <f>IF(IC117&lt;&gt;"",IF(IB142,0,IF(ABS(IC142+IE142-ID142-IF142)&gt;=PrSettings!$M$7,(ABS(IC142+IE142-ID142-IF142-HZ117+IA117)&lt;=1)*1,IF(AND(IC117,$F117=$G117,IC142+IE142&gt;=PrSettings!$M$6),(ABS(HZ117-IC142-IE142)&lt;=1)*1,IF(AND(IC117,IC142+IE142+ID142+IF142&gt;=PrSettings!$M$8),(ABS(HZ117-IC142-IE142)+ABS(IA117-ID142-IF142)&lt;=1)*1,"")))),"")</f>
        <v/>
      </c>
      <c r="IG117" s="209" t="str">
        <f t="shared" ref="IG117:IG119" si="1699">IF(($C$116&amp;$C$117&amp;$C$118&amp;$C$119&amp;$E$116&amp;$E$117&amp;$E$118&amp;$E$119&lt;&gt;"")*(HV$116&amp;HV$117&amp;HV$118&amp;HV$119&amp;HX$116&amp;HX$117&amp;HX$118&amp;HX$119&lt;&gt;"")*(HV117&amp;HX117&lt;&gt;""),IF(IB117&lt;&gt;1,0,COUNTIF($B$116:$B$119,HV117)+COUNTIF($D$116:$D$119,HV117))+IF(IB112&lt;&gt;1,0,COUNTIF($B$116:$B$119,HX117)+COUNTIF($D$116:$D$119,HX117)),"")</f>
        <v/>
      </c>
      <c r="II117" s="221"/>
      <c r="IJ117" s="187" t="str">
        <f>IF(II117="","",VLOOKUP(II117,Language!$D$5:$E$100,2,0))</f>
        <v/>
      </c>
      <c r="IK117" s="222"/>
      <c r="IL117" s="187" t="str">
        <f>IF(IK117="","",VLOOKUP(IK117,Language!$D$5:$E$100,2,0))</f>
        <v/>
      </c>
      <c r="IM117" s="222"/>
      <c r="IN117" s="222"/>
      <c r="IO117" s="303">
        <f>COUNTIF(II$116:II$119,II117)+COUNTIF(IK$116:IK$119,II117)</f>
        <v>0</v>
      </c>
      <c r="IP117" s="188" t="str">
        <f>IF((IM117&lt;&gt;"")*(IN117&lt;&gt;"")*((IFERROR(VLOOKUP(II117,$B$116:$F$119,5,0),"")&lt;&gt;"")+(IFERROR(VLOOKUP(II117,$D$116:$G$119,4,0),"")&lt;&gt;""))*((IFERROR(VLOOKUP(IK117,$B$116:$F$119,5,0),"")&lt;&gt;"")+(IFERROR(VLOOKUP(IK117,$D$116:$G$119,4,0),"")&lt;&gt;"")),IF(IO142,"0",(IP142+IR142&gt;IQ142+IS142)*(IM117&gt;IN117)+(IP142+IR142=IQ142+IS142)*(IM117=IN117)+(IP142+IR142&lt;IQ142+IS142)*(IM117&lt;IN117)),"")</f>
        <v/>
      </c>
      <c r="IQ117" s="188" t="str">
        <f>IF((IP117&lt;&gt;""),IF(OR(IP142+IR142&lt;&gt;IQ142+IS142,PrSettings!$M$4="●"),((IP142+IR142-IQ142-IS142)=(IM117-IN117))*(IP117=1),0),"")</f>
        <v/>
      </c>
      <c r="IR117" s="188" t="str">
        <f t="shared" ref="IR117" si="1700">IF((IQ117&lt;&gt;""),IF(IP117="0",0,(IP142+IR142=IM117)*(IQ142+IS142=IN117)),"")</f>
        <v/>
      </c>
      <c r="IS117" s="188" t="str">
        <f>IF(IP117&lt;&gt;"",IF(IO142,0,IF(ABS(IP142+IR142-IQ142-IS142)&gt;=PrSettings!$M$7,(ABS(IP142+IR142-IQ142-IS142-IM117+IN117)&lt;=1)*1,IF(AND(IP117,$F117=$G117,IP142+IR142&gt;=PrSettings!$M$6),(ABS(IM117-IP142-IR142)&lt;=1)*1,IF(AND(IP117,IP142+IR142+IQ142+IS142&gt;=PrSettings!$M$8),(ABS(IM117-IP142-IR142)+ABS(IN117-IQ142-IS142)&lt;=1)*1,"")))),"")</f>
        <v/>
      </c>
      <c r="IT117" s="209" t="str">
        <f t="shared" ref="IT117:IT119" si="1701">IF(($C$116&amp;$C$117&amp;$C$118&amp;$C$119&amp;$E$116&amp;$E$117&amp;$E$118&amp;$E$119&lt;&gt;"")*(II$116&amp;II$117&amp;II$118&amp;II$119&amp;IK$116&amp;IK$117&amp;IK$118&amp;IK$119&lt;&gt;"")*(II117&amp;IK117&lt;&gt;""),IF(IO117&lt;&gt;1,0,COUNTIF($B$116:$B$119,II117)+COUNTIF($D$116:$D$119,II117))+IF(IO112&lt;&gt;1,0,COUNTIF($B$116:$B$119,IK117)+COUNTIF($D$116:$D$119,IK117)),"")</f>
        <v/>
      </c>
      <c r="IV117" s="221"/>
      <c r="IW117" s="187" t="str">
        <f>IF(IV117="","",VLOOKUP(IV117,Language!$D$5:$E$100,2,0))</f>
        <v/>
      </c>
      <c r="IX117" s="222"/>
      <c r="IY117" s="187" t="str">
        <f>IF(IX117="","",VLOOKUP(IX117,Language!$D$5:$E$100,2,0))</f>
        <v/>
      </c>
      <c r="IZ117" s="222"/>
      <c r="JA117" s="222"/>
      <c r="JB117" s="303">
        <f>COUNTIF(IV$116:IV$119,IV117)+COUNTIF(IX$116:IX$119,IV117)</f>
        <v>0</v>
      </c>
      <c r="JC117" s="188" t="str">
        <f>IF((IZ117&lt;&gt;"")*(JA117&lt;&gt;"")*((IFERROR(VLOOKUP(IV117,$B$116:$F$119,5,0),"")&lt;&gt;"")+(IFERROR(VLOOKUP(IV117,$D$116:$G$119,4,0),"")&lt;&gt;""))*((IFERROR(VLOOKUP(IX117,$B$116:$F$119,5,0),"")&lt;&gt;"")+(IFERROR(VLOOKUP(IX117,$D$116:$G$119,4,0),"")&lt;&gt;"")),IF(JB142,"0",(JC142+JE142&gt;JD142+JF142)*(IZ117&gt;JA117)+(JC142+JE142=JD142+JF142)*(IZ117=JA117)+(JC142+JE142&lt;JD142+JF142)*(IZ117&lt;JA117)),"")</f>
        <v/>
      </c>
      <c r="JD117" s="188" t="str">
        <f>IF((JC117&lt;&gt;""),IF(OR(JC142+JE142&lt;&gt;JD142+JF142,PrSettings!$M$4="●"),((JC142+JE142-JD142-JF142)=(IZ117-JA117))*(JC117=1),0),"")</f>
        <v/>
      </c>
      <c r="JE117" s="188" t="str">
        <f t="shared" ref="JE117" si="1702">IF((JD117&lt;&gt;""),IF(JC117="0",0,(JC142+JE142=IZ117)*(JD142+JF142=JA117)),"")</f>
        <v/>
      </c>
      <c r="JF117" s="188" t="str">
        <f>IF(JC117&lt;&gt;"",IF(JB142,0,IF(ABS(JC142+JE142-JD142-JF142)&gt;=PrSettings!$M$7,(ABS(JC142+JE142-JD142-JF142-IZ117+JA117)&lt;=1)*1,IF(AND(JC117,$F117=$G117,JC142+JE142&gt;=PrSettings!$M$6),(ABS(IZ117-JC142-JE142)&lt;=1)*1,IF(AND(JC117,JC142+JE142+JD142+JF142&gt;=PrSettings!$M$8),(ABS(IZ117-JC142-JE142)+ABS(JA117-JD142-JF142)&lt;=1)*1,"")))),"")</f>
        <v/>
      </c>
      <c r="JG117" s="209" t="str">
        <f t="shared" ref="JG117:JG119" si="1703">IF(($C$116&amp;$C$117&amp;$C$118&amp;$C$119&amp;$E$116&amp;$E$117&amp;$E$118&amp;$E$119&lt;&gt;"")*(IV$116&amp;IV$117&amp;IV$118&amp;IV$119&amp;IX$116&amp;IX$117&amp;IX$118&amp;IX$119&lt;&gt;"")*(IV117&amp;IX117&lt;&gt;""),IF(JB117&lt;&gt;1,0,COUNTIF($B$116:$B$119,IV117)+COUNTIF($D$116:$D$119,IV117))+IF(JB112&lt;&gt;1,0,COUNTIF($B$116:$B$119,IX117)+COUNTIF($D$116:$D$119,IX117)),"")</f>
        <v/>
      </c>
      <c r="JI117" s="221"/>
      <c r="JJ117" s="187" t="str">
        <f>IF(JI117="","",VLOOKUP(JI117,Language!$D$5:$E$100,2,0))</f>
        <v/>
      </c>
      <c r="JK117" s="222"/>
      <c r="JL117" s="187" t="str">
        <f>IF(JK117="","",VLOOKUP(JK117,Language!$D$5:$E$100,2,0))</f>
        <v/>
      </c>
      <c r="JM117" s="222"/>
      <c r="JN117" s="222"/>
      <c r="JO117" s="303">
        <f>COUNTIF(JI$116:JI$119,JI117)+COUNTIF(JK$116:JK$119,JI117)</f>
        <v>0</v>
      </c>
      <c r="JP117" s="188" t="str">
        <f>IF((JM117&lt;&gt;"")*(JN117&lt;&gt;"")*((IFERROR(VLOOKUP(JI117,$B$116:$F$119,5,0),"")&lt;&gt;"")+(IFERROR(VLOOKUP(JI117,$D$116:$G$119,4,0),"")&lt;&gt;""))*((IFERROR(VLOOKUP(JK117,$B$116:$F$119,5,0),"")&lt;&gt;"")+(IFERROR(VLOOKUP(JK117,$D$116:$G$119,4,0),"")&lt;&gt;"")),IF(JO142,"0",(JP142+JR142&gt;JQ142+JS142)*(JM117&gt;JN117)+(JP142+JR142=JQ142+JS142)*(JM117=JN117)+(JP142+JR142&lt;JQ142+JS142)*(JM117&lt;JN117)),"")</f>
        <v/>
      </c>
      <c r="JQ117" s="188" t="str">
        <f>IF((JP117&lt;&gt;""),IF(OR(JP142+JR142&lt;&gt;JQ142+JS142,PrSettings!$M$4="●"),((JP142+JR142-JQ142-JS142)=(JM117-JN117))*(JP117=1),0),"")</f>
        <v/>
      </c>
      <c r="JR117" s="188" t="str">
        <f t="shared" ref="JR117" si="1704">IF((JQ117&lt;&gt;""),IF(JP117="0",0,(JP142+JR142=JM117)*(JQ142+JS142=JN117)),"")</f>
        <v/>
      </c>
      <c r="JS117" s="188" t="str">
        <f>IF(JP117&lt;&gt;"",IF(JO142,0,IF(ABS(JP142+JR142-JQ142-JS142)&gt;=PrSettings!$M$7,(ABS(JP142+JR142-JQ142-JS142-JM117+JN117)&lt;=1)*1,IF(AND(JP117,$F117=$G117,JP142+JR142&gt;=PrSettings!$M$6),(ABS(JM117-JP142-JR142)&lt;=1)*1,IF(AND(JP117,JP142+JR142+JQ142+JS142&gt;=PrSettings!$M$8),(ABS(JM117-JP142-JR142)+ABS(JN117-JQ142-JS142)&lt;=1)*1,"")))),"")</f>
        <v/>
      </c>
      <c r="JT117" s="209" t="str">
        <f t="shared" ref="JT117:JT119" si="1705">IF(($C$116&amp;$C$117&amp;$C$118&amp;$C$119&amp;$E$116&amp;$E$117&amp;$E$118&amp;$E$119&lt;&gt;"")*(JI$116&amp;JI$117&amp;JI$118&amp;JI$119&amp;JK$116&amp;JK$117&amp;JK$118&amp;JK$119&lt;&gt;"")*(JI117&amp;JK117&lt;&gt;""),IF(JO117&lt;&gt;1,0,COUNTIF($B$116:$B$119,JI117)+COUNTIF($D$116:$D$119,JI117))+IF(JO112&lt;&gt;1,0,COUNTIF($B$116:$B$119,JK117)+COUNTIF($D$116:$D$119,JK117)),"")</f>
        <v/>
      </c>
      <c r="JV117" s="221"/>
      <c r="JW117" s="187" t="str">
        <f>IF(JV117="","",VLOOKUP(JV117,Language!$D$5:$E$100,2,0))</f>
        <v/>
      </c>
      <c r="JX117" s="222"/>
      <c r="JY117" s="187" t="str">
        <f>IF(JX117="","",VLOOKUP(JX117,Language!$D$5:$E$100,2,0))</f>
        <v/>
      </c>
      <c r="JZ117" s="222"/>
      <c r="KA117" s="222"/>
      <c r="KB117" s="303">
        <f>COUNTIF(JV$116:JV$119,JV117)+COUNTIF(JX$116:JX$119,JV117)</f>
        <v>0</v>
      </c>
      <c r="KC117" s="188" t="str">
        <f>IF((JZ117&lt;&gt;"")*(KA117&lt;&gt;"")*((IFERROR(VLOOKUP(JV117,$B$116:$F$119,5,0),"")&lt;&gt;"")+(IFERROR(VLOOKUP(JV117,$D$116:$G$119,4,0),"")&lt;&gt;""))*((IFERROR(VLOOKUP(JX117,$B$116:$F$119,5,0),"")&lt;&gt;"")+(IFERROR(VLOOKUP(JX117,$D$116:$G$119,4,0),"")&lt;&gt;"")),IF(KB142,"0",(KC142+KE142&gt;KD142+KF142)*(JZ117&gt;KA117)+(KC142+KE142=KD142+KF142)*(JZ117=KA117)+(KC142+KE142&lt;KD142+KF142)*(JZ117&lt;KA117)),"")</f>
        <v/>
      </c>
      <c r="KD117" s="188" t="str">
        <f>IF((KC117&lt;&gt;""),IF(OR(KC142+KE142&lt;&gt;KD142+KF142,PrSettings!$M$4="●"),((KC142+KE142-KD142-KF142)=(JZ117-KA117))*(KC117=1),0),"")</f>
        <v/>
      </c>
      <c r="KE117" s="188" t="str">
        <f t="shared" ref="KE117" si="1706">IF((KD117&lt;&gt;""),IF(KC117="0",0,(KC142+KE142=JZ117)*(KD142+KF142=KA117)),"")</f>
        <v/>
      </c>
      <c r="KF117" s="188" t="str">
        <f>IF(KC117&lt;&gt;"",IF(KB142,0,IF(ABS(KC142+KE142-KD142-KF142)&gt;=PrSettings!$M$7,(ABS(KC142+KE142-KD142-KF142-JZ117+KA117)&lt;=1)*1,IF(AND(KC117,$F117=$G117,KC142+KE142&gt;=PrSettings!$M$6),(ABS(JZ117-KC142-KE142)&lt;=1)*1,IF(AND(KC117,KC142+KE142+KD142+KF142&gt;=PrSettings!$M$8),(ABS(JZ117-KC142-KE142)+ABS(KA117-KD142-KF142)&lt;=1)*1,"")))),"")</f>
        <v/>
      </c>
      <c r="KG117" s="209" t="str">
        <f t="shared" ref="KG117:KG119" si="1707">IF(($C$116&amp;$C$117&amp;$C$118&amp;$C$119&amp;$E$116&amp;$E$117&amp;$E$118&amp;$E$119&lt;&gt;"")*(JV$116&amp;JV$117&amp;JV$118&amp;JV$119&amp;JX$116&amp;JX$117&amp;JX$118&amp;JX$119&lt;&gt;"")*(JV117&amp;JX117&lt;&gt;""),IF(KB117&lt;&gt;1,0,COUNTIF($B$116:$B$119,JV117)+COUNTIF($D$116:$D$119,JV117))+IF(KB112&lt;&gt;1,0,COUNTIF($B$116:$B$119,JX117)+COUNTIF($D$116:$D$119,JX117)),"")</f>
        <v/>
      </c>
      <c r="KI117" s="221"/>
      <c r="KJ117" s="187" t="str">
        <f>IF(KI117="","",VLOOKUP(KI117,Language!$D$5:$E$100,2,0))</f>
        <v/>
      </c>
      <c r="KK117" s="222"/>
      <c r="KL117" s="187" t="str">
        <f>IF(KK117="","",VLOOKUP(KK117,Language!$D$5:$E$100,2,0))</f>
        <v/>
      </c>
      <c r="KM117" s="222"/>
      <c r="KN117" s="222"/>
      <c r="KO117" s="303">
        <f>COUNTIF(KI$116:KI$119,KI117)+COUNTIF(KK$116:KK$119,KI117)</f>
        <v>0</v>
      </c>
      <c r="KP117" s="188" t="str">
        <f>IF((KM117&lt;&gt;"")*(KN117&lt;&gt;"")*((IFERROR(VLOOKUP(KI117,$B$116:$F$119,5,0),"")&lt;&gt;"")+(IFERROR(VLOOKUP(KI117,$D$116:$G$119,4,0),"")&lt;&gt;""))*((IFERROR(VLOOKUP(KK117,$B$116:$F$119,5,0),"")&lt;&gt;"")+(IFERROR(VLOOKUP(KK117,$D$116:$G$119,4,0),"")&lt;&gt;"")),IF(KO142,"0",(KP142+KR142&gt;KQ142+KS142)*(KM117&gt;KN117)+(KP142+KR142=KQ142+KS142)*(KM117=KN117)+(KP142+KR142&lt;KQ142+KS142)*(KM117&lt;KN117)),"")</f>
        <v/>
      </c>
      <c r="KQ117" s="188" t="str">
        <f>IF((KP117&lt;&gt;""),IF(OR(KP142+KR142&lt;&gt;KQ142+KS142,PrSettings!$M$4="●"),((KP142+KR142-KQ142-KS142)=(KM117-KN117))*(KP117=1),0),"")</f>
        <v/>
      </c>
      <c r="KR117" s="188" t="str">
        <f t="shared" ref="KR117" si="1708">IF((KQ117&lt;&gt;""),IF(KP117="0",0,(KP142+KR142=KM117)*(KQ142+KS142=KN117)),"")</f>
        <v/>
      </c>
      <c r="KS117" s="188" t="str">
        <f>IF(KP117&lt;&gt;"",IF(KO142,0,IF(ABS(KP142+KR142-KQ142-KS142)&gt;=PrSettings!$M$7,(ABS(KP142+KR142-KQ142-KS142-KM117+KN117)&lt;=1)*1,IF(AND(KP117,$F117=$G117,KP142+KR142&gt;=PrSettings!$M$6),(ABS(KM117-KP142-KR142)&lt;=1)*1,IF(AND(KP117,KP142+KR142+KQ142+KS142&gt;=PrSettings!$M$8),(ABS(KM117-KP142-KR142)+ABS(KN117-KQ142-KS142)&lt;=1)*1,"")))),"")</f>
        <v/>
      </c>
      <c r="KT117" s="209" t="str">
        <f t="shared" ref="KT117:KT119" si="1709">IF(($C$116&amp;$C$117&amp;$C$118&amp;$C$119&amp;$E$116&amp;$E$117&amp;$E$118&amp;$E$119&lt;&gt;"")*(KI$116&amp;KI$117&amp;KI$118&amp;KI$119&amp;KK$116&amp;KK$117&amp;KK$118&amp;KK$119&lt;&gt;"")*(KI117&amp;KK117&lt;&gt;""),IF(KO117&lt;&gt;1,0,COUNTIF($B$116:$B$119,KI117)+COUNTIF($D$116:$D$119,KI117))+IF(KO112&lt;&gt;1,0,COUNTIF($B$116:$B$119,KK117)+COUNTIF($D$116:$D$119,KK117)),"")</f>
        <v/>
      </c>
      <c r="KV117" s="221"/>
      <c r="KW117" s="187" t="str">
        <f>IF(KV117="","",VLOOKUP(KV117,Language!$D$5:$E$100,2,0))</f>
        <v/>
      </c>
      <c r="KX117" s="222"/>
      <c r="KY117" s="187" t="str">
        <f>IF(KX117="","",VLOOKUP(KX117,Language!$D$5:$E$100,2,0))</f>
        <v/>
      </c>
      <c r="KZ117" s="222"/>
      <c r="LA117" s="222"/>
      <c r="LB117" s="303">
        <f>COUNTIF(KV$116:KV$119,KV117)+COUNTIF(KX$116:KX$119,KV117)</f>
        <v>0</v>
      </c>
      <c r="LC117" s="188" t="str">
        <f>IF((KZ117&lt;&gt;"")*(LA117&lt;&gt;"")*((IFERROR(VLOOKUP(KV117,$B$116:$F$119,5,0),"")&lt;&gt;"")+(IFERROR(VLOOKUP(KV117,$D$116:$G$119,4,0),"")&lt;&gt;""))*((IFERROR(VLOOKUP(KX117,$B$116:$F$119,5,0),"")&lt;&gt;"")+(IFERROR(VLOOKUP(KX117,$D$116:$G$119,4,0),"")&lt;&gt;"")),IF(LB142,"0",(LC142+LE142&gt;LD142+LF142)*(KZ117&gt;LA117)+(LC142+LE142=LD142+LF142)*(KZ117=LA117)+(LC142+LE142&lt;LD142+LF142)*(KZ117&lt;LA117)),"")</f>
        <v/>
      </c>
      <c r="LD117" s="188" t="str">
        <f>IF((LC117&lt;&gt;""),IF(OR(LC142+LE142&lt;&gt;LD142+LF142,PrSettings!$M$4="●"),((LC142+LE142-LD142-LF142)=(KZ117-LA117))*(LC117=1),0),"")</f>
        <v/>
      </c>
      <c r="LE117" s="188" t="str">
        <f t="shared" ref="LE117" si="1710">IF((LD117&lt;&gt;""),IF(LC117="0",0,(LC142+LE142=KZ117)*(LD142+LF142=LA117)),"")</f>
        <v/>
      </c>
      <c r="LF117" s="188" t="str">
        <f>IF(LC117&lt;&gt;"",IF(LB142,0,IF(ABS(LC142+LE142-LD142-LF142)&gt;=PrSettings!$M$7,(ABS(LC142+LE142-LD142-LF142-KZ117+LA117)&lt;=1)*1,IF(AND(LC117,$F117=$G117,LC142+LE142&gt;=PrSettings!$M$6),(ABS(KZ117-LC142-LE142)&lt;=1)*1,IF(AND(LC117,LC142+LE142+LD142+LF142&gt;=PrSettings!$M$8),(ABS(KZ117-LC142-LE142)+ABS(LA117-LD142-LF142)&lt;=1)*1,"")))),"")</f>
        <v/>
      </c>
      <c r="LG117" s="209" t="str">
        <f t="shared" ref="LG117:LG119" si="1711">IF(($C$116&amp;$C$117&amp;$C$118&amp;$C$119&amp;$E$116&amp;$E$117&amp;$E$118&amp;$E$119&lt;&gt;"")*(KV$116&amp;KV$117&amp;KV$118&amp;KV$119&amp;KX$116&amp;KX$117&amp;KX$118&amp;KX$119&lt;&gt;"")*(KV117&amp;KX117&lt;&gt;""),IF(LB117&lt;&gt;1,0,COUNTIF($B$116:$B$119,KV117)+COUNTIF($D$116:$D$119,KV117))+IF(LB112&lt;&gt;1,0,COUNTIF($B$116:$B$119,KX117)+COUNTIF($D$116:$D$119,KX117)),"")</f>
        <v/>
      </c>
      <c r="LI117" s="221"/>
      <c r="LJ117" s="187" t="str">
        <f>IF(LI117="","",VLOOKUP(LI117,Language!$D$5:$E$100,2,0))</f>
        <v/>
      </c>
      <c r="LK117" s="222"/>
      <c r="LL117" s="187" t="str">
        <f>IF(LK117="","",VLOOKUP(LK117,Language!$D$5:$E$100,2,0))</f>
        <v/>
      </c>
      <c r="LM117" s="222"/>
      <c r="LN117" s="222"/>
      <c r="LO117" s="303">
        <f>COUNTIF(LI$116:LI$119,LI117)+COUNTIF(LK$116:LK$119,LI117)</f>
        <v>0</v>
      </c>
      <c r="LP117" s="188" t="str">
        <f>IF((LM117&lt;&gt;"")*(LN117&lt;&gt;"")*((IFERROR(VLOOKUP(LI117,$B$116:$F$119,5,0),"")&lt;&gt;"")+(IFERROR(VLOOKUP(LI117,$D$116:$G$119,4,0),"")&lt;&gt;""))*((IFERROR(VLOOKUP(LK117,$B$116:$F$119,5,0),"")&lt;&gt;"")+(IFERROR(VLOOKUP(LK117,$D$116:$G$119,4,0),"")&lt;&gt;"")),IF(LO142,"0",(LP142+LR142&gt;LQ142+LS142)*(LM117&gt;LN117)+(LP142+LR142=LQ142+LS142)*(LM117=LN117)+(LP142+LR142&lt;LQ142+LS142)*(LM117&lt;LN117)),"")</f>
        <v/>
      </c>
      <c r="LQ117" s="188" t="str">
        <f>IF((LP117&lt;&gt;""),IF(OR(LP142+LR142&lt;&gt;LQ142+LS142,PrSettings!$M$4="●"),((LP142+LR142-LQ142-LS142)=(LM117-LN117))*(LP117=1),0),"")</f>
        <v/>
      </c>
      <c r="LR117" s="188" t="str">
        <f t="shared" ref="LR117" si="1712">IF((LQ117&lt;&gt;""),IF(LP117="0",0,(LP142+LR142=LM117)*(LQ142+LS142=LN117)),"")</f>
        <v/>
      </c>
      <c r="LS117" s="188" t="str">
        <f>IF(LP117&lt;&gt;"",IF(LO142,0,IF(ABS(LP142+LR142-LQ142-LS142)&gt;=PrSettings!$M$7,(ABS(LP142+LR142-LQ142-LS142-LM117+LN117)&lt;=1)*1,IF(AND(LP117,$F117=$G117,LP142+LR142&gt;=PrSettings!$M$6),(ABS(LM117-LP142-LR142)&lt;=1)*1,IF(AND(LP117,LP142+LR142+LQ142+LS142&gt;=PrSettings!$M$8),(ABS(LM117-LP142-LR142)+ABS(LN117-LQ142-LS142)&lt;=1)*1,"")))),"")</f>
        <v/>
      </c>
      <c r="LT117" s="209" t="str">
        <f t="shared" ref="LT117:LT119" si="1713">IF(($C$116&amp;$C$117&amp;$C$118&amp;$C$119&amp;$E$116&amp;$E$117&amp;$E$118&amp;$E$119&lt;&gt;"")*(LI$116&amp;LI$117&amp;LI$118&amp;LI$119&amp;LK$116&amp;LK$117&amp;LK$118&amp;LK$119&lt;&gt;"")*(LI117&amp;LK117&lt;&gt;""),IF(LO117&lt;&gt;1,0,COUNTIF($B$116:$B$119,LI117)+COUNTIF($D$116:$D$119,LI117))+IF(LO112&lt;&gt;1,0,COUNTIF($B$116:$B$119,LK117)+COUNTIF($D$116:$D$119,LK117)),"")</f>
        <v/>
      </c>
      <c r="LV117" s="221"/>
      <c r="LW117" s="187" t="str">
        <f>IF(LV117="","",VLOOKUP(LV117,Language!$D$5:$E$100,2,0))</f>
        <v/>
      </c>
      <c r="LX117" s="222"/>
      <c r="LY117" s="187" t="str">
        <f>IF(LX117="","",VLOOKUP(LX117,Language!$D$5:$E$100,2,0))</f>
        <v/>
      </c>
      <c r="LZ117" s="222"/>
      <c r="MA117" s="222"/>
      <c r="MB117" s="303">
        <f>COUNTIF(LV$116:LV$119,LV117)+COUNTIF(LX$116:LX$119,LV117)</f>
        <v>0</v>
      </c>
      <c r="MC117" s="188" t="str">
        <f>IF((LZ117&lt;&gt;"")*(MA117&lt;&gt;"")*((IFERROR(VLOOKUP(LV117,$B$116:$F$119,5,0),"")&lt;&gt;"")+(IFERROR(VLOOKUP(LV117,$D$116:$G$119,4,0),"")&lt;&gt;""))*((IFERROR(VLOOKUP(LX117,$B$116:$F$119,5,0),"")&lt;&gt;"")+(IFERROR(VLOOKUP(LX117,$D$116:$G$119,4,0),"")&lt;&gt;"")),IF(MB142,"0",(MC142+ME142&gt;MD142+MF142)*(LZ117&gt;MA117)+(MC142+ME142=MD142+MF142)*(LZ117=MA117)+(MC142+ME142&lt;MD142+MF142)*(LZ117&lt;MA117)),"")</f>
        <v/>
      </c>
      <c r="MD117" s="188" t="str">
        <f>IF((MC117&lt;&gt;""),IF(OR(MC142+ME142&lt;&gt;MD142+MF142,PrSettings!$M$4="●"),((MC142+ME142-MD142-MF142)=(LZ117-MA117))*(MC117=1),0),"")</f>
        <v/>
      </c>
      <c r="ME117" s="188" t="str">
        <f t="shared" ref="ME117" si="1714">IF((MD117&lt;&gt;""),IF(MC117="0",0,(MC142+ME142=LZ117)*(MD142+MF142=MA117)),"")</f>
        <v/>
      </c>
      <c r="MF117" s="188" t="str">
        <f>IF(MC117&lt;&gt;"",IF(MB142,0,IF(ABS(MC142+ME142-MD142-MF142)&gt;=PrSettings!$M$7,(ABS(MC142+ME142-MD142-MF142-LZ117+MA117)&lt;=1)*1,IF(AND(MC117,$F117=$G117,MC142+ME142&gt;=PrSettings!$M$6),(ABS(LZ117-MC142-ME142)&lt;=1)*1,IF(AND(MC117,MC142+ME142+MD142+MF142&gt;=PrSettings!$M$8),(ABS(LZ117-MC142-ME142)+ABS(MA117-MD142-MF142)&lt;=1)*1,"")))),"")</f>
        <v/>
      </c>
      <c r="MG117" s="209" t="str">
        <f t="shared" ref="MG117:MG119" si="1715">IF(($C$116&amp;$C$117&amp;$C$118&amp;$C$119&amp;$E$116&amp;$E$117&amp;$E$118&amp;$E$119&lt;&gt;"")*(LV$116&amp;LV$117&amp;LV$118&amp;LV$119&amp;LX$116&amp;LX$117&amp;LX$118&amp;LX$119&lt;&gt;"")*(LV117&amp;LX117&lt;&gt;""),IF(MB117&lt;&gt;1,0,COUNTIF($B$116:$B$119,LV117)+COUNTIF($D$116:$D$119,LV117))+IF(MB112&lt;&gt;1,0,COUNTIF($B$116:$B$119,LX117)+COUNTIF($D$116:$D$119,LX117)),"")</f>
        <v/>
      </c>
    </row>
    <row r="118" spans="1:345" s="22" customFormat="1">
      <c r="A118" s="183"/>
      <c r="B118" s="186" t="str">
        <f>IF(C118="","",INDEX(Groups!$C$7:$C$65,MATCH(C118,Groups!$D$7:$D$65,0)))</f>
        <v/>
      </c>
      <c r="C118" s="187" t="str">
        <f>'World Cup'!$O$70</f>
        <v/>
      </c>
      <c r="D118" s="188" t="str">
        <f>IF(E118="","",INDEX(Groups!$C$7:$C$65,MATCH(E118,Groups!$D$7:$D$65,0)))</f>
        <v/>
      </c>
      <c r="E118" s="187" t="str">
        <f>'World Cup'!$Q$70</f>
        <v/>
      </c>
      <c r="F118" s="189" t="str">
        <f>IF(AND('World Cup'!$O$71&lt;&gt;"",'World Cup'!$Q$71&lt;&gt;""),'World Cup'!$O$71,"")</f>
        <v/>
      </c>
      <c r="G118" s="190" t="str">
        <f>IF(AND('World Cup'!$O$71&lt;&gt;"",'World Cup'!$Q$71&lt;&gt;""),'World Cup'!$Q$71,"")</f>
        <v/>
      </c>
      <c r="I118" s="221"/>
      <c r="J118" s="187" t="str">
        <f>IF(I118="","",VLOOKUP(I118,Language!$D$5:$E$100,2,0))</f>
        <v/>
      </c>
      <c r="K118" s="222"/>
      <c r="L118" s="187" t="str">
        <f>IF(K118="","",VLOOKUP(K118,Language!$D$5:$E$100,2,0))</f>
        <v/>
      </c>
      <c r="M118" s="222"/>
      <c r="N118" s="222"/>
      <c r="O118" s="303">
        <f>COUNTIF(I$116:I$119,I118)+COUNTIF(K$116:K$119,I118)</f>
        <v>0</v>
      </c>
      <c r="P118" s="188" t="str">
        <f>IF((M118&lt;&gt;"")*(N118&lt;&gt;"")*((IFERROR(VLOOKUP(I118,$B$116:$F$119,5,0),"")&lt;&gt;"")+(IFERROR(VLOOKUP(I118,$D$116:$G$119,4,0),"")&lt;&gt;""))*((IFERROR(VLOOKUP(K118,$B$116:$F$119,5,0),"")&lt;&gt;"")+(IFERROR(VLOOKUP(K118,$D$116:$G$119,4,0),"")&lt;&gt;"")),IF(#REF!,"0",(#REF!+#REF!&gt;#REF!+#REF!)*(M118&gt;N118)+(#REF!+#REF!=#REF!+#REF!)*(M118=N118)+(#REF!+#REF!&lt;#REF!+#REF!)*(M118&lt;N118)),"")</f>
        <v/>
      </c>
      <c r="Q118" s="188" t="str">
        <f>IF((P118&lt;&gt;""),IF(OR(#REF!+#REF!&lt;&gt;#REF!+#REF!,PrSettings!$M$4="●"),((#REF!+#REF!-#REF!-#REF!)=(M118-N118))*(P118=1),0),"")</f>
        <v/>
      </c>
      <c r="R118" s="188" t="str">
        <f>IF((Q118&lt;&gt;""),IF(P118="0",0,(#REF!+#REF!=M118)*(#REF!+#REF!=N118)),"")</f>
        <v/>
      </c>
      <c r="S118" s="188" t="str">
        <f>IF(P118&lt;&gt;"",IF(#REF!,0,IF(ABS(#REF!+#REF!-#REF!-#REF!)&gt;=PrSettings!$M$7,(ABS(#REF!+#REF!-#REF!-#REF!-M118+N118)&lt;=1)*1,IF(AND(P118,$F118=$G118,#REF!+#REF!&gt;=PrSettings!$M$6),(ABS(M118-#REF!-#REF!)&lt;=1)*1,IF(AND(P118,#REF!+#REF!+#REF!+#REF!&gt;=PrSettings!$M$8),(ABS(M118-#REF!-#REF!)+ABS(N118-#REF!-#REF!)&lt;=1)*1,"")))),"")</f>
        <v/>
      </c>
      <c r="T118" s="209" t="str">
        <f t="shared" si="1665"/>
        <v/>
      </c>
      <c r="U118" s="469"/>
      <c r="V118" s="221"/>
      <c r="W118" s="187" t="str">
        <f>IF(V118="","",VLOOKUP(V118,Language!$D$5:$E$100,2,0))</f>
        <v/>
      </c>
      <c r="X118" s="222"/>
      <c r="Y118" s="187" t="str">
        <f>IF(X118="","",VLOOKUP(X118,Language!$D$5:$E$100,2,0))</f>
        <v/>
      </c>
      <c r="Z118" s="222"/>
      <c r="AA118" s="222"/>
      <c r="AB118" s="303">
        <f>COUNTIF(V$116:V$119,V118)+COUNTIF(X$116:X$119,V118)</f>
        <v>0</v>
      </c>
      <c r="AC118" s="188" t="str">
        <f>IF((Z118&lt;&gt;"")*(AA118&lt;&gt;"")*((IFERROR(VLOOKUP(V118,$B$116:$F$119,5,0),"")&lt;&gt;"")+(IFERROR(VLOOKUP(V118,$D$116:$G$119,4,0),"")&lt;&gt;""))*((IFERROR(VLOOKUP(X118,$B$116:$F$119,5,0),"")&lt;&gt;"")+(IFERROR(VLOOKUP(X118,$D$116:$G$119,4,0),"")&lt;&gt;"")),IF(#REF!,"0",(#REF!+#REF!&gt;#REF!+#REF!)*(Z118&gt;AA118)+(#REF!+#REF!=#REF!+#REF!)*(Z118=AA118)+(#REF!+#REF!&lt;#REF!+#REF!)*(Z118&lt;AA118)),"")</f>
        <v/>
      </c>
      <c r="AD118" s="188" t="str">
        <f>IF((AC118&lt;&gt;""),IF(OR(#REF!+#REF!&lt;&gt;#REF!+#REF!,PrSettings!$M$4="●"),((#REF!+#REF!-#REF!-#REF!)=(Z118-AA118))*(AC118=1),0),"")</f>
        <v/>
      </c>
      <c r="AE118" s="188" t="str">
        <f>IF((AD118&lt;&gt;""),IF(AC118="0",0,(#REF!+#REF!=Z118)*(#REF!+#REF!=AA118)),"")</f>
        <v/>
      </c>
      <c r="AF118" s="188" t="str">
        <f>IF(AC118&lt;&gt;"",IF(#REF!,0,IF(ABS(#REF!+#REF!-#REF!-#REF!)&gt;=PrSettings!$M$7,(ABS(#REF!+#REF!-#REF!-#REF!-Z118+AA118)&lt;=1)*1,IF(AND(AC118,$F118=$G118,#REF!+#REF!&gt;=PrSettings!$M$6),(ABS(Z118-#REF!-#REF!)&lt;=1)*1,IF(AND(AC118,#REF!+#REF!+#REF!+#REF!&gt;=PrSettings!$M$8),(ABS(Z118-#REF!-#REF!)+ABS(AA118-#REF!-#REF!)&lt;=1)*1,"")))),"")</f>
        <v/>
      </c>
      <c r="AG118" s="209" t="str">
        <f t="shared" si="1667"/>
        <v/>
      </c>
      <c r="AI118" s="221"/>
      <c r="AJ118" s="187" t="str">
        <f>IF(AI118="","",VLOOKUP(AI118,Language!$D$5:$E$100,2,0))</f>
        <v/>
      </c>
      <c r="AK118" s="222"/>
      <c r="AL118" s="187" t="str">
        <f>IF(AK118="","",VLOOKUP(AK118,Language!$D$5:$E$100,2,0))</f>
        <v/>
      </c>
      <c r="AM118" s="222"/>
      <c r="AN118" s="222"/>
      <c r="AO118" s="303">
        <f>COUNTIF(AI$116:AI$119,AI118)+COUNTIF(AK$116:AK$119,AI118)</f>
        <v>0</v>
      </c>
      <c r="AP118" s="188" t="str">
        <f>IF((AM118&lt;&gt;"")*(AN118&lt;&gt;"")*((IFERROR(VLOOKUP(AI118,$B$116:$F$119,5,0),"")&lt;&gt;"")+(IFERROR(VLOOKUP(AI118,$D$116:$G$119,4,0),"")&lt;&gt;""))*((IFERROR(VLOOKUP(AK118,$B$116:$F$119,5,0),"")&lt;&gt;"")+(IFERROR(VLOOKUP(AK118,$D$116:$G$119,4,0),"")&lt;&gt;"")),IF(#REF!,"0",(#REF!+#REF!&gt;#REF!+#REF!)*(AM118&gt;AN118)+(#REF!+#REF!=#REF!+#REF!)*(AM118=AN118)+(#REF!+#REF!&lt;#REF!+#REF!)*(AM118&lt;AN118)),"")</f>
        <v/>
      </c>
      <c r="AQ118" s="188" t="str">
        <f>IF((AP118&lt;&gt;""),IF(OR(#REF!+#REF!&lt;&gt;#REF!+#REF!,PrSettings!$M$4="●"),((#REF!+#REF!-#REF!-#REF!)=(AM118-AN118))*(AP118=1),0),"")</f>
        <v/>
      </c>
      <c r="AR118" s="188" t="str">
        <f>IF((AQ118&lt;&gt;""),IF(AP118="0",0,(#REF!+#REF!=AM118)*(#REF!+#REF!=AN118)),"")</f>
        <v/>
      </c>
      <c r="AS118" s="188" t="str">
        <f>IF(AP118&lt;&gt;"",IF(#REF!,0,IF(ABS(#REF!+#REF!-#REF!-#REF!)&gt;=PrSettings!$M$7,(ABS(#REF!+#REF!-#REF!-#REF!-AM118+AN118)&lt;=1)*1,IF(AND(AP118,$F118=$G118,#REF!+#REF!&gt;=PrSettings!$M$6),(ABS(AM118-#REF!-#REF!)&lt;=1)*1,IF(AND(AP118,#REF!+#REF!+#REF!+#REF!&gt;=PrSettings!$M$8),(ABS(AM118-#REF!-#REF!)+ABS(AN118-#REF!-#REF!)&lt;=1)*1,"")))),"")</f>
        <v/>
      </c>
      <c r="AT118" s="209" t="str">
        <f t="shared" si="1669"/>
        <v/>
      </c>
      <c r="AV118" s="221"/>
      <c r="AW118" s="187" t="str">
        <f>IF(AV118="","",VLOOKUP(AV118,Language!$D$5:$E$100,2,0))</f>
        <v/>
      </c>
      <c r="AX118" s="222"/>
      <c r="AY118" s="187" t="str">
        <f>IF(AX118="","",VLOOKUP(AX118,Language!$D$5:$E$100,2,0))</f>
        <v/>
      </c>
      <c r="AZ118" s="222"/>
      <c r="BA118" s="222"/>
      <c r="BB118" s="303">
        <f>COUNTIF(AV$116:AV$119,AV118)+COUNTIF(AX$116:AX$119,AV118)</f>
        <v>0</v>
      </c>
      <c r="BC118" s="188" t="str">
        <f>IF((AZ118&lt;&gt;"")*(BA118&lt;&gt;"")*((IFERROR(VLOOKUP(AV118,$B$116:$F$119,5,0),"")&lt;&gt;"")+(IFERROR(VLOOKUP(AV118,$D$116:$G$119,4,0),"")&lt;&gt;""))*((IFERROR(VLOOKUP(AX118,$B$116:$F$119,5,0),"")&lt;&gt;"")+(IFERROR(VLOOKUP(AX118,$D$116:$G$119,4,0),"")&lt;&gt;"")),IF(#REF!,"0",(#REF!+#REF!&gt;#REF!+#REF!)*(AZ118&gt;BA118)+(#REF!+#REF!=#REF!+#REF!)*(AZ118=BA118)+(#REF!+#REF!&lt;#REF!+#REF!)*(AZ118&lt;BA118)),"")</f>
        <v/>
      </c>
      <c r="BD118" s="188" t="str">
        <f>IF((BC118&lt;&gt;""),IF(OR(#REF!+#REF!&lt;&gt;#REF!+#REF!,PrSettings!$M$4="●"),((#REF!+#REF!-#REF!-#REF!)=(AZ118-BA118))*(BC118=1),0),"")</f>
        <v/>
      </c>
      <c r="BE118" s="188" t="str">
        <f>IF((BD118&lt;&gt;""),IF(BC118="0",0,(#REF!+#REF!=AZ118)*(#REF!+#REF!=BA118)),"")</f>
        <v/>
      </c>
      <c r="BF118" s="188" t="str">
        <f>IF(BC118&lt;&gt;"",IF(#REF!,0,IF(ABS(#REF!+#REF!-#REF!-#REF!)&gt;=PrSettings!$M$7,(ABS(#REF!+#REF!-#REF!-#REF!-AZ118+BA118)&lt;=1)*1,IF(AND(BC118,$F118=$G118,#REF!+#REF!&gt;=PrSettings!$M$6),(ABS(AZ118-#REF!-#REF!)&lt;=1)*1,IF(AND(BC118,#REF!+#REF!+#REF!+#REF!&gt;=PrSettings!$M$8),(ABS(AZ118-#REF!-#REF!)+ABS(BA118-#REF!-#REF!)&lt;=1)*1,"")))),"")</f>
        <v/>
      </c>
      <c r="BG118" s="209" t="str">
        <f t="shared" si="1671"/>
        <v/>
      </c>
      <c r="BI118" s="221"/>
      <c r="BJ118" s="187" t="str">
        <f>IF(BI118="","",VLOOKUP(BI118,Language!$D$5:$E$100,2,0))</f>
        <v/>
      </c>
      <c r="BK118" s="222"/>
      <c r="BL118" s="187" t="str">
        <f>IF(BK118="","",VLOOKUP(BK118,Language!$D$5:$E$100,2,0))</f>
        <v/>
      </c>
      <c r="BM118" s="222"/>
      <c r="BN118" s="222"/>
      <c r="BO118" s="303">
        <f>COUNTIF(BI$116:BI$119,BI118)+COUNTIF(BK$116:BK$119,BI118)</f>
        <v>0</v>
      </c>
      <c r="BP118" s="188" t="str">
        <f>IF((BM118&lt;&gt;"")*(BN118&lt;&gt;"")*((IFERROR(VLOOKUP(BI118,$B$116:$F$119,5,0),"")&lt;&gt;"")+(IFERROR(VLOOKUP(BI118,$D$116:$G$119,4,0),"")&lt;&gt;""))*((IFERROR(VLOOKUP(BK118,$B$116:$F$119,5,0),"")&lt;&gt;"")+(IFERROR(VLOOKUP(BK118,$D$116:$G$119,4,0),"")&lt;&gt;"")),IF(#REF!,"0",(#REF!+#REF!&gt;#REF!+#REF!)*(BM118&gt;BN118)+(#REF!+#REF!=#REF!+#REF!)*(BM118=BN118)+(#REF!+#REF!&lt;#REF!+#REF!)*(BM118&lt;BN118)),"")</f>
        <v/>
      </c>
      <c r="BQ118" s="188" t="str">
        <f>IF((BP118&lt;&gt;""),IF(OR(#REF!+#REF!&lt;&gt;#REF!+#REF!,PrSettings!$M$4="●"),((#REF!+#REF!-#REF!-#REF!)=(BM118-BN118))*(BP118=1),0),"")</f>
        <v/>
      </c>
      <c r="BR118" s="188" t="str">
        <f>IF((BQ118&lt;&gt;""),IF(BP118="0",0,(#REF!+#REF!=BM118)*(#REF!+#REF!=BN118)),"")</f>
        <v/>
      </c>
      <c r="BS118" s="188" t="str">
        <f>IF(BP118&lt;&gt;"",IF(#REF!,0,IF(ABS(#REF!+#REF!-#REF!-#REF!)&gt;=PrSettings!$M$7,(ABS(#REF!+#REF!-#REF!-#REF!-BM118+BN118)&lt;=1)*1,IF(AND(BP118,$F118=$G118,#REF!+#REF!&gt;=PrSettings!$M$6),(ABS(BM118-#REF!-#REF!)&lt;=1)*1,IF(AND(BP118,#REF!+#REF!+#REF!+#REF!&gt;=PrSettings!$M$8),(ABS(BM118-#REF!-#REF!)+ABS(BN118-#REF!-#REF!)&lt;=1)*1,"")))),"")</f>
        <v/>
      </c>
      <c r="BT118" s="209" t="str">
        <f t="shared" si="1673"/>
        <v/>
      </c>
      <c r="BV118" s="221"/>
      <c r="BW118" s="187" t="str">
        <f>IF(BV118="","",VLOOKUP(BV118,Language!$D$5:$E$100,2,0))</f>
        <v/>
      </c>
      <c r="BX118" s="222"/>
      <c r="BY118" s="187" t="str">
        <f>IF(BX118="","",VLOOKUP(BX118,Language!$D$5:$E$100,2,0))</f>
        <v/>
      </c>
      <c r="BZ118" s="222"/>
      <c r="CA118" s="222"/>
      <c r="CB118" s="303">
        <f>COUNTIF(BV$116:BV$119,BV118)+COUNTIF(BX$116:BX$119,BV118)</f>
        <v>0</v>
      </c>
      <c r="CC118" s="188" t="str">
        <f>IF((BZ118&lt;&gt;"")*(CA118&lt;&gt;"")*((IFERROR(VLOOKUP(BV118,$B$116:$F$119,5,0),"")&lt;&gt;"")+(IFERROR(VLOOKUP(BV118,$D$116:$G$119,4,0),"")&lt;&gt;""))*((IFERROR(VLOOKUP(BX118,$B$116:$F$119,5,0),"")&lt;&gt;"")+(IFERROR(VLOOKUP(BX118,$D$116:$G$119,4,0),"")&lt;&gt;"")),IF(#REF!,"0",(#REF!+#REF!&gt;#REF!+#REF!)*(BZ118&gt;CA118)+(#REF!+#REF!=#REF!+#REF!)*(BZ118=CA118)+(#REF!+#REF!&lt;#REF!+#REF!)*(BZ118&lt;CA118)),"")</f>
        <v/>
      </c>
      <c r="CD118" s="188" t="str">
        <f>IF((CC118&lt;&gt;""),IF(OR(#REF!+#REF!&lt;&gt;#REF!+#REF!,PrSettings!$M$4="●"),((#REF!+#REF!-#REF!-#REF!)=(BZ118-CA118))*(CC118=1),0),"")</f>
        <v/>
      </c>
      <c r="CE118" s="188" t="str">
        <f>IF((CD118&lt;&gt;""),IF(CC118="0",0,(#REF!+#REF!=BZ118)*(#REF!+#REF!=CA118)),"")</f>
        <v/>
      </c>
      <c r="CF118" s="188" t="str">
        <f>IF(CC118&lt;&gt;"",IF(#REF!,0,IF(ABS(#REF!+#REF!-#REF!-#REF!)&gt;=PrSettings!$M$7,(ABS(#REF!+#REF!-#REF!-#REF!-BZ118+CA118)&lt;=1)*1,IF(AND(CC118,$F118=$G118,#REF!+#REF!&gt;=PrSettings!$M$6),(ABS(BZ118-#REF!-#REF!)&lt;=1)*1,IF(AND(CC118,#REF!+#REF!+#REF!+#REF!&gt;=PrSettings!$M$8),(ABS(BZ118-#REF!-#REF!)+ABS(CA118-#REF!-#REF!)&lt;=1)*1,"")))),"")</f>
        <v/>
      </c>
      <c r="CG118" s="209" t="str">
        <f t="shared" si="1675"/>
        <v/>
      </c>
      <c r="CI118" s="221"/>
      <c r="CJ118" s="187" t="str">
        <f>IF(CI118="","",VLOOKUP(CI118,Language!$D$5:$E$100,2,0))</f>
        <v/>
      </c>
      <c r="CK118" s="222"/>
      <c r="CL118" s="187" t="str">
        <f>IF(CK118="","",VLOOKUP(CK118,Language!$D$5:$E$100,2,0))</f>
        <v/>
      </c>
      <c r="CM118" s="222"/>
      <c r="CN118" s="222"/>
      <c r="CO118" s="303">
        <f>COUNTIF(CI$116:CI$119,CI118)+COUNTIF(CK$116:CK$119,CI118)</f>
        <v>0</v>
      </c>
      <c r="CP118" s="188" t="str">
        <f>IF((CM118&lt;&gt;"")*(CN118&lt;&gt;"")*((IFERROR(VLOOKUP(CI118,$B$116:$F$119,5,0),"")&lt;&gt;"")+(IFERROR(VLOOKUP(CI118,$D$116:$G$119,4,0),"")&lt;&gt;""))*((IFERROR(VLOOKUP(CK118,$B$116:$F$119,5,0),"")&lt;&gt;"")+(IFERROR(VLOOKUP(CK118,$D$116:$G$119,4,0),"")&lt;&gt;"")),IF(#REF!,"0",(#REF!+#REF!&gt;#REF!+#REF!)*(CM118&gt;CN118)+(#REF!+#REF!=#REF!+#REF!)*(CM118=CN118)+(#REF!+#REF!&lt;#REF!+#REF!)*(CM118&lt;CN118)),"")</f>
        <v/>
      </c>
      <c r="CQ118" s="188" t="str">
        <f>IF((CP118&lt;&gt;""),IF(OR(#REF!+#REF!&lt;&gt;#REF!+#REF!,PrSettings!$M$4="●"),((#REF!+#REF!-#REF!-#REF!)=(CM118-CN118))*(CP118=1),0),"")</f>
        <v/>
      </c>
      <c r="CR118" s="188" t="str">
        <f>IF((CQ118&lt;&gt;""),IF(CP118="0",0,(#REF!+#REF!=CM118)*(#REF!+#REF!=CN118)),"")</f>
        <v/>
      </c>
      <c r="CS118" s="188" t="str">
        <f>IF(CP118&lt;&gt;"",IF(#REF!,0,IF(ABS(#REF!+#REF!-#REF!-#REF!)&gt;=PrSettings!$M$7,(ABS(#REF!+#REF!-#REF!-#REF!-CM118+CN118)&lt;=1)*1,IF(AND(CP118,$F118=$G118,#REF!+#REF!&gt;=PrSettings!$M$6),(ABS(CM118-#REF!-#REF!)&lt;=1)*1,IF(AND(CP118,#REF!+#REF!+#REF!+#REF!&gt;=PrSettings!$M$8),(ABS(CM118-#REF!-#REF!)+ABS(CN118-#REF!-#REF!)&lt;=1)*1,"")))),"")</f>
        <v/>
      </c>
      <c r="CT118" s="209" t="str">
        <f t="shared" si="1677"/>
        <v/>
      </c>
      <c r="CV118" s="221"/>
      <c r="CW118" s="187" t="str">
        <f>IF(CV118="","",VLOOKUP(CV118,Language!$D$5:$E$100,2,0))</f>
        <v/>
      </c>
      <c r="CX118" s="222"/>
      <c r="CY118" s="187" t="str">
        <f>IF(CX118="","",VLOOKUP(CX118,Language!$D$5:$E$100,2,0))</f>
        <v/>
      </c>
      <c r="CZ118" s="222"/>
      <c r="DA118" s="222"/>
      <c r="DB118" s="303">
        <f>COUNTIF(CV$116:CV$119,CV118)+COUNTIF(CX$116:CX$119,CV118)</f>
        <v>0</v>
      </c>
      <c r="DC118" s="188" t="str">
        <f>IF((CZ118&lt;&gt;"")*(DA118&lt;&gt;"")*((IFERROR(VLOOKUP(CV118,$B$116:$F$119,5,0),"")&lt;&gt;"")+(IFERROR(VLOOKUP(CV118,$D$116:$G$119,4,0),"")&lt;&gt;""))*((IFERROR(VLOOKUP(CX118,$B$116:$F$119,5,0),"")&lt;&gt;"")+(IFERROR(VLOOKUP(CX118,$D$116:$G$119,4,0),"")&lt;&gt;"")),IF(#REF!,"0",(#REF!+#REF!&gt;#REF!+#REF!)*(CZ118&gt;DA118)+(#REF!+#REF!=#REF!+#REF!)*(CZ118=DA118)+(#REF!+#REF!&lt;#REF!+#REF!)*(CZ118&lt;DA118)),"")</f>
        <v/>
      </c>
      <c r="DD118" s="188" t="str">
        <f>IF((DC118&lt;&gt;""),IF(OR(#REF!+#REF!&lt;&gt;#REF!+#REF!,PrSettings!$M$4="●"),((#REF!+#REF!-#REF!-#REF!)=(CZ118-DA118))*(DC118=1),0),"")</f>
        <v/>
      </c>
      <c r="DE118" s="188" t="str">
        <f>IF((DD118&lt;&gt;""),IF(DC118="0",0,(#REF!+#REF!=CZ118)*(#REF!+#REF!=DA118)),"")</f>
        <v/>
      </c>
      <c r="DF118" s="188" t="str">
        <f>IF(DC118&lt;&gt;"",IF(#REF!,0,IF(ABS(#REF!+#REF!-#REF!-#REF!)&gt;=PrSettings!$M$7,(ABS(#REF!+#REF!-#REF!-#REF!-CZ118+DA118)&lt;=1)*1,IF(AND(DC118,$F118=$G118,#REF!+#REF!&gt;=PrSettings!$M$6),(ABS(CZ118-#REF!-#REF!)&lt;=1)*1,IF(AND(DC118,#REF!+#REF!+#REF!+#REF!&gt;=PrSettings!$M$8),(ABS(CZ118-#REF!-#REF!)+ABS(DA118-#REF!-#REF!)&lt;=1)*1,"")))),"")</f>
        <v/>
      </c>
      <c r="DG118" s="209" t="str">
        <f t="shared" si="1679"/>
        <v/>
      </c>
      <c r="DI118" s="221"/>
      <c r="DJ118" s="187" t="str">
        <f>IF(DI118="","",VLOOKUP(DI118,Language!$D$5:$E$100,2,0))</f>
        <v/>
      </c>
      <c r="DK118" s="222"/>
      <c r="DL118" s="187" t="str">
        <f>IF(DK118="","",VLOOKUP(DK118,Language!$D$5:$E$100,2,0))</f>
        <v/>
      </c>
      <c r="DM118" s="222"/>
      <c r="DN118" s="222"/>
      <c r="DO118" s="303">
        <f>COUNTIF(DI$116:DI$119,DI118)+COUNTIF(DK$116:DK$119,DI118)</f>
        <v>0</v>
      </c>
      <c r="DP118" s="188" t="str">
        <f>IF((DM118&lt;&gt;"")*(DN118&lt;&gt;"")*((IFERROR(VLOOKUP(DI118,$B$116:$F$119,5,0),"")&lt;&gt;"")+(IFERROR(VLOOKUP(DI118,$D$116:$G$119,4,0),"")&lt;&gt;""))*((IFERROR(VLOOKUP(DK118,$B$116:$F$119,5,0),"")&lt;&gt;"")+(IFERROR(VLOOKUP(DK118,$D$116:$G$119,4,0),"")&lt;&gt;"")),IF(#REF!,"0",(#REF!+#REF!&gt;#REF!+#REF!)*(DM118&gt;DN118)+(#REF!+#REF!=#REF!+#REF!)*(DM118=DN118)+(#REF!+#REF!&lt;#REF!+#REF!)*(DM118&lt;DN118)),"")</f>
        <v/>
      </c>
      <c r="DQ118" s="188" t="str">
        <f>IF((DP118&lt;&gt;""),IF(OR(#REF!+#REF!&lt;&gt;#REF!+#REF!,PrSettings!$M$4="●"),((#REF!+#REF!-#REF!-#REF!)=(DM118-DN118))*(DP118=1),0),"")</f>
        <v/>
      </c>
      <c r="DR118" s="188" t="str">
        <f>IF((DQ118&lt;&gt;""),IF(DP118="0",0,(#REF!+#REF!=DM118)*(#REF!+#REF!=DN118)),"")</f>
        <v/>
      </c>
      <c r="DS118" s="188" t="str">
        <f>IF(DP118&lt;&gt;"",IF(#REF!,0,IF(ABS(#REF!+#REF!-#REF!-#REF!)&gt;=PrSettings!$M$7,(ABS(#REF!+#REF!-#REF!-#REF!-DM118+DN118)&lt;=1)*1,IF(AND(DP118,$F118=$G118,#REF!+#REF!&gt;=PrSettings!$M$6),(ABS(DM118-#REF!-#REF!)&lt;=1)*1,IF(AND(DP118,#REF!+#REF!+#REF!+#REF!&gt;=PrSettings!$M$8),(ABS(DM118-#REF!-#REF!)+ABS(DN118-#REF!-#REF!)&lt;=1)*1,"")))),"")</f>
        <v/>
      </c>
      <c r="DT118" s="209" t="str">
        <f t="shared" si="1681"/>
        <v/>
      </c>
      <c r="DV118" s="221"/>
      <c r="DW118" s="187" t="str">
        <f>IF(DV118="","",VLOOKUP(DV118,Language!$D$5:$E$100,2,0))</f>
        <v/>
      </c>
      <c r="DX118" s="222"/>
      <c r="DY118" s="187" t="str">
        <f>IF(DX118="","",VLOOKUP(DX118,Language!$D$5:$E$100,2,0))</f>
        <v/>
      </c>
      <c r="DZ118" s="222"/>
      <c r="EA118" s="222"/>
      <c r="EB118" s="303">
        <f>COUNTIF(DV$116:DV$119,DV118)+COUNTIF(DX$116:DX$119,DV118)</f>
        <v>0</v>
      </c>
      <c r="EC118" s="188" t="str">
        <f>IF((DZ118&lt;&gt;"")*(EA118&lt;&gt;"")*((IFERROR(VLOOKUP(DV118,$B$116:$F$119,5,0),"")&lt;&gt;"")+(IFERROR(VLOOKUP(DV118,$D$116:$G$119,4,0),"")&lt;&gt;""))*((IFERROR(VLOOKUP(DX118,$B$116:$F$119,5,0),"")&lt;&gt;"")+(IFERROR(VLOOKUP(DX118,$D$116:$G$119,4,0),"")&lt;&gt;"")),IF(#REF!,"0",(#REF!+#REF!&gt;#REF!+#REF!)*(DZ118&gt;EA118)+(#REF!+#REF!=#REF!+#REF!)*(DZ118=EA118)+(#REF!+#REF!&lt;#REF!+#REF!)*(DZ118&lt;EA118)),"")</f>
        <v/>
      </c>
      <c r="ED118" s="188" t="str">
        <f>IF((EC118&lt;&gt;""),IF(OR(#REF!+#REF!&lt;&gt;#REF!+#REF!,PrSettings!$M$4="●"),((#REF!+#REF!-#REF!-#REF!)=(DZ118-EA118))*(EC118=1),0),"")</f>
        <v/>
      </c>
      <c r="EE118" s="188" t="str">
        <f>IF((ED118&lt;&gt;""),IF(EC118="0",0,(#REF!+#REF!=DZ118)*(#REF!+#REF!=EA118)),"")</f>
        <v/>
      </c>
      <c r="EF118" s="188" t="str">
        <f>IF(EC118&lt;&gt;"",IF(#REF!,0,IF(ABS(#REF!+#REF!-#REF!-#REF!)&gt;=PrSettings!$M$7,(ABS(#REF!+#REF!-#REF!-#REF!-DZ118+EA118)&lt;=1)*1,IF(AND(EC118,$F118=$G118,#REF!+#REF!&gt;=PrSettings!$M$6),(ABS(DZ118-#REF!-#REF!)&lt;=1)*1,IF(AND(EC118,#REF!+#REF!+#REF!+#REF!&gt;=PrSettings!$M$8),(ABS(DZ118-#REF!-#REF!)+ABS(EA118-#REF!-#REF!)&lt;=1)*1,"")))),"")</f>
        <v/>
      </c>
      <c r="EG118" s="209" t="str">
        <f t="shared" si="1683"/>
        <v/>
      </c>
      <c r="EI118" s="221"/>
      <c r="EJ118" s="187" t="str">
        <f>IF(EI118="","",VLOOKUP(EI118,Language!$D$5:$E$100,2,0))</f>
        <v/>
      </c>
      <c r="EK118" s="222"/>
      <c r="EL118" s="187" t="str">
        <f>IF(EK118="","",VLOOKUP(EK118,Language!$D$5:$E$100,2,0))</f>
        <v/>
      </c>
      <c r="EM118" s="222"/>
      <c r="EN118" s="222"/>
      <c r="EO118" s="303">
        <f>COUNTIF(EI$116:EI$119,EI118)+COUNTIF(EK$116:EK$119,EI118)</f>
        <v>0</v>
      </c>
      <c r="EP118" s="188" t="str">
        <f>IF((EM118&lt;&gt;"")*(EN118&lt;&gt;"")*((IFERROR(VLOOKUP(EI118,$B$116:$F$119,5,0),"")&lt;&gt;"")+(IFERROR(VLOOKUP(EI118,$D$116:$G$119,4,0),"")&lt;&gt;""))*((IFERROR(VLOOKUP(EK118,$B$116:$F$119,5,0),"")&lt;&gt;"")+(IFERROR(VLOOKUP(EK118,$D$116:$G$119,4,0),"")&lt;&gt;"")),IF(#REF!,"0",(#REF!+#REF!&gt;#REF!+#REF!)*(EM118&gt;EN118)+(#REF!+#REF!=#REF!+#REF!)*(EM118=EN118)+(#REF!+#REF!&lt;#REF!+#REF!)*(EM118&lt;EN118)),"")</f>
        <v/>
      </c>
      <c r="EQ118" s="188" t="str">
        <f>IF((EP118&lt;&gt;""),IF(OR(#REF!+#REF!&lt;&gt;#REF!+#REF!,PrSettings!$M$4="●"),((#REF!+#REF!-#REF!-#REF!)=(EM118-EN118))*(EP118=1),0),"")</f>
        <v/>
      </c>
      <c r="ER118" s="188" t="str">
        <f>IF((EQ118&lt;&gt;""),IF(EP118="0",0,(#REF!+#REF!=EM118)*(#REF!+#REF!=EN118)),"")</f>
        <v/>
      </c>
      <c r="ES118" s="188" t="str">
        <f>IF(EP118&lt;&gt;"",IF(#REF!,0,IF(ABS(#REF!+#REF!-#REF!-#REF!)&gt;=PrSettings!$M$7,(ABS(#REF!+#REF!-#REF!-#REF!-EM118+EN118)&lt;=1)*1,IF(AND(EP118,$F118=$G118,#REF!+#REF!&gt;=PrSettings!$M$6),(ABS(EM118-#REF!-#REF!)&lt;=1)*1,IF(AND(EP118,#REF!+#REF!+#REF!+#REF!&gt;=PrSettings!$M$8),(ABS(EM118-#REF!-#REF!)+ABS(EN118-#REF!-#REF!)&lt;=1)*1,"")))),"")</f>
        <v/>
      </c>
      <c r="ET118" s="209" t="str">
        <f t="shared" si="1685"/>
        <v/>
      </c>
      <c r="EV118" s="221"/>
      <c r="EW118" s="187" t="str">
        <f>IF(EV118="","",VLOOKUP(EV118,Language!$D$5:$E$100,2,0))</f>
        <v/>
      </c>
      <c r="EX118" s="222"/>
      <c r="EY118" s="187" t="str">
        <f>IF(EX118="","",VLOOKUP(EX118,Language!$D$5:$E$100,2,0))</f>
        <v/>
      </c>
      <c r="EZ118" s="222"/>
      <c r="FA118" s="222"/>
      <c r="FB118" s="303">
        <f>COUNTIF(EV$116:EV$119,EV118)+COUNTIF(EX$116:EX$119,EV118)</f>
        <v>0</v>
      </c>
      <c r="FC118" s="188" t="str">
        <f>IF((EZ118&lt;&gt;"")*(FA118&lt;&gt;"")*((IFERROR(VLOOKUP(EV118,$B$116:$F$119,5,0),"")&lt;&gt;"")+(IFERROR(VLOOKUP(EV118,$D$116:$G$119,4,0),"")&lt;&gt;""))*((IFERROR(VLOOKUP(EX118,$B$116:$F$119,5,0),"")&lt;&gt;"")+(IFERROR(VLOOKUP(EX118,$D$116:$G$119,4,0),"")&lt;&gt;"")),IF(#REF!,"0",(#REF!+#REF!&gt;#REF!+#REF!)*(EZ118&gt;FA118)+(#REF!+#REF!=#REF!+#REF!)*(EZ118=FA118)+(#REF!+#REF!&lt;#REF!+#REF!)*(EZ118&lt;FA118)),"")</f>
        <v/>
      </c>
      <c r="FD118" s="188" t="str">
        <f>IF((FC118&lt;&gt;""),IF(OR(#REF!+#REF!&lt;&gt;#REF!+#REF!,PrSettings!$M$4="●"),((#REF!+#REF!-#REF!-#REF!)=(EZ118-FA118))*(FC118=1),0),"")</f>
        <v/>
      </c>
      <c r="FE118" s="188" t="str">
        <f>IF((FD118&lt;&gt;""),IF(FC118="0",0,(#REF!+#REF!=EZ118)*(#REF!+#REF!=FA118)),"")</f>
        <v/>
      </c>
      <c r="FF118" s="188" t="str">
        <f>IF(FC118&lt;&gt;"",IF(#REF!,0,IF(ABS(#REF!+#REF!-#REF!-#REF!)&gt;=PrSettings!$M$7,(ABS(#REF!+#REF!-#REF!-#REF!-EZ118+FA118)&lt;=1)*1,IF(AND(FC118,$F118=$G118,#REF!+#REF!&gt;=PrSettings!$M$6),(ABS(EZ118-#REF!-#REF!)&lt;=1)*1,IF(AND(FC118,#REF!+#REF!+#REF!+#REF!&gt;=PrSettings!$M$8),(ABS(EZ118-#REF!-#REF!)+ABS(FA118-#REF!-#REF!)&lt;=1)*1,"")))),"")</f>
        <v/>
      </c>
      <c r="FG118" s="209" t="str">
        <f t="shared" si="1687"/>
        <v/>
      </c>
      <c r="FI118" s="221"/>
      <c r="FJ118" s="187" t="str">
        <f>IF(FI118="","",VLOOKUP(FI118,Language!$D$5:$E$100,2,0))</f>
        <v/>
      </c>
      <c r="FK118" s="222"/>
      <c r="FL118" s="187" t="str">
        <f>IF(FK118="","",VLOOKUP(FK118,Language!$D$5:$E$100,2,0))</f>
        <v/>
      </c>
      <c r="FM118" s="222"/>
      <c r="FN118" s="222"/>
      <c r="FO118" s="303">
        <f>COUNTIF(FI$116:FI$119,FI118)+COUNTIF(FK$116:FK$119,FI118)</f>
        <v>0</v>
      </c>
      <c r="FP118" s="188" t="str">
        <f>IF((FM118&lt;&gt;"")*(FN118&lt;&gt;"")*((IFERROR(VLOOKUP(FI118,$B$116:$F$119,5,0),"")&lt;&gt;"")+(IFERROR(VLOOKUP(FI118,$D$116:$G$119,4,0),"")&lt;&gt;""))*((IFERROR(VLOOKUP(FK118,$B$116:$F$119,5,0),"")&lt;&gt;"")+(IFERROR(VLOOKUP(FK118,$D$116:$G$119,4,0),"")&lt;&gt;"")),IF(#REF!,"0",(#REF!+#REF!&gt;#REF!+#REF!)*(FM118&gt;FN118)+(#REF!+#REF!=#REF!+#REF!)*(FM118=FN118)+(#REF!+#REF!&lt;#REF!+#REF!)*(FM118&lt;FN118)),"")</f>
        <v/>
      </c>
      <c r="FQ118" s="188" t="str">
        <f>IF((FP118&lt;&gt;""),IF(OR(#REF!+#REF!&lt;&gt;#REF!+#REF!,PrSettings!$M$4="●"),((#REF!+#REF!-#REF!-#REF!)=(FM118-FN118))*(FP118=1),0),"")</f>
        <v/>
      </c>
      <c r="FR118" s="188" t="str">
        <f>IF((FQ118&lt;&gt;""),IF(FP118="0",0,(#REF!+#REF!=FM118)*(#REF!+#REF!=FN118)),"")</f>
        <v/>
      </c>
      <c r="FS118" s="188" t="str">
        <f>IF(FP118&lt;&gt;"",IF(#REF!,0,IF(ABS(#REF!+#REF!-#REF!-#REF!)&gt;=PrSettings!$M$7,(ABS(#REF!+#REF!-#REF!-#REF!-FM118+FN118)&lt;=1)*1,IF(AND(FP118,$F118=$G118,#REF!+#REF!&gt;=PrSettings!$M$6),(ABS(FM118-#REF!-#REF!)&lt;=1)*1,IF(AND(FP118,#REF!+#REF!+#REF!+#REF!&gt;=PrSettings!$M$8),(ABS(FM118-#REF!-#REF!)+ABS(FN118-#REF!-#REF!)&lt;=1)*1,"")))),"")</f>
        <v/>
      </c>
      <c r="FT118" s="209" t="str">
        <f t="shared" si="1689"/>
        <v/>
      </c>
      <c r="FV118" s="221"/>
      <c r="FW118" s="187" t="str">
        <f>IF(FV118="","",VLOOKUP(FV118,Language!$D$5:$E$100,2,0))</f>
        <v/>
      </c>
      <c r="FX118" s="222"/>
      <c r="FY118" s="187" t="str">
        <f>IF(FX118="","",VLOOKUP(FX118,Language!$D$5:$E$100,2,0))</f>
        <v/>
      </c>
      <c r="FZ118" s="222"/>
      <c r="GA118" s="222"/>
      <c r="GB118" s="303">
        <f>COUNTIF(FV$116:FV$119,FV118)+COUNTIF(FX$116:FX$119,FV118)</f>
        <v>0</v>
      </c>
      <c r="GC118" s="188" t="str">
        <f>IF((FZ118&lt;&gt;"")*(GA118&lt;&gt;"")*((IFERROR(VLOOKUP(FV118,$B$116:$F$119,5,0),"")&lt;&gt;"")+(IFERROR(VLOOKUP(FV118,$D$116:$G$119,4,0),"")&lt;&gt;""))*((IFERROR(VLOOKUP(FX118,$B$116:$F$119,5,0),"")&lt;&gt;"")+(IFERROR(VLOOKUP(FX118,$D$116:$G$119,4,0),"")&lt;&gt;"")),IF(#REF!,"0",(#REF!+#REF!&gt;#REF!+#REF!)*(FZ118&gt;GA118)+(#REF!+#REF!=#REF!+#REF!)*(FZ118=GA118)+(#REF!+#REF!&lt;#REF!+#REF!)*(FZ118&lt;GA118)),"")</f>
        <v/>
      </c>
      <c r="GD118" s="188" t="str">
        <f>IF((GC118&lt;&gt;""),IF(OR(#REF!+#REF!&lt;&gt;#REF!+#REF!,PrSettings!$M$4="●"),((#REF!+#REF!-#REF!-#REF!)=(FZ118-GA118))*(GC118=1),0),"")</f>
        <v/>
      </c>
      <c r="GE118" s="188" t="str">
        <f>IF((GD118&lt;&gt;""),IF(GC118="0",0,(#REF!+#REF!=FZ118)*(#REF!+#REF!=GA118)),"")</f>
        <v/>
      </c>
      <c r="GF118" s="188" t="str">
        <f>IF(GC118&lt;&gt;"",IF(#REF!,0,IF(ABS(#REF!+#REF!-#REF!-#REF!)&gt;=PrSettings!$M$7,(ABS(#REF!+#REF!-#REF!-#REF!-FZ118+GA118)&lt;=1)*1,IF(AND(GC118,$F118=$G118,#REF!+#REF!&gt;=PrSettings!$M$6),(ABS(FZ118-#REF!-#REF!)&lt;=1)*1,IF(AND(GC118,#REF!+#REF!+#REF!+#REF!&gt;=PrSettings!$M$8),(ABS(FZ118-#REF!-#REF!)+ABS(GA118-#REF!-#REF!)&lt;=1)*1,"")))),"")</f>
        <v/>
      </c>
      <c r="GG118" s="209" t="str">
        <f t="shared" si="1691"/>
        <v/>
      </c>
      <c r="GI118" s="221"/>
      <c r="GJ118" s="187" t="str">
        <f>IF(GI118="","",VLOOKUP(GI118,Language!$D$5:$E$100,2,0))</f>
        <v/>
      </c>
      <c r="GK118" s="222"/>
      <c r="GL118" s="187" t="str">
        <f>IF(GK118="","",VLOOKUP(GK118,Language!$D$5:$E$100,2,0))</f>
        <v/>
      </c>
      <c r="GM118" s="222"/>
      <c r="GN118" s="222"/>
      <c r="GO118" s="303">
        <f>COUNTIF(GI$116:GI$119,GI118)+COUNTIF(GK$116:GK$119,GI118)</f>
        <v>0</v>
      </c>
      <c r="GP118" s="188" t="str">
        <f>IF((GM118&lt;&gt;"")*(GN118&lt;&gt;"")*((IFERROR(VLOOKUP(GI118,$B$116:$F$119,5,0),"")&lt;&gt;"")+(IFERROR(VLOOKUP(GI118,$D$116:$G$119,4,0),"")&lt;&gt;""))*((IFERROR(VLOOKUP(GK118,$B$116:$F$119,5,0),"")&lt;&gt;"")+(IFERROR(VLOOKUP(GK118,$D$116:$G$119,4,0),"")&lt;&gt;"")),IF(#REF!,"0",(#REF!+#REF!&gt;#REF!+#REF!)*(GM118&gt;GN118)+(#REF!+#REF!=#REF!+#REF!)*(GM118=GN118)+(#REF!+#REF!&lt;#REF!+#REF!)*(GM118&lt;GN118)),"")</f>
        <v/>
      </c>
      <c r="GQ118" s="188" t="str">
        <f>IF((GP118&lt;&gt;""),IF(OR(#REF!+#REF!&lt;&gt;#REF!+#REF!,PrSettings!$M$4="●"),((#REF!+#REF!-#REF!-#REF!)=(GM118-GN118))*(GP118=1),0),"")</f>
        <v/>
      </c>
      <c r="GR118" s="188" t="str">
        <f>IF((GQ118&lt;&gt;""),IF(GP118="0",0,(#REF!+#REF!=GM118)*(#REF!+#REF!=GN118)),"")</f>
        <v/>
      </c>
      <c r="GS118" s="188" t="str">
        <f>IF(GP118&lt;&gt;"",IF(#REF!,0,IF(ABS(#REF!+#REF!-#REF!-#REF!)&gt;=PrSettings!$M$7,(ABS(#REF!+#REF!-#REF!-#REF!-GM118+GN118)&lt;=1)*1,IF(AND(GP118,$F118=$G118,#REF!+#REF!&gt;=PrSettings!$M$6),(ABS(GM118-#REF!-#REF!)&lt;=1)*1,IF(AND(GP118,#REF!+#REF!+#REF!+#REF!&gt;=PrSettings!$M$8),(ABS(GM118-#REF!-#REF!)+ABS(GN118-#REF!-#REF!)&lt;=1)*1,"")))),"")</f>
        <v/>
      </c>
      <c r="GT118" s="209" t="str">
        <f t="shared" si="1693"/>
        <v/>
      </c>
      <c r="GV118" s="221"/>
      <c r="GW118" s="187" t="str">
        <f>IF(GV118="","",VLOOKUP(GV118,Language!$D$5:$E$100,2,0))</f>
        <v/>
      </c>
      <c r="GX118" s="222"/>
      <c r="GY118" s="187" t="str">
        <f>IF(GX118="","",VLOOKUP(GX118,Language!$D$5:$E$100,2,0))</f>
        <v/>
      </c>
      <c r="GZ118" s="222"/>
      <c r="HA118" s="222"/>
      <c r="HB118" s="303">
        <f>COUNTIF(GV$116:GV$119,GV118)+COUNTIF(GX$116:GX$119,GV118)</f>
        <v>0</v>
      </c>
      <c r="HC118" s="188" t="str">
        <f>IF((GZ118&lt;&gt;"")*(HA118&lt;&gt;"")*((IFERROR(VLOOKUP(GV118,$B$116:$F$119,5,0),"")&lt;&gt;"")+(IFERROR(VLOOKUP(GV118,$D$116:$G$119,4,0),"")&lt;&gt;""))*((IFERROR(VLOOKUP(GX118,$B$116:$F$119,5,0),"")&lt;&gt;"")+(IFERROR(VLOOKUP(GX118,$D$116:$G$119,4,0),"")&lt;&gt;"")),IF(#REF!,"0",(#REF!+#REF!&gt;#REF!+#REF!)*(GZ118&gt;HA118)+(#REF!+#REF!=#REF!+#REF!)*(GZ118=HA118)+(#REF!+#REF!&lt;#REF!+#REF!)*(GZ118&lt;HA118)),"")</f>
        <v/>
      </c>
      <c r="HD118" s="188" t="str">
        <f>IF((HC118&lt;&gt;""),IF(OR(#REF!+#REF!&lt;&gt;#REF!+#REF!,PrSettings!$M$4="●"),((#REF!+#REF!-#REF!-#REF!)=(GZ118-HA118))*(HC118=1),0),"")</f>
        <v/>
      </c>
      <c r="HE118" s="188" t="str">
        <f>IF((HD118&lt;&gt;""),IF(HC118="0",0,(#REF!+#REF!=GZ118)*(#REF!+#REF!=HA118)),"")</f>
        <v/>
      </c>
      <c r="HF118" s="188" t="str">
        <f>IF(HC118&lt;&gt;"",IF(#REF!,0,IF(ABS(#REF!+#REF!-#REF!-#REF!)&gt;=PrSettings!$M$7,(ABS(#REF!+#REF!-#REF!-#REF!-GZ118+HA118)&lt;=1)*1,IF(AND(HC118,$F118=$G118,#REF!+#REF!&gt;=PrSettings!$M$6),(ABS(GZ118-#REF!-#REF!)&lt;=1)*1,IF(AND(HC118,#REF!+#REF!+#REF!+#REF!&gt;=PrSettings!$M$8),(ABS(GZ118-#REF!-#REF!)+ABS(HA118-#REF!-#REF!)&lt;=1)*1,"")))),"")</f>
        <v/>
      </c>
      <c r="HG118" s="209" t="str">
        <f t="shared" si="1695"/>
        <v/>
      </c>
      <c r="HI118" s="221"/>
      <c r="HJ118" s="187" t="str">
        <f>IF(HI118="","",VLOOKUP(HI118,Language!$D$5:$E$100,2,0))</f>
        <v/>
      </c>
      <c r="HK118" s="222"/>
      <c r="HL118" s="187" t="str">
        <f>IF(HK118="","",VLOOKUP(HK118,Language!$D$5:$E$100,2,0))</f>
        <v/>
      </c>
      <c r="HM118" s="222"/>
      <c r="HN118" s="222"/>
      <c r="HO118" s="303">
        <f>COUNTIF(HI$116:HI$119,HI118)+COUNTIF(HK$116:HK$119,HI118)</f>
        <v>0</v>
      </c>
      <c r="HP118" s="188" t="str">
        <f>IF((HM118&lt;&gt;"")*(HN118&lt;&gt;"")*((IFERROR(VLOOKUP(HI118,$B$116:$F$119,5,0),"")&lt;&gt;"")+(IFERROR(VLOOKUP(HI118,$D$116:$G$119,4,0),"")&lt;&gt;""))*((IFERROR(VLOOKUP(HK118,$B$116:$F$119,5,0),"")&lt;&gt;"")+(IFERROR(VLOOKUP(HK118,$D$116:$G$119,4,0),"")&lt;&gt;"")),IF(#REF!,"0",(#REF!+#REF!&gt;#REF!+#REF!)*(HM118&gt;HN118)+(#REF!+#REF!=#REF!+#REF!)*(HM118=HN118)+(#REF!+#REF!&lt;#REF!+#REF!)*(HM118&lt;HN118)),"")</f>
        <v/>
      </c>
      <c r="HQ118" s="188" t="str">
        <f>IF((HP118&lt;&gt;""),IF(OR(#REF!+#REF!&lt;&gt;#REF!+#REF!,PrSettings!$M$4="●"),((#REF!+#REF!-#REF!-#REF!)=(HM118-HN118))*(HP118=1),0),"")</f>
        <v/>
      </c>
      <c r="HR118" s="188" t="str">
        <f>IF((HQ118&lt;&gt;""),IF(HP118="0",0,(#REF!+#REF!=HM118)*(#REF!+#REF!=HN118)),"")</f>
        <v/>
      </c>
      <c r="HS118" s="188" t="str">
        <f>IF(HP118&lt;&gt;"",IF(#REF!,0,IF(ABS(#REF!+#REF!-#REF!-#REF!)&gt;=PrSettings!$M$7,(ABS(#REF!+#REF!-#REF!-#REF!-HM118+HN118)&lt;=1)*1,IF(AND(HP118,$F118=$G118,#REF!+#REF!&gt;=PrSettings!$M$6),(ABS(HM118-#REF!-#REF!)&lt;=1)*1,IF(AND(HP118,#REF!+#REF!+#REF!+#REF!&gt;=PrSettings!$M$8),(ABS(HM118-#REF!-#REF!)+ABS(HN118-#REF!-#REF!)&lt;=1)*1,"")))),"")</f>
        <v/>
      </c>
      <c r="HT118" s="209" t="str">
        <f t="shared" si="1697"/>
        <v/>
      </c>
      <c r="HV118" s="221"/>
      <c r="HW118" s="187" t="str">
        <f>IF(HV118="","",VLOOKUP(HV118,Language!$D$5:$E$100,2,0))</f>
        <v/>
      </c>
      <c r="HX118" s="222"/>
      <c r="HY118" s="187" t="str">
        <f>IF(HX118="","",VLOOKUP(HX118,Language!$D$5:$E$100,2,0))</f>
        <v/>
      </c>
      <c r="HZ118" s="222"/>
      <c r="IA118" s="222"/>
      <c r="IB118" s="303">
        <f>COUNTIF(HV$116:HV$119,HV118)+COUNTIF(HX$116:HX$119,HV118)</f>
        <v>0</v>
      </c>
      <c r="IC118" s="188" t="str">
        <f>IF((HZ118&lt;&gt;"")*(IA118&lt;&gt;"")*((IFERROR(VLOOKUP(HV118,$B$116:$F$119,5,0),"")&lt;&gt;"")+(IFERROR(VLOOKUP(HV118,$D$116:$G$119,4,0),"")&lt;&gt;""))*((IFERROR(VLOOKUP(HX118,$B$116:$F$119,5,0),"")&lt;&gt;"")+(IFERROR(VLOOKUP(HX118,$D$116:$G$119,4,0),"")&lt;&gt;"")),IF(#REF!,"0",(#REF!+#REF!&gt;#REF!+#REF!)*(HZ118&gt;IA118)+(#REF!+#REF!=#REF!+#REF!)*(HZ118=IA118)+(#REF!+#REF!&lt;#REF!+#REF!)*(HZ118&lt;IA118)),"")</f>
        <v/>
      </c>
      <c r="ID118" s="188" t="str">
        <f>IF((IC118&lt;&gt;""),IF(OR(#REF!+#REF!&lt;&gt;#REF!+#REF!,PrSettings!$M$4="●"),((#REF!+#REF!-#REF!-#REF!)=(HZ118-IA118))*(IC118=1),0),"")</f>
        <v/>
      </c>
      <c r="IE118" s="188" t="str">
        <f>IF((ID118&lt;&gt;""),IF(IC118="0",0,(#REF!+#REF!=HZ118)*(#REF!+#REF!=IA118)),"")</f>
        <v/>
      </c>
      <c r="IF118" s="188" t="str">
        <f>IF(IC118&lt;&gt;"",IF(#REF!,0,IF(ABS(#REF!+#REF!-#REF!-#REF!)&gt;=PrSettings!$M$7,(ABS(#REF!+#REF!-#REF!-#REF!-HZ118+IA118)&lt;=1)*1,IF(AND(IC118,$F118=$G118,#REF!+#REF!&gt;=PrSettings!$M$6),(ABS(HZ118-#REF!-#REF!)&lt;=1)*1,IF(AND(IC118,#REF!+#REF!+#REF!+#REF!&gt;=PrSettings!$M$8),(ABS(HZ118-#REF!-#REF!)+ABS(IA118-#REF!-#REF!)&lt;=1)*1,"")))),"")</f>
        <v/>
      </c>
      <c r="IG118" s="209" t="str">
        <f t="shared" si="1699"/>
        <v/>
      </c>
      <c r="II118" s="221"/>
      <c r="IJ118" s="187" t="str">
        <f>IF(II118="","",VLOOKUP(II118,Language!$D$5:$E$100,2,0))</f>
        <v/>
      </c>
      <c r="IK118" s="222"/>
      <c r="IL118" s="187" t="str">
        <f>IF(IK118="","",VLOOKUP(IK118,Language!$D$5:$E$100,2,0))</f>
        <v/>
      </c>
      <c r="IM118" s="222"/>
      <c r="IN118" s="222"/>
      <c r="IO118" s="303">
        <f>COUNTIF(II$116:II$119,II118)+COUNTIF(IK$116:IK$119,II118)</f>
        <v>0</v>
      </c>
      <c r="IP118" s="188" t="str">
        <f>IF((IM118&lt;&gt;"")*(IN118&lt;&gt;"")*((IFERROR(VLOOKUP(II118,$B$116:$F$119,5,0),"")&lt;&gt;"")+(IFERROR(VLOOKUP(II118,$D$116:$G$119,4,0),"")&lt;&gt;""))*((IFERROR(VLOOKUP(IK118,$B$116:$F$119,5,0),"")&lt;&gt;"")+(IFERROR(VLOOKUP(IK118,$D$116:$G$119,4,0),"")&lt;&gt;"")),IF(#REF!,"0",(#REF!+#REF!&gt;#REF!+#REF!)*(IM118&gt;IN118)+(#REF!+#REF!=#REF!+#REF!)*(IM118=IN118)+(#REF!+#REF!&lt;#REF!+#REF!)*(IM118&lt;IN118)),"")</f>
        <v/>
      </c>
      <c r="IQ118" s="188" t="str">
        <f>IF((IP118&lt;&gt;""),IF(OR(#REF!+#REF!&lt;&gt;#REF!+#REF!,PrSettings!$M$4="●"),((#REF!+#REF!-#REF!-#REF!)=(IM118-IN118))*(IP118=1),0),"")</f>
        <v/>
      </c>
      <c r="IR118" s="188" t="str">
        <f>IF((IQ118&lt;&gt;""),IF(IP118="0",0,(#REF!+#REF!=IM118)*(#REF!+#REF!=IN118)),"")</f>
        <v/>
      </c>
      <c r="IS118" s="188" t="str">
        <f>IF(IP118&lt;&gt;"",IF(#REF!,0,IF(ABS(#REF!+#REF!-#REF!-#REF!)&gt;=PrSettings!$M$7,(ABS(#REF!+#REF!-#REF!-#REF!-IM118+IN118)&lt;=1)*1,IF(AND(IP118,$F118=$G118,#REF!+#REF!&gt;=PrSettings!$M$6),(ABS(IM118-#REF!-#REF!)&lt;=1)*1,IF(AND(IP118,#REF!+#REF!+#REF!+#REF!&gt;=PrSettings!$M$8),(ABS(IM118-#REF!-#REF!)+ABS(IN118-#REF!-#REF!)&lt;=1)*1,"")))),"")</f>
        <v/>
      </c>
      <c r="IT118" s="209" t="str">
        <f t="shared" si="1701"/>
        <v/>
      </c>
      <c r="IV118" s="221"/>
      <c r="IW118" s="187" t="str">
        <f>IF(IV118="","",VLOOKUP(IV118,Language!$D$5:$E$100,2,0))</f>
        <v/>
      </c>
      <c r="IX118" s="222"/>
      <c r="IY118" s="187" t="str">
        <f>IF(IX118="","",VLOOKUP(IX118,Language!$D$5:$E$100,2,0))</f>
        <v/>
      </c>
      <c r="IZ118" s="222"/>
      <c r="JA118" s="222"/>
      <c r="JB118" s="303">
        <f>COUNTIF(IV$116:IV$119,IV118)+COUNTIF(IX$116:IX$119,IV118)</f>
        <v>0</v>
      </c>
      <c r="JC118" s="188" t="str">
        <f>IF((IZ118&lt;&gt;"")*(JA118&lt;&gt;"")*((IFERROR(VLOOKUP(IV118,$B$116:$F$119,5,0),"")&lt;&gt;"")+(IFERROR(VLOOKUP(IV118,$D$116:$G$119,4,0),"")&lt;&gt;""))*((IFERROR(VLOOKUP(IX118,$B$116:$F$119,5,0),"")&lt;&gt;"")+(IFERROR(VLOOKUP(IX118,$D$116:$G$119,4,0),"")&lt;&gt;"")),IF(#REF!,"0",(#REF!+#REF!&gt;#REF!+#REF!)*(IZ118&gt;JA118)+(#REF!+#REF!=#REF!+#REF!)*(IZ118=JA118)+(#REF!+#REF!&lt;#REF!+#REF!)*(IZ118&lt;JA118)),"")</f>
        <v/>
      </c>
      <c r="JD118" s="188" t="str">
        <f>IF((JC118&lt;&gt;""),IF(OR(#REF!+#REF!&lt;&gt;#REF!+#REF!,PrSettings!$M$4="●"),((#REF!+#REF!-#REF!-#REF!)=(IZ118-JA118))*(JC118=1),0),"")</f>
        <v/>
      </c>
      <c r="JE118" s="188" t="str">
        <f>IF((JD118&lt;&gt;""),IF(JC118="0",0,(#REF!+#REF!=IZ118)*(#REF!+#REF!=JA118)),"")</f>
        <v/>
      </c>
      <c r="JF118" s="188" t="str">
        <f>IF(JC118&lt;&gt;"",IF(#REF!,0,IF(ABS(#REF!+#REF!-#REF!-#REF!)&gt;=PrSettings!$M$7,(ABS(#REF!+#REF!-#REF!-#REF!-IZ118+JA118)&lt;=1)*1,IF(AND(JC118,$F118=$G118,#REF!+#REF!&gt;=PrSettings!$M$6),(ABS(IZ118-#REF!-#REF!)&lt;=1)*1,IF(AND(JC118,#REF!+#REF!+#REF!+#REF!&gt;=PrSettings!$M$8),(ABS(IZ118-#REF!-#REF!)+ABS(JA118-#REF!-#REF!)&lt;=1)*1,"")))),"")</f>
        <v/>
      </c>
      <c r="JG118" s="209" t="str">
        <f t="shared" si="1703"/>
        <v/>
      </c>
      <c r="JI118" s="221"/>
      <c r="JJ118" s="187" t="str">
        <f>IF(JI118="","",VLOOKUP(JI118,Language!$D$5:$E$100,2,0))</f>
        <v/>
      </c>
      <c r="JK118" s="222"/>
      <c r="JL118" s="187" t="str">
        <f>IF(JK118="","",VLOOKUP(JK118,Language!$D$5:$E$100,2,0))</f>
        <v/>
      </c>
      <c r="JM118" s="222"/>
      <c r="JN118" s="222"/>
      <c r="JO118" s="303">
        <f>COUNTIF(JI$116:JI$119,JI118)+COUNTIF(JK$116:JK$119,JI118)</f>
        <v>0</v>
      </c>
      <c r="JP118" s="188" t="str">
        <f>IF((JM118&lt;&gt;"")*(JN118&lt;&gt;"")*((IFERROR(VLOOKUP(JI118,$B$116:$F$119,5,0),"")&lt;&gt;"")+(IFERROR(VLOOKUP(JI118,$D$116:$G$119,4,0),"")&lt;&gt;""))*((IFERROR(VLOOKUP(JK118,$B$116:$F$119,5,0),"")&lt;&gt;"")+(IFERROR(VLOOKUP(JK118,$D$116:$G$119,4,0),"")&lt;&gt;"")),IF(#REF!,"0",(#REF!+#REF!&gt;#REF!+#REF!)*(JM118&gt;JN118)+(#REF!+#REF!=#REF!+#REF!)*(JM118=JN118)+(#REF!+#REF!&lt;#REF!+#REF!)*(JM118&lt;JN118)),"")</f>
        <v/>
      </c>
      <c r="JQ118" s="188" t="str">
        <f>IF((JP118&lt;&gt;""),IF(OR(#REF!+#REF!&lt;&gt;#REF!+#REF!,PrSettings!$M$4="●"),((#REF!+#REF!-#REF!-#REF!)=(JM118-JN118))*(JP118=1),0),"")</f>
        <v/>
      </c>
      <c r="JR118" s="188" t="str">
        <f>IF((JQ118&lt;&gt;""),IF(JP118="0",0,(#REF!+#REF!=JM118)*(#REF!+#REF!=JN118)),"")</f>
        <v/>
      </c>
      <c r="JS118" s="188" t="str">
        <f>IF(JP118&lt;&gt;"",IF(#REF!,0,IF(ABS(#REF!+#REF!-#REF!-#REF!)&gt;=PrSettings!$M$7,(ABS(#REF!+#REF!-#REF!-#REF!-JM118+JN118)&lt;=1)*1,IF(AND(JP118,$F118=$G118,#REF!+#REF!&gt;=PrSettings!$M$6),(ABS(JM118-#REF!-#REF!)&lt;=1)*1,IF(AND(JP118,#REF!+#REF!+#REF!+#REF!&gt;=PrSettings!$M$8),(ABS(JM118-#REF!-#REF!)+ABS(JN118-#REF!-#REF!)&lt;=1)*1,"")))),"")</f>
        <v/>
      </c>
      <c r="JT118" s="209" t="str">
        <f t="shared" si="1705"/>
        <v/>
      </c>
      <c r="JV118" s="221"/>
      <c r="JW118" s="187" t="str">
        <f>IF(JV118="","",VLOOKUP(JV118,Language!$D$5:$E$100,2,0))</f>
        <v/>
      </c>
      <c r="JX118" s="222"/>
      <c r="JY118" s="187" t="str">
        <f>IF(JX118="","",VLOOKUP(JX118,Language!$D$5:$E$100,2,0))</f>
        <v/>
      </c>
      <c r="JZ118" s="222"/>
      <c r="KA118" s="222"/>
      <c r="KB118" s="303">
        <f>COUNTIF(JV$116:JV$119,JV118)+COUNTIF(JX$116:JX$119,JV118)</f>
        <v>0</v>
      </c>
      <c r="KC118" s="188" t="str">
        <f>IF((JZ118&lt;&gt;"")*(KA118&lt;&gt;"")*((IFERROR(VLOOKUP(JV118,$B$116:$F$119,5,0),"")&lt;&gt;"")+(IFERROR(VLOOKUP(JV118,$D$116:$G$119,4,0),"")&lt;&gt;""))*((IFERROR(VLOOKUP(JX118,$B$116:$F$119,5,0),"")&lt;&gt;"")+(IFERROR(VLOOKUP(JX118,$D$116:$G$119,4,0),"")&lt;&gt;"")),IF(#REF!,"0",(#REF!+#REF!&gt;#REF!+#REF!)*(JZ118&gt;KA118)+(#REF!+#REF!=#REF!+#REF!)*(JZ118=KA118)+(#REF!+#REF!&lt;#REF!+#REF!)*(JZ118&lt;KA118)),"")</f>
        <v/>
      </c>
      <c r="KD118" s="188" t="str">
        <f>IF((KC118&lt;&gt;""),IF(OR(#REF!+#REF!&lt;&gt;#REF!+#REF!,PrSettings!$M$4="●"),((#REF!+#REF!-#REF!-#REF!)=(JZ118-KA118))*(KC118=1),0),"")</f>
        <v/>
      </c>
      <c r="KE118" s="188" t="str">
        <f>IF((KD118&lt;&gt;""),IF(KC118="0",0,(#REF!+#REF!=JZ118)*(#REF!+#REF!=KA118)),"")</f>
        <v/>
      </c>
      <c r="KF118" s="188" t="str">
        <f>IF(KC118&lt;&gt;"",IF(#REF!,0,IF(ABS(#REF!+#REF!-#REF!-#REF!)&gt;=PrSettings!$M$7,(ABS(#REF!+#REF!-#REF!-#REF!-JZ118+KA118)&lt;=1)*1,IF(AND(KC118,$F118=$G118,#REF!+#REF!&gt;=PrSettings!$M$6),(ABS(JZ118-#REF!-#REF!)&lt;=1)*1,IF(AND(KC118,#REF!+#REF!+#REF!+#REF!&gt;=PrSettings!$M$8),(ABS(JZ118-#REF!-#REF!)+ABS(KA118-#REF!-#REF!)&lt;=1)*1,"")))),"")</f>
        <v/>
      </c>
      <c r="KG118" s="209" t="str">
        <f t="shared" si="1707"/>
        <v/>
      </c>
      <c r="KI118" s="221"/>
      <c r="KJ118" s="187" t="str">
        <f>IF(KI118="","",VLOOKUP(KI118,Language!$D$5:$E$100,2,0))</f>
        <v/>
      </c>
      <c r="KK118" s="222"/>
      <c r="KL118" s="187" t="str">
        <f>IF(KK118="","",VLOOKUP(KK118,Language!$D$5:$E$100,2,0))</f>
        <v/>
      </c>
      <c r="KM118" s="222"/>
      <c r="KN118" s="222"/>
      <c r="KO118" s="303">
        <f>COUNTIF(KI$116:KI$119,KI118)+COUNTIF(KK$116:KK$119,KI118)</f>
        <v>0</v>
      </c>
      <c r="KP118" s="188" t="str">
        <f>IF((KM118&lt;&gt;"")*(KN118&lt;&gt;"")*((IFERROR(VLOOKUP(KI118,$B$116:$F$119,5,0),"")&lt;&gt;"")+(IFERROR(VLOOKUP(KI118,$D$116:$G$119,4,0),"")&lt;&gt;""))*((IFERROR(VLOOKUP(KK118,$B$116:$F$119,5,0),"")&lt;&gt;"")+(IFERROR(VLOOKUP(KK118,$D$116:$G$119,4,0),"")&lt;&gt;"")),IF(#REF!,"0",(#REF!+#REF!&gt;#REF!+#REF!)*(KM118&gt;KN118)+(#REF!+#REF!=#REF!+#REF!)*(KM118=KN118)+(#REF!+#REF!&lt;#REF!+#REF!)*(KM118&lt;KN118)),"")</f>
        <v/>
      </c>
      <c r="KQ118" s="188" t="str">
        <f>IF((KP118&lt;&gt;""),IF(OR(#REF!+#REF!&lt;&gt;#REF!+#REF!,PrSettings!$M$4="●"),((#REF!+#REF!-#REF!-#REF!)=(KM118-KN118))*(KP118=1),0),"")</f>
        <v/>
      </c>
      <c r="KR118" s="188" t="str">
        <f>IF((KQ118&lt;&gt;""),IF(KP118="0",0,(#REF!+#REF!=KM118)*(#REF!+#REF!=KN118)),"")</f>
        <v/>
      </c>
      <c r="KS118" s="188" t="str">
        <f>IF(KP118&lt;&gt;"",IF(#REF!,0,IF(ABS(#REF!+#REF!-#REF!-#REF!)&gt;=PrSettings!$M$7,(ABS(#REF!+#REF!-#REF!-#REF!-KM118+KN118)&lt;=1)*1,IF(AND(KP118,$F118=$G118,#REF!+#REF!&gt;=PrSettings!$M$6),(ABS(KM118-#REF!-#REF!)&lt;=1)*1,IF(AND(KP118,#REF!+#REF!+#REF!+#REF!&gt;=PrSettings!$M$8),(ABS(KM118-#REF!-#REF!)+ABS(KN118-#REF!-#REF!)&lt;=1)*1,"")))),"")</f>
        <v/>
      </c>
      <c r="KT118" s="209" t="str">
        <f t="shared" si="1709"/>
        <v/>
      </c>
      <c r="KV118" s="221"/>
      <c r="KW118" s="187" t="str">
        <f>IF(KV118="","",VLOOKUP(KV118,Language!$D$5:$E$100,2,0))</f>
        <v/>
      </c>
      <c r="KX118" s="222"/>
      <c r="KY118" s="187" t="str">
        <f>IF(KX118="","",VLOOKUP(KX118,Language!$D$5:$E$100,2,0))</f>
        <v/>
      </c>
      <c r="KZ118" s="222"/>
      <c r="LA118" s="222"/>
      <c r="LB118" s="303">
        <f>COUNTIF(KV$116:KV$119,KV118)+COUNTIF(KX$116:KX$119,KV118)</f>
        <v>0</v>
      </c>
      <c r="LC118" s="188" t="str">
        <f>IF((KZ118&lt;&gt;"")*(LA118&lt;&gt;"")*((IFERROR(VLOOKUP(KV118,$B$116:$F$119,5,0),"")&lt;&gt;"")+(IFERROR(VLOOKUP(KV118,$D$116:$G$119,4,0),"")&lt;&gt;""))*((IFERROR(VLOOKUP(KX118,$B$116:$F$119,5,0),"")&lt;&gt;"")+(IFERROR(VLOOKUP(KX118,$D$116:$G$119,4,0),"")&lt;&gt;"")),IF(#REF!,"0",(#REF!+#REF!&gt;#REF!+#REF!)*(KZ118&gt;LA118)+(#REF!+#REF!=#REF!+#REF!)*(KZ118=LA118)+(#REF!+#REF!&lt;#REF!+#REF!)*(KZ118&lt;LA118)),"")</f>
        <v/>
      </c>
      <c r="LD118" s="188" t="str">
        <f>IF((LC118&lt;&gt;""),IF(OR(#REF!+#REF!&lt;&gt;#REF!+#REF!,PrSettings!$M$4="●"),((#REF!+#REF!-#REF!-#REF!)=(KZ118-LA118))*(LC118=1),0),"")</f>
        <v/>
      </c>
      <c r="LE118" s="188" t="str">
        <f>IF((LD118&lt;&gt;""),IF(LC118="0",0,(#REF!+#REF!=KZ118)*(#REF!+#REF!=LA118)),"")</f>
        <v/>
      </c>
      <c r="LF118" s="188" t="str">
        <f>IF(LC118&lt;&gt;"",IF(#REF!,0,IF(ABS(#REF!+#REF!-#REF!-#REF!)&gt;=PrSettings!$M$7,(ABS(#REF!+#REF!-#REF!-#REF!-KZ118+LA118)&lt;=1)*1,IF(AND(LC118,$F118=$G118,#REF!+#REF!&gt;=PrSettings!$M$6),(ABS(KZ118-#REF!-#REF!)&lt;=1)*1,IF(AND(LC118,#REF!+#REF!+#REF!+#REF!&gt;=PrSettings!$M$8),(ABS(KZ118-#REF!-#REF!)+ABS(LA118-#REF!-#REF!)&lt;=1)*1,"")))),"")</f>
        <v/>
      </c>
      <c r="LG118" s="209" t="str">
        <f t="shared" si="1711"/>
        <v/>
      </c>
      <c r="LI118" s="221"/>
      <c r="LJ118" s="187" t="str">
        <f>IF(LI118="","",VLOOKUP(LI118,Language!$D$5:$E$100,2,0))</f>
        <v/>
      </c>
      <c r="LK118" s="222"/>
      <c r="LL118" s="187" t="str">
        <f>IF(LK118="","",VLOOKUP(LK118,Language!$D$5:$E$100,2,0))</f>
        <v/>
      </c>
      <c r="LM118" s="222"/>
      <c r="LN118" s="222"/>
      <c r="LO118" s="303">
        <f>COUNTIF(LI$116:LI$119,LI118)+COUNTIF(LK$116:LK$119,LI118)</f>
        <v>0</v>
      </c>
      <c r="LP118" s="188" t="str">
        <f>IF((LM118&lt;&gt;"")*(LN118&lt;&gt;"")*((IFERROR(VLOOKUP(LI118,$B$116:$F$119,5,0),"")&lt;&gt;"")+(IFERROR(VLOOKUP(LI118,$D$116:$G$119,4,0),"")&lt;&gt;""))*((IFERROR(VLOOKUP(LK118,$B$116:$F$119,5,0),"")&lt;&gt;"")+(IFERROR(VLOOKUP(LK118,$D$116:$G$119,4,0),"")&lt;&gt;"")),IF(#REF!,"0",(#REF!+#REF!&gt;#REF!+#REF!)*(LM118&gt;LN118)+(#REF!+#REF!=#REF!+#REF!)*(LM118=LN118)+(#REF!+#REF!&lt;#REF!+#REF!)*(LM118&lt;LN118)),"")</f>
        <v/>
      </c>
      <c r="LQ118" s="188" t="str">
        <f>IF((LP118&lt;&gt;""),IF(OR(#REF!+#REF!&lt;&gt;#REF!+#REF!,PrSettings!$M$4="●"),((#REF!+#REF!-#REF!-#REF!)=(LM118-LN118))*(LP118=1),0),"")</f>
        <v/>
      </c>
      <c r="LR118" s="188" t="str">
        <f>IF((LQ118&lt;&gt;""),IF(LP118="0",0,(#REF!+#REF!=LM118)*(#REF!+#REF!=LN118)),"")</f>
        <v/>
      </c>
      <c r="LS118" s="188" t="str">
        <f>IF(LP118&lt;&gt;"",IF(#REF!,0,IF(ABS(#REF!+#REF!-#REF!-#REF!)&gt;=PrSettings!$M$7,(ABS(#REF!+#REF!-#REF!-#REF!-LM118+LN118)&lt;=1)*1,IF(AND(LP118,$F118=$G118,#REF!+#REF!&gt;=PrSettings!$M$6),(ABS(LM118-#REF!-#REF!)&lt;=1)*1,IF(AND(LP118,#REF!+#REF!+#REF!+#REF!&gt;=PrSettings!$M$8),(ABS(LM118-#REF!-#REF!)+ABS(LN118-#REF!-#REF!)&lt;=1)*1,"")))),"")</f>
        <v/>
      </c>
      <c r="LT118" s="209" t="str">
        <f t="shared" si="1713"/>
        <v/>
      </c>
      <c r="LV118" s="221"/>
      <c r="LW118" s="187" t="str">
        <f>IF(LV118="","",VLOOKUP(LV118,Language!$D$5:$E$100,2,0))</f>
        <v/>
      </c>
      <c r="LX118" s="222"/>
      <c r="LY118" s="187" t="str">
        <f>IF(LX118="","",VLOOKUP(LX118,Language!$D$5:$E$100,2,0))</f>
        <v/>
      </c>
      <c r="LZ118" s="222"/>
      <c r="MA118" s="222"/>
      <c r="MB118" s="303">
        <f>COUNTIF(LV$116:LV$119,LV118)+COUNTIF(LX$116:LX$119,LV118)</f>
        <v>0</v>
      </c>
      <c r="MC118" s="188" t="str">
        <f>IF((LZ118&lt;&gt;"")*(MA118&lt;&gt;"")*((IFERROR(VLOOKUP(LV118,$B$116:$F$119,5,0),"")&lt;&gt;"")+(IFERROR(VLOOKUP(LV118,$D$116:$G$119,4,0),"")&lt;&gt;""))*((IFERROR(VLOOKUP(LX118,$B$116:$F$119,5,0),"")&lt;&gt;"")+(IFERROR(VLOOKUP(LX118,$D$116:$G$119,4,0),"")&lt;&gt;"")),IF(#REF!,"0",(#REF!+#REF!&gt;#REF!+#REF!)*(LZ118&gt;MA118)+(#REF!+#REF!=#REF!+#REF!)*(LZ118=MA118)+(#REF!+#REF!&lt;#REF!+#REF!)*(LZ118&lt;MA118)),"")</f>
        <v/>
      </c>
      <c r="MD118" s="188" t="str">
        <f>IF((MC118&lt;&gt;""),IF(OR(#REF!+#REF!&lt;&gt;#REF!+#REF!,PrSettings!$M$4="●"),((#REF!+#REF!-#REF!-#REF!)=(LZ118-MA118))*(MC118=1),0),"")</f>
        <v/>
      </c>
      <c r="ME118" s="188" t="str">
        <f>IF((MD118&lt;&gt;""),IF(MC118="0",0,(#REF!+#REF!=LZ118)*(#REF!+#REF!=MA118)),"")</f>
        <v/>
      </c>
      <c r="MF118" s="188" t="str">
        <f>IF(MC118&lt;&gt;"",IF(#REF!,0,IF(ABS(#REF!+#REF!-#REF!-#REF!)&gt;=PrSettings!$M$7,(ABS(#REF!+#REF!-#REF!-#REF!-LZ118+MA118)&lt;=1)*1,IF(AND(MC118,$F118=$G118,#REF!+#REF!&gt;=PrSettings!$M$6),(ABS(LZ118-#REF!-#REF!)&lt;=1)*1,IF(AND(MC118,#REF!+#REF!+#REF!+#REF!&gt;=PrSettings!$M$8),(ABS(LZ118-#REF!-#REF!)+ABS(MA118-#REF!-#REF!)&lt;=1)*1,"")))),"")</f>
        <v/>
      </c>
      <c r="MG118" s="209" t="str">
        <f t="shared" si="1715"/>
        <v/>
      </c>
    </row>
    <row r="119" spans="1:345">
      <c r="B119" s="186" t="str">
        <f>IF(C119="","",INDEX(Groups!$C$7:$C$65,MATCH(C119,Groups!$D$7:$D$65,0)))</f>
        <v/>
      </c>
      <c r="C119" s="187" t="str">
        <f>'World Cup'!$U$70</f>
        <v/>
      </c>
      <c r="D119" s="188" t="str">
        <f>IF(E119="","",INDEX(Groups!$C$7:$C$65,MATCH(E119,Groups!$D$7:$D$65,0)))</f>
        <v/>
      </c>
      <c r="E119" s="187" t="str">
        <f>'World Cup'!$W$70</f>
        <v/>
      </c>
      <c r="F119" s="189" t="str">
        <f>IF(AND('World Cup'!$U$71&lt;&gt;"",'World Cup'!$W$71&lt;&gt;""),'World Cup'!$U$71,"")</f>
        <v/>
      </c>
      <c r="G119" s="190" t="str">
        <f>IF(AND('World Cup'!$U$71&lt;&gt;"",'World Cup'!$W$71&lt;&gt;""),'World Cup'!$W$71,"")</f>
        <v/>
      </c>
      <c r="I119" s="221"/>
      <c r="J119" s="187" t="str">
        <f>IF(I119="","",VLOOKUP(I119,Language!$D$5:$E$100,2,0))</f>
        <v/>
      </c>
      <c r="K119" s="222"/>
      <c r="L119" s="187" t="str">
        <f>IF(K119="","",VLOOKUP(K119,Language!$D$5:$E$100,2,0))</f>
        <v/>
      </c>
      <c r="M119" s="222"/>
      <c r="N119" s="222"/>
      <c r="O119" s="303">
        <f>COUNTIF(I$116:I$119,I119)+COUNTIF(K$116:K$119,I119)</f>
        <v>0</v>
      </c>
      <c r="P119" s="188" t="str">
        <f>IF((M119&lt;&gt;"")*(N119&lt;&gt;"")*((IFERROR(VLOOKUP(I119,$B$116:$F$119,5,0),"")&lt;&gt;"")+(IFERROR(VLOOKUP(I119,$D$116:$G$119,4,0),"")&lt;&gt;""))*((IFERROR(VLOOKUP(K119,$B$116:$F$119,5,0),"")&lt;&gt;"")+(IFERROR(VLOOKUP(K119,$D$116:$G$119,4,0),"")&lt;&gt;"")),IF(#REF!,"0",(#REF!+#REF!&gt;#REF!+#REF!)*(M119&gt;N119)+(#REF!+#REF!=#REF!+#REF!)*(M119=N119)+(#REF!+#REF!&lt;#REF!+#REF!)*(M119&lt;N119)),"")</f>
        <v/>
      </c>
      <c r="Q119" s="188" t="str">
        <f>IF((P119&lt;&gt;""),IF(OR(#REF!+#REF!&lt;&gt;#REF!+#REF!,PrSettings!$M$4="●"),((#REF!+#REF!-#REF!-#REF!)=(M119-N119))*(P119=1),0),"")</f>
        <v/>
      </c>
      <c r="R119" s="188" t="str">
        <f>IF((Q119&lt;&gt;""),IF(P119="0",0,(#REF!+#REF!=M119)*(#REF!+#REF!=N119)),"")</f>
        <v/>
      </c>
      <c r="S119" s="188" t="str">
        <f>IF(P119&lt;&gt;"",IF(#REF!,0,IF(ABS(#REF!+#REF!-#REF!-#REF!)&gt;=PrSettings!$M$7,(ABS(#REF!+#REF!-#REF!-#REF!-M119+N119)&lt;=1)*1,IF(AND(P119,$F119=$G119,#REF!+#REF!&gt;=PrSettings!$M$6),(ABS(M119-#REF!-#REF!)&lt;=1)*1,IF(AND(P119,#REF!+#REF!+#REF!+#REF!&gt;=PrSettings!$M$8),(ABS(M119-#REF!-#REF!)+ABS(N119-#REF!-#REF!)&lt;=1)*1,"")))),"")</f>
        <v/>
      </c>
      <c r="T119" s="209" t="str">
        <f t="shared" si="1665"/>
        <v/>
      </c>
      <c r="U119" s="22"/>
      <c r="V119" s="221"/>
      <c r="W119" s="187" t="str">
        <f>IF(V119="","",VLOOKUP(V119,Language!$D$5:$E$100,2,0))</f>
        <v/>
      </c>
      <c r="X119" s="222"/>
      <c r="Y119" s="187" t="str">
        <f>IF(X119="","",VLOOKUP(X119,Language!$D$5:$E$100,2,0))</f>
        <v/>
      </c>
      <c r="Z119" s="222"/>
      <c r="AA119" s="222"/>
      <c r="AB119" s="303">
        <f>COUNTIF(V$116:V$119,V119)+COUNTIF(X$116:X$119,V119)</f>
        <v>0</v>
      </c>
      <c r="AC119" s="188" t="str">
        <f>IF((Z119&lt;&gt;"")*(AA119&lt;&gt;"")*((IFERROR(VLOOKUP(V119,$B$116:$F$119,5,0),"")&lt;&gt;"")+(IFERROR(VLOOKUP(V119,$D$116:$G$119,4,0),"")&lt;&gt;""))*((IFERROR(VLOOKUP(X119,$B$116:$F$119,5,0),"")&lt;&gt;"")+(IFERROR(VLOOKUP(X119,$D$116:$G$119,4,0),"")&lt;&gt;"")),IF(#REF!,"0",(#REF!+#REF!&gt;#REF!+#REF!)*(Z119&gt;AA119)+(#REF!+#REF!=#REF!+#REF!)*(Z119=AA119)+(#REF!+#REF!&lt;#REF!+#REF!)*(Z119&lt;AA119)),"")</f>
        <v/>
      </c>
      <c r="AD119" s="188" t="str">
        <f>IF((AC119&lt;&gt;""),IF(OR(#REF!+#REF!&lt;&gt;#REF!+#REF!,PrSettings!$M$4="●"),((#REF!+#REF!-#REF!-#REF!)=(Z119-AA119))*(AC119=1),0),"")</f>
        <v/>
      </c>
      <c r="AE119" s="188" t="str">
        <f>IF((AD119&lt;&gt;""),IF(AC119="0",0,(#REF!+#REF!=Z119)*(#REF!+#REF!=AA119)),"")</f>
        <v/>
      </c>
      <c r="AF119" s="188" t="str">
        <f>IF(AC119&lt;&gt;"",IF(#REF!,0,IF(ABS(#REF!+#REF!-#REF!-#REF!)&gt;=PrSettings!$M$7,(ABS(#REF!+#REF!-#REF!-#REF!-Z119+AA119)&lt;=1)*1,IF(AND(AC119,$F119=$G119,#REF!+#REF!&gt;=PrSettings!$M$6),(ABS(Z119-#REF!-#REF!)&lt;=1)*1,IF(AND(AC119,#REF!+#REF!+#REF!+#REF!&gt;=PrSettings!$M$8),(ABS(Z119-#REF!-#REF!)+ABS(AA119-#REF!-#REF!)&lt;=1)*1,"")))),"")</f>
        <v/>
      </c>
      <c r="AG119" s="209" t="str">
        <f t="shared" si="1667"/>
        <v/>
      </c>
      <c r="AI119" s="221"/>
      <c r="AJ119" s="187" t="str">
        <f>IF(AI119="","",VLOOKUP(AI119,Language!$D$5:$E$100,2,0))</f>
        <v/>
      </c>
      <c r="AK119" s="222"/>
      <c r="AL119" s="187" t="str">
        <f>IF(AK119="","",VLOOKUP(AK119,Language!$D$5:$E$100,2,0))</f>
        <v/>
      </c>
      <c r="AM119" s="222"/>
      <c r="AN119" s="222"/>
      <c r="AO119" s="303">
        <f>COUNTIF(AI$116:AI$119,AI119)+COUNTIF(AK$116:AK$119,AI119)</f>
        <v>0</v>
      </c>
      <c r="AP119" s="188" t="str">
        <f>IF((AM119&lt;&gt;"")*(AN119&lt;&gt;"")*((IFERROR(VLOOKUP(AI119,$B$116:$F$119,5,0),"")&lt;&gt;"")+(IFERROR(VLOOKUP(AI119,$D$116:$G$119,4,0),"")&lt;&gt;""))*((IFERROR(VLOOKUP(AK119,$B$116:$F$119,5,0),"")&lt;&gt;"")+(IFERROR(VLOOKUP(AK119,$D$116:$G$119,4,0),"")&lt;&gt;"")),IF(#REF!,"0",(#REF!+#REF!&gt;#REF!+#REF!)*(AM119&gt;AN119)+(#REF!+#REF!=#REF!+#REF!)*(AM119=AN119)+(#REF!+#REF!&lt;#REF!+#REF!)*(AM119&lt;AN119)),"")</f>
        <v/>
      </c>
      <c r="AQ119" s="188" t="str">
        <f>IF((AP119&lt;&gt;""),IF(OR(#REF!+#REF!&lt;&gt;#REF!+#REF!,PrSettings!$M$4="●"),((#REF!+#REF!-#REF!-#REF!)=(AM119-AN119))*(AP119=1),0),"")</f>
        <v/>
      </c>
      <c r="AR119" s="188" t="str">
        <f>IF((AQ119&lt;&gt;""),IF(AP119="0",0,(#REF!+#REF!=AM119)*(#REF!+#REF!=AN119)),"")</f>
        <v/>
      </c>
      <c r="AS119" s="188" t="str">
        <f>IF(AP119&lt;&gt;"",IF(#REF!,0,IF(ABS(#REF!+#REF!-#REF!-#REF!)&gt;=PrSettings!$M$7,(ABS(#REF!+#REF!-#REF!-#REF!-AM119+AN119)&lt;=1)*1,IF(AND(AP119,$F119=$G119,#REF!+#REF!&gt;=PrSettings!$M$6),(ABS(AM119-#REF!-#REF!)&lt;=1)*1,IF(AND(AP119,#REF!+#REF!+#REF!+#REF!&gt;=PrSettings!$M$8),(ABS(AM119-#REF!-#REF!)+ABS(AN119-#REF!-#REF!)&lt;=1)*1,"")))),"")</f>
        <v/>
      </c>
      <c r="AT119" s="209" t="str">
        <f t="shared" si="1669"/>
        <v/>
      </c>
      <c r="AV119" s="221"/>
      <c r="AW119" s="187" t="str">
        <f>IF(AV119="","",VLOOKUP(AV119,Language!$D$5:$E$100,2,0))</f>
        <v/>
      </c>
      <c r="AX119" s="222"/>
      <c r="AY119" s="187" t="str">
        <f>IF(AX119="","",VLOOKUP(AX119,Language!$D$5:$E$100,2,0))</f>
        <v/>
      </c>
      <c r="AZ119" s="222"/>
      <c r="BA119" s="222"/>
      <c r="BB119" s="303">
        <f>COUNTIF(AV$116:AV$119,AV119)+COUNTIF(AX$116:AX$119,AV119)</f>
        <v>0</v>
      </c>
      <c r="BC119" s="188" t="str">
        <f>IF((AZ119&lt;&gt;"")*(BA119&lt;&gt;"")*((IFERROR(VLOOKUP(AV119,$B$116:$F$119,5,0),"")&lt;&gt;"")+(IFERROR(VLOOKUP(AV119,$D$116:$G$119,4,0),"")&lt;&gt;""))*((IFERROR(VLOOKUP(AX119,$B$116:$F$119,5,0),"")&lt;&gt;"")+(IFERROR(VLOOKUP(AX119,$D$116:$G$119,4,0),"")&lt;&gt;"")),IF(#REF!,"0",(#REF!+#REF!&gt;#REF!+#REF!)*(AZ119&gt;BA119)+(#REF!+#REF!=#REF!+#REF!)*(AZ119=BA119)+(#REF!+#REF!&lt;#REF!+#REF!)*(AZ119&lt;BA119)),"")</f>
        <v/>
      </c>
      <c r="BD119" s="188" t="str">
        <f>IF((BC119&lt;&gt;""),IF(OR(#REF!+#REF!&lt;&gt;#REF!+#REF!,PrSettings!$M$4="●"),((#REF!+#REF!-#REF!-#REF!)=(AZ119-BA119))*(BC119=1),0),"")</f>
        <v/>
      </c>
      <c r="BE119" s="188" t="str">
        <f>IF((BD119&lt;&gt;""),IF(BC119="0",0,(#REF!+#REF!=AZ119)*(#REF!+#REF!=BA119)),"")</f>
        <v/>
      </c>
      <c r="BF119" s="188" t="str">
        <f>IF(BC119&lt;&gt;"",IF(#REF!,0,IF(ABS(#REF!+#REF!-#REF!-#REF!)&gt;=PrSettings!$M$7,(ABS(#REF!+#REF!-#REF!-#REF!-AZ119+BA119)&lt;=1)*1,IF(AND(BC119,$F119=$G119,#REF!+#REF!&gt;=PrSettings!$M$6),(ABS(AZ119-#REF!-#REF!)&lt;=1)*1,IF(AND(BC119,#REF!+#REF!+#REF!+#REF!&gt;=PrSettings!$M$8),(ABS(AZ119-#REF!-#REF!)+ABS(BA119-#REF!-#REF!)&lt;=1)*1,"")))),"")</f>
        <v/>
      </c>
      <c r="BG119" s="209" t="str">
        <f t="shared" si="1671"/>
        <v/>
      </c>
      <c r="BI119" s="221"/>
      <c r="BJ119" s="187" t="str">
        <f>IF(BI119="","",VLOOKUP(BI119,Language!$D$5:$E$100,2,0))</f>
        <v/>
      </c>
      <c r="BK119" s="222"/>
      <c r="BL119" s="187" t="str">
        <f>IF(BK119="","",VLOOKUP(BK119,Language!$D$5:$E$100,2,0))</f>
        <v/>
      </c>
      <c r="BM119" s="222"/>
      <c r="BN119" s="222"/>
      <c r="BO119" s="303">
        <f>COUNTIF(BI$116:BI$119,BI119)+COUNTIF(BK$116:BK$119,BI119)</f>
        <v>0</v>
      </c>
      <c r="BP119" s="188" t="str">
        <f>IF((BM119&lt;&gt;"")*(BN119&lt;&gt;"")*((IFERROR(VLOOKUP(BI119,$B$116:$F$119,5,0),"")&lt;&gt;"")+(IFERROR(VLOOKUP(BI119,$D$116:$G$119,4,0),"")&lt;&gt;""))*((IFERROR(VLOOKUP(BK119,$B$116:$F$119,5,0),"")&lt;&gt;"")+(IFERROR(VLOOKUP(BK119,$D$116:$G$119,4,0),"")&lt;&gt;"")),IF(#REF!,"0",(#REF!+#REF!&gt;#REF!+#REF!)*(BM119&gt;BN119)+(#REF!+#REF!=#REF!+#REF!)*(BM119=BN119)+(#REF!+#REF!&lt;#REF!+#REF!)*(BM119&lt;BN119)),"")</f>
        <v/>
      </c>
      <c r="BQ119" s="188" t="str">
        <f>IF((BP119&lt;&gt;""),IF(OR(#REF!+#REF!&lt;&gt;#REF!+#REF!,PrSettings!$M$4="●"),((#REF!+#REF!-#REF!-#REF!)=(BM119-BN119))*(BP119=1),0),"")</f>
        <v/>
      </c>
      <c r="BR119" s="188" t="str">
        <f>IF((BQ119&lt;&gt;""),IF(BP119="0",0,(#REF!+#REF!=BM119)*(#REF!+#REF!=BN119)),"")</f>
        <v/>
      </c>
      <c r="BS119" s="188" t="str">
        <f>IF(BP119&lt;&gt;"",IF(#REF!,0,IF(ABS(#REF!+#REF!-#REF!-#REF!)&gt;=PrSettings!$M$7,(ABS(#REF!+#REF!-#REF!-#REF!-BM119+BN119)&lt;=1)*1,IF(AND(BP119,$F119=$G119,#REF!+#REF!&gt;=PrSettings!$M$6),(ABS(BM119-#REF!-#REF!)&lt;=1)*1,IF(AND(BP119,#REF!+#REF!+#REF!+#REF!&gt;=PrSettings!$M$8),(ABS(BM119-#REF!-#REF!)+ABS(BN119-#REF!-#REF!)&lt;=1)*1,"")))),"")</f>
        <v/>
      </c>
      <c r="BT119" s="209" t="str">
        <f t="shared" si="1673"/>
        <v/>
      </c>
      <c r="BV119" s="221"/>
      <c r="BW119" s="187" t="str">
        <f>IF(BV119="","",VLOOKUP(BV119,Language!$D$5:$E$100,2,0))</f>
        <v/>
      </c>
      <c r="BX119" s="222"/>
      <c r="BY119" s="187" t="str">
        <f>IF(BX119="","",VLOOKUP(BX119,Language!$D$5:$E$100,2,0))</f>
        <v/>
      </c>
      <c r="BZ119" s="222"/>
      <c r="CA119" s="222"/>
      <c r="CB119" s="303">
        <f>COUNTIF(BV$116:BV$119,BV119)+COUNTIF(BX$116:BX$119,BV119)</f>
        <v>0</v>
      </c>
      <c r="CC119" s="188" t="str">
        <f>IF((BZ119&lt;&gt;"")*(CA119&lt;&gt;"")*((IFERROR(VLOOKUP(BV119,$B$116:$F$119,5,0),"")&lt;&gt;"")+(IFERROR(VLOOKUP(BV119,$D$116:$G$119,4,0),"")&lt;&gt;""))*((IFERROR(VLOOKUP(BX119,$B$116:$F$119,5,0),"")&lt;&gt;"")+(IFERROR(VLOOKUP(BX119,$D$116:$G$119,4,0),"")&lt;&gt;"")),IF(#REF!,"0",(#REF!+#REF!&gt;#REF!+#REF!)*(BZ119&gt;CA119)+(#REF!+#REF!=#REF!+#REF!)*(BZ119=CA119)+(#REF!+#REF!&lt;#REF!+#REF!)*(BZ119&lt;CA119)),"")</f>
        <v/>
      </c>
      <c r="CD119" s="188" t="str">
        <f>IF((CC119&lt;&gt;""),IF(OR(#REF!+#REF!&lt;&gt;#REF!+#REF!,PrSettings!$M$4="●"),((#REF!+#REF!-#REF!-#REF!)=(BZ119-CA119))*(CC119=1),0),"")</f>
        <v/>
      </c>
      <c r="CE119" s="188" t="str">
        <f>IF((CD119&lt;&gt;""),IF(CC119="0",0,(#REF!+#REF!=BZ119)*(#REF!+#REF!=CA119)),"")</f>
        <v/>
      </c>
      <c r="CF119" s="188" t="str">
        <f>IF(CC119&lt;&gt;"",IF(#REF!,0,IF(ABS(#REF!+#REF!-#REF!-#REF!)&gt;=PrSettings!$M$7,(ABS(#REF!+#REF!-#REF!-#REF!-BZ119+CA119)&lt;=1)*1,IF(AND(CC119,$F119=$G119,#REF!+#REF!&gt;=PrSettings!$M$6),(ABS(BZ119-#REF!-#REF!)&lt;=1)*1,IF(AND(CC119,#REF!+#REF!+#REF!+#REF!&gt;=PrSettings!$M$8),(ABS(BZ119-#REF!-#REF!)+ABS(CA119-#REF!-#REF!)&lt;=1)*1,"")))),"")</f>
        <v/>
      </c>
      <c r="CG119" s="209" t="str">
        <f t="shared" si="1675"/>
        <v/>
      </c>
      <c r="CI119" s="221"/>
      <c r="CJ119" s="187" t="str">
        <f>IF(CI119="","",VLOOKUP(CI119,Language!$D$5:$E$100,2,0))</f>
        <v/>
      </c>
      <c r="CK119" s="222"/>
      <c r="CL119" s="187" t="str">
        <f>IF(CK119="","",VLOOKUP(CK119,Language!$D$5:$E$100,2,0))</f>
        <v/>
      </c>
      <c r="CM119" s="222"/>
      <c r="CN119" s="222"/>
      <c r="CO119" s="303">
        <f>COUNTIF(CI$116:CI$119,CI119)+COUNTIF(CK$116:CK$119,CI119)</f>
        <v>0</v>
      </c>
      <c r="CP119" s="188" t="str">
        <f>IF((CM119&lt;&gt;"")*(CN119&lt;&gt;"")*((IFERROR(VLOOKUP(CI119,$B$116:$F$119,5,0),"")&lt;&gt;"")+(IFERROR(VLOOKUP(CI119,$D$116:$G$119,4,0),"")&lt;&gt;""))*((IFERROR(VLOOKUP(CK119,$B$116:$F$119,5,0),"")&lt;&gt;"")+(IFERROR(VLOOKUP(CK119,$D$116:$G$119,4,0),"")&lt;&gt;"")),IF(#REF!,"0",(#REF!+#REF!&gt;#REF!+#REF!)*(CM119&gt;CN119)+(#REF!+#REF!=#REF!+#REF!)*(CM119=CN119)+(#REF!+#REF!&lt;#REF!+#REF!)*(CM119&lt;CN119)),"")</f>
        <v/>
      </c>
      <c r="CQ119" s="188" t="str">
        <f>IF((CP119&lt;&gt;""),IF(OR(#REF!+#REF!&lt;&gt;#REF!+#REF!,PrSettings!$M$4="●"),((#REF!+#REF!-#REF!-#REF!)=(CM119-CN119))*(CP119=1),0),"")</f>
        <v/>
      </c>
      <c r="CR119" s="188" t="str">
        <f>IF((CQ119&lt;&gt;""),IF(CP119="0",0,(#REF!+#REF!=CM119)*(#REF!+#REF!=CN119)),"")</f>
        <v/>
      </c>
      <c r="CS119" s="188" t="str">
        <f>IF(CP119&lt;&gt;"",IF(#REF!,0,IF(ABS(#REF!+#REF!-#REF!-#REF!)&gt;=PrSettings!$M$7,(ABS(#REF!+#REF!-#REF!-#REF!-CM119+CN119)&lt;=1)*1,IF(AND(CP119,$F119=$G119,#REF!+#REF!&gt;=PrSettings!$M$6),(ABS(CM119-#REF!-#REF!)&lt;=1)*1,IF(AND(CP119,#REF!+#REF!+#REF!+#REF!&gt;=PrSettings!$M$8),(ABS(CM119-#REF!-#REF!)+ABS(CN119-#REF!-#REF!)&lt;=1)*1,"")))),"")</f>
        <v/>
      </c>
      <c r="CT119" s="209" t="str">
        <f t="shared" si="1677"/>
        <v/>
      </c>
      <c r="CV119" s="221"/>
      <c r="CW119" s="187" t="str">
        <f>IF(CV119="","",VLOOKUP(CV119,Language!$D$5:$E$100,2,0))</f>
        <v/>
      </c>
      <c r="CX119" s="222"/>
      <c r="CY119" s="187" t="str">
        <f>IF(CX119="","",VLOOKUP(CX119,Language!$D$5:$E$100,2,0))</f>
        <v/>
      </c>
      <c r="CZ119" s="222"/>
      <c r="DA119" s="222"/>
      <c r="DB119" s="303">
        <f>COUNTIF(CV$116:CV$119,CV119)+COUNTIF(CX$116:CX$119,CV119)</f>
        <v>0</v>
      </c>
      <c r="DC119" s="188" t="str">
        <f>IF((CZ119&lt;&gt;"")*(DA119&lt;&gt;"")*((IFERROR(VLOOKUP(CV119,$B$116:$F$119,5,0),"")&lt;&gt;"")+(IFERROR(VLOOKUP(CV119,$D$116:$G$119,4,0),"")&lt;&gt;""))*((IFERROR(VLOOKUP(CX119,$B$116:$F$119,5,0),"")&lt;&gt;"")+(IFERROR(VLOOKUP(CX119,$D$116:$G$119,4,0),"")&lt;&gt;"")),IF(#REF!,"0",(#REF!+#REF!&gt;#REF!+#REF!)*(CZ119&gt;DA119)+(#REF!+#REF!=#REF!+#REF!)*(CZ119=DA119)+(#REF!+#REF!&lt;#REF!+#REF!)*(CZ119&lt;DA119)),"")</f>
        <v/>
      </c>
      <c r="DD119" s="188" t="str">
        <f>IF((DC119&lt;&gt;""),IF(OR(#REF!+#REF!&lt;&gt;#REF!+#REF!,PrSettings!$M$4="●"),((#REF!+#REF!-#REF!-#REF!)=(CZ119-DA119))*(DC119=1),0),"")</f>
        <v/>
      </c>
      <c r="DE119" s="188" t="str">
        <f>IF((DD119&lt;&gt;""),IF(DC119="0",0,(#REF!+#REF!=CZ119)*(#REF!+#REF!=DA119)),"")</f>
        <v/>
      </c>
      <c r="DF119" s="188" t="str">
        <f>IF(DC119&lt;&gt;"",IF(#REF!,0,IF(ABS(#REF!+#REF!-#REF!-#REF!)&gt;=PrSettings!$M$7,(ABS(#REF!+#REF!-#REF!-#REF!-CZ119+DA119)&lt;=1)*1,IF(AND(DC119,$F119=$G119,#REF!+#REF!&gt;=PrSettings!$M$6),(ABS(CZ119-#REF!-#REF!)&lt;=1)*1,IF(AND(DC119,#REF!+#REF!+#REF!+#REF!&gt;=PrSettings!$M$8),(ABS(CZ119-#REF!-#REF!)+ABS(DA119-#REF!-#REF!)&lt;=1)*1,"")))),"")</f>
        <v/>
      </c>
      <c r="DG119" s="209" t="str">
        <f t="shared" si="1679"/>
        <v/>
      </c>
      <c r="DI119" s="221"/>
      <c r="DJ119" s="187" t="str">
        <f>IF(DI119="","",VLOOKUP(DI119,Language!$D$5:$E$100,2,0))</f>
        <v/>
      </c>
      <c r="DK119" s="222"/>
      <c r="DL119" s="187" t="str">
        <f>IF(DK119="","",VLOOKUP(DK119,Language!$D$5:$E$100,2,0))</f>
        <v/>
      </c>
      <c r="DM119" s="222"/>
      <c r="DN119" s="222"/>
      <c r="DO119" s="303">
        <f>COUNTIF(DI$116:DI$119,DI119)+COUNTIF(DK$116:DK$119,DI119)</f>
        <v>0</v>
      </c>
      <c r="DP119" s="188" t="str">
        <f>IF((DM119&lt;&gt;"")*(DN119&lt;&gt;"")*((IFERROR(VLOOKUP(DI119,$B$116:$F$119,5,0),"")&lt;&gt;"")+(IFERROR(VLOOKUP(DI119,$D$116:$G$119,4,0),"")&lt;&gt;""))*((IFERROR(VLOOKUP(DK119,$B$116:$F$119,5,0),"")&lt;&gt;"")+(IFERROR(VLOOKUP(DK119,$D$116:$G$119,4,0),"")&lt;&gt;"")),IF(#REF!,"0",(#REF!+#REF!&gt;#REF!+#REF!)*(DM119&gt;DN119)+(#REF!+#REF!=#REF!+#REF!)*(DM119=DN119)+(#REF!+#REF!&lt;#REF!+#REF!)*(DM119&lt;DN119)),"")</f>
        <v/>
      </c>
      <c r="DQ119" s="188" t="str">
        <f>IF((DP119&lt;&gt;""),IF(OR(#REF!+#REF!&lt;&gt;#REF!+#REF!,PrSettings!$M$4="●"),((#REF!+#REF!-#REF!-#REF!)=(DM119-DN119))*(DP119=1),0),"")</f>
        <v/>
      </c>
      <c r="DR119" s="188" t="str">
        <f>IF((DQ119&lt;&gt;""),IF(DP119="0",0,(#REF!+#REF!=DM119)*(#REF!+#REF!=DN119)),"")</f>
        <v/>
      </c>
      <c r="DS119" s="188" t="str">
        <f>IF(DP119&lt;&gt;"",IF(#REF!,0,IF(ABS(#REF!+#REF!-#REF!-#REF!)&gt;=PrSettings!$M$7,(ABS(#REF!+#REF!-#REF!-#REF!-DM119+DN119)&lt;=1)*1,IF(AND(DP119,$F119=$G119,#REF!+#REF!&gt;=PrSettings!$M$6),(ABS(DM119-#REF!-#REF!)&lt;=1)*1,IF(AND(DP119,#REF!+#REF!+#REF!+#REF!&gt;=PrSettings!$M$8),(ABS(DM119-#REF!-#REF!)+ABS(DN119-#REF!-#REF!)&lt;=1)*1,"")))),"")</f>
        <v/>
      </c>
      <c r="DT119" s="209" t="str">
        <f t="shared" si="1681"/>
        <v/>
      </c>
      <c r="DV119" s="221"/>
      <c r="DW119" s="187" t="str">
        <f>IF(DV119="","",VLOOKUP(DV119,Language!$D$5:$E$100,2,0))</f>
        <v/>
      </c>
      <c r="DX119" s="222"/>
      <c r="DY119" s="187" t="str">
        <f>IF(DX119="","",VLOOKUP(DX119,Language!$D$5:$E$100,2,0))</f>
        <v/>
      </c>
      <c r="DZ119" s="222"/>
      <c r="EA119" s="222"/>
      <c r="EB119" s="303">
        <f>COUNTIF(DV$116:DV$119,DV119)+COUNTIF(DX$116:DX$119,DV119)</f>
        <v>0</v>
      </c>
      <c r="EC119" s="188" t="str">
        <f>IF((DZ119&lt;&gt;"")*(EA119&lt;&gt;"")*((IFERROR(VLOOKUP(DV119,$B$116:$F$119,5,0),"")&lt;&gt;"")+(IFERROR(VLOOKUP(DV119,$D$116:$G$119,4,0),"")&lt;&gt;""))*((IFERROR(VLOOKUP(DX119,$B$116:$F$119,5,0),"")&lt;&gt;"")+(IFERROR(VLOOKUP(DX119,$D$116:$G$119,4,0),"")&lt;&gt;"")),IF(#REF!,"0",(#REF!+#REF!&gt;#REF!+#REF!)*(DZ119&gt;EA119)+(#REF!+#REF!=#REF!+#REF!)*(DZ119=EA119)+(#REF!+#REF!&lt;#REF!+#REF!)*(DZ119&lt;EA119)),"")</f>
        <v/>
      </c>
      <c r="ED119" s="188" t="str">
        <f>IF((EC119&lt;&gt;""),IF(OR(#REF!+#REF!&lt;&gt;#REF!+#REF!,PrSettings!$M$4="●"),((#REF!+#REF!-#REF!-#REF!)=(DZ119-EA119))*(EC119=1),0),"")</f>
        <v/>
      </c>
      <c r="EE119" s="188" t="str">
        <f>IF((ED119&lt;&gt;""),IF(EC119="0",0,(#REF!+#REF!=DZ119)*(#REF!+#REF!=EA119)),"")</f>
        <v/>
      </c>
      <c r="EF119" s="188" t="str">
        <f>IF(EC119&lt;&gt;"",IF(#REF!,0,IF(ABS(#REF!+#REF!-#REF!-#REF!)&gt;=PrSettings!$M$7,(ABS(#REF!+#REF!-#REF!-#REF!-DZ119+EA119)&lt;=1)*1,IF(AND(EC119,$F119=$G119,#REF!+#REF!&gt;=PrSettings!$M$6),(ABS(DZ119-#REF!-#REF!)&lt;=1)*1,IF(AND(EC119,#REF!+#REF!+#REF!+#REF!&gt;=PrSettings!$M$8),(ABS(DZ119-#REF!-#REF!)+ABS(EA119-#REF!-#REF!)&lt;=1)*1,"")))),"")</f>
        <v/>
      </c>
      <c r="EG119" s="209" t="str">
        <f t="shared" si="1683"/>
        <v/>
      </c>
      <c r="EI119" s="221"/>
      <c r="EJ119" s="187" t="str">
        <f>IF(EI119="","",VLOOKUP(EI119,Language!$D$5:$E$100,2,0))</f>
        <v/>
      </c>
      <c r="EK119" s="222"/>
      <c r="EL119" s="187" t="str">
        <f>IF(EK119="","",VLOOKUP(EK119,Language!$D$5:$E$100,2,0))</f>
        <v/>
      </c>
      <c r="EM119" s="222"/>
      <c r="EN119" s="222"/>
      <c r="EO119" s="303">
        <f>COUNTIF(EI$116:EI$119,EI119)+COUNTIF(EK$116:EK$119,EI119)</f>
        <v>0</v>
      </c>
      <c r="EP119" s="188" t="str">
        <f>IF((EM119&lt;&gt;"")*(EN119&lt;&gt;"")*((IFERROR(VLOOKUP(EI119,$B$116:$F$119,5,0),"")&lt;&gt;"")+(IFERROR(VLOOKUP(EI119,$D$116:$G$119,4,0),"")&lt;&gt;""))*((IFERROR(VLOOKUP(EK119,$B$116:$F$119,5,0),"")&lt;&gt;"")+(IFERROR(VLOOKUP(EK119,$D$116:$G$119,4,0),"")&lt;&gt;"")),IF(#REF!,"0",(#REF!+#REF!&gt;#REF!+#REF!)*(EM119&gt;EN119)+(#REF!+#REF!=#REF!+#REF!)*(EM119=EN119)+(#REF!+#REF!&lt;#REF!+#REF!)*(EM119&lt;EN119)),"")</f>
        <v/>
      </c>
      <c r="EQ119" s="188" t="str">
        <f>IF((EP119&lt;&gt;""),IF(OR(#REF!+#REF!&lt;&gt;#REF!+#REF!,PrSettings!$M$4="●"),((#REF!+#REF!-#REF!-#REF!)=(EM119-EN119))*(EP119=1),0),"")</f>
        <v/>
      </c>
      <c r="ER119" s="188" t="str">
        <f>IF((EQ119&lt;&gt;""),IF(EP119="0",0,(#REF!+#REF!=EM119)*(#REF!+#REF!=EN119)),"")</f>
        <v/>
      </c>
      <c r="ES119" s="188" t="str">
        <f>IF(EP119&lt;&gt;"",IF(#REF!,0,IF(ABS(#REF!+#REF!-#REF!-#REF!)&gt;=PrSettings!$M$7,(ABS(#REF!+#REF!-#REF!-#REF!-EM119+EN119)&lt;=1)*1,IF(AND(EP119,$F119=$G119,#REF!+#REF!&gt;=PrSettings!$M$6),(ABS(EM119-#REF!-#REF!)&lt;=1)*1,IF(AND(EP119,#REF!+#REF!+#REF!+#REF!&gt;=PrSettings!$M$8),(ABS(EM119-#REF!-#REF!)+ABS(EN119-#REF!-#REF!)&lt;=1)*1,"")))),"")</f>
        <v/>
      </c>
      <c r="ET119" s="209" t="str">
        <f t="shared" si="1685"/>
        <v/>
      </c>
      <c r="EV119" s="221"/>
      <c r="EW119" s="187" t="str">
        <f>IF(EV119="","",VLOOKUP(EV119,Language!$D$5:$E$100,2,0))</f>
        <v/>
      </c>
      <c r="EX119" s="222"/>
      <c r="EY119" s="187" t="str">
        <f>IF(EX119="","",VLOOKUP(EX119,Language!$D$5:$E$100,2,0))</f>
        <v/>
      </c>
      <c r="EZ119" s="222"/>
      <c r="FA119" s="222"/>
      <c r="FB119" s="303">
        <f>COUNTIF(EV$116:EV$119,EV119)+COUNTIF(EX$116:EX$119,EV119)</f>
        <v>0</v>
      </c>
      <c r="FC119" s="188" t="str">
        <f>IF((EZ119&lt;&gt;"")*(FA119&lt;&gt;"")*((IFERROR(VLOOKUP(EV119,$B$116:$F$119,5,0),"")&lt;&gt;"")+(IFERROR(VLOOKUP(EV119,$D$116:$G$119,4,0),"")&lt;&gt;""))*((IFERROR(VLOOKUP(EX119,$B$116:$F$119,5,0),"")&lt;&gt;"")+(IFERROR(VLOOKUP(EX119,$D$116:$G$119,4,0),"")&lt;&gt;"")),IF(#REF!,"0",(#REF!+#REF!&gt;#REF!+#REF!)*(EZ119&gt;FA119)+(#REF!+#REF!=#REF!+#REF!)*(EZ119=FA119)+(#REF!+#REF!&lt;#REF!+#REF!)*(EZ119&lt;FA119)),"")</f>
        <v/>
      </c>
      <c r="FD119" s="188" t="str">
        <f>IF((FC119&lt;&gt;""),IF(OR(#REF!+#REF!&lt;&gt;#REF!+#REF!,PrSettings!$M$4="●"),((#REF!+#REF!-#REF!-#REF!)=(EZ119-FA119))*(FC119=1),0),"")</f>
        <v/>
      </c>
      <c r="FE119" s="188" t="str">
        <f>IF((FD119&lt;&gt;""),IF(FC119="0",0,(#REF!+#REF!=EZ119)*(#REF!+#REF!=FA119)),"")</f>
        <v/>
      </c>
      <c r="FF119" s="188" t="str">
        <f>IF(FC119&lt;&gt;"",IF(#REF!,0,IF(ABS(#REF!+#REF!-#REF!-#REF!)&gt;=PrSettings!$M$7,(ABS(#REF!+#REF!-#REF!-#REF!-EZ119+FA119)&lt;=1)*1,IF(AND(FC119,$F119=$G119,#REF!+#REF!&gt;=PrSettings!$M$6),(ABS(EZ119-#REF!-#REF!)&lt;=1)*1,IF(AND(FC119,#REF!+#REF!+#REF!+#REF!&gt;=PrSettings!$M$8),(ABS(EZ119-#REF!-#REF!)+ABS(FA119-#REF!-#REF!)&lt;=1)*1,"")))),"")</f>
        <v/>
      </c>
      <c r="FG119" s="209" t="str">
        <f t="shared" si="1687"/>
        <v/>
      </c>
      <c r="FI119" s="221"/>
      <c r="FJ119" s="187" t="str">
        <f>IF(FI119="","",VLOOKUP(FI119,Language!$D$5:$E$100,2,0))</f>
        <v/>
      </c>
      <c r="FK119" s="222"/>
      <c r="FL119" s="187" t="str">
        <f>IF(FK119="","",VLOOKUP(FK119,Language!$D$5:$E$100,2,0))</f>
        <v/>
      </c>
      <c r="FM119" s="222"/>
      <c r="FN119" s="222"/>
      <c r="FO119" s="303">
        <f>COUNTIF(FI$116:FI$119,FI119)+COUNTIF(FK$116:FK$119,FI119)</f>
        <v>0</v>
      </c>
      <c r="FP119" s="188" t="str">
        <f>IF((FM119&lt;&gt;"")*(FN119&lt;&gt;"")*((IFERROR(VLOOKUP(FI119,$B$116:$F$119,5,0),"")&lt;&gt;"")+(IFERROR(VLOOKUP(FI119,$D$116:$G$119,4,0),"")&lt;&gt;""))*((IFERROR(VLOOKUP(FK119,$B$116:$F$119,5,0),"")&lt;&gt;"")+(IFERROR(VLOOKUP(FK119,$D$116:$G$119,4,0),"")&lt;&gt;"")),IF(#REF!,"0",(#REF!+#REF!&gt;#REF!+#REF!)*(FM119&gt;FN119)+(#REF!+#REF!=#REF!+#REF!)*(FM119=FN119)+(#REF!+#REF!&lt;#REF!+#REF!)*(FM119&lt;FN119)),"")</f>
        <v/>
      </c>
      <c r="FQ119" s="188" t="str">
        <f>IF((FP119&lt;&gt;""),IF(OR(#REF!+#REF!&lt;&gt;#REF!+#REF!,PrSettings!$M$4="●"),((#REF!+#REF!-#REF!-#REF!)=(FM119-FN119))*(FP119=1),0),"")</f>
        <v/>
      </c>
      <c r="FR119" s="188" t="str">
        <f>IF((FQ119&lt;&gt;""),IF(FP119="0",0,(#REF!+#REF!=FM119)*(#REF!+#REF!=FN119)),"")</f>
        <v/>
      </c>
      <c r="FS119" s="188" t="str">
        <f>IF(FP119&lt;&gt;"",IF(#REF!,0,IF(ABS(#REF!+#REF!-#REF!-#REF!)&gt;=PrSettings!$M$7,(ABS(#REF!+#REF!-#REF!-#REF!-FM119+FN119)&lt;=1)*1,IF(AND(FP119,$F119=$G119,#REF!+#REF!&gt;=PrSettings!$M$6),(ABS(FM119-#REF!-#REF!)&lt;=1)*1,IF(AND(FP119,#REF!+#REF!+#REF!+#REF!&gt;=PrSettings!$M$8),(ABS(FM119-#REF!-#REF!)+ABS(FN119-#REF!-#REF!)&lt;=1)*1,"")))),"")</f>
        <v/>
      </c>
      <c r="FT119" s="209" t="str">
        <f t="shared" si="1689"/>
        <v/>
      </c>
      <c r="FV119" s="221"/>
      <c r="FW119" s="187" t="str">
        <f>IF(FV119="","",VLOOKUP(FV119,Language!$D$5:$E$100,2,0))</f>
        <v/>
      </c>
      <c r="FX119" s="222"/>
      <c r="FY119" s="187" t="str">
        <f>IF(FX119="","",VLOOKUP(FX119,Language!$D$5:$E$100,2,0))</f>
        <v/>
      </c>
      <c r="FZ119" s="222"/>
      <c r="GA119" s="222"/>
      <c r="GB119" s="303">
        <f>COUNTIF(FV$116:FV$119,FV119)+COUNTIF(FX$116:FX$119,FV119)</f>
        <v>0</v>
      </c>
      <c r="GC119" s="188" t="str">
        <f>IF((FZ119&lt;&gt;"")*(GA119&lt;&gt;"")*((IFERROR(VLOOKUP(FV119,$B$116:$F$119,5,0),"")&lt;&gt;"")+(IFERROR(VLOOKUP(FV119,$D$116:$G$119,4,0),"")&lt;&gt;""))*((IFERROR(VLOOKUP(FX119,$B$116:$F$119,5,0),"")&lt;&gt;"")+(IFERROR(VLOOKUP(FX119,$D$116:$G$119,4,0),"")&lt;&gt;"")),IF(#REF!,"0",(#REF!+#REF!&gt;#REF!+#REF!)*(FZ119&gt;GA119)+(#REF!+#REF!=#REF!+#REF!)*(FZ119=GA119)+(#REF!+#REF!&lt;#REF!+#REF!)*(FZ119&lt;GA119)),"")</f>
        <v/>
      </c>
      <c r="GD119" s="188" t="str">
        <f>IF((GC119&lt;&gt;""),IF(OR(#REF!+#REF!&lt;&gt;#REF!+#REF!,PrSettings!$M$4="●"),((#REF!+#REF!-#REF!-#REF!)=(FZ119-GA119))*(GC119=1),0),"")</f>
        <v/>
      </c>
      <c r="GE119" s="188" t="str">
        <f>IF((GD119&lt;&gt;""),IF(GC119="0",0,(#REF!+#REF!=FZ119)*(#REF!+#REF!=GA119)),"")</f>
        <v/>
      </c>
      <c r="GF119" s="188" t="str">
        <f>IF(GC119&lt;&gt;"",IF(#REF!,0,IF(ABS(#REF!+#REF!-#REF!-#REF!)&gt;=PrSettings!$M$7,(ABS(#REF!+#REF!-#REF!-#REF!-FZ119+GA119)&lt;=1)*1,IF(AND(GC119,$F119=$G119,#REF!+#REF!&gt;=PrSettings!$M$6),(ABS(FZ119-#REF!-#REF!)&lt;=1)*1,IF(AND(GC119,#REF!+#REF!+#REF!+#REF!&gt;=PrSettings!$M$8),(ABS(FZ119-#REF!-#REF!)+ABS(GA119-#REF!-#REF!)&lt;=1)*1,"")))),"")</f>
        <v/>
      </c>
      <c r="GG119" s="209" t="str">
        <f t="shared" si="1691"/>
        <v/>
      </c>
      <c r="GI119" s="221"/>
      <c r="GJ119" s="187" t="str">
        <f>IF(GI119="","",VLOOKUP(GI119,Language!$D$5:$E$100,2,0))</f>
        <v/>
      </c>
      <c r="GK119" s="222"/>
      <c r="GL119" s="187" t="str">
        <f>IF(GK119="","",VLOOKUP(GK119,Language!$D$5:$E$100,2,0))</f>
        <v/>
      </c>
      <c r="GM119" s="222"/>
      <c r="GN119" s="222"/>
      <c r="GO119" s="303">
        <f>COUNTIF(GI$116:GI$119,GI119)+COUNTIF(GK$116:GK$119,GI119)</f>
        <v>0</v>
      </c>
      <c r="GP119" s="188" t="str">
        <f>IF((GM119&lt;&gt;"")*(GN119&lt;&gt;"")*((IFERROR(VLOOKUP(GI119,$B$116:$F$119,5,0),"")&lt;&gt;"")+(IFERROR(VLOOKUP(GI119,$D$116:$G$119,4,0),"")&lt;&gt;""))*((IFERROR(VLOOKUP(GK119,$B$116:$F$119,5,0),"")&lt;&gt;"")+(IFERROR(VLOOKUP(GK119,$D$116:$G$119,4,0),"")&lt;&gt;"")),IF(#REF!,"0",(#REF!+#REF!&gt;#REF!+#REF!)*(GM119&gt;GN119)+(#REF!+#REF!=#REF!+#REF!)*(GM119=GN119)+(#REF!+#REF!&lt;#REF!+#REF!)*(GM119&lt;GN119)),"")</f>
        <v/>
      </c>
      <c r="GQ119" s="188" t="str">
        <f>IF((GP119&lt;&gt;""),IF(OR(#REF!+#REF!&lt;&gt;#REF!+#REF!,PrSettings!$M$4="●"),((#REF!+#REF!-#REF!-#REF!)=(GM119-GN119))*(GP119=1),0),"")</f>
        <v/>
      </c>
      <c r="GR119" s="188" t="str">
        <f>IF((GQ119&lt;&gt;""),IF(GP119="0",0,(#REF!+#REF!=GM119)*(#REF!+#REF!=GN119)),"")</f>
        <v/>
      </c>
      <c r="GS119" s="188" t="str">
        <f>IF(GP119&lt;&gt;"",IF(#REF!,0,IF(ABS(#REF!+#REF!-#REF!-#REF!)&gt;=PrSettings!$M$7,(ABS(#REF!+#REF!-#REF!-#REF!-GM119+GN119)&lt;=1)*1,IF(AND(GP119,$F119=$G119,#REF!+#REF!&gt;=PrSettings!$M$6),(ABS(GM119-#REF!-#REF!)&lt;=1)*1,IF(AND(GP119,#REF!+#REF!+#REF!+#REF!&gt;=PrSettings!$M$8),(ABS(GM119-#REF!-#REF!)+ABS(GN119-#REF!-#REF!)&lt;=1)*1,"")))),"")</f>
        <v/>
      </c>
      <c r="GT119" s="209" t="str">
        <f t="shared" si="1693"/>
        <v/>
      </c>
      <c r="GV119" s="221"/>
      <c r="GW119" s="187" t="str">
        <f>IF(GV119="","",VLOOKUP(GV119,Language!$D$5:$E$100,2,0))</f>
        <v/>
      </c>
      <c r="GX119" s="222"/>
      <c r="GY119" s="187" t="str">
        <f>IF(GX119="","",VLOOKUP(GX119,Language!$D$5:$E$100,2,0))</f>
        <v/>
      </c>
      <c r="GZ119" s="222"/>
      <c r="HA119" s="222"/>
      <c r="HB119" s="303">
        <f>COUNTIF(GV$116:GV$119,GV119)+COUNTIF(GX$116:GX$119,GV119)</f>
        <v>0</v>
      </c>
      <c r="HC119" s="188" t="str">
        <f>IF((GZ119&lt;&gt;"")*(HA119&lt;&gt;"")*((IFERROR(VLOOKUP(GV119,$B$116:$F$119,5,0),"")&lt;&gt;"")+(IFERROR(VLOOKUP(GV119,$D$116:$G$119,4,0),"")&lt;&gt;""))*((IFERROR(VLOOKUP(GX119,$B$116:$F$119,5,0),"")&lt;&gt;"")+(IFERROR(VLOOKUP(GX119,$D$116:$G$119,4,0),"")&lt;&gt;"")),IF(#REF!,"0",(#REF!+#REF!&gt;#REF!+#REF!)*(GZ119&gt;HA119)+(#REF!+#REF!=#REF!+#REF!)*(GZ119=HA119)+(#REF!+#REF!&lt;#REF!+#REF!)*(GZ119&lt;HA119)),"")</f>
        <v/>
      </c>
      <c r="HD119" s="188" t="str">
        <f>IF((HC119&lt;&gt;""),IF(OR(#REF!+#REF!&lt;&gt;#REF!+#REF!,PrSettings!$M$4="●"),((#REF!+#REF!-#REF!-#REF!)=(GZ119-HA119))*(HC119=1),0),"")</f>
        <v/>
      </c>
      <c r="HE119" s="188" t="str">
        <f>IF((HD119&lt;&gt;""),IF(HC119="0",0,(#REF!+#REF!=GZ119)*(#REF!+#REF!=HA119)),"")</f>
        <v/>
      </c>
      <c r="HF119" s="188" t="str">
        <f>IF(HC119&lt;&gt;"",IF(#REF!,0,IF(ABS(#REF!+#REF!-#REF!-#REF!)&gt;=PrSettings!$M$7,(ABS(#REF!+#REF!-#REF!-#REF!-GZ119+HA119)&lt;=1)*1,IF(AND(HC119,$F119=$G119,#REF!+#REF!&gt;=PrSettings!$M$6),(ABS(GZ119-#REF!-#REF!)&lt;=1)*1,IF(AND(HC119,#REF!+#REF!+#REF!+#REF!&gt;=PrSettings!$M$8),(ABS(GZ119-#REF!-#REF!)+ABS(HA119-#REF!-#REF!)&lt;=1)*1,"")))),"")</f>
        <v/>
      </c>
      <c r="HG119" s="209" t="str">
        <f t="shared" si="1695"/>
        <v/>
      </c>
      <c r="HI119" s="221"/>
      <c r="HJ119" s="187" t="str">
        <f>IF(HI119="","",VLOOKUP(HI119,Language!$D$5:$E$100,2,0))</f>
        <v/>
      </c>
      <c r="HK119" s="222"/>
      <c r="HL119" s="187" t="str">
        <f>IF(HK119="","",VLOOKUP(HK119,Language!$D$5:$E$100,2,0))</f>
        <v/>
      </c>
      <c r="HM119" s="222"/>
      <c r="HN119" s="222"/>
      <c r="HO119" s="303">
        <f>COUNTIF(HI$116:HI$119,HI119)+COUNTIF(HK$116:HK$119,HI119)</f>
        <v>0</v>
      </c>
      <c r="HP119" s="188" t="str">
        <f>IF((HM119&lt;&gt;"")*(HN119&lt;&gt;"")*((IFERROR(VLOOKUP(HI119,$B$116:$F$119,5,0),"")&lt;&gt;"")+(IFERROR(VLOOKUP(HI119,$D$116:$G$119,4,0),"")&lt;&gt;""))*((IFERROR(VLOOKUP(HK119,$B$116:$F$119,5,0),"")&lt;&gt;"")+(IFERROR(VLOOKUP(HK119,$D$116:$G$119,4,0),"")&lt;&gt;"")),IF(#REF!,"0",(#REF!+#REF!&gt;#REF!+#REF!)*(HM119&gt;HN119)+(#REF!+#REF!=#REF!+#REF!)*(HM119=HN119)+(#REF!+#REF!&lt;#REF!+#REF!)*(HM119&lt;HN119)),"")</f>
        <v/>
      </c>
      <c r="HQ119" s="188" t="str">
        <f>IF((HP119&lt;&gt;""),IF(OR(#REF!+#REF!&lt;&gt;#REF!+#REF!,PrSettings!$M$4="●"),((#REF!+#REF!-#REF!-#REF!)=(HM119-HN119))*(HP119=1),0),"")</f>
        <v/>
      </c>
      <c r="HR119" s="188" t="str">
        <f>IF((HQ119&lt;&gt;""),IF(HP119="0",0,(#REF!+#REF!=HM119)*(#REF!+#REF!=HN119)),"")</f>
        <v/>
      </c>
      <c r="HS119" s="188" t="str">
        <f>IF(HP119&lt;&gt;"",IF(#REF!,0,IF(ABS(#REF!+#REF!-#REF!-#REF!)&gt;=PrSettings!$M$7,(ABS(#REF!+#REF!-#REF!-#REF!-HM119+HN119)&lt;=1)*1,IF(AND(HP119,$F119=$G119,#REF!+#REF!&gt;=PrSettings!$M$6),(ABS(HM119-#REF!-#REF!)&lt;=1)*1,IF(AND(HP119,#REF!+#REF!+#REF!+#REF!&gt;=PrSettings!$M$8),(ABS(HM119-#REF!-#REF!)+ABS(HN119-#REF!-#REF!)&lt;=1)*1,"")))),"")</f>
        <v/>
      </c>
      <c r="HT119" s="209" t="str">
        <f t="shared" si="1697"/>
        <v/>
      </c>
      <c r="HV119" s="221"/>
      <c r="HW119" s="187" t="str">
        <f>IF(HV119="","",VLOOKUP(HV119,Language!$D$5:$E$100,2,0))</f>
        <v/>
      </c>
      <c r="HX119" s="222"/>
      <c r="HY119" s="187" t="str">
        <f>IF(HX119="","",VLOOKUP(HX119,Language!$D$5:$E$100,2,0))</f>
        <v/>
      </c>
      <c r="HZ119" s="222"/>
      <c r="IA119" s="222"/>
      <c r="IB119" s="303">
        <f>COUNTIF(HV$116:HV$119,HV119)+COUNTIF(HX$116:HX$119,HV119)</f>
        <v>0</v>
      </c>
      <c r="IC119" s="188" t="str">
        <f>IF((HZ119&lt;&gt;"")*(IA119&lt;&gt;"")*((IFERROR(VLOOKUP(HV119,$B$116:$F$119,5,0),"")&lt;&gt;"")+(IFERROR(VLOOKUP(HV119,$D$116:$G$119,4,0),"")&lt;&gt;""))*((IFERROR(VLOOKUP(HX119,$B$116:$F$119,5,0),"")&lt;&gt;"")+(IFERROR(VLOOKUP(HX119,$D$116:$G$119,4,0),"")&lt;&gt;"")),IF(#REF!,"0",(#REF!+#REF!&gt;#REF!+#REF!)*(HZ119&gt;IA119)+(#REF!+#REF!=#REF!+#REF!)*(HZ119=IA119)+(#REF!+#REF!&lt;#REF!+#REF!)*(HZ119&lt;IA119)),"")</f>
        <v/>
      </c>
      <c r="ID119" s="188" t="str">
        <f>IF((IC119&lt;&gt;""),IF(OR(#REF!+#REF!&lt;&gt;#REF!+#REF!,PrSettings!$M$4="●"),((#REF!+#REF!-#REF!-#REF!)=(HZ119-IA119))*(IC119=1),0),"")</f>
        <v/>
      </c>
      <c r="IE119" s="188" t="str">
        <f>IF((ID119&lt;&gt;""),IF(IC119="0",0,(#REF!+#REF!=HZ119)*(#REF!+#REF!=IA119)),"")</f>
        <v/>
      </c>
      <c r="IF119" s="188" t="str">
        <f>IF(IC119&lt;&gt;"",IF(#REF!,0,IF(ABS(#REF!+#REF!-#REF!-#REF!)&gt;=PrSettings!$M$7,(ABS(#REF!+#REF!-#REF!-#REF!-HZ119+IA119)&lt;=1)*1,IF(AND(IC119,$F119=$G119,#REF!+#REF!&gt;=PrSettings!$M$6),(ABS(HZ119-#REF!-#REF!)&lt;=1)*1,IF(AND(IC119,#REF!+#REF!+#REF!+#REF!&gt;=PrSettings!$M$8),(ABS(HZ119-#REF!-#REF!)+ABS(IA119-#REF!-#REF!)&lt;=1)*1,"")))),"")</f>
        <v/>
      </c>
      <c r="IG119" s="209" t="str">
        <f t="shared" si="1699"/>
        <v/>
      </c>
      <c r="II119" s="221"/>
      <c r="IJ119" s="187" t="str">
        <f>IF(II119="","",VLOOKUP(II119,Language!$D$5:$E$100,2,0))</f>
        <v/>
      </c>
      <c r="IK119" s="222"/>
      <c r="IL119" s="187" t="str">
        <f>IF(IK119="","",VLOOKUP(IK119,Language!$D$5:$E$100,2,0))</f>
        <v/>
      </c>
      <c r="IM119" s="222"/>
      <c r="IN119" s="222"/>
      <c r="IO119" s="303">
        <f>COUNTIF(II$116:II$119,II119)+COUNTIF(IK$116:IK$119,II119)</f>
        <v>0</v>
      </c>
      <c r="IP119" s="188" t="str">
        <f>IF((IM119&lt;&gt;"")*(IN119&lt;&gt;"")*((IFERROR(VLOOKUP(II119,$B$116:$F$119,5,0),"")&lt;&gt;"")+(IFERROR(VLOOKUP(II119,$D$116:$G$119,4,0),"")&lt;&gt;""))*((IFERROR(VLOOKUP(IK119,$B$116:$F$119,5,0),"")&lt;&gt;"")+(IFERROR(VLOOKUP(IK119,$D$116:$G$119,4,0),"")&lt;&gt;"")),IF(#REF!,"0",(#REF!+#REF!&gt;#REF!+#REF!)*(IM119&gt;IN119)+(#REF!+#REF!=#REF!+#REF!)*(IM119=IN119)+(#REF!+#REF!&lt;#REF!+#REF!)*(IM119&lt;IN119)),"")</f>
        <v/>
      </c>
      <c r="IQ119" s="188" t="str">
        <f>IF((IP119&lt;&gt;""),IF(OR(#REF!+#REF!&lt;&gt;#REF!+#REF!,PrSettings!$M$4="●"),((#REF!+#REF!-#REF!-#REF!)=(IM119-IN119))*(IP119=1),0),"")</f>
        <v/>
      </c>
      <c r="IR119" s="188" t="str">
        <f>IF((IQ119&lt;&gt;""),IF(IP119="0",0,(#REF!+#REF!=IM119)*(#REF!+#REF!=IN119)),"")</f>
        <v/>
      </c>
      <c r="IS119" s="188" t="str">
        <f>IF(IP119&lt;&gt;"",IF(#REF!,0,IF(ABS(#REF!+#REF!-#REF!-#REF!)&gt;=PrSettings!$M$7,(ABS(#REF!+#REF!-#REF!-#REF!-IM119+IN119)&lt;=1)*1,IF(AND(IP119,$F119=$G119,#REF!+#REF!&gt;=PrSettings!$M$6),(ABS(IM119-#REF!-#REF!)&lt;=1)*1,IF(AND(IP119,#REF!+#REF!+#REF!+#REF!&gt;=PrSettings!$M$8),(ABS(IM119-#REF!-#REF!)+ABS(IN119-#REF!-#REF!)&lt;=1)*1,"")))),"")</f>
        <v/>
      </c>
      <c r="IT119" s="209" t="str">
        <f t="shared" si="1701"/>
        <v/>
      </c>
      <c r="IV119" s="221"/>
      <c r="IW119" s="187" t="str">
        <f>IF(IV119="","",VLOOKUP(IV119,Language!$D$5:$E$100,2,0))</f>
        <v/>
      </c>
      <c r="IX119" s="222"/>
      <c r="IY119" s="187" t="str">
        <f>IF(IX119="","",VLOOKUP(IX119,Language!$D$5:$E$100,2,0))</f>
        <v/>
      </c>
      <c r="IZ119" s="222"/>
      <c r="JA119" s="222"/>
      <c r="JB119" s="303">
        <f>COUNTIF(IV$116:IV$119,IV119)+COUNTIF(IX$116:IX$119,IV119)</f>
        <v>0</v>
      </c>
      <c r="JC119" s="188" t="str">
        <f>IF((IZ119&lt;&gt;"")*(JA119&lt;&gt;"")*((IFERROR(VLOOKUP(IV119,$B$116:$F$119,5,0),"")&lt;&gt;"")+(IFERROR(VLOOKUP(IV119,$D$116:$G$119,4,0),"")&lt;&gt;""))*((IFERROR(VLOOKUP(IX119,$B$116:$F$119,5,0),"")&lt;&gt;"")+(IFERROR(VLOOKUP(IX119,$D$116:$G$119,4,0),"")&lt;&gt;"")),IF(#REF!,"0",(#REF!+#REF!&gt;#REF!+#REF!)*(IZ119&gt;JA119)+(#REF!+#REF!=#REF!+#REF!)*(IZ119=JA119)+(#REF!+#REF!&lt;#REF!+#REF!)*(IZ119&lt;JA119)),"")</f>
        <v/>
      </c>
      <c r="JD119" s="188" t="str">
        <f>IF((JC119&lt;&gt;""),IF(OR(#REF!+#REF!&lt;&gt;#REF!+#REF!,PrSettings!$M$4="●"),((#REF!+#REF!-#REF!-#REF!)=(IZ119-JA119))*(JC119=1),0),"")</f>
        <v/>
      </c>
      <c r="JE119" s="188" t="str">
        <f>IF((JD119&lt;&gt;""),IF(JC119="0",0,(#REF!+#REF!=IZ119)*(#REF!+#REF!=JA119)),"")</f>
        <v/>
      </c>
      <c r="JF119" s="188" t="str">
        <f>IF(JC119&lt;&gt;"",IF(#REF!,0,IF(ABS(#REF!+#REF!-#REF!-#REF!)&gt;=PrSettings!$M$7,(ABS(#REF!+#REF!-#REF!-#REF!-IZ119+JA119)&lt;=1)*1,IF(AND(JC119,$F119=$G119,#REF!+#REF!&gt;=PrSettings!$M$6),(ABS(IZ119-#REF!-#REF!)&lt;=1)*1,IF(AND(JC119,#REF!+#REF!+#REF!+#REF!&gt;=PrSettings!$M$8),(ABS(IZ119-#REF!-#REF!)+ABS(JA119-#REF!-#REF!)&lt;=1)*1,"")))),"")</f>
        <v/>
      </c>
      <c r="JG119" s="209" t="str">
        <f t="shared" si="1703"/>
        <v/>
      </c>
      <c r="JI119" s="221"/>
      <c r="JJ119" s="187" t="str">
        <f>IF(JI119="","",VLOOKUP(JI119,Language!$D$5:$E$100,2,0))</f>
        <v/>
      </c>
      <c r="JK119" s="222"/>
      <c r="JL119" s="187" t="str">
        <f>IF(JK119="","",VLOOKUP(JK119,Language!$D$5:$E$100,2,0))</f>
        <v/>
      </c>
      <c r="JM119" s="222"/>
      <c r="JN119" s="222"/>
      <c r="JO119" s="303">
        <f>COUNTIF(JI$116:JI$119,JI119)+COUNTIF(JK$116:JK$119,JI119)</f>
        <v>0</v>
      </c>
      <c r="JP119" s="188" t="str">
        <f>IF((JM119&lt;&gt;"")*(JN119&lt;&gt;"")*((IFERROR(VLOOKUP(JI119,$B$116:$F$119,5,0),"")&lt;&gt;"")+(IFERROR(VLOOKUP(JI119,$D$116:$G$119,4,0),"")&lt;&gt;""))*((IFERROR(VLOOKUP(JK119,$B$116:$F$119,5,0),"")&lt;&gt;"")+(IFERROR(VLOOKUP(JK119,$D$116:$G$119,4,0),"")&lt;&gt;"")),IF(#REF!,"0",(#REF!+#REF!&gt;#REF!+#REF!)*(JM119&gt;JN119)+(#REF!+#REF!=#REF!+#REF!)*(JM119=JN119)+(#REF!+#REF!&lt;#REF!+#REF!)*(JM119&lt;JN119)),"")</f>
        <v/>
      </c>
      <c r="JQ119" s="188" t="str">
        <f>IF((JP119&lt;&gt;""),IF(OR(#REF!+#REF!&lt;&gt;#REF!+#REF!,PrSettings!$M$4="●"),((#REF!+#REF!-#REF!-#REF!)=(JM119-JN119))*(JP119=1),0),"")</f>
        <v/>
      </c>
      <c r="JR119" s="188" t="str">
        <f>IF((JQ119&lt;&gt;""),IF(JP119="0",0,(#REF!+#REF!=JM119)*(#REF!+#REF!=JN119)),"")</f>
        <v/>
      </c>
      <c r="JS119" s="188" t="str">
        <f>IF(JP119&lt;&gt;"",IF(#REF!,0,IF(ABS(#REF!+#REF!-#REF!-#REF!)&gt;=PrSettings!$M$7,(ABS(#REF!+#REF!-#REF!-#REF!-JM119+JN119)&lt;=1)*1,IF(AND(JP119,$F119=$G119,#REF!+#REF!&gt;=PrSettings!$M$6),(ABS(JM119-#REF!-#REF!)&lt;=1)*1,IF(AND(JP119,#REF!+#REF!+#REF!+#REF!&gt;=PrSettings!$M$8),(ABS(JM119-#REF!-#REF!)+ABS(JN119-#REF!-#REF!)&lt;=1)*1,"")))),"")</f>
        <v/>
      </c>
      <c r="JT119" s="209" t="str">
        <f t="shared" si="1705"/>
        <v/>
      </c>
      <c r="JV119" s="221"/>
      <c r="JW119" s="187" t="str">
        <f>IF(JV119="","",VLOOKUP(JV119,Language!$D$5:$E$100,2,0))</f>
        <v/>
      </c>
      <c r="JX119" s="222"/>
      <c r="JY119" s="187" t="str">
        <f>IF(JX119="","",VLOOKUP(JX119,Language!$D$5:$E$100,2,0))</f>
        <v/>
      </c>
      <c r="JZ119" s="222"/>
      <c r="KA119" s="222"/>
      <c r="KB119" s="303">
        <f>COUNTIF(JV$116:JV$119,JV119)+COUNTIF(JX$116:JX$119,JV119)</f>
        <v>0</v>
      </c>
      <c r="KC119" s="188" t="str">
        <f>IF((JZ119&lt;&gt;"")*(KA119&lt;&gt;"")*((IFERROR(VLOOKUP(JV119,$B$116:$F$119,5,0),"")&lt;&gt;"")+(IFERROR(VLOOKUP(JV119,$D$116:$G$119,4,0),"")&lt;&gt;""))*((IFERROR(VLOOKUP(JX119,$B$116:$F$119,5,0),"")&lt;&gt;"")+(IFERROR(VLOOKUP(JX119,$D$116:$G$119,4,0),"")&lt;&gt;"")),IF(#REF!,"0",(#REF!+#REF!&gt;#REF!+#REF!)*(JZ119&gt;KA119)+(#REF!+#REF!=#REF!+#REF!)*(JZ119=KA119)+(#REF!+#REF!&lt;#REF!+#REF!)*(JZ119&lt;KA119)),"")</f>
        <v/>
      </c>
      <c r="KD119" s="188" t="str">
        <f>IF((KC119&lt;&gt;""),IF(OR(#REF!+#REF!&lt;&gt;#REF!+#REF!,PrSettings!$M$4="●"),((#REF!+#REF!-#REF!-#REF!)=(JZ119-KA119))*(KC119=1),0),"")</f>
        <v/>
      </c>
      <c r="KE119" s="188" t="str">
        <f>IF((KD119&lt;&gt;""),IF(KC119="0",0,(#REF!+#REF!=JZ119)*(#REF!+#REF!=KA119)),"")</f>
        <v/>
      </c>
      <c r="KF119" s="188" t="str">
        <f>IF(KC119&lt;&gt;"",IF(#REF!,0,IF(ABS(#REF!+#REF!-#REF!-#REF!)&gt;=PrSettings!$M$7,(ABS(#REF!+#REF!-#REF!-#REF!-JZ119+KA119)&lt;=1)*1,IF(AND(KC119,$F119=$G119,#REF!+#REF!&gt;=PrSettings!$M$6),(ABS(JZ119-#REF!-#REF!)&lt;=1)*1,IF(AND(KC119,#REF!+#REF!+#REF!+#REF!&gt;=PrSettings!$M$8),(ABS(JZ119-#REF!-#REF!)+ABS(KA119-#REF!-#REF!)&lt;=1)*1,"")))),"")</f>
        <v/>
      </c>
      <c r="KG119" s="209" t="str">
        <f t="shared" si="1707"/>
        <v/>
      </c>
      <c r="KI119" s="221"/>
      <c r="KJ119" s="187" t="str">
        <f>IF(KI119="","",VLOOKUP(KI119,Language!$D$5:$E$100,2,0))</f>
        <v/>
      </c>
      <c r="KK119" s="222"/>
      <c r="KL119" s="187" t="str">
        <f>IF(KK119="","",VLOOKUP(KK119,Language!$D$5:$E$100,2,0))</f>
        <v/>
      </c>
      <c r="KM119" s="222"/>
      <c r="KN119" s="222"/>
      <c r="KO119" s="303">
        <f>COUNTIF(KI$116:KI$119,KI119)+COUNTIF(KK$116:KK$119,KI119)</f>
        <v>0</v>
      </c>
      <c r="KP119" s="188" t="str">
        <f>IF((KM119&lt;&gt;"")*(KN119&lt;&gt;"")*((IFERROR(VLOOKUP(KI119,$B$116:$F$119,5,0),"")&lt;&gt;"")+(IFERROR(VLOOKUP(KI119,$D$116:$G$119,4,0),"")&lt;&gt;""))*((IFERROR(VLOOKUP(KK119,$B$116:$F$119,5,0),"")&lt;&gt;"")+(IFERROR(VLOOKUP(KK119,$D$116:$G$119,4,0),"")&lt;&gt;"")),IF(#REF!,"0",(#REF!+#REF!&gt;#REF!+#REF!)*(KM119&gt;KN119)+(#REF!+#REF!=#REF!+#REF!)*(KM119=KN119)+(#REF!+#REF!&lt;#REF!+#REF!)*(KM119&lt;KN119)),"")</f>
        <v/>
      </c>
      <c r="KQ119" s="188" t="str">
        <f>IF((KP119&lt;&gt;""),IF(OR(#REF!+#REF!&lt;&gt;#REF!+#REF!,PrSettings!$M$4="●"),((#REF!+#REF!-#REF!-#REF!)=(KM119-KN119))*(KP119=1),0),"")</f>
        <v/>
      </c>
      <c r="KR119" s="188" t="str">
        <f>IF((KQ119&lt;&gt;""),IF(KP119="0",0,(#REF!+#REF!=KM119)*(#REF!+#REF!=KN119)),"")</f>
        <v/>
      </c>
      <c r="KS119" s="188" t="str">
        <f>IF(KP119&lt;&gt;"",IF(#REF!,0,IF(ABS(#REF!+#REF!-#REF!-#REF!)&gt;=PrSettings!$M$7,(ABS(#REF!+#REF!-#REF!-#REF!-KM119+KN119)&lt;=1)*1,IF(AND(KP119,$F119=$G119,#REF!+#REF!&gt;=PrSettings!$M$6),(ABS(KM119-#REF!-#REF!)&lt;=1)*1,IF(AND(KP119,#REF!+#REF!+#REF!+#REF!&gt;=PrSettings!$M$8),(ABS(KM119-#REF!-#REF!)+ABS(KN119-#REF!-#REF!)&lt;=1)*1,"")))),"")</f>
        <v/>
      </c>
      <c r="KT119" s="209" t="str">
        <f t="shared" si="1709"/>
        <v/>
      </c>
      <c r="KV119" s="221"/>
      <c r="KW119" s="187" t="str">
        <f>IF(KV119="","",VLOOKUP(KV119,Language!$D$5:$E$100,2,0))</f>
        <v/>
      </c>
      <c r="KX119" s="222"/>
      <c r="KY119" s="187" t="str">
        <f>IF(KX119="","",VLOOKUP(KX119,Language!$D$5:$E$100,2,0))</f>
        <v/>
      </c>
      <c r="KZ119" s="222"/>
      <c r="LA119" s="222"/>
      <c r="LB119" s="303">
        <f>COUNTIF(KV$116:KV$119,KV119)+COUNTIF(KX$116:KX$119,KV119)</f>
        <v>0</v>
      </c>
      <c r="LC119" s="188" t="str">
        <f>IF((KZ119&lt;&gt;"")*(LA119&lt;&gt;"")*((IFERROR(VLOOKUP(KV119,$B$116:$F$119,5,0),"")&lt;&gt;"")+(IFERROR(VLOOKUP(KV119,$D$116:$G$119,4,0),"")&lt;&gt;""))*((IFERROR(VLOOKUP(KX119,$B$116:$F$119,5,0),"")&lt;&gt;"")+(IFERROR(VLOOKUP(KX119,$D$116:$G$119,4,0),"")&lt;&gt;"")),IF(#REF!,"0",(#REF!+#REF!&gt;#REF!+#REF!)*(KZ119&gt;LA119)+(#REF!+#REF!=#REF!+#REF!)*(KZ119=LA119)+(#REF!+#REF!&lt;#REF!+#REF!)*(KZ119&lt;LA119)),"")</f>
        <v/>
      </c>
      <c r="LD119" s="188" t="str">
        <f>IF((LC119&lt;&gt;""),IF(OR(#REF!+#REF!&lt;&gt;#REF!+#REF!,PrSettings!$M$4="●"),((#REF!+#REF!-#REF!-#REF!)=(KZ119-LA119))*(LC119=1),0),"")</f>
        <v/>
      </c>
      <c r="LE119" s="188" t="str">
        <f>IF((LD119&lt;&gt;""),IF(LC119="0",0,(#REF!+#REF!=KZ119)*(#REF!+#REF!=LA119)),"")</f>
        <v/>
      </c>
      <c r="LF119" s="188" t="str">
        <f>IF(LC119&lt;&gt;"",IF(#REF!,0,IF(ABS(#REF!+#REF!-#REF!-#REF!)&gt;=PrSettings!$M$7,(ABS(#REF!+#REF!-#REF!-#REF!-KZ119+LA119)&lt;=1)*1,IF(AND(LC119,$F119=$G119,#REF!+#REF!&gt;=PrSettings!$M$6),(ABS(KZ119-#REF!-#REF!)&lt;=1)*1,IF(AND(LC119,#REF!+#REF!+#REF!+#REF!&gt;=PrSettings!$M$8),(ABS(KZ119-#REF!-#REF!)+ABS(LA119-#REF!-#REF!)&lt;=1)*1,"")))),"")</f>
        <v/>
      </c>
      <c r="LG119" s="209" t="str">
        <f t="shared" si="1711"/>
        <v/>
      </c>
      <c r="LI119" s="221"/>
      <c r="LJ119" s="187" t="str">
        <f>IF(LI119="","",VLOOKUP(LI119,Language!$D$5:$E$100,2,0))</f>
        <v/>
      </c>
      <c r="LK119" s="222"/>
      <c r="LL119" s="187" t="str">
        <f>IF(LK119="","",VLOOKUP(LK119,Language!$D$5:$E$100,2,0))</f>
        <v/>
      </c>
      <c r="LM119" s="222"/>
      <c r="LN119" s="222"/>
      <c r="LO119" s="303">
        <f>COUNTIF(LI$116:LI$119,LI119)+COUNTIF(LK$116:LK$119,LI119)</f>
        <v>0</v>
      </c>
      <c r="LP119" s="188" t="str">
        <f>IF((LM119&lt;&gt;"")*(LN119&lt;&gt;"")*((IFERROR(VLOOKUP(LI119,$B$116:$F$119,5,0),"")&lt;&gt;"")+(IFERROR(VLOOKUP(LI119,$D$116:$G$119,4,0),"")&lt;&gt;""))*((IFERROR(VLOOKUP(LK119,$B$116:$F$119,5,0),"")&lt;&gt;"")+(IFERROR(VLOOKUP(LK119,$D$116:$G$119,4,0),"")&lt;&gt;"")),IF(#REF!,"0",(#REF!+#REF!&gt;#REF!+#REF!)*(LM119&gt;LN119)+(#REF!+#REF!=#REF!+#REF!)*(LM119=LN119)+(#REF!+#REF!&lt;#REF!+#REF!)*(LM119&lt;LN119)),"")</f>
        <v/>
      </c>
      <c r="LQ119" s="188" t="str">
        <f>IF((LP119&lt;&gt;""),IF(OR(#REF!+#REF!&lt;&gt;#REF!+#REF!,PrSettings!$M$4="●"),((#REF!+#REF!-#REF!-#REF!)=(LM119-LN119))*(LP119=1),0),"")</f>
        <v/>
      </c>
      <c r="LR119" s="188" t="str">
        <f>IF((LQ119&lt;&gt;""),IF(LP119="0",0,(#REF!+#REF!=LM119)*(#REF!+#REF!=LN119)),"")</f>
        <v/>
      </c>
      <c r="LS119" s="188" t="str">
        <f>IF(LP119&lt;&gt;"",IF(#REF!,0,IF(ABS(#REF!+#REF!-#REF!-#REF!)&gt;=PrSettings!$M$7,(ABS(#REF!+#REF!-#REF!-#REF!-LM119+LN119)&lt;=1)*1,IF(AND(LP119,$F119=$G119,#REF!+#REF!&gt;=PrSettings!$M$6),(ABS(LM119-#REF!-#REF!)&lt;=1)*1,IF(AND(LP119,#REF!+#REF!+#REF!+#REF!&gt;=PrSettings!$M$8),(ABS(LM119-#REF!-#REF!)+ABS(LN119-#REF!-#REF!)&lt;=1)*1,"")))),"")</f>
        <v/>
      </c>
      <c r="LT119" s="209" t="str">
        <f t="shared" si="1713"/>
        <v/>
      </c>
      <c r="LV119" s="221"/>
      <c r="LW119" s="187" t="str">
        <f>IF(LV119="","",VLOOKUP(LV119,Language!$D$5:$E$100,2,0))</f>
        <v/>
      </c>
      <c r="LX119" s="222"/>
      <c r="LY119" s="187" t="str">
        <f>IF(LX119="","",VLOOKUP(LX119,Language!$D$5:$E$100,2,0))</f>
        <v/>
      </c>
      <c r="LZ119" s="222"/>
      <c r="MA119" s="222"/>
      <c r="MB119" s="303">
        <f>COUNTIF(LV$116:LV$119,LV119)+COUNTIF(LX$116:LX$119,LV119)</f>
        <v>0</v>
      </c>
      <c r="MC119" s="188" t="str">
        <f>IF((LZ119&lt;&gt;"")*(MA119&lt;&gt;"")*((IFERROR(VLOOKUP(LV119,$B$116:$F$119,5,0),"")&lt;&gt;"")+(IFERROR(VLOOKUP(LV119,$D$116:$G$119,4,0),"")&lt;&gt;""))*((IFERROR(VLOOKUP(LX119,$B$116:$F$119,5,0),"")&lt;&gt;"")+(IFERROR(VLOOKUP(LX119,$D$116:$G$119,4,0),"")&lt;&gt;"")),IF(#REF!,"0",(#REF!+#REF!&gt;#REF!+#REF!)*(LZ119&gt;MA119)+(#REF!+#REF!=#REF!+#REF!)*(LZ119=MA119)+(#REF!+#REF!&lt;#REF!+#REF!)*(LZ119&lt;MA119)),"")</f>
        <v/>
      </c>
      <c r="MD119" s="188" t="str">
        <f>IF((MC119&lt;&gt;""),IF(OR(#REF!+#REF!&lt;&gt;#REF!+#REF!,PrSettings!$M$4="●"),((#REF!+#REF!-#REF!-#REF!)=(LZ119-MA119))*(MC119=1),0),"")</f>
        <v/>
      </c>
      <c r="ME119" s="188" t="str">
        <f>IF((MD119&lt;&gt;""),IF(MC119="0",0,(#REF!+#REF!=LZ119)*(#REF!+#REF!=MA119)),"")</f>
        <v/>
      </c>
      <c r="MF119" s="188" t="str">
        <f>IF(MC119&lt;&gt;"",IF(#REF!,0,IF(ABS(#REF!+#REF!-#REF!-#REF!)&gt;=PrSettings!$M$7,(ABS(#REF!+#REF!-#REF!-#REF!-LZ119+MA119)&lt;=1)*1,IF(AND(MC119,$F119=$G119,#REF!+#REF!&gt;=PrSettings!$M$6),(ABS(LZ119-#REF!-#REF!)&lt;=1)*1,IF(AND(MC119,#REF!+#REF!+#REF!+#REF!&gt;=PrSettings!$M$8),(ABS(LZ119-#REF!-#REF!)+ABS(MA119-#REF!-#REF!)&lt;=1)*1,"")))),"")</f>
        <v/>
      </c>
      <c r="MG119" s="209" t="str">
        <f t="shared" si="1715"/>
        <v/>
      </c>
    </row>
    <row r="120" spans="1:345" ht="24" customHeight="1">
      <c r="B120" s="195" t="str">
        <f>Language!$E$217</f>
        <v>Semi-Final</v>
      </c>
      <c r="C120" s="196"/>
      <c r="D120" s="201"/>
      <c r="E120" s="198"/>
      <c r="F120" s="202"/>
      <c r="G120" s="203"/>
      <c r="I120" s="195" t="str">
        <f>$B120</f>
        <v>Semi-Final</v>
      </c>
      <c r="J120" s="197"/>
      <c r="K120" s="197"/>
      <c r="L120" s="198"/>
      <c r="M120" s="226"/>
      <c r="N120" s="227"/>
      <c r="O120" s="199"/>
      <c r="P120" s="199"/>
      <c r="Q120" s="210"/>
      <c r="R120" s="198"/>
      <c r="S120" s="198"/>
      <c r="T120" s="211"/>
      <c r="V120" s="195" t="str">
        <f>$B120</f>
        <v>Semi-Final</v>
      </c>
      <c r="W120" s="197"/>
      <c r="X120" s="197"/>
      <c r="Y120" s="198"/>
      <c r="Z120" s="226"/>
      <c r="AA120" s="227"/>
      <c r="AB120" s="199"/>
      <c r="AC120" s="199"/>
      <c r="AD120" s="210"/>
      <c r="AE120" s="198"/>
      <c r="AF120" s="198"/>
      <c r="AG120" s="211"/>
      <c r="AI120" s="195" t="str">
        <f>$B120</f>
        <v>Semi-Final</v>
      </c>
      <c r="AJ120" s="197"/>
      <c r="AK120" s="197"/>
      <c r="AL120" s="198"/>
      <c r="AM120" s="226"/>
      <c r="AN120" s="227"/>
      <c r="AO120" s="199"/>
      <c r="AP120" s="199"/>
      <c r="AQ120" s="210"/>
      <c r="AR120" s="198"/>
      <c r="AS120" s="198"/>
      <c r="AT120" s="211"/>
      <c r="AV120" s="195" t="str">
        <f>$B120</f>
        <v>Semi-Final</v>
      </c>
      <c r="AW120" s="197"/>
      <c r="AX120" s="197"/>
      <c r="AY120" s="198"/>
      <c r="AZ120" s="226"/>
      <c r="BA120" s="227"/>
      <c r="BB120" s="199"/>
      <c r="BC120" s="199"/>
      <c r="BD120" s="210"/>
      <c r="BE120" s="198"/>
      <c r="BF120" s="198"/>
      <c r="BG120" s="211"/>
      <c r="BI120" s="195" t="str">
        <f>$B120</f>
        <v>Semi-Final</v>
      </c>
      <c r="BJ120" s="197"/>
      <c r="BK120" s="197"/>
      <c r="BL120" s="198"/>
      <c r="BM120" s="226"/>
      <c r="BN120" s="227"/>
      <c r="BO120" s="199"/>
      <c r="BP120" s="199"/>
      <c r="BQ120" s="210"/>
      <c r="BR120" s="198"/>
      <c r="BS120" s="198"/>
      <c r="BT120" s="211"/>
      <c r="BV120" s="195" t="str">
        <f>$B120</f>
        <v>Semi-Final</v>
      </c>
      <c r="BW120" s="197"/>
      <c r="BX120" s="197"/>
      <c r="BY120" s="198"/>
      <c r="BZ120" s="226"/>
      <c r="CA120" s="227"/>
      <c r="CB120" s="199"/>
      <c r="CC120" s="199"/>
      <c r="CD120" s="210"/>
      <c r="CE120" s="198"/>
      <c r="CF120" s="198"/>
      <c r="CG120" s="211"/>
      <c r="CI120" s="195" t="str">
        <f>$B120</f>
        <v>Semi-Final</v>
      </c>
      <c r="CJ120" s="197"/>
      <c r="CK120" s="197"/>
      <c r="CL120" s="198"/>
      <c r="CM120" s="226"/>
      <c r="CN120" s="227"/>
      <c r="CO120" s="199"/>
      <c r="CP120" s="199"/>
      <c r="CQ120" s="210"/>
      <c r="CR120" s="198"/>
      <c r="CS120" s="198"/>
      <c r="CT120" s="211"/>
      <c r="CV120" s="195" t="str">
        <f>$B120</f>
        <v>Semi-Final</v>
      </c>
      <c r="CW120" s="197"/>
      <c r="CX120" s="197"/>
      <c r="CY120" s="198"/>
      <c r="CZ120" s="226"/>
      <c r="DA120" s="227"/>
      <c r="DB120" s="199"/>
      <c r="DC120" s="199"/>
      <c r="DD120" s="210"/>
      <c r="DE120" s="198"/>
      <c r="DF120" s="198"/>
      <c r="DG120" s="211"/>
      <c r="DI120" s="195" t="str">
        <f>$B120</f>
        <v>Semi-Final</v>
      </c>
      <c r="DJ120" s="197"/>
      <c r="DK120" s="197"/>
      <c r="DL120" s="198"/>
      <c r="DM120" s="226"/>
      <c r="DN120" s="227"/>
      <c r="DO120" s="199"/>
      <c r="DP120" s="199"/>
      <c r="DQ120" s="210"/>
      <c r="DR120" s="198"/>
      <c r="DS120" s="198"/>
      <c r="DT120" s="211"/>
      <c r="DV120" s="195" t="str">
        <f>$B120</f>
        <v>Semi-Final</v>
      </c>
      <c r="DW120" s="197"/>
      <c r="DX120" s="197"/>
      <c r="DY120" s="198"/>
      <c r="DZ120" s="226"/>
      <c r="EA120" s="227"/>
      <c r="EB120" s="199"/>
      <c r="EC120" s="199"/>
      <c r="ED120" s="210"/>
      <c r="EE120" s="198"/>
      <c r="EF120" s="198"/>
      <c r="EG120" s="211"/>
      <c r="EI120" s="195" t="str">
        <f>$B120</f>
        <v>Semi-Final</v>
      </c>
      <c r="EJ120" s="197"/>
      <c r="EK120" s="197"/>
      <c r="EL120" s="198"/>
      <c r="EM120" s="226"/>
      <c r="EN120" s="227"/>
      <c r="EO120" s="199"/>
      <c r="EP120" s="199"/>
      <c r="EQ120" s="210"/>
      <c r="ER120" s="198"/>
      <c r="ES120" s="198"/>
      <c r="ET120" s="211"/>
      <c r="EV120" s="195" t="str">
        <f>$B120</f>
        <v>Semi-Final</v>
      </c>
      <c r="EW120" s="197"/>
      <c r="EX120" s="197"/>
      <c r="EY120" s="198"/>
      <c r="EZ120" s="226"/>
      <c r="FA120" s="227"/>
      <c r="FB120" s="199"/>
      <c r="FC120" s="199"/>
      <c r="FD120" s="210"/>
      <c r="FE120" s="198"/>
      <c r="FF120" s="198"/>
      <c r="FG120" s="211"/>
      <c r="FI120" s="195" t="str">
        <f>$B120</f>
        <v>Semi-Final</v>
      </c>
      <c r="FJ120" s="197"/>
      <c r="FK120" s="197"/>
      <c r="FL120" s="198"/>
      <c r="FM120" s="226"/>
      <c r="FN120" s="227"/>
      <c r="FO120" s="199"/>
      <c r="FP120" s="199"/>
      <c r="FQ120" s="210"/>
      <c r="FR120" s="198"/>
      <c r="FS120" s="198"/>
      <c r="FT120" s="211"/>
      <c r="FV120" s="195" t="str">
        <f>$B120</f>
        <v>Semi-Final</v>
      </c>
      <c r="FW120" s="197"/>
      <c r="FX120" s="197"/>
      <c r="FY120" s="198"/>
      <c r="FZ120" s="226"/>
      <c r="GA120" s="227"/>
      <c r="GB120" s="199"/>
      <c r="GC120" s="199"/>
      <c r="GD120" s="210"/>
      <c r="GE120" s="198"/>
      <c r="GF120" s="198"/>
      <c r="GG120" s="211"/>
      <c r="GI120" s="195" t="str">
        <f>$B120</f>
        <v>Semi-Final</v>
      </c>
      <c r="GJ120" s="197"/>
      <c r="GK120" s="197"/>
      <c r="GL120" s="198"/>
      <c r="GM120" s="226"/>
      <c r="GN120" s="227"/>
      <c r="GO120" s="199"/>
      <c r="GP120" s="199"/>
      <c r="GQ120" s="210"/>
      <c r="GR120" s="198"/>
      <c r="GS120" s="198"/>
      <c r="GT120" s="211"/>
      <c r="GV120" s="195" t="str">
        <f>$B120</f>
        <v>Semi-Final</v>
      </c>
      <c r="GW120" s="197"/>
      <c r="GX120" s="197"/>
      <c r="GY120" s="198"/>
      <c r="GZ120" s="226"/>
      <c r="HA120" s="227"/>
      <c r="HB120" s="199"/>
      <c r="HC120" s="199"/>
      <c r="HD120" s="210"/>
      <c r="HE120" s="198"/>
      <c r="HF120" s="198"/>
      <c r="HG120" s="211"/>
      <c r="HI120" s="195" t="str">
        <f>$B120</f>
        <v>Semi-Final</v>
      </c>
      <c r="HJ120" s="197"/>
      <c r="HK120" s="197"/>
      <c r="HL120" s="198"/>
      <c r="HM120" s="226"/>
      <c r="HN120" s="227"/>
      <c r="HO120" s="199"/>
      <c r="HP120" s="199"/>
      <c r="HQ120" s="210"/>
      <c r="HR120" s="198"/>
      <c r="HS120" s="198"/>
      <c r="HT120" s="211"/>
      <c r="HV120" s="195" t="str">
        <f>$B120</f>
        <v>Semi-Final</v>
      </c>
      <c r="HW120" s="197"/>
      <c r="HX120" s="197"/>
      <c r="HY120" s="198"/>
      <c r="HZ120" s="226"/>
      <c r="IA120" s="227"/>
      <c r="IB120" s="199"/>
      <c r="IC120" s="199"/>
      <c r="ID120" s="210"/>
      <c r="IE120" s="198"/>
      <c r="IF120" s="198"/>
      <c r="IG120" s="211"/>
      <c r="II120" s="195" t="str">
        <f>$B120</f>
        <v>Semi-Final</v>
      </c>
      <c r="IJ120" s="197"/>
      <c r="IK120" s="197"/>
      <c r="IL120" s="198"/>
      <c r="IM120" s="226"/>
      <c r="IN120" s="227"/>
      <c r="IO120" s="199"/>
      <c r="IP120" s="199"/>
      <c r="IQ120" s="210"/>
      <c r="IR120" s="198"/>
      <c r="IS120" s="198"/>
      <c r="IT120" s="211"/>
      <c r="IV120" s="195" t="str">
        <f>$B120</f>
        <v>Semi-Final</v>
      </c>
      <c r="IW120" s="197"/>
      <c r="IX120" s="197"/>
      <c r="IY120" s="198"/>
      <c r="IZ120" s="226"/>
      <c r="JA120" s="227"/>
      <c r="JB120" s="199"/>
      <c r="JC120" s="199"/>
      <c r="JD120" s="210"/>
      <c r="JE120" s="198"/>
      <c r="JF120" s="198"/>
      <c r="JG120" s="211"/>
      <c r="JI120" s="195" t="str">
        <f>$B120</f>
        <v>Semi-Final</v>
      </c>
      <c r="JJ120" s="197"/>
      <c r="JK120" s="197"/>
      <c r="JL120" s="198"/>
      <c r="JM120" s="226"/>
      <c r="JN120" s="227"/>
      <c r="JO120" s="199"/>
      <c r="JP120" s="199"/>
      <c r="JQ120" s="210"/>
      <c r="JR120" s="198"/>
      <c r="JS120" s="198"/>
      <c r="JT120" s="211"/>
      <c r="JV120" s="195" t="str">
        <f>$B120</f>
        <v>Semi-Final</v>
      </c>
      <c r="JW120" s="197"/>
      <c r="JX120" s="197"/>
      <c r="JY120" s="198"/>
      <c r="JZ120" s="226"/>
      <c r="KA120" s="227"/>
      <c r="KB120" s="199"/>
      <c r="KC120" s="199"/>
      <c r="KD120" s="210"/>
      <c r="KE120" s="198"/>
      <c r="KF120" s="198"/>
      <c r="KG120" s="211"/>
      <c r="KI120" s="195" t="str">
        <f>$B120</f>
        <v>Semi-Final</v>
      </c>
      <c r="KJ120" s="197"/>
      <c r="KK120" s="197"/>
      <c r="KL120" s="198"/>
      <c r="KM120" s="226"/>
      <c r="KN120" s="227"/>
      <c r="KO120" s="199"/>
      <c r="KP120" s="199"/>
      <c r="KQ120" s="210"/>
      <c r="KR120" s="198"/>
      <c r="KS120" s="198"/>
      <c r="KT120" s="211"/>
      <c r="KV120" s="195" t="str">
        <f>$B120</f>
        <v>Semi-Final</v>
      </c>
      <c r="KW120" s="197"/>
      <c r="KX120" s="197"/>
      <c r="KY120" s="198"/>
      <c r="KZ120" s="226"/>
      <c r="LA120" s="227"/>
      <c r="LB120" s="199"/>
      <c r="LC120" s="199"/>
      <c r="LD120" s="210"/>
      <c r="LE120" s="198"/>
      <c r="LF120" s="198"/>
      <c r="LG120" s="211"/>
      <c r="LI120" s="195" t="str">
        <f>$B120</f>
        <v>Semi-Final</v>
      </c>
      <c r="LJ120" s="197"/>
      <c r="LK120" s="197"/>
      <c r="LL120" s="198"/>
      <c r="LM120" s="226"/>
      <c r="LN120" s="227"/>
      <c r="LO120" s="199"/>
      <c r="LP120" s="199"/>
      <c r="LQ120" s="210"/>
      <c r="LR120" s="198"/>
      <c r="LS120" s="198"/>
      <c r="LT120" s="211"/>
      <c r="LV120" s="195" t="str">
        <f>$B120</f>
        <v>Semi-Final</v>
      </c>
      <c r="LW120" s="197"/>
      <c r="LX120" s="197"/>
      <c r="LY120" s="198"/>
      <c r="LZ120" s="226"/>
      <c r="MA120" s="227"/>
      <c r="MB120" s="199"/>
      <c r="MC120" s="199"/>
      <c r="MD120" s="210"/>
      <c r="ME120" s="198"/>
      <c r="MF120" s="198"/>
      <c r="MG120" s="211"/>
    </row>
    <row r="121" spans="1:345">
      <c r="B121" s="186" t="str">
        <f>IF(C121="","",INDEX(Groups!$C$7:$C$65,MATCH(C121,Groups!$D$7:$D$65,0)))</f>
        <v/>
      </c>
      <c r="C121" s="187" t="str">
        <f>'World Cup'!$F$80</f>
        <v/>
      </c>
      <c r="D121" s="188" t="str">
        <f>IF(E121="","",INDEX(Groups!$C$7:$C$65,MATCH(E121,Groups!$D$7:$D$65,0)))</f>
        <v/>
      </c>
      <c r="E121" s="187" t="str">
        <f>'World Cup'!$H$80</f>
        <v/>
      </c>
      <c r="F121" s="189" t="str">
        <f>IF(AND('World Cup'!$F$81&lt;&gt;"",'World Cup'!$H$81&lt;&gt;""),'World Cup'!$F$81,"")</f>
        <v/>
      </c>
      <c r="G121" s="190" t="str">
        <f>IF(AND('World Cup'!$F$81&lt;&gt;"",'World Cup'!$H$81&lt;&gt;""),'World Cup'!$H$81,"")</f>
        <v/>
      </c>
      <c r="I121" s="221"/>
      <c r="J121" s="187" t="str">
        <f>IF(I121="","",VLOOKUP(I121,Language!$D$5:$E$100,2,0))</f>
        <v/>
      </c>
      <c r="K121" s="222"/>
      <c r="L121" s="187" t="str">
        <f>IF(K121="","",VLOOKUP(K121,Language!$D$5:$E$100,2,0))</f>
        <v/>
      </c>
      <c r="M121" s="222"/>
      <c r="N121" s="222"/>
      <c r="O121" s="303">
        <f>COUNTIF(I$121:I$122,I121)+COUNTIF(K$121:K$122,I121)</f>
        <v>0</v>
      </c>
      <c r="P121" s="188" t="str">
        <f>IF((M121&lt;&gt;"")*(N121&lt;&gt;"")*((IFERROR(VLOOKUP(I121,$B$121:$F$122,5,0),"")&lt;&gt;"")+(IFERROR(VLOOKUP(I121,$D$121:$G$122,4,0),"")&lt;&gt;""))*((IFERROR(VLOOKUP(K121,$B$121:$F$122,5,0),"")&lt;&gt;"")+(IFERROR(VLOOKUP(K121,$D$121:$G$122,4,0),"")&lt;&gt;"")),IF((T121&lt;&gt;2)+($B$121&amp;$D$121&lt;&gt;I121&amp;K121)*($B$122&amp;$D$122&lt;&gt;I121&amp;K121)*($D$121&amp;$B$121&lt;&gt;I121&amp;K121)*($D$122&amp;$B$122&lt;&gt;I121&amp;K121),"0",(K132+L132&gt;M132+N132)*(M121&gt;N121)+(K132+L132=M132+N132)*(M121=N121)+(K132+L132&lt;M132+N132)*(M121&lt;N121)),"")</f>
        <v/>
      </c>
      <c r="Q121" s="188" t="str">
        <f>IF((P121&lt;&gt;""),IF(OR(K132+L132&lt;&gt;M132+N132,PrSettings!$M$4="●"),((K132+L132-M132-N132)=(M121-N121))*(P121=1),0),"")</f>
        <v/>
      </c>
      <c r="R121" s="188" t="str">
        <f>IF((Q121&lt;&gt;""),IF(P121="0",0,(K132+L132=M121)*(M132+N132=N121)),"")</f>
        <v/>
      </c>
      <c r="S121" s="188" t="str">
        <f>IF(P121&lt;&gt;"",IF((T121&lt;&gt;2)+($B$121&amp;$D$121&lt;&gt;I121&amp;K121)*($B$122&amp;$D$122&lt;&gt;I121&amp;K121)*($D$121&amp;$B$121&lt;&gt;I121&amp;K121)*($D$122&amp;$B$122&lt;&gt;I121&amp;K121),0,IF(ABS(K132+L132-M132-N132)&gt;=PrSettings!$M$7,(ABS(K132+L132-M132-N132-M121+N121)&lt;=1)*1,IF(AND(P121,$F121=$G121,K132+L132&gt;=PrSettings!$M$6),(ABS(M121-K132-L132)&lt;=1)*1,IF(AND(P121,K132+L132+M132+N132&gt;=PrSettings!$M$8),(ABS(M121-K132-L132)+ABS(N121-M132-N132)&lt;=1)*1,"")))),"")</f>
        <v/>
      </c>
      <c r="T121" s="209" t="str">
        <f>IF(($C$121&amp;$C$122&amp;$E$121&amp;$E$122&lt;&gt;"")*(I$121&amp;I$122&amp;K$121&amp;K$122&lt;&gt;"")*(I121&amp;K121&lt;&gt;""),IF(O121&lt;&gt;1,0,COUNTIF($B$121:$B$122,I121)+COUNTIF($D$121:$D$122,I121))+IF(O109&lt;&gt;1,0,COUNTIF($B$121:$B$122,K121)+COUNTIF($D$121:$D$122,K121)),"")</f>
        <v/>
      </c>
      <c r="V121" s="221"/>
      <c r="W121" s="187" t="str">
        <f>IF(V121="","",VLOOKUP(V121,Language!$D$5:$E$100,2,0))</f>
        <v/>
      </c>
      <c r="X121" s="222"/>
      <c r="Y121" s="187" t="str">
        <f>IF(X121="","",VLOOKUP(X121,Language!$D$5:$E$100,2,0))</f>
        <v/>
      </c>
      <c r="Z121" s="222"/>
      <c r="AA121" s="222"/>
      <c r="AB121" s="303">
        <f>COUNTIF(V$121:V$122,V121)+COUNTIF(X$121:X$122,V121)</f>
        <v>0</v>
      </c>
      <c r="AC121" s="188" t="str">
        <f>IF((Z121&lt;&gt;"")*(AA121&lt;&gt;"")*((IFERROR(VLOOKUP(V121,$B$121:$F$122,5,0),"")&lt;&gt;"")+(IFERROR(VLOOKUP(V121,$D$121:$G$122,4,0),"")&lt;&gt;""))*((IFERROR(VLOOKUP(X121,$B$121:$F$122,5,0),"")&lt;&gt;"")+(IFERROR(VLOOKUP(X121,$D$121:$G$122,4,0),"")&lt;&gt;"")),IF((AG121&lt;&gt;2)+($B$121&amp;$D$121&lt;&gt;V121&amp;X121)*($B$122&amp;$D$122&lt;&gt;V121&amp;X121)*($D$121&amp;$B$121&lt;&gt;V121&amp;X121)*($D$122&amp;$B$122&lt;&gt;V121&amp;X121),"0",(X132+Y132&gt;Z132+AA132)*(Z121&gt;AA121)+(X132+Y132=Z132+AA132)*(Z121=AA121)+(X132+Y132&lt;Z132+AA132)*(Z121&lt;AA121)),"")</f>
        <v/>
      </c>
      <c r="AD121" s="188" t="str">
        <f>IF((AC121&lt;&gt;""),IF(OR(X132+Y132&lt;&gt;Z132+AA132,PrSettings!$M$4="●"),((X132+Y132-Z132-AA132)=(Z121-AA121))*(AC121=1),0),"")</f>
        <v/>
      </c>
      <c r="AE121" s="188" t="str">
        <f>IF((AD121&lt;&gt;""),IF(AC121="0",0,(X132+Y132=Z121)*(Z132+AA132=AA121)),"")</f>
        <v/>
      </c>
      <c r="AF121" s="188" t="str">
        <f>IF(AC121&lt;&gt;"",IF((AG121&lt;&gt;2)+($B$121&amp;$D$121&lt;&gt;V121&amp;X121)*($B$122&amp;$D$122&lt;&gt;V121&amp;X121)*($D$121&amp;$B$121&lt;&gt;V121&amp;X121)*($D$122&amp;$B$122&lt;&gt;V121&amp;X121),0,IF(ABS(X132+Y132-Z132-AA132)&gt;=PrSettings!$M$7,(ABS(X132+Y132-Z132-AA132-Z121+AA121)&lt;=1)*1,IF(AND(AC121,$F121=$G121,X132+Y132&gt;=PrSettings!$M$6),(ABS(Z121-X132-Y132)&lt;=1)*1,IF(AND(AC121,X132+Y132+Z132+AA132&gt;=PrSettings!$M$8),(ABS(Z121-X132-Y132)+ABS(AA121-Z132-AA132)&lt;=1)*1,"")))),"")</f>
        <v/>
      </c>
      <c r="AG121" s="209" t="str">
        <f>IF(($C$121&amp;$C$122&amp;$E$121&amp;$E$122&lt;&gt;"")*(V$121&amp;V$122&amp;X$121&amp;X$122&lt;&gt;"")*(V121&amp;X121&lt;&gt;""),IF(AB121&lt;&gt;1,0,COUNTIF($B$121:$B$122,V121)+COUNTIF($D$121:$D$122,V121))+IF(AB109&lt;&gt;1,0,COUNTIF($B$121:$B$122,X121)+COUNTIF($D$121:$D$122,X121)),"")</f>
        <v/>
      </c>
      <c r="AI121" s="221"/>
      <c r="AJ121" s="187" t="str">
        <f>IF(AI121="","",VLOOKUP(AI121,Language!$D$5:$E$100,2,0))</f>
        <v/>
      </c>
      <c r="AK121" s="222"/>
      <c r="AL121" s="187" t="str">
        <f>IF(AK121="","",VLOOKUP(AK121,Language!$D$5:$E$100,2,0))</f>
        <v/>
      </c>
      <c r="AM121" s="222"/>
      <c r="AN121" s="222"/>
      <c r="AO121" s="303">
        <f>COUNTIF(AI$121:AI$122,AI121)+COUNTIF(AK$121:AK$122,AI121)</f>
        <v>0</v>
      </c>
      <c r="AP121" s="188" t="str">
        <f>IF((AM121&lt;&gt;"")*(AN121&lt;&gt;"")*((IFERROR(VLOOKUP(AI121,$B$121:$F$122,5,0),"")&lt;&gt;"")+(IFERROR(VLOOKUP(AI121,$D$121:$G$122,4,0),"")&lt;&gt;""))*((IFERROR(VLOOKUP(AK121,$B$121:$F$122,5,0),"")&lt;&gt;"")+(IFERROR(VLOOKUP(AK121,$D$121:$G$122,4,0),"")&lt;&gt;"")),IF((AT121&lt;&gt;2)+($B$121&amp;$D$121&lt;&gt;AI121&amp;AK121)*($B$122&amp;$D$122&lt;&gt;AI121&amp;AK121)*($D$121&amp;$B$121&lt;&gt;AI121&amp;AK121)*($D$122&amp;$B$122&lt;&gt;AI121&amp;AK121),"0",(AK132+AL132&gt;AM132+AN132)*(AM121&gt;AN121)+(AK132+AL132=AM132+AN132)*(AM121=AN121)+(AK132+AL132&lt;AM132+AN132)*(AM121&lt;AN121)),"")</f>
        <v/>
      </c>
      <c r="AQ121" s="188" t="str">
        <f>IF((AP121&lt;&gt;""),IF(OR(AK132+AL132&lt;&gt;AM132+AN132,PrSettings!$M$4="●"),((AK132+AL132-AM132-AN132)=(AM121-AN121))*(AP121=1),0),"")</f>
        <v/>
      </c>
      <c r="AR121" s="188" t="str">
        <f>IF((AQ121&lt;&gt;""),IF(AP121="0",0,(AK132+AL132=AM121)*(AM132+AN132=AN121)),"")</f>
        <v/>
      </c>
      <c r="AS121" s="188" t="str">
        <f>IF(AP121&lt;&gt;"",IF((AT121&lt;&gt;2)+($B$121&amp;$D$121&lt;&gt;AI121&amp;AK121)*($B$122&amp;$D$122&lt;&gt;AI121&amp;AK121)*($D$121&amp;$B$121&lt;&gt;AI121&amp;AK121)*($D$122&amp;$B$122&lt;&gt;AI121&amp;AK121),0,IF(ABS(AK132+AL132-AM132-AN132)&gt;=PrSettings!$M$7,(ABS(AK132+AL132-AM132-AN132-AM121+AN121)&lt;=1)*1,IF(AND(AP121,$F121=$G121,AK132+AL132&gt;=PrSettings!$M$6),(ABS(AM121-AK132-AL132)&lt;=1)*1,IF(AND(AP121,AK132+AL132+AM132+AN132&gt;=PrSettings!$M$8),(ABS(AM121-AK132-AL132)+ABS(AN121-AM132-AN132)&lt;=1)*1,"")))),"")</f>
        <v/>
      </c>
      <c r="AT121" s="209" t="str">
        <f>IF(($C$121&amp;$C$122&amp;$E$121&amp;$E$122&lt;&gt;"")*(AI$121&amp;AI$122&amp;AK$121&amp;AK$122&lt;&gt;"")*(AI121&amp;AK121&lt;&gt;""),IF(AO121&lt;&gt;1,0,COUNTIF($B$121:$B$122,AI121)+COUNTIF($D$121:$D$122,AI121))+IF(AO109&lt;&gt;1,0,COUNTIF($B$121:$B$122,AK121)+COUNTIF($D$121:$D$122,AK121)),"")</f>
        <v/>
      </c>
      <c r="AV121" s="221"/>
      <c r="AW121" s="187" t="str">
        <f>IF(AV121="","",VLOOKUP(AV121,Language!$D$5:$E$100,2,0))</f>
        <v/>
      </c>
      <c r="AX121" s="222"/>
      <c r="AY121" s="187" t="str">
        <f>IF(AX121="","",VLOOKUP(AX121,Language!$D$5:$E$100,2,0))</f>
        <v/>
      </c>
      <c r="AZ121" s="222"/>
      <c r="BA121" s="222"/>
      <c r="BB121" s="303">
        <f>COUNTIF(AV$121:AV$122,AV121)+COUNTIF(AX$121:AX$122,AV121)</f>
        <v>0</v>
      </c>
      <c r="BC121" s="188" t="str">
        <f>IF((AZ121&lt;&gt;"")*(BA121&lt;&gt;"")*((IFERROR(VLOOKUP(AV121,$B$121:$F$122,5,0),"")&lt;&gt;"")+(IFERROR(VLOOKUP(AV121,$D$121:$G$122,4,0),"")&lt;&gt;""))*((IFERROR(VLOOKUP(AX121,$B$121:$F$122,5,0),"")&lt;&gt;"")+(IFERROR(VLOOKUP(AX121,$D$121:$G$122,4,0),"")&lt;&gt;"")),IF((BG121&lt;&gt;2)+($B$121&amp;$D$121&lt;&gt;AV121&amp;AX121)*($B$122&amp;$D$122&lt;&gt;AV121&amp;AX121)*($D$121&amp;$B$121&lt;&gt;AV121&amp;AX121)*($D$122&amp;$B$122&lt;&gt;AV121&amp;AX121),"0",(AX132+AY132&gt;AZ132+BA132)*(AZ121&gt;BA121)+(AX132+AY132=AZ132+BA132)*(AZ121=BA121)+(AX132+AY132&lt;AZ132+BA132)*(AZ121&lt;BA121)),"")</f>
        <v/>
      </c>
      <c r="BD121" s="188" t="str">
        <f>IF((BC121&lt;&gt;""),IF(OR(AX132+AY132&lt;&gt;AZ132+BA132,PrSettings!$M$4="●"),((AX132+AY132-AZ132-BA132)=(AZ121-BA121))*(BC121=1),0),"")</f>
        <v/>
      </c>
      <c r="BE121" s="188" t="str">
        <f>IF((BD121&lt;&gt;""),IF(BC121="0",0,(AX132+AY132=AZ121)*(AZ132+BA132=BA121)),"")</f>
        <v/>
      </c>
      <c r="BF121" s="188" t="str">
        <f>IF(BC121&lt;&gt;"",IF((BG121&lt;&gt;2)+($B$121&amp;$D$121&lt;&gt;AV121&amp;AX121)*($B$122&amp;$D$122&lt;&gt;AV121&amp;AX121)*($D$121&amp;$B$121&lt;&gt;AV121&amp;AX121)*($D$122&amp;$B$122&lt;&gt;AV121&amp;AX121),0,IF(ABS(AX132+AY132-AZ132-BA132)&gt;=PrSettings!$M$7,(ABS(AX132+AY132-AZ132-BA132-AZ121+BA121)&lt;=1)*1,IF(AND(BC121,$F121=$G121,AX132+AY132&gt;=PrSettings!$M$6),(ABS(AZ121-AX132-AY132)&lt;=1)*1,IF(AND(BC121,AX132+AY132+AZ132+BA132&gt;=PrSettings!$M$8),(ABS(AZ121-AX132-AY132)+ABS(BA121-AZ132-BA132)&lt;=1)*1,"")))),"")</f>
        <v/>
      </c>
      <c r="BG121" s="209" t="str">
        <f>IF(($C$121&amp;$C$122&amp;$E$121&amp;$E$122&lt;&gt;"")*(AV$121&amp;AV$122&amp;AX$121&amp;AX$122&lt;&gt;"")*(AV121&amp;AX121&lt;&gt;""),IF(BB121&lt;&gt;1,0,COUNTIF($B$121:$B$122,AV121)+COUNTIF($D$121:$D$122,AV121))+IF(BB109&lt;&gt;1,0,COUNTIF($B$121:$B$122,AX121)+COUNTIF($D$121:$D$122,AX121)),"")</f>
        <v/>
      </c>
      <c r="BI121" s="221"/>
      <c r="BJ121" s="187" t="str">
        <f>IF(BI121="","",VLOOKUP(BI121,Language!$D$5:$E$100,2,0))</f>
        <v/>
      </c>
      <c r="BK121" s="222"/>
      <c r="BL121" s="187" t="str">
        <f>IF(BK121="","",VLOOKUP(BK121,Language!$D$5:$E$100,2,0))</f>
        <v/>
      </c>
      <c r="BM121" s="222"/>
      <c r="BN121" s="222"/>
      <c r="BO121" s="303">
        <f>COUNTIF(BI$121:BI$122,BI121)+COUNTIF(BK$121:BK$122,BI121)</f>
        <v>0</v>
      </c>
      <c r="BP121" s="188" t="str">
        <f>IF((BM121&lt;&gt;"")*(BN121&lt;&gt;"")*((IFERROR(VLOOKUP(BI121,$B$121:$F$122,5,0),"")&lt;&gt;"")+(IFERROR(VLOOKUP(BI121,$D$121:$G$122,4,0),"")&lt;&gt;""))*((IFERROR(VLOOKUP(BK121,$B$121:$F$122,5,0),"")&lt;&gt;"")+(IFERROR(VLOOKUP(BK121,$D$121:$G$122,4,0),"")&lt;&gt;"")),IF((BT121&lt;&gt;2)+($B$121&amp;$D$121&lt;&gt;BI121&amp;BK121)*($B$122&amp;$D$122&lt;&gt;BI121&amp;BK121)*($D$121&amp;$B$121&lt;&gt;BI121&amp;BK121)*($D$122&amp;$B$122&lt;&gt;BI121&amp;BK121),"0",(BK132+BL132&gt;BM132+BN132)*(BM121&gt;BN121)+(BK132+BL132=BM132+BN132)*(BM121=BN121)+(BK132+BL132&lt;BM132+BN132)*(BM121&lt;BN121)),"")</f>
        <v/>
      </c>
      <c r="BQ121" s="188" t="str">
        <f>IF((BP121&lt;&gt;""),IF(OR(BK132+BL132&lt;&gt;BM132+BN132,PrSettings!$M$4="●"),((BK132+BL132-BM132-BN132)=(BM121-BN121))*(BP121=1),0),"")</f>
        <v/>
      </c>
      <c r="BR121" s="188" t="str">
        <f>IF((BQ121&lt;&gt;""),IF(BP121="0",0,(BK132+BL132=BM121)*(BM132+BN132=BN121)),"")</f>
        <v/>
      </c>
      <c r="BS121" s="188" t="str">
        <f>IF(BP121&lt;&gt;"",IF((BT121&lt;&gt;2)+($B$121&amp;$D$121&lt;&gt;BI121&amp;BK121)*($B$122&amp;$D$122&lt;&gt;BI121&amp;BK121)*($D$121&amp;$B$121&lt;&gt;BI121&amp;BK121)*($D$122&amp;$B$122&lt;&gt;BI121&amp;BK121),0,IF(ABS(BK132+BL132-BM132-BN132)&gt;=PrSettings!$M$7,(ABS(BK132+BL132-BM132-BN132-BM121+BN121)&lt;=1)*1,IF(AND(BP121,$F121=$G121,BK132+BL132&gt;=PrSettings!$M$6),(ABS(BM121-BK132-BL132)&lt;=1)*1,IF(AND(BP121,BK132+BL132+BM132+BN132&gt;=PrSettings!$M$8),(ABS(BM121-BK132-BL132)+ABS(BN121-BM132-BN132)&lt;=1)*1,"")))),"")</f>
        <v/>
      </c>
      <c r="BT121" s="209" t="str">
        <f>IF(($C$121&amp;$C$122&amp;$E$121&amp;$E$122&lt;&gt;"")*(BI$121&amp;BI$122&amp;BK$121&amp;BK$122&lt;&gt;"")*(BI121&amp;BK121&lt;&gt;""),IF(BO121&lt;&gt;1,0,COUNTIF($B$121:$B$122,BI121)+COUNTIF($D$121:$D$122,BI121))+IF(BO109&lt;&gt;1,0,COUNTIF($B$121:$B$122,BK121)+COUNTIF($D$121:$D$122,BK121)),"")</f>
        <v/>
      </c>
      <c r="BV121" s="221"/>
      <c r="BW121" s="187" t="str">
        <f>IF(BV121="","",VLOOKUP(BV121,Language!$D$5:$E$100,2,0))</f>
        <v/>
      </c>
      <c r="BX121" s="222"/>
      <c r="BY121" s="187" t="str">
        <f>IF(BX121="","",VLOOKUP(BX121,Language!$D$5:$E$100,2,0))</f>
        <v/>
      </c>
      <c r="BZ121" s="222"/>
      <c r="CA121" s="222"/>
      <c r="CB121" s="303">
        <f>COUNTIF(BV$121:BV$122,BV121)+COUNTIF(BX$121:BX$122,BV121)</f>
        <v>0</v>
      </c>
      <c r="CC121" s="188" t="str">
        <f>IF((BZ121&lt;&gt;"")*(CA121&lt;&gt;"")*((IFERROR(VLOOKUP(BV121,$B$121:$F$122,5,0),"")&lt;&gt;"")+(IFERROR(VLOOKUP(BV121,$D$121:$G$122,4,0),"")&lt;&gt;""))*((IFERROR(VLOOKUP(BX121,$B$121:$F$122,5,0),"")&lt;&gt;"")+(IFERROR(VLOOKUP(BX121,$D$121:$G$122,4,0),"")&lt;&gt;"")),IF((CG121&lt;&gt;2)+($B$121&amp;$D$121&lt;&gt;BV121&amp;BX121)*($B$122&amp;$D$122&lt;&gt;BV121&amp;BX121)*($D$121&amp;$B$121&lt;&gt;BV121&amp;BX121)*($D$122&amp;$B$122&lt;&gt;BV121&amp;BX121),"0",(BX132+BY132&gt;BZ132+CA132)*(BZ121&gt;CA121)+(BX132+BY132=BZ132+CA132)*(BZ121=CA121)+(BX132+BY132&lt;BZ132+CA132)*(BZ121&lt;CA121)),"")</f>
        <v/>
      </c>
      <c r="CD121" s="188" t="str">
        <f>IF((CC121&lt;&gt;""),IF(OR(BX132+BY132&lt;&gt;BZ132+CA132,PrSettings!$M$4="●"),((BX132+BY132-BZ132-CA132)=(BZ121-CA121))*(CC121=1),0),"")</f>
        <v/>
      </c>
      <c r="CE121" s="188" t="str">
        <f>IF((CD121&lt;&gt;""),IF(CC121="0",0,(BX132+BY132=BZ121)*(BZ132+CA132=CA121)),"")</f>
        <v/>
      </c>
      <c r="CF121" s="188" t="str">
        <f>IF(CC121&lt;&gt;"",IF((CG121&lt;&gt;2)+($B$121&amp;$D$121&lt;&gt;BV121&amp;BX121)*($B$122&amp;$D$122&lt;&gt;BV121&amp;BX121)*($D$121&amp;$B$121&lt;&gt;BV121&amp;BX121)*($D$122&amp;$B$122&lt;&gt;BV121&amp;BX121),0,IF(ABS(BX132+BY132-BZ132-CA132)&gt;=PrSettings!$M$7,(ABS(BX132+BY132-BZ132-CA132-BZ121+CA121)&lt;=1)*1,IF(AND(CC121,$F121=$G121,BX132+BY132&gt;=PrSettings!$M$6),(ABS(BZ121-BX132-BY132)&lt;=1)*1,IF(AND(CC121,BX132+BY132+BZ132+CA132&gt;=PrSettings!$M$8),(ABS(BZ121-BX132-BY132)+ABS(CA121-BZ132-CA132)&lt;=1)*1,"")))),"")</f>
        <v/>
      </c>
      <c r="CG121" s="209" t="str">
        <f>IF(($C$121&amp;$C$122&amp;$E$121&amp;$E$122&lt;&gt;"")*(BV$121&amp;BV$122&amp;BX$121&amp;BX$122&lt;&gt;"")*(BV121&amp;BX121&lt;&gt;""),IF(CB121&lt;&gt;1,0,COUNTIF($B$121:$B$122,BV121)+COUNTIF($D$121:$D$122,BV121))+IF(CB109&lt;&gt;1,0,COUNTIF($B$121:$B$122,BX121)+COUNTIF($D$121:$D$122,BX121)),"")</f>
        <v/>
      </c>
      <c r="CI121" s="221"/>
      <c r="CJ121" s="187" t="str">
        <f>IF(CI121="","",VLOOKUP(CI121,Language!$D$5:$E$100,2,0))</f>
        <v/>
      </c>
      <c r="CK121" s="222"/>
      <c r="CL121" s="187" t="str">
        <f>IF(CK121="","",VLOOKUP(CK121,Language!$D$5:$E$100,2,0))</f>
        <v/>
      </c>
      <c r="CM121" s="222"/>
      <c r="CN121" s="222"/>
      <c r="CO121" s="303">
        <f>COUNTIF(CI$121:CI$122,CI121)+COUNTIF(CK$121:CK$122,CI121)</f>
        <v>0</v>
      </c>
      <c r="CP121" s="188" t="str">
        <f>IF((CM121&lt;&gt;"")*(CN121&lt;&gt;"")*((IFERROR(VLOOKUP(CI121,$B$121:$F$122,5,0),"")&lt;&gt;"")+(IFERROR(VLOOKUP(CI121,$D$121:$G$122,4,0),"")&lt;&gt;""))*((IFERROR(VLOOKUP(CK121,$B$121:$F$122,5,0),"")&lt;&gt;"")+(IFERROR(VLOOKUP(CK121,$D$121:$G$122,4,0),"")&lt;&gt;"")),IF((CT121&lt;&gt;2)+($B$121&amp;$D$121&lt;&gt;CI121&amp;CK121)*($B$122&amp;$D$122&lt;&gt;CI121&amp;CK121)*($D$121&amp;$B$121&lt;&gt;CI121&amp;CK121)*($D$122&amp;$B$122&lt;&gt;CI121&amp;CK121),"0",(CK132+CL132&gt;CM132+CN132)*(CM121&gt;CN121)+(CK132+CL132=CM132+CN132)*(CM121=CN121)+(CK132+CL132&lt;CM132+CN132)*(CM121&lt;CN121)),"")</f>
        <v/>
      </c>
      <c r="CQ121" s="188" t="str">
        <f>IF((CP121&lt;&gt;""),IF(OR(CK132+CL132&lt;&gt;CM132+CN132,PrSettings!$M$4="●"),((CK132+CL132-CM132-CN132)=(CM121-CN121))*(CP121=1),0),"")</f>
        <v/>
      </c>
      <c r="CR121" s="188" t="str">
        <f>IF((CQ121&lt;&gt;""),IF(CP121="0",0,(CK132+CL132=CM121)*(CM132+CN132=CN121)),"")</f>
        <v/>
      </c>
      <c r="CS121" s="188" t="str">
        <f>IF(CP121&lt;&gt;"",IF((CT121&lt;&gt;2)+($B$121&amp;$D$121&lt;&gt;CI121&amp;CK121)*($B$122&amp;$D$122&lt;&gt;CI121&amp;CK121)*($D$121&amp;$B$121&lt;&gt;CI121&amp;CK121)*($D$122&amp;$B$122&lt;&gt;CI121&amp;CK121),0,IF(ABS(CK132+CL132-CM132-CN132)&gt;=PrSettings!$M$7,(ABS(CK132+CL132-CM132-CN132-CM121+CN121)&lt;=1)*1,IF(AND(CP121,$F121=$G121,CK132+CL132&gt;=PrSettings!$M$6),(ABS(CM121-CK132-CL132)&lt;=1)*1,IF(AND(CP121,CK132+CL132+CM132+CN132&gt;=PrSettings!$M$8),(ABS(CM121-CK132-CL132)+ABS(CN121-CM132-CN132)&lt;=1)*1,"")))),"")</f>
        <v/>
      </c>
      <c r="CT121" s="209" t="str">
        <f>IF(($C$121&amp;$C$122&amp;$E$121&amp;$E$122&lt;&gt;"")*(CI$121&amp;CI$122&amp;CK$121&amp;CK$122&lt;&gt;"")*(CI121&amp;CK121&lt;&gt;""),IF(CO121&lt;&gt;1,0,COUNTIF($B$121:$B$122,CI121)+COUNTIF($D$121:$D$122,CI121))+IF(CO109&lt;&gt;1,0,COUNTIF($B$121:$B$122,CK121)+COUNTIF($D$121:$D$122,CK121)),"")</f>
        <v/>
      </c>
      <c r="CV121" s="221"/>
      <c r="CW121" s="187" t="str">
        <f>IF(CV121="","",VLOOKUP(CV121,Language!$D$5:$E$100,2,0))</f>
        <v/>
      </c>
      <c r="CX121" s="222"/>
      <c r="CY121" s="187" t="str">
        <f>IF(CX121="","",VLOOKUP(CX121,Language!$D$5:$E$100,2,0))</f>
        <v/>
      </c>
      <c r="CZ121" s="222"/>
      <c r="DA121" s="222"/>
      <c r="DB121" s="303">
        <f>COUNTIF(CV$121:CV$122,CV121)+COUNTIF(CX$121:CX$122,CV121)</f>
        <v>0</v>
      </c>
      <c r="DC121" s="188" t="str">
        <f>IF((CZ121&lt;&gt;"")*(DA121&lt;&gt;"")*((IFERROR(VLOOKUP(CV121,$B$121:$F$122,5,0),"")&lt;&gt;"")+(IFERROR(VLOOKUP(CV121,$D$121:$G$122,4,0),"")&lt;&gt;""))*((IFERROR(VLOOKUP(CX121,$B$121:$F$122,5,0),"")&lt;&gt;"")+(IFERROR(VLOOKUP(CX121,$D$121:$G$122,4,0),"")&lt;&gt;"")),IF((DG121&lt;&gt;2)+($B$121&amp;$D$121&lt;&gt;CV121&amp;CX121)*($B$122&amp;$D$122&lt;&gt;CV121&amp;CX121)*($D$121&amp;$B$121&lt;&gt;CV121&amp;CX121)*($D$122&amp;$B$122&lt;&gt;CV121&amp;CX121),"0",(CX132+CY132&gt;CZ132+DA132)*(CZ121&gt;DA121)+(CX132+CY132=CZ132+DA132)*(CZ121=DA121)+(CX132+CY132&lt;CZ132+DA132)*(CZ121&lt;DA121)),"")</f>
        <v/>
      </c>
      <c r="DD121" s="188" t="str">
        <f>IF((DC121&lt;&gt;""),IF(OR(CX132+CY132&lt;&gt;CZ132+DA132,PrSettings!$M$4="●"),((CX132+CY132-CZ132-DA132)=(CZ121-DA121))*(DC121=1),0),"")</f>
        <v/>
      </c>
      <c r="DE121" s="188" t="str">
        <f>IF((DD121&lt;&gt;""),IF(DC121="0",0,(CX132+CY132=CZ121)*(CZ132+DA132=DA121)),"")</f>
        <v/>
      </c>
      <c r="DF121" s="188" t="str">
        <f>IF(DC121&lt;&gt;"",IF((DG121&lt;&gt;2)+($B$121&amp;$D$121&lt;&gt;CV121&amp;CX121)*($B$122&amp;$D$122&lt;&gt;CV121&amp;CX121)*($D$121&amp;$B$121&lt;&gt;CV121&amp;CX121)*($D$122&amp;$B$122&lt;&gt;CV121&amp;CX121),0,IF(ABS(CX132+CY132-CZ132-DA132)&gt;=PrSettings!$M$7,(ABS(CX132+CY132-CZ132-DA132-CZ121+DA121)&lt;=1)*1,IF(AND(DC121,$F121=$G121,CX132+CY132&gt;=PrSettings!$M$6),(ABS(CZ121-CX132-CY132)&lt;=1)*1,IF(AND(DC121,CX132+CY132+CZ132+DA132&gt;=PrSettings!$M$8),(ABS(CZ121-CX132-CY132)+ABS(DA121-CZ132-DA132)&lt;=1)*1,"")))),"")</f>
        <v/>
      </c>
      <c r="DG121" s="209" t="str">
        <f>IF(($C$121&amp;$C$122&amp;$E$121&amp;$E$122&lt;&gt;"")*(CV$121&amp;CV$122&amp;CX$121&amp;CX$122&lt;&gt;"")*(CV121&amp;CX121&lt;&gt;""),IF(DB121&lt;&gt;1,0,COUNTIF($B$121:$B$122,CV121)+COUNTIF($D$121:$D$122,CV121))+IF(DB109&lt;&gt;1,0,COUNTIF($B$121:$B$122,CX121)+COUNTIF($D$121:$D$122,CX121)),"")</f>
        <v/>
      </c>
      <c r="DI121" s="221"/>
      <c r="DJ121" s="187" t="str">
        <f>IF(DI121="","",VLOOKUP(DI121,Language!$D$5:$E$100,2,0))</f>
        <v/>
      </c>
      <c r="DK121" s="222"/>
      <c r="DL121" s="187" t="str">
        <f>IF(DK121="","",VLOOKUP(DK121,Language!$D$5:$E$100,2,0))</f>
        <v/>
      </c>
      <c r="DM121" s="222"/>
      <c r="DN121" s="222"/>
      <c r="DO121" s="303">
        <f>COUNTIF(DI$121:DI$122,DI121)+COUNTIF(DK$121:DK$122,DI121)</f>
        <v>0</v>
      </c>
      <c r="DP121" s="188" t="str">
        <f>IF((DM121&lt;&gt;"")*(DN121&lt;&gt;"")*((IFERROR(VLOOKUP(DI121,$B$121:$F$122,5,0),"")&lt;&gt;"")+(IFERROR(VLOOKUP(DI121,$D$121:$G$122,4,0),"")&lt;&gt;""))*((IFERROR(VLOOKUP(DK121,$B$121:$F$122,5,0),"")&lt;&gt;"")+(IFERROR(VLOOKUP(DK121,$D$121:$G$122,4,0),"")&lt;&gt;"")),IF((DT121&lt;&gt;2)+($B$121&amp;$D$121&lt;&gt;DI121&amp;DK121)*($B$122&amp;$D$122&lt;&gt;DI121&amp;DK121)*($D$121&amp;$B$121&lt;&gt;DI121&amp;DK121)*($D$122&amp;$B$122&lt;&gt;DI121&amp;DK121),"0",(DK132+DL132&gt;DM132+DN132)*(DM121&gt;DN121)+(DK132+DL132=DM132+DN132)*(DM121=DN121)+(DK132+DL132&lt;DM132+DN132)*(DM121&lt;DN121)),"")</f>
        <v/>
      </c>
      <c r="DQ121" s="188" t="str">
        <f>IF((DP121&lt;&gt;""),IF(OR(DK132+DL132&lt;&gt;DM132+DN132,PrSettings!$M$4="●"),((DK132+DL132-DM132-DN132)=(DM121-DN121))*(DP121=1),0),"")</f>
        <v/>
      </c>
      <c r="DR121" s="188" t="str">
        <f>IF((DQ121&lt;&gt;""),IF(DP121="0",0,(DK132+DL132=DM121)*(DM132+DN132=DN121)),"")</f>
        <v/>
      </c>
      <c r="DS121" s="188" t="str">
        <f>IF(DP121&lt;&gt;"",IF((DT121&lt;&gt;2)+($B$121&amp;$D$121&lt;&gt;DI121&amp;DK121)*($B$122&amp;$D$122&lt;&gt;DI121&amp;DK121)*($D$121&amp;$B$121&lt;&gt;DI121&amp;DK121)*($D$122&amp;$B$122&lt;&gt;DI121&amp;DK121),0,IF(ABS(DK132+DL132-DM132-DN132)&gt;=PrSettings!$M$7,(ABS(DK132+DL132-DM132-DN132-DM121+DN121)&lt;=1)*1,IF(AND(DP121,$F121=$G121,DK132+DL132&gt;=PrSettings!$M$6),(ABS(DM121-DK132-DL132)&lt;=1)*1,IF(AND(DP121,DK132+DL132+DM132+DN132&gt;=PrSettings!$M$8),(ABS(DM121-DK132-DL132)+ABS(DN121-DM132-DN132)&lt;=1)*1,"")))),"")</f>
        <v/>
      </c>
      <c r="DT121" s="209" t="str">
        <f>IF(($C$121&amp;$C$122&amp;$E$121&amp;$E$122&lt;&gt;"")*(DI$121&amp;DI$122&amp;DK$121&amp;DK$122&lt;&gt;"")*(DI121&amp;DK121&lt;&gt;""),IF(DO121&lt;&gt;1,0,COUNTIF($B$121:$B$122,DI121)+COUNTIF($D$121:$D$122,DI121))+IF(DO109&lt;&gt;1,0,COUNTIF($B$121:$B$122,DK121)+COUNTIF($D$121:$D$122,DK121)),"")</f>
        <v/>
      </c>
      <c r="DV121" s="221"/>
      <c r="DW121" s="187" t="str">
        <f>IF(DV121="","",VLOOKUP(DV121,Language!$D$5:$E$100,2,0))</f>
        <v/>
      </c>
      <c r="DX121" s="222"/>
      <c r="DY121" s="187" t="str">
        <f>IF(DX121="","",VLOOKUP(DX121,Language!$D$5:$E$100,2,0))</f>
        <v/>
      </c>
      <c r="DZ121" s="222"/>
      <c r="EA121" s="222"/>
      <c r="EB121" s="303">
        <f>COUNTIF(DV$121:DV$122,DV121)+COUNTIF(DX$121:DX$122,DV121)</f>
        <v>0</v>
      </c>
      <c r="EC121" s="188" t="str">
        <f>IF((DZ121&lt;&gt;"")*(EA121&lt;&gt;"")*((IFERROR(VLOOKUP(DV121,$B$121:$F$122,5,0),"")&lt;&gt;"")+(IFERROR(VLOOKUP(DV121,$D$121:$G$122,4,0),"")&lt;&gt;""))*((IFERROR(VLOOKUP(DX121,$B$121:$F$122,5,0),"")&lt;&gt;"")+(IFERROR(VLOOKUP(DX121,$D$121:$G$122,4,0),"")&lt;&gt;"")),IF((EG121&lt;&gt;2)+($B$121&amp;$D$121&lt;&gt;DV121&amp;DX121)*($B$122&amp;$D$122&lt;&gt;DV121&amp;DX121)*($D$121&amp;$B$121&lt;&gt;DV121&amp;DX121)*($D$122&amp;$B$122&lt;&gt;DV121&amp;DX121),"0",(DX132+DY132&gt;DZ132+EA132)*(DZ121&gt;EA121)+(DX132+DY132=DZ132+EA132)*(DZ121=EA121)+(DX132+DY132&lt;DZ132+EA132)*(DZ121&lt;EA121)),"")</f>
        <v/>
      </c>
      <c r="ED121" s="188" t="str">
        <f>IF((EC121&lt;&gt;""),IF(OR(DX132+DY132&lt;&gt;DZ132+EA132,PrSettings!$M$4="●"),((DX132+DY132-DZ132-EA132)=(DZ121-EA121))*(EC121=1),0),"")</f>
        <v/>
      </c>
      <c r="EE121" s="188" t="str">
        <f>IF((ED121&lt;&gt;""),IF(EC121="0",0,(DX132+DY132=DZ121)*(DZ132+EA132=EA121)),"")</f>
        <v/>
      </c>
      <c r="EF121" s="188" t="str">
        <f>IF(EC121&lt;&gt;"",IF((EG121&lt;&gt;2)+($B$121&amp;$D$121&lt;&gt;DV121&amp;DX121)*($B$122&amp;$D$122&lt;&gt;DV121&amp;DX121)*($D$121&amp;$B$121&lt;&gt;DV121&amp;DX121)*($D$122&amp;$B$122&lt;&gt;DV121&amp;DX121),0,IF(ABS(DX132+DY132-DZ132-EA132)&gt;=PrSettings!$M$7,(ABS(DX132+DY132-DZ132-EA132-DZ121+EA121)&lt;=1)*1,IF(AND(EC121,$F121=$G121,DX132+DY132&gt;=PrSettings!$M$6),(ABS(DZ121-DX132-DY132)&lt;=1)*1,IF(AND(EC121,DX132+DY132+DZ132+EA132&gt;=PrSettings!$M$8),(ABS(DZ121-DX132-DY132)+ABS(EA121-DZ132-EA132)&lt;=1)*1,"")))),"")</f>
        <v/>
      </c>
      <c r="EG121" s="209" t="str">
        <f>IF(($C$121&amp;$C$122&amp;$E$121&amp;$E$122&lt;&gt;"")*(DV$121&amp;DV$122&amp;DX$121&amp;DX$122&lt;&gt;"")*(DV121&amp;DX121&lt;&gt;""),IF(EB121&lt;&gt;1,0,COUNTIF($B$121:$B$122,DV121)+COUNTIF($D$121:$D$122,DV121))+IF(EB109&lt;&gt;1,0,COUNTIF($B$121:$B$122,DX121)+COUNTIF($D$121:$D$122,DX121)),"")</f>
        <v/>
      </c>
      <c r="EI121" s="221"/>
      <c r="EJ121" s="187" t="str">
        <f>IF(EI121="","",VLOOKUP(EI121,Language!$D$5:$E$100,2,0))</f>
        <v/>
      </c>
      <c r="EK121" s="222"/>
      <c r="EL121" s="187" t="str">
        <f>IF(EK121="","",VLOOKUP(EK121,Language!$D$5:$E$100,2,0))</f>
        <v/>
      </c>
      <c r="EM121" s="222"/>
      <c r="EN121" s="222"/>
      <c r="EO121" s="303">
        <f>COUNTIF(EI$121:EI$122,EI121)+COUNTIF(EK$121:EK$122,EI121)</f>
        <v>0</v>
      </c>
      <c r="EP121" s="188" t="str">
        <f>IF((EM121&lt;&gt;"")*(EN121&lt;&gt;"")*((IFERROR(VLOOKUP(EI121,$B$121:$F$122,5,0),"")&lt;&gt;"")+(IFERROR(VLOOKUP(EI121,$D$121:$G$122,4,0),"")&lt;&gt;""))*((IFERROR(VLOOKUP(EK121,$B$121:$F$122,5,0),"")&lt;&gt;"")+(IFERROR(VLOOKUP(EK121,$D$121:$G$122,4,0),"")&lt;&gt;"")),IF((ET121&lt;&gt;2)+($B$121&amp;$D$121&lt;&gt;EI121&amp;EK121)*($B$122&amp;$D$122&lt;&gt;EI121&amp;EK121)*($D$121&amp;$B$121&lt;&gt;EI121&amp;EK121)*($D$122&amp;$B$122&lt;&gt;EI121&amp;EK121),"0",(EK132+EL132&gt;EM132+EN132)*(EM121&gt;EN121)+(EK132+EL132=EM132+EN132)*(EM121=EN121)+(EK132+EL132&lt;EM132+EN132)*(EM121&lt;EN121)),"")</f>
        <v/>
      </c>
      <c r="EQ121" s="188" t="str">
        <f>IF((EP121&lt;&gt;""),IF(OR(EK132+EL132&lt;&gt;EM132+EN132,PrSettings!$M$4="●"),((EK132+EL132-EM132-EN132)=(EM121-EN121))*(EP121=1),0),"")</f>
        <v/>
      </c>
      <c r="ER121" s="188" t="str">
        <f>IF((EQ121&lt;&gt;""),IF(EP121="0",0,(EK132+EL132=EM121)*(EM132+EN132=EN121)),"")</f>
        <v/>
      </c>
      <c r="ES121" s="188" t="str">
        <f>IF(EP121&lt;&gt;"",IF((ET121&lt;&gt;2)+($B$121&amp;$D$121&lt;&gt;EI121&amp;EK121)*($B$122&amp;$D$122&lt;&gt;EI121&amp;EK121)*($D$121&amp;$B$121&lt;&gt;EI121&amp;EK121)*($D$122&amp;$B$122&lt;&gt;EI121&amp;EK121),0,IF(ABS(EK132+EL132-EM132-EN132)&gt;=PrSettings!$M$7,(ABS(EK132+EL132-EM132-EN132-EM121+EN121)&lt;=1)*1,IF(AND(EP121,$F121=$G121,EK132+EL132&gt;=PrSettings!$M$6),(ABS(EM121-EK132-EL132)&lt;=1)*1,IF(AND(EP121,EK132+EL132+EM132+EN132&gt;=PrSettings!$M$8),(ABS(EM121-EK132-EL132)+ABS(EN121-EM132-EN132)&lt;=1)*1,"")))),"")</f>
        <v/>
      </c>
      <c r="ET121" s="209" t="str">
        <f>IF(($C$121&amp;$C$122&amp;$E$121&amp;$E$122&lt;&gt;"")*(EI$121&amp;EI$122&amp;EK$121&amp;EK$122&lt;&gt;"")*(EI121&amp;EK121&lt;&gt;""),IF(EO121&lt;&gt;1,0,COUNTIF($B$121:$B$122,EI121)+COUNTIF($D$121:$D$122,EI121))+IF(EO109&lt;&gt;1,0,COUNTIF($B$121:$B$122,EK121)+COUNTIF($D$121:$D$122,EK121)),"")</f>
        <v/>
      </c>
      <c r="EV121" s="221"/>
      <c r="EW121" s="187" t="str">
        <f>IF(EV121="","",VLOOKUP(EV121,Language!$D$5:$E$100,2,0))</f>
        <v/>
      </c>
      <c r="EX121" s="222"/>
      <c r="EY121" s="187" t="str">
        <f>IF(EX121="","",VLOOKUP(EX121,Language!$D$5:$E$100,2,0))</f>
        <v/>
      </c>
      <c r="EZ121" s="222"/>
      <c r="FA121" s="222"/>
      <c r="FB121" s="303">
        <f>COUNTIF(EV$121:EV$122,EV121)+COUNTIF(EX$121:EX$122,EV121)</f>
        <v>0</v>
      </c>
      <c r="FC121" s="188" t="str">
        <f>IF((EZ121&lt;&gt;"")*(FA121&lt;&gt;"")*((IFERROR(VLOOKUP(EV121,$B$121:$F$122,5,0),"")&lt;&gt;"")+(IFERROR(VLOOKUP(EV121,$D$121:$G$122,4,0),"")&lt;&gt;""))*((IFERROR(VLOOKUP(EX121,$B$121:$F$122,5,0),"")&lt;&gt;"")+(IFERROR(VLOOKUP(EX121,$D$121:$G$122,4,0),"")&lt;&gt;"")),IF((FG121&lt;&gt;2)+($B$121&amp;$D$121&lt;&gt;EV121&amp;EX121)*($B$122&amp;$D$122&lt;&gt;EV121&amp;EX121)*($D$121&amp;$B$121&lt;&gt;EV121&amp;EX121)*($D$122&amp;$B$122&lt;&gt;EV121&amp;EX121),"0",(EX132+EY132&gt;EZ132+FA132)*(EZ121&gt;FA121)+(EX132+EY132=EZ132+FA132)*(EZ121=FA121)+(EX132+EY132&lt;EZ132+FA132)*(EZ121&lt;FA121)),"")</f>
        <v/>
      </c>
      <c r="FD121" s="188" t="str">
        <f>IF((FC121&lt;&gt;""),IF(OR(EX132+EY132&lt;&gt;EZ132+FA132,PrSettings!$M$4="●"),((EX132+EY132-EZ132-FA132)=(EZ121-FA121))*(FC121=1),0),"")</f>
        <v/>
      </c>
      <c r="FE121" s="188" t="str">
        <f>IF((FD121&lt;&gt;""),IF(FC121="0",0,(EX132+EY132=EZ121)*(EZ132+FA132=FA121)),"")</f>
        <v/>
      </c>
      <c r="FF121" s="188" t="str">
        <f>IF(FC121&lt;&gt;"",IF((FG121&lt;&gt;2)+($B$121&amp;$D$121&lt;&gt;EV121&amp;EX121)*($B$122&amp;$D$122&lt;&gt;EV121&amp;EX121)*($D$121&amp;$B$121&lt;&gt;EV121&amp;EX121)*($D$122&amp;$B$122&lt;&gt;EV121&amp;EX121),0,IF(ABS(EX132+EY132-EZ132-FA132)&gt;=PrSettings!$M$7,(ABS(EX132+EY132-EZ132-FA132-EZ121+FA121)&lt;=1)*1,IF(AND(FC121,$F121=$G121,EX132+EY132&gt;=PrSettings!$M$6),(ABS(EZ121-EX132-EY132)&lt;=1)*1,IF(AND(FC121,EX132+EY132+EZ132+FA132&gt;=PrSettings!$M$8),(ABS(EZ121-EX132-EY132)+ABS(FA121-EZ132-FA132)&lt;=1)*1,"")))),"")</f>
        <v/>
      </c>
      <c r="FG121" s="209" t="str">
        <f>IF(($C$121&amp;$C$122&amp;$E$121&amp;$E$122&lt;&gt;"")*(EV$121&amp;EV$122&amp;EX$121&amp;EX$122&lt;&gt;"")*(EV121&amp;EX121&lt;&gt;""),IF(FB121&lt;&gt;1,0,COUNTIF($B$121:$B$122,EV121)+COUNTIF($D$121:$D$122,EV121))+IF(FB109&lt;&gt;1,0,COUNTIF($B$121:$B$122,EX121)+COUNTIF($D$121:$D$122,EX121)),"")</f>
        <v/>
      </c>
      <c r="FI121" s="221"/>
      <c r="FJ121" s="187" t="str">
        <f>IF(FI121="","",VLOOKUP(FI121,Language!$D$5:$E$100,2,0))</f>
        <v/>
      </c>
      <c r="FK121" s="222"/>
      <c r="FL121" s="187" t="str">
        <f>IF(FK121="","",VLOOKUP(FK121,Language!$D$5:$E$100,2,0))</f>
        <v/>
      </c>
      <c r="FM121" s="222"/>
      <c r="FN121" s="222"/>
      <c r="FO121" s="303">
        <f>COUNTIF(FI$121:FI$122,FI121)+COUNTIF(FK$121:FK$122,FI121)</f>
        <v>0</v>
      </c>
      <c r="FP121" s="188" t="str">
        <f>IF((FM121&lt;&gt;"")*(FN121&lt;&gt;"")*((IFERROR(VLOOKUP(FI121,$B$121:$F$122,5,0),"")&lt;&gt;"")+(IFERROR(VLOOKUP(FI121,$D$121:$G$122,4,0),"")&lt;&gt;""))*((IFERROR(VLOOKUP(FK121,$B$121:$F$122,5,0),"")&lt;&gt;"")+(IFERROR(VLOOKUP(FK121,$D$121:$G$122,4,0),"")&lt;&gt;"")),IF((FT121&lt;&gt;2)+($B$121&amp;$D$121&lt;&gt;FI121&amp;FK121)*($B$122&amp;$D$122&lt;&gt;FI121&amp;FK121)*($D$121&amp;$B$121&lt;&gt;FI121&amp;FK121)*($D$122&amp;$B$122&lt;&gt;FI121&amp;FK121),"0",(FK132+FL132&gt;FM132+FN132)*(FM121&gt;FN121)+(FK132+FL132=FM132+FN132)*(FM121=FN121)+(FK132+FL132&lt;FM132+FN132)*(FM121&lt;FN121)),"")</f>
        <v/>
      </c>
      <c r="FQ121" s="188" t="str">
        <f>IF((FP121&lt;&gt;""),IF(OR(FK132+FL132&lt;&gt;FM132+FN132,PrSettings!$M$4="●"),((FK132+FL132-FM132-FN132)=(FM121-FN121))*(FP121=1),0),"")</f>
        <v/>
      </c>
      <c r="FR121" s="188" t="str">
        <f>IF((FQ121&lt;&gt;""),IF(FP121="0",0,(FK132+FL132=FM121)*(FM132+FN132=FN121)),"")</f>
        <v/>
      </c>
      <c r="FS121" s="188" t="str">
        <f>IF(FP121&lt;&gt;"",IF((FT121&lt;&gt;2)+($B$121&amp;$D$121&lt;&gt;FI121&amp;FK121)*($B$122&amp;$D$122&lt;&gt;FI121&amp;FK121)*($D$121&amp;$B$121&lt;&gt;FI121&amp;FK121)*($D$122&amp;$B$122&lt;&gt;FI121&amp;FK121),0,IF(ABS(FK132+FL132-FM132-FN132)&gt;=PrSettings!$M$7,(ABS(FK132+FL132-FM132-FN132-FM121+FN121)&lt;=1)*1,IF(AND(FP121,$F121=$G121,FK132+FL132&gt;=PrSettings!$M$6),(ABS(FM121-FK132-FL132)&lt;=1)*1,IF(AND(FP121,FK132+FL132+FM132+FN132&gt;=PrSettings!$M$8),(ABS(FM121-FK132-FL132)+ABS(FN121-FM132-FN132)&lt;=1)*1,"")))),"")</f>
        <v/>
      </c>
      <c r="FT121" s="209" t="str">
        <f>IF(($C$121&amp;$C$122&amp;$E$121&amp;$E$122&lt;&gt;"")*(FI$121&amp;FI$122&amp;FK$121&amp;FK$122&lt;&gt;"")*(FI121&amp;FK121&lt;&gt;""),IF(FO121&lt;&gt;1,0,COUNTIF($B$121:$B$122,FI121)+COUNTIF($D$121:$D$122,FI121))+IF(FO109&lt;&gt;1,0,COUNTIF($B$121:$B$122,FK121)+COUNTIF($D$121:$D$122,FK121)),"")</f>
        <v/>
      </c>
      <c r="FV121" s="221"/>
      <c r="FW121" s="187" t="str">
        <f>IF(FV121="","",VLOOKUP(FV121,Language!$D$5:$E$100,2,0))</f>
        <v/>
      </c>
      <c r="FX121" s="222"/>
      <c r="FY121" s="187" t="str">
        <f>IF(FX121="","",VLOOKUP(FX121,Language!$D$5:$E$100,2,0))</f>
        <v/>
      </c>
      <c r="FZ121" s="222"/>
      <c r="GA121" s="222"/>
      <c r="GB121" s="303">
        <f>COUNTIF(FV$121:FV$122,FV121)+COUNTIF(FX$121:FX$122,FV121)</f>
        <v>0</v>
      </c>
      <c r="GC121" s="188" t="str">
        <f>IF((FZ121&lt;&gt;"")*(GA121&lt;&gt;"")*((IFERROR(VLOOKUP(FV121,$B$121:$F$122,5,0),"")&lt;&gt;"")+(IFERROR(VLOOKUP(FV121,$D$121:$G$122,4,0),"")&lt;&gt;""))*((IFERROR(VLOOKUP(FX121,$B$121:$F$122,5,0),"")&lt;&gt;"")+(IFERROR(VLOOKUP(FX121,$D$121:$G$122,4,0),"")&lt;&gt;"")),IF((GG121&lt;&gt;2)+($B$121&amp;$D$121&lt;&gt;FV121&amp;FX121)*($B$122&amp;$D$122&lt;&gt;FV121&amp;FX121)*($D$121&amp;$B$121&lt;&gt;FV121&amp;FX121)*($D$122&amp;$B$122&lt;&gt;FV121&amp;FX121),"0",(FX132+FY132&gt;FZ132+GA132)*(FZ121&gt;GA121)+(FX132+FY132=FZ132+GA132)*(FZ121=GA121)+(FX132+FY132&lt;FZ132+GA132)*(FZ121&lt;GA121)),"")</f>
        <v/>
      </c>
      <c r="GD121" s="188" t="str">
        <f>IF((GC121&lt;&gt;""),IF(OR(FX132+FY132&lt;&gt;FZ132+GA132,PrSettings!$M$4="●"),((FX132+FY132-FZ132-GA132)=(FZ121-GA121))*(GC121=1),0),"")</f>
        <v/>
      </c>
      <c r="GE121" s="188" t="str">
        <f>IF((GD121&lt;&gt;""),IF(GC121="0",0,(FX132+FY132=FZ121)*(FZ132+GA132=GA121)),"")</f>
        <v/>
      </c>
      <c r="GF121" s="188" t="str">
        <f>IF(GC121&lt;&gt;"",IF((GG121&lt;&gt;2)+($B$121&amp;$D$121&lt;&gt;FV121&amp;FX121)*($B$122&amp;$D$122&lt;&gt;FV121&amp;FX121)*($D$121&amp;$B$121&lt;&gt;FV121&amp;FX121)*($D$122&amp;$B$122&lt;&gt;FV121&amp;FX121),0,IF(ABS(FX132+FY132-FZ132-GA132)&gt;=PrSettings!$M$7,(ABS(FX132+FY132-FZ132-GA132-FZ121+GA121)&lt;=1)*1,IF(AND(GC121,$F121=$G121,FX132+FY132&gt;=PrSettings!$M$6),(ABS(FZ121-FX132-FY132)&lt;=1)*1,IF(AND(GC121,FX132+FY132+FZ132+GA132&gt;=PrSettings!$M$8),(ABS(FZ121-FX132-FY132)+ABS(GA121-FZ132-GA132)&lt;=1)*1,"")))),"")</f>
        <v/>
      </c>
      <c r="GG121" s="209" t="str">
        <f>IF(($C$121&amp;$C$122&amp;$E$121&amp;$E$122&lt;&gt;"")*(FV$121&amp;FV$122&amp;FX$121&amp;FX$122&lt;&gt;"")*(FV121&amp;FX121&lt;&gt;""),IF(GB121&lt;&gt;1,0,COUNTIF($B$121:$B$122,FV121)+COUNTIF($D$121:$D$122,FV121))+IF(GB109&lt;&gt;1,0,COUNTIF($B$121:$B$122,FX121)+COUNTIF($D$121:$D$122,FX121)),"")</f>
        <v/>
      </c>
      <c r="GI121" s="221"/>
      <c r="GJ121" s="187" t="str">
        <f>IF(GI121="","",VLOOKUP(GI121,Language!$D$5:$E$100,2,0))</f>
        <v/>
      </c>
      <c r="GK121" s="222"/>
      <c r="GL121" s="187" t="str">
        <f>IF(GK121="","",VLOOKUP(GK121,Language!$D$5:$E$100,2,0))</f>
        <v/>
      </c>
      <c r="GM121" s="222"/>
      <c r="GN121" s="222"/>
      <c r="GO121" s="303">
        <f>COUNTIF(GI$121:GI$122,GI121)+COUNTIF(GK$121:GK$122,GI121)</f>
        <v>0</v>
      </c>
      <c r="GP121" s="188" t="str">
        <f>IF((GM121&lt;&gt;"")*(GN121&lt;&gt;"")*((IFERROR(VLOOKUP(GI121,$B$121:$F$122,5,0),"")&lt;&gt;"")+(IFERROR(VLOOKUP(GI121,$D$121:$G$122,4,0),"")&lt;&gt;""))*((IFERROR(VLOOKUP(GK121,$B$121:$F$122,5,0),"")&lt;&gt;"")+(IFERROR(VLOOKUP(GK121,$D$121:$G$122,4,0),"")&lt;&gt;"")),IF((GT121&lt;&gt;2)+($B$121&amp;$D$121&lt;&gt;GI121&amp;GK121)*($B$122&amp;$D$122&lt;&gt;GI121&amp;GK121)*($D$121&amp;$B$121&lt;&gt;GI121&amp;GK121)*($D$122&amp;$B$122&lt;&gt;GI121&amp;GK121),"0",(GK132+GL132&gt;GM132+GN132)*(GM121&gt;GN121)+(GK132+GL132=GM132+GN132)*(GM121=GN121)+(GK132+GL132&lt;GM132+GN132)*(GM121&lt;GN121)),"")</f>
        <v/>
      </c>
      <c r="GQ121" s="188" t="str">
        <f>IF((GP121&lt;&gt;""),IF(OR(GK132+GL132&lt;&gt;GM132+GN132,PrSettings!$M$4="●"),((GK132+GL132-GM132-GN132)=(GM121-GN121))*(GP121=1),0),"")</f>
        <v/>
      </c>
      <c r="GR121" s="188" t="str">
        <f>IF((GQ121&lt;&gt;""),IF(GP121="0",0,(GK132+GL132=GM121)*(GM132+GN132=GN121)),"")</f>
        <v/>
      </c>
      <c r="GS121" s="188" t="str">
        <f>IF(GP121&lt;&gt;"",IF((GT121&lt;&gt;2)+($B$121&amp;$D$121&lt;&gt;GI121&amp;GK121)*($B$122&amp;$D$122&lt;&gt;GI121&amp;GK121)*($D$121&amp;$B$121&lt;&gt;GI121&amp;GK121)*($D$122&amp;$B$122&lt;&gt;GI121&amp;GK121),0,IF(ABS(GK132+GL132-GM132-GN132)&gt;=PrSettings!$M$7,(ABS(GK132+GL132-GM132-GN132-GM121+GN121)&lt;=1)*1,IF(AND(GP121,$F121=$G121,GK132+GL132&gt;=PrSettings!$M$6),(ABS(GM121-GK132-GL132)&lt;=1)*1,IF(AND(GP121,GK132+GL132+GM132+GN132&gt;=PrSettings!$M$8),(ABS(GM121-GK132-GL132)+ABS(GN121-GM132-GN132)&lt;=1)*1,"")))),"")</f>
        <v/>
      </c>
      <c r="GT121" s="209" t="str">
        <f>IF(($C$121&amp;$C$122&amp;$E$121&amp;$E$122&lt;&gt;"")*(GI$121&amp;GI$122&amp;GK$121&amp;GK$122&lt;&gt;"")*(GI121&amp;GK121&lt;&gt;""),IF(GO121&lt;&gt;1,0,COUNTIF($B$121:$B$122,GI121)+COUNTIF($D$121:$D$122,GI121))+IF(GO109&lt;&gt;1,0,COUNTIF($B$121:$B$122,GK121)+COUNTIF($D$121:$D$122,GK121)),"")</f>
        <v/>
      </c>
      <c r="GV121" s="221"/>
      <c r="GW121" s="187" t="str">
        <f>IF(GV121="","",VLOOKUP(GV121,Language!$D$5:$E$100,2,0))</f>
        <v/>
      </c>
      <c r="GX121" s="222"/>
      <c r="GY121" s="187" t="str">
        <f>IF(GX121="","",VLOOKUP(GX121,Language!$D$5:$E$100,2,0))</f>
        <v/>
      </c>
      <c r="GZ121" s="222"/>
      <c r="HA121" s="222"/>
      <c r="HB121" s="303">
        <f>COUNTIF(GV$121:GV$122,GV121)+COUNTIF(GX$121:GX$122,GV121)</f>
        <v>0</v>
      </c>
      <c r="HC121" s="188" t="str">
        <f>IF((GZ121&lt;&gt;"")*(HA121&lt;&gt;"")*((IFERROR(VLOOKUP(GV121,$B$121:$F$122,5,0),"")&lt;&gt;"")+(IFERROR(VLOOKUP(GV121,$D$121:$G$122,4,0),"")&lt;&gt;""))*((IFERROR(VLOOKUP(GX121,$B$121:$F$122,5,0),"")&lt;&gt;"")+(IFERROR(VLOOKUP(GX121,$D$121:$G$122,4,0),"")&lt;&gt;"")),IF((HG121&lt;&gt;2)+($B$121&amp;$D$121&lt;&gt;GV121&amp;GX121)*($B$122&amp;$D$122&lt;&gt;GV121&amp;GX121)*($D$121&amp;$B$121&lt;&gt;GV121&amp;GX121)*($D$122&amp;$B$122&lt;&gt;GV121&amp;GX121),"0",(GX132+GY132&gt;GZ132+HA132)*(GZ121&gt;HA121)+(GX132+GY132=GZ132+HA132)*(GZ121=HA121)+(GX132+GY132&lt;GZ132+HA132)*(GZ121&lt;HA121)),"")</f>
        <v/>
      </c>
      <c r="HD121" s="188" t="str">
        <f>IF((HC121&lt;&gt;""),IF(OR(GX132+GY132&lt;&gt;GZ132+HA132,PrSettings!$M$4="●"),((GX132+GY132-GZ132-HA132)=(GZ121-HA121))*(HC121=1),0),"")</f>
        <v/>
      </c>
      <c r="HE121" s="188" t="str">
        <f>IF((HD121&lt;&gt;""),IF(HC121="0",0,(GX132+GY132=GZ121)*(GZ132+HA132=HA121)),"")</f>
        <v/>
      </c>
      <c r="HF121" s="188" t="str">
        <f>IF(HC121&lt;&gt;"",IF((HG121&lt;&gt;2)+($B$121&amp;$D$121&lt;&gt;GV121&amp;GX121)*($B$122&amp;$D$122&lt;&gt;GV121&amp;GX121)*($D$121&amp;$B$121&lt;&gt;GV121&amp;GX121)*($D$122&amp;$B$122&lt;&gt;GV121&amp;GX121),0,IF(ABS(GX132+GY132-GZ132-HA132)&gt;=PrSettings!$M$7,(ABS(GX132+GY132-GZ132-HA132-GZ121+HA121)&lt;=1)*1,IF(AND(HC121,$F121=$G121,GX132+GY132&gt;=PrSettings!$M$6),(ABS(GZ121-GX132-GY132)&lt;=1)*1,IF(AND(HC121,GX132+GY132+GZ132+HA132&gt;=PrSettings!$M$8),(ABS(GZ121-GX132-GY132)+ABS(HA121-GZ132-HA132)&lt;=1)*1,"")))),"")</f>
        <v/>
      </c>
      <c r="HG121" s="209" t="str">
        <f>IF(($C$121&amp;$C$122&amp;$E$121&amp;$E$122&lt;&gt;"")*(GV$121&amp;GV$122&amp;GX$121&amp;GX$122&lt;&gt;"")*(GV121&amp;GX121&lt;&gt;""),IF(HB121&lt;&gt;1,0,COUNTIF($B$121:$B$122,GV121)+COUNTIF($D$121:$D$122,GV121))+IF(HB109&lt;&gt;1,0,COUNTIF($B$121:$B$122,GX121)+COUNTIF($D$121:$D$122,GX121)),"")</f>
        <v/>
      </c>
      <c r="HI121" s="221"/>
      <c r="HJ121" s="187" t="str">
        <f>IF(HI121="","",VLOOKUP(HI121,Language!$D$5:$E$100,2,0))</f>
        <v/>
      </c>
      <c r="HK121" s="222"/>
      <c r="HL121" s="187" t="str">
        <f>IF(HK121="","",VLOOKUP(HK121,Language!$D$5:$E$100,2,0))</f>
        <v/>
      </c>
      <c r="HM121" s="222"/>
      <c r="HN121" s="222"/>
      <c r="HO121" s="303">
        <f>COUNTIF(HI$121:HI$122,HI121)+COUNTIF(HK$121:HK$122,HI121)</f>
        <v>0</v>
      </c>
      <c r="HP121" s="188" t="str">
        <f>IF((HM121&lt;&gt;"")*(HN121&lt;&gt;"")*((IFERROR(VLOOKUP(HI121,$B$121:$F$122,5,0),"")&lt;&gt;"")+(IFERROR(VLOOKUP(HI121,$D$121:$G$122,4,0),"")&lt;&gt;""))*((IFERROR(VLOOKUP(HK121,$B$121:$F$122,5,0),"")&lt;&gt;"")+(IFERROR(VLOOKUP(HK121,$D$121:$G$122,4,0),"")&lt;&gt;"")),IF((HT121&lt;&gt;2)+($B$121&amp;$D$121&lt;&gt;HI121&amp;HK121)*($B$122&amp;$D$122&lt;&gt;HI121&amp;HK121)*($D$121&amp;$B$121&lt;&gt;HI121&amp;HK121)*($D$122&amp;$B$122&lt;&gt;HI121&amp;HK121),"0",(HK132+HL132&gt;HM132+HN132)*(HM121&gt;HN121)+(HK132+HL132=HM132+HN132)*(HM121=HN121)+(HK132+HL132&lt;HM132+HN132)*(HM121&lt;HN121)),"")</f>
        <v/>
      </c>
      <c r="HQ121" s="188" t="str">
        <f>IF((HP121&lt;&gt;""),IF(OR(HK132+HL132&lt;&gt;HM132+HN132,PrSettings!$M$4="●"),((HK132+HL132-HM132-HN132)=(HM121-HN121))*(HP121=1),0),"")</f>
        <v/>
      </c>
      <c r="HR121" s="188" t="str">
        <f>IF((HQ121&lt;&gt;""),IF(HP121="0",0,(HK132+HL132=HM121)*(HM132+HN132=HN121)),"")</f>
        <v/>
      </c>
      <c r="HS121" s="188" t="str">
        <f>IF(HP121&lt;&gt;"",IF((HT121&lt;&gt;2)+($B$121&amp;$D$121&lt;&gt;HI121&amp;HK121)*($B$122&amp;$D$122&lt;&gt;HI121&amp;HK121)*($D$121&amp;$B$121&lt;&gt;HI121&amp;HK121)*($D$122&amp;$B$122&lt;&gt;HI121&amp;HK121),0,IF(ABS(HK132+HL132-HM132-HN132)&gt;=PrSettings!$M$7,(ABS(HK132+HL132-HM132-HN132-HM121+HN121)&lt;=1)*1,IF(AND(HP121,$F121=$G121,HK132+HL132&gt;=PrSettings!$M$6),(ABS(HM121-HK132-HL132)&lt;=1)*1,IF(AND(HP121,HK132+HL132+HM132+HN132&gt;=PrSettings!$M$8),(ABS(HM121-HK132-HL132)+ABS(HN121-HM132-HN132)&lt;=1)*1,"")))),"")</f>
        <v/>
      </c>
      <c r="HT121" s="209" t="str">
        <f>IF(($C$121&amp;$C$122&amp;$E$121&amp;$E$122&lt;&gt;"")*(HI$121&amp;HI$122&amp;HK$121&amp;HK$122&lt;&gt;"")*(HI121&amp;HK121&lt;&gt;""),IF(HO121&lt;&gt;1,0,COUNTIF($B$121:$B$122,HI121)+COUNTIF($D$121:$D$122,HI121))+IF(HO109&lt;&gt;1,0,COUNTIF($B$121:$B$122,HK121)+COUNTIF($D$121:$D$122,HK121)),"")</f>
        <v/>
      </c>
      <c r="HV121" s="221"/>
      <c r="HW121" s="187" t="str">
        <f>IF(HV121="","",VLOOKUP(HV121,Language!$D$5:$E$100,2,0))</f>
        <v/>
      </c>
      <c r="HX121" s="222"/>
      <c r="HY121" s="187" t="str">
        <f>IF(HX121="","",VLOOKUP(HX121,Language!$D$5:$E$100,2,0))</f>
        <v/>
      </c>
      <c r="HZ121" s="222"/>
      <c r="IA121" s="222"/>
      <c r="IB121" s="303">
        <f>COUNTIF(HV$121:HV$122,HV121)+COUNTIF(HX$121:HX$122,HV121)</f>
        <v>0</v>
      </c>
      <c r="IC121" s="188" t="str">
        <f>IF((HZ121&lt;&gt;"")*(IA121&lt;&gt;"")*((IFERROR(VLOOKUP(HV121,$B$121:$F$122,5,0),"")&lt;&gt;"")+(IFERROR(VLOOKUP(HV121,$D$121:$G$122,4,0),"")&lt;&gt;""))*((IFERROR(VLOOKUP(HX121,$B$121:$F$122,5,0),"")&lt;&gt;"")+(IFERROR(VLOOKUP(HX121,$D$121:$G$122,4,0),"")&lt;&gt;"")),IF((IG121&lt;&gt;2)+($B$121&amp;$D$121&lt;&gt;HV121&amp;HX121)*($B$122&amp;$D$122&lt;&gt;HV121&amp;HX121)*($D$121&amp;$B$121&lt;&gt;HV121&amp;HX121)*($D$122&amp;$B$122&lt;&gt;HV121&amp;HX121),"0",(HX132+HY132&gt;HZ132+IA132)*(HZ121&gt;IA121)+(HX132+HY132=HZ132+IA132)*(HZ121=IA121)+(HX132+HY132&lt;HZ132+IA132)*(HZ121&lt;IA121)),"")</f>
        <v/>
      </c>
      <c r="ID121" s="188" t="str">
        <f>IF((IC121&lt;&gt;""),IF(OR(HX132+HY132&lt;&gt;HZ132+IA132,PrSettings!$M$4="●"),((HX132+HY132-HZ132-IA132)=(HZ121-IA121))*(IC121=1),0),"")</f>
        <v/>
      </c>
      <c r="IE121" s="188" t="str">
        <f>IF((ID121&lt;&gt;""),IF(IC121="0",0,(HX132+HY132=HZ121)*(HZ132+IA132=IA121)),"")</f>
        <v/>
      </c>
      <c r="IF121" s="188" t="str">
        <f>IF(IC121&lt;&gt;"",IF((IG121&lt;&gt;2)+($B$121&amp;$D$121&lt;&gt;HV121&amp;HX121)*($B$122&amp;$D$122&lt;&gt;HV121&amp;HX121)*($D$121&amp;$B$121&lt;&gt;HV121&amp;HX121)*($D$122&amp;$B$122&lt;&gt;HV121&amp;HX121),0,IF(ABS(HX132+HY132-HZ132-IA132)&gt;=PrSettings!$M$7,(ABS(HX132+HY132-HZ132-IA132-HZ121+IA121)&lt;=1)*1,IF(AND(IC121,$F121=$G121,HX132+HY132&gt;=PrSettings!$M$6),(ABS(HZ121-HX132-HY132)&lt;=1)*1,IF(AND(IC121,HX132+HY132+HZ132+IA132&gt;=PrSettings!$M$8),(ABS(HZ121-HX132-HY132)+ABS(IA121-HZ132-IA132)&lt;=1)*1,"")))),"")</f>
        <v/>
      </c>
      <c r="IG121" s="209" t="str">
        <f>IF(($C$121&amp;$C$122&amp;$E$121&amp;$E$122&lt;&gt;"")*(HV$121&amp;HV$122&amp;HX$121&amp;HX$122&lt;&gt;"")*(HV121&amp;HX121&lt;&gt;""),IF(IB121&lt;&gt;1,0,COUNTIF($B$121:$B$122,HV121)+COUNTIF($D$121:$D$122,HV121))+IF(IB109&lt;&gt;1,0,COUNTIF($B$121:$B$122,HX121)+COUNTIF($D$121:$D$122,HX121)),"")</f>
        <v/>
      </c>
      <c r="II121" s="221"/>
      <c r="IJ121" s="187" t="str">
        <f>IF(II121="","",VLOOKUP(II121,Language!$D$5:$E$100,2,0))</f>
        <v/>
      </c>
      <c r="IK121" s="222"/>
      <c r="IL121" s="187" t="str">
        <f>IF(IK121="","",VLOOKUP(IK121,Language!$D$5:$E$100,2,0))</f>
        <v/>
      </c>
      <c r="IM121" s="222"/>
      <c r="IN121" s="222"/>
      <c r="IO121" s="303">
        <f>COUNTIF(II$121:II$122,II121)+COUNTIF(IK$121:IK$122,II121)</f>
        <v>0</v>
      </c>
      <c r="IP121" s="188" t="str">
        <f>IF((IM121&lt;&gt;"")*(IN121&lt;&gt;"")*((IFERROR(VLOOKUP(II121,$B$121:$F$122,5,0),"")&lt;&gt;"")+(IFERROR(VLOOKUP(II121,$D$121:$G$122,4,0),"")&lt;&gt;""))*((IFERROR(VLOOKUP(IK121,$B$121:$F$122,5,0),"")&lt;&gt;"")+(IFERROR(VLOOKUP(IK121,$D$121:$G$122,4,0),"")&lt;&gt;"")),IF((IT121&lt;&gt;2)+($B$121&amp;$D$121&lt;&gt;II121&amp;IK121)*($B$122&amp;$D$122&lt;&gt;II121&amp;IK121)*($D$121&amp;$B$121&lt;&gt;II121&amp;IK121)*($D$122&amp;$B$122&lt;&gt;II121&amp;IK121),"0",(IK132+IL132&gt;IM132+IN132)*(IM121&gt;IN121)+(IK132+IL132=IM132+IN132)*(IM121=IN121)+(IK132+IL132&lt;IM132+IN132)*(IM121&lt;IN121)),"")</f>
        <v/>
      </c>
      <c r="IQ121" s="188" t="str">
        <f>IF((IP121&lt;&gt;""),IF(OR(IK132+IL132&lt;&gt;IM132+IN132,PrSettings!$M$4="●"),((IK132+IL132-IM132-IN132)=(IM121-IN121))*(IP121=1),0),"")</f>
        <v/>
      </c>
      <c r="IR121" s="188" t="str">
        <f>IF((IQ121&lt;&gt;""),IF(IP121="0",0,(IK132+IL132=IM121)*(IM132+IN132=IN121)),"")</f>
        <v/>
      </c>
      <c r="IS121" s="188" t="str">
        <f>IF(IP121&lt;&gt;"",IF((IT121&lt;&gt;2)+($B$121&amp;$D$121&lt;&gt;II121&amp;IK121)*($B$122&amp;$D$122&lt;&gt;II121&amp;IK121)*($D$121&amp;$B$121&lt;&gt;II121&amp;IK121)*($D$122&amp;$B$122&lt;&gt;II121&amp;IK121),0,IF(ABS(IK132+IL132-IM132-IN132)&gt;=PrSettings!$M$7,(ABS(IK132+IL132-IM132-IN132-IM121+IN121)&lt;=1)*1,IF(AND(IP121,$F121=$G121,IK132+IL132&gt;=PrSettings!$M$6),(ABS(IM121-IK132-IL132)&lt;=1)*1,IF(AND(IP121,IK132+IL132+IM132+IN132&gt;=PrSettings!$M$8),(ABS(IM121-IK132-IL132)+ABS(IN121-IM132-IN132)&lt;=1)*1,"")))),"")</f>
        <v/>
      </c>
      <c r="IT121" s="209" t="str">
        <f>IF(($C$121&amp;$C$122&amp;$E$121&amp;$E$122&lt;&gt;"")*(II$121&amp;II$122&amp;IK$121&amp;IK$122&lt;&gt;"")*(II121&amp;IK121&lt;&gt;""),IF(IO121&lt;&gt;1,0,COUNTIF($B$121:$B$122,II121)+COUNTIF($D$121:$D$122,II121))+IF(IO109&lt;&gt;1,0,COUNTIF($B$121:$B$122,IK121)+COUNTIF($D$121:$D$122,IK121)),"")</f>
        <v/>
      </c>
      <c r="IV121" s="221"/>
      <c r="IW121" s="187" t="str">
        <f>IF(IV121="","",VLOOKUP(IV121,Language!$D$5:$E$100,2,0))</f>
        <v/>
      </c>
      <c r="IX121" s="222"/>
      <c r="IY121" s="187" t="str">
        <f>IF(IX121="","",VLOOKUP(IX121,Language!$D$5:$E$100,2,0))</f>
        <v/>
      </c>
      <c r="IZ121" s="222"/>
      <c r="JA121" s="222"/>
      <c r="JB121" s="303">
        <f>COUNTIF(IV$121:IV$122,IV121)+COUNTIF(IX$121:IX$122,IV121)</f>
        <v>0</v>
      </c>
      <c r="JC121" s="188" t="str">
        <f>IF((IZ121&lt;&gt;"")*(JA121&lt;&gt;"")*((IFERROR(VLOOKUP(IV121,$B$121:$F$122,5,0),"")&lt;&gt;"")+(IFERROR(VLOOKUP(IV121,$D$121:$G$122,4,0),"")&lt;&gt;""))*((IFERROR(VLOOKUP(IX121,$B$121:$F$122,5,0),"")&lt;&gt;"")+(IFERROR(VLOOKUP(IX121,$D$121:$G$122,4,0),"")&lt;&gt;"")),IF((JG121&lt;&gt;2)+($B$121&amp;$D$121&lt;&gt;IV121&amp;IX121)*($B$122&amp;$D$122&lt;&gt;IV121&amp;IX121)*($D$121&amp;$B$121&lt;&gt;IV121&amp;IX121)*($D$122&amp;$B$122&lt;&gt;IV121&amp;IX121),"0",(IX132+IY132&gt;IZ132+JA132)*(IZ121&gt;JA121)+(IX132+IY132=IZ132+JA132)*(IZ121=JA121)+(IX132+IY132&lt;IZ132+JA132)*(IZ121&lt;JA121)),"")</f>
        <v/>
      </c>
      <c r="JD121" s="188" t="str">
        <f>IF((JC121&lt;&gt;""),IF(OR(IX132+IY132&lt;&gt;IZ132+JA132,PrSettings!$M$4="●"),((IX132+IY132-IZ132-JA132)=(IZ121-JA121))*(JC121=1),0),"")</f>
        <v/>
      </c>
      <c r="JE121" s="188" t="str">
        <f>IF((JD121&lt;&gt;""),IF(JC121="0",0,(IX132+IY132=IZ121)*(IZ132+JA132=JA121)),"")</f>
        <v/>
      </c>
      <c r="JF121" s="188" t="str">
        <f>IF(JC121&lt;&gt;"",IF((JG121&lt;&gt;2)+($B$121&amp;$D$121&lt;&gt;IV121&amp;IX121)*($B$122&amp;$D$122&lt;&gt;IV121&amp;IX121)*($D$121&amp;$B$121&lt;&gt;IV121&amp;IX121)*($D$122&amp;$B$122&lt;&gt;IV121&amp;IX121),0,IF(ABS(IX132+IY132-IZ132-JA132)&gt;=PrSettings!$M$7,(ABS(IX132+IY132-IZ132-JA132-IZ121+JA121)&lt;=1)*1,IF(AND(JC121,$F121=$G121,IX132+IY132&gt;=PrSettings!$M$6),(ABS(IZ121-IX132-IY132)&lt;=1)*1,IF(AND(JC121,IX132+IY132+IZ132+JA132&gt;=PrSettings!$M$8),(ABS(IZ121-IX132-IY132)+ABS(JA121-IZ132-JA132)&lt;=1)*1,"")))),"")</f>
        <v/>
      </c>
      <c r="JG121" s="209" t="str">
        <f>IF(($C$121&amp;$C$122&amp;$E$121&amp;$E$122&lt;&gt;"")*(IV$121&amp;IV$122&amp;IX$121&amp;IX$122&lt;&gt;"")*(IV121&amp;IX121&lt;&gt;""),IF(JB121&lt;&gt;1,0,COUNTIF($B$121:$B$122,IV121)+COUNTIF($D$121:$D$122,IV121))+IF(JB109&lt;&gt;1,0,COUNTIF($B$121:$B$122,IX121)+COUNTIF($D$121:$D$122,IX121)),"")</f>
        <v/>
      </c>
      <c r="JI121" s="221"/>
      <c r="JJ121" s="187" t="str">
        <f>IF(JI121="","",VLOOKUP(JI121,Language!$D$5:$E$100,2,0))</f>
        <v/>
      </c>
      <c r="JK121" s="222"/>
      <c r="JL121" s="187" t="str">
        <f>IF(JK121="","",VLOOKUP(JK121,Language!$D$5:$E$100,2,0))</f>
        <v/>
      </c>
      <c r="JM121" s="222"/>
      <c r="JN121" s="222"/>
      <c r="JO121" s="303">
        <f>COUNTIF(JI$121:JI$122,JI121)+COUNTIF(JK$121:JK$122,JI121)</f>
        <v>0</v>
      </c>
      <c r="JP121" s="188" t="str">
        <f>IF((JM121&lt;&gt;"")*(JN121&lt;&gt;"")*((IFERROR(VLOOKUP(JI121,$B$121:$F$122,5,0),"")&lt;&gt;"")+(IFERROR(VLOOKUP(JI121,$D$121:$G$122,4,0),"")&lt;&gt;""))*((IFERROR(VLOOKUP(JK121,$B$121:$F$122,5,0),"")&lt;&gt;"")+(IFERROR(VLOOKUP(JK121,$D$121:$G$122,4,0),"")&lt;&gt;"")),IF((JT121&lt;&gt;2)+($B$121&amp;$D$121&lt;&gt;JI121&amp;JK121)*($B$122&amp;$D$122&lt;&gt;JI121&amp;JK121)*($D$121&amp;$B$121&lt;&gt;JI121&amp;JK121)*($D$122&amp;$B$122&lt;&gt;JI121&amp;JK121),"0",(JK132+JL132&gt;JM132+JN132)*(JM121&gt;JN121)+(JK132+JL132=JM132+JN132)*(JM121=JN121)+(JK132+JL132&lt;JM132+JN132)*(JM121&lt;JN121)),"")</f>
        <v/>
      </c>
      <c r="JQ121" s="188" t="str">
        <f>IF((JP121&lt;&gt;""),IF(OR(JK132+JL132&lt;&gt;JM132+JN132,PrSettings!$M$4="●"),((JK132+JL132-JM132-JN132)=(JM121-JN121))*(JP121=1),0),"")</f>
        <v/>
      </c>
      <c r="JR121" s="188" t="str">
        <f>IF((JQ121&lt;&gt;""),IF(JP121="0",0,(JK132+JL132=JM121)*(JM132+JN132=JN121)),"")</f>
        <v/>
      </c>
      <c r="JS121" s="188" t="str">
        <f>IF(JP121&lt;&gt;"",IF((JT121&lt;&gt;2)+($B$121&amp;$D$121&lt;&gt;JI121&amp;JK121)*($B$122&amp;$D$122&lt;&gt;JI121&amp;JK121)*($D$121&amp;$B$121&lt;&gt;JI121&amp;JK121)*($D$122&amp;$B$122&lt;&gt;JI121&amp;JK121),0,IF(ABS(JK132+JL132-JM132-JN132)&gt;=PrSettings!$M$7,(ABS(JK132+JL132-JM132-JN132-JM121+JN121)&lt;=1)*1,IF(AND(JP121,$F121=$G121,JK132+JL132&gt;=PrSettings!$M$6),(ABS(JM121-JK132-JL132)&lt;=1)*1,IF(AND(JP121,JK132+JL132+JM132+JN132&gt;=PrSettings!$M$8),(ABS(JM121-JK132-JL132)+ABS(JN121-JM132-JN132)&lt;=1)*1,"")))),"")</f>
        <v/>
      </c>
      <c r="JT121" s="209" t="str">
        <f>IF(($C$121&amp;$C$122&amp;$E$121&amp;$E$122&lt;&gt;"")*(JI$121&amp;JI$122&amp;JK$121&amp;JK$122&lt;&gt;"")*(JI121&amp;JK121&lt;&gt;""),IF(JO121&lt;&gt;1,0,COUNTIF($B$121:$B$122,JI121)+COUNTIF($D$121:$D$122,JI121))+IF(JO109&lt;&gt;1,0,COUNTIF($B$121:$B$122,JK121)+COUNTIF($D$121:$D$122,JK121)),"")</f>
        <v/>
      </c>
      <c r="JV121" s="221"/>
      <c r="JW121" s="187" t="str">
        <f>IF(JV121="","",VLOOKUP(JV121,Language!$D$5:$E$100,2,0))</f>
        <v/>
      </c>
      <c r="JX121" s="222"/>
      <c r="JY121" s="187" t="str">
        <f>IF(JX121="","",VLOOKUP(JX121,Language!$D$5:$E$100,2,0))</f>
        <v/>
      </c>
      <c r="JZ121" s="222"/>
      <c r="KA121" s="222"/>
      <c r="KB121" s="303">
        <f>COUNTIF(JV$121:JV$122,JV121)+COUNTIF(JX$121:JX$122,JV121)</f>
        <v>0</v>
      </c>
      <c r="KC121" s="188" t="str">
        <f>IF((JZ121&lt;&gt;"")*(KA121&lt;&gt;"")*((IFERROR(VLOOKUP(JV121,$B$121:$F$122,5,0),"")&lt;&gt;"")+(IFERROR(VLOOKUP(JV121,$D$121:$G$122,4,0),"")&lt;&gt;""))*((IFERROR(VLOOKUP(JX121,$B$121:$F$122,5,0),"")&lt;&gt;"")+(IFERROR(VLOOKUP(JX121,$D$121:$G$122,4,0),"")&lt;&gt;"")),IF((KG121&lt;&gt;2)+($B$121&amp;$D$121&lt;&gt;JV121&amp;JX121)*($B$122&amp;$D$122&lt;&gt;JV121&amp;JX121)*($D$121&amp;$B$121&lt;&gt;JV121&amp;JX121)*($D$122&amp;$B$122&lt;&gt;JV121&amp;JX121),"0",(JX132+JY132&gt;JZ132+KA132)*(JZ121&gt;KA121)+(JX132+JY132=JZ132+KA132)*(JZ121=KA121)+(JX132+JY132&lt;JZ132+KA132)*(JZ121&lt;KA121)),"")</f>
        <v/>
      </c>
      <c r="KD121" s="188" t="str">
        <f>IF((KC121&lt;&gt;""),IF(OR(JX132+JY132&lt;&gt;JZ132+KA132,PrSettings!$M$4="●"),((JX132+JY132-JZ132-KA132)=(JZ121-KA121))*(KC121=1),0),"")</f>
        <v/>
      </c>
      <c r="KE121" s="188" t="str">
        <f>IF((KD121&lt;&gt;""),IF(KC121="0",0,(JX132+JY132=JZ121)*(JZ132+KA132=KA121)),"")</f>
        <v/>
      </c>
      <c r="KF121" s="188" t="str">
        <f>IF(KC121&lt;&gt;"",IF((KG121&lt;&gt;2)+($B$121&amp;$D$121&lt;&gt;JV121&amp;JX121)*($B$122&amp;$D$122&lt;&gt;JV121&amp;JX121)*($D$121&amp;$B$121&lt;&gt;JV121&amp;JX121)*($D$122&amp;$B$122&lt;&gt;JV121&amp;JX121),0,IF(ABS(JX132+JY132-JZ132-KA132)&gt;=PrSettings!$M$7,(ABS(JX132+JY132-JZ132-KA132-JZ121+KA121)&lt;=1)*1,IF(AND(KC121,$F121=$G121,JX132+JY132&gt;=PrSettings!$M$6),(ABS(JZ121-JX132-JY132)&lt;=1)*1,IF(AND(KC121,JX132+JY132+JZ132+KA132&gt;=PrSettings!$M$8),(ABS(JZ121-JX132-JY132)+ABS(KA121-JZ132-KA132)&lt;=1)*1,"")))),"")</f>
        <v/>
      </c>
      <c r="KG121" s="209" t="str">
        <f>IF(($C$121&amp;$C$122&amp;$E$121&amp;$E$122&lt;&gt;"")*(JV$121&amp;JV$122&amp;JX$121&amp;JX$122&lt;&gt;"")*(JV121&amp;JX121&lt;&gt;""),IF(KB121&lt;&gt;1,0,COUNTIF($B$121:$B$122,JV121)+COUNTIF($D$121:$D$122,JV121))+IF(KB109&lt;&gt;1,0,COUNTIF($B$121:$B$122,JX121)+COUNTIF($D$121:$D$122,JX121)),"")</f>
        <v/>
      </c>
      <c r="KI121" s="221"/>
      <c r="KJ121" s="187" t="str">
        <f>IF(KI121="","",VLOOKUP(KI121,Language!$D$5:$E$100,2,0))</f>
        <v/>
      </c>
      <c r="KK121" s="222"/>
      <c r="KL121" s="187" t="str">
        <f>IF(KK121="","",VLOOKUP(KK121,Language!$D$5:$E$100,2,0))</f>
        <v/>
      </c>
      <c r="KM121" s="222"/>
      <c r="KN121" s="222"/>
      <c r="KO121" s="303">
        <f>COUNTIF(KI$121:KI$122,KI121)+COUNTIF(KK$121:KK$122,KI121)</f>
        <v>0</v>
      </c>
      <c r="KP121" s="188" t="str">
        <f>IF((KM121&lt;&gt;"")*(KN121&lt;&gt;"")*((IFERROR(VLOOKUP(KI121,$B$121:$F$122,5,0),"")&lt;&gt;"")+(IFERROR(VLOOKUP(KI121,$D$121:$G$122,4,0),"")&lt;&gt;""))*((IFERROR(VLOOKUP(KK121,$B$121:$F$122,5,0),"")&lt;&gt;"")+(IFERROR(VLOOKUP(KK121,$D$121:$G$122,4,0),"")&lt;&gt;"")),IF((KT121&lt;&gt;2)+($B$121&amp;$D$121&lt;&gt;KI121&amp;KK121)*($B$122&amp;$D$122&lt;&gt;KI121&amp;KK121)*($D$121&amp;$B$121&lt;&gt;KI121&amp;KK121)*($D$122&amp;$B$122&lt;&gt;KI121&amp;KK121),"0",(KK132+KL132&gt;KM132+KN132)*(KM121&gt;KN121)+(KK132+KL132=KM132+KN132)*(KM121=KN121)+(KK132+KL132&lt;KM132+KN132)*(KM121&lt;KN121)),"")</f>
        <v/>
      </c>
      <c r="KQ121" s="188" t="str">
        <f>IF((KP121&lt;&gt;""),IF(OR(KK132+KL132&lt;&gt;KM132+KN132,PrSettings!$M$4="●"),((KK132+KL132-KM132-KN132)=(KM121-KN121))*(KP121=1),0),"")</f>
        <v/>
      </c>
      <c r="KR121" s="188" t="str">
        <f>IF((KQ121&lt;&gt;""),IF(KP121="0",0,(KK132+KL132=KM121)*(KM132+KN132=KN121)),"")</f>
        <v/>
      </c>
      <c r="KS121" s="188" t="str">
        <f>IF(KP121&lt;&gt;"",IF((KT121&lt;&gt;2)+($B$121&amp;$D$121&lt;&gt;KI121&amp;KK121)*($B$122&amp;$D$122&lt;&gt;KI121&amp;KK121)*($D$121&amp;$B$121&lt;&gt;KI121&amp;KK121)*($D$122&amp;$B$122&lt;&gt;KI121&amp;KK121),0,IF(ABS(KK132+KL132-KM132-KN132)&gt;=PrSettings!$M$7,(ABS(KK132+KL132-KM132-KN132-KM121+KN121)&lt;=1)*1,IF(AND(KP121,$F121=$G121,KK132+KL132&gt;=PrSettings!$M$6),(ABS(KM121-KK132-KL132)&lt;=1)*1,IF(AND(KP121,KK132+KL132+KM132+KN132&gt;=PrSettings!$M$8),(ABS(KM121-KK132-KL132)+ABS(KN121-KM132-KN132)&lt;=1)*1,"")))),"")</f>
        <v/>
      </c>
      <c r="KT121" s="209" t="str">
        <f>IF(($C$121&amp;$C$122&amp;$E$121&amp;$E$122&lt;&gt;"")*(KI$121&amp;KI$122&amp;KK$121&amp;KK$122&lt;&gt;"")*(KI121&amp;KK121&lt;&gt;""),IF(KO121&lt;&gt;1,0,COUNTIF($B$121:$B$122,KI121)+COUNTIF($D$121:$D$122,KI121))+IF(KO109&lt;&gt;1,0,COUNTIF($B$121:$B$122,KK121)+COUNTIF($D$121:$D$122,KK121)),"")</f>
        <v/>
      </c>
      <c r="KV121" s="221"/>
      <c r="KW121" s="187" t="str">
        <f>IF(KV121="","",VLOOKUP(KV121,Language!$D$5:$E$100,2,0))</f>
        <v/>
      </c>
      <c r="KX121" s="222"/>
      <c r="KY121" s="187" t="str">
        <f>IF(KX121="","",VLOOKUP(KX121,Language!$D$5:$E$100,2,0))</f>
        <v/>
      </c>
      <c r="KZ121" s="222"/>
      <c r="LA121" s="222"/>
      <c r="LB121" s="303">
        <f>COUNTIF(KV$121:KV$122,KV121)+COUNTIF(KX$121:KX$122,KV121)</f>
        <v>0</v>
      </c>
      <c r="LC121" s="188" t="str">
        <f>IF((KZ121&lt;&gt;"")*(LA121&lt;&gt;"")*((IFERROR(VLOOKUP(KV121,$B$121:$F$122,5,0),"")&lt;&gt;"")+(IFERROR(VLOOKUP(KV121,$D$121:$G$122,4,0),"")&lt;&gt;""))*((IFERROR(VLOOKUP(KX121,$B$121:$F$122,5,0),"")&lt;&gt;"")+(IFERROR(VLOOKUP(KX121,$D$121:$G$122,4,0),"")&lt;&gt;"")),IF((LG121&lt;&gt;2)+($B$121&amp;$D$121&lt;&gt;KV121&amp;KX121)*($B$122&amp;$D$122&lt;&gt;KV121&amp;KX121)*($D$121&amp;$B$121&lt;&gt;KV121&amp;KX121)*($D$122&amp;$B$122&lt;&gt;KV121&amp;KX121),"0",(KX132+KY132&gt;KZ132+LA132)*(KZ121&gt;LA121)+(KX132+KY132=KZ132+LA132)*(KZ121=LA121)+(KX132+KY132&lt;KZ132+LA132)*(KZ121&lt;LA121)),"")</f>
        <v/>
      </c>
      <c r="LD121" s="188" t="str">
        <f>IF((LC121&lt;&gt;""),IF(OR(KX132+KY132&lt;&gt;KZ132+LA132,PrSettings!$M$4="●"),((KX132+KY132-KZ132-LA132)=(KZ121-LA121))*(LC121=1),0),"")</f>
        <v/>
      </c>
      <c r="LE121" s="188" t="str">
        <f>IF((LD121&lt;&gt;""),IF(LC121="0",0,(KX132+KY132=KZ121)*(KZ132+LA132=LA121)),"")</f>
        <v/>
      </c>
      <c r="LF121" s="188" t="str">
        <f>IF(LC121&lt;&gt;"",IF((LG121&lt;&gt;2)+($B$121&amp;$D$121&lt;&gt;KV121&amp;KX121)*($B$122&amp;$D$122&lt;&gt;KV121&amp;KX121)*($D$121&amp;$B$121&lt;&gt;KV121&amp;KX121)*($D$122&amp;$B$122&lt;&gt;KV121&amp;KX121),0,IF(ABS(KX132+KY132-KZ132-LA132)&gt;=PrSettings!$M$7,(ABS(KX132+KY132-KZ132-LA132-KZ121+LA121)&lt;=1)*1,IF(AND(LC121,$F121=$G121,KX132+KY132&gt;=PrSettings!$M$6),(ABS(KZ121-KX132-KY132)&lt;=1)*1,IF(AND(LC121,KX132+KY132+KZ132+LA132&gt;=PrSettings!$M$8),(ABS(KZ121-KX132-KY132)+ABS(LA121-KZ132-LA132)&lt;=1)*1,"")))),"")</f>
        <v/>
      </c>
      <c r="LG121" s="209" t="str">
        <f>IF(($C$121&amp;$C$122&amp;$E$121&amp;$E$122&lt;&gt;"")*(KV$121&amp;KV$122&amp;KX$121&amp;KX$122&lt;&gt;"")*(KV121&amp;KX121&lt;&gt;""),IF(LB121&lt;&gt;1,0,COUNTIF($B$121:$B$122,KV121)+COUNTIF($D$121:$D$122,KV121))+IF(LB109&lt;&gt;1,0,COUNTIF($B$121:$B$122,KX121)+COUNTIF($D$121:$D$122,KX121)),"")</f>
        <v/>
      </c>
      <c r="LI121" s="221"/>
      <c r="LJ121" s="187" t="str">
        <f>IF(LI121="","",VLOOKUP(LI121,Language!$D$5:$E$100,2,0))</f>
        <v/>
      </c>
      <c r="LK121" s="222"/>
      <c r="LL121" s="187" t="str">
        <f>IF(LK121="","",VLOOKUP(LK121,Language!$D$5:$E$100,2,0))</f>
        <v/>
      </c>
      <c r="LM121" s="222"/>
      <c r="LN121" s="222"/>
      <c r="LO121" s="303">
        <f>COUNTIF(LI$121:LI$122,LI121)+COUNTIF(LK$121:LK$122,LI121)</f>
        <v>0</v>
      </c>
      <c r="LP121" s="188" t="str">
        <f>IF((LM121&lt;&gt;"")*(LN121&lt;&gt;"")*((IFERROR(VLOOKUP(LI121,$B$121:$F$122,5,0),"")&lt;&gt;"")+(IFERROR(VLOOKUP(LI121,$D$121:$G$122,4,0),"")&lt;&gt;""))*((IFERROR(VLOOKUP(LK121,$B$121:$F$122,5,0),"")&lt;&gt;"")+(IFERROR(VLOOKUP(LK121,$D$121:$G$122,4,0),"")&lt;&gt;"")),IF((LT121&lt;&gt;2)+($B$121&amp;$D$121&lt;&gt;LI121&amp;LK121)*($B$122&amp;$D$122&lt;&gt;LI121&amp;LK121)*($D$121&amp;$B$121&lt;&gt;LI121&amp;LK121)*($D$122&amp;$B$122&lt;&gt;LI121&amp;LK121),"0",(LK132+LL132&gt;LM132+LN132)*(LM121&gt;LN121)+(LK132+LL132=LM132+LN132)*(LM121=LN121)+(LK132+LL132&lt;LM132+LN132)*(LM121&lt;LN121)),"")</f>
        <v/>
      </c>
      <c r="LQ121" s="188" t="str">
        <f>IF((LP121&lt;&gt;""),IF(OR(LK132+LL132&lt;&gt;LM132+LN132,PrSettings!$M$4="●"),((LK132+LL132-LM132-LN132)=(LM121-LN121))*(LP121=1),0),"")</f>
        <v/>
      </c>
      <c r="LR121" s="188" t="str">
        <f>IF((LQ121&lt;&gt;""),IF(LP121="0",0,(LK132+LL132=LM121)*(LM132+LN132=LN121)),"")</f>
        <v/>
      </c>
      <c r="LS121" s="188" t="str">
        <f>IF(LP121&lt;&gt;"",IF((LT121&lt;&gt;2)+($B$121&amp;$D$121&lt;&gt;LI121&amp;LK121)*($B$122&amp;$D$122&lt;&gt;LI121&amp;LK121)*($D$121&amp;$B$121&lt;&gt;LI121&amp;LK121)*($D$122&amp;$B$122&lt;&gt;LI121&amp;LK121),0,IF(ABS(LK132+LL132-LM132-LN132)&gt;=PrSettings!$M$7,(ABS(LK132+LL132-LM132-LN132-LM121+LN121)&lt;=1)*1,IF(AND(LP121,$F121=$G121,LK132+LL132&gt;=PrSettings!$M$6),(ABS(LM121-LK132-LL132)&lt;=1)*1,IF(AND(LP121,LK132+LL132+LM132+LN132&gt;=PrSettings!$M$8),(ABS(LM121-LK132-LL132)+ABS(LN121-LM132-LN132)&lt;=1)*1,"")))),"")</f>
        <v/>
      </c>
      <c r="LT121" s="209" t="str">
        <f>IF(($C$121&amp;$C$122&amp;$E$121&amp;$E$122&lt;&gt;"")*(LI$121&amp;LI$122&amp;LK$121&amp;LK$122&lt;&gt;"")*(LI121&amp;LK121&lt;&gt;""),IF(LO121&lt;&gt;1,0,COUNTIF($B$121:$B$122,LI121)+COUNTIF($D$121:$D$122,LI121))+IF(LO109&lt;&gt;1,0,COUNTIF($B$121:$B$122,LK121)+COUNTIF($D$121:$D$122,LK121)),"")</f>
        <v/>
      </c>
      <c r="LV121" s="221"/>
      <c r="LW121" s="187" t="str">
        <f>IF(LV121="","",VLOOKUP(LV121,Language!$D$5:$E$100,2,0))</f>
        <v/>
      </c>
      <c r="LX121" s="222"/>
      <c r="LY121" s="187" t="str">
        <f>IF(LX121="","",VLOOKUP(LX121,Language!$D$5:$E$100,2,0))</f>
        <v/>
      </c>
      <c r="LZ121" s="222"/>
      <c r="MA121" s="222"/>
      <c r="MB121" s="303">
        <f>COUNTIF(LV$121:LV$122,LV121)+COUNTIF(LX$121:LX$122,LV121)</f>
        <v>0</v>
      </c>
      <c r="MC121" s="188" t="str">
        <f>IF((LZ121&lt;&gt;"")*(MA121&lt;&gt;"")*((IFERROR(VLOOKUP(LV121,$B$121:$F$122,5,0),"")&lt;&gt;"")+(IFERROR(VLOOKUP(LV121,$D$121:$G$122,4,0),"")&lt;&gt;""))*((IFERROR(VLOOKUP(LX121,$B$121:$F$122,5,0),"")&lt;&gt;"")+(IFERROR(VLOOKUP(LX121,$D$121:$G$122,4,0),"")&lt;&gt;"")),IF((MG121&lt;&gt;2)+($B$121&amp;$D$121&lt;&gt;LV121&amp;LX121)*($B$122&amp;$D$122&lt;&gt;LV121&amp;LX121)*($D$121&amp;$B$121&lt;&gt;LV121&amp;LX121)*($D$122&amp;$B$122&lt;&gt;LV121&amp;LX121),"0",(LX132+LY132&gt;LZ132+MA132)*(LZ121&gt;MA121)+(LX132+LY132=LZ132+MA132)*(LZ121=MA121)+(LX132+LY132&lt;LZ132+MA132)*(LZ121&lt;MA121)),"")</f>
        <v/>
      </c>
      <c r="MD121" s="188" t="str">
        <f>IF((MC121&lt;&gt;""),IF(OR(LX132+LY132&lt;&gt;LZ132+MA132,PrSettings!$M$4="●"),((LX132+LY132-LZ132-MA132)=(LZ121-MA121))*(MC121=1),0),"")</f>
        <v/>
      </c>
      <c r="ME121" s="188" t="str">
        <f>IF((MD121&lt;&gt;""),IF(MC121="0",0,(LX132+LY132=LZ121)*(LZ132+MA132=MA121)),"")</f>
        <v/>
      </c>
      <c r="MF121" s="188" t="str">
        <f>IF(MC121&lt;&gt;"",IF((MG121&lt;&gt;2)+($B$121&amp;$D$121&lt;&gt;LV121&amp;LX121)*($B$122&amp;$D$122&lt;&gt;LV121&amp;LX121)*($D$121&amp;$B$121&lt;&gt;LV121&amp;LX121)*($D$122&amp;$B$122&lt;&gt;LV121&amp;LX121),0,IF(ABS(LX132+LY132-LZ132-MA132)&gt;=PrSettings!$M$7,(ABS(LX132+LY132-LZ132-MA132-LZ121+MA121)&lt;=1)*1,IF(AND(MC121,$F121=$G121,LX132+LY132&gt;=PrSettings!$M$6),(ABS(LZ121-LX132-LY132)&lt;=1)*1,IF(AND(MC121,LX132+LY132+LZ132+MA132&gt;=PrSettings!$M$8),(ABS(LZ121-LX132-LY132)+ABS(MA121-LZ132-MA132)&lt;=1)*1,"")))),"")</f>
        <v/>
      </c>
      <c r="MG121" s="209" t="str">
        <f>IF(($C$121&amp;$C$122&amp;$E$121&amp;$E$122&lt;&gt;"")*(LV$121&amp;LV$122&amp;LX$121&amp;LX$122&lt;&gt;"")*(LV121&amp;LX121&lt;&gt;""),IF(MB121&lt;&gt;1,0,COUNTIF($B$121:$B$122,LV121)+COUNTIF($D$121:$D$122,LV121))+IF(MB109&lt;&gt;1,0,COUNTIF($B$121:$B$122,LX121)+COUNTIF($D$121:$D$122,LX121)),"")</f>
        <v/>
      </c>
    </row>
    <row r="122" spans="1:345">
      <c r="B122" s="186" t="str">
        <f>IF(C122="","",INDEX(Groups!$C$7:$C$65,MATCH(C122,Groups!$D$7:$D$65,0)))</f>
        <v/>
      </c>
      <c r="C122" s="187" t="str">
        <f>'World Cup'!$R$80</f>
        <v/>
      </c>
      <c r="D122" s="188" t="str">
        <f>IF(E122="","",INDEX(Groups!$C$7:$C$65,MATCH(E122,Groups!$D$7:$D$65,0)))</f>
        <v/>
      </c>
      <c r="E122" s="187" t="str">
        <f>'World Cup'!$T$80</f>
        <v/>
      </c>
      <c r="F122" s="189" t="str">
        <f>IF(AND('World Cup'!$R$81&lt;&gt;"",'World Cup'!$T$81&lt;&gt;""),'World Cup'!$R$81,"")</f>
        <v/>
      </c>
      <c r="G122" s="190" t="str">
        <f>IF(AND('World Cup'!$R$81&lt;&gt;"",'World Cup'!$T$81&lt;&gt;""),'World Cup'!$T$81,"")</f>
        <v/>
      </c>
      <c r="I122" s="221"/>
      <c r="J122" s="187" t="str">
        <f>IF(I122="","",VLOOKUP(I122,Language!$D$5:$E$100,2,0))</f>
        <v/>
      </c>
      <c r="K122" s="222"/>
      <c r="L122" s="187" t="str">
        <f>IF(K122="","",VLOOKUP(K122,Language!$D$5:$E$100,2,0))</f>
        <v/>
      </c>
      <c r="M122" s="222"/>
      <c r="N122" s="222"/>
      <c r="O122" s="303">
        <f>COUNTIF(I$121:I$122,I122)+COUNTIF(K$121:K$122,I122)</f>
        <v>0</v>
      </c>
      <c r="P122" s="188" t="str">
        <f>IF((M122&lt;&gt;"")*(N122&lt;&gt;"")*((IFERROR(VLOOKUP(I122,$B$121:$F$122,5,0),"")&lt;&gt;"")+(IFERROR(VLOOKUP(I122,$D$121:$G$122,4,0),"")&lt;&gt;""))*((IFERROR(VLOOKUP(K122,$B$121:$F$122,5,0),"")&lt;&gt;"")+(IFERROR(VLOOKUP(K122,$D$121:$G$122,4,0),"")&lt;&gt;"")),IF((T122&lt;&gt;2)+($B$121&amp;$D$121&lt;&gt;I122&amp;K122)*($B$122&amp;$D$122&lt;&gt;I122&amp;K122)*($D$121&amp;$B$121&lt;&gt;I122&amp;K122)*($D$122&amp;$B$122&lt;&gt;I122&amp;K122),"0",(K133+L133&gt;M133+N133)*(M122&gt;N122)+(K133+L133=M133+N133)*(M122=N122)+(K133+L133&lt;M133+N133)*(M122&lt;N122)),"")</f>
        <v/>
      </c>
      <c r="Q122" s="188" t="str">
        <f>IF((P122&lt;&gt;""),IF(OR(K133+L133&lt;&gt;M133+N133,PrSettings!$M$4="●"),((K133+L133-M133-N133)=(M122-N122))*(P122=1),0),"")</f>
        <v/>
      </c>
      <c r="R122" s="188" t="str">
        <f>IF((Q122&lt;&gt;""),IF(P122="0",0,(K133+L133=M122)*(M133+N133=N122)),"")</f>
        <v/>
      </c>
      <c r="S122" s="188" t="str">
        <f>IF(P122&lt;&gt;"",IF((T122&lt;&gt;2)+($B$121&amp;$D$121&lt;&gt;I122&amp;K122)*($B$122&amp;$D$122&lt;&gt;I122&amp;K122)*($D$121&amp;$B$121&lt;&gt;I122&amp;K122)*($D$122&amp;$B$122&lt;&gt;I122&amp;K122),0,IF(ABS(K133+L133-M133-N133)&gt;=PrSettings!$M$7,(ABS(K133+L133-M133-N133-M122+N122)&lt;=1)*1,IF(AND(P122,$F122=$G122,K133+L133&gt;=PrSettings!$M$6),(ABS(M122-K133-L133)&lt;=1)*1,IF(AND(P122,K133+L133+M133+N133&gt;=PrSettings!$M$8),(ABS(M122-K133-L133)+ABS(N122-M133-N133)&lt;=1)*1,"")))),"")</f>
        <v/>
      </c>
      <c r="T122" s="209" t="str">
        <f>IF(($C$121&amp;$C$122&amp;$E$121&amp;$E$122&lt;&gt;"")*(I$121&amp;I$122&amp;K$121&amp;K$122&lt;&gt;"")*(I122&amp;K122&lt;&gt;""),IF(O122&lt;&gt;1,0,COUNTIF($B$121:$B$122,I122)+COUNTIF($D$121:$D$122,I122))+IF(O110&lt;&gt;1,0,COUNTIF($B$121:$B$122,K122)+COUNTIF($D$121:$D$122,K122)),"")</f>
        <v/>
      </c>
      <c r="V122" s="221"/>
      <c r="W122" s="187" t="str">
        <f>IF(V122="","",VLOOKUP(V122,Language!$D$5:$E$100,2,0))</f>
        <v/>
      </c>
      <c r="X122" s="222"/>
      <c r="Y122" s="187" t="str">
        <f>IF(X122="","",VLOOKUP(X122,Language!$D$5:$E$100,2,0))</f>
        <v/>
      </c>
      <c r="Z122" s="222"/>
      <c r="AA122" s="222"/>
      <c r="AB122" s="303">
        <f>COUNTIF(V$121:V$122,V122)+COUNTIF(X$121:X$122,V122)</f>
        <v>0</v>
      </c>
      <c r="AC122" s="188" t="str">
        <f>IF((Z122&lt;&gt;"")*(AA122&lt;&gt;"")*((IFERROR(VLOOKUP(V122,$B$121:$F$122,5,0),"")&lt;&gt;"")+(IFERROR(VLOOKUP(V122,$D$121:$G$122,4,0),"")&lt;&gt;""))*((IFERROR(VLOOKUP(X122,$B$121:$F$122,5,0),"")&lt;&gt;"")+(IFERROR(VLOOKUP(X122,$D$121:$G$122,4,0),"")&lt;&gt;"")),IF((AG122&lt;&gt;2)+($B$121&amp;$D$121&lt;&gt;V122&amp;X122)*($B$122&amp;$D$122&lt;&gt;V122&amp;X122)*($D$121&amp;$B$121&lt;&gt;V122&amp;X122)*($D$122&amp;$B$122&lt;&gt;V122&amp;X122),"0",(X133+Y133&gt;Z133+AA133)*(Z122&gt;AA122)+(X133+Y133=Z133+AA133)*(Z122=AA122)+(X133+Y133&lt;Z133+AA133)*(Z122&lt;AA122)),"")</f>
        <v/>
      </c>
      <c r="AD122" s="188" t="str">
        <f>IF((AC122&lt;&gt;""),IF(OR(X133+Y133&lt;&gt;Z133+AA133,PrSettings!$M$4="●"),((X133+Y133-Z133-AA133)=(Z122-AA122))*(AC122=1),0),"")</f>
        <v/>
      </c>
      <c r="AE122" s="188" t="str">
        <f>IF((AD122&lt;&gt;""),IF(AC122="0",0,(X133+Y133=Z122)*(Z133+AA133=AA122)),"")</f>
        <v/>
      </c>
      <c r="AF122" s="188" t="str">
        <f>IF(AC122&lt;&gt;"",IF((AG122&lt;&gt;2)+($B$121&amp;$D$121&lt;&gt;V122&amp;X122)*($B$122&amp;$D$122&lt;&gt;V122&amp;X122)*($D$121&amp;$B$121&lt;&gt;V122&amp;X122)*($D$122&amp;$B$122&lt;&gt;V122&amp;X122),0,IF(ABS(X133+Y133-Z133-AA133)&gt;=PrSettings!$M$7,(ABS(X133+Y133-Z133-AA133-Z122+AA122)&lt;=1)*1,IF(AND(AC122,$F122=$G122,X133+Y133&gt;=PrSettings!$M$6),(ABS(Z122-X133-Y133)&lt;=1)*1,IF(AND(AC122,X133+Y133+Z133+AA133&gt;=PrSettings!$M$8),(ABS(Z122-X133-Y133)+ABS(AA122-Z133-AA133)&lt;=1)*1,"")))),"")</f>
        <v/>
      </c>
      <c r="AG122" s="209" t="str">
        <f>IF(($C$121&amp;$C$122&amp;$E$121&amp;$E$122&lt;&gt;"")*(V$121&amp;V$122&amp;X$121&amp;X$122&lt;&gt;"")*(V122&amp;X122&lt;&gt;""),IF(AB122&lt;&gt;1,0,COUNTIF($B$121:$B$122,V122)+COUNTIF($D$121:$D$122,V122))+IF(AB110&lt;&gt;1,0,COUNTIF($B$121:$B$122,X122)+COUNTIF($D$121:$D$122,X122)),"")</f>
        <v/>
      </c>
      <c r="AI122" s="221"/>
      <c r="AJ122" s="187" t="str">
        <f>IF(AI122="","",VLOOKUP(AI122,Language!$D$5:$E$100,2,0))</f>
        <v/>
      </c>
      <c r="AK122" s="222"/>
      <c r="AL122" s="187" t="str">
        <f>IF(AK122="","",VLOOKUP(AK122,Language!$D$5:$E$100,2,0))</f>
        <v/>
      </c>
      <c r="AM122" s="222"/>
      <c r="AN122" s="222"/>
      <c r="AO122" s="303">
        <f>COUNTIF(AI$121:AI$122,AI122)+COUNTIF(AK$121:AK$122,AI122)</f>
        <v>0</v>
      </c>
      <c r="AP122" s="188" t="str">
        <f>IF((AM122&lt;&gt;"")*(AN122&lt;&gt;"")*((IFERROR(VLOOKUP(AI122,$B$121:$F$122,5,0),"")&lt;&gt;"")+(IFERROR(VLOOKUP(AI122,$D$121:$G$122,4,0),"")&lt;&gt;""))*((IFERROR(VLOOKUP(AK122,$B$121:$F$122,5,0),"")&lt;&gt;"")+(IFERROR(VLOOKUP(AK122,$D$121:$G$122,4,0),"")&lt;&gt;"")),IF((AT122&lt;&gt;2)+($B$121&amp;$D$121&lt;&gt;AI122&amp;AK122)*($B$122&amp;$D$122&lt;&gt;AI122&amp;AK122)*($D$121&amp;$B$121&lt;&gt;AI122&amp;AK122)*($D$122&amp;$B$122&lt;&gt;AI122&amp;AK122),"0",(AK133+AL133&gt;AM133+AN133)*(AM122&gt;AN122)+(AK133+AL133=AM133+AN133)*(AM122=AN122)+(AK133+AL133&lt;AM133+AN133)*(AM122&lt;AN122)),"")</f>
        <v/>
      </c>
      <c r="AQ122" s="188" t="str">
        <f>IF((AP122&lt;&gt;""),IF(OR(AK133+AL133&lt;&gt;AM133+AN133,PrSettings!$M$4="●"),((AK133+AL133-AM133-AN133)=(AM122-AN122))*(AP122=1),0),"")</f>
        <v/>
      </c>
      <c r="AR122" s="188" t="str">
        <f>IF((AQ122&lt;&gt;""),IF(AP122="0",0,(AK133+AL133=AM122)*(AM133+AN133=AN122)),"")</f>
        <v/>
      </c>
      <c r="AS122" s="188" t="str">
        <f>IF(AP122&lt;&gt;"",IF((AT122&lt;&gt;2)+($B$121&amp;$D$121&lt;&gt;AI122&amp;AK122)*($B$122&amp;$D$122&lt;&gt;AI122&amp;AK122)*($D$121&amp;$B$121&lt;&gt;AI122&amp;AK122)*($D$122&amp;$B$122&lt;&gt;AI122&amp;AK122),0,IF(ABS(AK133+AL133-AM133-AN133)&gt;=PrSettings!$M$7,(ABS(AK133+AL133-AM133-AN133-AM122+AN122)&lt;=1)*1,IF(AND(AP122,$F122=$G122,AK133+AL133&gt;=PrSettings!$M$6),(ABS(AM122-AK133-AL133)&lt;=1)*1,IF(AND(AP122,AK133+AL133+AM133+AN133&gt;=PrSettings!$M$8),(ABS(AM122-AK133-AL133)+ABS(AN122-AM133-AN133)&lt;=1)*1,"")))),"")</f>
        <v/>
      </c>
      <c r="AT122" s="209" t="str">
        <f>IF(($C$121&amp;$C$122&amp;$E$121&amp;$E$122&lt;&gt;"")*(AI$121&amp;AI$122&amp;AK$121&amp;AK$122&lt;&gt;"")*(AI122&amp;AK122&lt;&gt;""),IF(AO122&lt;&gt;1,0,COUNTIF($B$121:$B$122,AI122)+COUNTIF($D$121:$D$122,AI122))+IF(AO110&lt;&gt;1,0,COUNTIF($B$121:$B$122,AK122)+COUNTIF($D$121:$D$122,AK122)),"")</f>
        <v/>
      </c>
      <c r="AV122" s="221"/>
      <c r="AW122" s="187" t="str">
        <f>IF(AV122="","",VLOOKUP(AV122,Language!$D$5:$E$100,2,0))</f>
        <v/>
      </c>
      <c r="AX122" s="222"/>
      <c r="AY122" s="187" t="str">
        <f>IF(AX122="","",VLOOKUP(AX122,Language!$D$5:$E$100,2,0))</f>
        <v/>
      </c>
      <c r="AZ122" s="222"/>
      <c r="BA122" s="222"/>
      <c r="BB122" s="303">
        <f>COUNTIF(AV$121:AV$122,AV122)+COUNTIF(AX$121:AX$122,AV122)</f>
        <v>0</v>
      </c>
      <c r="BC122" s="188" t="str">
        <f>IF((AZ122&lt;&gt;"")*(BA122&lt;&gt;"")*((IFERROR(VLOOKUP(AV122,$B$121:$F$122,5,0),"")&lt;&gt;"")+(IFERROR(VLOOKUP(AV122,$D$121:$G$122,4,0),"")&lt;&gt;""))*((IFERROR(VLOOKUP(AX122,$B$121:$F$122,5,0),"")&lt;&gt;"")+(IFERROR(VLOOKUP(AX122,$D$121:$G$122,4,0),"")&lt;&gt;"")),IF((BG122&lt;&gt;2)+($B$121&amp;$D$121&lt;&gt;AV122&amp;AX122)*($B$122&amp;$D$122&lt;&gt;AV122&amp;AX122)*($D$121&amp;$B$121&lt;&gt;AV122&amp;AX122)*($D$122&amp;$B$122&lt;&gt;AV122&amp;AX122),"0",(AX133+AY133&gt;AZ133+BA133)*(AZ122&gt;BA122)+(AX133+AY133=AZ133+BA133)*(AZ122=BA122)+(AX133+AY133&lt;AZ133+BA133)*(AZ122&lt;BA122)),"")</f>
        <v/>
      </c>
      <c r="BD122" s="188" t="str">
        <f>IF((BC122&lt;&gt;""),IF(OR(AX133+AY133&lt;&gt;AZ133+BA133,PrSettings!$M$4="●"),((AX133+AY133-AZ133-BA133)=(AZ122-BA122))*(BC122=1),0),"")</f>
        <v/>
      </c>
      <c r="BE122" s="188" t="str">
        <f>IF((BD122&lt;&gt;""),IF(BC122="0",0,(AX133+AY133=AZ122)*(AZ133+BA133=BA122)),"")</f>
        <v/>
      </c>
      <c r="BF122" s="188" t="str">
        <f>IF(BC122&lt;&gt;"",IF((BG122&lt;&gt;2)+($B$121&amp;$D$121&lt;&gt;AV122&amp;AX122)*($B$122&amp;$D$122&lt;&gt;AV122&amp;AX122)*($D$121&amp;$B$121&lt;&gt;AV122&amp;AX122)*($D$122&amp;$B$122&lt;&gt;AV122&amp;AX122),0,IF(ABS(AX133+AY133-AZ133-BA133)&gt;=PrSettings!$M$7,(ABS(AX133+AY133-AZ133-BA133-AZ122+BA122)&lt;=1)*1,IF(AND(BC122,$F122=$G122,AX133+AY133&gt;=PrSettings!$M$6),(ABS(AZ122-AX133-AY133)&lt;=1)*1,IF(AND(BC122,AX133+AY133+AZ133+BA133&gt;=PrSettings!$M$8),(ABS(AZ122-AX133-AY133)+ABS(BA122-AZ133-BA133)&lt;=1)*1,"")))),"")</f>
        <v/>
      </c>
      <c r="BG122" s="209" t="str">
        <f>IF(($C$121&amp;$C$122&amp;$E$121&amp;$E$122&lt;&gt;"")*(AV$121&amp;AV$122&amp;AX$121&amp;AX$122&lt;&gt;"")*(AV122&amp;AX122&lt;&gt;""),IF(BB122&lt;&gt;1,0,COUNTIF($B$121:$B$122,AV122)+COUNTIF($D$121:$D$122,AV122))+IF(BB110&lt;&gt;1,0,COUNTIF($B$121:$B$122,AX122)+COUNTIF($D$121:$D$122,AX122)),"")</f>
        <v/>
      </c>
      <c r="BI122" s="221"/>
      <c r="BJ122" s="187" t="str">
        <f>IF(BI122="","",VLOOKUP(BI122,Language!$D$5:$E$100,2,0))</f>
        <v/>
      </c>
      <c r="BK122" s="222"/>
      <c r="BL122" s="187" t="str">
        <f>IF(BK122="","",VLOOKUP(BK122,Language!$D$5:$E$100,2,0))</f>
        <v/>
      </c>
      <c r="BM122" s="222"/>
      <c r="BN122" s="222"/>
      <c r="BO122" s="303">
        <f>COUNTIF(BI$121:BI$122,BI122)+COUNTIF(BK$121:BK$122,BI122)</f>
        <v>0</v>
      </c>
      <c r="BP122" s="188" t="str">
        <f>IF((BM122&lt;&gt;"")*(BN122&lt;&gt;"")*((IFERROR(VLOOKUP(BI122,$B$121:$F$122,5,0),"")&lt;&gt;"")+(IFERROR(VLOOKUP(BI122,$D$121:$G$122,4,0),"")&lt;&gt;""))*((IFERROR(VLOOKUP(BK122,$B$121:$F$122,5,0),"")&lt;&gt;"")+(IFERROR(VLOOKUP(BK122,$D$121:$G$122,4,0),"")&lt;&gt;"")),IF((BT122&lt;&gt;2)+($B$121&amp;$D$121&lt;&gt;BI122&amp;BK122)*($B$122&amp;$D$122&lt;&gt;BI122&amp;BK122)*($D$121&amp;$B$121&lt;&gt;BI122&amp;BK122)*($D$122&amp;$B$122&lt;&gt;BI122&amp;BK122),"0",(BK133+BL133&gt;BM133+BN133)*(BM122&gt;BN122)+(BK133+BL133=BM133+BN133)*(BM122=BN122)+(BK133+BL133&lt;BM133+BN133)*(BM122&lt;BN122)),"")</f>
        <v/>
      </c>
      <c r="BQ122" s="188" t="str">
        <f>IF((BP122&lt;&gt;""),IF(OR(BK133+BL133&lt;&gt;BM133+BN133,PrSettings!$M$4="●"),((BK133+BL133-BM133-BN133)=(BM122-BN122))*(BP122=1),0),"")</f>
        <v/>
      </c>
      <c r="BR122" s="188" t="str">
        <f>IF((BQ122&lt;&gt;""),IF(BP122="0",0,(BK133+BL133=BM122)*(BM133+BN133=BN122)),"")</f>
        <v/>
      </c>
      <c r="BS122" s="188" t="str">
        <f>IF(BP122&lt;&gt;"",IF((BT122&lt;&gt;2)+($B$121&amp;$D$121&lt;&gt;BI122&amp;BK122)*($B$122&amp;$D$122&lt;&gt;BI122&amp;BK122)*($D$121&amp;$B$121&lt;&gt;BI122&amp;BK122)*($D$122&amp;$B$122&lt;&gt;BI122&amp;BK122),0,IF(ABS(BK133+BL133-BM133-BN133)&gt;=PrSettings!$M$7,(ABS(BK133+BL133-BM133-BN133-BM122+BN122)&lt;=1)*1,IF(AND(BP122,$F122=$G122,BK133+BL133&gt;=PrSettings!$M$6),(ABS(BM122-BK133-BL133)&lt;=1)*1,IF(AND(BP122,BK133+BL133+BM133+BN133&gt;=PrSettings!$M$8),(ABS(BM122-BK133-BL133)+ABS(BN122-BM133-BN133)&lt;=1)*1,"")))),"")</f>
        <v/>
      </c>
      <c r="BT122" s="209" t="str">
        <f>IF(($C$121&amp;$C$122&amp;$E$121&amp;$E$122&lt;&gt;"")*(BI$121&amp;BI$122&amp;BK$121&amp;BK$122&lt;&gt;"")*(BI122&amp;BK122&lt;&gt;""),IF(BO122&lt;&gt;1,0,COUNTIF($B$121:$B$122,BI122)+COUNTIF($D$121:$D$122,BI122))+IF(BO110&lt;&gt;1,0,COUNTIF($B$121:$B$122,BK122)+COUNTIF($D$121:$D$122,BK122)),"")</f>
        <v/>
      </c>
      <c r="BV122" s="221"/>
      <c r="BW122" s="187" t="str">
        <f>IF(BV122="","",VLOOKUP(BV122,Language!$D$5:$E$100,2,0))</f>
        <v/>
      </c>
      <c r="BX122" s="222"/>
      <c r="BY122" s="187" t="str">
        <f>IF(BX122="","",VLOOKUP(BX122,Language!$D$5:$E$100,2,0))</f>
        <v/>
      </c>
      <c r="BZ122" s="222"/>
      <c r="CA122" s="222"/>
      <c r="CB122" s="303">
        <f>COUNTIF(BV$121:BV$122,BV122)+COUNTIF(BX$121:BX$122,BV122)</f>
        <v>0</v>
      </c>
      <c r="CC122" s="188" t="str">
        <f>IF((BZ122&lt;&gt;"")*(CA122&lt;&gt;"")*((IFERROR(VLOOKUP(BV122,$B$121:$F$122,5,0),"")&lt;&gt;"")+(IFERROR(VLOOKUP(BV122,$D$121:$G$122,4,0),"")&lt;&gt;""))*((IFERROR(VLOOKUP(BX122,$B$121:$F$122,5,0),"")&lt;&gt;"")+(IFERROR(VLOOKUP(BX122,$D$121:$G$122,4,0),"")&lt;&gt;"")),IF((CG122&lt;&gt;2)+($B$121&amp;$D$121&lt;&gt;BV122&amp;BX122)*($B$122&amp;$D$122&lt;&gt;BV122&amp;BX122)*($D$121&amp;$B$121&lt;&gt;BV122&amp;BX122)*($D$122&amp;$B$122&lt;&gt;BV122&amp;BX122),"0",(BX133+BY133&gt;BZ133+CA133)*(BZ122&gt;CA122)+(BX133+BY133=BZ133+CA133)*(BZ122=CA122)+(BX133+BY133&lt;BZ133+CA133)*(BZ122&lt;CA122)),"")</f>
        <v/>
      </c>
      <c r="CD122" s="188" t="str">
        <f>IF((CC122&lt;&gt;""),IF(OR(BX133+BY133&lt;&gt;BZ133+CA133,PrSettings!$M$4="●"),((BX133+BY133-BZ133-CA133)=(BZ122-CA122))*(CC122=1),0),"")</f>
        <v/>
      </c>
      <c r="CE122" s="188" t="str">
        <f>IF((CD122&lt;&gt;""),IF(CC122="0",0,(BX133+BY133=BZ122)*(BZ133+CA133=CA122)),"")</f>
        <v/>
      </c>
      <c r="CF122" s="188" t="str">
        <f>IF(CC122&lt;&gt;"",IF((CG122&lt;&gt;2)+($B$121&amp;$D$121&lt;&gt;BV122&amp;BX122)*($B$122&amp;$D$122&lt;&gt;BV122&amp;BX122)*($D$121&amp;$B$121&lt;&gt;BV122&amp;BX122)*($D$122&amp;$B$122&lt;&gt;BV122&amp;BX122),0,IF(ABS(BX133+BY133-BZ133-CA133)&gt;=PrSettings!$M$7,(ABS(BX133+BY133-BZ133-CA133-BZ122+CA122)&lt;=1)*1,IF(AND(CC122,$F122=$G122,BX133+BY133&gt;=PrSettings!$M$6),(ABS(BZ122-BX133-BY133)&lt;=1)*1,IF(AND(CC122,BX133+BY133+BZ133+CA133&gt;=PrSettings!$M$8),(ABS(BZ122-BX133-BY133)+ABS(CA122-BZ133-CA133)&lt;=1)*1,"")))),"")</f>
        <v/>
      </c>
      <c r="CG122" s="209" t="str">
        <f>IF(($C$121&amp;$C$122&amp;$E$121&amp;$E$122&lt;&gt;"")*(BV$121&amp;BV$122&amp;BX$121&amp;BX$122&lt;&gt;"")*(BV122&amp;BX122&lt;&gt;""),IF(CB122&lt;&gt;1,0,COUNTIF($B$121:$B$122,BV122)+COUNTIF($D$121:$D$122,BV122))+IF(CB110&lt;&gt;1,0,COUNTIF($B$121:$B$122,BX122)+COUNTIF($D$121:$D$122,BX122)),"")</f>
        <v/>
      </c>
      <c r="CI122" s="221"/>
      <c r="CJ122" s="187" t="str">
        <f>IF(CI122="","",VLOOKUP(CI122,Language!$D$5:$E$100,2,0))</f>
        <v/>
      </c>
      <c r="CK122" s="222"/>
      <c r="CL122" s="187" t="str">
        <f>IF(CK122="","",VLOOKUP(CK122,Language!$D$5:$E$100,2,0))</f>
        <v/>
      </c>
      <c r="CM122" s="222"/>
      <c r="CN122" s="222"/>
      <c r="CO122" s="303">
        <f>COUNTIF(CI$121:CI$122,CI122)+COUNTIF(CK$121:CK$122,CI122)</f>
        <v>0</v>
      </c>
      <c r="CP122" s="188" t="str">
        <f>IF((CM122&lt;&gt;"")*(CN122&lt;&gt;"")*((IFERROR(VLOOKUP(CI122,$B$121:$F$122,5,0),"")&lt;&gt;"")+(IFERROR(VLOOKUP(CI122,$D$121:$G$122,4,0),"")&lt;&gt;""))*((IFERROR(VLOOKUP(CK122,$B$121:$F$122,5,0),"")&lt;&gt;"")+(IFERROR(VLOOKUP(CK122,$D$121:$G$122,4,0),"")&lt;&gt;"")),IF((CT122&lt;&gt;2)+($B$121&amp;$D$121&lt;&gt;CI122&amp;CK122)*($B$122&amp;$D$122&lt;&gt;CI122&amp;CK122)*($D$121&amp;$B$121&lt;&gt;CI122&amp;CK122)*($D$122&amp;$B$122&lt;&gt;CI122&amp;CK122),"0",(CK133+CL133&gt;CM133+CN133)*(CM122&gt;CN122)+(CK133+CL133=CM133+CN133)*(CM122=CN122)+(CK133+CL133&lt;CM133+CN133)*(CM122&lt;CN122)),"")</f>
        <v/>
      </c>
      <c r="CQ122" s="188" t="str">
        <f>IF((CP122&lt;&gt;""),IF(OR(CK133+CL133&lt;&gt;CM133+CN133,PrSettings!$M$4="●"),((CK133+CL133-CM133-CN133)=(CM122-CN122))*(CP122=1),0),"")</f>
        <v/>
      </c>
      <c r="CR122" s="188" t="str">
        <f>IF((CQ122&lt;&gt;""),IF(CP122="0",0,(CK133+CL133=CM122)*(CM133+CN133=CN122)),"")</f>
        <v/>
      </c>
      <c r="CS122" s="188" t="str">
        <f>IF(CP122&lt;&gt;"",IF((CT122&lt;&gt;2)+($B$121&amp;$D$121&lt;&gt;CI122&amp;CK122)*($B$122&amp;$D$122&lt;&gt;CI122&amp;CK122)*($D$121&amp;$B$121&lt;&gt;CI122&amp;CK122)*($D$122&amp;$B$122&lt;&gt;CI122&amp;CK122),0,IF(ABS(CK133+CL133-CM133-CN133)&gt;=PrSettings!$M$7,(ABS(CK133+CL133-CM133-CN133-CM122+CN122)&lt;=1)*1,IF(AND(CP122,$F122=$G122,CK133+CL133&gt;=PrSettings!$M$6),(ABS(CM122-CK133-CL133)&lt;=1)*1,IF(AND(CP122,CK133+CL133+CM133+CN133&gt;=PrSettings!$M$8),(ABS(CM122-CK133-CL133)+ABS(CN122-CM133-CN133)&lt;=1)*1,"")))),"")</f>
        <v/>
      </c>
      <c r="CT122" s="209" t="str">
        <f>IF(($C$121&amp;$C$122&amp;$E$121&amp;$E$122&lt;&gt;"")*(CI$121&amp;CI$122&amp;CK$121&amp;CK$122&lt;&gt;"")*(CI122&amp;CK122&lt;&gt;""),IF(CO122&lt;&gt;1,0,COUNTIF($B$121:$B$122,CI122)+COUNTIF($D$121:$D$122,CI122))+IF(CO110&lt;&gt;1,0,COUNTIF($B$121:$B$122,CK122)+COUNTIF($D$121:$D$122,CK122)),"")</f>
        <v/>
      </c>
      <c r="CV122" s="221"/>
      <c r="CW122" s="187" t="str">
        <f>IF(CV122="","",VLOOKUP(CV122,Language!$D$5:$E$100,2,0))</f>
        <v/>
      </c>
      <c r="CX122" s="222"/>
      <c r="CY122" s="187" t="str">
        <f>IF(CX122="","",VLOOKUP(CX122,Language!$D$5:$E$100,2,0))</f>
        <v/>
      </c>
      <c r="CZ122" s="222"/>
      <c r="DA122" s="222"/>
      <c r="DB122" s="303">
        <f>COUNTIF(CV$121:CV$122,CV122)+COUNTIF(CX$121:CX$122,CV122)</f>
        <v>0</v>
      </c>
      <c r="DC122" s="188" t="str">
        <f>IF((CZ122&lt;&gt;"")*(DA122&lt;&gt;"")*((IFERROR(VLOOKUP(CV122,$B$121:$F$122,5,0),"")&lt;&gt;"")+(IFERROR(VLOOKUP(CV122,$D$121:$G$122,4,0),"")&lt;&gt;""))*((IFERROR(VLOOKUP(CX122,$B$121:$F$122,5,0),"")&lt;&gt;"")+(IFERROR(VLOOKUP(CX122,$D$121:$G$122,4,0),"")&lt;&gt;"")),IF((DG122&lt;&gt;2)+($B$121&amp;$D$121&lt;&gt;CV122&amp;CX122)*($B$122&amp;$D$122&lt;&gt;CV122&amp;CX122)*($D$121&amp;$B$121&lt;&gt;CV122&amp;CX122)*($D$122&amp;$B$122&lt;&gt;CV122&amp;CX122),"0",(CX133+CY133&gt;CZ133+DA133)*(CZ122&gt;DA122)+(CX133+CY133=CZ133+DA133)*(CZ122=DA122)+(CX133+CY133&lt;CZ133+DA133)*(CZ122&lt;DA122)),"")</f>
        <v/>
      </c>
      <c r="DD122" s="188" t="str">
        <f>IF((DC122&lt;&gt;""),IF(OR(CX133+CY133&lt;&gt;CZ133+DA133,PrSettings!$M$4="●"),((CX133+CY133-CZ133-DA133)=(CZ122-DA122))*(DC122=1),0),"")</f>
        <v/>
      </c>
      <c r="DE122" s="188" t="str">
        <f>IF((DD122&lt;&gt;""),IF(DC122="0",0,(CX133+CY133=CZ122)*(CZ133+DA133=DA122)),"")</f>
        <v/>
      </c>
      <c r="DF122" s="188" t="str">
        <f>IF(DC122&lt;&gt;"",IF((DG122&lt;&gt;2)+($B$121&amp;$D$121&lt;&gt;CV122&amp;CX122)*($B$122&amp;$D$122&lt;&gt;CV122&amp;CX122)*($D$121&amp;$B$121&lt;&gt;CV122&amp;CX122)*($D$122&amp;$B$122&lt;&gt;CV122&amp;CX122),0,IF(ABS(CX133+CY133-CZ133-DA133)&gt;=PrSettings!$M$7,(ABS(CX133+CY133-CZ133-DA133-CZ122+DA122)&lt;=1)*1,IF(AND(DC122,$F122=$G122,CX133+CY133&gt;=PrSettings!$M$6),(ABS(CZ122-CX133-CY133)&lt;=1)*1,IF(AND(DC122,CX133+CY133+CZ133+DA133&gt;=PrSettings!$M$8),(ABS(CZ122-CX133-CY133)+ABS(DA122-CZ133-DA133)&lt;=1)*1,"")))),"")</f>
        <v/>
      </c>
      <c r="DG122" s="209" t="str">
        <f>IF(($C$121&amp;$C$122&amp;$E$121&amp;$E$122&lt;&gt;"")*(CV$121&amp;CV$122&amp;CX$121&amp;CX$122&lt;&gt;"")*(CV122&amp;CX122&lt;&gt;""),IF(DB122&lt;&gt;1,0,COUNTIF($B$121:$B$122,CV122)+COUNTIF($D$121:$D$122,CV122))+IF(DB110&lt;&gt;1,0,COUNTIF($B$121:$B$122,CX122)+COUNTIF($D$121:$D$122,CX122)),"")</f>
        <v/>
      </c>
      <c r="DI122" s="221"/>
      <c r="DJ122" s="187" t="str">
        <f>IF(DI122="","",VLOOKUP(DI122,Language!$D$5:$E$100,2,0))</f>
        <v/>
      </c>
      <c r="DK122" s="222"/>
      <c r="DL122" s="187" t="str">
        <f>IF(DK122="","",VLOOKUP(DK122,Language!$D$5:$E$100,2,0))</f>
        <v/>
      </c>
      <c r="DM122" s="222"/>
      <c r="DN122" s="222"/>
      <c r="DO122" s="303">
        <f>COUNTIF(DI$121:DI$122,DI122)+COUNTIF(DK$121:DK$122,DI122)</f>
        <v>0</v>
      </c>
      <c r="DP122" s="188" t="str">
        <f>IF((DM122&lt;&gt;"")*(DN122&lt;&gt;"")*((IFERROR(VLOOKUP(DI122,$B$121:$F$122,5,0),"")&lt;&gt;"")+(IFERROR(VLOOKUP(DI122,$D$121:$G$122,4,0),"")&lt;&gt;""))*((IFERROR(VLOOKUP(DK122,$B$121:$F$122,5,0),"")&lt;&gt;"")+(IFERROR(VLOOKUP(DK122,$D$121:$G$122,4,0),"")&lt;&gt;"")),IF((DT122&lt;&gt;2)+($B$121&amp;$D$121&lt;&gt;DI122&amp;DK122)*($B$122&amp;$D$122&lt;&gt;DI122&amp;DK122)*($D$121&amp;$B$121&lt;&gt;DI122&amp;DK122)*($D$122&amp;$B$122&lt;&gt;DI122&amp;DK122),"0",(DK133+DL133&gt;DM133+DN133)*(DM122&gt;DN122)+(DK133+DL133=DM133+DN133)*(DM122=DN122)+(DK133+DL133&lt;DM133+DN133)*(DM122&lt;DN122)),"")</f>
        <v/>
      </c>
      <c r="DQ122" s="188" t="str">
        <f>IF((DP122&lt;&gt;""),IF(OR(DK133+DL133&lt;&gt;DM133+DN133,PrSettings!$M$4="●"),((DK133+DL133-DM133-DN133)=(DM122-DN122))*(DP122=1),0),"")</f>
        <v/>
      </c>
      <c r="DR122" s="188" t="str">
        <f>IF((DQ122&lt;&gt;""),IF(DP122="0",0,(DK133+DL133=DM122)*(DM133+DN133=DN122)),"")</f>
        <v/>
      </c>
      <c r="DS122" s="188" t="str">
        <f>IF(DP122&lt;&gt;"",IF((DT122&lt;&gt;2)+($B$121&amp;$D$121&lt;&gt;DI122&amp;DK122)*($B$122&amp;$D$122&lt;&gt;DI122&amp;DK122)*($D$121&amp;$B$121&lt;&gt;DI122&amp;DK122)*($D$122&amp;$B$122&lt;&gt;DI122&amp;DK122),0,IF(ABS(DK133+DL133-DM133-DN133)&gt;=PrSettings!$M$7,(ABS(DK133+DL133-DM133-DN133-DM122+DN122)&lt;=1)*1,IF(AND(DP122,$F122=$G122,DK133+DL133&gt;=PrSettings!$M$6),(ABS(DM122-DK133-DL133)&lt;=1)*1,IF(AND(DP122,DK133+DL133+DM133+DN133&gt;=PrSettings!$M$8),(ABS(DM122-DK133-DL133)+ABS(DN122-DM133-DN133)&lt;=1)*1,"")))),"")</f>
        <v/>
      </c>
      <c r="DT122" s="209" t="str">
        <f>IF(($C$121&amp;$C$122&amp;$E$121&amp;$E$122&lt;&gt;"")*(DI$121&amp;DI$122&amp;DK$121&amp;DK$122&lt;&gt;"")*(DI122&amp;DK122&lt;&gt;""),IF(DO122&lt;&gt;1,0,COUNTIF($B$121:$B$122,DI122)+COUNTIF($D$121:$D$122,DI122))+IF(DO110&lt;&gt;1,0,COUNTIF($B$121:$B$122,DK122)+COUNTIF($D$121:$D$122,DK122)),"")</f>
        <v/>
      </c>
      <c r="DV122" s="221"/>
      <c r="DW122" s="187" t="str">
        <f>IF(DV122="","",VLOOKUP(DV122,Language!$D$5:$E$100,2,0))</f>
        <v/>
      </c>
      <c r="DX122" s="222"/>
      <c r="DY122" s="187" t="str">
        <f>IF(DX122="","",VLOOKUP(DX122,Language!$D$5:$E$100,2,0))</f>
        <v/>
      </c>
      <c r="DZ122" s="222"/>
      <c r="EA122" s="222"/>
      <c r="EB122" s="303">
        <f>COUNTIF(DV$121:DV$122,DV122)+COUNTIF(DX$121:DX$122,DV122)</f>
        <v>0</v>
      </c>
      <c r="EC122" s="188" t="str">
        <f>IF((DZ122&lt;&gt;"")*(EA122&lt;&gt;"")*((IFERROR(VLOOKUP(DV122,$B$121:$F$122,5,0),"")&lt;&gt;"")+(IFERROR(VLOOKUP(DV122,$D$121:$G$122,4,0),"")&lt;&gt;""))*((IFERROR(VLOOKUP(DX122,$B$121:$F$122,5,0),"")&lt;&gt;"")+(IFERROR(VLOOKUP(DX122,$D$121:$G$122,4,0),"")&lt;&gt;"")),IF((EG122&lt;&gt;2)+($B$121&amp;$D$121&lt;&gt;DV122&amp;DX122)*($B$122&amp;$D$122&lt;&gt;DV122&amp;DX122)*($D$121&amp;$B$121&lt;&gt;DV122&amp;DX122)*($D$122&amp;$B$122&lt;&gt;DV122&amp;DX122),"0",(DX133+DY133&gt;DZ133+EA133)*(DZ122&gt;EA122)+(DX133+DY133=DZ133+EA133)*(DZ122=EA122)+(DX133+DY133&lt;DZ133+EA133)*(DZ122&lt;EA122)),"")</f>
        <v/>
      </c>
      <c r="ED122" s="188" t="str">
        <f>IF((EC122&lt;&gt;""),IF(OR(DX133+DY133&lt;&gt;DZ133+EA133,PrSettings!$M$4="●"),((DX133+DY133-DZ133-EA133)=(DZ122-EA122))*(EC122=1),0),"")</f>
        <v/>
      </c>
      <c r="EE122" s="188" t="str">
        <f>IF((ED122&lt;&gt;""),IF(EC122="0",0,(DX133+DY133=DZ122)*(DZ133+EA133=EA122)),"")</f>
        <v/>
      </c>
      <c r="EF122" s="188" t="str">
        <f>IF(EC122&lt;&gt;"",IF((EG122&lt;&gt;2)+($B$121&amp;$D$121&lt;&gt;DV122&amp;DX122)*($B$122&amp;$D$122&lt;&gt;DV122&amp;DX122)*($D$121&amp;$B$121&lt;&gt;DV122&amp;DX122)*($D$122&amp;$B$122&lt;&gt;DV122&amp;DX122),0,IF(ABS(DX133+DY133-DZ133-EA133)&gt;=PrSettings!$M$7,(ABS(DX133+DY133-DZ133-EA133-DZ122+EA122)&lt;=1)*1,IF(AND(EC122,$F122=$G122,DX133+DY133&gt;=PrSettings!$M$6),(ABS(DZ122-DX133-DY133)&lt;=1)*1,IF(AND(EC122,DX133+DY133+DZ133+EA133&gt;=PrSettings!$M$8),(ABS(DZ122-DX133-DY133)+ABS(EA122-DZ133-EA133)&lt;=1)*1,"")))),"")</f>
        <v/>
      </c>
      <c r="EG122" s="209" t="str">
        <f>IF(($C$121&amp;$C$122&amp;$E$121&amp;$E$122&lt;&gt;"")*(DV$121&amp;DV$122&amp;DX$121&amp;DX$122&lt;&gt;"")*(DV122&amp;DX122&lt;&gt;""),IF(EB122&lt;&gt;1,0,COUNTIF($B$121:$B$122,DV122)+COUNTIF($D$121:$D$122,DV122))+IF(EB110&lt;&gt;1,0,COUNTIF($B$121:$B$122,DX122)+COUNTIF($D$121:$D$122,DX122)),"")</f>
        <v/>
      </c>
      <c r="EI122" s="221"/>
      <c r="EJ122" s="187" t="str">
        <f>IF(EI122="","",VLOOKUP(EI122,Language!$D$5:$E$100,2,0))</f>
        <v/>
      </c>
      <c r="EK122" s="222"/>
      <c r="EL122" s="187" t="str">
        <f>IF(EK122="","",VLOOKUP(EK122,Language!$D$5:$E$100,2,0))</f>
        <v/>
      </c>
      <c r="EM122" s="222"/>
      <c r="EN122" s="222"/>
      <c r="EO122" s="303">
        <f>COUNTIF(EI$121:EI$122,EI122)+COUNTIF(EK$121:EK$122,EI122)</f>
        <v>0</v>
      </c>
      <c r="EP122" s="188" t="str">
        <f>IF((EM122&lt;&gt;"")*(EN122&lt;&gt;"")*((IFERROR(VLOOKUP(EI122,$B$121:$F$122,5,0),"")&lt;&gt;"")+(IFERROR(VLOOKUP(EI122,$D$121:$G$122,4,0),"")&lt;&gt;""))*((IFERROR(VLOOKUP(EK122,$B$121:$F$122,5,0),"")&lt;&gt;"")+(IFERROR(VLOOKUP(EK122,$D$121:$G$122,4,0),"")&lt;&gt;"")),IF((ET122&lt;&gt;2)+($B$121&amp;$D$121&lt;&gt;EI122&amp;EK122)*($B$122&amp;$D$122&lt;&gt;EI122&amp;EK122)*($D$121&amp;$B$121&lt;&gt;EI122&amp;EK122)*($D$122&amp;$B$122&lt;&gt;EI122&amp;EK122),"0",(EK133+EL133&gt;EM133+EN133)*(EM122&gt;EN122)+(EK133+EL133=EM133+EN133)*(EM122=EN122)+(EK133+EL133&lt;EM133+EN133)*(EM122&lt;EN122)),"")</f>
        <v/>
      </c>
      <c r="EQ122" s="188" t="str">
        <f>IF((EP122&lt;&gt;""),IF(OR(EK133+EL133&lt;&gt;EM133+EN133,PrSettings!$M$4="●"),((EK133+EL133-EM133-EN133)=(EM122-EN122))*(EP122=1),0),"")</f>
        <v/>
      </c>
      <c r="ER122" s="188" t="str">
        <f>IF((EQ122&lt;&gt;""),IF(EP122="0",0,(EK133+EL133=EM122)*(EM133+EN133=EN122)),"")</f>
        <v/>
      </c>
      <c r="ES122" s="188" t="str">
        <f>IF(EP122&lt;&gt;"",IF((ET122&lt;&gt;2)+($B$121&amp;$D$121&lt;&gt;EI122&amp;EK122)*($B$122&amp;$D$122&lt;&gt;EI122&amp;EK122)*($D$121&amp;$B$121&lt;&gt;EI122&amp;EK122)*($D$122&amp;$B$122&lt;&gt;EI122&amp;EK122),0,IF(ABS(EK133+EL133-EM133-EN133)&gt;=PrSettings!$M$7,(ABS(EK133+EL133-EM133-EN133-EM122+EN122)&lt;=1)*1,IF(AND(EP122,$F122=$G122,EK133+EL133&gt;=PrSettings!$M$6),(ABS(EM122-EK133-EL133)&lt;=1)*1,IF(AND(EP122,EK133+EL133+EM133+EN133&gt;=PrSettings!$M$8),(ABS(EM122-EK133-EL133)+ABS(EN122-EM133-EN133)&lt;=1)*1,"")))),"")</f>
        <v/>
      </c>
      <c r="ET122" s="209" t="str">
        <f>IF(($C$121&amp;$C$122&amp;$E$121&amp;$E$122&lt;&gt;"")*(EI$121&amp;EI$122&amp;EK$121&amp;EK$122&lt;&gt;"")*(EI122&amp;EK122&lt;&gt;""),IF(EO122&lt;&gt;1,0,COUNTIF($B$121:$B$122,EI122)+COUNTIF($D$121:$D$122,EI122))+IF(EO110&lt;&gt;1,0,COUNTIF($B$121:$B$122,EK122)+COUNTIF($D$121:$D$122,EK122)),"")</f>
        <v/>
      </c>
      <c r="EV122" s="221"/>
      <c r="EW122" s="187" t="str">
        <f>IF(EV122="","",VLOOKUP(EV122,Language!$D$5:$E$100,2,0))</f>
        <v/>
      </c>
      <c r="EX122" s="222"/>
      <c r="EY122" s="187" t="str">
        <f>IF(EX122="","",VLOOKUP(EX122,Language!$D$5:$E$100,2,0))</f>
        <v/>
      </c>
      <c r="EZ122" s="222"/>
      <c r="FA122" s="222"/>
      <c r="FB122" s="303">
        <f>COUNTIF(EV$121:EV$122,EV122)+COUNTIF(EX$121:EX$122,EV122)</f>
        <v>0</v>
      </c>
      <c r="FC122" s="188" t="str">
        <f>IF((EZ122&lt;&gt;"")*(FA122&lt;&gt;"")*((IFERROR(VLOOKUP(EV122,$B$121:$F$122,5,0),"")&lt;&gt;"")+(IFERROR(VLOOKUP(EV122,$D$121:$G$122,4,0),"")&lt;&gt;""))*((IFERROR(VLOOKUP(EX122,$B$121:$F$122,5,0),"")&lt;&gt;"")+(IFERROR(VLOOKUP(EX122,$D$121:$G$122,4,0),"")&lt;&gt;"")),IF((FG122&lt;&gt;2)+($B$121&amp;$D$121&lt;&gt;EV122&amp;EX122)*($B$122&amp;$D$122&lt;&gt;EV122&amp;EX122)*($D$121&amp;$B$121&lt;&gt;EV122&amp;EX122)*($D$122&amp;$B$122&lt;&gt;EV122&amp;EX122),"0",(EX133+EY133&gt;EZ133+FA133)*(EZ122&gt;FA122)+(EX133+EY133=EZ133+FA133)*(EZ122=FA122)+(EX133+EY133&lt;EZ133+FA133)*(EZ122&lt;FA122)),"")</f>
        <v/>
      </c>
      <c r="FD122" s="188" t="str">
        <f>IF((FC122&lt;&gt;""),IF(OR(EX133+EY133&lt;&gt;EZ133+FA133,PrSettings!$M$4="●"),((EX133+EY133-EZ133-FA133)=(EZ122-FA122))*(FC122=1),0),"")</f>
        <v/>
      </c>
      <c r="FE122" s="188" t="str">
        <f>IF((FD122&lt;&gt;""),IF(FC122="0",0,(EX133+EY133=EZ122)*(EZ133+FA133=FA122)),"")</f>
        <v/>
      </c>
      <c r="FF122" s="188" t="str">
        <f>IF(FC122&lt;&gt;"",IF((FG122&lt;&gt;2)+($B$121&amp;$D$121&lt;&gt;EV122&amp;EX122)*($B$122&amp;$D$122&lt;&gt;EV122&amp;EX122)*($D$121&amp;$B$121&lt;&gt;EV122&amp;EX122)*($D$122&amp;$B$122&lt;&gt;EV122&amp;EX122),0,IF(ABS(EX133+EY133-EZ133-FA133)&gt;=PrSettings!$M$7,(ABS(EX133+EY133-EZ133-FA133-EZ122+FA122)&lt;=1)*1,IF(AND(FC122,$F122=$G122,EX133+EY133&gt;=PrSettings!$M$6),(ABS(EZ122-EX133-EY133)&lt;=1)*1,IF(AND(FC122,EX133+EY133+EZ133+FA133&gt;=PrSettings!$M$8),(ABS(EZ122-EX133-EY133)+ABS(FA122-EZ133-FA133)&lt;=1)*1,"")))),"")</f>
        <v/>
      </c>
      <c r="FG122" s="209" t="str">
        <f>IF(($C$121&amp;$C$122&amp;$E$121&amp;$E$122&lt;&gt;"")*(EV$121&amp;EV$122&amp;EX$121&amp;EX$122&lt;&gt;"")*(EV122&amp;EX122&lt;&gt;""),IF(FB122&lt;&gt;1,0,COUNTIF($B$121:$B$122,EV122)+COUNTIF($D$121:$D$122,EV122))+IF(FB110&lt;&gt;1,0,COUNTIF($B$121:$B$122,EX122)+COUNTIF($D$121:$D$122,EX122)),"")</f>
        <v/>
      </c>
      <c r="FI122" s="221"/>
      <c r="FJ122" s="187" t="str">
        <f>IF(FI122="","",VLOOKUP(FI122,Language!$D$5:$E$100,2,0))</f>
        <v/>
      </c>
      <c r="FK122" s="222"/>
      <c r="FL122" s="187" t="str">
        <f>IF(FK122="","",VLOOKUP(FK122,Language!$D$5:$E$100,2,0))</f>
        <v/>
      </c>
      <c r="FM122" s="222"/>
      <c r="FN122" s="222"/>
      <c r="FO122" s="303">
        <f>COUNTIF(FI$121:FI$122,FI122)+COUNTIF(FK$121:FK$122,FI122)</f>
        <v>0</v>
      </c>
      <c r="FP122" s="188" t="str">
        <f>IF((FM122&lt;&gt;"")*(FN122&lt;&gt;"")*((IFERROR(VLOOKUP(FI122,$B$121:$F$122,5,0),"")&lt;&gt;"")+(IFERROR(VLOOKUP(FI122,$D$121:$G$122,4,0),"")&lt;&gt;""))*((IFERROR(VLOOKUP(FK122,$B$121:$F$122,5,0),"")&lt;&gt;"")+(IFERROR(VLOOKUP(FK122,$D$121:$G$122,4,0),"")&lt;&gt;"")),IF((FT122&lt;&gt;2)+($B$121&amp;$D$121&lt;&gt;FI122&amp;FK122)*($B$122&amp;$D$122&lt;&gt;FI122&amp;FK122)*($D$121&amp;$B$121&lt;&gt;FI122&amp;FK122)*($D$122&amp;$B$122&lt;&gt;FI122&amp;FK122),"0",(FK133+FL133&gt;FM133+FN133)*(FM122&gt;FN122)+(FK133+FL133=FM133+FN133)*(FM122=FN122)+(FK133+FL133&lt;FM133+FN133)*(FM122&lt;FN122)),"")</f>
        <v/>
      </c>
      <c r="FQ122" s="188" t="str">
        <f>IF((FP122&lt;&gt;""),IF(OR(FK133+FL133&lt;&gt;FM133+FN133,PrSettings!$M$4="●"),((FK133+FL133-FM133-FN133)=(FM122-FN122))*(FP122=1),0),"")</f>
        <v/>
      </c>
      <c r="FR122" s="188" t="str">
        <f>IF((FQ122&lt;&gt;""),IF(FP122="0",0,(FK133+FL133=FM122)*(FM133+FN133=FN122)),"")</f>
        <v/>
      </c>
      <c r="FS122" s="188" t="str">
        <f>IF(FP122&lt;&gt;"",IF((FT122&lt;&gt;2)+($B$121&amp;$D$121&lt;&gt;FI122&amp;FK122)*($B$122&amp;$D$122&lt;&gt;FI122&amp;FK122)*($D$121&amp;$B$121&lt;&gt;FI122&amp;FK122)*($D$122&amp;$B$122&lt;&gt;FI122&amp;FK122),0,IF(ABS(FK133+FL133-FM133-FN133)&gt;=PrSettings!$M$7,(ABS(FK133+FL133-FM133-FN133-FM122+FN122)&lt;=1)*1,IF(AND(FP122,$F122=$G122,FK133+FL133&gt;=PrSettings!$M$6),(ABS(FM122-FK133-FL133)&lt;=1)*1,IF(AND(FP122,FK133+FL133+FM133+FN133&gt;=PrSettings!$M$8),(ABS(FM122-FK133-FL133)+ABS(FN122-FM133-FN133)&lt;=1)*1,"")))),"")</f>
        <v/>
      </c>
      <c r="FT122" s="209" t="str">
        <f>IF(($C$121&amp;$C$122&amp;$E$121&amp;$E$122&lt;&gt;"")*(FI$121&amp;FI$122&amp;FK$121&amp;FK$122&lt;&gt;"")*(FI122&amp;FK122&lt;&gt;""),IF(FO122&lt;&gt;1,0,COUNTIF($B$121:$B$122,FI122)+COUNTIF($D$121:$D$122,FI122))+IF(FO110&lt;&gt;1,0,COUNTIF($B$121:$B$122,FK122)+COUNTIF($D$121:$D$122,FK122)),"")</f>
        <v/>
      </c>
      <c r="FV122" s="221"/>
      <c r="FW122" s="187" t="str">
        <f>IF(FV122="","",VLOOKUP(FV122,Language!$D$5:$E$100,2,0))</f>
        <v/>
      </c>
      <c r="FX122" s="222"/>
      <c r="FY122" s="187" t="str">
        <f>IF(FX122="","",VLOOKUP(FX122,Language!$D$5:$E$100,2,0))</f>
        <v/>
      </c>
      <c r="FZ122" s="222"/>
      <c r="GA122" s="222"/>
      <c r="GB122" s="303">
        <f>COUNTIF(FV$121:FV$122,FV122)+COUNTIF(FX$121:FX$122,FV122)</f>
        <v>0</v>
      </c>
      <c r="GC122" s="188" t="str">
        <f>IF((FZ122&lt;&gt;"")*(GA122&lt;&gt;"")*((IFERROR(VLOOKUP(FV122,$B$121:$F$122,5,0),"")&lt;&gt;"")+(IFERROR(VLOOKUP(FV122,$D$121:$G$122,4,0),"")&lt;&gt;""))*((IFERROR(VLOOKUP(FX122,$B$121:$F$122,5,0),"")&lt;&gt;"")+(IFERROR(VLOOKUP(FX122,$D$121:$G$122,4,0),"")&lt;&gt;"")),IF((GG122&lt;&gt;2)+($B$121&amp;$D$121&lt;&gt;FV122&amp;FX122)*($B$122&amp;$D$122&lt;&gt;FV122&amp;FX122)*($D$121&amp;$B$121&lt;&gt;FV122&amp;FX122)*($D$122&amp;$B$122&lt;&gt;FV122&amp;FX122),"0",(FX133+FY133&gt;FZ133+GA133)*(FZ122&gt;GA122)+(FX133+FY133=FZ133+GA133)*(FZ122=GA122)+(FX133+FY133&lt;FZ133+GA133)*(FZ122&lt;GA122)),"")</f>
        <v/>
      </c>
      <c r="GD122" s="188" t="str">
        <f>IF((GC122&lt;&gt;""),IF(OR(FX133+FY133&lt;&gt;FZ133+GA133,PrSettings!$M$4="●"),((FX133+FY133-FZ133-GA133)=(FZ122-GA122))*(GC122=1),0),"")</f>
        <v/>
      </c>
      <c r="GE122" s="188" t="str">
        <f>IF((GD122&lt;&gt;""),IF(GC122="0",0,(FX133+FY133=FZ122)*(FZ133+GA133=GA122)),"")</f>
        <v/>
      </c>
      <c r="GF122" s="188" t="str">
        <f>IF(GC122&lt;&gt;"",IF((GG122&lt;&gt;2)+($B$121&amp;$D$121&lt;&gt;FV122&amp;FX122)*($B$122&amp;$D$122&lt;&gt;FV122&amp;FX122)*($D$121&amp;$B$121&lt;&gt;FV122&amp;FX122)*($D$122&amp;$B$122&lt;&gt;FV122&amp;FX122),0,IF(ABS(FX133+FY133-FZ133-GA133)&gt;=PrSettings!$M$7,(ABS(FX133+FY133-FZ133-GA133-FZ122+GA122)&lt;=1)*1,IF(AND(GC122,$F122=$G122,FX133+FY133&gt;=PrSettings!$M$6),(ABS(FZ122-FX133-FY133)&lt;=1)*1,IF(AND(GC122,FX133+FY133+FZ133+GA133&gt;=PrSettings!$M$8),(ABS(FZ122-FX133-FY133)+ABS(GA122-FZ133-GA133)&lt;=1)*1,"")))),"")</f>
        <v/>
      </c>
      <c r="GG122" s="209" t="str">
        <f>IF(($C$121&amp;$C$122&amp;$E$121&amp;$E$122&lt;&gt;"")*(FV$121&amp;FV$122&amp;FX$121&amp;FX$122&lt;&gt;"")*(FV122&amp;FX122&lt;&gt;""),IF(GB122&lt;&gt;1,0,COUNTIF($B$121:$B$122,FV122)+COUNTIF($D$121:$D$122,FV122))+IF(GB110&lt;&gt;1,0,COUNTIF($B$121:$B$122,FX122)+COUNTIF($D$121:$D$122,FX122)),"")</f>
        <v/>
      </c>
      <c r="GI122" s="221"/>
      <c r="GJ122" s="187" t="str">
        <f>IF(GI122="","",VLOOKUP(GI122,Language!$D$5:$E$100,2,0))</f>
        <v/>
      </c>
      <c r="GK122" s="222"/>
      <c r="GL122" s="187" t="str">
        <f>IF(GK122="","",VLOOKUP(GK122,Language!$D$5:$E$100,2,0))</f>
        <v/>
      </c>
      <c r="GM122" s="222"/>
      <c r="GN122" s="222"/>
      <c r="GO122" s="303">
        <f>COUNTIF(GI$121:GI$122,GI122)+COUNTIF(GK$121:GK$122,GI122)</f>
        <v>0</v>
      </c>
      <c r="GP122" s="188" t="str">
        <f>IF((GM122&lt;&gt;"")*(GN122&lt;&gt;"")*((IFERROR(VLOOKUP(GI122,$B$121:$F$122,5,0),"")&lt;&gt;"")+(IFERROR(VLOOKUP(GI122,$D$121:$G$122,4,0),"")&lt;&gt;""))*((IFERROR(VLOOKUP(GK122,$B$121:$F$122,5,0),"")&lt;&gt;"")+(IFERROR(VLOOKUP(GK122,$D$121:$G$122,4,0),"")&lt;&gt;"")),IF((GT122&lt;&gt;2)+($B$121&amp;$D$121&lt;&gt;GI122&amp;GK122)*($B$122&amp;$D$122&lt;&gt;GI122&amp;GK122)*($D$121&amp;$B$121&lt;&gt;GI122&amp;GK122)*($D$122&amp;$B$122&lt;&gt;GI122&amp;GK122),"0",(GK133+GL133&gt;GM133+GN133)*(GM122&gt;GN122)+(GK133+GL133=GM133+GN133)*(GM122=GN122)+(GK133+GL133&lt;GM133+GN133)*(GM122&lt;GN122)),"")</f>
        <v/>
      </c>
      <c r="GQ122" s="188" t="str">
        <f>IF((GP122&lt;&gt;""),IF(OR(GK133+GL133&lt;&gt;GM133+GN133,PrSettings!$M$4="●"),((GK133+GL133-GM133-GN133)=(GM122-GN122))*(GP122=1),0),"")</f>
        <v/>
      </c>
      <c r="GR122" s="188" t="str">
        <f>IF((GQ122&lt;&gt;""),IF(GP122="0",0,(GK133+GL133=GM122)*(GM133+GN133=GN122)),"")</f>
        <v/>
      </c>
      <c r="GS122" s="188" t="str">
        <f>IF(GP122&lt;&gt;"",IF((GT122&lt;&gt;2)+($B$121&amp;$D$121&lt;&gt;GI122&amp;GK122)*($B$122&amp;$D$122&lt;&gt;GI122&amp;GK122)*($D$121&amp;$B$121&lt;&gt;GI122&amp;GK122)*($D$122&amp;$B$122&lt;&gt;GI122&amp;GK122),0,IF(ABS(GK133+GL133-GM133-GN133)&gt;=PrSettings!$M$7,(ABS(GK133+GL133-GM133-GN133-GM122+GN122)&lt;=1)*1,IF(AND(GP122,$F122=$G122,GK133+GL133&gt;=PrSettings!$M$6),(ABS(GM122-GK133-GL133)&lt;=1)*1,IF(AND(GP122,GK133+GL133+GM133+GN133&gt;=PrSettings!$M$8),(ABS(GM122-GK133-GL133)+ABS(GN122-GM133-GN133)&lt;=1)*1,"")))),"")</f>
        <v/>
      </c>
      <c r="GT122" s="209" t="str">
        <f>IF(($C$121&amp;$C$122&amp;$E$121&amp;$E$122&lt;&gt;"")*(GI$121&amp;GI$122&amp;GK$121&amp;GK$122&lt;&gt;"")*(GI122&amp;GK122&lt;&gt;""),IF(GO122&lt;&gt;1,0,COUNTIF($B$121:$B$122,GI122)+COUNTIF($D$121:$D$122,GI122))+IF(GO110&lt;&gt;1,0,COUNTIF($B$121:$B$122,GK122)+COUNTIF($D$121:$D$122,GK122)),"")</f>
        <v/>
      </c>
      <c r="GV122" s="221"/>
      <c r="GW122" s="187" t="str">
        <f>IF(GV122="","",VLOOKUP(GV122,Language!$D$5:$E$100,2,0))</f>
        <v/>
      </c>
      <c r="GX122" s="222"/>
      <c r="GY122" s="187" t="str">
        <f>IF(GX122="","",VLOOKUP(GX122,Language!$D$5:$E$100,2,0))</f>
        <v/>
      </c>
      <c r="GZ122" s="222"/>
      <c r="HA122" s="222"/>
      <c r="HB122" s="303">
        <f>COUNTIF(GV$121:GV$122,GV122)+COUNTIF(GX$121:GX$122,GV122)</f>
        <v>0</v>
      </c>
      <c r="HC122" s="188" t="str">
        <f>IF((GZ122&lt;&gt;"")*(HA122&lt;&gt;"")*((IFERROR(VLOOKUP(GV122,$B$121:$F$122,5,0),"")&lt;&gt;"")+(IFERROR(VLOOKUP(GV122,$D$121:$G$122,4,0),"")&lt;&gt;""))*((IFERROR(VLOOKUP(GX122,$B$121:$F$122,5,0),"")&lt;&gt;"")+(IFERROR(VLOOKUP(GX122,$D$121:$G$122,4,0),"")&lt;&gt;"")),IF((HG122&lt;&gt;2)+($B$121&amp;$D$121&lt;&gt;GV122&amp;GX122)*($B$122&amp;$D$122&lt;&gt;GV122&amp;GX122)*($D$121&amp;$B$121&lt;&gt;GV122&amp;GX122)*($D$122&amp;$B$122&lt;&gt;GV122&amp;GX122),"0",(GX133+GY133&gt;GZ133+HA133)*(GZ122&gt;HA122)+(GX133+GY133=GZ133+HA133)*(GZ122=HA122)+(GX133+GY133&lt;GZ133+HA133)*(GZ122&lt;HA122)),"")</f>
        <v/>
      </c>
      <c r="HD122" s="188" t="str">
        <f>IF((HC122&lt;&gt;""),IF(OR(GX133+GY133&lt;&gt;GZ133+HA133,PrSettings!$M$4="●"),((GX133+GY133-GZ133-HA133)=(GZ122-HA122))*(HC122=1),0),"")</f>
        <v/>
      </c>
      <c r="HE122" s="188" t="str">
        <f>IF((HD122&lt;&gt;""),IF(HC122="0",0,(GX133+GY133=GZ122)*(GZ133+HA133=HA122)),"")</f>
        <v/>
      </c>
      <c r="HF122" s="188" t="str">
        <f>IF(HC122&lt;&gt;"",IF((HG122&lt;&gt;2)+($B$121&amp;$D$121&lt;&gt;GV122&amp;GX122)*($B$122&amp;$D$122&lt;&gt;GV122&amp;GX122)*($D$121&amp;$B$121&lt;&gt;GV122&amp;GX122)*($D$122&amp;$B$122&lt;&gt;GV122&amp;GX122),0,IF(ABS(GX133+GY133-GZ133-HA133)&gt;=PrSettings!$M$7,(ABS(GX133+GY133-GZ133-HA133-GZ122+HA122)&lt;=1)*1,IF(AND(HC122,$F122=$G122,GX133+GY133&gt;=PrSettings!$M$6),(ABS(GZ122-GX133-GY133)&lt;=1)*1,IF(AND(HC122,GX133+GY133+GZ133+HA133&gt;=PrSettings!$M$8),(ABS(GZ122-GX133-GY133)+ABS(HA122-GZ133-HA133)&lt;=1)*1,"")))),"")</f>
        <v/>
      </c>
      <c r="HG122" s="209" t="str">
        <f>IF(($C$121&amp;$C$122&amp;$E$121&amp;$E$122&lt;&gt;"")*(GV$121&amp;GV$122&amp;GX$121&amp;GX$122&lt;&gt;"")*(GV122&amp;GX122&lt;&gt;""),IF(HB122&lt;&gt;1,0,COUNTIF($B$121:$B$122,GV122)+COUNTIF($D$121:$D$122,GV122))+IF(HB110&lt;&gt;1,0,COUNTIF($B$121:$B$122,GX122)+COUNTIF($D$121:$D$122,GX122)),"")</f>
        <v/>
      </c>
      <c r="HI122" s="221"/>
      <c r="HJ122" s="187" t="str">
        <f>IF(HI122="","",VLOOKUP(HI122,Language!$D$5:$E$100,2,0))</f>
        <v/>
      </c>
      <c r="HK122" s="222"/>
      <c r="HL122" s="187" t="str">
        <f>IF(HK122="","",VLOOKUP(HK122,Language!$D$5:$E$100,2,0))</f>
        <v/>
      </c>
      <c r="HM122" s="222"/>
      <c r="HN122" s="222"/>
      <c r="HO122" s="303">
        <f>COUNTIF(HI$121:HI$122,HI122)+COUNTIF(HK$121:HK$122,HI122)</f>
        <v>0</v>
      </c>
      <c r="HP122" s="188" t="str">
        <f>IF((HM122&lt;&gt;"")*(HN122&lt;&gt;"")*((IFERROR(VLOOKUP(HI122,$B$121:$F$122,5,0),"")&lt;&gt;"")+(IFERROR(VLOOKUP(HI122,$D$121:$G$122,4,0),"")&lt;&gt;""))*((IFERROR(VLOOKUP(HK122,$B$121:$F$122,5,0),"")&lt;&gt;"")+(IFERROR(VLOOKUP(HK122,$D$121:$G$122,4,0),"")&lt;&gt;"")),IF((HT122&lt;&gt;2)+($B$121&amp;$D$121&lt;&gt;HI122&amp;HK122)*($B$122&amp;$D$122&lt;&gt;HI122&amp;HK122)*($D$121&amp;$B$121&lt;&gt;HI122&amp;HK122)*($D$122&amp;$B$122&lt;&gt;HI122&amp;HK122),"0",(HK133+HL133&gt;HM133+HN133)*(HM122&gt;HN122)+(HK133+HL133=HM133+HN133)*(HM122=HN122)+(HK133+HL133&lt;HM133+HN133)*(HM122&lt;HN122)),"")</f>
        <v/>
      </c>
      <c r="HQ122" s="188" t="str">
        <f>IF((HP122&lt;&gt;""),IF(OR(HK133+HL133&lt;&gt;HM133+HN133,PrSettings!$M$4="●"),((HK133+HL133-HM133-HN133)=(HM122-HN122))*(HP122=1),0),"")</f>
        <v/>
      </c>
      <c r="HR122" s="188" t="str">
        <f>IF((HQ122&lt;&gt;""),IF(HP122="0",0,(HK133+HL133=HM122)*(HM133+HN133=HN122)),"")</f>
        <v/>
      </c>
      <c r="HS122" s="188" t="str">
        <f>IF(HP122&lt;&gt;"",IF((HT122&lt;&gt;2)+($B$121&amp;$D$121&lt;&gt;HI122&amp;HK122)*($B$122&amp;$D$122&lt;&gt;HI122&amp;HK122)*($D$121&amp;$B$121&lt;&gt;HI122&amp;HK122)*($D$122&amp;$B$122&lt;&gt;HI122&amp;HK122),0,IF(ABS(HK133+HL133-HM133-HN133)&gt;=PrSettings!$M$7,(ABS(HK133+HL133-HM133-HN133-HM122+HN122)&lt;=1)*1,IF(AND(HP122,$F122=$G122,HK133+HL133&gt;=PrSettings!$M$6),(ABS(HM122-HK133-HL133)&lt;=1)*1,IF(AND(HP122,HK133+HL133+HM133+HN133&gt;=PrSettings!$M$8),(ABS(HM122-HK133-HL133)+ABS(HN122-HM133-HN133)&lt;=1)*1,"")))),"")</f>
        <v/>
      </c>
      <c r="HT122" s="209" t="str">
        <f>IF(($C$121&amp;$C$122&amp;$E$121&amp;$E$122&lt;&gt;"")*(HI$121&amp;HI$122&amp;HK$121&amp;HK$122&lt;&gt;"")*(HI122&amp;HK122&lt;&gt;""),IF(HO122&lt;&gt;1,0,COUNTIF($B$121:$B$122,HI122)+COUNTIF($D$121:$D$122,HI122))+IF(HO110&lt;&gt;1,0,COUNTIF($B$121:$B$122,HK122)+COUNTIF($D$121:$D$122,HK122)),"")</f>
        <v/>
      </c>
      <c r="HV122" s="221"/>
      <c r="HW122" s="187" t="str">
        <f>IF(HV122="","",VLOOKUP(HV122,Language!$D$5:$E$100,2,0))</f>
        <v/>
      </c>
      <c r="HX122" s="222"/>
      <c r="HY122" s="187" t="str">
        <f>IF(HX122="","",VLOOKUP(HX122,Language!$D$5:$E$100,2,0))</f>
        <v/>
      </c>
      <c r="HZ122" s="222"/>
      <c r="IA122" s="222"/>
      <c r="IB122" s="303">
        <f>COUNTIF(HV$121:HV$122,HV122)+COUNTIF(HX$121:HX$122,HV122)</f>
        <v>0</v>
      </c>
      <c r="IC122" s="188" t="str">
        <f>IF((HZ122&lt;&gt;"")*(IA122&lt;&gt;"")*((IFERROR(VLOOKUP(HV122,$B$121:$F$122,5,0),"")&lt;&gt;"")+(IFERROR(VLOOKUP(HV122,$D$121:$G$122,4,0),"")&lt;&gt;""))*((IFERROR(VLOOKUP(HX122,$B$121:$F$122,5,0),"")&lt;&gt;"")+(IFERROR(VLOOKUP(HX122,$D$121:$G$122,4,0),"")&lt;&gt;"")),IF((IG122&lt;&gt;2)+($B$121&amp;$D$121&lt;&gt;HV122&amp;HX122)*($B$122&amp;$D$122&lt;&gt;HV122&amp;HX122)*($D$121&amp;$B$121&lt;&gt;HV122&amp;HX122)*($D$122&amp;$B$122&lt;&gt;HV122&amp;HX122),"0",(HX133+HY133&gt;HZ133+IA133)*(HZ122&gt;IA122)+(HX133+HY133=HZ133+IA133)*(HZ122=IA122)+(HX133+HY133&lt;HZ133+IA133)*(HZ122&lt;IA122)),"")</f>
        <v/>
      </c>
      <c r="ID122" s="188" t="str">
        <f>IF((IC122&lt;&gt;""),IF(OR(HX133+HY133&lt;&gt;HZ133+IA133,PrSettings!$M$4="●"),((HX133+HY133-HZ133-IA133)=(HZ122-IA122))*(IC122=1),0),"")</f>
        <v/>
      </c>
      <c r="IE122" s="188" t="str">
        <f>IF((ID122&lt;&gt;""),IF(IC122="0",0,(HX133+HY133=HZ122)*(HZ133+IA133=IA122)),"")</f>
        <v/>
      </c>
      <c r="IF122" s="188" t="str">
        <f>IF(IC122&lt;&gt;"",IF((IG122&lt;&gt;2)+($B$121&amp;$D$121&lt;&gt;HV122&amp;HX122)*($B$122&amp;$D$122&lt;&gt;HV122&amp;HX122)*($D$121&amp;$B$121&lt;&gt;HV122&amp;HX122)*($D$122&amp;$B$122&lt;&gt;HV122&amp;HX122),0,IF(ABS(HX133+HY133-HZ133-IA133)&gt;=PrSettings!$M$7,(ABS(HX133+HY133-HZ133-IA133-HZ122+IA122)&lt;=1)*1,IF(AND(IC122,$F122=$G122,HX133+HY133&gt;=PrSettings!$M$6),(ABS(HZ122-HX133-HY133)&lt;=1)*1,IF(AND(IC122,HX133+HY133+HZ133+IA133&gt;=PrSettings!$M$8),(ABS(HZ122-HX133-HY133)+ABS(IA122-HZ133-IA133)&lt;=1)*1,"")))),"")</f>
        <v/>
      </c>
      <c r="IG122" s="209" t="str">
        <f>IF(($C$121&amp;$C$122&amp;$E$121&amp;$E$122&lt;&gt;"")*(HV$121&amp;HV$122&amp;HX$121&amp;HX$122&lt;&gt;"")*(HV122&amp;HX122&lt;&gt;""),IF(IB122&lt;&gt;1,0,COUNTIF($B$121:$B$122,HV122)+COUNTIF($D$121:$D$122,HV122))+IF(IB110&lt;&gt;1,0,COUNTIF($B$121:$B$122,HX122)+COUNTIF($D$121:$D$122,HX122)),"")</f>
        <v/>
      </c>
      <c r="II122" s="221"/>
      <c r="IJ122" s="187" t="str">
        <f>IF(II122="","",VLOOKUP(II122,Language!$D$5:$E$100,2,0))</f>
        <v/>
      </c>
      <c r="IK122" s="222"/>
      <c r="IL122" s="187" t="str">
        <f>IF(IK122="","",VLOOKUP(IK122,Language!$D$5:$E$100,2,0))</f>
        <v/>
      </c>
      <c r="IM122" s="222"/>
      <c r="IN122" s="222"/>
      <c r="IO122" s="303">
        <f>COUNTIF(II$121:II$122,II122)+COUNTIF(IK$121:IK$122,II122)</f>
        <v>0</v>
      </c>
      <c r="IP122" s="188" t="str">
        <f>IF((IM122&lt;&gt;"")*(IN122&lt;&gt;"")*((IFERROR(VLOOKUP(II122,$B$121:$F$122,5,0),"")&lt;&gt;"")+(IFERROR(VLOOKUP(II122,$D$121:$G$122,4,0),"")&lt;&gt;""))*((IFERROR(VLOOKUP(IK122,$B$121:$F$122,5,0),"")&lt;&gt;"")+(IFERROR(VLOOKUP(IK122,$D$121:$G$122,4,0),"")&lt;&gt;"")),IF((IT122&lt;&gt;2)+($B$121&amp;$D$121&lt;&gt;II122&amp;IK122)*($B$122&amp;$D$122&lt;&gt;II122&amp;IK122)*($D$121&amp;$B$121&lt;&gt;II122&amp;IK122)*($D$122&amp;$B$122&lt;&gt;II122&amp;IK122),"0",(IK133+IL133&gt;IM133+IN133)*(IM122&gt;IN122)+(IK133+IL133=IM133+IN133)*(IM122=IN122)+(IK133+IL133&lt;IM133+IN133)*(IM122&lt;IN122)),"")</f>
        <v/>
      </c>
      <c r="IQ122" s="188" t="str">
        <f>IF((IP122&lt;&gt;""),IF(OR(IK133+IL133&lt;&gt;IM133+IN133,PrSettings!$M$4="●"),((IK133+IL133-IM133-IN133)=(IM122-IN122))*(IP122=1),0),"")</f>
        <v/>
      </c>
      <c r="IR122" s="188" t="str">
        <f>IF((IQ122&lt;&gt;""),IF(IP122="0",0,(IK133+IL133=IM122)*(IM133+IN133=IN122)),"")</f>
        <v/>
      </c>
      <c r="IS122" s="188" t="str">
        <f>IF(IP122&lt;&gt;"",IF((IT122&lt;&gt;2)+($B$121&amp;$D$121&lt;&gt;II122&amp;IK122)*($B$122&amp;$D$122&lt;&gt;II122&amp;IK122)*($D$121&amp;$B$121&lt;&gt;II122&amp;IK122)*($D$122&amp;$B$122&lt;&gt;II122&amp;IK122),0,IF(ABS(IK133+IL133-IM133-IN133)&gt;=PrSettings!$M$7,(ABS(IK133+IL133-IM133-IN133-IM122+IN122)&lt;=1)*1,IF(AND(IP122,$F122=$G122,IK133+IL133&gt;=PrSettings!$M$6),(ABS(IM122-IK133-IL133)&lt;=1)*1,IF(AND(IP122,IK133+IL133+IM133+IN133&gt;=PrSettings!$M$8),(ABS(IM122-IK133-IL133)+ABS(IN122-IM133-IN133)&lt;=1)*1,"")))),"")</f>
        <v/>
      </c>
      <c r="IT122" s="209" t="str">
        <f>IF(($C$121&amp;$C$122&amp;$E$121&amp;$E$122&lt;&gt;"")*(II$121&amp;II$122&amp;IK$121&amp;IK$122&lt;&gt;"")*(II122&amp;IK122&lt;&gt;""),IF(IO122&lt;&gt;1,0,COUNTIF($B$121:$B$122,II122)+COUNTIF($D$121:$D$122,II122))+IF(IO110&lt;&gt;1,0,COUNTIF($B$121:$B$122,IK122)+COUNTIF($D$121:$D$122,IK122)),"")</f>
        <v/>
      </c>
      <c r="IV122" s="221"/>
      <c r="IW122" s="187" t="str">
        <f>IF(IV122="","",VLOOKUP(IV122,Language!$D$5:$E$100,2,0))</f>
        <v/>
      </c>
      <c r="IX122" s="222"/>
      <c r="IY122" s="187" t="str">
        <f>IF(IX122="","",VLOOKUP(IX122,Language!$D$5:$E$100,2,0))</f>
        <v/>
      </c>
      <c r="IZ122" s="222"/>
      <c r="JA122" s="222"/>
      <c r="JB122" s="303">
        <f>COUNTIF(IV$121:IV$122,IV122)+COUNTIF(IX$121:IX$122,IV122)</f>
        <v>0</v>
      </c>
      <c r="JC122" s="188" t="str">
        <f>IF((IZ122&lt;&gt;"")*(JA122&lt;&gt;"")*((IFERROR(VLOOKUP(IV122,$B$121:$F$122,5,0),"")&lt;&gt;"")+(IFERROR(VLOOKUP(IV122,$D$121:$G$122,4,0),"")&lt;&gt;""))*((IFERROR(VLOOKUP(IX122,$B$121:$F$122,5,0),"")&lt;&gt;"")+(IFERROR(VLOOKUP(IX122,$D$121:$G$122,4,0),"")&lt;&gt;"")),IF((JG122&lt;&gt;2)+($B$121&amp;$D$121&lt;&gt;IV122&amp;IX122)*($B$122&amp;$D$122&lt;&gt;IV122&amp;IX122)*($D$121&amp;$B$121&lt;&gt;IV122&amp;IX122)*($D$122&amp;$B$122&lt;&gt;IV122&amp;IX122),"0",(IX133+IY133&gt;IZ133+JA133)*(IZ122&gt;JA122)+(IX133+IY133=IZ133+JA133)*(IZ122=JA122)+(IX133+IY133&lt;IZ133+JA133)*(IZ122&lt;JA122)),"")</f>
        <v/>
      </c>
      <c r="JD122" s="188" t="str">
        <f>IF((JC122&lt;&gt;""),IF(OR(IX133+IY133&lt;&gt;IZ133+JA133,PrSettings!$M$4="●"),((IX133+IY133-IZ133-JA133)=(IZ122-JA122))*(JC122=1),0),"")</f>
        <v/>
      </c>
      <c r="JE122" s="188" t="str">
        <f>IF((JD122&lt;&gt;""),IF(JC122="0",0,(IX133+IY133=IZ122)*(IZ133+JA133=JA122)),"")</f>
        <v/>
      </c>
      <c r="JF122" s="188" t="str">
        <f>IF(JC122&lt;&gt;"",IF((JG122&lt;&gt;2)+($B$121&amp;$D$121&lt;&gt;IV122&amp;IX122)*($B$122&amp;$D$122&lt;&gt;IV122&amp;IX122)*($D$121&amp;$B$121&lt;&gt;IV122&amp;IX122)*($D$122&amp;$B$122&lt;&gt;IV122&amp;IX122),0,IF(ABS(IX133+IY133-IZ133-JA133)&gt;=PrSettings!$M$7,(ABS(IX133+IY133-IZ133-JA133-IZ122+JA122)&lt;=1)*1,IF(AND(JC122,$F122=$G122,IX133+IY133&gt;=PrSettings!$M$6),(ABS(IZ122-IX133-IY133)&lt;=1)*1,IF(AND(JC122,IX133+IY133+IZ133+JA133&gt;=PrSettings!$M$8),(ABS(IZ122-IX133-IY133)+ABS(JA122-IZ133-JA133)&lt;=1)*1,"")))),"")</f>
        <v/>
      </c>
      <c r="JG122" s="209" t="str">
        <f>IF(($C$121&amp;$C$122&amp;$E$121&amp;$E$122&lt;&gt;"")*(IV$121&amp;IV$122&amp;IX$121&amp;IX$122&lt;&gt;"")*(IV122&amp;IX122&lt;&gt;""),IF(JB122&lt;&gt;1,0,COUNTIF($B$121:$B$122,IV122)+COUNTIF($D$121:$D$122,IV122))+IF(JB110&lt;&gt;1,0,COUNTIF($B$121:$B$122,IX122)+COUNTIF($D$121:$D$122,IX122)),"")</f>
        <v/>
      </c>
      <c r="JI122" s="221"/>
      <c r="JJ122" s="187" t="str">
        <f>IF(JI122="","",VLOOKUP(JI122,Language!$D$5:$E$100,2,0))</f>
        <v/>
      </c>
      <c r="JK122" s="222"/>
      <c r="JL122" s="187" t="str">
        <f>IF(JK122="","",VLOOKUP(JK122,Language!$D$5:$E$100,2,0))</f>
        <v/>
      </c>
      <c r="JM122" s="222"/>
      <c r="JN122" s="222"/>
      <c r="JO122" s="303">
        <f>COUNTIF(JI$121:JI$122,JI122)+COUNTIF(JK$121:JK$122,JI122)</f>
        <v>0</v>
      </c>
      <c r="JP122" s="188" t="str">
        <f>IF((JM122&lt;&gt;"")*(JN122&lt;&gt;"")*((IFERROR(VLOOKUP(JI122,$B$121:$F$122,5,0),"")&lt;&gt;"")+(IFERROR(VLOOKUP(JI122,$D$121:$G$122,4,0),"")&lt;&gt;""))*((IFERROR(VLOOKUP(JK122,$B$121:$F$122,5,0),"")&lt;&gt;"")+(IFERROR(VLOOKUP(JK122,$D$121:$G$122,4,0),"")&lt;&gt;"")),IF((JT122&lt;&gt;2)+($B$121&amp;$D$121&lt;&gt;JI122&amp;JK122)*($B$122&amp;$D$122&lt;&gt;JI122&amp;JK122)*($D$121&amp;$B$121&lt;&gt;JI122&amp;JK122)*($D$122&amp;$B$122&lt;&gt;JI122&amp;JK122),"0",(JK133+JL133&gt;JM133+JN133)*(JM122&gt;JN122)+(JK133+JL133=JM133+JN133)*(JM122=JN122)+(JK133+JL133&lt;JM133+JN133)*(JM122&lt;JN122)),"")</f>
        <v/>
      </c>
      <c r="JQ122" s="188" t="str">
        <f>IF((JP122&lt;&gt;""),IF(OR(JK133+JL133&lt;&gt;JM133+JN133,PrSettings!$M$4="●"),((JK133+JL133-JM133-JN133)=(JM122-JN122))*(JP122=1),0),"")</f>
        <v/>
      </c>
      <c r="JR122" s="188" t="str">
        <f>IF((JQ122&lt;&gt;""),IF(JP122="0",0,(JK133+JL133=JM122)*(JM133+JN133=JN122)),"")</f>
        <v/>
      </c>
      <c r="JS122" s="188" t="str">
        <f>IF(JP122&lt;&gt;"",IF((JT122&lt;&gt;2)+($B$121&amp;$D$121&lt;&gt;JI122&amp;JK122)*($B$122&amp;$D$122&lt;&gt;JI122&amp;JK122)*($D$121&amp;$B$121&lt;&gt;JI122&amp;JK122)*($D$122&amp;$B$122&lt;&gt;JI122&amp;JK122),0,IF(ABS(JK133+JL133-JM133-JN133)&gt;=PrSettings!$M$7,(ABS(JK133+JL133-JM133-JN133-JM122+JN122)&lt;=1)*1,IF(AND(JP122,$F122=$G122,JK133+JL133&gt;=PrSettings!$M$6),(ABS(JM122-JK133-JL133)&lt;=1)*1,IF(AND(JP122,JK133+JL133+JM133+JN133&gt;=PrSettings!$M$8),(ABS(JM122-JK133-JL133)+ABS(JN122-JM133-JN133)&lt;=1)*1,"")))),"")</f>
        <v/>
      </c>
      <c r="JT122" s="209" t="str">
        <f>IF(($C$121&amp;$C$122&amp;$E$121&amp;$E$122&lt;&gt;"")*(JI$121&amp;JI$122&amp;JK$121&amp;JK$122&lt;&gt;"")*(JI122&amp;JK122&lt;&gt;""),IF(JO122&lt;&gt;1,0,COUNTIF($B$121:$B$122,JI122)+COUNTIF($D$121:$D$122,JI122))+IF(JO110&lt;&gt;1,0,COUNTIF($B$121:$B$122,JK122)+COUNTIF($D$121:$D$122,JK122)),"")</f>
        <v/>
      </c>
      <c r="JV122" s="221"/>
      <c r="JW122" s="187" t="str">
        <f>IF(JV122="","",VLOOKUP(JV122,Language!$D$5:$E$100,2,0))</f>
        <v/>
      </c>
      <c r="JX122" s="222"/>
      <c r="JY122" s="187" t="str">
        <f>IF(JX122="","",VLOOKUP(JX122,Language!$D$5:$E$100,2,0))</f>
        <v/>
      </c>
      <c r="JZ122" s="222"/>
      <c r="KA122" s="222"/>
      <c r="KB122" s="303">
        <f>COUNTIF(JV$121:JV$122,JV122)+COUNTIF(JX$121:JX$122,JV122)</f>
        <v>0</v>
      </c>
      <c r="KC122" s="188" t="str">
        <f>IF((JZ122&lt;&gt;"")*(KA122&lt;&gt;"")*((IFERROR(VLOOKUP(JV122,$B$121:$F$122,5,0),"")&lt;&gt;"")+(IFERROR(VLOOKUP(JV122,$D$121:$G$122,4,0),"")&lt;&gt;""))*((IFERROR(VLOOKUP(JX122,$B$121:$F$122,5,0),"")&lt;&gt;"")+(IFERROR(VLOOKUP(JX122,$D$121:$G$122,4,0),"")&lt;&gt;"")),IF((KG122&lt;&gt;2)+($B$121&amp;$D$121&lt;&gt;JV122&amp;JX122)*($B$122&amp;$D$122&lt;&gt;JV122&amp;JX122)*($D$121&amp;$B$121&lt;&gt;JV122&amp;JX122)*($D$122&amp;$B$122&lt;&gt;JV122&amp;JX122),"0",(JX133+JY133&gt;JZ133+KA133)*(JZ122&gt;KA122)+(JX133+JY133=JZ133+KA133)*(JZ122=KA122)+(JX133+JY133&lt;JZ133+KA133)*(JZ122&lt;KA122)),"")</f>
        <v/>
      </c>
      <c r="KD122" s="188" t="str">
        <f>IF((KC122&lt;&gt;""),IF(OR(JX133+JY133&lt;&gt;JZ133+KA133,PrSettings!$M$4="●"),((JX133+JY133-JZ133-KA133)=(JZ122-KA122))*(KC122=1),0),"")</f>
        <v/>
      </c>
      <c r="KE122" s="188" t="str">
        <f>IF((KD122&lt;&gt;""),IF(KC122="0",0,(JX133+JY133=JZ122)*(JZ133+KA133=KA122)),"")</f>
        <v/>
      </c>
      <c r="KF122" s="188" t="str">
        <f>IF(KC122&lt;&gt;"",IF((KG122&lt;&gt;2)+($B$121&amp;$D$121&lt;&gt;JV122&amp;JX122)*($B$122&amp;$D$122&lt;&gt;JV122&amp;JX122)*($D$121&amp;$B$121&lt;&gt;JV122&amp;JX122)*($D$122&amp;$B$122&lt;&gt;JV122&amp;JX122),0,IF(ABS(JX133+JY133-JZ133-KA133)&gt;=PrSettings!$M$7,(ABS(JX133+JY133-JZ133-KA133-JZ122+KA122)&lt;=1)*1,IF(AND(KC122,$F122=$G122,JX133+JY133&gt;=PrSettings!$M$6),(ABS(JZ122-JX133-JY133)&lt;=1)*1,IF(AND(KC122,JX133+JY133+JZ133+KA133&gt;=PrSettings!$M$8),(ABS(JZ122-JX133-JY133)+ABS(KA122-JZ133-KA133)&lt;=1)*1,"")))),"")</f>
        <v/>
      </c>
      <c r="KG122" s="209" t="str">
        <f>IF(($C$121&amp;$C$122&amp;$E$121&amp;$E$122&lt;&gt;"")*(JV$121&amp;JV$122&amp;JX$121&amp;JX$122&lt;&gt;"")*(JV122&amp;JX122&lt;&gt;""),IF(KB122&lt;&gt;1,0,COUNTIF($B$121:$B$122,JV122)+COUNTIF($D$121:$D$122,JV122))+IF(KB110&lt;&gt;1,0,COUNTIF($B$121:$B$122,JX122)+COUNTIF($D$121:$D$122,JX122)),"")</f>
        <v/>
      </c>
      <c r="KI122" s="221"/>
      <c r="KJ122" s="187" t="str">
        <f>IF(KI122="","",VLOOKUP(KI122,Language!$D$5:$E$100,2,0))</f>
        <v/>
      </c>
      <c r="KK122" s="222"/>
      <c r="KL122" s="187" t="str">
        <f>IF(KK122="","",VLOOKUP(KK122,Language!$D$5:$E$100,2,0))</f>
        <v/>
      </c>
      <c r="KM122" s="222"/>
      <c r="KN122" s="222"/>
      <c r="KO122" s="303">
        <f>COUNTIF(KI$121:KI$122,KI122)+COUNTIF(KK$121:KK$122,KI122)</f>
        <v>0</v>
      </c>
      <c r="KP122" s="188" t="str">
        <f>IF((KM122&lt;&gt;"")*(KN122&lt;&gt;"")*((IFERROR(VLOOKUP(KI122,$B$121:$F$122,5,0),"")&lt;&gt;"")+(IFERROR(VLOOKUP(KI122,$D$121:$G$122,4,0),"")&lt;&gt;""))*((IFERROR(VLOOKUP(KK122,$B$121:$F$122,5,0),"")&lt;&gt;"")+(IFERROR(VLOOKUP(KK122,$D$121:$G$122,4,0),"")&lt;&gt;"")),IF((KT122&lt;&gt;2)+($B$121&amp;$D$121&lt;&gt;KI122&amp;KK122)*($B$122&amp;$D$122&lt;&gt;KI122&amp;KK122)*($D$121&amp;$B$121&lt;&gt;KI122&amp;KK122)*($D$122&amp;$B$122&lt;&gt;KI122&amp;KK122),"0",(KK133+KL133&gt;KM133+KN133)*(KM122&gt;KN122)+(KK133+KL133=KM133+KN133)*(KM122=KN122)+(KK133+KL133&lt;KM133+KN133)*(KM122&lt;KN122)),"")</f>
        <v/>
      </c>
      <c r="KQ122" s="188" t="str">
        <f>IF((KP122&lt;&gt;""),IF(OR(KK133+KL133&lt;&gt;KM133+KN133,PrSettings!$M$4="●"),((KK133+KL133-KM133-KN133)=(KM122-KN122))*(KP122=1),0),"")</f>
        <v/>
      </c>
      <c r="KR122" s="188" t="str">
        <f>IF((KQ122&lt;&gt;""),IF(KP122="0",0,(KK133+KL133=KM122)*(KM133+KN133=KN122)),"")</f>
        <v/>
      </c>
      <c r="KS122" s="188" t="str">
        <f>IF(KP122&lt;&gt;"",IF((KT122&lt;&gt;2)+($B$121&amp;$D$121&lt;&gt;KI122&amp;KK122)*($B$122&amp;$D$122&lt;&gt;KI122&amp;KK122)*($D$121&amp;$B$121&lt;&gt;KI122&amp;KK122)*($D$122&amp;$B$122&lt;&gt;KI122&amp;KK122),0,IF(ABS(KK133+KL133-KM133-KN133)&gt;=PrSettings!$M$7,(ABS(KK133+KL133-KM133-KN133-KM122+KN122)&lt;=1)*1,IF(AND(KP122,$F122=$G122,KK133+KL133&gt;=PrSettings!$M$6),(ABS(KM122-KK133-KL133)&lt;=1)*1,IF(AND(KP122,KK133+KL133+KM133+KN133&gt;=PrSettings!$M$8),(ABS(KM122-KK133-KL133)+ABS(KN122-KM133-KN133)&lt;=1)*1,"")))),"")</f>
        <v/>
      </c>
      <c r="KT122" s="209" t="str">
        <f>IF(($C$121&amp;$C$122&amp;$E$121&amp;$E$122&lt;&gt;"")*(KI$121&amp;KI$122&amp;KK$121&amp;KK$122&lt;&gt;"")*(KI122&amp;KK122&lt;&gt;""),IF(KO122&lt;&gt;1,0,COUNTIF($B$121:$B$122,KI122)+COUNTIF($D$121:$D$122,KI122))+IF(KO110&lt;&gt;1,0,COUNTIF($B$121:$B$122,KK122)+COUNTIF($D$121:$D$122,KK122)),"")</f>
        <v/>
      </c>
      <c r="KV122" s="221"/>
      <c r="KW122" s="187" t="str">
        <f>IF(KV122="","",VLOOKUP(KV122,Language!$D$5:$E$100,2,0))</f>
        <v/>
      </c>
      <c r="KX122" s="222"/>
      <c r="KY122" s="187" t="str">
        <f>IF(KX122="","",VLOOKUP(KX122,Language!$D$5:$E$100,2,0))</f>
        <v/>
      </c>
      <c r="KZ122" s="222"/>
      <c r="LA122" s="222"/>
      <c r="LB122" s="303">
        <f>COUNTIF(KV$121:KV$122,KV122)+COUNTIF(KX$121:KX$122,KV122)</f>
        <v>0</v>
      </c>
      <c r="LC122" s="188" t="str">
        <f>IF((KZ122&lt;&gt;"")*(LA122&lt;&gt;"")*((IFERROR(VLOOKUP(KV122,$B$121:$F$122,5,0),"")&lt;&gt;"")+(IFERROR(VLOOKUP(KV122,$D$121:$G$122,4,0),"")&lt;&gt;""))*((IFERROR(VLOOKUP(KX122,$B$121:$F$122,5,0),"")&lt;&gt;"")+(IFERROR(VLOOKUP(KX122,$D$121:$G$122,4,0),"")&lt;&gt;"")),IF((LG122&lt;&gt;2)+($B$121&amp;$D$121&lt;&gt;KV122&amp;KX122)*($B$122&amp;$D$122&lt;&gt;KV122&amp;KX122)*($D$121&amp;$B$121&lt;&gt;KV122&amp;KX122)*($D$122&amp;$B$122&lt;&gt;KV122&amp;KX122),"0",(KX133+KY133&gt;KZ133+LA133)*(KZ122&gt;LA122)+(KX133+KY133=KZ133+LA133)*(KZ122=LA122)+(KX133+KY133&lt;KZ133+LA133)*(KZ122&lt;LA122)),"")</f>
        <v/>
      </c>
      <c r="LD122" s="188" t="str">
        <f>IF((LC122&lt;&gt;""),IF(OR(KX133+KY133&lt;&gt;KZ133+LA133,PrSettings!$M$4="●"),((KX133+KY133-KZ133-LA133)=(KZ122-LA122))*(LC122=1),0),"")</f>
        <v/>
      </c>
      <c r="LE122" s="188" t="str">
        <f>IF((LD122&lt;&gt;""),IF(LC122="0",0,(KX133+KY133=KZ122)*(KZ133+LA133=LA122)),"")</f>
        <v/>
      </c>
      <c r="LF122" s="188" t="str">
        <f>IF(LC122&lt;&gt;"",IF((LG122&lt;&gt;2)+($B$121&amp;$D$121&lt;&gt;KV122&amp;KX122)*($B$122&amp;$D$122&lt;&gt;KV122&amp;KX122)*($D$121&amp;$B$121&lt;&gt;KV122&amp;KX122)*($D$122&amp;$B$122&lt;&gt;KV122&amp;KX122),0,IF(ABS(KX133+KY133-KZ133-LA133)&gt;=PrSettings!$M$7,(ABS(KX133+KY133-KZ133-LA133-KZ122+LA122)&lt;=1)*1,IF(AND(LC122,$F122=$G122,KX133+KY133&gt;=PrSettings!$M$6),(ABS(KZ122-KX133-KY133)&lt;=1)*1,IF(AND(LC122,KX133+KY133+KZ133+LA133&gt;=PrSettings!$M$8),(ABS(KZ122-KX133-KY133)+ABS(LA122-KZ133-LA133)&lt;=1)*1,"")))),"")</f>
        <v/>
      </c>
      <c r="LG122" s="209" t="str">
        <f>IF(($C$121&amp;$C$122&amp;$E$121&amp;$E$122&lt;&gt;"")*(KV$121&amp;KV$122&amp;KX$121&amp;KX$122&lt;&gt;"")*(KV122&amp;KX122&lt;&gt;""),IF(LB122&lt;&gt;1,0,COUNTIF($B$121:$B$122,KV122)+COUNTIF($D$121:$D$122,KV122))+IF(LB110&lt;&gt;1,0,COUNTIF($B$121:$B$122,KX122)+COUNTIF($D$121:$D$122,KX122)),"")</f>
        <v/>
      </c>
      <c r="LI122" s="221"/>
      <c r="LJ122" s="187" t="str">
        <f>IF(LI122="","",VLOOKUP(LI122,Language!$D$5:$E$100,2,0))</f>
        <v/>
      </c>
      <c r="LK122" s="222"/>
      <c r="LL122" s="187" t="str">
        <f>IF(LK122="","",VLOOKUP(LK122,Language!$D$5:$E$100,2,0))</f>
        <v/>
      </c>
      <c r="LM122" s="222"/>
      <c r="LN122" s="222"/>
      <c r="LO122" s="303">
        <f>COUNTIF(LI$121:LI$122,LI122)+COUNTIF(LK$121:LK$122,LI122)</f>
        <v>0</v>
      </c>
      <c r="LP122" s="188" t="str">
        <f>IF((LM122&lt;&gt;"")*(LN122&lt;&gt;"")*((IFERROR(VLOOKUP(LI122,$B$121:$F$122,5,0),"")&lt;&gt;"")+(IFERROR(VLOOKUP(LI122,$D$121:$G$122,4,0),"")&lt;&gt;""))*((IFERROR(VLOOKUP(LK122,$B$121:$F$122,5,0),"")&lt;&gt;"")+(IFERROR(VLOOKUP(LK122,$D$121:$G$122,4,0),"")&lt;&gt;"")),IF((LT122&lt;&gt;2)+($B$121&amp;$D$121&lt;&gt;LI122&amp;LK122)*($B$122&amp;$D$122&lt;&gt;LI122&amp;LK122)*($D$121&amp;$B$121&lt;&gt;LI122&amp;LK122)*($D$122&amp;$B$122&lt;&gt;LI122&amp;LK122),"0",(LK133+LL133&gt;LM133+LN133)*(LM122&gt;LN122)+(LK133+LL133=LM133+LN133)*(LM122=LN122)+(LK133+LL133&lt;LM133+LN133)*(LM122&lt;LN122)),"")</f>
        <v/>
      </c>
      <c r="LQ122" s="188" t="str">
        <f>IF((LP122&lt;&gt;""),IF(OR(LK133+LL133&lt;&gt;LM133+LN133,PrSettings!$M$4="●"),((LK133+LL133-LM133-LN133)=(LM122-LN122))*(LP122=1),0),"")</f>
        <v/>
      </c>
      <c r="LR122" s="188" t="str">
        <f>IF((LQ122&lt;&gt;""),IF(LP122="0",0,(LK133+LL133=LM122)*(LM133+LN133=LN122)),"")</f>
        <v/>
      </c>
      <c r="LS122" s="188" t="str">
        <f>IF(LP122&lt;&gt;"",IF((LT122&lt;&gt;2)+($B$121&amp;$D$121&lt;&gt;LI122&amp;LK122)*($B$122&amp;$D$122&lt;&gt;LI122&amp;LK122)*($D$121&amp;$B$121&lt;&gt;LI122&amp;LK122)*($D$122&amp;$B$122&lt;&gt;LI122&amp;LK122),0,IF(ABS(LK133+LL133-LM133-LN133)&gt;=PrSettings!$M$7,(ABS(LK133+LL133-LM133-LN133-LM122+LN122)&lt;=1)*1,IF(AND(LP122,$F122=$G122,LK133+LL133&gt;=PrSettings!$M$6),(ABS(LM122-LK133-LL133)&lt;=1)*1,IF(AND(LP122,LK133+LL133+LM133+LN133&gt;=PrSettings!$M$8),(ABS(LM122-LK133-LL133)+ABS(LN122-LM133-LN133)&lt;=1)*1,"")))),"")</f>
        <v/>
      </c>
      <c r="LT122" s="209" t="str">
        <f>IF(($C$121&amp;$C$122&amp;$E$121&amp;$E$122&lt;&gt;"")*(LI$121&amp;LI$122&amp;LK$121&amp;LK$122&lt;&gt;"")*(LI122&amp;LK122&lt;&gt;""),IF(LO122&lt;&gt;1,0,COUNTIF($B$121:$B$122,LI122)+COUNTIF($D$121:$D$122,LI122))+IF(LO110&lt;&gt;1,0,COUNTIF($B$121:$B$122,LK122)+COUNTIF($D$121:$D$122,LK122)),"")</f>
        <v/>
      </c>
      <c r="LV122" s="221"/>
      <c r="LW122" s="187" t="str">
        <f>IF(LV122="","",VLOOKUP(LV122,Language!$D$5:$E$100,2,0))</f>
        <v/>
      </c>
      <c r="LX122" s="222"/>
      <c r="LY122" s="187" t="str">
        <f>IF(LX122="","",VLOOKUP(LX122,Language!$D$5:$E$100,2,0))</f>
        <v/>
      </c>
      <c r="LZ122" s="222"/>
      <c r="MA122" s="222"/>
      <c r="MB122" s="303">
        <f>COUNTIF(LV$121:LV$122,LV122)+COUNTIF(LX$121:LX$122,LV122)</f>
        <v>0</v>
      </c>
      <c r="MC122" s="188" t="str">
        <f>IF((LZ122&lt;&gt;"")*(MA122&lt;&gt;"")*((IFERROR(VLOOKUP(LV122,$B$121:$F$122,5,0),"")&lt;&gt;"")+(IFERROR(VLOOKUP(LV122,$D$121:$G$122,4,0),"")&lt;&gt;""))*((IFERROR(VLOOKUP(LX122,$B$121:$F$122,5,0),"")&lt;&gt;"")+(IFERROR(VLOOKUP(LX122,$D$121:$G$122,4,0),"")&lt;&gt;"")),IF((MG122&lt;&gt;2)+($B$121&amp;$D$121&lt;&gt;LV122&amp;LX122)*($B$122&amp;$D$122&lt;&gt;LV122&amp;LX122)*($D$121&amp;$B$121&lt;&gt;LV122&amp;LX122)*($D$122&amp;$B$122&lt;&gt;LV122&amp;LX122),"0",(LX133+LY133&gt;LZ133+MA133)*(LZ122&gt;MA122)+(LX133+LY133=LZ133+MA133)*(LZ122=MA122)+(LX133+LY133&lt;LZ133+MA133)*(LZ122&lt;MA122)),"")</f>
        <v/>
      </c>
      <c r="MD122" s="188" t="str">
        <f>IF((MC122&lt;&gt;""),IF(OR(LX133+LY133&lt;&gt;LZ133+MA133,PrSettings!$M$4="●"),((LX133+LY133-LZ133-MA133)=(LZ122-MA122))*(MC122=1),0),"")</f>
        <v/>
      </c>
      <c r="ME122" s="188" t="str">
        <f>IF((MD122&lt;&gt;""),IF(MC122="0",0,(LX133+LY133=LZ122)*(LZ133+MA133=MA122)),"")</f>
        <v/>
      </c>
      <c r="MF122" s="188" t="str">
        <f>IF(MC122&lt;&gt;"",IF((MG122&lt;&gt;2)+($B$121&amp;$D$121&lt;&gt;LV122&amp;LX122)*($B$122&amp;$D$122&lt;&gt;LV122&amp;LX122)*($D$121&amp;$B$121&lt;&gt;LV122&amp;LX122)*($D$122&amp;$B$122&lt;&gt;LV122&amp;LX122),0,IF(ABS(LX133+LY133-LZ133-MA133)&gt;=PrSettings!$M$7,(ABS(LX133+LY133-LZ133-MA133-LZ122+MA122)&lt;=1)*1,IF(AND(MC122,$F122=$G122,LX133+LY133&gt;=PrSettings!$M$6),(ABS(LZ122-LX133-LY133)&lt;=1)*1,IF(AND(MC122,LX133+LY133+LZ133+MA133&gt;=PrSettings!$M$8),(ABS(LZ122-LX133-LY133)+ABS(MA122-LZ133-MA133)&lt;=1)*1,"")))),"")</f>
        <v/>
      </c>
      <c r="MG122" s="209" t="str">
        <f>IF(($C$121&amp;$C$122&amp;$E$121&amp;$E$122&lt;&gt;"")*(LV$121&amp;LV$122&amp;LX$121&amp;LX$122&lt;&gt;"")*(LV122&amp;LX122&lt;&gt;""),IF(MB122&lt;&gt;1,0,COUNTIF($B$121:$B$122,LV122)+COUNTIF($D$121:$D$122,LV122))+IF(MB110&lt;&gt;1,0,COUNTIF($B$121:$B$122,LX122)+COUNTIF($D$121:$D$122,LX122)),"")</f>
        <v/>
      </c>
    </row>
    <row r="123" spans="1:345" ht="24" customHeight="1">
      <c r="B123" s="195" t="str">
        <f>Language!$E$218</f>
        <v>Third place</v>
      </c>
      <c r="C123" s="196"/>
      <c r="D123" s="201"/>
      <c r="E123" s="198"/>
      <c r="F123" s="202"/>
      <c r="G123" s="203"/>
      <c r="I123" s="195" t="str">
        <f>$B123</f>
        <v>Third place</v>
      </c>
      <c r="J123" s="197"/>
      <c r="K123" s="197"/>
      <c r="L123" s="198"/>
      <c r="M123" s="226"/>
      <c r="N123" s="227"/>
      <c r="O123" s="199"/>
      <c r="P123" s="199"/>
      <c r="Q123" s="210"/>
      <c r="R123" s="198"/>
      <c r="S123" s="198"/>
      <c r="T123" s="211"/>
      <c r="V123" s="195" t="str">
        <f>$B123</f>
        <v>Third place</v>
      </c>
      <c r="W123" s="197"/>
      <c r="X123" s="197"/>
      <c r="Y123" s="198"/>
      <c r="Z123" s="226"/>
      <c r="AA123" s="227"/>
      <c r="AB123" s="199"/>
      <c r="AC123" s="199"/>
      <c r="AD123" s="210"/>
      <c r="AE123" s="198"/>
      <c r="AF123" s="198"/>
      <c r="AG123" s="211"/>
      <c r="AI123" s="195" t="str">
        <f>$B123</f>
        <v>Third place</v>
      </c>
      <c r="AJ123" s="197"/>
      <c r="AK123" s="197"/>
      <c r="AL123" s="198"/>
      <c r="AM123" s="226"/>
      <c r="AN123" s="227"/>
      <c r="AO123" s="199"/>
      <c r="AP123" s="199"/>
      <c r="AQ123" s="210"/>
      <c r="AR123" s="198"/>
      <c r="AS123" s="198"/>
      <c r="AT123" s="211"/>
      <c r="AV123" s="195" t="str">
        <f>$B123</f>
        <v>Third place</v>
      </c>
      <c r="AW123" s="197"/>
      <c r="AX123" s="197"/>
      <c r="AY123" s="198"/>
      <c r="AZ123" s="226"/>
      <c r="BA123" s="227"/>
      <c r="BB123" s="199"/>
      <c r="BC123" s="199"/>
      <c r="BD123" s="210"/>
      <c r="BE123" s="198"/>
      <c r="BF123" s="198"/>
      <c r="BG123" s="211"/>
      <c r="BI123" s="195" t="str">
        <f>$B123</f>
        <v>Third place</v>
      </c>
      <c r="BJ123" s="197"/>
      <c r="BK123" s="197"/>
      <c r="BL123" s="198"/>
      <c r="BM123" s="226"/>
      <c r="BN123" s="227"/>
      <c r="BO123" s="199"/>
      <c r="BP123" s="199"/>
      <c r="BQ123" s="210"/>
      <c r="BR123" s="198"/>
      <c r="BS123" s="198"/>
      <c r="BT123" s="211"/>
      <c r="BV123" s="195" t="str">
        <f>$B123</f>
        <v>Third place</v>
      </c>
      <c r="BW123" s="197"/>
      <c r="BX123" s="197"/>
      <c r="BY123" s="198"/>
      <c r="BZ123" s="226"/>
      <c r="CA123" s="227"/>
      <c r="CB123" s="199"/>
      <c r="CC123" s="199"/>
      <c r="CD123" s="210"/>
      <c r="CE123" s="198"/>
      <c r="CF123" s="198"/>
      <c r="CG123" s="211"/>
      <c r="CI123" s="195" t="str">
        <f>$B123</f>
        <v>Third place</v>
      </c>
      <c r="CJ123" s="197"/>
      <c r="CK123" s="197"/>
      <c r="CL123" s="198"/>
      <c r="CM123" s="226"/>
      <c r="CN123" s="227"/>
      <c r="CO123" s="199"/>
      <c r="CP123" s="199"/>
      <c r="CQ123" s="210"/>
      <c r="CR123" s="198"/>
      <c r="CS123" s="198"/>
      <c r="CT123" s="211"/>
      <c r="CV123" s="195" t="str">
        <f>$B123</f>
        <v>Third place</v>
      </c>
      <c r="CW123" s="197"/>
      <c r="CX123" s="197"/>
      <c r="CY123" s="198"/>
      <c r="CZ123" s="226"/>
      <c r="DA123" s="227"/>
      <c r="DB123" s="199"/>
      <c r="DC123" s="199"/>
      <c r="DD123" s="210"/>
      <c r="DE123" s="198"/>
      <c r="DF123" s="198"/>
      <c r="DG123" s="211"/>
      <c r="DI123" s="195" t="str">
        <f>$B123</f>
        <v>Third place</v>
      </c>
      <c r="DJ123" s="197"/>
      <c r="DK123" s="197"/>
      <c r="DL123" s="198"/>
      <c r="DM123" s="226"/>
      <c r="DN123" s="227"/>
      <c r="DO123" s="199"/>
      <c r="DP123" s="199"/>
      <c r="DQ123" s="210"/>
      <c r="DR123" s="198"/>
      <c r="DS123" s="198"/>
      <c r="DT123" s="211"/>
      <c r="DV123" s="195" t="str">
        <f>$B123</f>
        <v>Third place</v>
      </c>
      <c r="DW123" s="197"/>
      <c r="DX123" s="197"/>
      <c r="DY123" s="198"/>
      <c r="DZ123" s="226"/>
      <c r="EA123" s="227"/>
      <c r="EB123" s="199"/>
      <c r="EC123" s="199"/>
      <c r="ED123" s="210"/>
      <c r="EE123" s="198"/>
      <c r="EF123" s="198"/>
      <c r="EG123" s="211"/>
      <c r="EI123" s="195" t="str">
        <f>$B123</f>
        <v>Third place</v>
      </c>
      <c r="EJ123" s="197"/>
      <c r="EK123" s="197"/>
      <c r="EL123" s="198"/>
      <c r="EM123" s="226"/>
      <c r="EN123" s="227"/>
      <c r="EO123" s="199"/>
      <c r="EP123" s="199"/>
      <c r="EQ123" s="210"/>
      <c r="ER123" s="198"/>
      <c r="ES123" s="198"/>
      <c r="ET123" s="211"/>
      <c r="EV123" s="195" t="str">
        <f>$B123</f>
        <v>Third place</v>
      </c>
      <c r="EW123" s="197"/>
      <c r="EX123" s="197"/>
      <c r="EY123" s="198"/>
      <c r="EZ123" s="226"/>
      <c r="FA123" s="227"/>
      <c r="FB123" s="199"/>
      <c r="FC123" s="199"/>
      <c r="FD123" s="210"/>
      <c r="FE123" s="198"/>
      <c r="FF123" s="198"/>
      <c r="FG123" s="211"/>
      <c r="FI123" s="195" t="str">
        <f>$B123</f>
        <v>Third place</v>
      </c>
      <c r="FJ123" s="197"/>
      <c r="FK123" s="197"/>
      <c r="FL123" s="198"/>
      <c r="FM123" s="226"/>
      <c r="FN123" s="227"/>
      <c r="FO123" s="199"/>
      <c r="FP123" s="199"/>
      <c r="FQ123" s="210"/>
      <c r="FR123" s="198"/>
      <c r="FS123" s="198"/>
      <c r="FT123" s="211"/>
      <c r="FV123" s="195" t="str">
        <f>$B123</f>
        <v>Third place</v>
      </c>
      <c r="FW123" s="197"/>
      <c r="FX123" s="197"/>
      <c r="FY123" s="198"/>
      <c r="FZ123" s="226"/>
      <c r="GA123" s="227"/>
      <c r="GB123" s="199"/>
      <c r="GC123" s="199"/>
      <c r="GD123" s="210"/>
      <c r="GE123" s="198"/>
      <c r="GF123" s="198"/>
      <c r="GG123" s="211"/>
      <c r="GI123" s="195" t="str">
        <f>$B123</f>
        <v>Third place</v>
      </c>
      <c r="GJ123" s="197"/>
      <c r="GK123" s="197"/>
      <c r="GL123" s="198"/>
      <c r="GM123" s="226"/>
      <c r="GN123" s="227"/>
      <c r="GO123" s="199"/>
      <c r="GP123" s="199"/>
      <c r="GQ123" s="210"/>
      <c r="GR123" s="198"/>
      <c r="GS123" s="198"/>
      <c r="GT123" s="211"/>
      <c r="GV123" s="195" t="str">
        <f>$B123</f>
        <v>Third place</v>
      </c>
      <c r="GW123" s="197"/>
      <c r="GX123" s="197"/>
      <c r="GY123" s="198"/>
      <c r="GZ123" s="226"/>
      <c r="HA123" s="227"/>
      <c r="HB123" s="199"/>
      <c r="HC123" s="199"/>
      <c r="HD123" s="210"/>
      <c r="HE123" s="198"/>
      <c r="HF123" s="198"/>
      <c r="HG123" s="211"/>
      <c r="HI123" s="195" t="str">
        <f>$B123</f>
        <v>Third place</v>
      </c>
      <c r="HJ123" s="197"/>
      <c r="HK123" s="197"/>
      <c r="HL123" s="198"/>
      <c r="HM123" s="226"/>
      <c r="HN123" s="227"/>
      <c r="HO123" s="199"/>
      <c r="HP123" s="199"/>
      <c r="HQ123" s="210"/>
      <c r="HR123" s="198"/>
      <c r="HS123" s="198"/>
      <c r="HT123" s="211"/>
      <c r="HV123" s="195" t="str">
        <f>$B123</f>
        <v>Third place</v>
      </c>
      <c r="HW123" s="197"/>
      <c r="HX123" s="197"/>
      <c r="HY123" s="198"/>
      <c r="HZ123" s="226"/>
      <c r="IA123" s="227"/>
      <c r="IB123" s="199"/>
      <c r="IC123" s="199"/>
      <c r="ID123" s="210"/>
      <c r="IE123" s="198"/>
      <c r="IF123" s="198"/>
      <c r="IG123" s="211"/>
      <c r="II123" s="195" t="str">
        <f>$B123</f>
        <v>Third place</v>
      </c>
      <c r="IJ123" s="197"/>
      <c r="IK123" s="197"/>
      <c r="IL123" s="198"/>
      <c r="IM123" s="226"/>
      <c r="IN123" s="227"/>
      <c r="IO123" s="199"/>
      <c r="IP123" s="199"/>
      <c r="IQ123" s="210"/>
      <c r="IR123" s="198"/>
      <c r="IS123" s="198"/>
      <c r="IT123" s="211"/>
      <c r="IV123" s="195" t="str">
        <f>$B123</f>
        <v>Third place</v>
      </c>
      <c r="IW123" s="197"/>
      <c r="IX123" s="197"/>
      <c r="IY123" s="198"/>
      <c r="IZ123" s="226"/>
      <c r="JA123" s="227"/>
      <c r="JB123" s="199"/>
      <c r="JC123" s="199"/>
      <c r="JD123" s="210"/>
      <c r="JE123" s="198"/>
      <c r="JF123" s="198"/>
      <c r="JG123" s="211"/>
      <c r="JI123" s="195" t="str">
        <f>$B123</f>
        <v>Third place</v>
      </c>
      <c r="JJ123" s="197"/>
      <c r="JK123" s="197"/>
      <c r="JL123" s="198"/>
      <c r="JM123" s="226"/>
      <c r="JN123" s="227"/>
      <c r="JO123" s="199"/>
      <c r="JP123" s="199"/>
      <c r="JQ123" s="210"/>
      <c r="JR123" s="198"/>
      <c r="JS123" s="198"/>
      <c r="JT123" s="211"/>
      <c r="JV123" s="195" t="str">
        <f>$B123</f>
        <v>Third place</v>
      </c>
      <c r="JW123" s="197"/>
      <c r="JX123" s="197"/>
      <c r="JY123" s="198"/>
      <c r="JZ123" s="226"/>
      <c r="KA123" s="227"/>
      <c r="KB123" s="199"/>
      <c r="KC123" s="199"/>
      <c r="KD123" s="210"/>
      <c r="KE123" s="198"/>
      <c r="KF123" s="198"/>
      <c r="KG123" s="211"/>
      <c r="KI123" s="195" t="str">
        <f>$B123</f>
        <v>Third place</v>
      </c>
      <c r="KJ123" s="197"/>
      <c r="KK123" s="197"/>
      <c r="KL123" s="198"/>
      <c r="KM123" s="226"/>
      <c r="KN123" s="227"/>
      <c r="KO123" s="199"/>
      <c r="KP123" s="199"/>
      <c r="KQ123" s="210"/>
      <c r="KR123" s="198"/>
      <c r="KS123" s="198"/>
      <c r="KT123" s="211"/>
      <c r="KV123" s="195" t="str">
        <f>$B123</f>
        <v>Third place</v>
      </c>
      <c r="KW123" s="197"/>
      <c r="KX123" s="197"/>
      <c r="KY123" s="198"/>
      <c r="KZ123" s="226"/>
      <c r="LA123" s="227"/>
      <c r="LB123" s="199"/>
      <c r="LC123" s="199"/>
      <c r="LD123" s="210"/>
      <c r="LE123" s="198"/>
      <c r="LF123" s="198"/>
      <c r="LG123" s="211"/>
      <c r="LI123" s="195" t="str">
        <f>$B123</f>
        <v>Third place</v>
      </c>
      <c r="LJ123" s="197"/>
      <c r="LK123" s="197"/>
      <c r="LL123" s="198"/>
      <c r="LM123" s="226"/>
      <c r="LN123" s="227"/>
      <c r="LO123" s="199"/>
      <c r="LP123" s="199"/>
      <c r="LQ123" s="210"/>
      <c r="LR123" s="198"/>
      <c r="LS123" s="198"/>
      <c r="LT123" s="211"/>
      <c r="LV123" s="195" t="str">
        <f>$B123</f>
        <v>Third place</v>
      </c>
      <c r="LW123" s="197"/>
      <c r="LX123" s="197"/>
      <c r="LY123" s="198"/>
      <c r="LZ123" s="226"/>
      <c r="MA123" s="227"/>
      <c r="MB123" s="199"/>
      <c r="MC123" s="199"/>
      <c r="MD123" s="210"/>
      <c r="ME123" s="198"/>
      <c r="MF123" s="198"/>
      <c r="MG123" s="211"/>
    </row>
    <row r="124" spans="1:345">
      <c r="B124" s="186" t="str">
        <f>IF(C124="","",INDEX(Groups!$C$7:$C$65,MATCH(C124,Groups!$D$7:$D$65,0)))</f>
        <v/>
      </c>
      <c r="C124" s="187" t="str">
        <f>'World Cup'!$L$88</f>
        <v/>
      </c>
      <c r="D124" s="188" t="str">
        <f>IF(E124="","",INDEX(Groups!$C$7:$C$65,MATCH(E124,Groups!$D$7:$D$65,0)))</f>
        <v/>
      </c>
      <c r="E124" s="187" t="str">
        <f>'World Cup'!$N$88</f>
        <v/>
      </c>
      <c r="F124" s="189" t="str">
        <f>IF(AND('World Cup'!$L$89&lt;&gt;"",'World Cup'!$N$89&lt;&gt;""),'World Cup'!$L$89+IF(AND('World Cup'!$L$91&lt;&gt;"",'World Cup'!$N$91&lt;&gt;"",'World Cup'!$L$89='World Cup'!$N$89),'World Cup'!$L$91,0),"")</f>
        <v/>
      </c>
      <c r="G124" s="190" t="str">
        <f>IF(AND('World Cup'!$L$89&lt;&gt;"",'World Cup'!$N$89&lt;&gt;""),'World Cup'!$N$89+IF(AND('World Cup'!$L$91&lt;&gt;"",'World Cup'!$N$91&lt;&gt;"",'World Cup'!$L$89='World Cup'!$N$89),'World Cup'!$N$91,0),"")</f>
        <v/>
      </c>
      <c r="I124" s="221"/>
      <c r="J124" s="187" t="str">
        <f>IF(I124="","",VLOOKUP(I124,Language!$D$5:$E$100,2,0))</f>
        <v/>
      </c>
      <c r="K124" s="223"/>
      <c r="L124" s="187" t="str">
        <f>IF(K124="","",VLOOKUP(K124,Language!$D$5:$E$100,2,0))</f>
        <v/>
      </c>
      <c r="M124" s="222"/>
      <c r="N124" s="222"/>
      <c r="O124" s="188" t="str">
        <f>IF(($F124&lt;&gt;"")*($G124&lt;&gt;"")*(M124&lt;&gt;"")*(N124&lt;&gt;""),IF(OR(T124&lt;&gt;2,COUNTIF($B124:$D124,I124)=0,COUNTIF($B124:$D124,K124)=0),"0",((I124=$B124)*$F124+(I124=$D124)*$G124&gt;(K124=$B124)*$F124+(K124=$D124)*$G124)*(M124&gt;N124)+((I124=$B124)*$F124+(I124=$D124)*$G124=(K124=$B124)*$F124+(K124=$D124)*$G124)*(M124=N124)+((I124=$B124)*$F124+(I124=$D124)*$G124&lt;(K124=$B124)*$F124+(K124=$D124)*$G124)*(M124&lt;N124)),"")</f>
        <v/>
      </c>
      <c r="P124" s="243">
        <f>COUNTIF(I$124:I$126,I124)+COUNTIF(K$124:K$126,I124)</f>
        <v>0</v>
      </c>
      <c r="Q124" s="188" t="str">
        <f>IF((O124&lt;&gt;""),IF(OR($F124&lt;&gt;$G124,PrSettings!$M$4="●"),((I124=$B124)*$F124+(I124=$D124)*$G124-(K124=$B124)*$F124-(K124=$D124)*$G124=(M124-N124))*(O124=1),0),"")</f>
        <v/>
      </c>
      <c r="R124" s="188" t="str">
        <f>IF((Q124&lt;&gt;""),IF(Q124=0,0,((I124=$B124)*$F124+(I124=$D124)*$G124=M124)*((K124=$B124)*$F124+(K124=$D124)*$G124=N124)),"")</f>
        <v/>
      </c>
      <c r="S124" s="188" t="str">
        <f>IF(O124&lt;&gt;"",IF(OR(T124&lt;&gt;2,COUNTIF($B124:$D124,I124)=0,COUNTIF($B124:$D124,K124)=0),0,IF(ABS((I124=$B124)*$F124+(I124=$D124)*$G124-(K124=$B124)*$F124-(K124=$D124)*$G124)&gt;=PrSettings!$M$7,(ABS((I124=$B124)*$F124+(I124=$D124)*$G124-(K124=$B124)*$F124-(K124=$D124)*$G124-M124+N124)&lt;=1)*1,IF(AND(O124,$F124=$G124,(I124=$B124)*$F124+(I124=$D124)*$G124&gt;=PrSettings!$M$6),(ABS(M124-(I124=$B124)*$F124-(I124=$D124)*$G124)&lt;=1)*1,IF(AND(O124,(I124=$B124)*$F124+(I124=$D124)*$G124+(K124=$B124)*$F124+(K124=$D124)*$G124&gt;=PrSettings!$M$8),(ABS(M124-(I124=$B124)*$F124-(I124=$D124)*$G124)+ABS(N124-(K124=$B124)*$F124-(K124=$D124)*$G124)&lt;=1)*1,"")))),"")</f>
        <v/>
      </c>
      <c r="T124" s="305" t="str">
        <f>IF(($C124&amp;$E124&lt;&gt;"")*(I124&amp;K124&lt;&gt;""),IF(P124&lt;&gt;1,0,($B124=I124)+($D124=I124))+IF(O107&lt;&gt;1,0,($B124=K124)+($D124=K124)),"")</f>
        <v/>
      </c>
      <c r="V124" s="221"/>
      <c r="W124" s="187" t="str">
        <f>IF(V124="","",VLOOKUP(V124,Language!$D$5:$E$100,2,0))</f>
        <v/>
      </c>
      <c r="X124" s="223"/>
      <c r="Y124" s="187" t="str">
        <f>IF(X124="","",VLOOKUP(X124,Language!$D$5:$E$100,2,0))</f>
        <v/>
      </c>
      <c r="Z124" s="222"/>
      <c r="AA124" s="222"/>
      <c r="AB124" s="188" t="str">
        <f>IF(($F124&lt;&gt;"")*($G124&lt;&gt;"")*(Z124&lt;&gt;"")*(AA124&lt;&gt;""),IF(OR(AG124&lt;&gt;2,COUNTIF($B124:$D124,V124)=0,COUNTIF($B124:$D124,X124)=0),"0",((V124=$B124)*$F124+(V124=$D124)*$G124&gt;(X124=$B124)*$F124+(X124=$D124)*$G124)*(Z124&gt;AA124)+((V124=$B124)*$F124+(V124=$D124)*$G124=(X124=$B124)*$F124+(X124=$D124)*$G124)*(Z124=AA124)+((V124=$B124)*$F124+(V124=$D124)*$G124&lt;(X124=$B124)*$F124+(X124=$D124)*$G124)*(Z124&lt;AA124)),"")</f>
        <v/>
      </c>
      <c r="AC124" s="243">
        <f>COUNTIF(V$124:V$126,V124)+COUNTIF(X$124:X$126,V124)</f>
        <v>0</v>
      </c>
      <c r="AD124" s="188" t="str">
        <f>IF((AB124&lt;&gt;""),IF(OR($F124&lt;&gt;$G124,PrSettings!$M$4="●"),((V124=$B124)*$F124+(V124=$D124)*$G124-(X124=$B124)*$F124-(X124=$D124)*$G124=(Z124-AA124))*(AB124=1),0),"")</f>
        <v/>
      </c>
      <c r="AE124" s="188" t="str">
        <f>IF((AD124&lt;&gt;""),IF(AD124=0,0,((V124=$B124)*$F124+(V124=$D124)*$G124=Z124)*((X124=$B124)*$F124+(X124=$D124)*$G124=AA124)),"")</f>
        <v/>
      </c>
      <c r="AF124" s="188" t="str">
        <f>IF(AB124&lt;&gt;"",IF(OR(AG124&lt;&gt;2,COUNTIF($B124:$D124,V124)=0,COUNTIF($B124:$D124,X124)=0),0,IF(ABS((V124=$B124)*$F124+(V124=$D124)*$G124-(X124=$B124)*$F124-(X124=$D124)*$G124)&gt;=PrSettings!$M$7,(ABS((V124=$B124)*$F124+(V124=$D124)*$G124-(X124=$B124)*$F124-(X124=$D124)*$G124-Z124+AA124)&lt;=1)*1,IF(AND(AB124,$F124=$G124,(V124=$B124)*$F124+(V124=$D124)*$G124&gt;=PrSettings!$M$6),(ABS(Z124-(V124=$B124)*$F124-(V124=$D124)*$G124)&lt;=1)*1,IF(AND(AB124,(V124=$B124)*$F124+(V124=$D124)*$G124+(X124=$B124)*$F124+(X124=$D124)*$G124&gt;=PrSettings!$M$8),(ABS(Z124-(V124=$B124)*$F124-(V124=$D124)*$G124)+ABS(AA124-(X124=$B124)*$F124-(X124=$D124)*$G124)&lt;=1)*1,"")))),"")</f>
        <v/>
      </c>
      <c r="AG124" s="305" t="str">
        <f>IF(($C124&amp;$E124&lt;&gt;"")*(V124&amp;X124&lt;&gt;""),IF(AC124&lt;&gt;1,0,($B124=V124)+($D124=V124))+IF(AB107&lt;&gt;1,0,($B124=X124)+($D124=X124)),"")</f>
        <v/>
      </c>
      <c r="AI124" s="221"/>
      <c r="AJ124" s="187" t="str">
        <f>IF(AI124="","",VLOOKUP(AI124,Language!$D$5:$E$100,2,0))</f>
        <v/>
      </c>
      <c r="AK124" s="223"/>
      <c r="AL124" s="187" t="str">
        <f>IF(AK124="","",VLOOKUP(AK124,Language!$D$5:$E$100,2,0))</f>
        <v/>
      </c>
      <c r="AM124" s="222"/>
      <c r="AN124" s="222"/>
      <c r="AO124" s="188" t="str">
        <f>IF(($F124&lt;&gt;"")*($G124&lt;&gt;"")*(AM124&lt;&gt;"")*(AN124&lt;&gt;""),IF(OR(AT124&lt;&gt;2,COUNTIF($B124:$D124,AI124)=0,COUNTIF($B124:$D124,AK124)=0),"0",((AI124=$B124)*$F124+(AI124=$D124)*$G124&gt;(AK124=$B124)*$F124+(AK124=$D124)*$G124)*(AM124&gt;AN124)+((AI124=$B124)*$F124+(AI124=$D124)*$G124=(AK124=$B124)*$F124+(AK124=$D124)*$G124)*(AM124=AN124)+((AI124=$B124)*$F124+(AI124=$D124)*$G124&lt;(AK124=$B124)*$F124+(AK124=$D124)*$G124)*(AM124&lt;AN124)),"")</f>
        <v/>
      </c>
      <c r="AP124" s="243">
        <f>COUNTIF(AI$124:AI$126,AI124)+COUNTIF(AK$124:AK$126,AI124)</f>
        <v>0</v>
      </c>
      <c r="AQ124" s="188" t="str">
        <f>IF((AO124&lt;&gt;""),IF(OR($F124&lt;&gt;$G124,PrSettings!$M$4="●"),((AI124=$B124)*$F124+(AI124=$D124)*$G124-(AK124=$B124)*$F124-(AK124=$D124)*$G124=(AM124-AN124))*(AO124=1),0),"")</f>
        <v/>
      </c>
      <c r="AR124" s="188" t="str">
        <f>IF((AQ124&lt;&gt;""),IF(AQ124=0,0,((AI124=$B124)*$F124+(AI124=$D124)*$G124=AM124)*((AK124=$B124)*$F124+(AK124=$D124)*$G124=AN124)),"")</f>
        <v/>
      </c>
      <c r="AS124" s="188" t="str">
        <f>IF(AO124&lt;&gt;"",IF(OR(AT124&lt;&gt;2,COUNTIF($B124:$D124,AI124)=0,COUNTIF($B124:$D124,AK124)=0),0,IF(ABS((AI124=$B124)*$F124+(AI124=$D124)*$G124-(AK124=$B124)*$F124-(AK124=$D124)*$G124)&gt;=PrSettings!$M$7,(ABS((AI124=$B124)*$F124+(AI124=$D124)*$G124-(AK124=$B124)*$F124-(AK124=$D124)*$G124-AM124+AN124)&lt;=1)*1,IF(AND(AO124,$F124=$G124,(AI124=$B124)*$F124+(AI124=$D124)*$G124&gt;=PrSettings!$M$6),(ABS(AM124-(AI124=$B124)*$F124-(AI124=$D124)*$G124)&lt;=1)*1,IF(AND(AO124,(AI124=$B124)*$F124+(AI124=$D124)*$G124+(AK124=$B124)*$F124+(AK124=$D124)*$G124&gt;=PrSettings!$M$8),(ABS(AM124-(AI124=$B124)*$F124-(AI124=$D124)*$G124)+ABS(AN124-(AK124=$B124)*$F124-(AK124=$D124)*$G124)&lt;=1)*1,"")))),"")</f>
        <v/>
      </c>
      <c r="AT124" s="305" t="str">
        <f>IF(($C124&amp;$E124&lt;&gt;"")*(AI124&amp;AK124&lt;&gt;""),IF(AP124&lt;&gt;1,0,($B124=AI124)+($D124=AI124))+IF(AO107&lt;&gt;1,0,($B124=AK124)+($D124=AK124)),"")</f>
        <v/>
      </c>
      <c r="AV124" s="221"/>
      <c r="AW124" s="187" t="str">
        <f>IF(AV124="","",VLOOKUP(AV124,Language!$D$5:$E$100,2,0))</f>
        <v/>
      </c>
      <c r="AX124" s="223"/>
      <c r="AY124" s="187" t="str">
        <f>IF(AX124="","",VLOOKUP(AX124,Language!$D$5:$E$100,2,0))</f>
        <v/>
      </c>
      <c r="AZ124" s="222"/>
      <c r="BA124" s="222"/>
      <c r="BB124" s="188" t="str">
        <f>IF(($F124&lt;&gt;"")*($G124&lt;&gt;"")*(AZ124&lt;&gt;"")*(BA124&lt;&gt;""),IF(OR(BG124&lt;&gt;2,COUNTIF($B124:$D124,AV124)=0,COUNTIF($B124:$D124,AX124)=0),"0",((AV124=$B124)*$F124+(AV124=$D124)*$G124&gt;(AX124=$B124)*$F124+(AX124=$D124)*$G124)*(AZ124&gt;BA124)+((AV124=$B124)*$F124+(AV124=$D124)*$G124=(AX124=$B124)*$F124+(AX124=$D124)*$G124)*(AZ124=BA124)+((AV124=$B124)*$F124+(AV124=$D124)*$G124&lt;(AX124=$B124)*$F124+(AX124=$D124)*$G124)*(AZ124&lt;BA124)),"")</f>
        <v/>
      </c>
      <c r="BC124" s="243">
        <f>COUNTIF(AV$124:AV$126,AV124)+COUNTIF(AX$124:AX$126,AV124)</f>
        <v>0</v>
      </c>
      <c r="BD124" s="188" t="str">
        <f>IF((BB124&lt;&gt;""),IF(OR($F124&lt;&gt;$G124,PrSettings!$M$4="●"),((AV124=$B124)*$F124+(AV124=$D124)*$G124-(AX124=$B124)*$F124-(AX124=$D124)*$G124=(AZ124-BA124))*(BB124=1),0),"")</f>
        <v/>
      </c>
      <c r="BE124" s="188" t="str">
        <f>IF((BD124&lt;&gt;""),IF(BD124=0,0,((AV124=$B124)*$F124+(AV124=$D124)*$G124=AZ124)*((AX124=$B124)*$F124+(AX124=$D124)*$G124=BA124)),"")</f>
        <v/>
      </c>
      <c r="BF124" s="188" t="str">
        <f>IF(BB124&lt;&gt;"",IF(OR(BG124&lt;&gt;2,COUNTIF($B124:$D124,AV124)=0,COUNTIF($B124:$D124,AX124)=0),0,IF(ABS((AV124=$B124)*$F124+(AV124=$D124)*$G124-(AX124=$B124)*$F124-(AX124=$D124)*$G124)&gt;=PrSettings!$M$7,(ABS((AV124=$B124)*$F124+(AV124=$D124)*$G124-(AX124=$B124)*$F124-(AX124=$D124)*$G124-AZ124+BA124)&lt;=1)*1,IF(AND(BB124,$F124=$G124,(AV124=$B124)*$F124+(AV124=$D124)*$G124&gt;=PrSettings!$M$6),(ABS(AZ124-(AV124=$B124)*$F124-(AV124=$D124)*$G124)&lt;=1)*1,IF(AND(BB124,(AV124=$B124)*$F124+(AV124=$D124)*$G124+(AX124=$B124)*$F124+(AX124=$D124)*$G124&gt;=PrSettings!$M$8),(ABS(AZ124-(AV124=$B124)*$F124-(AV124=$D124)*$G124)+ABS(BA124-(AX124=$B124)*$F124-(AX124=$D124)*$G124)&lt;=1)*1,"")))),"")</f>
        <v/>
      </c>
      <c r="BG124" s="305" t="str">
        <f>IF(($C124&amp;$E124&lt;&gt;"")*(AV124&amp;AX124&lt;&gt;""),IF(BC124&lt;&gt;1,0,($B124=AV124)+($D124=AV124))+IF(BB107&lt;&gt;1,0,($B124=AX124)+($D124=AX124)),"")</f>
        <v/>
      </c>
      <c r="BI124" s="221"/>
      <c r="BJ124" s="187" t="str">
        <f>IF(BI124="","",VLOOKUP(BI124,Language!$D$5:$E$100,2,0))</f>
        <v/>
      </c>
      <c r="BK124" s="223"/>
      <c r="BL124" s="187" t="str">
        <f>IF(BK124="","",VLOOKUP(BK124,Language!$D$5:$E$100,2,0))</f>
        <v/>
      </c>
      <c r="BM124" s="222"/>
      <c r="BN124" s="222"/>
      <c r="BO124" s="188" t="str">
        <f>IF(($F124&lt;&gt;"")*($G124&lt;&gt;"")*(BM124&lt;&gt;"")*(BN124&lt;&gt;""),IF(OR(BT124&lt;&gt;2,COUNTIF($B124:$D124,BI124)=0,COUNTIF($B124:$D124,BK124)=0),"0",((BI124=$B124)*$F124+(BI124=$D124)*$G124&gt;(BK124=$B124)*$F124+(BK124=$D124)*$G124)*(BM124&gt;BN124)+((BI124=$B124)*$F124+(BI124=$D124)*$G124=(BK124=$B124)*$F124+(BK124=$D124)*$G124)*(BM124=BN124)+((BI124=$B124)*$F124+(BI124=$D124)*$G124&lt;(BK124=$B124)*$F124+(BK124=$D124)*$G124)*(BM124&lt;BN124)),"")</f>
        <v/>
      </c>
      <c r="BP124" s="243">
        <f>COUNTIF(BI$124:BI$126,BI124)+COUNTIF(BK$124:BK$126,BI124)</f>
        <v>0</v>
      </c>
      <c r="BQ124" s="188" t="str">
        <f>IF((BO124&lt;&gt;""),IF(OR($F124&lt;&gt;$G124,PrSettings!$M$4="●"),((BI124=$B124)*$F124+(BI124=$D124)*$G124-(BK124=$B124)*$F124-(BK124=$D124)*$G124=(BM124-BN124))*(BO124=1),0),"")</f>
        <v/>
      </c>
      <c r="BR124" s="188" t="str">
        <f>IF((BQ124&lt;&gt;""),IF(BQ124=0,0,((BI124=$B124)*$F124+(BI124=$D124)*$G124=BM124)*((BK124=$B124)*$F124+(BK124=$D124)*$G124=BN124)),"")</f>
        <v/>
      </c>
      <c r="BS124" s="188" t="str">
        <f>IF(BO124&lt;&gt;"",IF(OR(BT124&lt;&gt;2,COUNTIF($B124:$D124,BI124)=0,COUNTIF($B124:$D124,BK124)=0),0,IF(ABS((BI124=$B124)*$F124+(BI124=$D124)*$G124-(BK124=$B124)*$F124-(BK124=$D124)*$G124)&gt;=PrSettings!$M$7,(ABS((BI124=$B124)*$F124+(BI124=$D124)*$G124-(BK124=$B124)*$F124-(BK124=$D124)*$G124-BM124+BN124)&lt;=1)*1,IF(AND(BO124,$F124=$G124,(BI124=$B124)*$F124+(BI124=$D124)*$G124&gt;=PrSettings!$M$6),(ABS(BM124-(BI124=$B124)*$F124-(BI124=$D124)*$G124)&lt;=1)*1,IF(AND(BO124,(BI124=$B124)*$F124+(BI124=$D124)*$G124+(BK124=$B124)*$F124+(BK124=$D124)*$G124&gt;=PrSettings!$M$8),(ABS(BM124-(BI124=$B124)*$F124-(BI124=$D124)*$G124)+ABS(BN124-(BK124=$B124)*$F124-(BK124=$D124)*$G124)&lt;=1)*1,"")))),"")</f>
        <v/>
      </c>
      <c r="BT124" s="305" t="str">
        <f>IF(($C124&amp;$E124&lt;&gt;"")*(BI124&amp;BK124&lt;&gt;""),IF(BP124&lt;&gt;1,0,($B124=BI124)+($D124=BI124))+IF(BO107&lt;&gt;1,0,($B124=BK124)+($D124=BK124)),"")</f>
        <v/>
      </c>
      <c r="BV124" s="221"/>
      <c r="BW124" s="187" t="str">
        <f>IF(BV124="","",VLOOKUP(BV124,Language!$D$5:$E$100,2,0))</f>
        <v/>
      </c>
      <c r="BX124" s="223"/>
      <c r="BY124" s="187" t="str">
        <f>IF(BX124="","",VLOOKUP(BX124,Language!$D$5:$E$100,2,0))</f>
        <v/>
      </c>
      <c r="BZ124" s="222"/>
      <c r="CA124" s="222"/>
      <c r="CB124" s="188" t="str">
        <f>IF(($F124&lt;&gt;"")*($G124&lt;&gt;"")*(BZ124&lt;&gt;"")*(CA124&lt;&gt;""),IF(OR(CG124&lt;&gt;2,COUNTIF($B124:$D124,BV124)=0,COUNTIF($B124:$D124,BX124)=0),"0",((BV124=$B124)*$F124+(BV124=$D124)*$G124&gt;(BX124=$B124)*$F124+(BX124=$D124)*$G124)*(BZ124&gt;CA124)+((BV124=$B124)*$F124+(BV124=$D124)*$G124=(BX124=$B124)*$F124+(BX124=$D124)*$G124)*(BZ124=CA124)+((BV124=$B124)*$F124+(BV124=$D124)*$G124&lt;(BX124=$B124)*$F124+(BX124=$D124)*$G124)*(BZ124&lt;CA124)),"")</f>
        <v/>
      </c>
      <c r="CC124" s="243">
        <f>COUNTIF(BV$124:BV$126,BV124)+COUNTIF(BX$124:BX$126,BV124)</f>
        <v>0</v>
      </c>
      <c r="CD124" s="188" t="str">
        <f>IF((CB124&lt;&gt;""),IF(OR($F124&lt;&gt;$G124,PrSettings!$M$4="●"),((BV124=$B124)*$F124+(BV124=$D124)*$G124-(BX124=$B124)*$F124-(BX124=$D124)*$G124=(BZ124-CA124))*(CB124=1),0),"")</f>
        <v/>
      </c>
      <c r="CE124" s="188" t="str">
        <f>IF((CD124&lt;&gt;""),IF(CD124=0,0,((BV124=$B124)*$F124+(BV124=$D124)*$G124=BZ124)*((BX124=$B124)*$F124+(BX124=$D124)*$G124=CA124)),"")</f>
        <v/>
      </c>
      <c r="CF124" s="188" t="str">
        <f>IF(CB124&lt;&gt;"",IF(OR(CG124&lt;&gt;2,COUNTIF($B124:$D124,BV124)=0,COUNTIF($B124:$D124,BX124)=0),0,IF(ABS((BV124=$B124)*$F124+(BV124=$D124)*$G124-(BX124=$B124)*$F124-(BX124=$D124)*$G124)&gt;=PrSettings!$M$7,(ABS((BV124=$B124)*$F124+(BV124=$D124)*$G124-(BX124=$B124)*$F124-(BX124=$D124)*$G124-BZ124+CA124)&lt;=1)*1,IF(AND(CB124,$F124=$G124,(BV124=$B124)*$F124+(BV124=$D124)*$G124&gt;=PrSettings!$M$6),(ABS(BZ124-(BV124=$B124)*$F124-(BV124=$D124)*$G124)&lt;=1)*1,IF(AND(CB124,(BV124=$B124)*$F124+(BV124=$D124)*$G124+(BX124=$B124)*$F124+(BX124=$D124)*$G124&gt;=PrSettings!$M$8),(ABS(BZ124-(BV124=$B124)*$F124-(BV124=$D124)*$G124)+ABS(CA124-(BX124=$B124)*$F124-(BX124=$D124)*$G124)&lt;=1)*1,"")))),"")</f>
        <v/>
      </c>
      <c r="CG124" s="305" t="str">
        <f>IF(($C124&amp;$E124&lt;&gt;"")*(BV124&amp;BX124&lt;&gt;""),IF(CC124&lt;&gt;1,0,($B124=BV124)+($D124=BV124))+IF(CB107&lt;&gt;1,0,($B124=BX124)+($D124=BX124)),"")</f>
        <v/>
      </c>
      <c r="CI124" s="221"/>
      <c r="CJ124" s="187" t="str">
        <f>IF(CI124="","",VLOOKUP(CI124,Language!$D$5:$E$100,2,0))</f>
        <v/>
      </c>
      <c r="CK124" s="223"/>
      <c r="CL124" s="187" t="str">
        <f>IF(CK124="","",VLOOKUP(CK124,Language!$D$5:$E$100,2,0))</f>
        <v/>
      </c>
      <c r="CM124" s="222"/>
      <c r="CN124" s="222"/>
      <c r="CO124" s="188" t="str">
        <f>IF(($F124&lt;&gt;"")*($G124&lt;&gt;"")*(CM124&lt;&gt;"")*(CN124&lt;&gt;""),IF(OR(CT124&lt;&gt;2,COUNTIF($B124:$D124,CI124)=0,COUNTIF($B124:$D124,CK124)=0),"0",((CI124=$B124)*$F124+(CI124=$D124)*$G124&gt;(CK124=$B124)*$F124+(CK124=$D124)*$G124)*(CM124&gt;CN124)+((CI124=$B124)*$F124+(CI124=$D124)*$G124=(CK124=$B124)*$F124+(CK124=$D124)*$G124)*(CM124=CN124)+((CI124=$B124)*$F124+(CI124=$D124)*$G124&lt;(CK124=$B124)*$F124+(CK124=$D124)*$G124)*(CM124&lt;CN124)),"")</f>
        <v/>
      </c>
      <c r="CP124" s="243">
        <f>COUNTIF(CI$124:CI$126,CI124)+COUNTIF(CK$124:CK$126,CI124)</f>
        <v>0</v>
      </c>
      <c r="CQ124" s="188" t="str">
        <f>IF((CO124&lt;&gt;""),IF(OR($F124&lt;&gt;$G124,PrSettings!$M$4="●"),((CI124=$B124)*$F124+(CI124=$D124)*$G124-(CK124=$B124)*$F124-(CK124=$D124)*$G124=(CM124-CN124))*(CO124=1),0),"")</f>
        <v/>
      </c>
      <c r="CR124" s="188" t="str">
        <f>IF((CQ124&lt;&gt;""),IF(CQ124=0,0,((CI124=$B124)*$F124+(CI124=$D124)*$G124=CM124)*((CK124=$B124)*$F124+(CK124=$D124)*$G124=CN124)),"")</f>
        <v/>
      </c>
      <c r="CS124" s="188" t="str">
        <f>IF(CO124&lt;&gt;"",IF(OR(CT124&lt;&gt;2,COUNTIF($B124:$D124,CI124)=0,COUNTIF($B124:$D124,CK124)=0),0,IF(ABS((CI124=$B124)*$F124+(CI124=$D124)*$G124-(CK124=$B124)*$F124-(CK124=$D124)*$G124)&gt;=PrSettings!$M$7,(ABS((CI124=$B124)*$F124+(CI124=$D124)*$G124-(CK124=$B124)*$F124-(CK124=$D124)*$G124-CM124+CN124)&lt;=1)*1,IF(AND(CO124,$F124=$G124,(CI124=$B124)*$F124+(CI124=$D124)*$G124&gt;=PrSettings!$M$6),(ABS(CM124-(CI124=$B124)*$F124-(CI124=$D124)*$G124)&lt;=1)*1,IF(AND(CO124,(CI124=$B124)*$F124+(CI124=$D124)*$G124+(CK124=$B124)*$F124+(CK124=$D124)*$G124&gt;=PrSettings!$M$8),(ABS(CM124-(CI124=$B124)*$F124-(CI124=$D124)*$G124)+ABS(CN124-(CK124=$B124)*$F124-(CK124=$D124)*$G124)&lt;=1)*1,"")))),"")</f>
        <v/>
      </c>
      <c r="CT124" s="305" t="str">
        <f>IF(($C124&amp;$E124&lt;&gt;"")*(CI124&amp;CK124&lt;&gt;""),IF(CP124&lt;&gt;1,0,($B124=CI124)+($D124=CI124))+IF(CO107&lt;&gt;1,0,($B124=CK124)+($D124=CK124)),"")</f>
        <v/>
      </c>
      <c r="CV124" s="221"/>
      <c r="CW124" s="187" t="str">
        <f>IF(CV124="","",VLOOKUP(CV124,Language!$D$5:$E$100,2,0))</f>
        <v/>
      </c>
      <c r="CX124" s="223"/>
      <c r="CY124" s="187" t="str">
        <f>IF(CX124="","",VLOOKUP(CX124,Language!$D$5:$E$100,2,0))</f>
        <v/>
      </c>
      <c r="CZ124" s="222"/>
      <c r="DA124" s="222"/>
      <c r="DB124" s="188" t="str">
        <f>IF(($F124&lt;&gt;"")*($G124&lt;&gt;"")*(CZ124&lt;&gt;"")*(DA124&lt;&gt;""),IF(OR(DG124&lt;&gt;2,COUNTIF($B124:$D124,CV124)=0,COUNTIF($B124:$D124,CX124)=0),"0",((CV124=$B124)*$F124+(CV124=$D124)*$G124&gt;(CX124=$B124)*$F124+(CX124=$D124)*$G124)*(CZ124&gt;DA124)+((CV124=$B124)*$F124+(CV124=$D124)*$G124=(CX124=$B124)*$F124+(CX124=$D124)*$G124)*(CZ124=DA124)+((CV124=$B124)*$F124+(CV124=$D124)*$G124&lt;(CX124=$B124)*$F124+(CX124=$D124)*$G124)*(CZ124&lt;DA124)),"")</f>
        <v/>
      </c>
      <c r="DC124" s="243">
        <f>COUNTIF(CV$124:CV$126,CV124)+COUNTIF(CX$124:CX$126,CV124)</f>
        <v>0</v>
      </c>
      <c r="DD124" s="188" t="str">
        <f>IF((DB124&lt;&gt;""),IF(OR($F124&lt;&gt;$G124,PrSettings!$M$4="●"),((CV124=$B124)*$F124+(CV124=$D124)*$G124-(CX124=$B124)*$F124-(CX124=$D124)*$G124=(CZ124-DA124))*(DB124=1),0),"")</f>
        <v/>
      </c>
      <c r="DE124" s="188" t="str">
        <f>IF((DD124&lt;&gt;""),IF(DD124=0,0,((CV124=$B124)*$F124+(CV124=$D124)*$G124=CZ124)*((CX124=$B124)*$F124+(CX124=$D124)*$G124=DA124)),"")</f>
        <v/>
      </c>
      <c r="DF124" s="188" t="str">
        <f>IF(DB124&lt;&gt;"",IF(OR(DG124&lt;&gt;2,COUNTIF($B124:$D124,CV124)=0,COUNTIF($B124:$D124,CX124)=0),0,IF(ABS((CV124=$B124)*$F124+(CV124=$D124)*$G124-(CX124=$B124)*$F124-(CX124=$D124)*$G124)&gt;=PrSettings!$M$7,(ABS((CV124=$B124)*$F124+(CV124=$D124)*$G124-(CX124=$B124)*$F124-(CX124=$D124)*$G124-CZ124+DA124)&lt;=1)*1,IF(AND(DB124,$F124=$G124,(CV124=$B124)*$F124+(CV124=$D124)*$G124&gt;=PrSettings!$M$6),(ABS(CZ124-(CV124=$B124)*$F124-(CV124=$D124)*$G124)&lt;=1)*1,IF(AND(DB124,(CV124=$B124)*$F124+(CV124=$D124)*$G124+(CX124=$B124)*$F124+(CX124=$D124)*$G124&gt;=PrSettings!$M$8),(ABS(CZ124-(CV124=$B124)*$F124-(CV124=$D124)*$G124)+ABS(DA124-(CX124=$B124)*$F124-(CX124=$D124)*$G124)&lt;=1)*1,"")))),"")</f>
        <v/>
      </c>
      <c r="DG124" s="305" t="str">
        <f>IF(($C124&amp;$E124&lt;&gt;"")*(CV124&amp;CX124&lt;&gt;""),IF(DC124&lt;&gt;1,0,($B124=CV124)+($D124=CV124))+IF(DB107&lt;&gt;1,0,($B124=CX124)+($D124=CX124)),"")</f>
        <v/>
      </c>
      <c r="DI124" s="221"/>
      <c r="DJ124" s="187" t="str">
        <f>IF(DI124="","",VLOOKUP(DI124,Language!$D$5:$E$100,2,0))</f>
        <v/>
      </c>
      <c r="DK124" s="223"/>
      <c r="DL124" s="187" t="str">
        <f>IF(DK124="","",VLOOKUP(DK124,Language!$D$5:$E$100,2,0))</f>
        <v/>
      </c>
      <c r="DM124" s="222"/>
      <c r="DN124" s="222"/>
      <c r="DO124" s="188" t="str">
        <f>IF(($F124&lt;&gt;"")*($G124&lt;&gt;"")*(DM124&lt;&gt;"")*(DN124&lt;&gt;""),IF(OR(DT124&lt;&gt;2,COUNTIF($B124:$D124,DI124)=0,COUNTIF($B124:$D124,DK124)=0),"0",((DI124=$B124)*$F124+(DI124=$D124)*$G124&gt;(DK124=$B124)*$F124+(DK124=$D124)*$G124)*(DM124&gt;DN124)+((DI124=$B124)*$F124+(DI124=$D124)*$G124=(DK124=$B124)*$F124+(DK124=$D124)*$G124)*(DM124=DN124)+((DI124=$B124)*$F124+(DI124=$D124)*$G124&lt;(DK124=$B124)*$F124+(DK124=$D124)*$G124)*(DM124&lt;DN124)),"")</f>
        <v/>
      </c>
      <c r="DP124" s="243">
        <f>COUNTIF(DI$124:DI$126,DI124)+COUNTIF(DK$124:DK$126,DI124)</f>
        <v>0</v>
      </c>
      <c r="DQ124" s="188" t="str">
        <f>IF((DO124&lt;&gt;""),IF(OR($F124&lt;&gt;$G124,PrSettings!$M$4="●"),((DI124=$B124)*$F124+(DI124=$D124)*$G124-(DK124=$B124)*$F124-(DK124=$D124)*$G124=(DM124-DN124))*(DO124=1),0),"")</f>
        <v/>
      </c>
      <c r="DR124" s="188" t="str">
        <f>IF((DQ124&lt;&gt;""),IF(DQ124=0,0,((DI124=$B124)*$F124+(DI124=$D124)*$G124=DM124)*((DK124=$B124)*$F124+(DK124=$D124)*$G124=DN124)),"")</f>
        <v/>
      </c>
      <c r="DS124" s="188" t="str">
        <f>IF(DO124&lt;&gt;"",IF(OR(DT124&lt;&gt;2,COUNTIF($B124:$D124,DI124)=0,COUNTIF($B124:$D124,DK124)=0),0,IF(ABS((DI124=$B124)*$F124+(DI124=$D124)*$G124-(DK124=$B124)*$F124-(DK124=$D124)*$G124)&gt;=PrSettings!$M$7,(ABS((DI124=$B124)*$F124+(DI124=$D124)*$G124-(DK124=$B124)*$F124-(DK124=$D124)*$G124-DM124+DN124)&lt;=1)*1,IF(AND(DO124,$F124=$G124,(DI124=$B124)*$F124+(DI124=$D124)*$G124&gt;=PrSettings!$M$6),(ABS(DM124-(DI124=$B124)*$F124-(DI124=$D124)*$G124)&lt;=1)*1,IF(AND(DO124,(DI124=$B124)*$F124+(DI124=$D124)*$G124+(DK124=$B124)*$F124+(DK124=$D124)*$G124&gt;=PrSettings!$M$8),(ABS(DM124-(DI124=$B124)*$F124-(DI124=$D124)*$G124)+ABS(DN124-(DK124=$B124)*$F124-(DK124=$D124)*$G124)&lt;=1)*1,"")))),"")</f>
        <v/>
      </c>
      <c r="DT124" s="305" t="str">
        <f>IF(($C124&amp;$E124&lt;&gt;"")*(DI124&amp;DK124&lt;&gt;""),IF(DP124&lt;&gt;1,0,($B124=DI124)+($D124=DI124))+IF(DO107&lt;&gt;1,0,($B124=DK124)+($D124=DK124)),"")</f>
        <v/>
      </c>
      <c r="DV124" s="221"/>
      <c r="DW124" s="187" t="str">
        <f>IF(DV124="","",VLOOKUP(DV124,Language!$D$5:$E$100,2,0))</f>
        <v/>
      </c>
      <c r="DX124" s="223"/>
      <c r="DY124" s="187" t="str">
        <f>IF(DX124="","",VLOOKUP(DX124,Language!$D$5:$E$100,2,0))</f>
        <v/>
      </c>
      <c r="DZ124" s="222"/>
      <c r="EA124" s="222"/>
      <c r="EB124" s="188" t="str">
        <f>IF(($F124&lt;&gt;"")*($G124&lt;&gt;"")*(DZ124&lt;&gt;"")*(EA124&lt;&gt;""),IF(OR(EG124&lt;&gt;2,COUNTIF($B124:$D124,DV124)=0,COUNTIF($B124:$D124,DX124)=0),"0",((DV124=$B124)*$F124+(DV124=$D124)*$G124&gt;(DX124=$B124)*$F124+(DX124=$D124)*$G124)*(DZ124&gt;EA124)+((DV124=$B124)*$F124+(DV124=$D124)*$G124=(DX124=$B124)*$F124+(DX124=$D124)*$G124)*(DZ124=EA124)+((DV124=$B124)*$F124+(DV124=$D124)*$G124&lt;(DX124=$B124)*$F124+(DX124=$D124)*$G124)*(DZ124&lt;EA124)),"")</f>
        <v/>
      </c>
      <c r="EC124" s="243">
        <f>COUNTIF(DV$124:DV$126,DV124)+COUNTIF(DX$124:DX$126,DV124)</f>
        <v>0</v>
      </c>
      <c r="ED124" s="188" t="str">
        <f>IF((EB124&lt;&gt;""),IF(OR($F124&lt;&gt;$G124,PrSettings!$M$4="●"),((DV124=$B124)*$F124+(DV124=$D124)*$G124-(DX124=$B124)*$F124-(DX124=$D124)*$G124=(DZ124-EA124))*(EB124=1),0),"")</f>
        <v/>
      </c>
      <c r="EE124" s="188" t="str">
        <f>IF((ED124&lt;&gt;""),IF(ED124=0,0,((DV124=$B124)*$F124+(DV124=$D124)*$G124=DZ124)*((DX124=$B124)*$F124+(DX124=$D124)*$G124=EA124)),"")</f>
        <v/>
      </c>
      <c r="EF124" s="188" t="str">
        <f>IF(EB124&lt;&gt;"",IF(OR(EG124&lt;&gt;2,COUNTIF($B124:$D124,DV124)=0,COUNTIF($B124:$D124,DX124)=0),0,IF(ABS((DV124=$B124)*$F124+(DV124=$D124)*$G124-(DX124=$B124)*$F124-(DX124=$D124)*$G124)&gt;=PrSettings!$M$7,(ABS((DV124=$B124)*$F124+(DV124=$D124)*$G124-(DX124=$B124)*$F124-(DX124=$D124)*$G124-DZ124+EA124)&lt;=1)*1,IF(AND(EB124,$F124=$G124,(DV124=$B124)*$F124+(DV124=$D124)*$G124&gt;=PrSettings!$M$6),(ABS(DZ124-(DV124=$B124)*$F124-(DV124=$D124)*$G124)&lt;=1)*1,IF(AND(EB124,(DV124=$B124)*$F124+(DV124=$D124)*$G124+(DX124=$B124)*$F124+(DX124=$D124)*$G124&gt;=PrSettings!$M$8),(ABS(DZ124-(DV124=$B124)*$F124-(DV124=$D124)*$G124)+ABS(EA124-(DX124=$B124)*$F124-(DX124=$D124)*$G124)&lt;=1)*1,"")))),"")</f>
        <v/>
      </c>
      <c r="EG124" s="305" t="str">
        <f>IF(($C124&amp;$E124&lt;&gt;"")*(DV124&amp;DX124&lt;&gt;""),IF(EC124&lt;&gt;1,0,($B124=DV124)+($D124=DV124))+IF(EB107&lt;&gt;1,0,($B124=DX124)+($D124=DX124)),"")</f>
        <v/>
      </c>
      <c r="EI124" s="221"/>
      <c r="EJ124" s="187" t="str">
        <f>IF(EI124="","",VLOOKUP(EI124,Language!$D$5:$E$100,2,0))</f>
        <v/>
      </c>
      <c r="EK124" s="223"/>
      <c r="EL124" s="187" t="str">
        <f>IF(EK124="","",VLOOKUP(EK124,Language!$D$5:$E$100,2,0))</f>
        <v/>
      </c>
      <c r="EM124" s="222"/>
      <c r="EN124" s="222"/>
      <c r="EO124" s="188" t="str">
        <f>IF(($F124&lt;&gt;"")*($G124&lt;&gt;"")*(EM124&lt;&gt;"")*(EN124&lt;&gt;""),IF(OR(ET124&lt;&gt;2,COUNTIF($B124:$D124,EI124)=0,COUNTIF($B124:$D124,EK124)=0),"0",((EI124=$B124)*$F124+(EI124=$D124)*$G124&gt;(EK124=$B124)*$F124+(EK124=$D124)*$G124)*(EM124&gt;EN124)+((EI124=$B124)*$F124+(EI124=$D124)*$G124=(EK124=$B124)*$F124+(EK124=$D124)*$G124)*(EM124=EN124)+((EI124=$B124)*$F124+(EI124=$D124)*$G124&lt;(EK124=$B124)*$F124+(EK124=$D124)*$G124)*(EM124&lt;EN124)),"")</f>
        <v/>
      </c>
      <c r="EP124" s="243">
        <f>COUNTIF(EI$124:EI$126,EI124)+COUNTIF(EK$124:EK$126,EI124)</f>
        <v>0</v>
      </c>
      <c r="EQ124" s="188" t="str">
        <f>IF((EO124&lt;&gt;""),IF(OR($F124&lt;&gt;$G124,PrSettings!$M$4="●"),((EI124=$B124)*$F124+(EI124=$D124)*$G124-(EK124=$B124)*$F124-(EK124=$D124)*$G124=(EM124-EN124))*(EO124=1),0),"")</f>
        <v/>
      </c>
      <c r="ER124" s="188" t="str">
        <f>IF((EQ124&lt;&gt;""),IF(EQ124=0,0,((EI124=$B124)*$F124+(EI124=$D124)*$G124=EM124)*((EK124=$B124)*$F124+(EK124=$D124)*$G124=EN124)),"")</f>
        <v/>
      </c>
      <c r="ES124" s="188" t="str">
        <f>IF(EO124&lt;&gt;"",IF(OR(ET124&lt;&gt;2,COUNTIF($B124:$D124,EI124)=0,COUNTIF($B124:$D124,EK124)=0),0,IF(ABS((EI124=$B124)*$F124+(EI124=$D124)*$G124-(EK124=$B124)*$F124-(EK124=$D124)*$G124)&gt;=PrSettings!$M$7,(ABS((EI124=$B124)*$F124+(EI124=$D124)*$G124-(EK124=$B124)*$F124-(EK124=$D124)*$G124-EM124+EN124)&lt;=1)*1,IF(AND(EO124,$F124=$G124,(EI124=$B124)*$F124+(EI124=$D124)*$G124&gt;=PrSettings!$M$6),(ABS(EM124-(EI124=$B124)*$F124-(EI124=$D124)*$G124)&lt;=1)*1,IF(AND(EO124,(EI124=$B124)*$F124+(EI124=$D124)*$G124+(EK124=$B124)*$F124+(EK124=$D124)*$G124&gt;=PrSettings!$M$8),(ABS(EM124-(EI124=$B124)*$F124-(EI124=$D124)*$G124)+ABS(EN124-(EK124=$B124)*$F124-(EK124=$D124)*$G124)&lt;=1)*1,"")))),"")</f>
        <v/>
      </c>
      <c r="ET124" s="305" t="str">
        <f>IF(($C124&amp;$E124&lt;&gt;"")*(EI124&amp;EK124&lt;&gt;""),IF(EP124&lt;&gt;1,0,($B124=EI124)+($D124=EI124))+IF(EO107&lt;&gt;1,0,($B124=EK124)+($D124=EK124)),"")</f>
        <v/>
      </c>
      <c r="EV124" s="221"/>
      <c r="EW124" s="187" t="str">
        <f>IF(EV124="","",VLOOKUP(EV124,Language!$D$5:$E$100,2,0))</f>
        <v/>
      </c>
      <c r="EX124" s="223"/>
      <c r="EY124" s="187" t="str">
        <f>IF(EX124="","",VLOOKUP(EX124,Language!$D$5:$E$100,2,0))</f>
        <v/>
      </c>
      <c r="EZ124" s="222"/>
      <c r="FA124" s="222"/>
      <c r="FB124" s="188" t="str">
        <f>IF(($F124&lt;&gt;"")*($G124&lt;&gt;"")*(EZ124&lt;&gt;"")*(FA124&lt;&gt;""),IF(OR(FG124&lt;&gt;2,COUNTIF($B124:$D124,EV124)=0,COUNTIF($B124:$D124,EX124)=0),"0",((EV124=$B124)*$F124+(EV124=$D124)*$G124&gt;(EX124=$B124)*$F124+(EX124=$D124)*$G124)*(EZ124&gt;FA124)+((EV124=$B124)*$F124+(EV124=$D124)*$G124=(EX124=$B124)*$F124+(EX124=$D124)*$G124)*(EZ124=FA124)+((EV124=$B124)*$F124+(EV124=$D124)*$G124&lt;(EX124=$B124)*$F124+(EX124=$D124)*$G124)*(EZ124&lt;FA124)),"")</f>
        <v/>
      </c>
      <c r="FC124" s="243">
        <f>COUNTIF(EV$124:EV$126,EV124)+COUNTIF(EX$124:EX$126,EV124)</f>
        <v>0</v>
      </c>
      <c r="FD124" s="188" t="str">
        <f>IF((FB124&lt;&gt;""),IF(OR($F124&lt;&gt;$G124,PrSettings!$M$4="●"),((EV124=$B124)*$F124+(EV124=$D124)*$G124-(EX124=$B124)*$F124-(EX124=$D124)*$G124=(EZ124-FA124))*(FB124=1),0),"")</f>
        <v/>
      </c>
      <c r="FE124" s="188" t="str">
        <f>IF((FD124&lt;&gt;""),IF(FD124=0,0,((EV124=$B124)*$F124+(EV124=$D124)*$G124=EZ124)*((EX124=$B124)*$F124+(EX124=$D124)*$G124=FA124)),"")</f>
        <v/>
      </c>
      <c r="FF124" s="188" t="str">
        <f>IF(FB124&lt;&gt;"",IF(OR(FG124&lt;&gt;2,COUNTIF($B124:$D124,EV124)=0,COUNTIF($B124:$D124,EX124)=0),0,IF(ABS((EV124=$B124)*$F124+(EV124=$D124)*$G124-(EX124=$B124)*$F124-(EX124=$D124)*$G124)&gt;=PrSettings!$M$7,(ABS((EV124=$B124)*$F124+(EV124=$D124)*$G124-(EX124=$B124)*$F124-(EX124=$D124)*$G124-EZ124+FA124)&lt;=1)*1,IF(AND(FB124,$F124=$G124,(EV124=$B124)*$F124+(EV124=$D124)*$G124&gt;=PrSettings!$M$6),(ABS(EZ124-(EV124=$B124)*$F124-(EV124=$D124)*$G124)&lt;=1)*1,IF(AND(FB124,(EV124=$B124)*$F124+(EV124=$D124)*$G124+(EX124=$B124)*$F124+(EX124=$D124)*$G124&gt;=PrSettings!$M$8),(ABS(EZ124-(EV124=$B124)*$F124-(EV124=$D124)*$G124)+ABS(FA124-(EX124=$B124)*$F124-(EX124=$D124)*$G124)&lt;=1)*1,"")))),"")</f>
        <v/>
      </c>
      <c r="FG124" s="305" t="str">
        <f>IF(($C124&amp;$E124&lt;&gt;"")*(EV124&amp;EX124&lt;&gt;""),IF(FC124&lt;&gt;1,0,($B124=EV124)+($D124=EV124))+IF(FB107&lt;&gt;1,0,($B124=EX124)+($D124=EX124)),"")</f>
        <v/>
      </c>
      <c r="FI124" s="221"/>
      <c r="FJ124" s="187" t="str">
        <f>IF(FI124="","",VLOOKUP(FI124,Language!$D$5:$E$100,2,0))</f>
        <v/>
      </c>
      <c r="FK124" s="223"/>
      <c r="FL124" s="187" t="str">
        <f>IF(FK124="","",VLOOKUP(FK124,Language!$D$5:$E$100,2,0))</f>
        <v/>
      </c>
      <c r="FM124" s="222"/>
      <c r="FN124" s="222"/>
      <c r="FO124" s="188" t="str">
        <f>IF(($F124&lt;&gt;"")*($G124&lt;&gt;"")*(FM124&lt;&gt;"")*(FN124&lt;&gt;""),IF(OR(FT124&lt;&gt;2,COUNTIF($B124:$D124,FI124)=0,COUNTIF($B124:$D124,FK124)=0),"0",((FI124=$B124)*$F124+(FI124=$D124)*$G124&gt;(FK124=$B124)*$F124+(FK124=$D124)*$G124)*(FM124&gt;FN124)+((FI124=$B124)*$F124+(FI124=$D124)*$G124=(FK124=$B124)*$F124+(FK124=$D124)*$G124)*(FM124=FN124)+((FI124=$B124)*$F124+(FI124=$D124)*$G124&lt;(FK124=$B124)*$F124+(FK124=$D124)*$G124)*(FM124&lt;FN124)),"")</f>
        <v/>
      </c>
      <c r="FP124" s="243">
        <f>COUNTIF(FI$124:FI$126,FI124)+COUNTIF(FK$124:FK$126,FI124)</f>
        <v>0</v>
      </c>
      <c r="FQ124" s="188" t="str">
        <f>IF((FO124&lt;&gt;""),IF(OR($F124&lt;&gt;$G124,PrSettings!$M$4="●"),((FI124=$B124)*$F124+(FI124=$D124)*$G124-(FK124=$B124)*$F124-(FK124=$D124)*$G124=(FM124-FN124))*(FO124=1),0),"")</f>
        <v/>
      </c>
      <c r="FR124" s="188" t="str">
        <f>IF((FQ124&lt;&gt;""),IF(FQ124=0,0,((FI124=$B124)*$F124+(FI124=$D124)*$G124=FM124)*((FK124=$B124)*$F124+(FK124=$D124)*$G124=FN124)),"")</f>
        <v/>
      </c>
      <c r="FS124" s="188" t="str">
        <f>IF(FO124&lt;&gt;"",IF(OR(FT124&lt;&gt;2,COUNTIF($B124:$D124,FI124)=0,COUNTIF($B124:$D124,FK124)=0),0,IF(ABS((FI124=$B124)*$F124+(FI124=$D124)*$G124-(FK124=$B124)*$F124-(FK124=$D124)*$G124)&gt;=PrSettings!$M$7,(ABS((FI124=$B124)*$F124+(FI124=$D124)*$G124-(FK124=$B124)*$F124-(FK124=$D124)*$G124-FM124+FN124)&lt;=1)*1,IF(AND(FO124,$F124=$G124,(FI124=$B124)*$F124+(FI124=$D124)*$G124&gt;=PrSettings!$M$6),(ABS(FM124-(FI124=$B124)*$F124-(FI124=$D124)*$G124)&lt;=1)*1,IF(AND(FO124,(FI124=$B124)*$F124+(FI124=$D124)*$G124+(FK124=$B124)*$F124+(FK124=$D124)*$G124&gt;=PrSettings!$M$8),(ABS(FM124-(FI124=$B124)*$F124-(FI124=$D124)*$G124)+ABS(FN124-(FK124=$B124)*$F124-(FK124=$D124)*$G124)&lt;=1)*1,"")))),"")</f>
        <v/>
      </c>
      <c r="FT124" s="305" t="str">
        <f>IF(($C124&amp;$E124&lt;&gt;"")*(FI124&amp;FK124&lt;&gt;""),IF(FP124&lt;&gt;1,0,($B124=FI124)+($D124=FI124))+IF(FO107&lt;&gt;1,0,($B124=FK124)+($D124=FK124)),"")</f>
        <v/>
      </c>
      <c r="FV124" s="221"/>
      <c r="FW124" s="187" t="str">
        <f>IF(FV124="","",VLOOKUP(FV124,Language!$D$5:$E$100,2,0))</f>
        <v/>
      </c>
      <c r="FX124" s="223"/>
      <c r="FY124" s="187" t="str">
        <f>IF(FX124="","",VLOOKUP(FX124,Language!$D$5:$E$100,2,0))</f>
        <v/>
      </c>
      <c r="FZ124" s="222"/>
      <c r="GA124" s="222"/>
      <c r="GB124" s="188" t="str">
        <f>IF(($F124&lt;&gt;"")*($G124&lt;&gt;"")*(FZ124&lt;&gt;"")*(GA124&lt;&gt;""),IF(OR(GG124&lt;&gt;2,COUNTIF($B124:$D124,FV124)=0,COUNTIF($B124:$D124,FX124)=0),"0",((FV124=$B124)*$F124+(FV124=$D124)*$G124&gt;(FX124=$B124)*$F124+(FX124=$D124)*$G124)*(FZ124&gt;GA124)+((FV124=$B124)*$F124+(FV124=$D124)*$G124=(FX124=$B124)*$F124+(FX124=$D124)*$G124)*(FZ124=GA124)+((FV124=$B124)*$F124+(FV124=$D124)*$G124&lt;(FX124=$B124)*$F124+(FX124=$D124)*$G124)*(FZ124&lt;GA124)),"")</f>
        <v/>
      </c>
      <c r="GC124" s="243">
        <f>COUNTIF(FV$124:FV$126,FV124)+COUNTIF(FX$124:FX$126,FV124)</f>
        <v>0</v>
      </c>
      <c r="GD124" s="188" t="str">
        <f>IF((GB124&lt;&gt;""),IF(OR($F124&lt;&gt;$G124,PrSettings!$M$4="●"),((FV124=$B124)*$F124+(FV124=$D124)*$G124-(FX124=$B124)*$F124-(FX124=$D124)*$G124=(FZ124-GA124))*(GB124=1),0),"")</f>
        <v/>
      </c>
      <c r="GE124" s="188" t="str">
        <f>IF((GD124&lt;&gt;""),IF(GD124=0,0,((FV124=$B124)*$F124+(FV124=$D124)*$G124=FZ124)*((FX124=$B124)*$F124+(FX124=$D124)*$G124=GA124)),"")</f>
        <v/>
      </c>
      <c r="GF124" s="188" t="str">
        <f>IF(GB124&lt;&gt;"",IF(OR(GG124&lt;&gt;2,COUNTIF($B124:$D124,FV124)=0,COUNTIF($B124:$D124,FX124)=0),0,IF(ABS((FV124=$B124)*$F124+(FV124=$D124)*$G124-(FX124=$B124)*$F124-(FX124=$D124)*$G124)&gt;=PrSettings!$M$7,(ABS((FV124=$B124)*$F124+(FV124=$D124)*$G124-(FX124=$B124)*$F124-(FX124=$D124)*$G124-FZ124+GA124)&lt;=1)*1,IF(AND(GB124,$F124=$G124,(FV124=$B124)*$F124+(FV124=$D124)*$G124&gt;=PrSettings!$M$6),(ABS(FZ124-(FV124=$B124)*$F124-(FV124=$D124)*$G124)&lt;=1)*1,IF(AND(GB124,(FV124=$B124)*$F124+(FV124=$D124)*$G124+(FX124=$B124)*$F124+(FX124=$D124)*$G124&gt;=PrSettings!$M$8),(ABS(FZ124-(FV124=$B124)*$F124-(FV124=$D124)*$G124)+ABS(GA124-(FX124=$B124)*$F124-(FX124=$D124)*$G124)&lt;=1)*1,"")))),"")</f>
        <v/>
      </c>
      <c r="GG124" s="305" t="str">
        <f>IF(($C124&amp;$E124&lt;&gt;"")*(FV124&amp;FX124&lt;&gt;""),IF(GC124&lt;&gt;1,0,($B124=FV124)+($D124=FV124))+IF(GB107&lt;&gt;1,0,($B124=FX124)+($D124=FX124)),"")</f>
        <v/>
      </c>
      <c r="GI124" s="221"/>
      <c r="GJ124" s="187" t="str">
        <f>IF(GI124="","",VLOOKUP(GI124,Language!$D$5:$E$100,2,0))</f>
        <v/>
      </c>
      <c r="GK124" s="223"/>
      <c r="GL124" s="187" t="str">
        <f>IF(GK124="","",VLOOKUP(GK124,Language!$D$5:$E$100,2,0))</f>
        <v/>
      </c>
      <c r="GM124" s="222"/>
      <c r="GN124" s="222"/>
      <c r="GO124" s="188" t="str">
        <f>IF(($F124&lt;&gt;"")*($G124&lt;&gt;"")*(GM124&lt;&gt;"")*(GN124&lt;&gt;""),IF(OR(GT124&lt;&gt;2,COUNTIF($B124:$D124,GI124)=0,COUNTIF($B124:$D124,GK124)=0),"0",((GI124=$B124)*$F124+(GI124=$D124)*$G124&gt;(GK124=$B124)*$F124+(GK124=$D124)*$G124)*(GM124&gt;GN124)+((GI124=$B124)*$F124+(GI124=$D124)*$G124=(GK124=$B124)*$F124+(GK124=$D124)*$G124)*(GM124=GN124)+((GI124=$B124)*$F124+(GI124=$D124)*$G124&lt;(GK124=$B124)*$F124+(GK124=$D124)*$G124)*(GM124&lt;GN124)),"")</f>
        <v/>
      </c>
      <c r="GP124" s="243">
        <f>COUNTIF(GI$124:GI$126,GI124)+COUNTIF(GK$124:GK$126,GI124)</f>
        <v>0</v>
      </c>
      <c r="GQ124" s="188" t="str">
        <f>IF((GO124&lt;&gt;""),IF(OR($F124&lt;&gt;$G124,PrSettings!$M$4="●"),((GI124=$B124)*$F124+(GI124=$D124)*$G124-(GK124=$B124)*$F124-(GK124=$D124)*$G124=(GM124-GN124))*(GO124=1),0),"")</f>
        <v/>
      </c>
      <c r="GR124" s="188" t="str">
        <f>IF((GQ124&lt;&gt;""),IF(GQ124=0,0,((GI124=$B124)*$F124+(GI124=$D124)*$G124=GM124)*((GK124=$B124)*$F124+(GK124=$D124)*$G124=GN124)),"")</f>
        <v/>
      </c>
      <c r="GS124" s="188" t="str">
        <f>IF(GO124&lt;&gt;"",IF(OR(GT124&lt;&gt;2,COUNTIF($B124:$D124,GI124)=0,COUNTIF($B124:$D124,GK124)=0),0,IF(ABS((GI124=$B124)*$F124+(GI124=$D124)*$G124-(GK124=$B124)*$F124-(GK124=$D124)*$G124)&gt;=PrSettings!$M$7,(ABS((GI124=$B124)*$F124+(GI124=$D124)*$G124-(GK124=$B124)*$F124-(GK124=$D124)*$G124-GM124+GN124)&lt;=1)*1,IF(AND(GO124,$F124=$G124,(GI124=$B124)*$F124+(GI124=$D124)*$G124&gt;=PrSettings!$M$6),(ABS(GM124-(GI124=$B124)*$F124-(GI124=$D124)*$G124)&lt;=1)*1,IF(AND(GO124,(GI124=$B124)*$F124+(GI124=$D124)*$G124+(GK124=$B124)*$F124+(GK124=$D124)*$G124&gt;=PrSettings!$M$8),(ABS(GM124-(GI124=$B124)*$F124-(GI124=$D124)*$G124)+ABS(GN124-(GK124=$B124)*$F124-(GK124=$D124)*$G124)&lt;=1)*1,"")))),"")</f>
        <v/>
      </c>
      <c r="GT124" s="305" t="str">
        <f>IF(($C124&amp;$E124&lt;&gt;"")*(GI124&amp;GK124&lt;&gt;""),IF(GP124&lt;&gt;1,0,($B124=GI124)+($D124=GI124))+IF(GO107&lt;&gt;1,0,($B124=GK124)+($D124=GK124)),"")</f>
        <v/>
      </c>
      <c r="GV124" s="221"/>
      <c r="GW124" s="187" t="str">
        <f>IF(GV124="","",VLOOKUP(GV124,Language!$D$5:$E$100,2,0))</f>
        <v/>
      </c>
      <c r="GX124" s="223"/>
      <c r="GY124" s="187" t="str">
        <f>IF(GX124="","",VLOOKUP(GX124,Language!$D$5:$E$100,2,0))</f>
        <v/>
      </c>
      <c r="GZ124" s="222"/>
      <c r="HA124" s="222"/>
      <c r="HB124" s="188" t="str">
        <f>IF(($F124&lt;&gt;"")*($G124&lt;&gt;"")*(GZ124&lt;&gt;"")*(HA124&lt;&gt;""),IF(OR(HG124&lt;&gt;2,COUNTIF($B124:$D124,GV124)=0,COUNTIF($B124:$D124,GX124)=0),"0",((GV124=$B124)*$F124+(GV124=$D124)*$G124&gt;(GX124=$B124)*$F124+(GX124=$D124)*$G124)*(GZ124&gt;HA124)+((GV124=$B124)*$F124+(GV124=$D124)*$G124=(GX124=$B124)*$F124+(GX124=$D124)*$G124)*(GZ124=HA124)+((GV124=$B124)*$F124+(GV124=$D124)*$G124&lt;(GX124=$B124)*$F124+(GX124=$D124)*$G124)*(GZ124&lt;HA124)),"")</f>
        <v/>
      </c>
      <c r="HC124" s="243">
        <f>COUNTIF(GV$124:GV$126,GV124)+COUNTIF(GX$124:GX$126,GV124)</f>
        <v>0</v>
      </c>
      <c r="HD124" s="188" t="str">
        <f>IF((HB124&lt;&gt;""),IF(OR($F124&lt;&gt;$G124,PrSettings!$M$4="●"),((GV124=$B124)*$F124+(GV124=$D124)*$G124-(GX124=$B124)*$F124-(GX124=$D124)*$G124=(GZ124-HA124))*(HB124=1),0),"")</f>
        <v/>
      </c>
      <c r="HE124" s="188" t="str">
        <f>IF((HD124&lt;&gt;""),IF(HD124=0,0,((GV124=$B124)*$F124+(GV124=$D124)*$G124=GZ124)*((GX124=$B124)*$F124+(GX124=$D124)*$G124=HA124)),"")</f>
        <v/>
      </c>
      <c r="HF124" s="188" t="str">
        <f>IF(HB124&lt;&gt;"",IF(OR(HG124&lt;&gt;2,COUNTIF($B124:$D124,GV124)=0,COUNTIF($B124:$D124,GX124)=0),0,IF(ABS((GV124=$B124)*$F124+(GV124=$D124)*$G124-(GX124=$B124)*$F124-(GX124=$D124)*$G124)&gt;=PrSettings!$M$7,(ABS((GV124=$B124)*$F124+(GV124=$D124)*$G124-(GX124=$B124)*$F124-(GX124=$D124)*$G124-GZ124+HA124)&lt;=1)*1,IF(AND(HB124,$F124=$G124,(GV124=$B124)*$F124+(GV124=$D124)*$G124&gt;=PrSettings!$M$6),(ABS(GZ124-(GV124=$B124)*$F124-(GV124=$D124)*$G124)&lt;=1)*1,IF(AND(HB124,(GV124=$B124)*$F124+(GV124=$D124)*$G124+(GX124=$B124)*$F124+(GX124=$D124)*$G124&gt;=PrSettings!$M$8),(ABS(GZ124-(GV124=$B124)*$F124-(GV124=$D124)*$G124)+ABS(HA124-(GX124=$B124)*$F124-(GX124=$D124)*$G124)&lt;=1)*1,"")))),"")</f>
        <v/>
      </c>
      <c r="HG124" s="305" t="str">
        <f>IF(($C124&amp;$E124&lt;&gt;"")*(GV124&amp;GX124&lt;&gt;""),IF(HC124&lt;&gt;1,0,($B124=GV124)+($D124=GV124))+IF(HB107&lt;&gt;1,0,($B124=GX124)+($D124=GX124)),"")</f>
        <v/>
      </c>
      <c r="HI124" s="221"/>
      <c r="HJ124" s="187" t="str">
        <f>IF(HI124="","",VLOOKUP(HI124,Language!$D$5:$E$100,2,0))</f>
        <v/>
      </c>
      <c r="HK124" s="223"/>
      <c r="HL124" s="187" t="str">
        <f>IF(HK124="","",VLOOKUP(HK124,Language!$D$5:$E$100,2,0))</f>
        <v/>
      </c>
      <c r="HM124" s="222"/>
      <c r="HN124" s="222"/>
      <c r="HO124" s="188" t="str">
        <f>IF(($F124&lt;&gt;"")*($G124&lt;&gt;"")*(HM124&lt;&gt;"")*(HN124&lt;&gt;""),IF(OR(HT124&lt;&gt;2,COUNTIF($B124:$D124,HI124)=0,COUNTIF($B124:$D124,HK124)=0),"0",((HI124=$B124)*$F124+(HI124=$D124)*$G124&gt;(HK124=$B124)*$F124+(HK124=$D124)*$G124)*(HM124&gt;HN124)+((HI124=$B124)*$F124+(HI124=$D124)*$G124=(HK124=$B124)*$F124+(HK124=$D124)*$G124)*(HM124=HN124)+((HI124=$B124)*$F124+(HI124=$D124)*$G124&lt;(HK124=$B124)*$F124+(HK124=$D124)*$G124)*(HM124&lt;HN124)),"")</f>
        <v/>
      </c>
      <c r="HP124" s="243">
        <f>COUNTIF(HI$124:HI$126,HI124)+COUNTIF(HK$124:HK$126,HI124)</f>
        <v>0</v>
      </c>
      <c r="HQ124" s="188" t="str">
        <f>IF((HO124&lt;&gt;""),IF(OR($F124&lt;&gt;$G124,PrSettings!$M$4="●"),((HI124=$B124)*$F124+(HI124=$D124)*$G124-(HK124=$B124)*$F124-(HK124=$D124)*$G124=(HM124-HN124))*(HO124=1),0),"")</f>
        <v/>
      </c>
      <c r="HR124" s="188" t="str">
        <f>IF((HQ124&lt;&gt;""),IF(HQ124=0,0,((HI124=$B124)*$F124+(HI124=$D124)*$G124=HM124)*((HK124=$B124)*$F124+(HK124=$D124)*$G124=HN124)),"")</f>
        <v/>
      </c>
      <c r="HS124" s="188" t="str">
        <f>IF(HO124&lt;&gt;"",IF(OR(HT124&lt;&gt;2,COUNTIF($B124:$D124,HI124)=0,COUNTIF($B124:$D124,HK124)=0),0,IF(ABS((HI124=$B124)*$F124+(HI124=$D124)*$G124-(HK124=$B124)*$F124-(HK124=$D124)*$G124)&gt;=PrSettings!$M$7,(ABS((HI124=$B124)*$F124+(HI124=$D124)*$G124-(HK124=$B124)*$F124-(HK124=$D124)*$G124-HM124+HN124)&lt;=1)*1,IF(AND(HO124,$F124=$G124,(HI124=$B124)*$F124+(HI124=$D124)*$G124&gt;=PrSettings!$M$6),(ABS(HM124-(HI124=$B124)*$F124-(HI124=$D124)*$G124)&lt;=1)*1,IF(AND(HO124,(HI124=$B124)*$F124+(HI124=$D124)*$G124+(HK124=$B124)*$F124+(HK124=$D124)*$G124&gt;=PrSettings!$M$8),(ABS(HM124-(HI124=$B124)*$F124-(HI124=$D124)*$G124)+ABS(HN124-(HK124=$B124)*$F124-(HK124=$D124)*$G124)&lt;=1)*1,"")))),"")</f>
        <v/>
      </c>
      <c r="HT124" s="305" t="str">
        <f>IF(($C124&amp;$E124&lt;&gt;"")*(HI124&amp;HK124&lt;&gt;""),IF(HP124&lt;&gt;1,0,($B124=HI124)+($D124=HI124))+IF(HO107&lt;&gt;1,0,($B124=HK124)+($D124=HK124)),"")</f>
        <v/>
      </c>
      <c r="HV124" s="221"/>
      <c r="HW124" s="187" t="str">
        <f>IF(HV124="","",VLOOKUP(HV124,Language!$D$5:$E$100,2,0))</f>
        <v/>
      </c>
      <c r="HX124" s="223"/>
      <c r="HY124" s="187" t="str">
        <f>IF(HX124="","",VLOOKUP(HX124,Language!$D$5:$E$100,2,0))</f>
        <v/>
      </c>
      <c r="HZ124" s="222"/>
      <c r="IA124" s="222"/>
      <c r="IB124" s="188" t="str">
        <f>IF(($F124&lt;&gt;"")*($G124&lt;&gt;"")*(HZ124&lt;&gt;"")*(IA124&lt;&gt;""),IF(OR(IG124&lt;&gt;2,COUNTIF($B124:$D124,HV124)=0,COUNTIF($B124:$D124,HX124)=0),"0",((HV124=$B124)*$F124+(HV124=$D124)*$G124&gt;(HX124=$B124)*$F124+(HX124=$D124)*$G124)*(HZ124&gt;IA124)+((HV124=$B124)*$F124+(HV124=$D124)*$G124=(HX124=$B124)*$F124+(HX124=$D124)*$G124)*(HZ124=IA124)+((HV124=$B124)*$F124+(HV124=$D124)*$G124&lt;(HX124=$B124)*$F124+(HX124=$D124)*$G124)*(HZ124&lt;IA124)),"")</f>
        <v/>
      </c>
      <c r="IC124" s="243">
        <f>COUNTIF(HV$124:HV$126,HV124)+COUNTIF(HX$124:HX$126,HV124)</f>
        <v>0</v>
      </c>
      <c r="ID124" s="188" t="str">
        <f>IF((IB124&lt;&gt;""),IF(OR($F124&lt;&gt;$G124,PrSettings!$M$4="●"),((HV124=$B124)*$F124+(HV124=$D124)*$G124-(HX124=$B124)*$F124-(HX124=$D124)*$G124=(HZ124-IA124))*(IB124=1),0),"")</f>
        <v/>
      </c>
      <c r="IE124" s="188" t="str">
        <f>IF((ID124&lt;&gt;""),IF(ID124=0,0,((HV124=$B124)*$F124+(HV124=$D124)*$G124=HZ124)*((HX124=$B124)*$F124+(HX124=$D124)*$G124=IA124)),"")</f>
        <v/>
      </c>
      <c r="IF124" s="188" t="str">
        <f>IF(IB124&lt;&gt;"",IF(OR(IG124&lt;&gt;2,COUNTIF($B124:$D124,HV124)=0,COUNTIF($B124:$D124,HX124)=0),0,IF(ABS((HV124=$B124)*$F124+(HV124=$D124)*$G124-(HX124=$B124)*$F124-(HX124=$D124)*$G124)&gt;=PrSettings!$M$7,(ABS((HV124=$B124)*$F124+(HV124=$D124)*$G124-(HX124=$B124)*$F124-(HX124=$D124)*$G124-HZ124+IA124)&lt;=1)*1,IF(AND(IB124,$F124=$G124,(HV124=$B124)*$F124+(HV124=$D124)*$G124&gt;=PrSettings!$M$6),(ABS(HZ124-(HV124=$B124)*$F124-(HV124=$D124)*$G124)&lt;=1)*1,IF(AND(IB124,(HV124=$B124)*$F124+(HV124=$D124)*$G124+(HX124=$B124)*$F124+(HX124=$D124)*$G124&gt;=PrSettings!$M$8),(ABS(HZ124-(HV124=$B124)*$F124-(HV124=$D124)*$G124)+ABS(IA124-(HX124=$B124)*$F124-(HX124=$D124)*$G124)&lt;=1)*1,"")))),"")</f>
        <v/>
      </c>
      <c r="IG124" s="305" t="str">
        <f>IF(($C124&amp;$E124&lt;&gt;"")*(HV124&amp;HX124&lt;&gt;""),IF(IC124&lt;&gt;1,0,($B124=HV124)+($D124=HV124))+IF(IB107&lt;&gt;1,0,($B124=HX124)+($D124=HX124)),"")</f>
        <v/>
      </c>
      <c r="II124" s="221"/>
      <c r="IJ124" s="187" t="str">
        <f>IF(II124="","",VLOOKUP(II124,Language!$D$5:$E$100,2,0))</f>
        <v/>
      </c>
      <c r="IK124" s="223"/>
      <c r="IL124" s="187" t="str">
        <f>IF(IK124="","",VLOOKUP(IK124,Language!$D$5:$E$100,2,0))</f>
        <v/>
      </c>
      <c r="IM124" s="222"/>
      <c r="IN124" s="222"/>
      <c r="IO124" s="188" t="str">
        <f>IF(($F124&lt;&gt;"")*($G124&lt;&gt;"")*(IM124&lt;&gt;"")*(IN124&lt;&gt;""),IF(OR(IT124&lt;&gt;2,COUNTIF($B124:$D124,II124)=0,COUNTIF($B124:$D124,IK124)=0),"0",((II124=$B124)*$F124+(II124=$D124)*$G124&gt;(IK124=$B124)*$F124+(IK124=$D124)*$G124)*(IM124&gt;IN124)+((II124=$B124)*$F124+(II124=$D124)*$G124=(IK124=$B124)*$F124+(IK124=$D124)*$G124)*(IM124=IN124)+((II124=$B124)*$F124+(II124=$D124)*$G124&lt;(IK124=$B124)*$F124+(IK124=$D124)*$G124)*(IM124&lt;IN124)),"")</f>
        <v/>
      </c>
      <c r="IP124" s="243">
        <f>COUNTIF(II$124:II$126,II124)+COUNTIF(IK$124:IK$126,II124)</f>
        <v>0</v>
      </c>
      <c r="IQ124" s="188" t="str">
        <f>IF((IO124&lt;&gt;""),IF(OR($F124&lt;&gt;$G124,PrSettings!$M$4="●"),((II124=$B124)*$F124+(II124=$D124)*$G124-(IK124=$B124)*$F124-(IK124=$D124)*$G124=(IM124-IN124))*(IO124=1),0),"")</f>
        <v/>
      </c>
      <c r="IR124" s="188" t="str">
        <f>IF((IQ124&lt;&gt;""),IF(IQ124=0,0,((II124=$B124)*$F124+(II124=$D124)*$G124=IM124)*((IK124=$B124)*$F124+(IK124=$D124)*$G124=IN124)),"")</f>
        <v/>
      </c>
      <c r="IS124" s="188" t="str">
        <f>IF(IO124&lt;&gt;"",IF(OR(IT124&lt;&gt;2,COUNTIF($B124:$D124,II124)=0,COUNTIF($B124:$D124,IK124)=0),0,IF(ABS((II124=$B124)*$F124+(II124=$D124)*$G124-(IK124=$B124)*$F124-(IK124=$D124)*$G124)&gt;=PrSettings!$M$7,(ABS((II124=$B124)*$F124+(II124=$D124)*$G124-(IK124=$B124)*$F124-(IK124=$D124)*$G124-IM124+IN124)&lt;=1)*1,IF(AND(IO124,$F124=$G124,(II124=$B124)*$F124+(II124=$D124)*$G124&gt;=PrSettings!$M$6),(ABS(IM124-(II124=$B124)*$F124-(II124=$D124)*$G124)&lt;=1)*1,IF(AND(IO124,(II124=$B124)*$F124+(II124=$D124)*$G124+(IK124=$B124)*$F124+(IK124=$D124)*$G124&gt;=PrSettings!$M$8),(ABS(IM124-(II124=$B124)*$F124-(II124=$D124)*$G124)+ABS(IN124-(IK124=$B124)*$F124-(IK124=$D124)*$G124)&lt;=1)*1,"")))),"")</f>
        <v/>
      </c>
      <c r="IT124" s="305" t="str">
        <f>IF(($C124&amp;$E124&lt;&gt;"")*(II124&amp;IK124&lt;&gt;""),IF(IP124&lt;&gt;1,0,($B124=II124)+($D124=II124))+IF(IO107&lt;&gt;1,0,($B124=IK124)+($D124=IK124)),"")</f>
        <v/>
      </c>
      <c r="IV124" s="221"/>
      <c r="IW124" s="187" t="str">
        <f>IF(IV124="","",VLOOKUP(IV124,Language!$D$5:$E$100,2,0))</f>
        <v/>
      </c>
      <c r="IX124" s="223"/>
      <c r="IY124" s="187" t="str">
        <f>IF(IX124="","",VLOOKUP(IX124,Language!$D$5:$E$100,2,0))</f>
        <v/>
      </c>
      <c r="IZ124" s="222"/>
      <c r="JA124" s="222"/>
      <c r="JB124" s="188" t="str">
        <f>IF(($F124&lt;&gt;"")*($G124&lt;&gt;"")*(IZ124&lt;&gt;"")*(JA124&lt;&gt;""),IF(OR(JG124&lt;&gt;2,COUNTIF($B124:$D124,IV124)=0,COUNTIF($B124:$D124,IX124)=0),"0",((IV124=$B124)*$F124+(IV124=$D124)*$G124&gt;(IX124=$B124)*$F124+(IX124=$D124)*$G124)*(IZ124&gt;JA124)+((IV124=$B124)*$F124+(IV124=$D124)*$G124=(IX124=$B124)*$F124+(IX124=$D124)*$G124)*(IZ124=JA124)+((IV124=$B124)*$F124+(IV124=$D124)*$G124&lt;(IX124=$B124)*$F124+(IX124=$D124)*$G124)*(IZ124&lt;JA124)),"")</f>
        <v/>
      </c>
      <c r="JC124" s="243">
        <f>COUNTIF(IV$124:IV$126,IV124)+COUNTIF(IX$124:IX$126,IV124)</f>
        <v>0</v>
      </c>
      <c r="JD124" s="188" t="str">
        <f>IF((JB124&lt;&gt;""),IF(OR($F124&lt;&gt;$G124,PrSettings!$M$4="●"),((IV124=$B124)*$F124+(IV124=$D124)*$G124-(IX124=$B124)*$F124-(IX124=$D124)*$G124=(IZ124-JA124))*(JB124=1),0),"")</f>
        <v/>
      </c>
      <c r="JE124" s="188" t="str">
        <f>IF((JD124&lt;&gt;""),IF(JD124=0,0,((IV124=$B124)*$F124+(IV124=$D124)*$G124=IZ124)*((IX124=$B124)*$F124+(IX124=$D124)*$G124=JA124)),"")</f>
        <v/>
      </c>
      <c r="JF124" s="188" t="str">
        <f>IF(JB124&lt;&gt;"",IF(OR(JG124&lt;&gt;2,COUNTIF($B124:$D124,IV124)=0,COUNTIF($B124:$D124,IX124)=0),0,IF(ABS((IV124=$B124)*$F124+(IV124=$D124)*$G124-(IX124=$B124)*$F124-(IX124=$D124)*$G124)&gt;=PrSettings!$M$7,(ABS((IV124=$B124)*$F124+(IV124=$D124)*$G124-(IX124=$B124)*$F124-(IX124=$D124)*$G124-IZ124+JA124)&lt;=1)*1,IF(AND(JB124,$F124=$G124,(IV124=$B124)*$F124+(IV124=$D124)*$G124&gt;=PrSettings!$M$6),(ABS(IZ124-(IV124=$B124)*$F124-(IV124=$D124)*$G124)&lt;=1)*1,IF(AND(JB124,(IV124=$B124)*$F124+(IV124=$D124)*$G124+(IX124=$B124)*$F124+(IX124=$D124)*$G124&gt;=PrSettings!$M$8),(ABS(IZ124-(IV124=$B124)*$F124-(IV124=$D124)*$G124)+ABS(JA124-(IX124=$B124)*$F124-(IX124=$D124)*$G124)&lt;=1)*1,"")))),"")</f>
        <v/>
      </c>
      <c r="JG124" s="305" t="str">
        <f>IF(($C124&amp;$E124&lt;&gt;"")*(IV124&amp;IX124&lt;&gt;""),IF(JC124&lt;&gt;1,0,($B124=IV124)+($D124=IV124))+IF(JB107&lt;&gt;1,0,($B124=IX124)+($D124=IX124)),"")</f>
        <v/>
      </c>
      <c r="JI124" s="221"/>
      <c r="JJ124" s="187" t="str">
        <f>IF(JI124="","",VLOOKUP(JI124,Language!$D$5:$E$100,2,0))</f>
        <v/>
      </c>
      <c r="JK124" s="223"/>
      <c r="JL124" s="187" t="str">
        <f>IF(JK124="","",VLOOKUP(JK124,Language!$D$5:$E$100,2,0))</f>
        <v/>
      </c>
      <c r="JM124" s="222"/>
      <c r="JN124" s="222"/>
      <c r="JO124" s="188" t="str">
        <f>IF(($F124&lt;&gt;"")*($G124&lt;&gt;"")*(JM124&lt;&gt;"")*(JN124&lt;&gt;""),IF(OR(JT124&lt;&gt;2,COUNTIF($B124:$D124,JI124)=0,COUNTIF($B124:$D124,JK124)=0),"0",((JI124=$B124)*$F124+(JI124=$D124)*$G124&gt;(JK124=$B124)*$F124+(JK124=$D124)*$G124)*(JM124&gt;JN124)+((JI124=$B124)*$F124+(JI124=$D124)*$G124=(JK124=$B124)*$F124+(JK124=$D124)*$G124)*(JM124=JN124)+((JI124=$B124)*$F124+(JI124=$D124)*$G124&lt;(JK124=$B124)*$F124+(JK124=$D124)*$G124)*(JM124&lt;JN124)),"")</f>
        <v/>
      </c>
      <c r="JP124" s="243">
        <f>COUNTIF(JI$124:JI$126,JI124)+COUNTIF(JK$124:JK$126,JI124)</f>
        <v>0</v>
      </c>
      <c r="JQ124" s="188" t="str">
        <f>IF((JO124&lt;&gt;""),IF(OR($F124&lt;&gt;$G124,PrSettings!$M$4="●"),((JI124=$B124)*$F124+(JI124=$D124)*$G124-(JK124=$B124)*$F124-(JK124=$D124)*$G124=(JM124-JN124))*(JO124=1),0),"")</f>
        <v/>
      </c>
      <c r="JR124" s="188" t="str">
        <f>IF((JQ124&lt;&gt;""),IF(JQ124=0,0,((JI124=$B124)*$F124+(JI124=$D124)*$G124=JM124)*((JK124=$B124)*$F124+(JK124=$D124)*$G124=JN124)),"")</f>
        <v/>
      </c>
      <c r="JS124" s="188" t="str">
        <f>IF(JO124&lt;&gt;"",IF(OR(JT124&lt;&gt;2,COUNTIF($B124:$D124,JI124)=0,COUNTIF($B124:$D124,JK124)=0),0,IF(ABS((JI124=$B124)*$F124+(JI124=$D124)*$G124-(JK124=$B124)*$F124-(JK124=$D124)*$G124)&gt;=PrSettings!$M$7,(ABS((JI124=$B124)*$F124+(JI124=$D124)*$G124-(JK124=$B124)*$F124-(JK124=$D124)*$G124-JM124+JN124)&lt;=1)*1,IF(AND(JO124,$F124=$G124,(JI124=$B124)*$F124+(JI124=$D124)*$G124&gt;=PrSettings!$M$6),(ABS(JM124-(JI124=$B124)*$F124-(JI124=$D124)*$G124)&lt;=1)*1,IF(AND(JO124,(JI124=$B124)*$F124+(JI124=$D124)*$G124+(JK124=$B124)*$F124+(JK124=$D124)*$G124&gt;=PrSettings!$M$8),(ABS(JM124-(JI124=$B124)*$F124-(JI124=$D124)*$G124)+ABS(JN124-(JK124=$B124)*$F124-(JK124=$D124)*$G124)&lt;=1)*1,"")))),"")</f>
        <v/>
      </c>
      <c r="JT124" s="305" t="str">
        <f>IF(($C124&amp;$E124&lt;&gt;"")*(JI124&amp;JK124&lt;&gt;""),IF(JP124&lt;&gt;1,0,($B124=JI124)+($D124=JI124))+IF(JO107&lt;&gt;1,0,($B124=JK124)+($D124=JK124)),"")</f>
        <v/>
      </c>
      <c r="JV124" s="221"/>
      <c r="JW124" s="187" t="str">
        <f>IF(JV124="","",VLOOKUP(JV124,Language!$D$5:$E$100,2,0))</f>
        <v/>
      </c>
      <c r="JX124" s="223"/>
      <c r="JY124" s="187" t="str">
        <f>IF(JX124="","",VLOOKUP(JX124,Language!$D$5:$E$100,2,0))</f>
        <v/>
      </c>
      <c r="JZ124" s="222"/>
      <c r="KA124" s="222"/>
      <c r="KB124" s="188" t="str">
        <f>IF(($F124&lt;&gt;"")*($G124&lt;&gt;"")*(JZ124&lt;&gt;"")*(KA124&lt;&gt;""),IF(OR(KG124&lt;&gt;2,COUNTIF($B124:$D124,JV124)=0,COUNTIF($B124:$D124,JX124)=0),"0",((JV124=$B124)*$F124+(JV124=$D124)*$G124&gt;(JX124=$B124)*$F124+(JX124=$D124)*$G124)*(JZ124&gt;KA124)+((JV124=$B124)*$F124+(JV124=$D124)*$G124=(JX124=$B124)*$F124+(JX124=$D124)*$G124)*(JZ124=KA124)+((JV124=$B124)*$F124+(JV124=$D124)*$G124&lt;(JX124=$B124)*$F124+(JX124=$D124)*$G124)*(JZ124&lt;KA124)),"")</f>
        <v/>
      </c>
      <c r="KC124" s="243">
        <f>COUNTIF(JV$124:JV$126,JV124)+COUNTIF(JX$124:JX$126,JV124)</f>
        <v>0</v>
      </c>
      <c r="KD124" s="188" t="str">
        <f>IF((KB124&lt;&gt;""),IF(OR($F124&lt;&gt;$G124,PrSettings!$M$4="●"),((JV124=$B124)*$F124+(JV124=$D124)*$G124-(JX124=$B124)*$F124-(JX124=$D124)*$G124=(JZ124-KA124))*(KB124=1),0),"")</f>
        <v/>
      </c>
      <c r="KE124" s="188" t="str">
        <f>IF((KD124&lt;&gt;""),IF(KD124=0,0,((JV124=$B124)*$F124+(JV124=$D124)*$G124=JZ124)*((JX124=$B124)*$F124+(JX124=$D124)*$G124=KA124)),"")</f>
        <v/>
      </c>
      <c r="KF124" s="188" t="str">
        <f>IF(KB124&lt;&gt;"",IF(OR(KG124&lt;&gt;2,COUNTIF($B124:$D124,JV124)=0,COUNTIF($B124:$D124,JX124)=0),0,IF(ABS((JV124=$B124)*$F124+(JV124=$D124)*$G124-(JX124=$B124)*$F124-(JX124=$D124)*$G124)&gt;=PrSettings!$M$7,(ABS((JV124=$B124)*$F124+(JV124=$D124)*$G124-(JX124=$B124)*$F124-(JX124=$D124)*$G124-JZ124+KA124)&lt;=1)*1,IF(AND(KB124,$F124=$G124,(JV124=$B124)*$F124+(JV124=$D124)*$G124&gt;=PrSettings!$M$6),(ABS(JZ124-(JV124=$B124)*$F124-(JV124=$D124)*$G124)&lt;=1)*1,IF(AND(KB124,(JV124=$B124)*$F124+(JV124=$D124)*$G124+(JX124=$B124)*$F124+(JX124=$D124)*$G124&gt;=PrSettings!$M$8),(ABS(JZ124-(JV124=$B124)*$F124-(JV124=$D124)*$G124)+ABS(KA124-(JX124=$B124)*$F124-(JX124=$D124)*$G124)&lt;=1)*1,"")))),"")</f>
        <v/>
      </c>
      <c r="KG124" s="305" t="str">
        <f>IF(($C124&amp;$E124&lt;&gt;"")*(JV124&amp;JX124&lt;&gt;""),IF(KC124&lt;&gt;1,0,($B124=JV124)+($D124=JV124))+IF(KB107&lt;&gt;1,0,($B124=JX124)+($D124=JX124)),"")</f>
        <v/>
      </c>
      <c r="KI124" s="221"/>
      <c r="KJ124" s="187" t="str">
        <f>IF(KI124="","",VLOOKUP(KI124,Language!$D$5:$E$100,2,0))</f>
        <v/>
      </c>
      <c r="KK124" s="223"/>
      <c r="KL124" s="187" t="str">
        <f>IF(KK124="","",VLOOKUP(KK124,Language!$D$5:$E$100,2,0))</f>
        <v/>
      </c>
      <c r="KM124" s="222"/>
      <c r="KN124" s="222"/>
      <c r="KO124" s="188" t="str">
        <f>IF(($F124&lt;&gt;"")*($G124&lt;&gt;"")*(KM124&lt;&gt;"")*(KN124&lt;&gt;""),IF(OR(KT124&lt;&gt;2,COUNTIF($B124:$D124,KI124)=0,COUNTIF($B124:$D124,KK124)=0),"0",((KI124=$B124)*$F124+(KI124=$D124)*$G124&gt;(KK124=$B124)*$F124+(KK124=$D124)*$G124)*(KM124&gt;KN124)+((KI124=$B124)*$F124+(KI124=$D124)*$G124=(KK124=$B124)*$F124+(KK124=$D124)*$G124)*(KM124=KN124)+((KI124=$B124)*$F124+(KI124=$D124)*$G124&lt;(KK124=$B124)*$F124+(KK124=$D124)*$G124)*(KM124&lt;KN124)),"")</f>
        <v/>
      </c>
      <c r="KP124" s="243">
        <f>COUNTIF(KI$124:KI$126,KI124)+COUNTIF(KK$124:KK$126,KI124)</f>
        <v>0</v>
      </c>
      <c r="KQ124" s="188" t="str">
        <f>IF((KO124&lt;&gt;""),IF(OR($F124&lt;&gt;$G124,PrSettings!$M$4="●"),((KI124=$B124)*$F124+(KI124=$D124)*$G124-(KK124=$B124)*$F124-(KK124=$D124)*$G124=(KM124-KN124))*(KO124=1),0),"")</f>
        <v/>
      </c>
      <c r="KR124" s="188" t="str">
        <f>IF((KQ124&lt;&gt;""),IF(KQ124=0,0,((KI124=$B124)*$F124+(KI124=$D124)*$G124=KM124)*((KK124=$B124)*$F124+(KK124=$D124)*$G124=KN124)),"")</f>
        <v/>
      </c>
      <c r="KS124" s="188" t="str">
        <f>IF(KO124&lt;&gt;"",IF(OR(KT124&lt;&gt;2,COUNTIF($B124:$D124,KI124)=0,COUNTIF($B124:$D124,KK124)=0),0,IF(ABS((KI124=$B124)*$F124+(KI124=$D124)*$G124-(KK124=$B124)*$F124-(KK124=$D124)*$G124)&gt;=PrSettings!$M$7,(ABS((KI124=$B124)*$F124+(KI124=$D124)*$G124-(KK124=$B124)*$F124-(KK124=$D124)*$G124-KM124+KN124)&lt;=1)*1,IF(AND(KO124,$F124=$G124,(KI124=$B124)*$F124+(KI124=$D124)*$G124&gt;=PrSettings!$M$6),(ABS(KM124-(KI124=$B124)*$F124-(KI124=$D124)*$G124)&lt;=1)*1,IF(AND(KO124,(KI124=$B124)*$F124+(KI124=$D124)*$G124+(KK124=$B124)*$F124+(KK124=$D124)*$G124&gt;=PrSettings!$M$8),(ABS(KM124-(KI124=$B124)*$F124-(KI124=$D124)*$G124)+ABS(KN124-(KK124=$B124)*$F124-(KK124=$D124)*$G124)&lt;=1)*1,"")))),"")</f>
        <v/>
      </c>
      <c r="KT124" s="305" t="str">
        <f>IF(($C124&amp;$E124&lt;&gt;"")*(KI124&amp;KK124&lt;&gt;""),IF(KP124&lt;&gt;1,0,($B124=KI124)+($D124=KI124))+IF(KO107&lt;&gt;1,0,($B124=KK124)+($D124=KK124)),"")</f>
        <v/>
      </c>
      <c r="KV124" s="221"/>
      <c r="KW124" s="187" t="str">
        <f>IF(KV124="","",VLOOKUP(KV124,Language!$D$5:$E$100,2,0))</f>
        <v/>
      </c>
      <c r="KX124" s="223"/>
      <c r="KY124" s="187" t="str">
        <f>IF(KX124="","",VLOOKUP(KX124,Language!$D$5:$E$100,2,0))</f>
        <v/>
      </c>
      <c r="KZ124" s="222"/>
      <c r="LA124" s="222"/>
      <c r="LB124" s="188" t="str">
        <f>IF(($F124&lt;&gt;"")*($G124&lt;&gt;"")*(KZ124&lt;&gt;"")*(LA124&lt;&gt;""),IF(OR(LG124&lt;&gt;2,COUNTIF($B124:$D124,KV124)=0,COUNTIF($B124:$D124,KX124)=0),"0",((KV124=$B124)*$F124+(KV124=$D124)*$G124&gt;(KX124=$B124)*$F124+(KX124=$D124)*$G124)*(KZ124&gt;LA124)+((KV124=$B124)*$F124+(KV124=$D124)*$G124=(KX124=$B124)*$F124+(KX124=$D124)*$G124)*(KZ124=LA124)+((KV124=$B124)*$F124+(KV124=$D124)*$G124&lt;(KX124=$B124)*$F124+(KX124=$D124)*$G124)*(KZ124&lt;LA124)),"")</f>
        <v/>
      </c>
      <c r="LC124" s="243">
        <f>COUNTIF(KV$124:KV$126,KV124)+COUNTIF(KX$124:KX$126,KV124)</f>
        <v>0</v>
      </c>
      <c r="LD124" s="188" t="str">
        <f>IF((LB124&lt;&gt;""),IF(OR($F124&lt;&gt;$G124,PrSettings!$M$4="●"),((KV124=$B124)*$F124+(KV124=$D124)*$G124-(KX124=$B124)*$F124-(KX124=$D124)*$G124=(KZ124-LA124))*(LB124=1),0),"")</f>
        <v/>
      </c>
      <c r="LE124" s="188" t="str">
        <f>IF((LD124&lt;&gt;""),IF(LD124=0,0,((KV124=$B124)*$F124+(KV124=$D124)*$G124=KZ124)*((KX124=$B124)*$F124+(KX124=$D124)*$G124=LA124)),"")</f>
        <v/>
      </c>
      <c r="LF124" s="188" t="str">
        <f>IF(LB124&lt;&gt;"",IF(OR(LG124&lt;&gt;2,COUNTIF($B124:$D124,KV124)=0,COUNTIF($B124:$D124,KX124)=0),0,IF(ABS((KV124=$B124)*$F124+(KV124=$D124)*$G124-(KX124=$B124)*$F124-(KX124=$D124)*$G124)&gt;=PrSettings!$M$7,(ABS((KV124=$B124)*$F124+(KV124=$D124)*$G124-(KX124=$B124)*$F124-(KX124=$D124)*$G124-KZ124+LA124)&lt;=1)*1,IF(AND(LB124,$F124=$G124,(KV124=$B124)*$F124+(KV124=$D124)*$G124&gt;=PrSettings!$M$6),(ABS(KZ124-(KV124=$B124)*$F124-(KV124=$D124)*$G124)&lt;=1)*1,IF(AND(LB124,(KV124=$B124)*$F124+(KV124=$D124)*$G124+(KX124=$B124)*$F124+(KX124=$D124)*$G124&gt;=PrSettings!$M$8),(ABS(KZ124-(KV124=$B124)*$F124-(KV124=$D124)*$G124)+ABS(LA124-(KX124=$B124)*$F124-(KX124=$D124)*$G124)&lt;=1)*1,"")))),"")</f>
        <v/>
      </c>
      <c r="LG124" s="305" t="str">
        <f>IF(($C124&amp;$E124&lt;&gt;"")*(KV124&amp;KX124&lt;&gt;""),IF(LC124&lt;&gt;1,0,($B124=KV124)+($D124=KV124))+IF(LB107&lt;&gt;1,0,($B124=KX124)+($D124=KX124)),"")</f>
        <v/>
      </c>
      <c r="LI124" s="221"/>
      <c r="LJ124" s="187" t="str">
        <f>IF(LI124="","",VLOOKUP(LI124,Language!$D$5:$E$100,2,0))</f>
        <v/>
      </c>
      <c r="LK124" s="223"/>
      <c r="LL124" s="187" t="str">
        <f>IF(LK124="","",VLOOKUP(LK124,Language!$D$5:$E$100,2,0))</f>
        <v/>
      </c>
      <c r="LM124" s="222"/>
      <c r="LN124" s="222"/>
      <c r="LO124" s="188" t="str">
        <f>IF(($F124&lt;&gt;"")*($G124&lt;&gt;"")*(LM124&lt;&gt;"")*(LN124&lt;&gt;""),IF(OR(LT124&lt;&gt;2,COUNTIF($B124:$D124,LI124)=0,COUNTIF($B124:$D124,LK124)=0),"0",((LI124=$B124)*$F124+(LI124=$D124)*$G124&gt;(LK124=$B124)*$F124+(LK124=$D124)*$G124)*(LM124&gt;LN124)+((LI124=$B124)*$F124+(LI124=$D124)*$G124=(LK124=$B124)*$F124+(LK124=$D124)*$G124)*(LM124=LN124)+((LI124=$B124)*$F124+(LI124=$D124)*$G124&lt;(LK124=$B124)*$F124+(LK124=$D124)*$G124)*(LM124&lt;LN124)),"")</f>
        <v/>
      </c>
      <c r="LP124" s="243">
        <f>COUNTIF(LI$124:LI$126,LI124)+COUNTIF(LK$124:LK$126,LI124)</f>
        <v>0</v>
      </c>
      <c r="LQ124" s="188" t="str">
        <f>IF((LO124&lt;&gt;""),IF(OR($F124&lt;&gt;$G124,PrSettings!$M$4="●"),((LI124=$B124)*$F124+(LI124=$D124)*$G124-(LK124=$B124)*$F124-(LK124=$D124)*$G124=(LM124-LN124))*(LO124=1),0),"")</f>
        <v/>
      </c>
      <c r="LR124" s="188" t="str">
        <f>IF((LQ124&lt;&gt;""),IF(LQ124=0,0,((LI124=$B124)*$F124+(LI124=$D124)*$G124=LM124)*((LK124=$B124)*$F124+(LK124=$D124)*$G124=LN124)),"")</f>
        <v/>
      </c>
      <c r="LS124" s="188" t="str">
        <f>IF(LO124&lt;&gt;"",IF(OR(LT124&lt;&gt;2,COUNTIF($B124:$D124,LI124)=0,COUNTIF($B124:$D124,LK124)=0),0,IF(ABS((LI124=$B124)*$F124+(LI124=$D124)*$G124-(LK124=$B124)*$F124-(LK124=$D124)*$G124)&gt;=PrSettings!$M$7,(ABS((LI124=$B124)*$F124+(LI124=$D124)*$G124-(LK124=$B124)*$F124-(LK124=$D124)*$G124-LM124+LN124)&lt;=1)*1,IF(AND(LO124,$F124=$G124,(LI124=$B124)*$F124+(LI124=$D124)*$G124&gt;=PrSettings!$M$6),(ABS(LM124-(LI124=$B124)*$F124-(LI124=$D124)*$G124)&lt;=1)*1,IF(AND(LO124,(LI124=$B124)*$F124+(LI124=$D124)*$G124+(LK124=$B124)*$F124+(LK124=$D124)*$G124&gt;=PrSettings!$M$8),(ABS(LM124-(LI124=$B124)*$F124-(LI124=$D124)*$G124)+ABS(LN124-(LK124=$B124)*$F124-(LK124=$D124)*$G124)&lt;=1)*1,"")))),"")</f>
        <v/>
      </c>
      <c r="LT124" s="305" t="str">
        <f>IF(($C124&amp;$E124&lt;&gt;"")*(LI124&amp;LK124&lt;&gt;""),IF(LP124&lt;&gt;1,0,($B124=LI124)+($D124=LI124))+IF(LO107&lt;&gt;1,0,($B124=LK124)+($D124=LK124)),"")</f>
        <v/>
      </c>
      <c r="LV124" s="221"/>
      <c r="LW124" s="187" t="str">
        <f>IF(LV124="","",VLOOKUP(LV124,Language!$D$5:$E$100,2,0))</f>
        <v/>
      </c>
      <c r="LX124" s="223"/>
      <c r="LY124" s="187" t="str">
        <f>IF(LX124="","",VLOOKUP(LX124,Language!$D$5:$E$100,2,0))</f>
        <v/>
      </c>
      <c r="LZ124" s="222"/>
      <c r="MA124" s="222"/>
      <c r="MB124" s="188" t="str">
        <f>IF(($F124&lt;&gt;"")*($G124&lt;&gt;"")*(LZ124&lt;&gt;"")*(MA124&lt;&gt;""),IF(OR(MG124&lt;&gt;2,COUNTIF($B124:$D124,LV124)=0,COUNTIF($B124:$D124,LX124)=0),"0",((LV124=$B124)*$F124+(LV124=$D124)*$G124&gt;(LX124=$B124)*$F124+(LX124=$D124)*$G124)*(LZ124&gt;MA124)+((LV124=$B124)*$F124+(LV124=$D124)*$G124=(LX124=$B124)*$F124+(LX124=$D124)*$G124)*(LZ124=MA124)+((LV124=$B124)*$F124+(LV124=$D124)*$G124&lt;(LX124=$B124)*$F124+(LX124=$D124)*$G124)*(LZ124&lt;MA124)),"")</f>
        <v/>
      </c>
      <c r="MC124" s="243">
        <f>COUNTIF(LV$124:LV$126,LV124)+COUNTIF(LX$124:LX$126,LV124)</f>
        <v>0</v>
      </c>
      <c r="MD124" s="188" t="str">
        <f>IF((MB124&lt;&gt;""),IF(OR($F124&lt;&gt;$G124,PrSettings!$M$4="●"),((LV124=$B124)*$F124+(LV124=$D124)*$G124-(LX124=$B124)*$F124-(LX124=$D124)*$G124=(LZ124-MA124))*(MB124=1),0),"")</f>
        <v/>
      </c>
      <c r="ME124" s="188" t="str">
        <f>IF((MD124&lt;&gt;""),IF(MD124=0,0,((LV124=$B124)*$F124+(LV124=$D124)*$G124=LZ124)*((LX124=$B124)*$F124+(LX124=$D124)*$G124=MA124)),"")</f>
        <v/>
      </c>
      <c r="MF124" s="188" t="str">
        <f>IF(MB124&lt;&gt;"",IF(OR(MG124&lt;&gt;2,COUNTIF($B124:$D124,LV124)=0,COUNTIF($B124:$D124,LX124)=0),0,IF(ABS((LV124=$B124)*$F124+(LV124=$D124)*$G124-(LX124=$B124)*$F124-(LX124=$D124)*$G124)&gt;=PrSettings!$M$7,(ABS((LV124=$B124)*$F124+(LV124=$D124)*$G124-(LX124=$B124)*$F124-(LX124=$D124)*$G124-LZ124+MA124)&lt;=1)*1,IF(AND(MB124,$F124=$G124,(LV124=$B124)*$F124+(LV124=$D124)*$G124&gt;=PrSettings!$M$6),(ABS(LZ124-(LV124=$B124)*$F124-(LV124=$D124)*$G124)&lt;=1)*1,IF(AND(MB124,(LV124=$B124)*$F124+(LV124=$D124)*$G124+(LX124=$B124)*$F124+(LX124=$D124)*$G124&gt;=PrSettings!$M$8),(ABS(LZ124-(LV124=$B124)*$F124-(LV124=$D124)*$G124)+ABS(MA124-(LX124=$B124)*$F124-(LX124=$D124)*$G124)&lt;=1)*1,"")))),"")</f>
        <v/>
      </c>
      <c r="MG124" s="305" t="str">
        <f>IF(($C124&amp;$E124&lt;&gt;"")*(LV124&amp;LX124&lt;&gt;""),IF(MC124&lt;&gt;1,0,($B124=LV124)+($D124=LV124))+IF(MB107&lt;&gt;1,0,($B124=LX124)+($D124=LX124)),"")</f>
        <v/>
      </c>
    </row>
    <row r="125" spans="1:345" ht="24" customHeight="1">
      <c r="B125" s="195" t="str">
        <f>Language!$E$219</f>
        <v>Final</v>
      </c>
      <c r="C125" s="196"/>
      <c r="D125" s="201"/>
      <c r="E125" s="198"/>
      <c r="F125" s="202"/>
      <c r="G125" s="203"/>
      <c r="I125" s="195" t="str">
        <f>$B125</f>
        <v>Final</v>
      </c>
      <c r="J125" s="197"/>
      <c r="K125" s="197"/>
      <c r="L125" s="198"/>
      <c r="M125" s="226"/>
      <c r="N125" s="227"/>
      <c r="O125" s="199"/>
      <c r="P125" s="199"/>
      <c r="Q125" s="210"/>
      <c r="R125" s="198"/>
      <c r="S125" s="198"/>
      <c r="T125" s="211"/>
      <c r="V125" s="195" t="str">
        <f>$B125</f>
        <v>Final</v>
      </c>
      <c r="W125" s="197"/>
      <c r="X125" s="197"/>
      <c r="Y125" s="198"/>
      <c r="Z125" s="226"/>
      <c r="AA125" s="227"/>
      <c r="AB125" s="199"/>
      <c r="AC125" s="199"/>
      <c r="AD125" s="210"/>
      <c r="AE125" s="198"/>
      <c r="AF125" s="198"/>
      <c r="AG125" s="211"/>
      <c r="AI125" s="195" t="str">
        <f>$B125</f>
        <v>Final</v>
      </c>
      <c r="AJ125" s="197"/>
      <c r="AK125" s="197"/>
      <c r="AL125" s="198"/>
      <c r="AM125" s="226"/>
      <c r="AN125" s="227"/>
      <c r="AO125" s="199"/>
      <c r="AP125" s="199"/>
      <c r="AQ125" s="210"/>
      <c r="AR125" s="198"/>
      <c r="AS125" s="198"/>
      <c r="AT125" s="211"/>
      <c r="AV125" s="195" t="str">
        <f>$B125</f>
        <v>Final</v>
      </c>
      <c r="AW125" s="197"/>
      <c r="AX125" s="197"/>
      <c r="AY125" s="198"/>
      <c r="AZ125" s="226"/>
      <c r="BA125" s="227"/>
      <c r="BB125" s="199"/>
      <c r="BC125" s="199"/>
      <c r="BD125" s="210"/>
      <c r="BE125" s="198"/>
      <c r="BF125" s="198"/>
      <c r="BG125" s="211"/>
      <c r="BI125" s="195" t="str">
        <f>$B125</f>
        <v>Final</v>
      </c>
      <c r="BJ125" s="197"/>
      <c r="BK125" s="197"/>
      <c r="BL125" s="198"/>
      <c r="BM125" s="226"/>
      <c r="BN125" s="227"/>
      <c r="BO125" s="199"/>
      <c r="BP125" s="199"/>
      <c r="BQ125" s="210"/>
      <c r="BR125" s="198"/>
      <c r="BS125" s="198"/>
      <c r="BT125" s="211"/>
      <c r="BV125" s="195" t="str">
        <f>$B125</f>
        <v>Final</v>
      </c>
      <c r="BW125" s="197"/>
      <c r="BX125" s="197"/>
      <c r="BY125" s="198"/>
      <c r="BZ125" s="226"/>
      <c r="CA125" s="227"/>
      <c r="CB125" s="199"/>
      <c r="CC125" s="199"/>
      <c r="CD125" s="210"/>
      <c r="CE125" s="198"/>
      <c r="CF125" s="198"/>
      <c r="CG125" s="211"/>
      <c r="CI125" s="195" t="str">
        <f>$B125</f>
        <v>Final</v>
      </c>
      <c r="CJ125" s="197"/>
      <c r="CK125" s="197"/>
      <c r="CL125" s="198"/>
      <c r="CM125" s="226"/>
      <c r="CN125" s="227"/>
      <c r="CO125" s="199"/>
      <c r="CP125" s="199"/>
      <c r="CQ125" s="210"/>
      <c r="CR125" s="198"/>
      <c r="CS125" s="198"/>
      <c r="CT125" s="211"/>
      <c r="CV125" s="195" t="str">
        <f>$B125</f>
        <v>Final</v>
      </c>
      <c r="CW125" s="197"/>
      <c r="CX125" s="197"/>
      <c r="CY125" s="198"/>
      <c r="CZ125" s="226"/>
      <c r="DA125" s="227"/>
      <c r="DB125" s="199"/>
      <c r="DC125" s="199"/>
      <c r="DD125" s="210"/>
      <c r="DE125" s="198"/>
      <c r="DF125" s="198"/>
      <c r="DG125" s="211"/>
      <c r="DI125" s="195" t="str">
        <f>$B125</f>
        <v>Final</v>
      </c>
      <c r="DJ125" s="197"/>
      <c r="DK125" s="197"/>
      <c r="DL125" s="198"/>
      <c r="DM125" s="226"/>
      <c r="DN125" s="227"/>
      <c r="DO125" s="199"/>
      <c r="DP125" s="199"/>
      <c r="DQ125" s="210"/>
      <c r="DR125" s="198"/>
      <c r="DS125" s="198"/>
      <c r="DT125" s="211"/>
      <c r="DV125" s="195" t="str">
        <f>$B125</f>
        <v>Final</v>
      </c>
      <c r="DW125" s="197"/>
      <c r="DX125" s="197"/>
      <c r="DY125" s="198"/>
      <c r="DZ125" s="226"/>
      <c r="EA125" s="227"/>
      <c r="EB125" s="199"/>
      <c r="EC125" s="199"/>
      <c r="ED125" s="210"/>
      <c r="EE125" s="198"/>
      <c r="EF125" s="198"/>
      <c r="EG125" s="211"/>
      <c r="EI125" s="195" t="str">
        <f>$B125</f>
        <v>Final</v>
      </c>
      <c r="EJ125" s="197"/>
      <c r="EK125" s="197"/>
      <c r="EL125" s="198"/>
      <c r="EM125" s="226"/>
      <c r="EN125" s="227"/>
      <c r="EO125" s="199"/>
      <c r="EP125" s="199"/>
      <c r="EQ125" s="210"/>
      <c r="ER125" s="198"/>
      <c r="ES125" s="198"/>
      <c r="ET125" s="211"/>
      <c r="EV125" s="195" t="str">
        <f>$B125</f>
        <v>Final</v>
      </c>
      <c r="EW125" s="197"/>
      <c r="EX125" s="197"/>
      <c r="EY125" s="198"/>
      <c r="EZ125" s="226"/>
      <c r="FA125" s="227"/>
      <c r="FB125" s="199"/>
      <c r="FC125" s="199"/>
      <c r="FD125" s="210"/>
      <c r="FE125" s="198"/>
      <c r="FF125" s="198"/>
      <c r="FG125" s="211"/>
      <c r="FI125" s="195" t="str">
        <f>$B125</f>
        <v>Final</v>
      </c>
      <c r="FJ125" s="197"/>
      <c r="FK125" s="197"/>
      <c r="FL125" s="198"/>
      <c r="FM125" s="226"/>
      <c r="FN125" s="227"/>
      <c r="FO125" s="199"/>
      <c r="FP125" s="199"/>
      <c r="FQ125" s="210"/>
      <c r="FR125" s="198"/>
      <c r="FS125" s="198"/>
      <c r="FT125" s="211"/>
      <c r="FV125" s="195" t="str">
        <f>$B125</f>
        <v>Final</v>
      </c>
      <c r="FW125" s="197"/>
      <c r="FX125" s="197"/>
      <c r="FY125" s="198"/>
      <c r="FZ125" s="226"/>
      <c r="GA125" s="227"/>
      <c r="GB125" s="199"/>
      <c r="GC125" s="199"/>
      <c r="GD125" s="210"/>
      <c r="GE125" s="198"/>
      <c r="GF125" s="198"/>
      <c r="GG125" s="211"/>
      <c r="GI125" s="195" t="str">
        <f>$B125</f>
        <v>Final</v>
      </c>
      <c r="GJ125" s="197"/>
      <c r="GK125" s="197"/>
      <c r="GL125" s="198"/>
      <c r="GM125" s="226"/>
      <c r="GN125" s="227"/>
      <c r="GO125" s="199"/>
      <c r="GP125" s="199"/>
      <c r="GQ125" s="210"/>
      <c r="GR125" s="198"/>
      <c r="GS125" s="198"/>
      <c r="GT125" s="211"/>
      <c r="GV125" s="195" t="str">
        <f>$B125</f>
        <v>Final</v>
      </c>
      <c r="GW125" s="197"/>
      <c r="GX125" s="197"/>
      <c r="GY125" s="198"/>
      <c r="GZ125" s="226"/>
      <c r="HA125" s="227"/>
      <c r="HB125" s="199"/>
      <c r="HC125" s="199"/>
      <c r="HD125" s="210"/>
      <c r="HE125" s="198"/>
      <c r="HF125" s="198"/>
      <c r="HG125" s="211"/>
      <c r="HI125" s="195" t="str">
        <f>$B125</f>
        <v>Final</v>
      </c>
      <c r="HJ125" s="197"/>
      <c r="HK125" s="197"/>
      <c r="HL125" s="198"/>
      <c r="HM125" s="226"/>
      <c r="HN125" s="227"/>
      <c r="HO125" s="199"/>
      <c r="HP125" s="199"/>
      <c r="HQ125" s="210"/>
      <c r="HR125" s="198"/>
      <c r="HS125" s="198"/>
      <c r="HT125" s="211"/>
      <c r="HV125" s="195" t="str">
        <f>$B125</f>
        <v>Final</v>
      </c>
      <c r="HW125" s="197"/>
      <c r="HX125" s="197"/>
      <c r="HY125" s="198"/>
      <c r="HZ125" s="226"/>
      <c r="IA125" s="227"/>
      <c r="IB125" s="199"/>
      <c r="IC125" s="199"/>
      <c r="ID125" s="210"/>
      <c r="IE125" s="198"/>
      <c r="IF125" s="198"/>
      <c r="IG125" s="211"/>
      <c r="II125" s="195" t="str">
        <f>$B125</f>
        <v>Final</v>
      </c>
      <c r="IJ125" s="197"/>
      <c r="IK125" s="197"/>
      <c r="IL125" s="198"/>
      <c r="IM125" s="226"/>
      <c r="IN125" s="227"/>
      <c r="IO125" s="199"/>
      <c r="IP125" s="199"/>
      <c r="IQ125" s="210"/>
      <c r="IR125" s="198"/>
      <c r="IS125" s="198"/>
      <c r="IT125" s="211"/>
      <c r="IV125" s="195" t="str">
        <f>$B125</f>
        <v>Final</v>
      </c>
      <c r="IW125" s="197"/>
      <c r="IX125" s="197"/>
      <c r="IY125" s="198"/>
      <c r="IZ125" s="226"/>
      <c r="JA125" s="227"/>
      <c r="JB125" s="199"/>
      <c r="JC125" s="199"/>
      <c r="JD125" s="210"/>
      <c r="JE125" s="198"/>
      <c r="JF125" s="198"/>
      <c r="JG125" s="211"/>
      <c r="JI125" s="195" t="str">
        <f>$B125</f>
        <v>Final</v>
      </c>
      <c r="JJ125" s="197"/>
      <c r="JK125" s="197"/>
      <c r="JL125" s="198"/>
      <c r="JM125" s="226"/>
      <c r="JN125" s="227"/>
      <c r="JO125" s="199"/>
      <c r="JP125" s="199"/>
      <c r="JQ125" s="210"/>
      <c r="JR125" s="198"/>
      <c r="JS125" s="198"/>
      <c r="JT125" s="211"/>
      <c r="JV125" s="195" t="str">
        <f>$B125</f>
        <v>Final</v>
      </c>
      <c r="JW125" s="197"/>
      <c r="JX125" s="197"/>
      <c r="JY125" s="198"/>
      <c r="JZ125" s="226"/>
      <c r="KA125" s="227"/>
      <c r="KB125" s="199"/>
      <c r="KC125" s="199"/>
      <c r="KD125" s="210"/>
      <c r="KE125" s="198"/>
      <c r="KF125" s="198"/>
      <c r="KG125" s="211"/>
      <c r="KI125" s="195" t="str">
        <f>$B125</f>
        <v>Final</v>
      </c>
      <c r="KJ125" s="197"/>
      <c r="KK125" s="197"/>
      <c r="KL125" s="198"/>
      <c r="KM125" s="226"/>
      <c r="KN125" s="227"/>
      <c r="KO125" s="199"/>
      <c r="KP125" s="199"/>
      <c r="KQ125" s="210"/>
      <c r="KR125" s="198"/>
      <c r="KS125" s="198"/>
      <c r="KT125" s="211"/>
      <c r="KV125" s="195" t="str">
        <f>$B125</f>
        <v>Final</v>
      </c>
      <c r="KW125" s="197"/>
      <c r="KX125" s="197"/>
      <c r="KY125" s="198"/>
      <c r="KZ125" s="226"/>
      <c r="LA125" s="227"/>
      <c r="LB125" s="199"/>
      <c r="LC125" s="199"/>
      <c r="LD125" s="210"/>
      <c r="LE125" s="198"/>
      <c r="LF125" s="198"/>
      <c r="LG125" s="211"/>
      <c r="LI125" s="195" t="str">
        <f>$B125</f>
        <v>Final</v>
      </c>
      <c r="LJ125" s="197"/>
      <c r="LK125" s="197"/>
      <c r="LL125" s="198"/>
      <c r="LM125" s="226"/>
      <c r="LN125" s="227"/>
      <c r="LO125" s="199"/>
      <c r="LP125" s="199"/>
      <c r="LQ125" s="210"/>
      <c r="LR125" s="198"/>
      <c r="LS125" s="198"/>
      <c r="LT125" s="211"/>
      <c r="LV125" s="195" t="str">
        <f>$B125</f>
        <v>Final</v>
      </c>
      <c r="LW125" s="197"/>
      <c r="LX125" s="197"/>
      <c r="LY125" s="198"/>
      <c r="LZ125" s="226"/>
      <c r="MA125" s="227"/>
      <c r="MB125" s="199"/>
      <c r="MC125" s="199"/>
      <c r="MD125" s="210"/>
      <c r="ME125" s="198"/>
      <c r="MF125" s="198"/>
      <c r="MG125" s="211"/>
    </row>
    <row r="126" spans="1:345" ht="16.5" thickBot="1">
      <c r="B126" s="191" t="str">
        <f>IF(C126="","",INDEX(Groups!$C$7:$C$65,MATCH(C126,Groups!$D$7:$D$65,0)))</f>
        <v/>
      </c>
      <c r="C126" s="192" t="str">
        <f>'World Cup'!$L$98</f>
        <v/>
      </c>
      <c r="D126" s="193" t="str">
        <f>IF(E126="","",INDEX(Groups!$C$7:$C$65,MATCH(E126,Groups!$D$7:$D$65,0)))</f>
        <v/>
      </c>
      <c r="E126" s="194" t="str">
        <f>'World Cup'!$N$98</f>
        <v/>
      </c>
      <c r="F126" s="296" t="str">
        <f>IF(AND('World Cup'!$L$99&lt;&gt;"",'World Cup'!$N$99&lt;&gt;""),'World Cup'!$L$99+IF(AND('World Cup'!$L$101&lt;&gt;"",'World Cup'!$N$101&lt;&gt;"",'World Cup'!$L$99='World Cup'!$N$99),'World Cup'!$L$101,0),"")</f>
        <v/>
      </c>
      <c r="G126" s="297" t="str">
        <f>IF(AND('World Cup'!$L$99&lt;&gt;"",'World Cup'!$N$99&lt;&gt;""),'World Cup'!$N$99+IF(AND('World Cup'!$L$101&lt;&gt;"",'World Cup'!$N$101&lt;&gt;"",'World Cup'!$L$99='World Cup'!$N$99),'World Cup'!$N$101,0),"")</f>
        <v/>
      </c>
      <c r="I126" s="224"/>
      <c r="J126" s="192" t="str">
        <f>IF(I126="","",VLOOKUP(I126,Language!$D$5:$E$100,2,0))</f>
        <v/>
      </c>
      <c r="K126" s="225"/>
      <c r="L126" s="192" t="str">
        <f>IF(K126="","",VLOOKUP(K126,Language!$D$5:$E$100,2,0))</f>
        <v/>
      </c>
      <c r="M126" s="228"/>
      <c r="N126" s="228"/>
      <c r="O126" s="193" t="str">
        <f>IF(($F126&lt;&gt;"")*($G126&lt;&gt;"")*(M126&lt;&gt;"")*(N126&lt;&gt;""),IF(OR(T126&lt;&gt;2,COUNTIF($B126:$D126,I126)=0,COUNTIF($B126:$D126,K126)=0),"0",((I126=$B126)*$F126+(I126=$D126)*$G126&gt;(K126=$B126)*$F126+(K126=$D126)*$G126)*(M126&gt;N126)+((I126=$B126)*$F126+(I126=$D126)*$G126=(K126=$B126)*$F126+(K126=$D126)*$G126)*(M126=N126)+((I126=$B126)*$F126+(I126=$D126)*$G126&lt;(K126=$B126)*$F126+(K126=$D126)*$G126)*(M126&lt;N126)),"")</f>
        <v/>
      </c>
      <c r="P126" s="306">
        <f>COUNTIF(I$124:I$126,I126)+COUNTIF(K$124:K$126,I126)</f>
        <v>0</v>
      </c>
      <c r="Q126" s="193" t="str">
        <f>IF((O126&lt;&gt;""),IF(OR($F126&lt;&gt;$G126,PrSettings!$M$4="●"),((I126=$B126)*$F126+(I126=$D126)*$G126-(K126=$B126)*$F126-(K126=$D126)*$G126=(M126-N126))*(O126=1),0),"")</f>
        <v/>
      </c>
      <c r="R126" s="193" t="str">
        <f>IF((Q126&lt;&gt;""),IF(Q126=0,0,((I126=$B126)*$F126+(I126=$D126)*$G126=M126)*((K126=$B126)*$F126+(K126=$D126)*$G126=N126)),"")</f>
        <v/>
      </c>
      <c r="S126" s="193" t="str">
        <f>IF(O126&lt;&gt;"",IF(OR(T126&lt;&gt;2,COUNTIF($B126:$D126,I126)=0,COUNTIF($B126:$D126,K126)=0),0,IF(ABS((I126=$B126)*$F126+(I126=$D126)*$G126-(K126=$B126)*$F126-(K126=$D126)*$G126)&gt;=PrSettings!$M$7,(ABS((I126=$B126)*$F126+(I126=$D126)*$G126-(K126=$B126)*$F126-(K126=$D126)*$G126-M126+N126)&lt;=1)*1,IF(AND(O126,$F126=$G126,(I126=$B126)*$F126+(I126=$D126)*$G126&gt;=PrSettings!$M$6),(ABS(M126-(I126=$B126)*$F126-(I126=$D126)*$G126)&lt;=1)*1,IF(AND(O126,(I126=$B126)*$F126+(I126=$D126)*$G126+(K126=$B126)*$F126+(K126=$D126)*$G126&gt;=PrSettings!$M$8),(ABS(M126-(I126=$B126)*$F126-(I126=$D126)*$G126)+ABS(N126-(K126=$B126)*$F126-(K126=$D126)*$G126)&lt;=1)*1,"")))),"")</f>
        <v/>
      </c>
      <c r="T126" s="326" t="str">
        <f>IF(($C126&amp;$E126&lt;&gt;"")*(I126&amp;K126&lt;&gt;""),IF(P126&lt;&gt;1,0,($B126=I126)+($D126=I126))+IF(O108&lt;&gt;1,0,($B126=K126)+($D126=K126)),"")</f>
        <v/>
      </c>
      <c r="V126" s="224"/>
      <c r="W126" s="192" t="str">
        <f>IF(V126="","",VLOOKUP(V126,Language!$D$5:$E$100,2,0))</f>
        <v/>
      </c>
      <c r="X126" s="225"/>
      <c r="Y126" s="192" t="str">
        <f>IF(X126="","",VLOOKUP(X126,Language!$D$5:$E$100,2,0))</f>
        <v/>
      </c>
      <c r="Z126" s="228"/>
      <c r="AA126" s="228"/>
      <c r="AB126" s="193" t="str">
        <f>IF(($F126&lt;&gt;"")*($G126&lt;&gt;"")*(Z126&lt;&gt;"")*(AA126&lt;&gt;""),IF(OR(AG126&lt;&gt;2,COUNTIF($B126:$D126,V126)=0,COUNTIF($B126:$D126,X126)=0),"0",((V126=$B126)*$F126+(V126=$D126)*$G126&gt;(X126=$B126)*$F126+(X126=$D126)*$G126)*(Z126&gt;AA126)+((V126=$B126)*$F126+(V126=$D126)*$G126=(X126=$B126)*$F126+(X126=$D126)*$G126)*(Z126=AA126)+((V126=$B126)*$F126+(V126=$D126)*$G126&lt;(X126=$B126)*$F126+(X126=$D126)*$G126)*(Z126&lt;AA126)),"")</f>
        <v/>
      </c>
      <c r="AC126" s="306">
        <f>COUNTIF(V$124:V$126,V126)+COUNTIF(X$124:X$126,V126)</f>
        <v>0</v>
      </c>
      <c r="AD126" s="193" t="str">
        <f>IF((AB126&lt;&gt;""),IF(OR($F126&lt;&gt;$G126,PrSettings!$M$4="●"),((V126=$B126)*$F126+(V126=$D126)*$G126-(X126=$B126)*$F126-(X126=$D126)*$G126=(Z126-AA126))*(AB126=1),0),"")</f>
        <v/>
      </c>
      <c r="AE126" s="193" t="str">
        <f>IF((AD126&lt;&gt;""),IF(AD126=0,0,((V126=$B126)*$F126+(V126=$D126)*$G126=Z126)*((X126=$B126)*$F126+(X126=$D126)*$G126=AA126)),"")</f>
        <v/>
      </c>
      <c r="AF126" s="193" t="str">
        <f>IF(AB126&lt;&gt;"",IF(OR(AG126&lt;&gt;2,COUNTIF($B126:$D126,V126)=0,COUNTIF($B126:$D126,X126)=0),0,IF(ABS((V126=$B126)*$F126+(V126=$D126)*$G126-(X126=$B126)*$F126-(X126=$D126)*$G126)&gt;=PrSettings!$M$7,(ABS((V126=$B126)*$F126+(V126=$D126)*$G126-(X126=$B126)*$F126-(X126=$D126)*$G126-Z126+AA126)&lt;=1)*1,IF(AND(AB126,$F126=$G126,(V126=$B126)*$F126+(V126=$D126)*$G126&gt;=PrSettings!$M$6),(ABS(Z126-(V126=$B126)*$F126-(V126=$D126)*$G126)&lt;=1)*1,IF(AND(AB126,(V126=$B126)*$F126+(V126=$D126)*$G126+(X126=$B126)*$F126+(X126=$D126)*$G126&gt;=PrSettings!$M$8),(ABS(Z126-(V126=$B126)*$F126-(V126=$D126)*$G126)+ABS(AA126-(X126=$B126)*$F126-(X126=$D126)*$G126)&lt;=1)*1,"")))),"")</f>
        <v/>
      </c>
      <c r="AG126" s="326" t="str">
        <f>IF(($C126&amp;$E126&lt;&gt;"")*(V126&amp;X126&lt;&gt;""),IF(AC126&lt;&gt;1,0,($B126=V126)+($D126=V126))+IF(AB108&lt;&gt;1,0,($B126=X126)+($D126=X126)),"")</f>
        <v/>
      </c>
      <c r="AI126" s="224"/>
      <c r="AJ126" s="192" t="str">
        <f>IF(AI126="","",VLOOKUP(AI126,Language!$D$5:$E$100,2,0))</f>
        <v/>
      </c>
      <c r="AK126" s="225"/>
      <c r="AL126" s="192" t="str">
        <f>IF(AK126="","",VLOOKUP(AK126,Language!$D$5:$E$100,2,0))</f>
        <v/>
      </c>
      <c r="AM126" s="228"/>
      <c r="AN126" s="228"/>
      <c r="AO126" s="193" t="str">
        <f>IF(($F126&lt;&gt;"")*($G126&lt;&gt;"")*(AM126&lt;&gt;"")*(AN126&lt;&gt;""),IF(OR(AT126&lt;&gt;2,COUNTIF($B126:$D126,AI126)=0,COUNTIF($B126:$D126,AK126)=0),"0",((AI126=$B126)*$F126+(AI126=$D126)*$G126&gt;(AK126=$B126)*$F126+(AK126=$D126)*$G126)*(AM126&gt;AN126)+((AI126=$B126)*$F126+(AI126=$D126)*$G126=(AK126=$B126)*$F126+(AK126=$D126)*$G126)*(AM126=AN126)+((AI126=$B126)*$F126+(AI126=$D126)*$G126&lt;(AK126=$B126)*$F126+(AK126=$D126)*$G126)*(AM126&lt;AN126)),"")</f>
        <v/>
      </c>
      <c r="AP126" s="306">
        <f>COUNTIF(AI$124:AI$126,AI126)+COUNTIF(AK$124:AK$126,AI126)</f>
        <v>0</v>
      </c>
      <c r="AQ126" s="193" t="str">
        <f>IF((AO126&lt;&gt;""),IF(OR($F126&lt;&gt;$G126,PrSettings!$M$4="●"),((AI126=$B126)*$F126+(AI126=$D126)*$G126-(AK126=$B126)*$F126-(AK126=$D126)*$G126=(AM126-AN126))*(AO126=1),0),"")</f>
        <v/>
      </c>
      <c r="AR126" s="193" t="str">
        <f>IF((AQ126&lt;&gt;""),IF(AQ126=0,0,((AI126=$B126)*$F126+(AI126=$D126)*$G126=AM126)*((AK126=$B126)*$F126+(AK126=$D126)*$G126=AN126)),"")</f>
        <v/>
      </c>
      <c r="AS126" s="193" t="str">
        <f>IF(AO126&lt;&gt;"",IF(OR(AT126&lt;&gt;2,COUNTIF($B126:$D126,AI126)=0,COUNTIF($B126:$D126,AK126)=0),0,IF(ABS((AI126=$B126)*$F126+(AI126=$D126)*$G126-(AK126=$B126)*$F126-(AK126=$D126)*$G126)&gt;=PrSettings!$M$7,(ABS((AI126=$B126)*$F126+(AI126=$D126)*$G126-(AK126=$B126)*$F126-(AK126=$D126)*$G126-AM126+AN126)&lt;=1)*1,IF(AND(AO126,$F126=$G126,(AI126=$B126)*$F126+(AI126=$D126)*$G126&gt;=PrSettings!$M$6),(ABS(AM126-(AI126=$B126)*$F126-(AI126=$D126)*$G126)&lt;=1)*1,IF(AND(AO126,(AI126=$B126)*$F126+(AI126=$D126)*$G126+(AK126=$B126)*$F126+(AK126=$D126)*$G126&gt;=PrSettings!$M$8),(ABS(AM126-(AI126=$B126)*$F126-(AI126=$D126)*$G126)+ABS(AN126-(AK126=$B126)*$F126-(AK126=$D126)*$G126)&lt;=1)*1,"")))),"")</f>
        <v/>
      </c>
      <c r="AT126" s="326" t="str">
        <f>IF(($C126&amp;$E126&lt;&gt;"")*(AI126&amp;AK126&lt;&gt;""),IF(AP126&lt;&gt;1,0,($B126=AI126)+($D126=AI126))+IF(AO108&lt;&gt;1,0,($B126=AK126)+($D126=AK126)),"")</f>
        <v/>
      </c>
      <c r="AV126" s="224"/>
      <c r="AW126" s="192" t="str">
        <f>IF(AV126="","",VLOOKUP(AV126,Language!$D$5:$E$100,2,0))</f>
        <v/>
      </c>
      <c r="AX126" s="225"/>
      <c r="AY126" s="192" t="str">
        <f>IF(AX126="","",VLOOKUP(AX126,Language!$D$5:$E$100,2,0))</f>
        <v/>
      </c>
      <c r="AZ126" s="228"/>
      <c r="BA126" s="228"/>
      <c r="BB126" s="193" t="str">
        <f>IF(($F126&lt;&gt;"")*($G126&lt;&gt;"")*(AZ126&lt;&gt;"")*(BA126&lt;&gt;""),IF(OR(BG126&lt;&gt;2,COUNTIF($B126:$D126,AV126)=0,COUNTIF($B126:$D126,AX126)=0),"0",((AV126=$B126)*$F126+(AV126=$D126)*$G126&gt;(AX126=$B126)*$F126+(AX126=$D126)*$G126)*(AZ126&gt;BA126)+((AV126=$B126)*$F126+(AV126=$D126)*$G126=(AX126=$B126)*$F126+(AX126=$D126)*$G126)*(AZ126=BA126)+((AV126=$B126)*$F126+(AV126=$D126)*$G126&lt;(AX126=$B126)*$F126+(AX126=$D126)*$G126)*(AZ126&lt;BA126)),"")</f>
        <v/>
      </c>
      <c r="BC126" s="306">
        <f>COUNTIF(AV$124:AV$126,AV126)+COUNTIF(AX$124:AX$126,AV126)</f>
        <v>0</v>
      </c>
      <c r="BD126" s="193" t="str">
        <f>IF((BB126&lt;&gt;""),IF(OR($F126&lt;&gt;$G126,PrSettings!$M$4="●"),((AV126=$B126)*$F126+(AV126=$D126)*$G126-(AX126=$B126)*$F126-(AX126=$D126)*$G126=(AZ126-BA126))*(BB126=1),0),"")</f>
        <v/>
      </c>
      <c r="BE126" s="193" t="str">
        <f>IF((BD126&lt;&gt;""),IF(BD126=0,0,((AV126=$B126)*$F126+(AV126=$D126)*$G126=AZ126)*((AX126=$B126)*$F126+(AX126=$D126)*$G126=BA126)),"")</f>
        <v/>
      </c>
      <c r="BF126" s="193" t="str">
        <f>IF(BB126&lt;&gt;"",IF(OR(BG126&lt;&gt;2,COUNTIF($B126:$D126,AV126)=0,COUNTIF($B126:$D126,AX126)=0),0,IF(ABS((AV126=$B126)*$F126+(AV126=$D126)*$G126-(AX126=$B126)*$F126-(AX126=$D126)*$G126)&gt;=PrSettings!$M$7,(ABS((AV126=$B126)*$F126+(AV126=$D126)*$G126-(AX126=$B126)*$F126-(AX126=$D126)*$G126-AZ126+BA126)&lt;=1)*1,IF(AND(BB126,$F126=$G126,(AV126=$B126)*$F126+(AV126=$D126)*$G126&gt;=PrSettings!$M$6),(ABS(AZ126-(AV126=$B126)*$F126-(AV126=$D126)*$G126)&lt;=1)*1,IF(AND(BB126,(AV126=$B126)*$F126+(AV126=$D126)*$G126+(AX126=$B126)*$F126+(AX126=$D126)*$G126&gt;=PrSettings!$M$8),(ABS(AZ126-(AV126=$B126)*$F126-(AV126=$D126)*$G126)+ABS(BA126-(AX126=$B126)*$F126-(AX126=$D126)*$G126)&lt;=1)*1,"")))),"")</f>
        <v/>
      </c>
      <c r="BG126" s="326" t="str">
        <f>IF(($C126&amp;$E126&lt;&gt;"")*(AV126&amp;AX126&lt;&gt;""),IF(BC126&lt;&gt;1,0,($B126=AV126)+($D126=AV126))+IF(BB108&lt;&gt;1,0,($B126=AX126)+($D126=AX126)),"")</f>
        <v/>
      </c>
      <c r="BI126" s="224"/>
      <c r="BJ126" s="192" t="str">
        <f>IF(BI126="","",VLOOKUP(BI126,Language!$D$5:$E$100,2,0))</f>
        <v/>
      </c>
      <c r="BK126" s="225"/>
      <c r="BL126" s="192" t="str">
        <f>IF(BK126="","",VLOOKUP(BK126,Language!$D$5:$E$100,2,0))</f>
        <v/>
      </c>
      <c r="BM126" s="228"/>
      <c r="BN126" s="228"/>
      <c r="BO126" s="193" t="str">
        <f>IF(($F126&lt;&gt;"")*($G126&lt;&gt;"")*(BM126&lt;&gt;"")*(BN126&lt;&gt;""),IF(OR(BT126&lt;&gt;2,COUNTIF($B126:$D126,BI126)=0,COUNTIF($B126:$D126,BK126)=0),"0",((BI126=$B126)*$F126+(BI126=$D126)*$G126&gt;(BK126=$B126)*$F126+(BK126=$D126)*$G126)*(BM126&gt;BN126)+((BI126=$B126)*$F126+(BI126=$D126)*$G126=(BK126=$B126)*$F126+(BK126=$D126)*$G126)*(BM126=BN126)+((BI126=$B126)*$F126+(BI126=$D126)*$G126&lt;(BK126=$B126)*$F126+(BK126=$D126)*$G126)*(BM126&lt;BN126)),"")</f>
        <v/>
      </c>
      <c r="BP126" s="306">
        <f>COUNTIF(BI$124:BI$126,BI126)+COUNTIF(BK$124:BK$126,BI126)</f>
        <v>0</v>
      </c>
      <c r="BQ126" s="193" t="str">
        <f>IF((BO126&lt;&gt;""),IF(OR($F126&lt;&gt;$G126,PrSettings!$M$4="●"),((BI126=$B126)*$F126+(BI126=$D126)*$G126-(BK126=$B126)*$F126-(BK126=$D126)*$G126=(BM126-BN126))*(BO126=1),0),"")</f>
        <v/>
      </c>
      <c r="BR126" s="193" t="str">
        <f>IF((BQ126&lt;&gt;""),IF(BQ126=0,0,((BI126=$B126)*$F126+(BI126=$D126)*$G126=BM126)*((BK126=$B126)*$F126+(BK126=$D126)*$G126=BN126)),"")</f>
        <v/>
      </c>
      <c r="BS126" s="193" t="str">
        <f>IF(BO126&lt;&gt;"",IF(OR(BT126&lt;&gt;2,COUNTIF($B126:$D126,BI126)=0,COUNTIF($B126:$D126,BK126)=0),0,IF(ABS((BI126=$B126)*$F126+(BI126=$D126)*$G126-(BK126=$B126)*$F126-(BK126=$D126)*$G126)&gt;=PrSettings!$M$7,(ABS((BI126=$B126)*$F126+(BI126=$D126)*$G126-(BK126=$B126)*$F126-(BK126=$D126)*$G126-BM126+BN126)&lt;=1)*1,IF(AND(BO126,$F126=$G126,(BI126=$B126)*$F126+(BI126=$D126)*$G126&gt;=PrSettings!$M$6),(ABS(BM126-(BI126=$B126)*$F126-(BI126=$D126)*$G126)&lt;=1)*1,IF(AND(BO126,(BI126=$B126)*$F126+(BI126=$D126)*$G126+(BK126=$B126)*$F126+(BK126=$D126)*$G126&gt;=PrSettings!$M$8),(ABS(BM126-(BI126=$B126)*$F126-(BI126=$D126)*$G126)+ABS(BN126-(BK126=$B126)*$F126-(BK126=$D126)*$G126)&lt;=1)*1,"")))),"")</f>
        <v/>
      </c>
      <c r="BT126" s="326" t="str">
        <f>IF(($C126&amp;$E126&lt;&gt;"")*(BI126&amp;BK126&lt;&gt;""),IF(BP126&lt;&gt;1,0,($B126=BI126)+($D126=BI126))+IF(BO108&lt;&gt;1,0,($B126=BK126)+($D126=BK126)),"")</f>
        <v/>
      </c>
      <c r="BV126" s="224"/>
      <c r="BW126" s="192" t="str">
        <f>IF(BV126="","",VLOOKUP(BV126,Language!$D$5:$E$100,2,0))</f>
        <v/>
      </c>
      <c r="BX126" s="225"/>
      <c r="BY126" s="192" t="str">
        <f>IF(BX126="","",VLOOKUP(BX126,Language!$D$5:$E$100,2,0))</f>
        <v/>
      </c>
      <c r="BZ126" s="228"/>
      <c r="CA126" s="228"/>
      <c r="CB126" s="193" t="str">
        <f>IF(($F126&lt;&gt;"")*($G126&lt;&gt;"")*(BZ126&lt;&gt;"")*(CA126&lt;&gt;""),IF(OR(CG126&lt;&gt;2,COUNTIF($B126:$D126,BV126)=0,COUNTIF($B126:$D126,BX126)=0),"0",((BV126=$B126)*$F126+(BV126=$D126)*$G126&gt;(BX126=$B126)*$F126+(BX126=$D126)*$G126)*(BZ126&gt;CA126)+((BV126=$B126)*$F126+(BV126=$D126)*$G126=(BX126=$B126)*$F126+(BX126=$D126)*$G126)*(BZ126=CA126)+((BV126=$B126)*$F126+(BV126=$D126)*$G126&lt;(BX126=$B126)*$F126+(BX126=$D126)*$G126)*(BZ126&lt;CA126)),"")</f>
        <v/>
      </c>
      <c r="CC126" s="306">
        <f>COUNTIF(BV$124:BV$126,BV126)+COUNTIF(BX$124:BX$126,BV126)</f>
        <v>0</v>
      </c>
      <c r="CD126" s="193" t="str">
        <f>IF((CB126&lt;&gt;""),IF(OR($F126&lt;&gt;$G126,PrSettings!$M$4="●"),((BV126=$B126)*$F126+(BV126=$D126)*$G126-(BX126=$B126)*$F126-(BX126=$D126)*$G126=(BZ126-CA126))*(CB126=1),0),"")</f>
        <v/>
      </c>
      <c r="CE126" s="193" t="str">
        <f>IF((CD126&lt;&gt;""),IF(CD126=0,0,((BV126=$B126)*$F126+(BV126=$D126)*$G126=BZ126)*((BX126=$B126)*$F126+(BX126=$D126)*$G126=CA126)),"")</f>
        <v/>
      </c>
      <c r="CF126" s="193" t="str">
        <f>IF(CB126&lt;&gt;"",IF(OR(CG126&lt;&gt;2,COUNTIF($B126:$D126,BV126)=0,COUNTIF($B126:$D126,BX126)=0),0,IF(ABS((BV126=$B126)*$F126+(BV126=$D126)*$G126-(BX126=$B126)*$F126-(BX126=$D126)*$G126)&gt;=PrSettings!$M$7,(ABS((BV126=$B126)*$F126+(BV126=$D126)*$G126-(BX126=$B126)*$F126-(BX126=$D126)*$G126-BZ126+CA126)&lt;=1)*1,IF(AND(CB126,$F126=$G126,(BV126=$B126)*$F126+(BV126=$D126)*$G126&gt;=PrSettings!$M$6),(ABS(BZ126-(BV126=$B126)*$F126-(BV126=$D126)*$G126)&lt;=1)*1,IF(AND(CB126,(BV126=$B126)*$F126+(BV126=$D126)*$G126+(BX126=$B126)*$F126+(BX126=$D126)*$G126&gt;=PrSettings!$M$8),(ABS(BZ126-(BV126=$B126)*$F126-(BV126=$D126)*$G126)+ABS(CA126-(BX126=$B126)*$F126-(BX126=$D126)*$G126)&lt;=1)*1,"")))),"")</f>
        <v/>
      </c>
      <c r="CG126" s="326" t="str">
        <f>IF(($C126&amp;$E126&lt;&gt;"")*(BV126&amp;BX126&lt;&gt;""),IF(CC126&lt;&gt;1,0,($B126=BV126)+($D126=BV126))+IF(CB108&lt;&gt;1,0,($B126=BX126)+($D126=BX126)),"")</f>
        <v/>
      </c>
      <c r="CI126" s="224"/>
      <c r="CJ126" s="192" t="str">
        <f>IF(CI126="","",VLOOKUP(CI126,Language!$D$5:$E$100,2,0))</f>
        <v/>
      </c>
      <c r="CK126" s="225"/>
      <c r="CL126" s="192" t="str">
        <f>IF(CK126="","",VLOOKUP(CK126,Language!$D$5:$E$100,2,0))</f>
        <v/>
      </c>
      <c r="CM126" s="228"/>
      <c r="CN126" s="228"/>
      <c r="CO126" s="193" t="str">
        <f>IF(($F126&lt;&gt;"")*($G126&lt;&gt;"")*(CM126&lt;&gt;"")*(CN126&lt;&gt;""),IF(OR(CT126&lt;&gt;2,COUNTIF($B126:$D126,CI126)=0,COUNTIF($B126:$D126,CK126)=0),"0",((CI126=$B126)*$F126+(CI126=$D126)*$G126&gt;(CK126=$B126)*$F126+(CK126=$D126)*$G126)*(CM126&gt;CN126)+((CI126=$B126)*$F126+(CI126=$D126)*$G126=(CK126=$B126)*$F126+(CK126=$D126)*$G126)*(CM126=CN126)+((CI126=$B126)*$F126+(CI126=$D126)*$G126&lt;(CK126=$B126)*$F126+(CK126=$D126)*$G126)*(CM126&lt;CN126)),"")</f>
        <v/>
      </c>
      <c r="CP126" s="306">
        <f>COUNTIF(CI$124:CI$126,CI126)+COUNTIF(CK$124:CK$126,CI126)</f>
        <v>0</v>
      </c>
      <c r="CQ126" s="193" t="str">
        <f>IF((CO126&lt;&gt;""),IF(OR($F126&lt;&gt;$G126,PrSettings!$M$4="●"),((CI126=$B126)*$F126+(CI126=$D126)*$G126-(CK126=$B126)*$F126-(CK126=$D126)*$G126=(CM126-CN126))*(CO126=1),0),"")</f>
        <v/>
      </c>
      <c r="CR126" s="193" t="str">
        <f>IF((CQ126&lt;&gt;""),IF(CQ126=0,0,((CI126=$B126)*$F126+(CI126=$D126)*$G126=CM126)*((CK126=$B126)*$F126+(CK126=$D126)*$G126=CN126)),"")</f>
        <v/>
      </c>
      <c r="CS126" s="193" t="str">
        <f>IF(CO126&lt;&gt;"",IF(OR(CT126&lt;&gt;2,COUNTIF($B126:$D126,CI126)=0,COUNTIF($B126:$D126,CK126)=0),0,IF(ABS((CI126=$B126)*$F126+(CI126=$D126)*$G126-(CK126=$B126)*$F126-(CK126=$D126)*$G126)&gt;=PrSettings!$M$7,(ABS((CI126=$B126)*$F126+(CI126=$D126)*$G126-(CK126=$B126)*$F126-(CK126=$D126)*$G126-CM126+CN126)&lt;=1)*1,IF(AND(CO126,$F126=$G126,(CI126=$B126)*$F126+(CI126=$D126)*$G126&gt;=PrSettings!$M$6),(ABS(CM126-(CI126=$B126)*$F126-(CI126=$D126)*$G126)&lt;=1)*1,IF(AND(CO126,(CI126=$B126)*$F126+(CI126=$D126)*$G126+(CK126=$B126)*$F126+(CK126=$D126)*$G126&gt;=PrSettings!$M$8),(ABS(CM126-(CI126=$B126)*$F126-(CI126=$D126)*$G126)+ABS(CN126-(CK126=$B126)*$F126-(CK126=$D126)*$G126)&lt;=1)*1,"")))),"")</f>
        <v/>
      </c>
      <c r="CT126" s="326" t="str">
        <f>IF(($C126&amp;$E126&lt;&gt;"")*(CI126&amp;CK126&lt;&gt;""),IF(CP126&lt;&gt;1,0,($B126=CI126)+($D126=CI126))+IF(CO108&lt;&gt;1,0,($B126=CK126)+($D126=CK126)),"")</f>
        <v/>
      </c>
      <c r="CV126" s="224"/>
      <c r="CW126" s="192" t="str">
        <f>IF(CV126="","",VLOOKUP(CV126,Language!$D$5:$E$100,2,0))</f>
        <v/>
      </c>
      <c r="CX126" s="225"/>
      <c r="CY126" s="192" t="str">
        <f>IF(CX126="","",VLOOKUP(CX126,Language!$D$5:$E$100,2,0))</f>
        <v/>
      </c>
      <c r="CZ126" s="228"/>
      <c r="DA126" s="228"/>
      <c r="DB126" s="193" t="str">
        <f>IF(($F126&lt;&gt;"")*($G126&lt;&gt;"")*(CZ126&lt;&gt;"")*(DA126&lt;&gt;""),IF(OR(DG126&lt;&gt;2,COUNTIF($B126:$D126,CV126)=0,COUNTIF($B126:$D126,CX126)=0),"0",((CV126=$B126)*$F126+(CV126=$D126)*$G126&gt;(CX126=$B126)*$F126+(CX126=$D126)*$G126)*(CZ126&gt;DA126)+((CV126=$B126)*$F126+(CV126=$D126)*$G126=(CX126=$B126)*$F126+(CX126=$D126)*$G126)*(CZ126=DA126)+((CV126=$B126)*$F126+(CV126=$D126)*$G126&lt;(CX126=$B126)*$F126+(CX126=$D126)*$G126)*(CZ126&lt;DA126)),"")</f>
        <v/>
      </c>
      <c r="DC126" s="306">
        <f>COUNTIF(CV$124:CV$126,CV126)+COUNTIF(CX$124:CX$126,CV126)</f>
        <v>0</v>
      </c>
      <c r="DD126" s="193" t="str">
        <f>IF((DB126&lt;&gt;""),IF(OR($F126&lt;&gt;$G126,PrSettings!$M$4="●"),((CV126=$B126)*$F126+(CV126=$D126)*$G126-(CX126=$B126)*$F126-(CX126=$D126)*$G126=(CZ126-DA126))*(DB126=1),0),"")</f>
        <v/>
      </c>
      <c r="DE126" s="193" t="str">
        <f>IF((DD126&lt;&gt;""),IF(DD126=0,0,((CV126=$B126)*$F126+(CV126=$D126)*$G126=CZ126)*((CX126=$B126)*$F126+(CX126=$D126)*$G126=DA126)),"")</f>
        <v/>
      </c>
      <c r="DF126" s="193" t="str">
        <f>IF(DB126&lt;&gt;"",IF(OR(DG126&lt;&gt;2,COUNTIF($B126:$D126,CV126)=0,COUNTIF($B126:$D126,CX126)=0),0,IF(ABS((CV126=$B126)*$F126+(CV126=$D126)*$G126-(CX126=$B126)*$F126-(CX126=$D126)*$G126)&gt;=PrSettings!$M$7,(ABS((CV126=$B126)*$F126+(CV126=$D126)*$G126-(CX126=$B126)*$F126-(CX126=$D126)*$G126-CZ126+DA126)&lt;=1)*1,IF(AND(DB126,$F126=$G126,(CV126=$B126)*$F126+(CV126=$D126)*$G126&gt;=PrSettings!$M$6),(ABS(CZ126-(CV126=$B126)*$F126-(CV126=$D126)*$G126)&lt;=1)*1,IF(AND(DB126,(CV126=$B126)*$F126+(CV126=$D126)*$G126+(CX126=$B126)*$F126+(CX126=$D126)*$G126&gt;=PrSettings!$M$8),(ABS(CZ126-(CV126=$B126)*$F126-(CV126=$D126)*$G126)+ABS(DA126-(CX126=$B126)*$F126-(CX126=$D126)*$G126)&lt;=1)*1,"")))),"")</f>
        <v/>
      </c>
      <c r="DG126" s="326" t="str">
        <f>IF(($C126&amp;$E126&lt;&gt;"")*(CV126&amp;CX126&lt;&gt;""),IF(DC126&lt;&gt;1,0,($B126=CV126)+($D126=CV126))+IF(DB108&lt;&gt;1,0,($B126=CX126)+($D126=CX126)),"")</f>
        <v/>
      </c>
      <c r="DI126" s="224"/>
      <c r="DJ126" s="192" t="str">
        <f>IF(DI126="","",VLOOKUP(DI126,Language!$D$5:$E$100,2,0))</f>
        <v/>
      </c>
      <c r="DK126" s="225"/>
      <c r="DL126" s="192" t="str">
        <f>IF(DK126="","",VLOOKUP(DK126,Language!$D$5:$E$100,2,0))</f>
        <v/>
      </c>
      <c r="DM126" s="228"/>
      <c r="DN126" s="228"/>
      <c r="DO126" s="193" t="str">
        <f>IF(($F126&lt;&gt;"")*($G126&lt;&gt;"")*(DM126&lt;&gt;"")*(DN126&lt;&gt;""),IF(OR(DT126&lt;&gt;2,COUNTIF($B126:$D126,DI126)=0,COUNTIF($B126:$D126,DK126)=0),"0",((DI126=$B126)*$F126+(DI126=$D126)*$G126&gt;(DK126=$B126)*$F126+(DK126=$D126)*$G126)*(DM126&gt;DN126)+((DI126=$B126)*$F126+(DI126=$D126)*$G126=(DK126=$B126)*$F126+(DK126=$D126)*$G126)*(DM126=DN126)+((DI126=$B126)*$F126+(DI126=$D126)*$G126&lt;(DK126=$B126)*$F126+(DK126=$D126)*$G126)*(DM126&lt;DN126)),"")</f>
        <v/>
      </c>
      <c r="DP126" s="306">
        <f>COUNTIF(DI$124:DI$126,DI126)+COUNTIF(DK$124:DK$126,DI126)</f>
        <v>0</v>
      </c>
      <c r="DQ126" s="193" t="str">
        <f>IF((DO126&lt;&gt;""),IF(OR($F126&lt;&gt;$G126,PrSettings!$M$4="●"),((DI126=$B126)*$F126+(DI126=$D126)*$G126-(DK126=$B126)*$F126-(DK126=$D126)*$G126=(DM126-DN126))*(DO126=1),0),"")</f>
        <v/>
      </c>
      <c r="DR126" s="193" t="str">
        <f>IF((DQ126&lt;&gt;""),IF(DQ126=0,0,((DI126=$B126)*$F126+(DI126=$D126)*$G126=DM126)*((DK126=$B126)*$F126+(DK126=$D126)*$G126=DN126)),"")</f>
        <v/>
      </c>
      <c r="DS126" s="193" t="str">
        <f>IF(DO126&lt;&gt;"",IF(OR(DT126&lt;&gt;2,COUNTIF($B126:$D126,DI126)=0,COUNTIF($B126:$D126,DK126)=0),0,IF(ABS((DI126=$B126)*$F126+(DI126=$D126)*$G126-(DK126=$B126)*$F126-(DK126=$D126)*$G126)&gt;=PrSettings!$M$7,(ABS((DI126=$B126)*$F126+(DI126=$D126)*$G126-(DK126=$B126)*$F126-(DK126=$D126)*$G126-DM126+DN126)&lt;=1)*1,IF(AND(DO126,$F126=$G126,(DI126=$B126)*$F126+(DI126=$D126)*$G126&gt;=PrSettings!$M$6),(ABS(DM126-(DI126=$B126)*$F126-(DI126=$D126)*$G126)&lt;=1)*1,IF(AND(DO126,(DI126=$B126)*$F126+(DI126=$D126)*$G126+(DK126=$B126)*$F126+(DK126=$D126)*$G126&gt;=PrSettings!$M$8),(ABS(DM126-(DI126=$B126)*$F126-(DI126=$D126)*$G126)+ABS(DN126-(DK126=$B126)*$F126-(DK126=$D126)*$G126)&lt;=1)*1,"")))),"")</f>
        <v/>
      </c>
      <c r="DT126" s="326" t="str">
        <f>IF(($C126&amp;$E126&lt;&gt;"")*(DI126&amp;DK126&lt;&gt;""),IF(DP126&lt;&gt;1,0,($B126=DI126)+($D126=DI126))+IF(DO108&lt;&gt;1,0,($B126=DK126)+($D126=DK126)),"")</f>
        <v/>
      </c>
      <c r="DV126" s="224"/>
      <c r="DW126" s="192" t="str">
        <f>IF(DV126="","",VLOOKUP(DV126,Language!$D$5:$E$100,2,0))</f>
        <v/>
      </c>
      <c r="DX126" s="225"/>
      <c r="DY126" s="192" t="str">
        <f>IF(DX126="","",VLOOKUP(DX126,Language!$D$5:$E$100,2,0))</f>
        <v/>
      </c>
      <c r="DZ126" s="228"/>
      <c r="EA126" s="228"/>
      <c r="EB126" s="193" t="str">
        <f>IF(($F126&lt;&gt;"")*($G126&lt;&gt;"")*(DZ126&lt;&gt;"")*(EA126&lt;&gt;""),IF(OR(EG126&lt;&gt;2,COUNTIF($B126:$D126,DV126)=0,COUNTIF($B126:$D126,DX126)=0),"0",((DV126=$B126)*$F126+(DV126=$D126)*$G126&gt;(DX126=$B126)*$F126+(DX126=$D126)*$G126)*(DZ126&gt;EA126)+((DV126=$B126)*$F126+(DV126=$D126)*$G126=(DX126=$B126)*$F126+(DX126=$D126)*$G126)*(DZ126=EA126)+((DV126=$B126)*$F126+(DV126=$D126)*$G126&lt;(DX126=$B126)*$F126+(DX126=$D126)*$G126)*(DZ126&lt;EA126)),"")</f>
        <v/>
      </c>
      <c r="EC126" s="306">
        <f>COUNTIF(DV$124:DV$126,DV126)+COUNTIF(DX$124:DX$126,DV126)</f>
        <v>0</v>
      </c>
      <c r="ED126" s="193" t="str">
        <f>IF((EB126&lt;&gt;""),IF(OR($F126&lt;&gt;$G126,PrSettings!$M$4="●"),((DV126=$B126)*$F126+(DV126=$D126)*$G126-(DX126=$B126)*$F126-(DX126=$D126)*$G126=(DZ126-EA126))*(EB126=1),0),"")</f>
        <v/>
      </c>
      <c r="EE126" s="193" t="str">
        <f>IF((ED126&lt;&gt;""),IF(ED126=0,0,((DV126=$B126)*$F126+(DV126=$D126)*$G126=DZ126)*((DX126=$B126)*$F126+(DX126=$D126)*$G126=EA126)),"")</f>
        <v/>
      </c>
      <c r="EF126" s="193" t="str">
        <f>IF(EB126&lt;&gt;"",IF(OR(EG126&lt;&gt;2,COUNTIF($B126:$D126,DV126)=0,COUNTIF($B126:$D126,DX126)=0),0,IF(ABS((DV126=$B126)*$F126+(DV126=$D126)*$G126-(DX126=$B126)*$F126-(DX126=$D126)*$G126)&gt;=PrSettings!$M$7,(ABS((DV126=$B126)*$F126+(DV126=$D126)*$G126-(DX126=$B126)*$F126-(DX126=$D126)*$G126-DZ126+EA126)&lt;=1)*1,IF(AND(EB126,$F126=$G126,(DV126=$B126)*$F126+(DV126=$D126)*$G126&gt;=PrSettings!$M$6),(ABS(DZ126-(DV126=$B126)*$F126-(DV126=$D126)*$G126)&lt;=1)*1,IF(AND(EB126,(DV126=$B126)*$F126+(DV126=$D126)*$G126+(DX126=$B126)*$F126+(DX126=$D126)*$G126&gt;=PrSettings!$M$8),(ABS(DZ126-(DV126=$B126)*$F126-(DV126=$D126)*$G126)+ABS(EA126-(DX126=$B126)*$F126-(DX126=$D126)*$G126)&lt;=1)*1,"")))),"")</f>
        <v/>
      </c>
      <c r="EG126" s="326" t="str">
        <f>IF(($C126&amp;$E126&lt;&gt;"")*(DV126&amp;DX126&lt;&gt;""),IF(EC126&lt;&gt;1,0,($B126=DV126)+($D126=DV126))+IF(EB108&lt;&gt;1,0,($B126=DX126)+($D126=DX126)),"")</f>
        <v/>
      </c>
      <c r="EI126" s="224"/>
      <c r="EJ126" s="192" t="str">
        <f>IF(EI126="","",VLOOKUP(EI126,Language!$D$5:$E$100,2,0))</f>
        <v/>
      </c>
      <c r="EK126" s="225"/>
      <c r="EL126" s="192" t="str">
        <f>IF(EK126="","",VLOOKUP(EK126,Language!$D$5:$E$100,2,0))</f>
        <v/>
      </c>
      <c r="EM126" s="228"/>
      <c r="EN126" s="228"/>
      <c r="EO126" s="193" t="str">
        <f>IF(($F126&lt;&gt;"")*($G126&lt;&gt;"")*(EM126&lt;&gt;"")*(EN126&lt;&gt;""),IF(OR(ET126&lt;&gt;2,COUNTIF($B126:$D126,EI126)=0,COUNTIF($B126:$D126,EK126)=0),"0",((EI126=$B126)*$F126+(EI126=$D126)*$G126&gt;(EK126=$B126)*$F126+(EK126=$D126)*$G126)*(EM126&gt;EN126)+((EI126=$B126)*$F126+(EI126=$D126)*$G126=(EK126=$B126)*$F126+(EK126=$D126)*$G126)*(EM126=EN126)+((EI126=$B126)*$F126+(EI126=$D126)*$G126&lt;(EK126=$B126)*$F126+(EK126=$D126)*$G126)*(EM126&lt;EN126)),"")</f>
        <v/>
      </c>
      <c r="EP126" s="306">
        <f>COUNTIF(EI$124:EI$126,EI126)+COUNTIF(EK$124:EK$126,EI126)</f>
        <v>0</v>
      </c>
      <c r="EQ126" s="193" t="str">
        <f>IF((EO126&lt;&gt;""),IF(OR($F126&lt;&gt;$G126,PrSettings!$M$4="●"),((EI126=$B126)*$F126+(EI126=$D126)*$G126-(EK126=$B126)*$F126-(EK126=$D126)*$G126=(EM126-EN126))*(EO126=1),0),"")</f>
        <v/>
      </c>
      <c r="ER126" s="193" t="str">
        <f>IF((EQ126&lt;&gt;""),IF(EQ126=0,0,((EI126=$B126)*$F126+(EI126=$D126)*$G126=EM126)*((EK126=$B126)*$F126+(EK126=$D126)*$G126=EN126)),"")</f>
        <v/>
      </c>
      <c r="ES126" s="193" t="str">
        <f>IF(EO126&lt;&gt;"",IF(OR(ET126&lt;&gt;2,COUNTIF($B126:$D126,EI126)=0,COUNTIF($B126:$D126,EK126)=0),0,IF(ABS((EI126=$B126)*$F126+(EI126=$D126)*$G126-(EK126=$B126)*$F126-(EK126=$D126)*$G126)&gt;=PrSettings!$M$7,(ABS((EI126=$B126)*$F126+(EI126=$D126)*$G126-(EK126=$B126)*$F126-(EK126=$D126)*$G126-EM126+EN126)&lt;=1)*1,IF(AND(EO126,$F126=$G126,(EI126=$B126)*$F126+(EI126=$D126)*$G126&gt;=PrSettings!$M$6),(ABS(EM126-(EI126=$B126)*$F126-(EI126=$D126)*$G126)&lt;=1)*1,IF(AND(EO126,(EI126=$B126)*$F126+(EI126=$D126)*$G126+(EK126=$B126)*$F126+(EK126=$D126)*$G126&gt;=PrSettings!$M$8),(ABS(EM126-(EI126=$B126)*$F126-(EI126=$D126)*$G126)+ABS(EN126-(EK126=$B126)*$F126-(EK126=$D126)*$G126)&lt;=1)*1,"")))),"")</f>
        <v/>
      </c>
      <c r="ET126" s="326" t="str">
        <f>IF(($C126&amp;$E126&lt;&gt;"")*(EI126&amp;EK126&lt;&gt;""),IF(EP126&lt;&gt;1,0,($B126=EI126)+($D126=EI126))+IF(EO108&lt;&gt;1,0,($B126=EK126)+($D126=EK126)),"")</f>
        <v/>
      </c>
      <c r="EV126" s="224"/>
      <c r="EW126" s="192" t="str">
        <f>IF(EV126="","",VLOOKUP(EV126,Language!$D$5:$E$100,2,0))</f>
        <v/>
      </c>
      <c r="EX126" s="225"/>
      <c r="EY126" s="192" t="str">
        <f>IF(EX126="","",VLOOKUP(EX126,Language!$D$5:$E$100,2,0))</f>
        <v/>
      </c>
      <c r="EZ126" s="228"/>
      <c r="FA126" s="228"/>
      <c r="FB126" s="193" t="str">
        <f>IF(($F126&lt;&gt;"")*($G126&lt;&gt;"")*(EZ126&lt;&gt;"")*(FA126&lt;&gt;""),IF(OR(FG126&lt;&gt;2,COUNTIF($B126:$D126,EV126)=0,COUNTIF($B126:$D126,EX126)=0),"0",((EV126=$B126)*$F126+(EV126=$D126)*$G126&gt;(EX126=$B126)*$F126+(EX126=$D126)*$G126)*(EZ126&gt;FA126)+((EV126=$B126)*$F126+(EV126=$D126)*$G126=(EX126=$B126)*$F126+(EX126=$D126)*$G126)*(EZ126=FA126)+((EV126=$B126)*$F126+(EV126=$D126)*$G126&lt;(EX126=$B126)*$F126+(EX126=$D126)*$G126)*(EZ126&lt;FA126)),"")</f>
        <v/>
      </c>
      <c r="FC126" s="306">
        <f>COUNTIF(EV$124:EV$126,EV126)+COUNTIF(EX$124:EX$126,EV126)</f>
        <v>0</v>
      </c>
      <c r="FD126" s="193" t="str">
        <f>IF((FB126&lt;&gt;""),IF(OR($F126&lt;&gt;$G126,PrSettings!$M$4="●"),((EV126=$B126)*$F126+(EV126=$D126)*$G126-(EX126=$B126)*$F126-(EX126=$D126)*$G126=(EZ126-FA126))*(FB126=1),0),"")</f>
        <v/>
      </c>
      <c r="FE126" s="193" t="str">
        <f>IF((FD126&lt;&gt;""),IF(FD126=0,0,((EV126=$B126)*$F126+(EV126=$D126)*$G126=EZ126)*((EX126=$B126)*$F126+(EX126=$D126)*$G126=FA126)),"")</f>
        <v/>
      </c>
      <c r="FF126" s="193" t="str">
        <f>IF(FB126&lt;&gt;"",IF(OR(FG126&lt;&gt;2,COUNTIF($B126:$D126,EV126)=0,COUNTIF($B126:$D126,EX126)=0),0,IF(ABS((EV126=$B126)*$F126+(EV126=$D126)*$G126-(EX126=$B126)*$F126-(EX126=$D126)*$G126)&gt;=PrSettings!$M$7,(ABS((EV126=$B126)*$F126+(EV126=$D126)*$G126-(EX126=$B126)*$F126-(EX126=$D126)*$G126-EZ126+FA126)&lt;=1)*1,IF(AND(FB126,$F126=$G126,(EV126=$B126)*$F126+(EV126=$D126)*$G126&gt;=PrSettings!$M$6),(ABS(EZ126-(EV126=$B126)*$F126-(EV126=$D126)*$G126)&lt;=1)*1,IF(AND(FB126,(EV126=$B126)*$F126+(EV126=$D126)*$G126+(EX126=$B126)*$F126+(EX126=$D126)*$G126&gt;=PrSettings!$M$8),(ABS(EZ126-(EV126=$B126)*$F126-(EV126=$D126)*$G126)+ABS(FA126-(EX126=$B126)*$F126-(EX126=$D126)*$G126)&lt;=1)*1,"")))),"")</f>
        <v/>
      </c>
      <c r="FG126" s="326" t="str">
        <f>IF(($C126&amp;$E126&lt;&gt;"")*(EV126&amp;EX126&lt;&gt;""),IF(FC126&lt;&gt;1,0,($B126=EV126)+($D126=EV126))+IF(FB108&lt;&gt;1,0,($B126=EX126)+($D126=EX126)),"")</f>
        <v/>
      </c>
      <c r="FI126" s="224"/>
      <c r="FJ126" s="192" t="str">
        <f>IF(FI126="","",VLOOKUP(FI126,Language!$D$5:$E$100,2,0))</f>
        <v/>
      </c>
      <c r="FK126" s="225"/>
      <c r="FL126" s="192" t="str">
        <f>IF(FK126="","",VLOOKUP(FK126,Language!$D$5:$E$100,2,0))</f>
        <v/>
      </c>
      <c r="FM126" s="228"/>
      <c r="FN126" s="228"/>
      <c r="FO126" s="193" t="str">
        <f>IF(($F126&lt;&gt;"")*($G126&lt;&gt;"")*(FM126&lt;&gt;"")*(FN126&lt;&gt;""),IF(OR(FT126&lt;&gt;2,COUNTIF($B126:$D126,FI126)=0,COUNTIF($B126:$D126,FK126)=0),"0",((FI126=$B126)*$F126+(FI126=$D126)*$G126&gt;(FK126=$B126)*$F126+(FK126=$D126)*$G126)*(FM126&gt;FN126)+((FI126=$B126)*$F126+(FI126=$D126)*$G126=(FK126=$B126)*$F126+(FK126=$D126)*$G126)*(FM126=FN126)+((FI126=$B126)*$F126+(FI126=$D126)*$G126&lt;(FK126=$B126)*$F126+(FK126=$D126)*$G126)*(FM126&lt;FN126)),"")</f>
        <v/>
      </c>
      <c r="FP126" s="306">
        <f>COUNTIF(FI$124:FI$126,FI126)+COUNTIF(FK$124:FK$126,FI126)</f>
        <v>0</v>
      </c>
      <c r="FQ126" s="193" t="str">
        <f>IF((FO126&lt;&gt;""),IF(OR($F126&lt;&gt;$G126,PrSettings!$M$4="●"),((FI126=$B126)*$F126+(FI126=$D126)*$G126-(FK126=$B126)*$F126-(FK126=$D126)*$G126=(FM126-FN126))*(FO126=1),0),"")</f>
        <v/>
      </c>
      <c r="FR126" s="193" t="str">
        <f>IF((FQ126&lt;&gt;""),IF(FQ126=0,0,((FI126=$B126)*$F126+(FI126=$D126)*$G126=FM126)*((FK126=$B126)*$F126+(FK126=$D126)*$G126=FN126)),"")</f>
        <v/>
      </c>
      <c r="FS126" s="193" t="str">
        <f>IF(FO126&lt;&gt;"",IF(OR(FT126&lt;&gt;2,COUNTIF($B126:$D126,FI126)=0,COUNTIF($B126:$D126,FK126)=0),0,IF(ABS((FI126=$B126)*$F126+(FI126=$D126)*$G126-(FK126=$B126)*$F126-(FK126=$D126)*$G126)&gt;=PrSettings!$M$7,(ABS((FI126=$B126)*$F126+(FI126=$D126)*$G126-(FK126=$B126)*$F126-(FK126=$D126)*$G126-FM126+FN126)&lt;=1)*1,IF(AND(FO126,$F126=$G126,(FI126=$B126)*$F126+(FI126=$D126)*$G126&gt;=PrSettings!$M$6),(ABS(FM126-(FI126=$B126)*$F126-(FI126=$D126)*$G126)&lt;=1)*1,IF(AND(FO126,(FI126=$B126)*$F126+(FI126=$D126)*$G126+(FK126=$B126)*$F126+(FK126=$D126)*$G126&gt;=PrSettings!$M$8),(ABS(FM126-(FI126=$B126)*$F126-(FI126=$D126)*$G126)+ABS(FN126-(FK126=$B126)*$F126-(FK126=$D126)*$G126)&lt;=1)*1,"")))),"")</f>
        <v/>
      </c>
      <c r="FT126" s="326" t="str">
        <f>IF(($C126&amp;$E126&lt;&gt;"")*(FI126&amp;FK126&lt;&gt;""),IF(FP126&lt;&gt;1,0,($B126=FI126)+($D126=FI126))+IF(FO108&lt;&gt;1,0,($B126=FK126)+($D126=FK126)),"")</f>
        <v/>
      </c>
      <c r="FV126" s="224"/>
      <c r="FW126" s="192" t="str">
        <f>IF(FV126="","",VLOOKUP(FV126,Language!$D$5:$E$100,2,0))</f>
        <v/>
      </c>
      <c r="FX126" s="225"/>
      <c r="FY126" s="192" t="str">
        <f>IF(FX126="","",VLOOKUP(FX126,Language!$D$5:$E$100,2,0))</f>
        <v/>
      </c>
      <c r="FZ126" s="228"/>
      <c r="GA126" s="228"/>
      <c r="GB126" s="193" t="str">
        <f>IF(($F126&lt;&gt;"")*($G126&lt;&gt;"")*(FZ126&lt;&gt;"")*(GA126&lt;&gt;""),IF(OR(GG126&lt;&gt;2,COUNTIF($B126:$D126,FV126)=0,COUNTIF($B126:$D126,FX126)=0),"0",((FV126=$B126)*$F126+(FV126=$D126)*$G126&gt;(FX126=$B126)*$F126+(FX126=$D126)*$G126)*(FZ126&gt;GA126)+((FV126=$B126)*$F126+(FV126=$D126)*$G126=(FX126=$B126)*$F126+(FX126=$D126)*$G126)*(FZ126=GA126)+((FV126=$B126)*$F126+(FV126=$D126)*$G126&lt;(FX126=$B126)*$F126+(FX126=$D126)*$G126)*(FZ126&lt;GA126)),"")</f>
        <v/>
      </c>
      <c r="GC126" s="306">
        <f>COUNTIF(FV$124:FV$126,FV126)+COUNTIF(FX$124:FX$126,FV126)</f>
        <v>0</v>
      </c>
      <c r="GD126" s="193" t="str">
        <f>IF((GB126&lt;&gt;""),IF(OR($F126&lt;&gt;$G126,PrSettings!$M$4="●"),((FV126=$B126)*$F126+(FV126=$D126)*$G126-(FX126=$B126)*$F126-(FX126=$D126)*$G126=(FZ126-GA126))*(GB126=1),0),"")</f>
        <v/>
      </c>
      <c r="GE126" s="193" t="str">
        <f>IF((GD126&lt;&gt;""),IF(GD126=0,0,((FV126=$B126)*$F126+(FV126=$D126)*$G126=FZ126)*((FX126=$B126)*$F126+(FX126=$D126)*$G126=GA126)),"")</f>
        <v/>
      </c>
      <c r="GF126" s="193" t="str">
        <f>IF(GB126&lt;&gt;"",IF(OR(GG126&lt;&gt;2,COUNTIF($B126:$D126,FV126)=0,COUNTIF($B126:$D126,FX126)=0),0,IF(ABS((FV126=$B126)*$F126+(FV126=$D126)*$G126-(FX126=$B126)*$F126-(FX126=$D126)*$G126)&gt;=PrSettings!$M$7,(ABS((FV126=$B126)*$F126+(FV126=$D126)*$G126-(FX126=$B126)*$F126-(FX126=$D126)*$G126-FZ126+GA126)&lt;=1)*1,IF(AND(GB126,$F126=$G126,(FV126=$B126)*$F126+(FV126=$D126)*$G126&gt;=PrSettings!$M$6),(ABS(FZ126-(FV126=$B126)*$F126-(FV126=$D126)*$G126)&lt;=1)*1,IF(AND(GB126,(FV126=$B126)*$F126+(FV126=$D126)*$G126+(FX126=$B126)*$F126+(FX126=$D126)*$G126&gt;=PrSettings!$M$8),(ABS(FZ126-(FV126=$B126)*$F126-(FV126=$D126)*$G126)+ABS(GA126-(FX126=$B126)*$F126-(FX126=$D126)*$G126)&lt;=1)*1,"")))),"")</f>
        <v/>
      </c>
      <c r="GG126" s="326" t="str">
        <f>IF(($C126&amp;$E126&lt;&gt;"")*(FV126&amp;FX126&lt;&gt;""),IF(GC126&lt;&gt;1,0,($B126=FV126)+($D126=FV126))+IF(GB108&lt;&gt;1,0,($B126=FX126)+($D126=FX126)),"")</f>
        <v/>
      </c>
      <c r="GI126" s="224"/>
      <c r="GJ126" s="192" t="str">
        <f>IF(GI126="","",VLOOKUP(GI126,Language!$D$5:$E$100,2,0))</f>
        <v/>
      </c>
      <c r="GK126" s="225"/>
      <c r="GL126" s="192" t="str">
        <f>IF(GK126="","",VLOOKUP(GK126,Language!$D$5:$E$100,2,0))</f>
        <v/>
      </c>
      <c r="GM126" s="228"/>
      <c r="GN126" s="228"/>
      <c r="GO126" s="193" t="str">
        <f>IF(($F126&lt;&gt;"")*($G126&lt;&gt;"")*(GM126&lt;&gt;"")*(GN126&lt;&gt;""),IF(OR(GT126&lt;&gt;2,COUNTIF($B126:$D126,GI126)=0,COUNTIF($B126:$D126,GK126)=0),"0",((GI126=$B126)*$F126+(GI126=$D126)*$G126&gt;(GK126=$B126)*$F126+(GK126=$D126)*$G126)*(GM126&gt;GN126)+((GI126=$B126)*$F126+(GI126=$D126)*$G126=(GK126=$B126)*$F126+(GK126=$D126)*$G126)*(GM126=GN126)+((GI126=$B126)*$F126+(GI126=$D126)*$G126&lt;(GK126=$B126)*$F126+(GK126=$D126)*$G126)*(GM126&lt;GN126)),"")</f>
        <v/>
      </c>
      <c r="GP126" s="306">
        <f>COUNTIF(GI$124:GI$126,GI126)+COUNTIF(GK$124:GK$126,GI126)</f>
        <v>0</v>
      </c>
      <c r="GQ126" s="193" t="str">
        <f>IF((GO126&lt;&gt;""),IF(OR($F126&lt;&gt;$G126,PrSettings!$M$4="●"),((GI126=$B126)*$F126+(GI126=$D126)*$G126-(GK126=$B126)*$F126-(GK126=$D126)*$G126=(GM126-GN126))*(GO126=1),0),"")</f>
        <v/>
      </c>
      <c r="GR126" s="193" t="str">
        <f>IF((GQ126&lt;&gt;""),IF(GQ126=0,0,((GI126=$B126)*$F126+(GI126=$D126)*$G126=GM126)*((GK126=$B126)*$F126+(GK126=$D126)*$G126=GN126)),"")</f>
        <v/>
      </c>
      <c r="GS126" s="193" t="str">
        <f>IF(GO126&lt;&gt;"",IF(OR(GT126&lt;&gt;2,COUNTIF($B126:$D126,GI126)=0,COUNTIF($B126:$D126,GK126)=0),0,IF(ABS((GI126=$B126)*$F126+(GI126=$D126)*$G126-(GK126=$B126)*$F126-(GK126=$D126)*$G126)&gt;=PrSettings!$M$7,(ABS((GI126=$B126)*$F126+(GI126=$D126)*$G126-(GK126=$B126)*$F126-(GK126=$D126)*$G126-GM126+GN126)&lt;=1)*1,IF(AND(GO126,$F126=$G126,(GI126=$B126)*$F126+(GI126=$D126)*$G126&gt;=PrSettings!$M$6),(ABS(GM126-(GI126=$B126)*$F126-(GI126=$D126)*$G126)&lt;=1)*1,IF(AND(GO126,(GI126=$B126)*$F126+(GI126=$D126)*$G126+(GK126=$B126)*$F126+(GK126=$D126)*$G126&gt;=PrSettings!$M$8),(ABS(GM126-(GI126=$B126)*$F126-(GI126=$D126)*$G126)+ABS(GN126-(GK126=$B126)*$F126-(GK126=$D126)*$G126)&lt;=1)*1,"")))),"")</f>
        <v/>
      </c>
      <c r="GT126" s="326" t="str">
        <f>IF(($C126&amp;$E126&lt;&gt;"")*(GI126&amp;GK126&lt;&gt;""),IF(GP126&lt;&gt;1,0,($B126=GI126)+($D126=GI126))+IF(GO108&lt;&gt;1,0,($B126=GK126)+($D126=GK126)),"")</f>
        <v/>
      </c>
      <c r="GV126" s="224"/>
      <c r="GW126" s="192" t="str">
        <f>IF(GV126="","",VLOOKUP(GV126,Language!$D$5:$E$100,2,0))</f>
        <v/>
      </c>
      <c r="GX126" s="225"/>
      <c r="GY126" s="192" t="str">
        <f>IF(GX126="","",VLOOKUP(GX126,Language!$D$5:$E$100,2,0))</f>
        <v/>
      </c>
      <c r="GZ126" s="228"/>
      <c r="HA126" s="228"/>
      <c r="HB126" s="193" t="str">
        <f>IF(($F126&lt;&gt;"")*($G126&lt;&gt;"")*(GZ126&lt;&gt;"")*(HA126&lt;&gt;""),IF(OR(HG126&lt;&gt;2,COUNTIF($B126:$D126,GV126)=0,COUNTIF($B126:$D126,GX126)=0),"0",((GV126=$B126)*$F126+(GV126=$D126)*$G126&gt;(GX126=$B126)*$F126+(GX126=$D126)*$G126)*(GZ126&gt;HA126)+((GV126=$B126)*$F126+(GV126=$D126)*$G126=(GX126=$B126)*$F126+(GX126=$D126)*$G126)*(GZ126=HA126)+((GV126=$B126)*$F126+(GV126=$D126)*$G126&lt;(GX126=$B126)*$F126+(GX126=$D126)*$G126)*(GZ126&lt;HA126)),"")</f>
        <v/>
      </c>
      <c r="HC126" s="306">
        <f>COUNTIF(GV$124:GV$126,GV126)+COUNTIF(GX$124:GX$126,GV126)</f>
        <v>0</v>
      </c>
      <c r="HD126" s="193" t="str">
        <f>IF((HB126&lt;&gt;""),IF(OR($F126&lt;&gt;$G126,PrSettings!$M$4="●"),((GV126=$B126)*$F126+(GV126=$D126)*$G126-(GX126=$B126)*$F126-(GX126=$D126)*$G126=(GZ126-HA126))*(HB126=1),0),"")</f>
        <v/>
      </c>
      <c r="HE126" s="193" t="str">
        <f>IF((HD126&lt;&gt;""),IF(HD126=0,0,((GV126=$B126)*$F126+(GV126=$D126)*$G126=GZ126)*((GX126=$B126)*$F126+(GX126=$D126)*$G126=HA126)),"")</f>
        <v/>
      </c>
      <c r="HF126" s="193" t="str">
        <f>IF(HB126&lt;&gt;"",IF(OR(HG126&lt;&gt;2,COUNTIF($B126:$D126,GV126)=0,COUNTIF($B126:$D126,GX126)=0),0,IF(ABS((GV126=$B126)*$F126+(GV126=$D126)*$G126-(GX126=$B126)*$F126-(GX126=$D126)*$G126)&gt;=PrSettings!$M$7,(ABS((GV126=$B126)*$F126+(GV126=$D126)*$G126-(GX126=$B126)*$F126-(GX126=$D126)*$G126-GZ126+HA126)&lt;=1)*1,IF(AND(HB126,$F126=$G126,(GV126=$B126)*$F126+(GV126=$D126)*$G126&gt;=PrSettings!$M$6),(ABS(GZ126-(GV126=$B126)*$F126-(GV126=$D126)*$G126)&lt;=1)*1,IF(AND(HB126,(GV126=$B126)*$F126+(GV126=$D126)*$G126+(GX126=$B126)*$F126+(GX126=$D126)*$G126&gt;=PrSettings!$M$8),(ABS(GZ126-(GV126=$B126)*$F126-(GV126=$D126)*$G126)+ABS(HA126-(GX126=$B126)*$F126-(GX126=$D126)*$G126)&lt;=1)*1,"")))),"")</f>
        <v/>
      </c>
      <c r="HG126" s="326" t="str">
        <f>IF(($C126&amp;$E126&lt;&gt;"")*(GV126&amp;GX126&lt;&gt;""),IF(HC126&lt;&gt;1,0,($B126=GV126)+($D126=GV126))+IF(HB108&lt;&gt;1,0,($B126=GX126)+($D126=GX126)),"")</f>
        <v/>
      </c>
      <c r="HI126" s="224"/>
      <c r="HJ126" s="192" t="str">
        <f>IF(HI126="","",VLOOKUP(HI126,Language!$D$5:$E$100,2,0))</f>
        <v/>
      </c>
      <c r="HK126" s="225"/>
      <c r="HL126" s="192" t="str">
        <f>IF(HK126="","",VLOOKUP(HK126,Language!$D$5:$E$100,2,0))</f>
        <v/>
      </c>
      <c r="HM126" s="228"/>
      <c r="HN126" s="228"/>
      <c r="HO126" s="193" t="str">
        <f>IF(($F126&lt;&gt;"")*($G126&lt;&gt;"")*(HM126&lt;&gt;"")*(HN126&lt;&gt;""),IF(OR(HT126&lt;&gt;2,COUNTIF($B126:$D126,HI126)=0,COUNTIF($B126:$D126,HK126)=0),"0",((HI126=$B126)*$F126+(HI126=$D126)*$G126&gt;(HK126=$B126)*$F126+(HK126=$D126)*$G126)*(HM126&gt;HN126)+((HI126=$B126)*$F126+(HI126=$D126)*$G126=(HK126=$B126)*$F126+(HK126=$D126)*$G126)*(HM126=HN126)+((HI126=$B126)*$F126+(HI126=$D126)*$G126&lt;(HK126=$B126)*$F126+(HK126=$D126)*$G126)*(HM126&lt;HN126)),"")</f>
        <v/>
      </c>
      <c r="HP126" s="306">
        <f>COUNTIF(HI$124:HI$126,HI126)+COUNTIF(HK$124:HK$126,HI126)</f>
        <v>0</v>
      </c>
      <c r="HQ126" s="193" t="str">
        <f>IF((HO126&lt;&gt;""),IF(OR($F126&lt;&gt;$G126,PrSettings!$M$4="●"),((HI126=$B126)*$F126+(HI126=$D126)*$G126-(HK126=$B126)*$F126-(HK126=$D126)*$G126=(HM126-HN126))*(HO126=1),0),"")</f>
        <v/>
      </c>
      <c r="HR126" s="193" t="str">
        <f>IF((HQ126&lt;&gt;""),IF(HQ126=0,0,((HI126=$B126)*$F126+(HI126=$D126)*$G126=HM126)*((HK126=$B126)*$F126+(HK126=$D126)*$G126=HN126)),"")</f>
        <v/>
      </c>
      <c r="HS126" s="193" t="str">
        <f>IF(HO126&lt;&gt;"",IF(OR(HT126&lt;&gt;2,COUNTIF($B126:$D126,HI126)=0,COUNTIF($B126:$D126,HK126)=0),0,IF(ABS((HI126=$B126)*$F126+(HI126=$D126)*$G126-(HK126=$B126)*$F126-(HK126=$D126)*$G126)&gt;=PrSettings!$M$7,(ABS((HI126=$B126)*$F126+(HI126=$D126)*$G126-(HK126=$B126)*$F126-(HK126=$D126)*$G126-HM126+HN126)&lt;=1)*1,IF(AND(HO126,$F126=$G126,(HI126=$B126)*$F126+(HI126=$D126)*$G126&gt;=PrSettings!$M$6),(ABS(HM126-(HI126=$B126)*$F126-(HI126=$D126)*$G126)&lt;=1)*1,IF(AND(HO126,(HI126=$B126)*$F126+(HI126=$D126)*$G126+(HK126=$B126)*$F126+(HK126=$D126)*$G126&gt;=PrSettings!$M$8),(ABS(HM126-(HI126=$B126)*$F126-(HI126=$D126)*$G126)+ABS(HN126-(HK126=$B126)*$F126-(HK126=$D126)*$G126)&lt;=1)*1,"")))),"")</f>
        <v/>
      </c>
      <c r="HT126" s="326" t="str">
        <f>IF(($C126&amp;$E126&lt;&gt;"")*(HI126&amp;HK126&lt;&gt;""),IF(HP126&lt;&gt;1,0,($B126=HI126)+($D126=HI126))+IF(HO108&lt;&gt;1,0,($B126=HK126)+($D126=HK126)),"")</f>
        <v/>
      </c>
      <c r="HV126" s="224"/>
      <c r="HW126" s="192" t="str">
        <f>IF(HV126="","",VLOOKUP(HV126,Language!$D$5:$E$100,2,0))</f>
        <v/>
      </c>
      <c r="HX126" s="225"/>
      <c r="HY126" s="192" t="str">
        <f>IF(HX126="","",VLOOKUP(HX126,Language!$D$5:$E$100,2,0))</f>
        <v/>
      </c>
      <c r="HZ126" s="228"/>
      <c r="IA126" s="228"/>
      <c r="IB126" s="193" t="str">
        <f>IF(($F126&lt;&gt;"")*($G126&lt;&gt;"")*(HZ126&lt;&gt;"")*(IA126&lt;&gt;""),IF(OR(IG126&lt;&gt;2,COUNTIF($B126:$D126,HV126)=0,COUNTIF($B126:$D126,HX126)=0),"0",((HV126=$B126)*$F126+(HV126=$D126)*$G126&gt;(HX126=$B126)*$F126+(HX126=$D126)*$G126)*(HZ126&gt;IA126)+((HV126=$B126)*$F126+(HV126=$D126)*$G126=(HX126=$B126)*$F126+(HX126=$D126)*$G126)*(HZ126=IA126)+((HV126=$B126)*$F126+(HV126=$D126)*$G126&lt;(HX126=$B126)*$F126+(HX126=$D126)*$G126)*(HZ126&lt;IA126)),"")</f>
        <v/>
      </c>
      <c r="IC126" s="306">
        <f>COUNTIF(HV$124:HV$126,HV126)+COUNTIF(HX$124:HX$126,HV126)</f>
        <v>0</v>
      </c>
      <c r="ID126" s="193" t="str">
        <f>IF((IB126&lt;&gt;""),IF(OR($F126&lt;&gt;$G126,PrSettings!$M$4="●"),((HV126=$B126)*$F126+(HV126=$D126)*$G126-(HX126=$B126)*$F126-(HX126=$D126)*$G126=(HZ126-IA126))*(IB126=1),0),"")</f>
        <v/>
      </c>
      <c r="IE126" s="193" t="str">
        <f>IF((ID126&lt;&gt;""),IF(ID126=0,0,((HV126=$B126)*$F126+(HV126=$D126)*$G126=HZ126)*((HX126=$B126)*$F126+(HX126=$D126)*$G126=IA126)),"")</f>
        <v/>
      </c>
      <c r="IF126" s="193" t="str">
        <f>IF(IB126&lt;&gt;"",IF(OR(IG126&lt;&gt;2,COUNTIF($B126:$D126,HV126)=0,COUNTIF($B126:$D126,HX126)=0),0,IF(ABS((HV126=$B126)*$F126+(HV126=$D126)*$G126-(HX126=$B126)*$F126-(HX126=$D126)*$G126)&gt;=PrSettings!$M$7,(ABS((HV126=$B126)*$F126+(HV126=$D126)*$G126-(HX126=$B126)*$F126-(HX126=$D126)*$G126-HZ126+IA126)&lt;=1)*1,IF(AND(IB126,$F126=$G126,(HV126=$B126)*$F126+(HV126=$D126)*$G126&gt;=PrSettings!$M$6),(ABS(HZ126-(HV126=$B126)*$F126-(HV126=$D126)*$G126)&lt;=1)*1,IF(AND(IB126,(HV126=$B126)*$F126+(HV126=$D126)*$G126+(HX126=$B126)*$F126+(HX126=$D126)*$G126&gt;=PrSettings!$M$8),(ABS(HZ126-(HV126=$B126)*$F126-(HV126=$D126)*$G126)+ABS(IA126-(HX126=$B126)*$F126-(HX126=$D126)*$G126)&lt;=1)*1,"")))),"")</f>
        <v/>
      </c>
      <c r="IG126" s="326" t="str">
        <f>IF(($C126&amp;$E126&lt;&gt;"")*(HV126&amp;HX126&lt;&gt;""),IF(IC126&lt;&gt;1,0,($B126=HV126)+($D126=HV126))+IF(IB108&lt;&gt;1,0,($B126=HX126)+($D126=HX126)),"")</f>
        <v/>
      </c>
      <c r="II126" s="224"/>
      <c r="IJ126" s="192" t="str">
        <f>IF(II126="","",VLOOKUP(II126,Language!$D$5:$E$100,2,0))</f>
        <v/>
      </c>
      <c r="IK126" s="225"/>
      <c r="IL126" s="192" t="str">
        <f>IF(IK126="","",VLOOKUP(IK126,Language!$D$5:$E$100,2,0))</f>
        <v/>
      </c>
      <c r="IM126" s="228"/>
      <c r="IN126" s="228"/>
      <c r="IO126" s="193" t="str">
        <f>IF(($F126&lt;&gt;"")*($G126&lt;&gt;"")*(IM126&lt;&gt;"")*(IN126&lt;&gt;""),IF(OR(IT126&lt;&gt;2,COUNTIF($B126:$D126,II126)=0,COUNTIF($B126:$D126,IK126)=0),"0",((II126=$B126)*$F126+(II126=$D126)*$G126&gt;(IK126=$B126)*$F126+(IK126=$D126)*$G126)*(IM126&gt;IN126)+((II126=$B126)*$F126+(II126=$D126)*$G126=(IK126=$B126)*$F126+(IK126=$D126)*$G126)*(IM126=IN126)+((II126=$B126)*$F126+(II126=$D126)*$G126&lt;(IK126=$B126)*$F126+(IK126=$D126)*$G126)*(IM126&lt;IN126)),"")</f>
        <v/>
      </c>
      <c r="IP126" s="306">
        <f>COUNTIF(II$124:II$126,II126)+COUNTIF(IK$124:IK$126,II126)</f>
        <v>0</v>
      </c>
      <c r="IQ126" s="193" t="str">
        <f>IF((IO126&lt;&gt;""),IF(OR($F126&lt;&gt;$G126,PrSettings!$M$4="●"),((II126=$B126)*$F126+(II126=$D126)*$G126-(IK126=$B126)*$F126-(IK126=$D126)*$G126=(IM126-IN126))*(IO126=1),0),"")</f>
        <v/>
      </c>
      <c r="IR126" s="193" t="str">
        <f>IF((IQ126&lt;&gt;""),IF(IQ126=0,0,((II126=$B126)*$F126+(II126=$D126)*$G126=IM126)*((IK126=$B126)*$F126+(IK126=$D126)*$G126=IN126)),"")</f>
        <v/>
      </c>
      <c r="IS126" s="193" t="str">
        <f>IF(IO126&lt;&gt;"",IF(OR(IT126&lt;&gt;2,COUNTIF($B126:$D126,II126)=0,COUNTIF($B126:$D126,IK126)=0),0,IF(ABS((II126=$B126)*$F126+(II126=$D126)*$G126-(IK126=$B126)*$F126-(IK126=$D126)*$G126)&gt;=PrSettings!$M$7,(ABS((II126=$B126)*$F126+(II126=$D126)*$G126-(IK126=$B126)*$F126-(IK126=$D126)*$G126-IM126+IN126)&lt;=1)*1,IF(AND(IO126,$F126=$G126,(II126=$B126)*$F126+(II126=$D126)*$G126&gt;=PrSettings!$M$6),(ABS(IM126-(II126=$B126)*$F126-(II126=$D126)*$G126)&lt;=1)*1,IF(AND(IO126,(II126=$B126)*$F126+(II126=$D126)*$G126+(IK126=$B126)*$F126+(IK126=$D126)*$G126&gt;=PrSettings!$M$8),(ABS(IM126-(II126=$B126)*$F126-(II126=$D126)*$G126)+ABS(IN126-(IK126=$B126)*$F126-(IK126=$D126)*$G126)&lt;=1)*1,"")))),"")</f>
        <v/>
      </c>
      <c r="IT126" s="326" t="str">
        <f>IF(($C126&amp;$E126&lt;&gt;"")*(II126&amp;IK126&lt;&gt;""),IF(IP126&lt;&gt;1,0,($B126=II126)+($D126=II126))+IF(IO108&lt;&gt;1,0,($B126=IK126)+($D126=IK126)),"")</f>
        <v/>
      </c>
      <c r="IV126" s="224"/>
      <c r="IW126" s="192" t="str">
        <f>IF(IV126="","",VLOOKUP(IV126,Language!$D$5:$E$100,2,0))</f>
        <v/>
      </c>
      <c r="IX126" s="225"/>
      <c r="IY126" s="192" t="str">
        <f>IF(IX126="","",VLOOKUP(IX126,Language!$D$5:$E$100,2,0))</f>
        <v/>
      </c>
      <c r="IZ126" s="228"/>
      <c r="JA126" s="228"/>
      <c r="JB126" s="193" t="str">
        <f>IF(($F126&lt;&gt;"")*($G126&lt;&gt;"")*(IZ126&lt;&gt;"")*(JA126&lt;&gt;""),IF(OR(JG126&lt;&gt;2,COUNTIF($B126:$D126,IV126)=0,COUNTIF($B126:$D126,IX126)=0),"0",((IV126=$B126)*$F126+(IV126=$D126)*$G126&gt;(IX126=$B126)*$F126+(IX126=$D126)*$G126)*(IZ126&gt;JA126)+((IV126=$B126)*$F126+(IV126=$D126)*$G126=(IX126=$B126)*$F126+(IX126=$D126)*$G126)*(IZ126=JA126)+((IV126=$B126)*$F126+(IV126=$D126)*$G126&lt;(IX126=$B126)*$F126+(IX126=$D126)*$G126)*(IZ126&lt;JA126)),"")</f>
        <v/>
      </c>
      <c r="JC126" s="306">
        <f>COUNTIF(IV$124:IV$126,IV126)+COUNTIF(IX$124:IX$126,IV126)</f>
        <v>0</v>
      </c>
      <c r="JD126" s="193" t="str">
        <f>IF((JB126&lt;&gt;""),IF(OR($F126&lt;&gt;$G126,PrSettings!$M$4="●"),((IV126=$B126)*$F126+(IV126=$D126)*$G126-(IX126=$B126)*$F126-(IX126=$D126)*$G126=(IZ126-JA126))*(JB126=1),0),"")</f>
        <v/>
      </c>
      <c r="JE126" s="193" t="str">
        <f>IF((JD126&lt;&gt;""),IF(JD126=0,0,((IV126=$B126)*$F126+(IV126=$D126)*$G126=IZ126)*((IX126=$B126)*$F126+(IX126=$D126)*$G126=JA126)),"")</f>
        <v/>
      </c>
      <c r="JF126" s="193" t="str">
        <f>IF(JB126&lt;&gt;"",IF(OR(JG126&lt;&gt;2,COUNTIF($B126:$D126,IV126)=0,COUNTIF($B126:$D126,IX126)=0),0,IF(ABS((IV126=$B126)*$F126+(IV126=$D126)*$G126-(IX126=$B126)*$F126-(IX126=$D126)*$G126)&gt;=PrSettings!$M$7,(ABS((IV126=$B126)*$F126+(IV126=$D126)*$G126-(IX126=$B126)*$F126-(IX126=$D126)*$G126-IZ126+JA126)&lt;=1)*1,IF(AND(JB126,$F126=$G126,(IV126=$B126)*$F126+(IV126=$D126)*$G126&gt;=PrSettings!$M$6),(ABS(IZ126-(IV126=$B126)*$F126-(IV126=$D126)*$G126)&lt;=1)*1,IF(AND(JB126,(IV126=$B126)*$F126+(IV126=$D126)*$G126+(IX126=$B126)*$F126+(IX126=$D126)*$G126&gt;=PrSettings!$M$8),(ABS(IZ126-(IV126=$B126)*$F126-(IV126=$D126)*$G126)+ABS(JA126-(IX126=$B126)*$F126-(IX126=$D126)*$G126)&lt;=1)*1,"")))),"")</f>
        <v/>
      </c>
      <c r="JG126" s="326" t="str">
        <f>IF(($C126&amp;$E126&lt;&gt;"")*(IV126&amp;IX126&lt;&gt;""),IF(JC126&lt;&gt;1,0,($B126=IV126)+($D126=IV126))+IF(JB108&lt;&gt;1,0,($B126=IX126)+($D126=IX126)),"")</f>
        <v/>
      </c>
      <c r="JI126" s="224"/>
      <c r="JJ126" s="192" t="str">
        <f>IF(JI126="","",VLOOKUP(JI126,Language!$D$5:$E$100,2,0))</f>
        <v/>
      </c>
      <c r="JK126" s="225"/>
      <c r="JL126" s="192" t="str">
        <f>IF(JK126="","",VLOOKUP(JK126,Language!$D$5:$E$100,2,0))</f>
        <v/>
      </c>
      <c r="JM126" s="228"/>
      <c r="JN126" s="228"/>
      <c r="JO126" s="193" t="str">
        <f>IF(($F126&lt;&gt;"")*($G126&lt;&gt;"")*(JM126&lt;&gt;"")*(JN126&lt;&gt;""),IF(OR(JT126&lt;&gt;2,COUNTIF($B126:$D126,JI126)=0,COUNTIF($B126:$D126,JK126)=0),"0",((JI126=$B126)*$F126+(JI126=$D126)*$G126&gt;(JK126=$B126)*$F126+(JK126=$D126)*$G126)*(JM126&gt;JN126)+((JI126=$B126)*$F126+(JI126=$D126)*$G126=(JK126=$B126)*$F126+(JK126=$D126)*$G126)*(JM126=JN126)+((JI126=$B126)*$F126+(JI126=$D126)*$G126&lt;(JK126=$B126)*$F126+(JK126=$D126)*$G126)*(JM126&lt;JN126)),"")</f>
        <v/>
      </c>
      <c r="JP126" s="306">
        <f>COUNTIF(JI$124:JI$126,JI126)+COUNTIF(JK$124:JK$126,JI126)</f>
        <v>0</v>
      </c>
      <c r="JQ126" s="193" t="str">
        <f>IF((JO126&lt;&gt;""),IF(OR($F126&lt;&gt;$G126,PrSettings!$M$4="●"),((JI126=$B126)*$F126+(JI126=$D126)*$G126-(JK126=$B126)*$F126-(JK126=$D126)*$G126=(JM126-JN126))*(JO126=1),0),"")</f>
        <v/>
      </c>
      <c r="JR126" s="193" t="str">
        <f>IF((JQ126&lt;&gt;""),IF(JQ126=0,0,((JI126=$B126)*$F126+(JI126=$D126)*$G126=JM126)*((JK126=$B126)*$F126+(JK126=$D126)*$G126=JN126)),"")</f>
        <v/>
      </c>
      <c r="JS126" s="193" t="str">
        <f>IF(JO126&lt;&gt;"",IF(OR(JT126&lt;&gt;2,COUNTIF($B126:$D126,JI126)=0,COUNTIF($B126:$D126,JK126)=0),0,IF(ABS((JI126=$B126)*$F126+(JI126=$D126)*$G126-(JK126=$B126)*$F126-(JK126=$D126)*$G126)&gt;=PrSettings!$M$7,(ABS((JI126=$B126)*$F126+(JI126=$D126)*$G126-(JK126=$B126)*$F126-(JK126=$D126)*$G126-JM126+JN126)&lt;=1)*1,IF(AND(JO126,$F126=$G126,(JI126=$B126)*$F126+(JI126=$D126)*$G126&gt;=PrSettings!$M$6),(ABS(JM126-(JI126=$B126)*$F126-(JI126=$D126)*$G126)&lt;=1)*1,IF(AND(JO126,(JI126=$B126)*$F126+(JI126=$D126)*$G126+(JK126=$B126)*$F126+(JK126=$D126)*$G126&gt;=PrSettings!$M$8),(ABS(JM126-(JI126=$B126)*$F126-(JI126=$D126)*$G126)+ABS(JN126-(JK126=$B126)*$F126-(JK126=$D126)*$G126)&lt;=1)*1,"")))),"")</f>
        <v/>
      </c>
      <c r="JT126" s="326" t="str">
        <f>IF(($C126&amp;$E126&lt;&gt;"")*(JI126&amp;JK126&lt;&gt;""),IF(JP126&lt;&gt;1,0,($B126=JI126)+($D126=JI126))+IF(JO108&lt;&gt;1,0,($B126=JK126)+($D126=JK126)),"")</f>
        <v/>
      </c>
      <c r="JV126" s="224"/>
      <c r="JW126" s="192" t="str">
        <f>IF(JV126="","",VLOOKUP(JV126,Language!$D$5:$E$100,2,0))</f>
        <v/>
      </c>
      <c r="JX126" s="225"/>
      <c r="JY126" s="192" t="str">
        <f>IF(JX126="","",VLOOKUP(JX126,Language!$D$5:$E$100,2,0))</f>
        <v/>
      </c>
      <c r="JZ126" s="228"/>
      <c r="KA126" s="228"/>
      <c r="KB126" s="193" t="str">
        <f>IF(($F126&lt;&gt;"")*($G126&lt;&gt;"")*(JZ126&lt;&gt;"")*(KA126&lt;&gt;""),IF(OR(KG126&lt;&gt;2,COUNTIF($B126:$D126,JV126)=0,COUNTIF($B126:$D126,JX126)=0),"0",((JV126=$B126)*$F126+(JV126=$D126)*$G126&gt;(JX126=$B126)*$F126+(JX126=$D126)*$G126)*(JZ126&gt;KA126)+((JV126=$B126)*$F126+(JV126=$D126)*$G126=(JX126=$B126)*$F126+(JX126=$D126)*$G126)*(JZ126=KA126)+((JV126=$B126)*$F126+(JV126=$D126)*$G126&lt;(JX126=$B126)*$F126+(JX126=$D126)*$G126)*(JZ126&lt;KA126)),"")</f>
        <v/>
      </c>
      <c r="KC126" s="306">
        <f>COUNTIF(JV$124:JV$126,JV126)+COUNTIF(JX$124:JX$126,JV126)</f>
        <v>0</v>
      </c>
      <c r="KD126" s="193" t="str">
        <f>IF((KB126&lt;&gt;""),IF(OR($F126&lt;&gt;$G126,PrSettings!$M$4="●"),((JV126=$B126)*$F126+(JV126=$D126)*$G126-(JX126=$B126)*$F126-(JX126=$D126)*$G126=(JZ126-KA126))*(KB126=1),0),"")</f>
        <v/>
      </c>
      <c r="KE126" s="193" t="str">
        <f>IF((KD126&lt;&gt;""),IF(KD126=0,0,((JV126=$B126)*$F126+(JV126=$D126)*$G126=JZ126)*((JX126=$B126)*$F126+(JX126=$D126)*$G126=KA126)),"")</f>
        <v/>
      </c>
      <c r="KF126" s="193" t="str">
        <f>IF(KB126&lt;&gt;"",IF(OR(KG126&lt;&gt;2,COUNTIF($B126:$D126,JV126)=0,COUNTIF($B126:$D126,JX126)=0),0,IF(ABS((JV126=$B126)*$F126+(JV126=$D126)*$G126-(JX126=$B126)*$F126-(JX126=$D126)*$G126)&gt;=PrSettings!$M$7,(ABS((JV126=$B126)*$F126+(JV126=$D126)*$G126-(JX126=$B126)*$F126-(JX126=$D126)*$G126-JZ126+KA126)&lt;=1)*1,IF(AND(KB126,$F126=$G126,(JV126=$B126)*$F126+(JV126=$D126)*$G126&gt;=PrSettings!$M$6),(ABS(JZ126-(JV126=$B126)*$F126-(JV126=$D126)*$G126)&lt;=1)*1,IF(AND(KB126,(JV126=$B126)*$F126+(JV126=$D126)*$G126+(JX126=$B126)*$F126+(JX126=$D126)*$G126&gt;=PrSettings!$M$8),(ABS(JZ126-(JV126=$B126)*$F126-(JV126=$D126)*$G126)+ABS(KA126-(JX126=$B126)*$F126-(JX126=$D126)*$G126)&lt;=1)*1,"")))),"")</f>
        <v/>
      </c>
      <c r="KG126" s="326" t="str">
        <f>IF(($C126&amp;$E126&lt;&gt;"")*(JV126&amp;JX126&lt;&gt;""),IF(KC126&lt;&gt;1,0,($B126=JV126)+($D126=JV126))+IF(KB108&lt;&gt;1,0,($B126=JX126)+($D126=JX126)),"")</f>
        <v/>
      </c>
      <c r="KI126" s="224"/>
      <c r="KJ126" s="192" t="str">
        <f>IF(KI126="","",VLOOKUP(KI126,Language!$D$5:$E$100,2,0))</f>
        <v/>
      </c>
      <c r="KK126" s="225"/>
      <c r="KL126" s="192" t="str">
        <f>IF(KK126="","",VLOOKUP(KK126,Language!$D$5:$E$100,2,0))</f>
        <v/>
      </c>
      <c r="KM126" s="228"/>
      <c r="KN126" s="228"/>
      <c r="KO126" s="193" t="str">
        <f>IF(($F126&lt;&gt;"")*($G126&lt;&gt;"")*(KM126&lt;&gt;"")*(KN126&lt;&gt;""),IF(OR(KT126&lt;&gt;2,COUNTIF($B126:$D126,KI126)=0,COUNTIF($B126:$D126,KK126)=0),"0",((KI126=$B126)*$F126+(KI126=$D126)*$G126&gt;(KK126=$B126)*$F126+(KK126=$D126)*$G126)*(KM126&gt;KN126)+((KI126=$B126)*$F126+(KI126=$D126)*$G126=(KK126=$B126)*$F126+(KK126=$D126)*$G126)*(KM126=KN126)+((KI126=$B126)*$F126+(KI126=$D126)*$G126&lt;(KK126=$B126)*$F126+(KK126=$D126)*$G126)*(KM126&lt;KN126)),"")</f>
        <v/>
      </c>
      <c r="KP126" s="306">
        <f>COUNTIF(KI$124:KI$126,KI126)+COUNTIF(KK$124:KK$126,KI126)</f>
        <v>0</v>
      </c>
      <c r="KQ126" s="193" t="str">
        <f>IF((KO126&lt;&gt;""),IF(OR($F126&lt;&gt;$G126,PrSettings!$M$4="●"),((KI126=$B126)*$F126+(KI126=$D126)*$G126-(KK126=$B126)*$F126-(KK126=$D126)*$G126=(KM126-KN126))*(KO126=1),0),"")</f>
        <v/>
      </c>
      <c r="KR126" s="193" t="str">
        <f>IF((KQ126&lt;&gt;""),IF(KQ126=0,0,((KI126=$B126)*$F126+(KI126=$D126)*$G126=KM126)*((KK126=$B126)*$F126+(KK126=$D126)*$G126=KN126)),"")</f>
        <v/>
      </c>
      <c r="KS126" s="193" t="str">
        <f>IF(KO126&lt;&gt;"",IF(OR(KT126&lt;&gt;2,COUNTIF($B126:$D126,KI126)=0,COUNTIF($B126:$D126,KK126)=0),0,IF(ABS((KI126=$B126)*$F126+(KI126=$D126)*$G126-(KK126=$B126)*$F126-(KK126=$D126)*$G126)&gt;=PrSettings!$M$7,(ABS((KI126=$B126)*$F126+(KI126=$D126)*$G126-(KK126=$B126)*$F126-(KK126=$D126)*$G126-KM126+KN126)&lt;=1)*1,IF(AND(KO126,$F126=$G126,(KI126=$B126)*$F126+(KI126=$D126)*$G126&gt;=PrSettings!$M$6),(ABS(KM126-(KI126=$B126)*$F126-(KI126=$D126)*$G126)&lt;=1)*1,IF(AND(KO126,(KI126=$B126)*$F126+(KI126=$D126)*$G126+(KK126=$B126)*$F126+(KK126=$D126)*$G126&gt;=PrSettings!$M$8),(ABS(KM126-(KI126=$B126)*$F126-(KI126=$D126)*$G126)+ABS(KN126-(KK126=$B126)*$F126-(KK126=$D126)*$G126)&lt;=1)*1,"")))),"")</f>
        <v/>
      </c>
      <c r="KT126" s="326" t="str">
        <f>IF(($C126&amp;$E126&lt;&gt;"")*(KI126&amp;KK126&lt;&gt;""),IF(KP126&lt;&gt;1,0,($B126=KI126)+($D126=KI126))+IF(KO108&lt;&gt;1,0,($B126=KK126)+($D126=KK126)),"")</f>
        <v/>
      </c>
      <c r="KV126" s="224"/>
      <c r="KW126" s="192" t="str">
        <f>IF(KV126="","",VLOOKUP(KV126,Language!$D$5:$E$100,2,0))</f>
        <v/>
      </c>
      <c r="KX126" s="225"/>
      <c r="KY126" s="192" t="str">
        <f>IF(KX126="","",VLOOKUP(KX126,Language!$D$5:$E$100,2,0))</f>
        <v/>
      </c>
      <c r="KZ126" s="228"/>
      <c r="LA126" s="228"/>
      <c r="LB126" s="193" t="str">
        <f>IF(($F126&lt;&gt;"")*($G126&lt;&gt;"")*(KZ126&lt;&gt;"")*(LA126&lt;&gt;""),IF(OR(LG126&lt;&gt;2,COUNTIF($B126:$D126,KV126)=0,COUNTIF($B126:$D126,KX126)=0),"0",((KV126=$B126)*$F126+(KV126=$D126)*$G126&gt;(KX126=$B126)*$F126+(KX126=$D126)*$G126)*(KZ126&gt;LA126)+((KV126=$B126)*$F126+(KV126=$D126)*$G126=(KX126=$B126)*$F126+(KX126=$D126)*$G126)*(KZ126=LA126)+((KV126=$B126)*$F126+(KV126=$D126)*$G126&lt;(KX126=$B126)*$F126+(KX126=$D126)*$G126)*(KZ126&lt;LA126)),"")</f>
        <v/>
      </c>
      <c r="LC126" s="306">
        <f>COUNTIF(KV$124:KV$126,KV126)+COUNTIF(KX$124:KX$126,KV126)</f>
        <v>0</v>
      </c>
      <c r="LD126" s="193" t="str">
        <f>IF((LB126&lt;&gt;""),IF(OR($F126&lt;&gt;$G126,PrSettings!$M$4="●"),((KV126=$B126)*$F126+(KV126=$D126)*$G126-(KX126=$B126)*$F126-(KX126=$D126)*$G126=(KZ126-LA126))*(LB126=1),0),"")</f>
        <v/>
      </c>
      <c r="LE126" s="193" t="str">
        <f>IF((LD126&lt;&gt;""),IF(LD126=0,0,((KV126=$B126)*$F126+(KV126=$D126)*$G126=KZ126)*((KX126=$B126)*$F126+(KX126=$D126)*$G126=LA126)),"")</f>
        <v/>
      </c>
      <c r="LF126" s="193" t="str">
        <f>IF(LB126&lt;&gt;"",IF(OR(LG126&lt;&gt;2,COUNTIF($B126:$D126,KV126)=0,COUNTIF($B126:$D126,KX126)=0),0,IF(ABS((KV126=$B126)*$F126+(KV126=$D126)*$G126-(KX126=$B126)*$F126-(KX126=$D126)*$G126)&gt;=PrSettings!$M$7,(ABS((KV126=$B126)*$F126+(KV126=$D126)*$G126-(KX126=$B126)*$F126-(KX126=$D126)*$G126-KZ126+LA126)&lt;=1)*1,IF(AND(LB126,$F126=$G126,(KV126=$B126)*$F126+(KV126=$D126)*$G126&gt;=PrSettings!$M$6),(ABS(KZ126-(KV126=$B126)*$F126-(KV126=$D126)*$G126)&lt;=1)*1,IF(AND(LB126,(KV126=$B126)*$F126+(KV126=$D126)*$G126+(KX126=$B126)*$F126+(KX126=$D126)*$G126&gt;=PrSettings!$M$8),(ABS(KZ126-(KV126=$B126)*$F126-(KV126=$D126)*$G126)+ABS(LA126-(KX126=$B126)*$F126-(KX126=$D126)*$G126)&lt;=1)*1,"")))),"")</f>
        <v/>
      </c>
      <c r="LG126" s="326" t="str">
        <f>IF(($C126&amp;$E126&lt;&gt;"")*(KV126&amp;KX126&lt;&gt;""),IF(LC126&lt;&gt;1,0,($B126=KV126)+($D126=KV126))+IF(LB108&lt;&gt;1,0,($B126=KX126)+($D126=KX126)),"")</f>
        <v/>
      </c>
      <c r="LI126" s="224"/>
      <c r="LJ126" s="192" t="str">
        <f>IF(LI126="","",VLOOKUP(LI126,Language!$D$5:$E$100,2,0))</f>
        <v/>
      </c>
      <c r="LK126" s="225"/>
      <c r="LL126" s="192" t="str">
        <f>IF(LK126="","",VLOOKUP(LK126,Language!$D$5:$E$100,2,0))</f>
        <v/>
      </c>
      <c r="LM126" s="228"/>
      <c r="LN126" s="228"/>
      <c r="LO126" s="193" t="str">
        <f>IF(($F126&lt;&gt;"")*($G126&lt;&gt;"")*(LM126&lt;&gt;"")*(LN126&lt;&gt;""),IF(OR(LT126&lt;&gt;2,COUNTIF($B126:$D126,LI126)=0,COUNTIF($B126:$D126,LK126)=0),"0",((LI126=$B126)*$F126+(LI126=$D126)*$G126&gt;(LK126=$B126)*$F126+(LK126=$D126)*$G126)*(LM126&gt;LN126)+((LI126=$B126)*$F126+(LI126=$D126)*$G126=(LK126=$B126)*$F126+(LK126=$D126)*$G126)*(LM126=LN126)+((LI126=$B126)*$F126+(LI126=$D126)*$G126&lt;(LK126=$B126)*$F126+(LK126=$D126)*$G126)*(LM126&lt;LN126)),"")</f>
        <v/>
      </c>
      <c r="LP126" s="306">
        <f>COUNTIF(LI$124:LI$126,LI126)+COUNTIF(LK$124:LK$126,LI126)</f>
        <v>0</v>
      </c>
      <c r="LQ126" s="193" t="str">
        <f>IF((LO126&lt;&gt;""),IF(OR($F126&lt;&gt;$G126,PrSettings!$M$4="●"),((LI126=$B126)*$F126+(LI126=$D126)*$G126-(LK126=$B126)*$F126-(LK126=$D126)*$G126=(LM126-LN126))*(LO126=1),0),"")</f>
        <v/>
      </c>
      <c r="LR126" s="193" t="str">
        <f>IF((LQ126&lt;&gt;""),IF(LQ126=0,0,((LI126=$B126)*$F126+(LI126=$D126)*$G126=LM126)*((LK126=$B126)*$F126+(LK126=$D126)*$G126=LN126)),"")</f>
        <v/>
      </c>
      <c r="LS126" s="193" t="str">
        <f>IF(LO126&lt;&gt;"",IF(OR(LT126&lt;&gt;2,COUNTIF($B126:$D126,LI126)=0,COUNTIF($B126:$D126,LK126)=0),0,IF(ABS((LI126=$B126)*$F126+(LI126=$D126)*$G126-(LK126=$B126)*$F126-(LK126=$D126)*$G126)&gt;=PrSettings!$M$7,(ABS((LI126=$B126)*$F126+(LI126=$D126)*$G126-(LK126=$B126)*$F126-(LK126=$D126)*$G126-LM126+LN126)&lt;=1)*1,IF(AND(LO126,$F126=$G126,(LI126=$B126)*$F126+(LI126=$D126)*$G126&gt;=PrSettings!$M$6),(ABS(LM126-(LI126=$B126)*$F126-(LI126=$D126)*$G126)&lt;=1)*1,IF(AND(LO126,(LI126=$B126)*$F126+(LI126=$D126)*$G126+(LK126=$B126)*$F126+(LK126=$D126)*$G126&gt;=PrSettings!$M$8),(ABS(LM126-(LI126=$B126)*$F126-(LI126=$D126)*$G126)+ABS(LN126-(LK126=$B126)*$F126-(LK126=$D126)*$G126)&lt;=1)*1,"")))),"")</f>
        <v/>
      </c>
      <c r="LT126" s="326" t="str">
        <f>IF(($C126&amp;$E126&lt;&gt;"")*(LI126&amp;LK126&lt;&gt;""),IF(LP126&lt;&gt;1,0,($B126=LI126)+($D126=LI126))+IF(LO108&lt;&gt;1,0,($B126=LK126)+($D126=LK126)),"")</f>
        <v/>
      </c>
      <c r="LV126" s="224"/>
      <c r="LW126" s="192" t="str">
        <f>IF(LV126="","",VLOOKUP(LV126,Language!$D$5:$E$100,2,0))</f>
        <v/>
      </c>
      <c r="LX126" s="225"/>
      <c r="LY126" s="192" t="str">
        <f>IF(LX126="","",VLOOKUP(LX126,Language!$D$5:$E$100,2,0))</f>
        <v/>
      </c>
      <c r="LZ126" s="228"/>
      <c r="MA126" s="228"/>
      <c r="MB126" s="193" t="str">
        <f>IF(($F126&lt;&gt;"")*($G126&lt;&gt;"")*(LZ126&lt;&gt;"")*(MA126&lt;&gt;""),IF(OR(MG126&lt;&gt;2,COUNTIF($B126:$D126,LV126)=0,COUNTIF($B126:$D126,LX126)=0),"0",((LV126=$B126)*$F126+(LV126=$D126)*$G126&gt;(LX126=$B126)*$F126+(LX126=$D126)*$G126)*(LZ126&gt;MA126)+((LV126=$B126)*$F126+(LV126=$D126)*$G126=(LX126=$B126)*$F126+(LX126=$D126)*$G126)*(LZ126=MA126)+((LV126=$B126)*$F126+(LV126=$D126)*$G126&lt;(LX126=$B126)*$F126+(LX126=$D126)*$G126)*(LZ126&lt;MA126)),"")</f>
        <v/>
      </c>
      <c r="MC126" s="306">
        <f>COUNTIF(LV$124:LV$126,LV126)+COUNTIF(LX$124:LX$126,LV126)</f>
        <v>0</v>
      </c>
      <c r="MD126" s="193" t="str">
        <f>IF((MB126&lt;&gt;""),IF(OR($F126&lt;&gt;$G126,PrSettings!$M$4="●"),((LV126=$B126)*$F126+(LV126=$D126)*$G126-(LX126=$B126)*$F126-(LX126=$D126)*$G126=(LZ126-MA126))*(MB126=1),0),"")</f>
        <v/>
      </c>
      <c r="ME126" s="193" t="str">
        <f>IF((MD126&lt;&gt;""),IF(MD126=0,0,((LV126=$B126)*$F126+(LV126=$D126)*$G126=LZ126)*((LX126=$B126)*$F126+(LX126=$D126)*$G126=MA126)),"")</f>
        <v/>
      </c>
      <c r="MF126" s="193" t="str">
        <f>IF(MB126&lt;&gt;"",IF(OR(MG126&lt;&gt;2,COUNTIF($B126:$D126,LV126)=0,COUNTIF($B126:$D126,LX126)=0),0,IF(ABS((LV126=$B126)*$F126+(LV126=$D126)*$G126-(LX126=$B126)*$F126-(LX126=$D126)*$G126)&gt;=PrSettings!$M$7,(ABS((LV126=$B126)*$F126+(LV126=$D126)*$G126-(LX126=$B126)*$F126-(LX126=$D126)*$G126-LZ126+MA126)&lt;=1)*1,IF(AND(MB126,$F126=$G126,(LV126=$B126)*$F126+(LV126=$D126)*$G126&gt;=PrSettings!$M$6),(ABS(LZ126-(LV126=$B126)*$F126-(LV126=$D126)*$G126)&lt;=1)*1,IF(AND(MB126,(LV126=$B126)*$F126+(LV126=$D126)*$G126+(LX126=$B126)*$F126+(LX126=$D126)*$G126&gt;=PrSettings!$M$8),(ABS(LZ126-(LV126=$B126)*$F126-(LV126=$D126)*$G126)+ABS(MA126-(LX126=$B126)*$F126-(LX126=$D126)*$G126)&lt;=1)*1,"")))),"")</f>
        <v/>
      </c>
      <c r="MG126" s="326" t="str">
        <f>IF(($C126&amp;$E126&lt;&gt;"")*(LV126&amp;LX126&lt;&gt;""),IF(MC126&lt;&gt;1,0,($B126=LV126)+($D126=LV126))+IF(MB108&lt;&gt;1,0,($B126=LX126)+($D126=LX126)),"")</f>
        <v/>
      </c>
    </row>
    <row r="127" spans="1:345" ht="40.5" customHeight="1" thickTop="1">
      <c r="L127" s="300"/>
      <c r="O127" s="301" t="str">
        <f>Language!$E$219</f>
        <v>Final</v>
      </c>
      <c r="P127" s="301" t="str">
        <f>Language!$E$210</f>
        <v>W/D/L</v>
      </c>
      <c r="Q127" s="301" t="str">
        <f>Language!$E$211</f>
        <v>GD</v>
      </c>
      <c r="R127" s="301" t="str">
        <f>Language!$E$212</f>
        <v>exact</v>
      </c>
      <c r="S127" s="301" t="str">
        <f>Language!$E$224</f>
        <v>many g.</v>
      </c>
      <c r="T127" s="302" t="str">
        <f>Language!$E$213</f>
        <v>teams</v>
      </c>
      <c r="Y127" s="300"/>
      <c r="AB127" s="301" t="str">
        <f>Language!$E$219</f>
        <v>Final</v>
      </c>
      <c r="AC127" s="301" t="str">
        <f>Language!$E$210</f>
        <v>W/D/L</v>
      </c>
      <c r="AD127" s="301" t="str">
        <f>Language!$E$211</f>
        <v>GD</v>
      </c>
      <c r="AE127" s="301" t="str">
        <f>Language!$E$212</f>
        <v>exact</v>
      </c>
      <c r="AF127" s="301" t="str">
        <f>Language!$E$224</f>
        <v>many g.</v>
      </c>
      <c r="AG127" s="302" t="str">
        <f>Language!$E$213</f>
        <v>teams</v>
      </c>
      <c r="AL127" s="300"/>
      <c r="AO127" s="301" t="str">
        <f>Language!$E$219</f>
        <v>Final</v>
      </c>
      <c r="AP127" s="301" t="str">
        <f>Language!$E$210</f>
        <v>W/D/L</v>
      </c>
      <c r="AQ127" s="301" t="str">
        <f>Language!$E$211</f>
        <v>GD</v>
      </c>
      <c r="AR127" s="301" t="str">
        <f>Language!$E$212</f>
        <v>exact</v>
      </c>
      <c r="AS127" s="301" t="str">
        <f>Language!$E$224</f>
        <v>many g.</v>
      </c>
      <c r="AT127" s="302" t="str">
        <f>Language!$E$213</f>
        <v>teams</v>
      </c>
      <c r="AY127" s="300"/>
      <c r="BB127" s="301" t="str">
        <f>Language!$E$219</f>
        <v>Final</v>
      </c>
      <c r="BC127" s="301" t="str">
        <f>Language!$E$210</f>
        <v>W/D/L</v>
      </c>
      <c r="BD127" s="301" t="str">
        <f>Language!$E$211</f>
        <v>GD</v>
      </c>
      <c r="BE127" s="301" t="str">
        <f>Language!$E$212</f>
        <v>exact</v>
      </c>
      <c r="BF127" s="301" t="str">
        <f>Language!$E$224</f>
        <v>many g.</v>
      </c>
      <c r="BG127" s="302" t="str">
        <f>Language!$E$213</f>
        <v>teams</v>
      </c>
      <c r="BL127" s="300"/>
      <c r="BO127" s="301" t="str">
        <f>Language!$E$219</f>
        <v>Final</v>
      </c>
      <c r="BP127" s="301" t="str">
        <f>Language!$E$210</f>
        <v>W/D/L</v>
      </c>
      <c r="BQ127" s="301" t="str">
        <f>Language!$E$211</f>
        <v>GD</v>
      </c>
      <c r="BR127" s="301" t="str">
        <f>Language!$E$212</f>
        <v>exact</v>
      </c>
      <c r="BS127" s="301" t="str">
        <f>Language!$E$224</f>
        <v>many g.</v>
      </c>
      <c r="BT127" s="302" t="str">
        <f>Language!$E$213</f>
        <v>teams</v>
      </c>
      <c r="BY127" s="300"/>
      <c r="CB127" s="301" t="str">
        <f>Language!$E$219</f>
        <v>Final</v>
      </c>
      <c r="CC127" s="301" t="str">
        <f>Language!$E$210</f>
        <v>W/D/L</v>
      </c>
      <c r="CD127" s="301" t="str">
        <f>Language!$E$211</f>
        <v>GD</v>
      </c>
      <c r="CE127" s="301" t="str">
        <f>Language!$E$212</f>
        <v>exact</v>
      </c>
      <c r="CF127" s="301" t="str">
        <f>Language!$E$224</f>
        <v>many g.</v>
      </c>
      <c r="CG127" s="302" t="str">
        <f>Language!$E$213</f>
        <v>teams</v>
      </c>
      <c r="CL127" s="300"/>
      <c r="CO127" s="301" t="str">
        <f>Language!$E$219</f>
        <v>Final</v>
      </c>
      <c r="CP127" s="301" t="str">
        <f>Language!$E$210</f>
        <v>W/D/L</v>
      </c>
      <c r="CQ127" s="301" t="str">
        <f>Language!$E$211</f>
        <v>GD</v>
      </c>
      <c r="CR127" s="301" t="str">
        <f>Language!$E$212</f>
        <v>exact</v>
      </c>
      <c r="CS127" s="301" t="str">
        <f>Language!$E$224</f>
        <v>many g.</v>
      </c>
      <c r="CT127" s="302" t="str">
        <f>Language!$E$213</f>
        <v>teams</v>
      </c>
      <c r="CY127" s="300"/>
      <c r="DB127" s="301" t="str">
        <f>Language!$E$219</f>
        <v>Final</v>
      </c>
      <c r="DC127" s="301" t="str">
        <f>Language!$E$210</f>
        <v>W/D/L</v>
      </c>
      <c r="DD127" s="301" t="str">
        <f>Language!$E$211</f>
        <v>GD</v>
      </c>
      <c r="DE127" s="301" t="str">
        <f>Language!$E$212</f>
        <v>exact</v>
      </c>
      <c r="DF127" s="301" t="str">
        <f>Language!$E$224</f>
        <v>many g.</v>
      </c>
      <c r="DG127" s="302" t="str">
        <f>Language!$E$213</f>
        <v>teams</v>
      </c>
      <c r="DL127" s="300"/>
      <c r="DO127" s="301" t="str">
        <f>Language!$E$219</f>
        <v>Final</v>
      </c>
      <c r="DP127" s="301" t="str">
        <f>Language!$E$210</f>
        <v>W/D/L</v>
      </c>
      <c r="DQ127" s="301" t="str">
        <f>Language!$E$211</f>
        <v>GD</v>
      </c>
      <c r="DR127" s="301" t="str">
        <f>Language!$E$212</f>
        <v>exact</v>
      </c>
      <c r="DS127" s="301" t="str">
        <f>Language!$E$224</f>
        <v>many g.</v>
      </c>
      <c r="DT127" s="302" t="str">
        <f>Language!$E$213</f>
        <v>teams</v>
      </c>
      <c r="DY127" s="300"/>
      <c r="EB127" s="301" t="str">
        <f>Language!$E$219</f>
        <v>Final</v>
      </c>
      <c r="EC127" s="301" t="str">
        <f>Language!$E$210</f>
        <v>W/D/L</v>
      </c>
      <c r="ED127" s="301" t="str">
        <f>Language!$E$211</f>
        <v>GD</v>
      </c>
      <c r="EE127" s="301" t="str">
        <f>Language!$E$212</f>
        <v>exact</v>
      </c>
      <c r="EF127" s="301" t="str">
        <f>Language!$E$224</f>
        <v>many g.</v>
      </c>
      <c r="EG127" s="302" t="str">
        <f>Language!$E$213</f>
        <v>teams</v>
      </c>
      <c r="EL127" s="300"/>
      <c r="EO127" s="301" t="str">
        <f>Language!$E$219</f>
        <v>Final</v>
      </c>
      <c r="EP127" s="301" t="str">
        <f>Language!$E$210</f>
        <v>W/D/L</v>
      </c>
      <c r="EQ127" s="301" t="str">
        <f>Language!$E$211</f>
        <v>GD</v>
      </c>
      <c r="ER127" s="301" t="str">
        <f>Language!$E$212</f>
        <v>exact</v>
      </c>
      <c r="ES127" s="301" t="str">
        <f>Language!$E$224</f>
        <v>many g.</v>
      </c>
      <c r="ET127" s="302" t="str">
        <f>Language!$E$213</f>
        <v>teams</v>
      </c>
      <c r="EY127" s="300"/>
      <c r="FB127" s="301" t="str">
        <f>Language!$E$219</f>
        <v>Final</v>
      </c>
      <c r="FC127" s="301" t="str">
        <f>Language!$E$210</f>
        <v>W/D/L</v>
      </c>
      <c r="FD127" s="301" t="str">
        <f>Language!$E$211</f>
        <v>GD</v>
      </c>
      <c r="FE127" s="301" t="str">
        <f>Language!$E$212</f>
        <v>exact</v>
      </c>
      <c r="FF127" s="301" t="str">
        <f>Language!$E$224</f>
        <v>many g.</v>
      </c>
      <c r="FG127" s="302" t="str">
        <f>Language!$E$213</f>
        <v>teams</v>
      </c>
      <c r="FL127" s="300"/>
      <c r="FO127" s="301" t="str">
        <f>Language!$E$219</f>
        <v>Final</v>
      </c>
      <c r="FP127" s="301" t="str">
        <f>Language!$E$210</f>
        <v>W/D/L</v>
      </c>
      <c r="FQ127" s="301" t="str">
        <f>Language!$E$211</f>
        <v>GD</v>
      </c>
      <c r="FR127" s="301" t="str">
        <f>Language!$E$212</f>
        <v>exact</v>
      </c>
      <c r="FS127" s="301" t="str">
        <f>Language!$E$224</f>
        <v>many g.</v>
      </c>
      <c r="FT127" s="302" t="str">
        <f>Language!$E$213</f>
        <v>teams</v>
      </c>
      <c r="FY127" s="300"/>
      <c r="GB127" s="301" t="str">
        <f>Language!$E$219</f>
        <v>Final</v>
      </c>
      <c r="GC127" s="301" t="str">
        <f>Language!$E$210</f>
        <v>W/D/L</v>
      </c>
      <c r="GD127" s="301" t="str">
        <f>Language!$E$211</f>
        <v>GD</v>
      </c>
      <c r="GE127" s="301" t="str">
        <f>Language!$E$212</f>
        <v>exact</v>
      </c>
      <c r="GF127" s="301" t="str">
        <f>Language!$E$224</f>
        <v>many g.</v>
      </c>
      <c r="GG127" s="302" t="str">
        <f>Language!$E$213</f>
        <v>teams</v>
      </c>
      <c r="GL127" s="300"/>
      <c r="GO127" s="301" t="str">
        <f>Language!$E$219</f>
        <v>Final</v>
      </c>
      <c r="GP127" s="301" t="str">
        <f>Language!$E$210</f>
        <v>W/D/L</v>
      </c>
      <c r="GQ127" s="301" t="str">
        <f>Language!$E$211</f>
        <v>GD</v>
      </c>
      <c r="GR127" s="301" t="str">
        <f>Language!$E$212</f>
        <v>exact</v>
      </c>
      <c r="GS127" s="301" t="str">
        <f>Language!$E$224</f>
        <v>many g.</v>
      </c>
      <c r="GT127" s="302" t="str">
        <f>Language!$E$213</f>
        <v>teams</v>
      </c>
      <c r="GY127" s="300"/>
      <c r="HB127" s="301" t="str">
        <f>Language!$E$219</f>
        <v>Final</v>
      </c>
      <c r="HC127" s="301" t="str">
        <f>Language!$E$210</f>
        <v>W/D/L</v>
      </c>
      <c r="HD127" s="301" t="str">
        <f>Language!$E$211</f>
        <v>GD</v>
      </c>
      <c r="HE127" s="301" t="str">
        <f>Language!$E$212</f>
        <v>exact</v>
      </c>
      <c r="HF127" s="301" t="str">
        <f>Language!$E$224</f>
        <v>many g.</v>
      </c>
      <c r="HG127" s="302" t="str">
        <f>Language!$E$213</f>
        <v>teams</v>
      </c>
      <c r="HL127" s="300"/>
      <c r="HO127" s="301" t="str">
        <f>Language!$E$219</f>
        <v>Final</v>
      </c>
      <c r="HP127" s="301" t="str">
        <f>Language!$E$210</f>
        <v>W/D/L</v>
      </c>
      <c r="HQ127" s="301" t="str">
        <f>Language!$E$211</f>
        <v>GD</v>
      </c>
      <c r="HR127" s="301" t="str">
        <f>Language!$E$212</f>
        <v>exact</v>
      </c>
      <c r="HS127" s="301" t="str">
        <f>Language!$E$224</f>
        <v>many g.</v>
      </c>
      <c r="HT127" s="302" t="str">
        <f>Language!$E$213</f>
        <v>teams</v>
      </c>
      <c r="HY127" s="300"/>
      <c r="IB127" s="301" t="str">
        <f>Language!$E$219</f>
        <v>Final</v>
      </c>
      <c r="IC127" s="301" t="str">
        <f>Language!$E$210</f>
        <v>W/D/L</v>
      </c>
      <c r="ID127" s="301" t="str">
        <f>Language!$E$211</f>
        <v>GD</v>
      </c>
      <c r="IE127" s="301" t="str">
        <f>Language!$E$212</f>
        <v>exact</v>
      </c>
      <c r="IF127" s="301" t="str">
        <f>Language!$E$224</f>
        <v>many g.</v>
      </c>
      <c r="IG127" s="302" t="str">
        <f>Language!$E$213</f>
        <v>teams</v>
      </c>
      <c r="IL127" s="300"/>
      <c r="IO127" s="301" t="str">
        <f>Language!$E$219</f>
        <v>Final</v>
      </c>
      <c r="IP127" s="301" t="str">
        <f>Language!$E$210</f>
        <v>W/D/L</v>
      </c>
      <c r="IQ127" s="301" t="str">
        <f>Language!$E$211</f>
        <v>GD</v>
      </c>
      <c r="IR127" s="301" t="str">
        <f>Language!$E$212</f>
        <v>exact</v>
      </c>
      <c r="IS127" s="301" t="str">
        <f>Language!$E$224</f>
        <v>many g.</v>
      </c>
      <c r="IT127" s="302" t="str">
        <f>Language!$E$213</f>
        <v>teams</v>
      </c>
      <c r="IY127" s="300"/>
      <c r="JB127" s="301" t="str">
        <f>Language!$E$219</f>
        <v>Final</v>
      </c>
      <c r="JC127" s="301" t="str">
        <f>Language!$E$210</f>
        <v>W/D/L</v>
      </c>
      <c r="JD127" s="301" t="str">
        <f>Language!$E$211</f>
        <v>GD</v>
      </c>
      <c r="JE127" s="301" t="str">
        <f>Language!$E$212</f>
        <v>exact</v>
      </c>
      <c r="JF127" s="301" t="str">
        <f>Language!$E$224</f>
        <v>many g.</v>
      </c>
      <c r="JG127" s="302" t="str">
        <f>Language!$E$213</f>
        <v>teams</v>
      </c>
      <c r="JL127" s="300"/>
      <c r="JO127" s="301" t="str">
        <f>Language!$E$219</f>
        <v>Final</v>
      </c>
      <c r="JP127" s="301" t="str">
        <f>Language!$E$210</f>
        <v>W/D/L</v>
      </c>
      <c r="JQ127" s="301" t="str">
        <f>Language!$E$211</f>
        <v>GD</v>
      </c>
      <c r="JR127" s="301" t="str">
        <f>Language!$E$212</f>
        <v>exact</v>
      </c>
      <c r="JS127" s="301" t="str">
        <f>Language!$E$224</f>
        <v>many g.</v>
      </c>
      <c r="JT127" s="302" t="str">
        <f>Language!$E$213</f>
        <v>teams</v>
      </c>
      <c r="JY127" s="300"/>
      <c r="KB127" s="301" t="str">
        <f>Language!$E$219</f>
        <v>Final</v>
      </c>
      <c r="KC127" s="301" t="str">
        <f>Language!$E$210</f>
        <v>W/D/L</v>
      </c>
      <c r="KD127" s="301" t="str">
        <f>Language!$E$211</f>
        <v>GD</v>
      </c>
      <c r="KE127" s="301" t="str">
        <f>Language!$E$212</f>
        <v>exact</v>
      </c>
      <c r="KF127" s="301" t="str">
        <f>Language!$E$224</f>
        <v>many g.</v>
      </c>
      <c r="KG127" s="302" t="str">
        <f>Language!$E$213</f>
        <v>teams</v>
      </c>
      <c r="KL127" s="300"/>
      <c r="KO127" s="301" t="str">
        <f>Language!$E$219</f>
        <v>Final</v>
      </c>
      <c r="KP127" s="301" t="str">
        <f>Language!$E$210</f>
        <v>W/D/L</v>
      </c>
      <c r="KQ127" s="301" t="str">
        <f>Language!$E$211</f>
        <v>GD</v>
      </c>
      <c r="KR127" s="301" t="str">
        <f>Language!$E$212</f>
        <v>exact</v>
      </c>
      <c r="KS127" s="301" t="str">
        <f>Language!$E$224</f>
        <v>many g.</v>
      </c>
      <c r="KT127" s="302" t="str">
        <f>Language!$E$213</f>
        <v>teams</v>
      </c>
      <c r="KY127" s="300"/>
      <c r="LB127" s="301" t="str">
        <f>Language!$E$219</f>
        <v>Final</v>
      </c>
      <c r="LC127" s="301" t="str">
        <f>Language!$E$210</f>
        <v>W/D/L</v>
      </c>
      <c r="LD127" s="301" t="str">
        <f>Language!$E$211</f>
        <v>GD</v>
      </c>
      <c r="LE127" s="301" t="str">
        <f>Language!$E$212</f>
        <v>exact</v>
      </c>
      <c r="LF127" s="301" t="str">
        <f>Language!$E$224</f>
        <v>many g.</v>
      </c>
      <c r="LG127" s="302" t="str">
        <f>Language!$E$213</f>
        <v>teams</v>
      </c>
      <c r="LL127" s="300"/>
      <c r="LO127" s="301" t="str">
        <f>Language!$E$219</f>
        <v>Final</v>
      </c>
      <c r="LP127" s="301" t="str">
        <f>Language!$E$210</f>
        <v>W/D/L</v>
      </c>
      <c r="LQ127" s="301" t="str">
        <f>Language!$E$211</f>
        <v>GD</v>
      </c>
      <c r="LR127" s="301" t="str">
        <f>Language!$E$212</f>
        <v>exact</v>
      </c>
      <c r="LS127" s="301" t="str">
        <f>Language!$E$224</f>
        <v>many g.</v>
      </c>
      <c r="LT127" s="302" t="str">
        <f>Language!$E$213</f>
        <v>teams</v>
      </c>
      <c r="LY127" s="300"/>
      <c r="MB127" s="301" t="str">
        <f>Language!$E$219</f>
        <v>Final</v>
      </c>
      <c r="MC127" s="301" t="str">
        <f>Language!$E$210</f>
        <v>W/D/L</v>
      </c>
      <c r="MD127" s="301" t="str">
        <f>Language!$E$211</f>
        <v>GD</v>
      </c>
      <c r="ME127" s="301" t="str">
        <f>Language!$E$212</f>
        <v>exact</v>
      </c>
      <c r="MF127" s="301" t="str">
        <f>Language!$E$224</f>
        <v>many g.</v>
      </c>
      <c r="MG127" s="302" t="str">
        <f>Language!$E$213</f>
        <v>teams</v>
      </c>
    </row>
    <row r="128" spans="1:345">
      <c r="L128" s="890" t="str">
        <f>Language!$E$245</f>
        <v>Number:</v>
      </c>
      <c r="M128" s="891"/>
      <c r="N128" s="892"/>
      <c r="O128" s="188">
        <f>SUM(O124:O126)</f>
        <v>0</v>
      </c>
      <c r="P128" s="188">
        <f>SUM(P6:P122)</f>
        <v>0</v>
      </c>
      <c r="Q128" s="188">
        <f>SUM(Q6:Q126)</f>
        <v>0</v>
      </c>
      <c r="R128" s="188">
        <f>SUM(R6:R126)</f>
        <v>0</v>
      </c>
      <c r="S128" s="188">
        <f>SUM(S6:S126)</f>
        <v>0</v>
      </c>
      <c r="T128" s="209">
        <f>SUM(T107:T122)+SUM(T126:T126)</f>
        <v>0</v>
      </c>
      <c r="Y128" s="890" t="str">
        <f>Language!$E$245</f>
        <v>Number:</v>
      </c>
      <c r="Z128" s="891"/>
      <c r="AA128" s="892"/>
      <c r="AB128" s="188">
        <f>SUM(AB124:AB126)</f>
        <v>0</v>
      </c>
      <c r="AC128" s="188">
        <f>SUM(AC6:AC122)</f>
        <v>0</v>
      </c>
      <c r="AD128" s="188">
        <f>SUM(AD6:AD126)</f>
        <v>0</v>
      </c>
      <c r="AE128" s="188">
        <f>SUM(AE6:AE126)</f>
        <v>0</v>
      </c>
      <c r="AF128" s="188">
        <f>SUM(AF6:AF126)</f>
        <v>0</v>
      </c>
      <c r="AG128" s="209">
        <f>SUM(AG107:AG122)+SUM(AG126:AG126)</f>
        <v>0</v>
      </c>
      <c r="AL128" s="890" t="str">
        <f>Language!$E$245</f>
        <v>Number:</v>
      </c>
      <c r="AM128" s="891"/>
      <c r="AN128" s="892"/>
      <c r="AO128" s="188">
        <f>SUM(AO124:AO126)</f>
        <v>0</v>
      </c>
      <c r="AP128" s="188">
        <f>SUM(AP6:AP122)</f>
        <v>0</v>
      </c>
      <c r="AQ128" s="188">
        <f>SUM(AQ6:AQ126)</f>
        <v>0</v>
      </c>
      <c r="AR128" s="188">
        <f>SUM(AR6:AR126)</f>
        <v>0</v>
      </c>
      <c r="AS128" s="188">
        <f>SUM(AS6:AS126)</f>
        <v>0</v>
      </c>
      <c r="AT128" s="209">
        <f>SUM(AT107:AT122)+SUM(AT126:AT126)</f>
        <v>0</v>
      </c>
      <c r="AY128" s="890" t="str">
        <f>Language!$E$245</f>
        <v>Number:</v>
      </c>
      <c r="AZ128" s="891"/>
      <c r="BA128" s="892"/>
      <c r="BB128" s="188">
        <f>SUM(BB124:BB126)</f>
        <v>0</v>
      </c>
      <c r="BC128" s="188">
        <f>SUM(BC6:BC122)</f>
        <v>0</v>
      </c>
      <c r="BD128" s="188">
        <f>SUM(BD6:BD126)</f>
        <v>0</v>
      </c>
      <c r="BE128" s="188">
        <f>SUM(BE6:BE126)</f>
        <v>0</v>
      </c>
      <c r="BF128" s="188">
        <f>SUM(BF6:BF126)</f>
        <v>0</v>
      </c>
      <c r="BG128" s="209">
        <f>SUM(BG107:BG122)+SUM(BG126:BG126)</f>
        <v>0</v>
      </c>
      <c r="BL128" s="890" t="str">
        <f>Language!$E$245</f>
        <v>Number:</v>
      </c>
      <c r="BM128" s="891"/>
      <c r="BN128" s="892"/>
      <c r="BO128" s="188">
        <f>SUM(BO124:BO126)</f>
        <v>0</v>
      </c>
      <c r="BP128" s="188">
        <f>SUM(BP6:BP122)</f>
        <v>0</v>
      </c>
      <c r="BQ128" s="188">
        <f>SUM(BQ6:BQ126)</f>
        <v>0</v>
      </c>
      <c r="BR128" s="188">
        <f>SUM(BR6:BR126)</f>
        <v>0</v>
      </c>
      <c r="BS128" s="188">
        <f>SUM(BS6:BS126)</f>
        <v>0</v>
      </c>
      <c r="BT128" s="209">
        <f>SUM(BT107:BT122)+SUM(BT126:BT126)</f>
        <v>0</v>
      </c>
      <c r="BY128" s="890" t="str">
        <f>Language!$E$245</f>
        <v>Number:</v>
      </c>
      <c r="BZ128" s="891"/>
      <c r="CA128" s="892"/>
      <c r="CB128" s="188">
        <f>SUM(CB124:CB126)</f>
        <v>0</v>
      </c>
      <c r="CC128" s="188">
        <f>SUM(CC6:CC122)</f>
        <v>0</v>
      </c>
      <c r="CD128" s="188">
        <f>SUM(CD6:CD126)</f>
        <v>0</v>
      </c>
      <c r="CE128" s="188">
        <f>SUM(CE6:CE126)</f>
        <v>0</v>
      </c>
      <c r="CF128" s="188">
        <f>SUM(CF6:CF126)</f>
        <v>0</v>
      </c>
      <c r="CG128" s="209">
        <f>SUM(CG107:CG122)+SUM(CG126:CG126)</f>
        <v>0</v>
      </c>
      <c r="CL128" s="890" t="str">
        <f>Language!$E$245</f>
        <v>Number:</v>
      </c>
      <c r="CM128" s="891"/>
      <c r="CN128" s="892"/>
      <c r="CO128" s="188">
        <f>SUM(CO124:CO126)</f>
        <v>0</v>
      </c>
      <c r="CP128" s="188">
        <f>SUM(CP6:CP122)</f>
        <v>0</v>
      </c>
      <c r="CQ128" s="188">
        <f>SUM(CQ6:CQ126)</f>
        <v>0</v>
      </c>
      <c r="CR128" s="188">
        <f>SUM(CR6:CR126)</f>
        <v>0</v>
      </c>
      <c r="CS128" s="188">
        <f>SUM(CS6:CS126)</f>
        <v>0</v>
      </c>
      <c r="CT128" s="209">
        <f>SUM(CT107:CT122)+SUM(CT126:CT126)</f>
        <v>0</v>
      </c>
      <c r="CY128" s="890" t="str">
        <f>Language!$E$245</f>
        <v>Number:</v>
      </c>
      <c r="CZ128" s="891"/>
      <c r="DA128" s="892"/>
      <c r="DB128" s="188">
        <f>SUM(DB124:DB126)</f>
        <v>0</v>
      </c>
      <c r="DC128" s="188">
        <f>SUM(DC6:DC122)</f>
        <v>0</v>
      </c>
      <c r="DD128" s="188">
        <f>SUM(DD6:DD126)</f>
        <v>0</v>
      </c>
      <c r="DE128" s="188">
        <f>SUM(DE6:DE126)</f>
        <v>0</v>
      </c>
      <c r="DF128" s="188">
        <f>SUM(DF6:DF126)</f>
        <v>0</v>
      </c>
      <c r="DG128" s="209">
        <f>SUM(DG107:DG122)+SUM(DG126:DG126)</f>
        <v>0</v>
      </c>
      <c r="DL128" s="890" t="str">
        <f>Language!$E$245</f>
        <v>Number:</v>
      </c>
      <c r="DM128" s="891"/>
      <c r="DN128" s="892"/>
      <c r="DO128" s="188">
        <f>SUM(DO124:DO126)</f>
        <v>0</v>
      </c>
      <c r="DP128" s="188">
        <f>SUM(DP6:DP122)</f>
        <v>0</v>
      </c>
      <c r="DQ128" s="188">
        <f>SUM(DQ6:DQ126)</f>
        <v>0</v>
      </c>
      <c r="DR128" s="188">
        <f>SUM(DR6:DR126)</f>
        <v>0</v>
      </c>
      <c r="DS128" s="188">
        <f>SUM(DS6:DS126)</f>
        <v>0</v>
      </c>
      <c r="DT128" s="209">
        <f>SUM(DT107:DT122)+SUM(DT126:DT126)</f>
        <v>0</v>
      </c>
      <c r="DY128" s="890" t="str">
        <f>Language!$E$245</f>
        <v>Number:</v>
      </c>
      <c r="DZ128" s="891"/>
      <c r="EA128" s="892"/>
      <c r="EB128" s="188">
        <f>SUM(EB124:EB126)</f>
        <v>0</v>
      </c>
      <c r="EC128" s="188">
        <f>SUM(EC6:EC122)</f>
        <v>0</v>
      </c>
      <c r="ED128" s="188">
        <f>SUM(ED6:ED126)</f>
        <v>0</v>
      </c>
      <c r="EE128" s="188">
        <f>SUM(EE6:EE126)</f>
        <v>0</v>
      </c>
      <c r="EF128" s="188">
        <f>SUM(EF6:EF126)</f>
        <v>0</v>
      </c>
      <c r="EG128" s="209">
        <f>SUM(EG107:EG122)+SUM(EG126:EG126)</f>
        <v>0</v>
      </c>
      <c r="EL128" s="890" t="str">
        <f>Language!$E$245</f>
        <v>Number:</v>
      </c>
      <c r="EM128" s="891"/>
      <c r="EN128" s="892"/>
      <c r="EO128" s="188">
        <f>SUM(EO124:EO126)</f>
        <v>0</v>
      </c>
      <c r="EP128" s="188">
        <f>SUM(EP6:EP122)</f>
        <v>0</v>
      </c>
      <c r="EQ128" s="188">
        <f>SUM(EQ6:EQ126)</f>
        <v>0</v>
      </c>
      <c r="ER128" s="188">
        <f>SUM(ER6:ER126)</f>
        <v>0</v>
      </c>
      <c r="ES128" s="188">
        <f>SUM(ES6:ES126)</f>
        <v>0</v>
      </c>
      <c r="ET128" s="209">
        <f>SUM(ET107:ET122)+SUM(ET126:ET126)</f>
        <v>0</v>
      </c>
      <c r="EY128" s="890" t="str">
        <f>Language!$E$245</f>
        <v>Number:</v>
      </c>
      <c r="EZ128" s="891"/>
      <c r="FA128" s="892"/>
      <c r="FB128" s="188">
        <f>SUM(FB124:FB126)</f>
        <v>0</v>
      </c>
      <c r="FC128" s="188">
        <f>SUM(FC6:FC122)</f>
        <v>0</v>
      </c>
      <c r="FD128" s="188">
        <f>SUM(FD6:FD126)</f>
        <v>0</v>
      </c>
      <c r="FE128" s="188">
        <f>SUM(FE6:FE126)</f>
        <v>0</v>
      </c>
      <c r="FF128" s="188">
        <f>SUM(FF6:FF126)</f>
        <v>0</v>
      </c>
      <c r="FG128" s="209">
        <f>SUM(FG107:FG122)+SUM(FG126:FG126)</f>
        <v>0</v>
      </c>
      <c r="FL128" s="890" t="str">
        <f>Language!$E$245</f>
        <v>Number:</v>
      </c>
      <c r="FM128" s="891"/>
      <c r="FN128" s="892"/>
      <c r="FO128" s="188">
        <f>SUM(FO124:FO126)</f>
        <v>0</v>
      </c>
      <c r="FP128" s="188">
        <f>SUM(FP6:FP122)</f>
        <v>0</v>
      </c>
      <c r="FQ128" s="188">
        <f>SUM(FQ6:FQ126)</f>
        <v>0</v>
      </c>
      <c r="FR128" s="188">
        <f>SUM(FR6:FR126)</f>
        <v>0</v>
      </c>
      <c r="FS128" s="188">
        <f>SUM(FS6:FS126)</f>
        <v>0</v>
      </c>
      <c r="FT128" s="209">
        <f>SUM(FT107:FT122)+SUM(FT126:FT126)</f>
        <v>0</v>
      </c>
      <c r="FY128" s="890" t="str">
        <f>Language!$E$245</f>
        <v>Number:</v>
      </c>
      <c r="FZ128" s="891"/>
      <c r="GA128" s="892"/>
      <c r="GB128" s="188">
        <f>SUM(GB124:GB126)</f>
        <v>0</v>
      </c>
      <c r="GC128" s="188">
        <f>SUM(GC6:GC122)</f>
        <v>0</v>
      </c>
      <c r="GD128" s="188">
        <f>SUM(GD6:GD126)</f>
        <v>0</v>
      </c>
      <c r="GE128" s="188">
        <f>SUM(GE6:GE126)</f>
        <v>0</v>
      </c>
      <c r="GF128" s="188">
        <f>SUM(GF6:GF126)</f>
        <v>0</v>
      </c>
      <c r="GG128" s="209">
        <f>SUM(GG107:GG122)+SUM(GG126:GG126)</f>
        <v>0</v>
      </c>
      <c r="GL128" s="890" t="str">
        <f>Language!$E$245</f>
        <v>Number:</v>
      </c>
      <c r="GM128" s="891"/>
      <c r="GN128" s="892"/>
      <c r="GO128" s="188">
        <f>SUM(GO124:GO126)</f>
        <v>0</v>
      </c>
      <c r="GP128" s="188">
        <f>SUM(GP6:GP122)</f>
        <v>0</v>
      </c>
      <c r="GQ128" s="188">
        <f>SUM(GQ6:GQ126)</f>
        <v>0</v>
      </c>
      <c r="GR128" s="188">
        <f>SUM(GR6:GR126)</f>
        <v>0</v>
      </c>
      <c r="GS128" s="188">
        <f>SUM(GS6:GS126)</f>
        <v>0</v>
      </c>
      <c r="GT128" s="209">
        <f>SUM(GT107:GT122)+SUM(GT126:GT126)</f>
        <v>0</v>
      </c>
      <c r="GY128" s="890" t="str">
        <f>Language!$E$245</f>
        <v>Number:</v>
      </c>
      <c r="GZ128" s="891"/>
      <c r="HA128" s="892"/>
      <c r="HB128" s="188">
        <f>SUM(HB124:HB126)</f>
        <v>0</v>
      </c>
      <c r="HC128" s="188">
        <f>SUM(HC6:HC122)</f>
        <v>0</v>
      </c>
      <c r="HD128" s="188">
        <f>SUM(HD6:HD126)</f>
        <v>0</v>
      </c>
      <c r="HE128" s="188">
        <f>SUM(HE6:HE126)</f>
        <v>0</v>
      </c>
      <c r="HF128" s="188">
        <f>SUM(HF6:HF126)</f>
        <v>0</v>
      </c>
      <c r="HG128" s="209">
        <f>SUM(HG107:HG122)+SUM(HG126:HG126)</f>
        <v>0</v>
      </c>
      <c r="HL128" s="890" t="str">
        <f>Language!$E$245</f>
        <v>Number:</v>
      </c>
      <c r="HM128" s="891"/>
      <c r="HN128" s="892"/>
      <c r="HO128" s="188">
        <f>SUM(HO124:HO126)</f>
        <v>0</v>
      </c>
      <c r="HP128" s="188">
        <f>SUM(HP6:HP122)</f>
        <v>0</v>
      </c>
      <c r="HQ128" s="188">
        <f>SUM(HQ6:HQ126)</f>
        <v>0</v>
      </c>
      <c r="HR128" s="188">
        <f>SUM(HR6:HR126)</f>
        <v>0</v>
      </c>
      <c r="HS128" s="188">
        <f>SUM(HS6:HS126)</f>
        <v>0</v>
      </c>
      <c r="HT128" s="209">
        <f>SUM(HT107:HT122)+SUM(HT126:HT126)</f>
        <v>0</v>
      </c>
      <c r="HY128" s="890" t="str">
        <f>Language!$E$245</f>
        <v>Number:</v>
      </c>
      <c r="HZ128" s="891"/>
      <c r="IA128" s="892"/>
      <c r="IB128" s="188">
        <f>SUM(IB124:IB126)</f>
        <v>0</v>
      </c>
      <c r="IC128" s="188">
        <f>SUM(IC6:IC122)</f>
        <v>0</v>
      </c>
      <c r="ID128" s="188">
        <f>SUM(ID6:ID126)</f>
        <v>0</v>
      </c>
      <c r="IE128" s="188">
        <f>SUM(IE6:IE126)</f>
        <v>0</v>
      </c>
      <c r="IF128" s="188">
        <f>SUM(IF6:IF126)</f>
        <v>0</v>
      </c>
      <c r="IG128" s="209">
        <f>SUM(IG107:IG122)+SUM(IG126:IG126)</f>
        <v>0</v>
      </c>
      <c r="IL128" s="890" t="str">
        <f>Language!$E$245</f>
        <v>Number:</v>
      </c>
      <c r="IM128" s="891"/>
      <c r="IN128" s="892"/>
      <c r="IO128" s="188">
        <f>SUM(IO124:IO126)</f>
        <v>0</v>
      </c>
      <c r="IP128" s="188">
        <f>SUM(IP6:IP122)</f>
        <v>0</v>
      </c>
      <c r="IQ128" s="188">
        <f>SUM(IQ6:IQ126)</f>
        <v>0</v>
      </c>
      <c r="IR128" s="188">
        <f>SUM(IR6:IR126)</f>
        <v>0</v>
      </c>
      <c r="IS128" s="188">
        <f>SUM(IS6:IS126)</f>
        <v>0</v>
      </c>
      <c r="IT128" s="209">
        <f>SUM(IT107:IT122)+SUM(IT126:IT126)</f>
        <v>0</v>
      </c>
      <c r="IY128" s="890" t="str">
        <f>Language!$E$245</f>
        <v>Number:</v>
      </c>
      <c r="IZ128" s="891"/>
      <c r="JA128" s="892"/>
      <c r="JB128" s="188">
        <f>SUM(JB124:JB126)</f>
        <v>0</v>
      </c>
      <c r="JC128" s="188">
        <f>SUM(JC6:JC122)</f>
        <v>0</v>
      </c>
      <c r="JD128" s="188">
        <f>SUM(JD6:JD126)</f>
        <v>0</v>
      </c>
      <c r="JE128" s="188">
        <f>SUM(JE6:JE126)</f>
        <v>0</v>
      </c>
      <c r="JF128" s="188">
        <f>SUM(JF6:JF126)</f>
        <v>0</v>
      </c>
      <c r="JG128" s="209">
        <f>SUM(JG107:JG122)+SUM(JG126:JG126)</f>
        <v>0</v>
      </c>
      <c r="JL128" s="890" t="str">
        <f>Language!$E$245</f>
        <v>Number:</v>
      </c>
      <c r="JM128" s="891"/>
      <c r="JN128" s="892"/>
      <c r="JO128" s="188">
        <f>SUM(JO124:JO126)</f>
        <v>0</v>
      </c>
      <c r="JP128" s="188">
        <f>SUM(JP6:JP122)</f>
        <v>0</v>
      </c>
      <c r="JQ128" s="188">
        <f>SUM(JQ6:JQ126)</f>
        <v>0</v>
      </c>
      <c r="JR128" s="188">
        <f>SUM(JR6:JR126)</f>
        <v>0</v>
      </c>
      <c r="JS128" s="188">
        <f>SUM(JS6:JS126)</f>
        <v>0</v>
      </c>
      <c r="JT128" s="209">
        <f>SUM(JT107:JT122)+SUM(JT126:JT126)</f>
        <v>0</v>
      </c>
      <c r="JY128" s="890" t="str">
        <f>Language!$E$245</f>
        <v>Number:</v>
      </c>
      <c r="JZ128" s="891"/>
      <c r="KA128" s="892"/>
      <c r="KB128" s="188">
        <f>SUM(KB124:KB126)</f>
        <v>0</v>
      </c>
      <c r="KC128" s="188">
        <f>SUM(KC6:KC122)</f>
        <v>0</v>
      </c>
      <c r="KD128" s="188">
        <f>SUM(KD6:KD126)</f>
        <v>0</v>
      </c>
      <c r="KE128" s="188">
        <f>SUM(KE6:KE126)</f>
        <v>0</v>
      </c>
      <c r="KF128" s="188">
        <f>SUM(KF6:KF126)</f>
        <v>0</v>
      </c>
      <c r="KG128" s="209">
        <f>SUM(KG107:KG122)+SUM(KG126:KG126)</f>
        <v>0</v>
      </c>
      <c r="KL128" s="890" t="str">
        <f>Language!$E$245</f>
        <v>Number:</v>
      </c>
      <c r="KM128" s="891"/>
      <c r="KN128" s="892"/>
      <c r="KO128" s="188">
        <f>SUM(KO124:KO126)</f>
        <v>0</v>
      </c>
      <c r="KP128" s="188">
        <f>SUM(KP6:KP122)</f>
        <v>0</v>
      </c>
      <c r="KQ128" s="188">
        <f>SUM(KQ6:KQ126)</f>
        <v>0</v>
      </c>
      <c r="KR128" s="188">
        <f>SUM(KR6:KR126)</f>
        <v>0</v>
      </c>
      <c r="KS128" s="188">
        <f>SUM(KS6:KS126)</f>
        <v>0</v>
      </c>
      <c r="KT128" s="209">
        <f>SUM(KT107:KT122)+SUM(KT126:KT126)</f>
        <v>0</v>
      </c>
      <c r="KY128" s="890" t="str">
        <f>Language!$E$245</f>
        <v>Number:</v>
      </c>
      <c r="KZ128" s="891"/>
      <c r="LA128" s="892"/>
      <c r="LB128" s="188">
        <f>SUM(LB124:LB126)</f>
        <v>0</v>
      </c>
      <c r="LC128" s="188">
        <f>SUM(LC6:LC122)</f>
        <v>0</v>
      </c>
      <c r="LD128" s="188">
        <f>SUM(LD6:LD126)</f>
        <v>0</v>
      </c>
      <c r="LE128" s="188">
        <f>SUM(LE6:LE126)</f>
        <v>0</v>
      </c>
      <c r="LF128" s="188">
        <f>SUM(LF6:LF126)</f>
        <v>0</v>
      </c>
      <c r="LG128" s="209">
        <f>SUM(LG107:LG122)+SUM(LG126:LG126)</f>
        <v>0</v>
      </c>
      <c r="LL128" s="890" t="str">
        <f>Language!$E$245</f>
        <v>Number:</v>
      </c>
      <c r="LM128" s="891"/>
      <c r="LN128" s="892"/>
      <c r="LO128" s="188">
        <f>SUM(LO124:LO126)</f>
        <v>0</v>
      </c>
      <c r="LP128" s="188">
        <f>SUM(LP6:LP122)</f>
        <v>0</v>
      </c>
      <c r="LQ128" s="188">
        <f>SUM(LQ6:LQ126)</f>
        <v>0</v>
      </c>
      <c r="LR128" s="188">
        <f>SUM(LR6:LR126)</f>
        <v>0</v>
      </c>
      <c r="LS128" s="188">
        <f>SUM(LS6:LS126)</f>
        <v>0</v>
      </c>
      <c r="LT128" s="209">
        <f>SUM(LT107:LT122)+SUM(LT126:LT126)</f>
        <v>0</v>
      </c>
      <c r="LY128" s="890" t="str">
        <f>Language!$E$245</f>
        <v>Number:</v>
      </c>
      <c r="LZ128" s="891"/>
      <c r="MA128" s="892"/>
      <c r="MB128" s="188">
        <f>SUM(MB124:MB126)</f>
        <v>0</v>
      </c>
      <c r="MC128" s="188">
        <f>SUM(MC6:MC122)</f>
        <v>0</v>
      </c>
      <c r="MD128" s="188">
        <f>SUM(MD6:MD126)</f>
        <v>0</v>
      </c>
      <c r="ME128" s="188">
        <f>SUM(ME6:ME126)</f>
        <v>0</v>
      </c>
      <c r="MF128" s="188">
        <f>SUM(MF6:MF126)</f>
        <v>0</v>
      </c>
      <c r="MG128" s="209">
        <f>SUM(MG107:MG122)+SUM(MG126:MG126)</f>
        <v>0</v>
      </c>
    </row>
    <row r="129" spans="1:345" s="778" customFormat="1" ht="16.5" thickBot="1">
      <c r="A129" s="184"/>
      <c r="B129" s="184"/>
      <c r="F129" s="779"/>
      <c r="G129" s="779"/>
      <c r="H129" s="780"/>
      <c r="I129" s="780"/>
      <c r="J129" s="780"/>
      <c r="K129" s="780"/>
      <c r="L129" s="896" t="str">
        <f>Language!$E$207</f>
        <v>Points:</v>
      </c>
      <c r="M129" s="897"/>
      <c r="N129" s="898"/>
      <c r="O129" s="781">
        <f>O128*PrSettings!$F$9</f>
        <v>0</v>
      </c>
      <c r="P129" s="781">
        <f>P128*PrSettings!$F$4</f>
        <v>0</v>
      </c>
      <c r="Q129" s="781">
        <f>Q128*PrSettings!$F$5</f>
        <v>0</v>
      </c>
      <c r="R129" s="781">
        <f>R128*PrSettings!$F$6</f>
        <v>0</v>
      </c>
      <c r="S129" s="781">
        <f>S128*PrSettings!$F$7</f>
        <v>0</v>
      </c>
      <c r="T129" s="782">
        <f>T128*PrSettings!$F$8</f>
        <v>0</v>
      </c>
      <c r="V129" s="780"/>
      <c r="W129" s="780"/>
      <c r="X129" s="780"/>
      <c r="Y129" s="902" t="str">
        <f>Language!$E$207</f>
        <v>Points:</v>
      </c>
      <c r="Z129" s="903"/>
      <c r="AA129" s="904"/>
      <c r="AB129" s="783">
        <f>AB128*PrSettings!$F$9</f>
        <v>0</v>
      </c>
      <c r="AC129" s="783">
        <f>AC128*PrSettings!$F$4</f>
        <v>0</v>
      </c>
      <c r="AD129" s="783">
        <f>AD128*PrSettings!$F$5</f>
        <v>0</v>
      </c>
      <c r="AE129" s="783">
        <f>AE128*PrSettings!$F$6</f>
        <v>0</v>
      </c>
      <c r="AF129" s="783">
        <f>AF128*PrSettings!$F$7</f>
        <v>0</v>
      </c>
      <c r="AG129" s="784">
        <f>AG128*PrSettings!$F$8</f>
        <v>0</v>
      </c>
      <c r="AI129" s="780"/>
      <c r="AJ129" s="780"/>
      <c r="AK129" s="780"/>
      <c r="AL129" s="902" t="str">
        <f>Language!$E$207</f>
        <v>Points:</v>
      </c>
      <c r="AM129" s="903"/>
      <c r="AN129" s="904"/>
      <c r="AO129" s="783">
        <f>AO128*PrSettings!$F$9</f>
        <v>0</v>
      </c>
      <c r="AP129" s="783">
        <f>AP128*PrSettings!$F$4</f>
        <v>0</v>
      </c>
      <c r="AQ129" s="783">
        <f>AQ128*PrSettings!$F$5</f>
        <v>0</v>
      </c>
      <c r="AR129" s="783">
        <f>AR128*PrSettings!$F$6</f>
        <v>0</v>
      </c>
      <c r="AS129" s="783">
        <f>AS128*PrSettings!$F$7</f>
        <v>0</v>
      </c>
      <c r="AT129" s="784">
        <f>AT128*PrSettings!$F$8</f>
        <v>0</v>
      </c>
      <c r="AV129" s="780"/>
      <c r="AW129" s="780"/>
      <c r="AX129" s="780"/>
      <c r="AY129" s="902" t="str">
        <f>Language!$E$207</f>
        <v>Points:</v>
      </c>
      <c r="AZ129" s="903"/>
      <c r="BA129" s="904"/>
      <c r="BB129" s="783">
        <f>BB128*PrSettings!$F$9</f>
        <v>0</v>
      </c>
      <c r="BC129" s="783">
        <f>BC128*PrSettings!$F$4</f>
        <v>0</v>
      </c>
      <c r="BD129" s="783">
        <f>BD128*PrSettings!$F$5</f>
        <v>0</v>
      </c>
      <c r="BE129" s="783">
        <f>BE128*PrSettings!$F$6</f>
        <v>0</v>
      </c>
      <c r="BF129" s="783">
        <f>BF128*PrSettings!$F$7</f>
        <v>0</v>
      </c>
      <c r="BG129" s="784">
        <f>BG128*PrSettings!$F$8</f>
        <v>0</v>
      </c>
      <c r="BI129" s="780"/>
      <c r="BJ129" s="780"/>
      <c r="BK129" s="780"/>
      <c r="BL129" s="902" t="str">
        <f>Language!$E$207</f>
        <v>Points:</v>
      </c>
      <c r="BM129" s="903"/>
      <c r="BN129" s="904"/>
      <c r="BO129" s="783">
        <f>BO128*PrSettings!$F$9</f>
        <v>0</v>
      </c>
      <c r="BP129" s="783">
        <f>BP128*PrSettings!$F$4</f>
        <v>0</v>
      </c>
      <c r="BQ129" s="783">
        <f>BQ128*PrSettings!$F$5</f>
        <v>0</v>
      </c>
      <c r="BR129" s="783">
        <f>BR128*PrSettings!$F$6</f>
        <v>0</v>
      </c>
      <c r="BS129" s="783">
        <f>BS128*PrSettings!$F$7</f>
        <v>0</v>
      </c>
      <c r="BT129" s="784">
        <f>BT128*PrSettings!$F$8</f>
        <v>0</v>
      </c>
      <c r="BV129" s="780"/>
      <c r="BW129" s="780"/>
      <c r="BX129" s="780"/>
      <c r="BY129" s="902" t="str">
        <f>Language!$E$207</f>
        <v>Points:</v>
      </c>
      <c r="BZ129" s="903"/>
      <c r="CA129" s="904"/>
      <c r="CB129" s="783">
        <f>CB128*PrSettings!$F$9</f>
        <v>0</v>
      </c>
      <c r="CC129" s="783">
        <f>CC128*PrSettings!$F$4</f>
        <v>0</v>
      </c>
      <c r="CD129" s="783">
        <f>CD128*PrSettings!$F$5</f>
        <v>0</v>
      </c>
      <c r="CE129" s="783">
        <f>CE128*PrSettings!$F$6</f>
        <v>0</v>
      </c>
      <c r="CF129" s="783">
        <f>CF128*PrSettings!$F$7</f>
        <v>0</v>
      </c>
      <c r="CG129" s="784">
        <f>CG128*PrSettings!$F$8</f>
        <v>0</v>
      </c>
      <c r="CI129" s="780"/>
      <c r="CJ129" s="780"/>
      <c r="CK129" s="780"/>
      <c r="CL129" s="902" t="str">
        <f>Language!$E$207</f>
        <v>Points:</v>
      </c>
      <c r="CM129" s="903"/>
      <c r="CN129" s="904"/>
      <c r="CO129" s="783">
        <f>CO128*PrSettings!$F$9</f>
        <v>0</v>
      </c>
      <c r="CP129" s="783">
        <f>CP128*PrSettings!$F$4</f>
        <v>0</v>
      </c>
      <c r="CQ129" s="783">
        <f>CQ128*PrSettings!$F$5</f>
        <v>0</v>
      </c>
      <c r="CR129" s="783">
        <f>CR128*PrSettings!$F$6</f>
        <v>0</v>
      </c>
      <c r="CS129" s="783">
        <f>CS128*PrSettings!$F$7</f>
        <v>0</v>
      </c>
      <c r="CT129" s="784">
        <f>CT128*PrSettings!$F$8</f>
        <v>0</v>
      </c>
      <c r="CV129" s="780"/>
      <c r="CW129" s="780"/>
      <c r="CX129" s="780"/>
      <c r="CY129" s="902" t="str">
        <f>Language!$E$207</f>
        <v>Points:</v>
      </c>
      <c r="CZ129" s="903"/>
      <c r="DA129" s="904"/>
      <c r="DB129" s="783">
        <f>DB128*PrSettings!$F$9</f>
        <v>0</v>
      </c>
      <c r="DC129" s="783">
        <f>DC128*PrSettings!$F$4</f>
        <v>0</v>
      </c>
      <c r="DD129" s="783">
        <f>DD128*PrSettings!$F$5</f>
        <v>0</v>
      </c>
      <c r="DE129" s="783">
        <f>DE128*PrSettings!$F$6</f>
        <v>0</v>
      </c>
      <c r="DF129" s="783">
        <f>DF128*PrSettings!$F$7</f>
        <v>0</v>
      </c>
      <c r="DG129" s="784">
        <f>DG128*PrSettings!$F$8</f>
        <v>0</v>
      </c>
      <c r="DI129" s="780"/>
      <c r="DJ129" s="780"/>
      <c r="DK129" s="780"/>
      <c r="DL129" s="902" t="str">
        <f>Language!$E$207</f>
        <v>Points:</v>
      </c>
      <c r="DM129" s="903"/>
      <c r="DN129" s="904"/>
      <c r="DO129" s="783">
        <f>DO128*PrSettings!$F$9</f>
        <v>0</v>
      </c>
      <c r="DP129" s="783">
        <f>DP128*PrSettings!$F$4</f>
        <v>0</v>
      </c>
      <c r="DQ129" s="783">
        <f>DQ128*PrSettings!$F$5</f>
        <v>0</v>
      </c>
      <c r="DR129" s="783">
        <f>DR128*PrSettings!$F$6</f>
        <v>0</v>
      </c>
      <c r="DS129" s="783">
        <f>DS128*PrSettings!$F$7</f>
        <v>0</v>
      </c>
      <c r="DT129" s="784">
        <f>DT128*PrSettings!$F$8</f>
        <v>0</v>
      </c>
      <c r="DV129" s="780"/>
      <c r="DW129" s="780"/>
      <c r="DX129" s="780"/>
      <c r="DY129" s="902" t="str">
        <f>Language!$E$207</f>
        <v>Points:</v>
      </c>
      <c r="DZ129" s="903"/>
      <c r="EA129" s="904"/>
      <c r="EB129" s="783">
        <f>EB128*PrSettings!$F$9</f>
        <v>0</v>
      </c>
      <c r="EC129" s="783">
        <f>EC128*PrSettings!$F$4</f>
        <v>0</v>
      </c>
      <c r="ED129" s="783">
        <f>ED128*PrSettings!$F$5</f>
        <v>0</v>
      </c>
      <c r="EE129" s="783">
        <f>EE128*PrSettings!$F$6</f>
        <v>0</v>
      </c>
      <c r="EF129" s="783">
        <f>EF128*PrSettings!$F$7</f>
        <v>0</v>
      </c>
      <c r="EG129" s="784">
        <f>EG128*PrSettings!$F$8</f>
        <v>0</v>
      </c>
      <c r="EI129" s="780"/>
      <c r="EJ129" s="780"/>
      <c r="EK129" s="780"/>
      <c r="EL129" s="902" t="str">
        <f>Language!$E$207</f>
        <v>Points:</v>
      </c>
      <c r="EM129" s="903"/>
      <c r="EN129" s="904"/>
      <c r="EO129" s="783">
        <f>EO128*PrSettings!$F$9</f>
        <v>0</v>
      </c>
      <c r="EP129" s="783">
        <f>EP128*PrSettings!$F$4</f>
        <v>0</v>
      </c>
      <c r="EQ129" s="783">
        <f>EQ128*PrSettings!$F$5</f>
        <v>0</v>
      </c>
      <c r="ER129" s="783">
        <f>ER128*PrSettings!$F$6</f>
        <v>0</v>
      </c>
      <c r="ES129" s="783">
        <f>ES128*PrSettings!$F$7</f>
        <v>0</v>
      </c>
      <c r="ET129" s="784">
        <f>ET128*PrSettings!$F$8</f>
        <v>0</v>
      </c>
      <c r="EV129" s="780"/>
      <c r="EW129" s="780"/>
      <c r="EX129" s="780"/>
      <c r="EY129" s="902" t="str">
        <f>Language!$E$207</f>
        <v>Points:</v>
      </c>
      <c r="EZ129" s="903"/>
      <c r="FA129" s="904"/>
      <c r="FB129" s="783">
        <f>FB128*PrSettings!$F$9</f>
        <v>0</v>
      </c>
      <c r="FC129" s="783">
        <f>FC128*PrSettings!$F$4</f>
        <v>0</v>
      </c>
      <c r="FD129" s="783">
        <f>FD128*PrSettings!$F$5</f>
        <v>0</v>
      </c>
      <c r="FE129" s="783">
        <f>FE128*PrSettings!$F$6</f>
        <v>0</v>
      </c>
      <c r="FF129" s="783">
        <f>FF128*PrSettings!$F$7</f>
        <v>0</v>
      </c>
      <c r="FG129" s="784">
        <f>FG128*PrSettings!$F$8</f>
        <v>0</v>
      </c>
      <c r="FI129" s="780"/>
      <c r="FJ129" s="780"/>
      <c r="FK129" s="780"/>
      <c r="FL129" s="902" t="str">
        <f>Language!$E$207</f>
        <v>Points:</v>
      </c>
      <c r="FM129" s="903"/>
      <c r="FN129" s="904"/>
      <c r="FO129" s="783">
        <f>FO128*PrSettings!$F$9</f>
        <v>0</v>
      </c>
      <c r="FP129" s="783">
        <f>FP128*PrSettings!$F$4</f>
        <v>0</v>
      </c>
      <c r="FQ129" s="783">
        <f>FQ128*PrSettings!$F$5</f>
        <v>0</v>
      </c>
      <c r="FR129" s="783">
        <f>FR128*PrSettings!$F$6</f>
        <v>0</v>
      </c>
      <c r="FS129" s="783">
        <f>FS128*PrSettings!$F$7</f>
        <v>0</v>
      </c>
      <c r="FT129" s="784">
        <f>FT128*PrSettings!$F$8</f>
        <v>0</v>
      </c>
      <c r="FV129" s="780"/>
      <c r="FW129" s="780"/>
      <c r="FX129" s="780"/>
      <c r="FY129" s="902" t="str">
        <f>Language!$E$207</f>
        <v>Points:</v>
      </c>
      <c r="FZ129" s="903"/>
      <c r="GA129" s="904"/>
      <c r="GB129" s="783">
        <f>GB128*PrSettings!$F$9</f>
        <v>0</v>
      </c>
      <c r="GC129" s="783">
        <f>GC128*PrSettings!$F$4</f>
        <v>0</v>
      </c>
      <c r="GD129" s="783">
        <f>GD128*PrSettings!$F$5</f>
        <v>0</v>
      </c>
      <c r="GE129" s="783">
        <f>GE128*PrSettings!$F$6</f>
        <v>0</v>
      </c>
      <c r="GF129" s="783">
        <f>GF128*PrSettings!$F$7</f>
        <v>0</v>
      </c>
      <c r="GG129" s="784">
        <f>GG128*PrSettings!$F$8</f>
        <v>0</v>
      </c>
      <c r="GI129" s="780"/>
      <c r="GJ129" s="780"/>
      <c r="GK129" s="780"/>
      <c r="GL129" s="902" t="str">
        <f>Language!$E$207</f>
        <v>Points:</v>
      </c>
      <c r="GM129" s="903"/>
      <c r="GN129" s="904"/>
      <c r="GO129" s="783">
        <f>GO128*PrSettings!$F$9</f>
        <v>0</v>
      </c>
      <c r="GP129" s="783">
        <f>GP128*PrSettings!$F$4</f>
        <v>0</v>
      </c>
      <c r="GQ129" s="783">
        <f>GQ128*PrSettings!$F$5</f>
        <v>0</v>
      </c>
      <c r="GR129" s="783">
        <f>GR128*PrSettings!$F$6</f>
        <v>0</v>
      </c>
      <c r="GS129" s="783">
        <f>GS128*PrSettings!$F$7</f>
        <v>0</v>
      </c>
      <c r="GT129" s="784">
        <f>GT128*PrSettings!$F$8</f>
        <v>0</v>
      </c>
      <c r="GV129" s="780"/>
      <c r="GW129" s="780"/>
      <c r="GX129" s="780"/>
      <c r="GY129" s="902" t="str">
        <f>Language!$E$207</f>
        <v>Points:</v>
      </c>
      <c r="GZ129" s="903"/>
      <c r="HA129" s="904"/>
      <c r="HB129" s="783">
        <f>HB128*PrSettings!$F$9</f>
        <v>0</v>
      </c>
      <c r="HC129" s="783">
        <f>HC128*PrSettings!$F$4</f>
        <v>0</v>
      </c>
      <c r="HD129" s="783">
        <f>HD128*PrSettings!$F$5</f>
        <v>0</v>
      </c>
      <c r="HE129" s="783">
        <f>HE128*PrSettings!$F$6</f>
        <v>0</v>
      </c>
      <c r="HF129" s="783">
        <f>HF128*PrSettings!$F$7</f>
        <v>0</v>
      </c>
      <c r="HG129" s="784">
        <f>HG128*PrSettings!$F$8</f>
        <v>0</v>
      </c>
      <c r="HI129" s="780"/>
      <c r="HJ129" s="780"/>
      <c r="HK129" s="780"/>
      <c r="HL129" s="902" t="str">
        <f>Language!$E$207</f>
        <v>Points:</v>
      </c>
      <c r="HM129" s="903"/>
      <c r="HN129" s="904"/>
      <c r="HO129" s="783">
        <f>HO128*PrSettings!$F$9</f>
        <v>0</v>
      </c>
      <c r="HP129" s="783">
        <f>HP128*PrSettings!$F$4</f>
        <v>0</v>
      </c>
      <c r="HQ129" s="783">
        <f>HQ128*PrSettings!$F$5</f>
        <v>0</v>
      </c>
      <c r="HR129" s="783">
        <f>HR128*PrSettings!$F$6</f>
        <v>0</v>
      </c>
      <c r="HS129" s="783">
        <f>HS128*PrSettings!$F$7</f>
        <v>0</v>
      </c>
      <c r="HT129" s="784">
        <f>HT128*PrSettings!$F$8</f>
        <v>0</v>
      </c>
      <c r="HV129" s="780"/>
      <c r="HW129" s="780"/>
      <c r="HX129" s="780"/>
      <c r="HY129" s="902" t="str">
        <f>Language!$E$207</f>
        <v>Points:</v>
      </c>
      <c r="HZ129" s="903"/>
      <c r="IA129" s="904"/>
      <c r="IB129" s="783">
        <f>IB128*PrSettings!$F$9</f>
        <v>0</v>
      </c>
      <c r="IC129" s="783">
        <f>IC128*PrSettings!$F$4</f>
        <v>0</v>
      </c>
      <c r="ID129" s="783">
        <f>ID128*PrSettings!$F$5</f>
        <v>0</v>
      </c>
      <c r="IE129" s="783">
        <f>IE128*PrSettings!$F$6</f>
        <v>0</v>
      </c>
      <c r="IF129" s="783">
        <f>IF128*PrSettings!$F$7</f>
        <v>0</v>
      </c>
      <c r="IG129" s="784">
        <f>IG128*PrSettings!$F$8</f>
        <v>0</v>
      </c>
      <c r="II129" s="780"/>
      <c r="IJ129" s="780"/>
      <c r="IK129" s="780"/>
      <c r="IL129" s="902" t="str">
        <f>Language!$E$207</f>
        <v>Points:</v>
      </c>
      <c r="IM129" s="903"/>
      <c r="IN129" s="904"/>
      <c r="IO129" s="783">
        <f>IO128*PrSettings!$F$9</f>
        <v>0</v>
      </c>
      <c r="IP129" s="783">
        <f>IP128*PrSettings!$F$4</f>
        <v>0</v>
      </c>
      <c r="IQ129" s="783">
        <f>IQ128*PrSettings!$F$5</f>
        <v>0</v>
      </c>
      <c r="IR129" s="783">
        <f>IR128*PrSettings!$F$6</f>
        <v>0</v>
      </c>
      <c r="IS129" s="783">
        <f>IS128*PrSettings!$F$7</f>
        <v>0</v>
      </c>
      <c r="IT129" s="784">
        <f>IT128*PrSettings!$F$8</f>
        <v>0</v>
      </c>
      <c r="IV129" s="780"/>
      <c r="IW129" s="780"/>
      <c r="IX129" s="780"/>
      <c r="IY129" s="902" t="str">
        <f>Language!$E$207</f>
        <v>Points:</v>
      </c>
      <c r="IZ129" s="903"/>
      <c r="JA129" s="904"/>
      <c r="JB129" s="783">
        <f>JB128*PrSettings!$F$9</f>
        <v>0</v>
      </c>
      <c r="JC129" s="783">
        <f>JC128*PrSettings!$F$4</f>
        <v>0</v>
      </c>
      <c r="JD129" s="783">
        <f>JD128*PrSettings!$F$5</f>
        <v>0</v>
      </c>
      <c r="JE129" s="783">
        <f>JE128*PrSettings!$F$6</f>
        <v>0</v>
      </c>
      <c r="JF129" s="783">
        <f>JF128*PrSettings!$F$7</f>
        <v>0</v>
      </c>
      <c r="JG129" s="784">
        <f>JG128*PrSettings!$F$8</f>
        <v>0</v>
      </c>
      <c r="JI129" s="780"/>
      <c r="JJ129" s="780"/>
      <c r="JK129" s="780"/>
      <c r="JL129" s="902" t="str">
        <f>Language!$E$207</f>
        <v>Points:</v>
      </c>
      <c r="JM129" s="903"/>
      <c r="JN129" s="904"/>
      <c r="JO129" s="783">
        <f>JO128*PrSettings!$F$9</f>
        <v>0</v>
      </c>
      <c r="JP129" s="783">
        <f>JP128*PrSettings!$F$4</f>
        <v>0</v>
      </c>
      <c r="JQ129" s="783">
        <f>JQ128*PrSettings!$F$5</f>
        <v>0</v>
      </c>
      <c r="JR129" s="783">
        <f>JR128*PrSettings!$F$6</f>
        <v>0</v>
      </c>
      <c r="JS129" s="783">
        <f>JS128*PrSettings!$F$7</f>
        <v>0</v>
      </c>
      <c r="JT129" s="784">
        <f>JT128*PrSettings!$F$8</f>
        <v>0</v>
      </c>
      <c r="JV129" s="780"/>
      <c r="JW129" s="780"/>
      <c r="JX129" s="780"/>
      <c r="JY129" s="902" t="str">
        <f>Language!$E$207</f>
        <v>Points:</v>
      </c>
      <c r="JZ129" s="903"/>
      <c r="KA129" s="904"/>
      <c r="KB129" s="783">
        <f>KB128*PrSettings!$F$9</f>
        <v>0</v>
      </c>
      <c r="KC129" s="783">
        <f>KC128*PrSettings!$F$4</f>
        <v>0</v>
      </c>
      <c r="KD129" s="783">
        <f>KD128*PrSettings!$F$5</f>
        <v>0</v>
      </c>
      <c r="KE129" s="783">
        <f>KE128*PrSettings!$F$6</f>
        <v>0</v>
      </c>
      <c r="KF129" s="783">
        <f>KF128*PrSettings!$F$7</f>
        <v>0</v>
      </c>
      <c r="KG129" s="784">
        <f>KG128*PrSettings!$F$8</f>
        <v>0</v>
      </c>
      <c r="KI129" s="780"/>
      <c r="KJ129" s="780"/>
      <c r="KK129" s="780"/>
      <c r="KL129" s="902" t="str">
        <f>Language!$E$207</f>
        <v>Points:</v>
      </c>
      <c r="KM129" s="903"/>
      <c r="KN129" s="904"/>
      <c r="KO129" s="783">
        <f>KO128*PrSettings!$F$9</f>
        <v>0</v>
      </c>
      <c r="KP129" s="783">
        <f>KP128*PrSettings!$F$4</f>
        <v>0</v>
      </c>
      <c r="KQ129" s="783">
        <f>KQ128*PrSettings!$F$5</f>
        <v>0</v>
      </c>
      <c r="KR129" s="783">
        <f>KR128*PrSettings!$F$6</f>
        <v>0</v>
      </c>
      <c r="KS129" s="783">
        <f>KS128*PrSettings!$F$7</f>
        <v>0</v>
      </c>
      <c r="KT129" s="784">
        <f>KT128*PrSettings!$F$8</f>
        <v>0</v>
      </c>
      <c r="KV129" s="780"/>
      <c r="KW129" s="780"/>
      <c r="KX129" s="780"/>
      <c r="KY129" s="902" t="str">
        <f>Language!$E$207</f>
        <v>Points:</v>
      </c>
      <c r="KZ129" s="903"/>
      <c r="LA129" s="904"/>
      <c r="LB129" s="783">
        <f>LB128*PrSettings!$F$9</f>
        <v>0</v>
      </c>
      <c r="LC129" s="783">
        <f>LC128*PrSettings!$F$4</f>
        <v>0</v>
      </c>
      <c r="LD129" s="783">
        <f>LD128*PrSettings!$F$5</f>
        <v>0</v>
      </c>
      <c r="LE129" s="783">
        <f>LE128*PrSettings!$F$6</f>
        <v>0</v>
      </c>
      <c r="LF129" s="783">
        <f>LF128*PrSettings!$F$7</f>
        <v>0</v>
      </c>
      <c r="LG129" s="784">
        <f>LG128*PrSettings!$F$8</f>
        <v>0</v>
      </c>
      <c r="LI129" s="780"/>
      <c r="LJ129" s="780"/>
      <c r="LK129" s="780"/>
      <c r="LL129" s="902" t="str">
        <f>Language!$E$207</f>
        <v>Points:</v>
      </c>
      <c r="LM129" s="903"/>
      <c r="LN129" s="904"/>
      <c r="LO129" s="783">
        <f>LO128*PrSettings!$F$9</f>
        <v>0</v>
      </c>
      <c r="LP129" s="783">
        <f>LP128*PrSettings!$F$4</f>
        <v>0</v>
      </c>
      <c r="LQ129" s="783">
        <f>LQ128*PrSettings!$F$5</f>
        <v>0</v>
      </c>
      <c r="LR129" s="783">
        <f>LR128*PrSettings!$F$6</f>
        <v>0</v>
      </c>
      <c r="LS129" s="783">
        <f>LS128*PrSettings!$F$7</f>
        <v>0</v>
      </c>
      <c r="LT129" s="784">
        <f>LT128*PrSettings!$F$8</f>
        <v>0</v>
      </c>
      <c r="LV129" s="780"/>
      <c r="LW129" s="780"/>
      <c r="LX129" s="780"/>
      <c r="LY129" s="902" t="str">
        <f>Language!$E$207</f>
        <v>Points:</v>
      </c>
      <c r="LZ129" s="903"/>
      <c r="MA129" s="904"/>
      <c r="MB129" s="783">
        <f>MB128*PrSettings!$F$9</f>
        <v>0</v>
      </c>
      <c r="MC129" s="783">
        <f>MC128*PrSettings!$F$4</f>
        <v>0</v>
      </c>
      <c r="MD129" s="783">
        <f>MD128*PrSettings!$F$5</f>
        <v>0</v>
      </c>
      <c r="ME129" s="783">
        <f>ME128*PrSettings!$F$6</f>
        <v>0</v>
      </c>
      <c r="MF129" s="783">
        <f>MF128*PrSettings!$F$7</f>
        <v>0</v>
      </c>
      <c r="MG129" s="784">
        <f>MG128*PrSettings!$F$8</f>
        <v>0</v>
      </c>
    </row>
    <row r="130" spans="1:345" ht="22.5" customHeight="1" thickTop="1" thickBot="1">
      <c r="L130" s="887" t="str">
        <f>Language!$E$208</f>
        <v>Sum:</v>
      </c>
      <c r="M130" s="888"/>
      <c r="N130" s="889"/>
      <c r="O130" s="881">
        <f>SUM(O129:T129)</f>
        <v>0</v>
      </c>
      <c r="P130" s="882"/>
      <c r="Q130" s="882"/>
      <c r="R130" s="882"/>
      <c r="S130" s="882"/>
      <c r="T130" s="883"/>
      <c r="Y130" s="887" t="str">
        <f>Language!$E$208</f>
        <v>Sum:</v>
      </c>
      <c r="Z130" s="888"/>
      <c r="AA130" s="889"/>
      <c r="AB130" s="881">
        <f>SUM(AB129:AG129)</f>
        <v>0</v>
      </c>
      <c r="AC130" s="882"/>
      <c r="AD130" s="882"/>
      <c r="AE130" s="882"/>
      <c r="AF130" s="882"/>
      <c r="AG130" s="883"/>
      <c r="AL130" s="887" t="str">
        <f>Language!$E$208</f>
        <v>Sum:</v>
      </c>
      <c r="AM130" s="888"/>
      <c r="AN130" s="889"/>
      <c r="AO130" s="881">
        <f>SUM(AO129:AT129)</f>
        <v>0</v>
      </c>
      <c r="AP130" s="882"/>
      <c r="AQ130" s="882"/>
      <c r="AR130" s="882"/>
      <c r="AS130" s="882"/>
      <c r="AT130" s="883"/>
      <c r="AY130" s="887" t="str">
        <f>Language!$E$208</f>
        <v>Sum:</v>
      </c>
      <c r="AZ130" s="888"/>
      <c r="BA130" s="889"/>
      <c r="BB130" s="881">
        <f>SUM(BB129:BG129)</f>
        <v>0</v>
      </c>
      <c r="BC130" s="882"/>
      <c r="BD130" s="882"/>
      <c r="BE130" s="882"/>
      <c r="BF130" s="882"/>
      <c r="BG130" s="883"/>
      <c r="BL130" s="887" t="str">
        <f>Language!$E$208</f>
        <v>Sum:</v>
      </c>
      <c r="BM130" s="888"/>
      <c r="BN130" s="889"/>
      <c r="BO130" s="881">
        <f>SUM(BO129:BT129)</f>
        <v>0</v>
      </c>
      <c r="BP130" s="882"/>
      <c r="BQ130" s="882"/>
      <c r="BR130" s="882"/>
      <c r="BS130" s="882"/>
      <c r="BT130" s="883"/>
      <c r="BY130" s="887" t="str">
        <f>Language!$E$208</f>
        <v>Sum:</v>
      </c>
      <c r="BZ130" s="888"/>
      <c r="CA130" s="889"/>
      <c r="CB130" s="881">
        <f>SUM(CB129:CG129)</f>
        <v>0</v>
      </c>
      <c r="CC130" s="882"/>
      <c r="CD130" s="882"/>
      <c r="CE130" s="882"/>
      <c r="CF130" s="882"/>
      <c r="CG130" s="883"/>
      <c r="CL130" s="887" t="str">
        <f>Language!$E$208</f>
        <v>Sum:</v>
      </c>
      <c r="CM130" s="888"/>
      <c r="CN130" s="889"/>
      <c r="CO130" s="881">
        <f>SUM(CO129:CT129)</f>
        <v>0</v>
      </c>
      <c r="CP130" s="882"/>
      <c r="CQ130" s="882"/>
      <c r="CR130" s="882"/>
      <c r="CS130" s="882"/>
      <c r="CT130" s="883"/>
      <c r="CY130" s="887" t="str">
        <f>Language!$E$208</f>
        <v>Sum:</v>
      </c>
      <c r="CZ130" s="888"/>
      <c r="DA130" s="889"/>
      <c r="DB130" s="881">
        <f>SUM(DB129:DG129)</f>
        <v>0</v>
      </c>
      <c r="DC130" s="882"/>
      <c r="DD130" s="882"/>
      <c r="DE130" s="882"/>
      <c r="DF130" s="882"/>
      <c r="DG130" s="883"/>
      <c r="DL130" s="887" t="str">
        <f>Language!$E$208</f>
        <v>Sum:</v>
      </c>
      <c r="DM130" s="888"/>
      <c r="DN130" s="889"/>
      <c r="DO130" s="881">
        <f>SUM(DO129:DT129)</f>
        <v>0</v>
      </c>
      <c r="DP130" s="882"/>
      <c r="DQ130" s="882"/>
      <c r="DR130" s="882"/>
      <c r="DS130" s="882"/>
      <c r="DT130" s="883"/>
      <c r="DY130" s="887" t="str">
        <f>Language!$E$208</f>
        <v>Sum:</v>
      </c>
      <c r="DZ130" s="888"/>
      <c r="EA130" s="889"/>
      <c r="EB130" s="881">
        <f>SUM(EB129:EG129)</f>
        <v>0</v>
      </c>
      <c r="EC130" s="882"/>
      <c r="ED130" s="882"/>
      <c r="EE130" s="882"/>
      <c r="EF130" s="882"/>
      <c r="EG130" s="883"/>
      <c r="EL130" s="887" t="str">
        <f>Language!$E$208</f>
        <v>Sum:</v>
      </c>
      <c r="EM130" s="888"/>
      <c r="EN130" s="889"/>
      <c r="EO130" s="881">
        <f>SUM(EO129:ET129)</f>
        <v>0</v>
      </c>
      <c r="EP130" s="882"/>
      <c r="EQ130" s="882"/>
      <c r="ER130" s="882"/>
      <c r="ES130" s="882"/>
      <c r="ET130" s="883"/>
      <c r="EY130" s="887" t="str">
        <f>Language!$E$208</f>
        <v>Sum:</v>
      </c>
      <c r="EZ130" s="888"/>
      <c r="FA130" s="889"/>
      <c r="FB130" s="881">
        <f>SUM(FB129:FG129)</f>
        <v>0</v>
      </c>
      <c r="FC130" s="882"/>
      <c r="FD130" s="882"/>
      <c r="FE130" s="882"/>
      <c r="FF130" s="882"/>
      <c r="FG130" s="883"/>
      <c r="FL130" s="887" t="str">
        <f>Language!$E$208</f>
        <v>Sum:</v>
      </c>
      <c r="FM130" s="888"/>
      <c r="FN130" s="889"/>
      <c r="FO130" s="881">
        <f>SUM(FO129:FT129)</f>
        <v>0</v>
      </c>
      <c r="FP130" s="882"/>
      <c r="FQ130" s="882"/>
      <c r="FR130" s="882"/>
      <c r="FS130" s="882"/>
      <c r="FT130" s="883"/>
      <c r="FY130" s="887" t="str">
        <f>Language!$E$208</f>
        <v>Sum:</v>
      </c>
      <c r="FZ130" s="888"/>
      <c r="GA130" s="889"/>
      <c r="GB130" s="881">
        <f>SUM(GB129:GG129)</f>
        <v>0</v>
      </c>
      <c r="GC130" s="882"/>
      <c r="GD130" s="882"/>
      <c r="GE130" s="882"/>
      <c r="GF130" s="882"/>
      <c r="GG130" s="883"/>
      <c r="GL130" s="887" t="str">
        <f>Language!$E$208</f>
        <v>Sum:</v>
      </c>
      <c r="GM130" s="888"/>
      <c r="GN130" s="889"/>
      <c r="GO130" s="881">
        <f>SUM(GO129:GT129)</f>
        <v>0</v>
      </c>
      <c r="GP130" s="882"/>
      <c r="GQ130" s="882"/>
      <c r="GR130" s="882"/>
      <c r="GS130" s="882"/>
      <c r="GT130" s="883"/>
      <c r="GY130" s="887" t="str">
        <f>Language!$E$208</f>
        <v>Sum:</v>
      </c>
      <c r="GZ130" s="888"/>
      <c r="HA130" s="889"/>
      <c r="HB130" s="881">
        <f>SUM(HB129:HG129)</f>
        <v>0</v>
      </c>
      <c r="HC130" s="882"/>
      <c r="HD130" s="882"/>
      <c r="HE130" s="882"/>
      <c r="HF130" s="882"/>
      <c r="HG130" s="883"/>
      <c r="HL130" s="887" t="str">
        <f>Language!$E$208</f>
        <v>Sum:</v>
      </c>
      <c r="HM130" s="888"/>
      <c r="HN130" s="889"/>
      <c r="HO130" s="881">
        <f>SUM(HO129:HT129)</f>
        <v>0</v>
      </c>
      <c r="HP130" s="882"/>
      <c r="HQ130" s="882"/>
      <c r="HR130" s="882"/>
      <c r="HS130" s="882"/>
      <c r="HT130" s="883"/>
      <c r="HY130" s="887" t="str">
        <f>Language!$E$208</f>
        <v>Sum:</v>
      </c>
      <c r="HZ130" s="888"/>
      <c r="IA130" s="889"/>
      <c r="IB130" s="881">
        <f>SUM(IB129:IG129)</f>
        <v>0</v>
      </c>
      <c r="IC130" s="882"/>
      <c r="ID130" s="882"/>
      <c r="IE130" s="882"/>
      <c r="IF130" s="882"/>
      <c r="IG130" s="883"/>
      <c r="IL130" s="887" t="str">
        <f>Language!$E$208</f>
        <v>Sum:</v>
      </c>
      <c r="IM130" s="888"/>
      <c r="IN130" s="889"/>
      <c r="IO130" s="881">
        <f>SUM(IO129:IT129)</f>
        <v>0</v>
      </c>
      <c r="IP130" s="882"/>
      <c r="IQ130" s="882"/>
      <c r="IR130" s="882"/>
      <c r="IS130" s="882"/>
      <c r="IT130" s="883"/>
      <c r="IY130" s="887" t="str">
        <f>Language!$E$208</f>
        <v>Sum:</v>
      </c>
      <c r="IZ130" s="888"/>
      <c r="JA130" s="889"/>
      <c r="JB130" s="881">
        <f>SUM(JB129:JG129)</f>
        <v>0</v>
      </c>
      <c r="JC130" s="882"/>
      <c r="JD130" s="882"/>
      <c r="JE130" s="882"/>
      <c r="JF130" s="882"/>
      <c r="JG130" s="883"/>
      <c r="JL130" s="887" t="str">
        <f>Language!$E$208</f>
        <v>Sum:</v>
      </c>
      <c r="JM130" s="888"/>
      <c r="JN130" s="889"/>
      <c r="JO130" s="881">
        <f>SUM(JO129:JT129)</f>
        <v>0</v>
      </c>
      <c r="JP130" s="882"/>
      <c r="JQ130" s="882"/>
      <c r="JR130" s="882"/>
      <c r="JS130" s="882"/>
      <c r="JT130" s="883"/>
      <c r="JY130" s="887" t="str">
        <f>Language!$E$208</f>
        <v>Sum:</v>
      </c>
      <c r="JZ130" s="888"/>
      <c r="KA130" s="889"/>
      <c r="KB130" s="881">
        <f>SUM(KB129:KG129)</f>
        <v>0</v>
      </c>
      <c r="KC130" s="882"/>
      <c r="KD130" s="882"/>
      <c r="KE130" s="882"/>
      <c r="KF130" s="882"/>
      <c r="KG130" s="883"/>
      <c r="KL130" s="887" t="str">
        <f>Language!$E$208</f>
        <v>Sum:</v>
      </c>
      <c r="KM130" s="888"/>
      <c r="KN130" s="889"/>
      <c r="KO130" s="881">
        <f>SUM(KO129:KT129)</f>
        <v>0</v>
      </c>
      <c r="KP130" s="882"/>
      <c r="KQ130" s="882"/>
      <c r="KR130" s="882"/>
      <c r="KS130" s="882"/>
      <c r="KT130" s="883"/>
      <c r="KY130" s="887" t="str">
        <f>Language!$E$208</f>
        <v>Sum:</v>
      </c>
      <c r="KZ130" s="888"/>
      <c r="LA130" s="889"/>
      <c r="LB130" s="881">
        <f>SUM(LB129:LG129)</f>
        <v>0</v>
      </c>
      <c r="LC130" s="882"/>
      <c r="LD130" s="882"/>
      <c r="LE130" s="882"/>
      <c r="LF130" s="882"/>
      <c r="LG130" s="883"/>
      <c r="LL130" s="887" t="str">
        <f>Language!$E$208</f>
        <v>Sum:</v>
      </c>
      <c r="LM130" s="888"/>
      <c r="LN130" s="889"/>
      <c r="LO130" s="881">
        <f>SUM(LO129:LT129)</f>
        <v>0</v>
      </c>
      <c r="LP130" s="882"/>
      <c r="LQ130" s="882"/>
      <c r="LR130" s="882"/>
      <c r="LS130" s="882"/>
      <c r="LT130" s="883"/>
      <c r="LY130" s="887" t="str">
        <f>Language!$E$208</f>
        <v>Sum:</v>
      </c>
      <c r="LZ130" s="888"/>
      <c r="MA130" s="889"/>
      <c r="MB130" s="881">
        <f>SUM(MB129:MG129)</f>
        <v>0</v>
      </c>
      <c r="MC130" s="882"/>
      <c r="MD130" s="882"/>
      <c r="ME130" s="882"/>
      <c r="MF130" s="882"/>
      <c r="MG130" s="883"/>
    </row>
    <row r="131" spans="1:345" ht="30.75" customHeight="1" thickTop="1"/>
    <row r="132" spans="1:345" ht="16.5" thickBot="1">
      <c r="B132" s="876" t="str">
        <f>Language!$E$221</f>
        <v>Hint</v>
      </c>
      <c r="C132" s="876"/>
      <c r="D132" s="876"/>
      <c r="E132" s="876"/>
      <c r="F132" s="876"/>
      <c r="G132" s="876"/>
      <c r="H132" s="876"/>
      <c r="I132" s="287"/>
      <c r="J132" s="287"/>
      <c r="K132" s="337">
        <f>IFERROR(VLOOKUP(I121,$B$121:$F$122,5,0),0)</f>
        <v>0</v>
      </c>
      <c r="L132" s="337">
        <f>IFERROR(VLOOKUP(I121,$D$121:$G$122,4,0),0)</f>
        <v>0</v>
      </c>
      <c r="M132" s="337">
        <f>IFERROR(VLOOKUP(K121,$B$121:$F$122,5,0),0)</f>
        <v>0</v>
      </c>
      <c r="N132" s="337">
        <f>IFERROR(VLOOKUP(K121,$D$121:$G$122,4,0),0)</f>
        <v>0</v>
      </c>
      <c r="O132" s="335">
        <f>(T107&lt;&gt;2)+($B$107&amp;$D$107&lt;&gt;I107&amp;K107)*($B$108&amp;$D$108&lt;&gt;I107&amp;K107)*($B$109&amp;$D$109&lt;&gt;I107&amp;K107)*($B$110&amp;$D$110&lt;&gt;I107&amp;K107)*($B$111&amp;$D$111&lt;&gt;I107&amp;K107)*($B$112&amp;$D$112&lt;&gt;I107&amp;K107)*($B$113&amp;$D$113&lt;&gt;I107&amp;K107)*($B$114&amp;$D$114&lt;&gt;I107&amp;K107)*($D$107&amp;$B$107&lt;&gt;I107&amp;K107)*($D$108&amp;$B$108&lt;&gt;I107&amp;K107)*($D$109&amp;$B$109&lt;&gt;I107&amp;K107)*($D$110&amp;$B$110&lt;&gt;I107&amp;K107)*($D$111&amp;$B$111&lt;&gt;I107&amp;K107)*($D$112&amp;$B$112&lt;&gt;I107&amp;K107)*($D$113&amp;$B$113&lt;&gt;I107&amp;K107)*($D$114&amp;$B$114&lt;&gt;I107&amp;K107)</f>
        <v>1</v>
      </c>
      <c r="P132" s="335">
        <f>IFERROR(VLOOKUP(I107,$B$107:$F$114,5,0),0)</f>
        <v>0</v>
      </c>
      <c r="Q132" s="335">
        <f>IFERROR(VLOOKUP(K107,$B$107:$F$114,5,0),0)</f>
        <v>0</v>
      </c>
      <c r="R132" s="335">
        <f>IFERROR(VLOOKUP(I107,$D$107:$G$114,4,0),0)</f>
        <v>0</v>
      </c>
      <c r="S132" s="335">
        <f>IFERROR(VLOOKUP(K107,$D$107:$G$114,4,0),0)</f>
        <v>0</v>
      </c>
      <c r="T132" s="336"/>
      <c r="V132" s="287"/>
      <c r="W132" s="287"/>
      <c r="X132" s="337">
        <f>IFERROR(VLOOKUP(V121,$B$121:$F$122,5,0),0)</f>
        <v>0</v>
      </c>
      <c r="Y132" s="337">
        <f>IFERROR(VLOOKUP(V121,$D$121:$G$122,4,0),0)</f>
        <v>0</v>
      </c>
      <c r="Z132" s="337">
        <f>IFERROR(VLOOKUP(X121,$B$121:$F$122,5,0),0)</f>
        <v>0</v>
      </c>
      <c r="AA132" s="337">
        <f>IFERROR(VLOOKUP(X121,$D$121:$G$122,4,0),0)</f>
        <v>0</v>
      </c>
      <c r="AB132" s="335">
        <f>(AG107&lt;&gt;2)+($B$107&amp;$D$107&lt;&gt;V107&amp;X107)*($B$108&amp;$D$108&lt;&gt;V107&amp;X107)*($B$109&amp;$D$109&lt;&gt;V107&amp;X107)*($B$110&amp;$D$110&lt;&gt;V107&amp;X107)*($B$111&amp;$D$111&lt;&gt;V107&amp;X107)*($B$112&amp;$D$112&lt;&gt;V107&amp;X107)*($B$113&amp;$D$113&lt;&gt;V107&amp;X107)*($B$114&amp;$D$114&lt;&gt;V107&amp;X107)*($D$107&amp;$B$107&lt;&gt;V107&amp;X107)*($D$108&amp;$B$108&lt;&gt;V107&amp;X107)*($D$109&amp;$B$109&lt;&gt;V107&amp;X107)*($D$110&amp;$B$110&lt;&gt;V107&amp;X107)*($D$111&amp;$B$111&lt;&gt;V107&amp;X107)*($D$112&amp;$B$112&lt;&gt;V107&amp;X107)*($D$113&amp;$B$113&lt;&gt;V107&amp;X107)*($D$114&amp;$B$114&lt;&gt;V107&amp;X107)</f>
        <v>1</v>
      </c>
      <c r="AC132" s="335">
        <f>IFERROR(VLOOKUP(V107,$B$107:$F$114,5,0),0)</f>
        <v>0</v>
      </c>
      <c r="AD132" s="335">
        <f>IFERROR(VLOOKUP(X107,$B$107:$F$114,5,0),0)</f>
        <v>0</v>
      </c>
      <c r="AE132" s="335">
        <f>IFERROR(VLOOKUP(V107,$D$107:$G$114,4,0),0)</f>
        <v>0</v>
      </c>
      <c r="AF132" s="335">
        <f>IFERROR(VLOOKUP(X107,$D$107:$G$114,4,0),0)</f>
        <v>0</v>
      </c>
      <c r="AG132" s="336"/>
      <c r="AI132" s="287"/>
      <c r="AJ132" s="287"/>
      <c r="AK132" s="337">
        <f>IFERROR(VLOOKUP(AI121,$B$121:$F$122,5,0),0)</f>
        <v>0</v>
      </c>
      <c r="AL132" s="337">
        <f>IFERROR(VLOOKUP(AI121,$D$121:$G$122,4,0),0)</f>
        <v>0</v>
      </c>
      <c r="AM132" s="337">
        <f>IFERROR(VLOOKUP(AK121,$B$121:$F$122,5,0),0)</f>
        <v>0</v>
      </c>
      <c r="AN132" s="337">
        <f>IFERROR(VLOOKUP(AK121,$D$121:$G$122,4,0),0)</f>
        <v>0</v>
      </c>
      <c r="AO132" s="335">
        <f>(AT107&lt;&gt;2)+($B$107&amp;$D$107&lt;&gt;AI107&amp;AK107)*($B$108&amp;$D$108&lt;&gt;AI107&amp;AK107)*($B$109&amp;$D$109&lt;&gt;AI107&amp;AK107)*($B$110&amp;$D$110&lt;&gt;AI107&amp;AK107)*($B$111&amp;$D$111&lt;&gt;AI107&amp;AK107)*($B$112&amp;$D$112&lt;&gt;AI107&amp;AK107)*($B$113&amp;$D$113&lt;&gt;AI107&amp;AK107)*($B$114&amp;$D$114&lt;&gt;AI107&amp;AK107)*($D$107&amp;$B$107&lt;&gt;AI107&amp;AK107)*($D$108&amp;$B$108&lt;&gt;AI107&amp;AK107)*($D$109&amp;$B$109&lt;&gt;AI107&amp;AK107)*($D$110&amp;$B$110&lt;&gt;AI107&amp;AK107)*($D$111&amp;$B$111&lt;&gt;AI107&amp;AK107)*($D$112&amp;$B$112&lt;&gt;AI107&amp;AK107)*($D$113&amp;$B$113&lt;&gt;AI107&amp;AK107)*($D$114&amp;$B$114&lt;&gt;AI107&amp;AK107)</f>
        <v>1</v>
      </c>
      <c r="AP132" s="335">
        <f>IFERROR(VLOOKUP(AI107,$B$107:$F$114,5,0),0)</f>
        <v>0</v>
      </c>
      <c r="AQ132" s="335">
        <f>IFERROR(VLOOKUP(AK107,$B$107:$F$114,5,0),0)</f>
        <v>0</v>
      </c>
      <c r="AR132" s="335">
        <f>IFERROR(VLOOKUP(AI107,$D$107:$G$114,4,0),0)</f>
        <v>0</v>
      </c>
      <c r="AS132" s="335">
        <f>IFERROR(VLOOKUP(AK107,$D$107:$G$114,4,0),0)</f>
        <v>0</v>
      </c>
      <c r="AT132" s="336"/>
      <c r="AV132" s="287"/>
      <c r="AW132" s="287"/>
      <c r="AX132" s="337">
        <f>IFERROR(VLOOKUP(AV121,$B$121:$F$122,5,0),0)</f>
        <v>0</v>
      </c>
      <c r="AY132" s="337">
        <f>IFERROR(VLOOKUP(AV121,$D$121:$G$122,4,0),0)</f>
        <v>0</v>
      </c>
      <c r="AZ132" s="337">
        <f>IFERROR(VLOOKUP(AX121,$B$121:$F$122,5,0),0)</f>
        <v>0</v>
      </c>
      <c r="BA132" s="337">
        <f>IFERROR(VLOOKUP(AX121,$D$121:$G$122,4,0),0)</f>
        <v>0</v>
      </c>
      <c r="BB132" s="335">
        <f>(BG107&lt;&gt;2)+($B$107&amp;$D$107&lt;&gt;AV107&amp;AX107)*($B$108&amp;$D$108&lt;&gt;AV107&amp;AX107)*($B$109&amp;$D$109&lt;&gt;AV107&amp;AX107)*($B$110&amp;$D$110&lt;&gt;AV107&amp;AX107)*($B$111&amp;$D$111&lt;&gt;AV107&amp;AX107)*($B$112&amp;$D$112&lt;&gt;AV107&amp;AX107)*($B$113&amp;$D$113&lt;&gt;AV107&amp;AX107)*($B$114&amp;$D$114&lt;&gt;AV107&amp;AX107)*($D$107&amp;$B$107&lt;&gt;AV107&amp;AX107)*($D$108&amp;$B$108&lt;&gt;AV107&amp;AX107)*($D$109&amp;$B$109&lt;&gt;AV107&amp;AX107)*($D$110&amp;$B$110&lt;&gt;AV107&amp;AX107)*($D$111&amp;$B$111&lt;&gt;AV107&amp;AX107)*($D$112&amp;$B$112&lt;&gt;AV107&amp;AX107)*($D$113&amp;$B$113&lt;&gt;AV107&amp;AX107)*($D$114&amp;$B$114&lt;&gt;AV107&amp;AX107)</f>
        <v>1</v>
      </c>
      <c r="BC132" s="335">
        <f>IFERROR(VLOOKUP(AV107,$B$107:$F$114,5,0),0)</f>
        <v>0</v>
      </c>
      <c r="BD132" s="335">
        <f>IFERROR(VLOOKUP(AX107,$B$107:$F$114,5,0),0)</f>
        <v>0</v>
      </c>
      <c r="BE132" s="335">
        <f>IFERROR(VLOOKUP(AV107,$D$107:$G$114,4,0),0)</f>
        <v>0</v>
      </c>
      <c r="BF132" s="335">
        <f>IFERROR(VLOOKUP(AX107,$D$107:$G$114,4,0),0)</f>
        <v>0</v>
      </c>
      <c r="BG132" s="336"/>
      <c r="BI132" s="287"/>
      <c r="BJ132" s="287"/>
      <c r="BK132" s="337">
        <f>IFERROR(VLOOKUP(BI121,$B$121:$F$122,5,0),0)</f>
        <v>0</v>
      </c>
      <c r="BL132" s="337">
        <f>IFERROR(VLOOKUP(BI121,$D$121:$G$122,4,0),0)</f>
        <v>0</v>
      </c>
      <c r="BM132" s="337">
        <f>IFERROR(VLOOKUP(BK121,$B$121:$F$122,5,0),0)</f>
        <v>0</v>
      </c>
      <c r="BN132" s="337">
        <f>IFERROR(VLOOKUP(BK121,$D$121:$G$122,4,0),0)</f>
        <v>0</v>
      </c>
      <c r="BO132" s="335">
        <f>(BT107&lt;&gt;2)+($B$107&amp;$D$107&lt;&gt;BI107&amp;BK107)*($B$108&amp;$D$108&lt;&gt;BI107&amp;BK107)*($B$109&amp;$D$109&lt;&gt;BI107&amp;BK107)*($B$110&amp;$D$110&lt;&gt;BI107&amp;BK107)*($B$111&amp;$D$111&lt;&gt;BI107&amp;BK107)*($B$112&amp;$D$112&lt;&gt;BI107&amp;BK107)*($B$113&amp;$D$113&lt;&gt;BI107&amp;BK107)*($B$114&amp;$D$114&lt;&gt;BI107&amp;BK107)*($D$107&amp;$B$107&lt;&gt;BI107&amp;BK107)*($D$108&amp;$B$108&lt;&gt;BI107&amp;BK107)*($D$109&amp;$B$109&lt;&gt;BI107&amp;BK107)*($D$110&amp;$B$110&lt;&gt;BI107&amp;BK107)*($D$111&amp;$B$111&lt;&gt;BI107&amp;BK107)*($D$112&amp;$B$112&lt;&gt;BI107&amp;BK107)*($D$113&amp;$B$113&lt;&gt;BI107&amp;BK107)*($D$114&amp;$B$114&lt;&gt;BI107&amp;BK107)</f>
        <v>1</v>
      </c>
      <c r="BP132" s="335">
        <f>IFERROR(VLOOKUP(BI107,$B$107:$F$114,5,0),0)</f>
        <v>0</v>
      </c>
      <c r="BQ132" s="335">
        <f>IFERROR(VLOOKUP(BK107,$B$107:$F$114,5,0),0)</f>
        <v>0</v>
      </c>
      <c r="BR132" s="335">
        <f>IFERROR(VLOOKUP(BI107,$D$107:$G$114,4,0),0)</f>
        <v>0</v>
      </c>
      <c r="BS132" s="335">
        <f>IFERROR(VLOOKUP(BK107,$D$107:$G$114,4,0),0)</f>
        <v>0</v>
      </c>
      <c r="BT132" s="336"/>
      <c r="BV132" s="287"/>
      <c r="BW132" s="287"/>
      <c r="BX132" s="337">
        <f>IFERROR(VLOOKUP(BV121,$B$121:$F$122,5,0),0)</f>
        <v>0</v>
      </c>
      <c r="BY132" s="337">
        <f>IFERROR(VLOOKUP(BV121,$D$121:$G$122,4,0),0)</f>
        <v>0</v>
      </c>
      <c r="BZ132" s="337">
        <f>IFERROR(VLOOKUP(BX121,$B$121:$F$122,5,0),0)</f>
        <v>0</v>
      </c>
      <c r="CA132" s="337">
        <f>IFERROR(VLOOKUP(BX121,$D$121:$G$122,4,0),0)</f>
        <v>0</v>
      </c>
      <c r="CB132" s="335">
        <f>(CG107&lt;&gt;2)+($B$107&amp;$D$107&lt;&gt;BV107&amp;BX107)*($B$108&amp;$D$108&lt;&gt;BV107&amp;BX107)*($B$109&amp;$D$109&lt;&gt;BV107&amp;BX107)*($B$110&amp;$D$110&lt;&gt;BV107&amp;BX107)*($B$111&amp;$D$111&lt;&gt;BV107&amp;BX107)*($B$112&amp;$D$112&lt;&gt;BV107&amp;BX107)*($B$113&amp;$D$113&lt;&gt;BV107&amp;BX107)*($B$114&amp;$D$114&lt;&gt;BV107&amp;BX107)*($D$107&amp;$B$107&lt;&gt;BV107&amp;BX107)*($D$108&amp;$B$108&lt;&gt;BV107&amp;BX107)*($D$109&amp;$B$109&lt;&gt;BV107&amp;BX107)*($D$110&amp;$B$110&lt;&gt;BV107&amp;BX107)*($D$111&amp;$B$111&lt;&gt;BV107&amp;BX107)*($D$112&amp;$B$112&lt;&gt;BV107&amp;BX107)*($D$113&amp;$B$113&lt;&gt;BV107&amp;BX107)*($D$114&amp;$B$114&lt;&gt;BV107&amp;BX107)</f>
        <v>1</v>
      </c>
      <c r="CC132" s="335">
        <f>IFERROR(VLOOKUP(BV107,$B$107:$F$114,5,0),0)</f>
        <v>0</v>
      </c>
      <c r="CD132" s="335">
        <f>IFERROR(VLOOKUP(BX107,$B$107:$F$114,5,0),0)</f>
        <v>0</v>
      </c>
      <c r="CE132" s="335">
        <f>IFERROR(VLOOKUP(BV107,$D$107:$G$114,4,0),0)</f>
        <v>0</v>
      </c>
      <c r="CF132" s="335">
        <f>IFERROR(VLOOKUP(BX107,$D$107:$G$114,4,0),0)</f>
        <v>0</v>
      </c>
      <c r="CG132" s="336"/>
      <c r="CI132" s="287"/>
      <c r="CJ132" s="287"/>
      <c r="CK132" s="337">
        <f>IFERROR(VLOOKUP(CI121,$B$121:$F$122,5,0),0)</f>
        <v>0</v>
      </c>
      <c r="CL132" s="337">
        <f>IFERROR(VLOOKUP(CI121,$D$121:$G$122,4,0),0)</f>
        <v>0</v>
      </c>
      <c r="CM132" s="337">
        <f>IFERROR(VLOOKUP(CK121,$B$121:$F$122,5,0),0)</f>
        <v>0</v>
      </c>
      <c r="CN132" s="337">
        <f>IFERROR(VLOOKUP(CK121,$D$121:$G$122,4,0),0)</f>
        <v>0</v>
      </c>
      <c r="CO132" s="335">
        <f>(CT107&lt;&gt;2)+($B$107&amp;$D$107&lt;&gt;CI107&amp;CK107)*($B$108&amp;$D$108&lt;&gt;CI107&amp;CK107)*($B$109&amp;$D$109&lt;&gt;CI107&amp;CK107)*($B$110&amp;$D$110&lt;&gt;CI107&amp;CK107)*($B$111&amp;$D$111&lt;&gt;CI107&amp;CK107)*($B$112&amp;$D$112&lt;&gt;CI107&amp;CK107)*($B$113&amp;$D$113&lt;&gt;CI107&amp;CK107)*($B$114&amp;$D$114&lt;&gt;CI107&amp;CK107)*($D$107&amp;$B$107&lt;&gt;CI107&amp;CK107)*($D$108&amp;$B$108&lt;&gt;CI107&amp;CK107)*($D$109&amp;$B$109&lt;&gt;CI107&amp;CK107)*($D$110&amp;$B$110&lt;&gt;CI107&amp;CK107)*($D$111&amp;$B$111&lt;&gt;CI107&amp;CK107)*($D$112&amp;$B$112&lt;&gt;CI107&amp;CK107)*($D$113&amp;$B$113&lt;&gt;CI107&amp;CK107)*($D$114&amp;$B$114&lt;&gt;CI107&amp;CK107)</f>
        <v>1</v>
      </c>
      <c r="CP132" s="335">
        <f>IFERROR(VLOOKUP(CI107,$B$107:$F$114,5,0),0)</f>
        <v>0</v>
      </c>
      <c r="CQ132" s="335">
        <f>IFERROR(VLOOKUP(CK107,$B$107:$F$114,5,0),0)</f>
        <v>0</v>
      </c>
      <c r="CR132" s="335">
        <f>IFERROR(VLOOKUP(CI107,$D$107:$G$114,4,0),0)</f>
        <v>0</v>
      </c>
      <c r="CS132" s="335">
        <f>IFERROR(VLOOKUP(CK107,$D$107:$G$114,4,0),0)</f>
        <v>0</v>
      </c>
      <c r="CT132" s="336"/>
      <c r="CV132" s="287"/>
      <c r="CW132" s="287"/>
      <c r="CX132" s="337">
        <f>IFERROR(VLOOKUP(CV121,$B$121:$F$122,5,0),0)</f>
        <v>0</v>
      </c>
      <c r="CY132" s="337">
        <f>IFERROR(VLOOKUP(CV121,$D$121:$G$122,4,0),0)</f>
        <v>0</v>
      </c>
      <c r="CZ132" s="337">
        <f>IFERROR(VLOOKUP(CX121,$B$121:$F$122,5,0),0)</f>
        <v>0</v>
      </c>
      <c r="DA132" s="337">
        <f>IFERROR(VLOOKUP(CX121,$D$121:$G$122,4,0),0)</f>
        <v>0</v>
      </c>
      <c r="DB132" s="335">
        <f>(DG107&lt;&gt;2)+($B$107&amp;$D$107&lt;&gt;CV107&amp;CX107)*($B$108&amp;$D$108&lt;&gt;CV107&amp;CX107)*($B$109&amp;$D$109&lt;&gt;CV107&amp;CX107)*($B$110&amp;$D$110&lt;&gt;CV107&amp;CX107)*($B$111&amp;$D$111&lt;&gt;CV107&amp;CX107)*($B$112&amp;$D$112&lt;&gt;CV107&amp;CX107)*($B$113&amp;$D$113&lt;&gt;CV107&amp;CX107)*($B$114&amp;$D$114&lt;&gt;CV107&amp;CX107)*($D$107&amp;$B$107&lt;&gt;CV107&amp;CX107)*($D$108&amp;$B$108&lt;&gt;CV107&amp;CX107)*($D$109&amp;$B$109&lt;&gt;CV107&amp;CX107)*($D$110&amp;$B$110&lt;&gt;CV107&amp;CX107)*($D$111&amp;$B$111&lt;&gt;CV107&amp;CX107)*($D$112&amp;$B$112&lt;&gt;CV107&amp;CX107)*($D$113&amp;$B$113&lt;&gt;CV107&amp;CX107)*($D$114&amp;$B$114&lt;&gt;CV107&amp;CX107)</f>
        <v>1</v>
      </c>
      <c r="DC132" s="335">
        <f>IFERROR(VLOOKUP(CV107,$B$107:$F$114,5,0),0)</f>
        <v>0</v>
      </c>
      <c r="DD132" s="335">
        <f>IFERROR(VLOOKUP(CX107,$B$107:$F$114,5,0),0)</f>
        <v>0</v>
      </c>
      <c r="DE132" s="335">
        <f>IFERROR(VLOOKUP(CV107,$D$107:$G$114,4,0),0)</f>
        <v>0</v>
      </c>
      <c r="DF132" s="335">
        <f>IFERROR(VLOOKUP(CX107,$D$107:$G$114,4,0),0)</f>
        <v>0</v>
      </c>
      <c r="DG132" s="336"/>
      <c r="DI132" s="287"/>
      <c r="DJ132" s="287"/>
      <c r="DK132" s="337">
        <f>IFERROR(VLOOKUP(DI121,$B$121:$F$122,5,0),0)</f>
        <v>0</v>
      </c>
      <c r="DL132" s="337">
        <f>IFERROR(VLOOKUP(DI121,$D$121:$G$122,4,0),0)</f>
        <v>0</v>
      </c>
      <c r="DM132" s="337">
        <f>IFERROR(VLOOKUP(DK121,$B$121:$F$122,5,0),0)</f>
        <v>0</v>
      </c>
      <c r="DN132" s="337">
        <f>IFERROR(VLOOKUP(DK121,$D$121:$G$122,4,0),0)</f>
        <v>0</v>
      </c>
      <c r="DO132" s="335">
        <f>(DT107&lt;&gt;2)+($B$107&amp;$D$107&lt;&gt;DI107&amp;DK107)*($B$108&amp;$D$108&lt;&gt;DI107&amp;DK107)*($B$109&amp;$D$109&lt;&gt;DI107&amp;DK107)*($B$110&amp;$D$110&lt;&gt;DI107&amp;DK107)*($B$111&amp;$D$111&lt;&gt;DI107&amp;DK107)*($B$112&amp;$D$112&lt;&gt;DI107&amp;DK107)*($B$113&amp;$D$113&lt;&gt;DI107&amp;DK107)*($B$114&amp;$D$114&lt;&gt;DI107&amp;DK107)*($D$107&amp;$B$107&lt;&gt;DI107&amp;DK107)*($D$108&amp;$B$108&lt;&gt;DI107&amp;DK107)*($D$109&amp;$B$109&lt;&gt;DI107&amp;DK107)*($D$110&amp;$B$110&lt;&gt;DI107&amp;DK107)*($D$111&amp;$B$111&lt;&gt;DI107&amp;DK107)*($D$112&amp;$B$112&lt;&gt;DI107&amp;DK107)*($D$113&amp;$B$113&lt;&gt;DI107&amp;DK107)*($D$114&amp;$B$114&lt;&gt;DI107&amp;DK107)</f>
        <v>1</v>
      </c>
      <c r="DP132" s="335">
        <f>IFERROR(VLOOKUP(DI107,$B$107:$F$114,5,0),0)</f>
        <v>0</v>
      </c>
      <c r="DQ132" s="335">
        <f>IFERROR(VLOOKUP(DK107,$B$107:$F$114,5,0),0)</f>
        <v>0</v>
      </c>
      <c r="DR132" s="335">
        <f>IFERROR(VLOOKUP(DI107,$D$107:$G$114,4,0),0)</f>
        <v>0</v>
      </c>
      <c r="DS132" s="335">
        <f>IFERROR(VLOOKUP(DK107,$D$107:$G$114,4,0),0)</f>
        <v>0</v>
      </c>
      <c r="DT132" s="336"/>
      <c r="DV132" s="287"/>
      <c r="DW132" s="287"/>
      <c r="DX132" s="337">
        <f>IFERROR(VLOOKUP(DV121,$B$121:$F$122,5,0),0)</f>
        <v>0</v>
      </c>
      <c r="DY132" s="337">
        <f>IFERROR(VLOOKUP(DV121,$D$121:$G$122,4,0),0)</f>
        <v>0</v>
      </c>
      <c r="DZ132" s="337">
        <f>IFERROR(VLOOKUP(DX121,$B$121:$F$122,5,0),0)</f>
        <v>0</v>
      </c>
      <c r="EA132" s="337">
        <f>IFERROR(VLOOKUP(DX121,$D$121:$G$122,4,0),0)</f>
        <v>0</v>
      </c>
      <c r="EB132" s="335">
        <f>(EG107&lt;&gt;2)+($B$107&amp;$D$107&lt;&gt;DV107&amp;DX107)*($B$108&amp;$D$108&lt;&gt;DV107&amp;DX107)*($B$109&amp;$D$109&lt;&gt;DV107&amp;DX107)*($B$110&amp;$D$110&lt;&gt;DV107&amp;DX107)*($B$111&amp;$D$111&lt;&gt;DV107&amp;DX107)*($B$112&amp;$D$112&lt;&gt;DV107&amp;DX107)*($B$113&amp;$D$113&lt;&gt;DV107&amp;DX107)*($B$114&amp;$D$114&lt;&gt;DV107&amp;DX107)*($D$107&amp;$B$107&lt;&gt;DV107&amp;DX107)*($D$108&amp;$B$108&lt;&gt;DV107&amp;DX107)*($D$109&amp;$B$109&lt;&gt;DV107&amp;DX107)*($D$110&amp;$B$110&lt;&gt;DV107&amp;DX107)*($D$111&amp;$B$111&lt;&gt;DV107&amp;DX107)*($D$112&amp;$B$112&lt;&gt;DV107&amp;DX107)*($D$113&amp;$B$113&lt;&gt;DV107&amp;DX107)*($D$114&amp;$B$114&lt;&gt;DV107&amp;DX107)</f>
        <v>1</v>
      </c>
      <c r="EC132" s="335">
        <f>IFERROR(VLOOKUP(DV107,$B$107:$F$114,5,0),0)</f>
        <v>0</v>
      </c>
      <c r="ED132" s="335">
        <f>IFERROR(VLOOKUP(DX107,$B$107:$F$114,5,0),0)</f>
        <v>0</v>
      </c>
      <c r="EE132" s="335">
        <f>IFERROR(VLOOKUP(DV107,$D$107:$G$114,4,0),0)</f>
        <v>0</v>
      </c>
      <c r="EF132" s="335">
        <f>IFERROR(VLOOKUP(DX107,$D$107:$G$114,4,0),0)</f>
        <v>0</v>
      </c>
      <c r="EG132" s="336"/>
      <c r="EI132" s="287"/>
      <c r="EJ132" s="287"/>
      <c r="EK132" s="337">
        <f>IFERROR(VLOOKUP(EI121,$B$121:$F$122,5,0),0)</f>
        <v>0</v>
      </c>
      <c r="EL132" s="337">
        <f>IFERROR(VLOOKUP(EI121,$D$121:$G$122,4,0),0)</f>
        <v>0</v>
      </c>
      <c r="EM132" s="337">
        <f>IFERROR(VLOOKUP(EK121,$B$121:$F$122,5,0),0)</f>
        <v>0</v>
      </c>
      <c r="EN132" s="337">
        <f>IFERROR(VLOOKUP(EK121,$D$121:$G$122,4,0),0)</f>
        <v>0</v>
      </c>
      <c r="EO132" s="335">
        <f>(ET107&lt;&gt;2)+($B$107&amp;$D$107&lt;&gt;EI107&amp;EK107)*($B$108&amp;$D$108&lt;&gt;EI107&amp;EK107)*($B$109&amp;$D$109&lt;&gt;EI107&amp;EK107)*($B$110&amp;$D$110&lt;&gt;EI107&amp;EK107)*($B$111&amp;$D$111&lt;&gt;EI107&amp;EK107)*($B$112&amp;$D$112&lt;&gt;EI107&amp;EK107)*($B$113&amp;$D$113&lt;&gt;EI107&amp;EK107)*($B$114&amp;$D$114&lt;&gt;EI107&amp;EK107)*($D$107&amp;$B$107&lt;&gt;EI107&amp;EK107)*($D$108&amp;$B$108&lt;&gt;EI107&amp;EK107)*($D$109&amp;$B$109&lt;&gt;EI107&amp;EK107)*($D$110&amp;$B$110&lt;&gt;EI107&amp;EK107)*($D$111&amp;$B$111&lt;&gt;EI107&amp;EK107)*($D$112&amp;$B$112&lt;&gt;EI107&amp;EK107)*($D$113&amp;$B$113&lt;&gt;EI107&amp;EK107)*($D$114&amp;$B$114&lt;&gt;EI107&amp;EK107)</f>
        <v>1</v>
      </c>
      <c r="EP132" s="335">
        <f>IFERROR(VLOOKUP(EI107,$B$107:$F$114,5,0),0)</f>
        <v>0</v>
      </c>
      <c r="EQ132" s="335">
        <f>IFERROR(VLOOKUP(EK107,$B$107:$F$114,5,0),0)</f>
        <v>0</v>
      </c>
      <c r="ER132" s="335">
        <f>IFERROR(VLOOKUP(EI107,$D$107:$G$114,4,0),0)</f>
        <v>0</v>
      </c>
      <c r="ES132" s="335">
        <f>IFERROR(VLOOKUP(EK107,$D$107:$G$114,4,0),0)</f>
        <v>0</v>
      </c>
      <c r="ET132" s="336"/>
      <c r="EV132" s="287"/>
      <c r="EW132" s="287"/>
      <c r="EX132" s="337">
        <f>IFERROR(VLOOKUP(EV121,$B$121:$F$122,5,0),0)</f>
        <v>0</v>
      </c>
      <c r="EY132" s="337">
        <f>IFERROR(VLOOKUP(EV121,$D$121:$G$122,4,0),0)</f>
        <v>0</v>
      </c>
      <c r="EZ132" s="337">
        <f>IFERROR(VLOOKUP(EX121,$B$121:$F$122,5,0),0)</f>
        <v>0</v>
      </c>
      <c r="FA132" s="337">
        <f>IFERROR(VLOOKUP(EX121,$D$121:$G$122,4,0),0)</f>
        <v>0</v>
      </c>
      <c r="FB132" s="335">
        <f>(FG107&lt;&gt;2)+($B$107&amp;$D$107&lt;&gt;EV107&amp;EX107)*($B$108&amp;$D$108&lt;&gt;EV107&amp;EX107)*($B$109&amp;$D$109&lt;&gt;EV107&amp;EX107)*($B$110&amp;$D$110&lt;&gt;EV107&amp;EX107)*($B$111&amp;$D$111&lt;&gt;EV107&amp;EX107)*($B$112&amp;$D$112&lt;&gt;EV107&amp;EX107)*($B$113&amp;$D$113&lt;&gt;EV107&amp;EX107)*($B$114&amp;$D$114&lt;&gt;EV107&amp;EX107)*($D$107&amp;$B$107&lt;&gt;EV107&amp;EX107)*($D$108&amp;$B$108&lt;&gt;EV107&amp;EX107)*($D$109&amp;$B$109&lt;&gt;EV107&amp;EX107)*($D$110&amp;$B$110&lt;&gt;EV107&amp;EX107)*($D$111&amp;$B$111&lt;&gt;EV107&amp;EX107)*($D$112&amp;$B$112&lt;&gt;EV107&amp;EX107)*($D$113&amp;$B$113&lt;&gt;EV107&amp;EX107)*($D$114&amp;$B$114&lt;&gt;EV107&amp;EX107)</f>
        <v>1</v>
      </c>
      <c r="FC132" s="335">
        <f>IFERROR(VLOOKUP(EV107,$B$107:$F$114,5,0),0)</f>
        <v>0</v>
      </c>
      <c r="FD132" s="335">
        <f>IFERROR(VLOOKUP(EX107,$B$107:$F$114,5,0),0)</f>
        <v>0</v>
      </c>
      <c r="FE132" s="335">
        <f>IFERROR(VLOOKUP(EV107,$D$107:$G$114,4,0),0)</f>
        <v>0</v>
      </c>
      <c r="FF132" s="335">
        <f>IFERROR(VLOOKUP(EX107,$D$107:$G$114,4,0),0)</f>
        <v>0</v>
      </c>
      <c r="FG132" s="336"/>
      <c r="FI132" s="287"/>
      <c r="FJ132" s="287"/>
      <c r="FK132" s="337">
        <f>IFERROR(VLOOKUP(FI121,$B$121:$F$122,5,0),0)</f>
        <v>0</v>
      </c>
      <c r="FL132" s="337">
        <f>IFERROR(VLOOKUP(FI121,$D$121:$G$122,4,0),0)</f>
        <v>0</v>
      </c>
      <c r="FM132" s="337">
        <f>IFERROR(VLOOKUP(FK121,$B$121:$F$122,5,0),0)</f>
        <v>0</v>
      </c>
      <c r="FN132" s="337">
        <f>IFERROR(VLOOKUP(FK121,$D$121:$G$122,4,0),0)</f>
        <v>0</v>
      </c>
      <c r="FO132" s="335">
        <f>(FT107&lt;&gt;2)+($B$107&amp;$D$107&lt;&gt;FI107&amp;FK107)*($B$108&amp;$D$108&lt;&gt;FI107&amp;FK107)*($B$109&amp;$D$109&lt;&gt;FI107&amp;FK107)*($B$110&amp;$D$110&lt;&gt;FI107&amp;FK107)*($B$111&amp;$D$111&lt;&gt;FI107&amp;FK107)*($B$112&amp;$D$112&lt;&gt;FI107&amp;FK107)*($B$113&amp;$D$113&lt;&gt;FI107&amp;FK107)*($B$114&amp;$D$114&lt;&gt;FI107&amp;FK107)*($D$107&amp;$B$107&lt;&gt;FI107&amp;FK107)*($D$108&amp;$B$108&lt;&gt;FI107&amp;FK107)*($D$109&amp;$B$109&lt;&gt;FI107&amp;FK107)*($D$110&amp;$B$110&lt;&gt;FI107&amp;FK107)*($D$111&amp;$B$111&lt;&gt;FI107&amp;FK107)*($D$112&amp;$B$112&lt;&gt;FI107&amp;FK107)*($D$113&amp;$B$113&lt;&gt;FI107&amp;FK107)*($D$114&amp;$B$114&lt;&gt;FI107&amp;FK107)</f>
        <v>1</v>
      </c>
      <c r="FP132" s="335">
        <f>IFERROR(VLOOKUP(FI107,$B$107:$F$114,5,0),0)</f>
        <v>0</v>
      </c>
      <c r="FQ132" s="335">
        <f>IFERROR(VLOOKUP(FK107,$B$107:$F$114,5,0),0)</f>
        <v>0</v>
      </c>
      <c r="FR132" s="335">
        <f>IFERROR(VLOOKUP(FI107,$D$107:$G$114,4,0),0)</f>
        <v>0</v>
      </c>
      <c r="FS132" s="335">
        <f>IFERROR(VLOOKUP(FK107,$D$107:$G$114,4,0),0)</f>
        <v>0</v>
      </c>
      <c r="FT132" s="336"/>
      <c r="FV132" s="287"/>
      <c r="FW132" s="287"/>
      <c r="FX132" s="337">
        <f>IFERROR(VLOOKUP(FV121,$B$121:$F$122,5,0),0)</f>
        <v>0</v>
      </c>
      <c r="FY132" s="337">
        <f>IFERROR(VLOOKUP(FV121,$D$121:$G$122,4,0),0)</f>
        <v>0</v>
      </c>
      <c r="FZ132" s="337">
        <f>IFERROR(VLOOKUP(FX121,$B$121:$F$122,5,0),0)</f>
        <v>0</v>
      </c>
      <c r="GA132" s="337">
        <f>IFERROR(VLOOKUP(FX121,$D$121:$G$122,4,0),0)</f>
        <v>0</v>
      </c>
      <c r="GB132" s="335">
        <f>(GG107&lt;&gt;2)+($B$107&amp;$D$107&lt;&gt;FV107&amp;FX107)*($B$108&amp;$D$108&lt;&gt;FV107&amp;FX107)*($B$109&amp;$D$109&lt;&gt;FV107&amp;FX107)*($B$110&amp;$D$110&lt;&gt;FV107&amp;FX107)*($B$111&amp;$D$111&lt;&gt;FV107&amp;FX107)*($B$112&amp;$D$112&lt;&gt;FV107&amp;FX107)*($B$113&amp;$D$113&lt;&gt;FV107&amp;FX107)*($B$114&amp;$D$114&lt;&gt;FV107&amp;FX107)*($D$107&amp;$B$107&lt;&gt;FV107&amp;FX107)*($D$108&amp;$B$108&lt;&gt;FV107&amp;FX107)*($D$109&amp;$B$109&lt;&gt;FV107&amp;FX107)*($D$110&amp;$B$110&lt;&gt;FV107&amp;FX107)*($D$111&amp;$B$111&lt;&gt;FV107&amp;FX107)*($D$112&amp;$B$112&lt;&gt;FV107&amp;FX107)*($D$113&amp;$B$113&lt;&gt;FV107&amp;FX107)*($D$114&amp;$B$114&lt;&gt;FV107&amp;FX107)</f>
        <v>1</v>
      </c>
      <c r="GC132" s="335">
        <f>IFERROR(VLOOKUP(FV107,$B$107:$F$114,5,0),0)</f>
        <v>0</v>
      </c>
      <c r="GD132" s="335">
        <f>IFERROR(VLOOKUP(FX107,$B$107:$F$114,5,0),0)</f>
        <v>0</v>
      </c>
      <c r="GE132" s="335">
        <f>IFERROR(VLOOKUP(FV107,$D$107:$G$114,4,0),0)</f>
        <v>0</v>
      </c>
      <c r="GF132" s="335">
        <f>IFERROR(VLOOKUP(FX107,$D$107:$G$114,4,0),0)</f>
        <v>0</v>
      </c>
      <c r="GG132" s="336"/>
      <c r="GI132" s="287"/>
      <c r="GJ132" s="287"/>
      <c r="GK132" s="337">
        <f>IFERROR(VLOOKUP(GI121,$B$121:$F$122,5,0),0)</f>
        <v>0</v>
      </c>
      <c r="GL132" s="337">
        <f>IFERROR(VLOOKUP(GI121,$D$121:$G$122,4,0),0)</f>
        <v>0</v>
      </c>
      <c r="GM132" s="337">
        <f>IFERROR(VLOOKUP(GK121,$B$121:$F$122,5,0),0)</f>
        <v>0</v>
      </c>
      <c r="GN132" s="337">
        <f>IFERROR(VLOOKUP(GK121,$D$121:$G$122,4,0),0)</f>
        <v>0</v>
      </c>
      <c r="GO132" s="335">
        <f>(GT107&lt;&gt;2)+($B$107&amp;$D$107&lt;&gt;GI107&amp;GK107)*($B$108&amp;$D$108&lt;&gt;GI107&amp;GK107)*($B$109&amp;$D$109&lt;&gt;GI107&amp;GK107)*($B$110&amp;$D$110&lt;&gt;GI107&amp;GK107)*($B$111&amp;$D$111&lt;&gt;GI107&amp;GK107)*($B$112&amp;$D$112&lt;&gt;GI107&amp;GK107)*($B$113&amp;$D$113&lt;&gt;GI107&amp;GK107)*($B$114&amp;$D$114&lt;&gt;GI107&amp;GK107)*($D$107&amp;$B$107&lt;&gt;GI107&amp;GK107)*($D$108&amp;$B$108&lt;&gt;GI107&amp;GK107)*($D$109&amp;$B$109&lt;&gt;GI107&amp;GK107)*($D$110&amp;$B$110&lt;&gt;GI107&amp;GK107)*($D$111&amp;$B$111&lt;&gt;GI107&amp;GK107)*($D$112&amp;$B$112&lt;&gt;GI107&amp;GK107)*($D$113&amp;$B$113&lt;&gt;GI107&amp;GK107)*($D$114&amp;$B$114&lt;&gt;GI107&amp;GK107)</f>
        <v>1</v>
      </c>
      <c r="GP132" s="335">
        <f>IFERROR(VLOOKUP(GI107,$B$107:$F$114,5,0),0)</f>
        <v>0</v>
      </c>
      <c r="GQ132" s="335">
        <f>IFERROR(VLOOKUP(GK107,$B$107:$F$114,5,0),0)</f>
        <v>0</v>
      </c>
      <c r="GR132" s="335">
        <f>IFERROR(VLOOKUP(GI107,$D$107:$G$114,4,0),0)</f>
        <v>0</v>
      </c>
      <c r="GS132" s="335">
        <f>IFERROR(VLOOKUP(GK107,$D$107:$G$114,4,0),0)</f>
        <v>0</v>
      </c>
      <c r="GT132" s="336"/>
      <c r="GV132" s="287"/>
      <c r="GW132" s="287"/>
      <c r="GX132" s="337">
        <f>IFERROR(VLOOKUP(GV121,$B$121:$F$122,5,0),0)</f>
        <v>0</v>
      </c>
      <c r="GY132" s="337">
        <f>IFERROR(VLOOKUP(GV121,$D$121:$G$122,4,0),0)</f>
        <v>0</v>
      </c>
      <c r="GZ132" s="337">
        <f>IFERROR(VLOOKUP(GX121,$B$121:$F$122,5,0),0)</f>
        <v>0</v>
      </c>
      <c r="HA132" s="337">
        <f>IFERROR(VLOOKUP(GX121,$D$121:$G$122,4,0),0)</f>
        <v>0</v>
      </c>
      <c r="HB132" s="335">
        <f>(HG107&lt;&gt;2)+($B$107&amp;$D$107&lt;&gt;GV107&amp;GX107)*($B$108&amp;$D$108&lt;&gt;GV107&amp;GX107)*($B$109&amp;$D$109&lt;&gt;GV107&amp;GX107)*($B$110&amp;$D$110&lt;&gt;GV107&amp;GX107)*($B$111&amp;$D$111&lt;&gt;GV107&amp;GX107)*($B$112&amp;$D$112&lt;&gt;GV107&amp;GX107)*($B$113&amp;$D$113&lt;&gt;GV107&amp;GX107)*($B$114&amp;$D$114&lt;&gt;GV107&amp;GX107)*($D$107&amp;$B$107&lt;&gt;GV107&amp;GX107)*($D$108&amp;$B$108&lt;&gt;GV107&amp;GX107)*($D$109&amp;$B$109&lt;&gt;GV107&amp;GX107)*($D$110&amp;$B$110&lt;&gt;GV107&amp;GX107)*($D$111&amp;$B$111&lt;&gt;GV107&amp;GX107)*($D$112&amp;$B$112&lt;&gt;GV107&amp;GX107)*($D$113&amp;$B$113&lt;&gt;GV107&amp;GX107)*($D$114&amp;$B$114&lt;&gt;GV107&amp;GX107)</f>
        <v>1</v>
      </c>
      <c r="HC132" s="335">
        <f>IFERROR(VLOOKUP(GV107,$B$107:$F$114,5,0),0)</f>
        <v>0</v>
      </c>
      <c r="HD132" s="335">
        <f>IFERROR(VLOOKUP(GX107,$B$107:$F$114,5,0),0)</f>
        <v>0</v>
      </c>
      <c r="HE132" s="335">
        <f>IFERROR(VLOOKUP(GV107,$D$107:$G$114,4,0),0)</f>
        <v>0</v>
      </c>
      <c r="HF132" s="335">
        <f>IFERROR(VLOOKUP(GX107,$D$107:$G$114,4,0),0)</f>
        <v>0</v>
      </c>
      <c r="HG132" s="336"/>
      <c r="HI132" s="287"/>
      <c r="HJ132" s="287"/>
      <c r="HK132" s="337">
        <f>IFERROR(VLOOKUP(HI121,$B$121:$F$122,5,0),0)</f>
        <v>0</v>
      </c>
      <c r="HL132" s="337">
        <f>IFERROR(VLOOKUP(HI121,$D$121:$G$122,4,0),0)</f>
        <v>0</v>
      </c>
      <c r="HM132" s="337">
        <f>IFERROR(VLOOKUP(HK121,$B$121:$F$122,5,0),0)</f>
        <v>0</v>
      </c>
      <c r="HN132" s="337">
        <f>IFERROR(VLOOKUP(HK121,$D$121:$G$122,4,0),0)</f>
        <v>0</v>
      </c>
      <c r="HO132" s="335">
        <f>(HT107&lt;&gt;2)+($B$107&amp;$D$107&lt;&gt;HI107&amp;HK107)*($B$108&amp;$D$108&lt;&gt;HI107&amp;HK107)*($B$109&amp;$D$109&lt;&gt;HI107&amp;HK107)*($B$110&amp;$D$110&lt;&gt;HI107&amp;HK107)*($B$111&amp;$D$111&lt;&gt;HI107&amp;HK107)*($B$112&amp;$D$112&lt;&gt;HI107&amp;HK107)*($B$113&amp;$D$113&lt;&gt;HI107&amp;HK107)*($B$114&amp;$D$114&lt;&gt;HI107&amp;HK107)*($D$107&amp;$B$107&lt;&gt;HI107&amp;HK107)*($D$108&amp;$B$108&lt;&gt;HI107&amp;HK107)*($D$109&amp;$B$109&lt;&gt;HI107&amp;HK107)*($D$110&amp;$B$110&lt;&gt;HI107&amp;HK107)*($D$111&amp;$B$111&lt;&gt;HI107&amp;HK107)*($D$112&amp;$B$112&lt;&gt;HI107&amp;HK107)*($D$113&amp;$B$113&lt;&gt;HI107&amp;HK107)*($D$114&amp;$B$114&lt;&gt;HI107&amp;HK107)</f>
        <v>1</v>
      </c>
      <c r="HP132" s="335">
        <f>IFERROR(VLOOKUP(HI107,$B$107:$F$114,5,0),0)</f>
        <v>0</v>
      </c>
      <c r="HQ132" s="335">
        <f>IFERROR(VLOOKUP(HK107,$B$107:$F$114,5,0),0)</f>
        <v>0</v>
      </c>
      <c r="HR132" s="335">
        <f>IFERROR(VLOOKUP(HI107,$D$107:$G$114,4,0),0)</f>
        <v>0</v>
      </c>
      <c r="HS132" s="335">
        <f>IFERROR(VLOOKUP(HK107,$D$107:$G$114,4,0),0)</f>
        <v>0</v>
      </c>
      <c r="HT132" s="336"/>
      <c r="HV132" s="287"/>
      <c r="HW132" s="287"/>
      <c r="HX132" s="337">
        <f>IFERROR(VLOOKUP(HV121,$B$121:$F$122,5,0),0)</f>
        <v>0</v>
      </c>
      <c r="HY132" s="337">
        <f>IFERROR(VLOOKUP(HV121,$D$121:$G$122,4,0),0)</f>
        <v>0</v>
      </c>
      <c r="HZ132" s="337">
        <f>IFERROR(VLOOKUP(HX121,$B$121:$F$122,5,0),0)</f>
        <v>0</v>
      </c>
      <c r="IA132" s="337">
        <f>IFERROR(VLOOKUP(HX121,$D$121:$G$122,4,0),0)</f>
        <v>0</v>
      </c>
      <c r="IB132" s="335">
        <f>(IG107&lt;&gt;2)+($B$107&amp;$D$107&lt;&gt;HV107&amp;HX107)*($B$108&amp;$D$108&lt;&gt;HV107&amp;HX107)*($B$109&amp;$D$109&lt;&gt;HV107&amp;HX107)*($B$110&amp;$D$110&lt;&gt;HV107&amp;HX107)*($B$111&amp;$D$111&lt;&gt;HV107&amp;HX107)*($B$112&amp;$D$112&lt;&gt;HV107&amp;HX107)*($B$113&amp;$D$113&lt;&gt;HV107&amp;HX107)*($B$114&amp;$D$114&lt;&gt;HV107&amp;HX107)*($D$107&amp;$B$107&lt;&gt;HV107&amp;HX107)*($D$108&amp;$B$108&lt;&gt;HV107&amp;HX107)*($D$109&amp;$B$109&lt;&gt;HV107&amp;HX107)*($D$110&amp;$B$110&lt;&gt;HV107&amp;HX107)*($D$111&amp;$B$111&lt;&gt;HV107&amp;HX107)*($D$112&amp;$B$112&lt;&gt;HV107&amp;HX107)*($D$113&amp;$B$113&lt;&gt;HV107&amp;HX107)*($D$114&amp;$B$114&lt;&gt;HV107&amp;HX107)</f>
        <v>1</v>
      </c>
      <c r="IC132" s="335">
        <f>IFERROR(VLOOKUP(HV107,$B$107:$F$114,5,0),0)</f>
        <v>0</v>
      </c>
      <c r="ID132" s="335">
        <f>IFERROR(VLOOKUP(HX107,$B$107:$F$114,5,0),0)</f>
        <v>0</v>
      </c>
      <c r="IE132" s="335">
        <f>IFERROR(VLOOKUP(HV107,$D$107:$G$114,4,0),0)</f>
        <v>0</v>
      </c>
      <c r="IF132" s="335">
        <f>IFERROR(VLOOKUP(HX107,$D$107:$G$114,4,0),0)</f>
        <v>0</v>
      </c>
      <c r="IG132" s="336"/>
      <c r="II132" s="287"/>
      <c r="IJ132" s="287"/>
      <c r="IK132" s="337">
        <f>IFERROR(VLOOKUP(II121,$B$121:$F$122,5,0),0)</f>
        <v>0</v>
      </c>
      <c r="IL132" s="337">
        <f>IFERROR(VLOOKUP(II121,$D$121:$G$122,4,0),0)</f>
        <v>0</v>
      </c>
      <c r="IM132" s="337">
        <f>IFERROR(VLOOKUP(IK121,$B$121:$F$122,5,0),0)</f>
        <v>0</v>
      </c>
      <c r="IN132" s="337">
        <f>IFERROR(VLOOKUP(IK121,$D$121:$G$122,4,0),0)</f>
        <v>0</v>
      </c>
      <c r="IO132" s="335">
        <f>(IT107&lt;&gt;2)+($B$107&amp;$D$107&lt;&gt;II107&amp;IK107)*($B$108&amp;$D$108&lt;&gt;II107&amp;IK107)*($B$109&amp;$D$109&lt;&gt;II107&amp;IK107)*($B$110&amp;$D$110&lt;&gt;II107&amp;IK107)*($B$111&amp;$D$111&lt;&gt;II107&amp;IK107)*($B$112&amp;$D$112&lt;&gt;II107&amp;IK107)*($B$113&amp;$D$113&lt;&gt;II107&amp;IK107)*($B$114&amp;$D$114&lt;&gt;II107&amp;IK107)*($D$107&amp;$B$107&lt;&gt;II107&amp;IK107)*($D$108&amp;$B$108&lt;&gt;II107&amp;IK107)*($D$109&amp;$B$109&lt;&gt;II107&amp;IK107)*($D$110&amp;$B$110&lt;&gt;II107&amp;IK107)*($D$111&amp;$B$111&lt;&gt;II107&amp;IK107)*($D$112&amp;$B$112&lt;&gt;II107&amp;IK107)*($D$113&amp;$B$113&lt;&gt;II107&amp;IK107)*($D$114&amp;$B$114&lt;&gt;II107&amp;IK107)</f>
        <v>1</v>
      </c>
      <c r="IP132" s="335">
        <f>IFERROR(VLOOKUP(II107,$B$107:$F$114,5,0),0)</f>
        <v>0</v>
      </c>
      <c r="IQ132" s="335">
        <f>IFERROR(VLOOKUP(IK107,$B$107:$F$114,5,0),0)</f>
        <v>0</v>
      </c>
      <c r="IR132" s="335">
        <f>IFERROR(VLOOKUP(II107,$D$107:$G$114,4,0),0)</f>
        <v>0</v>
      </c>
      <c r="IS132" s="335">
        <f>IFERROR(VLOOKUP(IK107,$D$107:$G$114,4,0),0)</f>
        <v>0</v>
      </c>
      <c r="IT132" s="336"/>
      <c r="IV132" s="287"/>
      <c r="IW132" s="287"/>
      <c r="IX132" s="337">
        <f>IFERROR(VLOOKUP(IV121,$B$121:$F$122,5,0),0)</f>
        <v>0</v>
      </c>
      <c r="IY132" s="337">
        <f>IFERROR(VLOOKUP(IV121,$D$121:$G$122,4,0),0)</f>
        <v>0</v>
      </c>
      <c r="IZ132" s="337">
        <f>IFERROR(VLOOKUP(IX121,$B$121:$F$122,5,0),0)</f>
        <v>0</v>
      </c>
      <c r="JA132" s="337">
        <f>IFERROR(VLOOKUP(IX121,$D$121:$G$122,4,0),0)</f>
        <v>0</v>
      </c>
      <c r="JB132" s="335">
        <f>(JG107&lt;&gt;2)+($B$107&amp;$D$107&lt;&gt;IV107&amp;IX107)*($B$108&amp;$D$108&lt;&gt;IV107&amp;IX107)*($B$109&amp;$D$109&lt;&gt;IV107&amp;IX107)*($B$110&amp;$D$110&lt;&gt;IV107&amp;IX107)*($B$111&amp;$D$111&lt;&gt;IV107&amp;IX107)*($B$112&amp;$D$112&lt;&gt;IV107&amp;IX107)*($B$113&amp;$D$113&lt;&gt;IV107&amp;IX107)*($B$114&amp;$D$114&lt;&gt;IV107&amp;IX107)*($D$107&amp;$B$107&lt;&gt;IV107&amp;IX107)*($D$108&amp;$B$108&lt;&gt;IV107&amp;IX107)*($D$109&amp;$B$109&lt;&gt;IV107&amp;IX107)*($D$110&amp;$B$110&lt;&gt;IV107&amp;IX107)*($D$111&amp;$B$111&lt;&gt;IV107&amp;IX107)*($D$112&amp;$B$112&lt;&gt;IV107&amp;IX107)*($D$113&amp;$B$113&lt;&gt;IV107&amp;IX107)*($D$114&amp;$B$114&lt;&gt;IV107&amp;IX107)</f>
        <v>1</v>
      </c>
      <c r="JC132" s="335">
        <f>IFERROR(VLOOKUP(IV107,$B$107:$F$114,5,0),0)</f>
        <v>0</v>
      </c>
      <c r="JD132" s="335">
        <f>IFERROR(VLOOKUP(IX107,$B$107:$F$114,5,0),0)</f>
        <v>0</v>
      </c>
      <c r="JE132" s="335">
        <f>IFERROR(VLOOKUP(IV107,$D$107:$G$114,4,0),0)</f>
        <v>0</v>
      </c>
      <c r="JF132" s="335">
        <f>IFERROR(VLOOKUP(IX107,$D$107:$G$114,4,0),0)</f>
        <v>0</v>
      </c>
      <c r="JG132" s="336"/>
      <c r="JI132" s="287"/>
      <c r="JJ132" s="287"/>
      <c r="JK132" s="337">
        <f>IFERROR(VLOOKUP(JI121,$B$121:$F$122,5,0),0)</f>
        <v>0</v>
      </c>
      <c r="JL132" s="337">
        <f>IFERROR(VLOOKUP(JI121,$D$121:$G$122,4,0),0)</f>
        <v>0</v>
      </c>
      <c r="JM132" s="337">
        <f>IFERROR(VLOOKUP(JK121,$B$121:$F$122,5,0),0)</f>
        <v>0</v>
      </c>
      <c r="JN132" s="337">
        <f>IFERROR(VLOOKUP(JK121,$D$121:$G$122,4,0),0)</f>
        <v>0</v>
      </c>
      <c r="JO132" s="335">
        <f>(JT107&lt;&gt;2)+($B$107&amp;$D$107&lt;&gt;JI107&amp;JK107)*($B$108&amp;$D$108&lt;&gt;JI107&amp;JK107)*($B$109&amp;$D$109&lt;&gt;JI107&amp;JK107)*($B$110&amp;$D$110&lt;&gt;JI107&amp;JK107)*($B$111&amp;$D$111&lt;&gt;JI107&amp;JK107)*($B$112&amp;$D$112&lt;&gt;JI107&amp;JK107)*($B$113&amp;$D$113&lt;&gt;JI107&amp;JK107)*($B$114&amp;$D$114&lt;&gt;JI107&amp;JK107)*($D$107&amp;$B$107&lt;&gt;JI107&amp;JK107)*($D$108&amp;$B$108&lt;&gt;JI107&amp;JK107)*($D$109&amp;$B$109&lt;&gt;JI107&amp;JK107)*($D$110&amp;$B$110&lt;&gt;JI107&amp;JK107)*($D$111&amp;$B$111&lt;&gt;JI107&amp;JK107)*($D$112&amp;$B$112&lt;&gt;JI107&amp;JK107)*($D$113&amp;$B$113&lt;&gt;JI107&amp;JK107)*($D$114&amp;$B$114&lt;&gt;JI107&amp;JK107)</f>
        <v>1</v>
      </c>
      <c r="JP132" s="335">
        <f>IFERROR(VLOOKUP(JI107,$B$107:$F$114,5,0),0)</f>
        <v>0</v>
      </c>
      <c r="JQ132" s="335">
        <f>IFERROR(VLOOKUP(JK107,$B$107:$F$114,5,0),0)</f>
        <v>0</v>
      </c>
      <c r="JR132" s="335">
        <f>IFERROR(VLOOKUP(JI107,$D$107:$G$114,4,0),0)</f>
        <v>0</v>
      </c>
      <c r="JS132" s="335">
        <f>IFERROR(VLOOKUP(JK107,$D$107:$G$114,4,0),0)</f>
        <v>0</v>
      </c>
      <c r="JT132" s="336"/>
      <c r="JV132" s="287"/>
      <c r="JW132" s="287"/>
      <c r="JX132" s="337">
        <f>IFERROR(VLOOKUP(JV121,$B$121:$F$122,5,0),0)</f>
        <v>0</v>
      </c>
      <c r="JY132" s="337">
        <f>IFERROR(VLOOKUP(JV121,$D$121:$G$122,4,0),0)</f>
        <v>0</v>
      </c>
      <c r="JZ132" s="337">
        <f>IFERROR(VLOOKUP(JX121,$B$121:$F$122,5,0),0)</f>
        <v>0</v>
      </c>
      <c r="KA132" s="337">
        <f>IFERROR(VLOOKUP(JX121,$D$121:$G$122,4,0),0)</f>
        <v>0</v>
      </c>
      <c r="KB132" s="335">
        <f>(KG107&lt;&gt;2)+($B$107&amp;$D$107&lt;&gt;JV107&amp;JX107)*($B$108&amp;$D$108&lt;&gt;JV107&amp;JX107)*($B$109&amp;$D$109&lt;&gt;JV107&amp;JX107)*($B$110&amp;$D$110&lt;&gt;JV107&amp;JX107)*($B$111&amp;$D$111&lt;&gt;JV107&amp;JX107)*($B$112&amp;$D$112&lt;&gt;JV107&amp;JX107)*($B$113&amp;$D$113&lt;&gt;JV107&amp;JX107)*($B$114&amp;$D$114&lt;&gt;JV107&amp;JX107)*($D$107&amp;$B$107&lt;&gt;JV107&amp;JX107)*($D$108&amp;$B$108&lt;&gt;JV107&amp;JX107)*($D$109&amp;$B$109&lt;&gt;JV107&amp;JX107)*($D$110&amp;$B$110&lt;&gt;JV107&amp;JX107)*($D$111&amp;$B$111&lt;&gt;JV107&amp;JX107)*($D$112&amp;$B$112&lt;&gt;JV107&amp;JX107)*($D$113&amp;$B$113&lt;&gt;JV107&amp;JX107)*($D$114&amp;$B$114&lt;&gt;JV107&amp;JX107)</f>
        <v>1</v>
      </c>
      <c r="KC132" s="335">
        <f>IFERROR(VLOOKUP(JV107,$B$107:$F$114,5,0),0)</f>
        <v>0</v>
      </c>
      <c r="KD132" s="335">
        <f>IFERROR(VLOOKUP(JX107,$B$107:$F$114,5,0),0)</f>
        <v>0</v>
      </c>
      <c r="KE132" s="335">
        <f>IFERROR(VLOOKUP(JV107,$D$107:$G$114,4,0),0)</f>
        <v>0</v>
      </c>
      <c r="KF132" s="335">
        <f>IFERROR(VLOOKUP(JX107,$D$107:$G$114,4,0),0)</f>
        <v>0</v>
      </c>
      <c r="KG132" s="336"/>
      <c r="KI132" s="287"/>
      <c r="KJ132" s="287"/>
      <c r="KK132" s="337">
        <f>IFERROR(VLOOKUP(KI121,$B$121:$F$122,5,0),0)</f>
        <v>0</v>
      </c>
      <c r="KL132" s="337">
        <f>IFERROR(VLOOKUP(KI121,$D$121:$G$122,4,0),0)</f>
        <v>0</v>
      </c>
      <c r="KM132" s="337">
        <f>IFERROR(VLOOKUP(KK121,$B$121:$F$122,5,0),0)</f>
        <v>0</v>
      </c>
      <c r="KN132" s="337">
        <f>IFERROR(VLOOKUP(KK121,$D$121:$G$122,4,0),0)</f>
        <v>0</v>
      </c>
      <c r="KO132" s="335">
        <f>(KT107&lt;&gt;2)+($B$107&amp;$D$107&lt;&gt;KI107&amp;KK107)*($B$108&amp;$D$108&lt;&gt;KI107&amp;KK107)*($B$109&amp;$D$109&lt;&gt;KI107&amp;KK107)*($B$110&amp;$D$110&lt;&gt;KI107&amp;KK107)*($B$111&amp;$D$111&lt;&gt;KI107&amp;KK107)*($B$112&amp;$D$112&lt;&gt;KI107&amp;KK107)*($B$113&amp;$D$113&lt;&gt;KI107&amp;KK107)*($B$114&amp;$D$114&lt;&gt;KI107&amp;KK107)*($D$107&amp;$B$107&lt;&gt;KI107&amp;KK107)*($D$108&amp;$B$108&lt;&gt;KI107&amp;KK107)*($D$109&amp;$B$109&lt;&gt;KI107&amp;KK107)*($D$110&amp;$B$110&lt;&gt;KI107&amp;KK107)*($D$111&amp;$B$111&lt;&gt;KI107&amp;KK107)*($D$112&amp;$B$112&lt;&gt;KI107&amp;KK107)*($D$113&amp;$B$113&lt;&gt;KI107&amp;KK107)*($D$114&amp;$B$114&lt;&gt;KI107&amp;KK107)</f>
        <v>1</v>
      </c>
      <c r="KP132" s="335">
        <f>IFERROR(VLOOKUP(KI107,$B$107:$F$114,5,0),0)</f>
        <v>0</v>
      </c>
      <c r="KQ132" s="335">
        <f>IFERROR(VLOOKUP(KK107,$B$107:$F$114,5,0),0)</f>
        <v>0</v>
      </c>
      <c r="KR132" s="335">
        <f>IFERROR(VLOOKUP(KI107,$D$107:$G$114,4,0),0)</f>
        <v>0</v>
      </c>
      <c r="KS132" s="335">
        <f>IFERROR(VLOOKUP(KK107,$D$107:$G$114,4,0),0)</f>
        <v>0</v>
      </c>
      <c r="KT132" s="336"/>
      <c r="KV132" s="287"/>
      <c r="KW132" s="287"/>
      <c r="KX132" s="337">
        <f>IFERROR(VLOOKUP(KV121,$B$121:$F$122,5,0),0)</f>
        <v>0</v>
      </c>
      <c r="KY132" s="337">
        <f>IFERROR(VLOOKUP(KV121,$D$121:$G$122,4,0),0)</f>
        <v>0</v>
      </c>
      <c r="KZ132" s="337">
        <f>IFERROR(VLOOKUP(KX121,$B$121:$F$122,5,0),0)</f>
        <v>0</v>
      </c>
      <c r="LA132" s="337">
        <f>IFERROR(VLOOKUP(KX121,$D$121:$G$122,4,0),0)</f>
        <v>0</v>
      </c>
      <c r="LB132" s="335">
        <f>(LG107&lt;&gt;2)+($B$107&amp;$D$107&lt;&gt;KV107&amp;KX107)*($B$108&amp;$D$108&lt;&gt;KV107&amp;KX107)*($B$109&amp;$D$109&lt;&gt;KV107&amp;KX107)*($B$110&amp;$D$110&lt;&gt;KV107&amp;KX107)*($B$111&amp;$D$111&lt;&gt;KV107&amp;KX107)*($B$112&amp;$D$112&lt;&gt;KV107&amp;KX107)*($B$113&amp;$D$113&lt;&gt;KV107&amp;KX107)*($B$114&amp;$D$114&lt;&gt;KV107&amp;KX107)*($D$107&amp;$B$107&lt;&gt;KV107&amp;KX107)*($D$108&amp;$B$108&lt;&gt;KV107&amp;KX107)*($D$109&amp;$B$109&lt;&gt;KV107&amp;KX107)*($D$110&amp;$B$110&lt;&gt;KV107&amp;KX107)*($D$111&amp;$B$111&lt;&gt;KV107&amp;KX107)*($D$112&amp;$B$112&lt;&gt;KV107&amp;KX107)*($D$113&amp;$B$113&lt;&gt;KV107&amp;KX107)*($D$114&amp;$B$114&lt;&gt;KV107&amp;KX107)</f>
        <v>1</v>
      </c>
      <c r="LC132" s="335">
        <f>IFERROR(VLOOKUP(KV107,$B$107:$F$114,5,0),0)</f>
        <v>0</v>
      </c>
      <c r="LD132" s="335">
        <f>IFERROR(VLOOKUP(KX107,$B$107:$F$114,5,0),0)</f>
        <v>0</v>
      </c>
      <c r="LE132" s="335">
        <f>IFERROR(VLOOKUP(KV107,$D$107:$G$114,4,0),0)</f>
        <v>0</v>
      </c>
      <c r="LF132" s="335">
        <f>IFERROR(VLOOKUP(KX107,$D$107:$G$114,4,0),0)</f>
        <v>0</v>
      </c>
      <c r="LG132" s="336"/>
      <c r="LI132" s="287"/>
      <c r="LJ132" s="287"/>
      <c r="LK132" s="337">
        <f>IFERROR(VLOOKUP(LI121,$B$121:$F$122,5,0),0)</f>
        <v>0</v>
      </c>
      <c r="LL132" s="337">
        <f>IFERROR(VLOOKUP(LI121,$D$121:$G$122,4,0),0)</f>
        <v>0</v>
      </c>
      <c r="LM132" s="337">
        <f>IFERROR(VLOOKUP(LK121,$B$121:$F$122,5,0),0)</f>
        <v>0</v>
      </c>
      <c r="LN132" s="337">
        <f>IFERROR(VLOOKUP(LK121,$D$121:$G$122,4,0),0)</f>
        <v>0</v>
      </c>
      <c r="LO132" s="335">
        <f>(LT107&lt;&gt;2)+($B$107&amp;$D$107&lt;&gt;LI107&amp;LK107)*($B$108&amp;$D$108&lt;&gt;LI107&amp;LK107)*($B$109&amp;$D$109&lt;&gt;LI107&amp;LK107)*($B$110&amp;$D$110&lt;&gt;LI107&amp;LK107)*($B$111&amp;$D$111&lt;&gt;LI107&amp;LK107)*($B$112&amp;$D$112&lt;&gt;LI107&amp;LK107)*($B$113&amp;$D$113&lt;&gt;LI107&amp;LK107)*($B$114&amp;$D$114&lt;&gt;LI107&amp;LK107)*($D$107&amp;$B$107&lt;&gt;LI107&amp;LK107)*($D$108&amp;$B$108&lt;&gt;LI107&amp;LK107)*($D$109&amp;$B$109&lt;&gt;LI107&amp;LK107)*($D$110&amp;$B$110&lt;&gt;LI107&amp;LK107)*($D$111&amp;$B$111&lt;&gt;LI107&amp;LK107)*($D$112&amp;$B$112&lt;&gt;LI107&amp;LK107)*($D$113&amp;$B$113&lt;&gt;LI107&amp;LK107)*($D$114&amp;$B$114&lt;&gt;LI107&amp;LK107)</f>
        <v>1</v>
      </c>
      <c r="LP132" s="335">
        <f>IFERROR(VLOOKUP(LI107,$B$107:$F$114,5,0),0)</f>
        <v>0</v>
      </c>
      <c r="LQ132" s="335">
        <f>IFERROR(VLOOKUP(LK107,$B$107:$F$114,5,0),0)</f>
        <v>0</v>
      </c>
      <c r="LR132" s="335">
        <f>IFERROR(VLOOKUP(LI107,$D$107:$G$114,4,0),0)</f>
        <v>0</v>
      </c>
      <c r="LS132" s="335">
        <f>IFERROR(VLOOKUP(LK107,$D$107:$G$114,4,0),0)</f>
        <v>0</v>
      </c>
      <c r="LT132" s="336"/>
      <c r="LV132" s="287"/>
      <c r="LW132" s="287"/>
      <c r="LX132" s="337">
        <f>IFERROR(VLOOKUP(LV121,$B$121:$F$122,5,0),0)</f>
        <v>0</v>
      </c>
      <c r="LY132" s="337">
        <f>IFERROR(VLOOKUP(LV121,$D$121:$G$122,4,0),0)</f>
        <v>0</v>
      </c>
      <c r="LZ132" s="337">
        <f>IFERROR(VLOOKUP(LX121,$B$121:$F$122,5,0),0)</f>
        <v>0</v>
      </c>
      <c r="MA132" s="337">
        <f>IFERROR(VLOOKUP(LX121,$D$121:$G$122,4,0),0)</f>
        <v>0</v>
      </c>
      <c r="MB132" s="335">
        <f>(MG107&lt;&gt;2)+($B$107&amp;$D$107&lt;&gt;LV107&amp;LX107)*($B$108&amp;$D$108&lt;&gt;LV107&amp;LX107)*($B$109&amp;$D$109&lt;&gt;LV107&amp;LX107)*($B$110&amp;$D$110&lt;&gt;LV107&amp;LX107)*($B$111&amp;$D$111&lt;&gt;LV107&amp;LX107)*($B$112&amp;$D$112&lt;&gt;LV107&amp;LX107)*($B$113&amp;$D$113&lt;&gt;LV107&amp;LX107)*($B$114&amp;$D$114&lt;&gt;LV107&amp;LX107)*($D$107&amp;$B$107&lt;&gt;LV107&amp;LX107)*($D$108&amp;$B$108&lt;&gt;LV107&amp;LX107)*($D$109&amp;$B$109&lt;&gt;LV107&amp;LX107)*($D$110&amp;$B$110&lt;&gt;LV107&amp;LX107)*($D$111&amp;$B$111&lt;&gt;LV107&amp;LX107)*($D$112&amp;$B$112&lt;&gt;LV107&amp;LX107)*($D$113&amp;$B$113&lt;&gt;LV107&amp;LX107)*($D$114&amp;$B$114&lt;&gt;LV107&amp;LX107)</f>
        <v>1</v>
      </c>
      <c r="MC132" s="335">
        <f>IFERROR(VLOOKUP(LV107,$B$107:$F$114,5,0),0)</f>
        <v>0</v>
      </c>
      <c r="MD132" s="335">
        <f>IFERROR(VLOOKUP(LX107,$B$107:$F$114,5,0),0)</f>
        <v>0</v>
      </c>
      <c r="ME132" s="335">
        <f>IFERROR(VLOOKUP(LV107,$D$107:$G$114,4,0),0)</f>
        <v>0</v>
      </c>
      <c r="MF132" s="335">
        <f>IFERROR(VLOOKUP(LX107,$D$107:$G$114,4,0),0)</f>
        <v>0</v>
      </c>
      <c r="MG132" s="336"/>
    </row>
    <row r="133" spans="1:345" ht="16.5" customHeight="1" thickTop="1">
      <c r="B133" s="860" t="str">
        <f>Language!$E$230</f>
        <v>For example, to add ten more people, select columns HI through MG and copy them to the right. Finished.
(Remove sheet protection!)</v>
      </c>
      <c r="C133" s="861"/>
      <c r="D133" s="861"/>
      <c r="E133" s="861"/>
      <c r="F133" s="861"/>
      <c r="G133" s="861"/>
      <c r="H133" s="862"/>
      <c r="I133" s="286"/>
      <c r="J133" s="139"/>
      <c r="K133" s="337">
        <f>IFERROR(VLOOKUP(I122,$B$121:$F$122,5,0),0)</f>
        <v>0</v>
      </c>
      <c r="L133" s="337">
        <f>IFERROR(VLOOKUP(I122,$D$121:$G$122,4,0),0)</f>
        <v>0</v>
      </c>
      <c r="M133" s="337">
        <f>IFERROR(VLOOKUP(K122,$B$121:$F$122,5,0),0)</f>
        <v>0</v>
      </c>
      <c r="N133" s="337">
        <f>IFERROR(VLOOKUP(K122,$D$121:$G$122,4,0),0)</f>
        <v>0</v>
      </c>
      <c r="O133" s="335">
        <f t="shared" ref="O133:O139" si="1716">(T108&lt;&gt;2)+($B$107&amp;$D$107&lt;&gt;I108&amp;K108)*($B$108&amp;$D$108&lt;&gt;I108&amp;K108)*($B$109&amp;$D$109&lt;&gt;I108&amp;K108)*($B$110&amp;$D$110&lt;&gt;I108&amp;K108)*($B$111&amp;$D$111&lt;&gt;I108&amp;K108)*($B$112&amp;$D$112&lt;&gt;I108&amp;K108)*($B$113&amp;$D$113&lt;&gt;I108&amp;K108)*($B$114&amp;$D$114&lt;&gt;I108&amp;K108)*($D$107&amp;$B$107&lt;&gt;I108&amp;K108)*($D$108&amp;$B$108&lt;&gt;I108&amp;K108)*($D$109&amp;$B$109&lt;&gt;I108&amp;K108)*($D$110&amp;$B$110&lt;&gt;I108&amp;K108)*($D$111&amp;$B$111&lt;&gt;I108&amp;K108)*($D$112&amp;$B$112&lt;&gt;I108&amp;K108)*($D$113&amp;$B$113&lt;&gt;I108&amp;K108)*($D$114&amp;$B$114&lt;&gt;I108&amp;K108)</f>
        <v>1</v>
      </c>
      <c r="P133" s="335">
        <f t="shared" ref="P133:P139" si="1717">IFERROR(VLOOKUP(I108,$B$107:$F$114,5,0),0)</f>
        <v>0</v>
      </c>
      <c r="Q133" s="335">
        <f t="shared" ref="Q133:Q139" si="1718">IFERROR(VLOOKUP(K108,$B$107:$F$114,5,0),0)</f>
        <v>0</v>
      </c>
      <c r="R133" s="335">
        <f t="shared" ref="R133:R139" si="1719">IFERROR(VLOOKUP(I108,$D$107:$G$114,4,0),0)</f>
        <v>0</v>
      </c>
      <c r="S133" s="335">
        <f t="shared" ref="S133:S139" si="1720">IFERROR(VLOOKUP(K108,$D$107:$G$114,4,0),0)</f>
        <v>0</v>
      </c>
      <c r="T133" s="336"/>
      <c r="V133" s="139"/>
      <c r="W133" s="139"/>
      <c r="X133" s="337">
        <f>IFERROR(VLOOKUP(V122,$B$121:$F$122,5,0),0)</f>
        <v>0</v>
      </c>
      <c r="Y133" s="337">
        <f>IFERROR(VLOOKUP(V122,$D$121:$G$122,4,0),0)</f>
        <v>0</v>
      </c>
      <c r="Z133" s="337">
        <f>IFERROR(VLOOKUP(X122,$B$121:$F$122,5,0),0)</f>
        <v>0</v>
      </c>
      <c r="AA133" s="337">
        <f>IFERROR(VLOOKUP(X122,$D$121:$G$122,4,0),0)</f>
        <v>0</v>
      </c>
      <c r="AB133" s="335">
        <f t="shared" ref="AB133:AB139" si="1721">(AG108&lt;&gt;2)+($B$107&amp;$D$107&lt;&gt;V108&amp;X108)*($B$108&amp;$D$108&lt;&gt;V108&amp;X108)*($B$109&amp;$D$109&lt;&gt;V108&amp;X108)*($B$110&amp;$D$110&lt;&gt;V108&amp;X108)*($B$111&amp;$D$111&lt;&gt;V108&amp;X108)*($B$112&amp;$D$112&lt;&gt;V108&amp;X108)*($B$113&amp;$D$113&lt;&gt;V108&amp;X108)*($B$114&amp;$D$114&lt;&gt;V108&amp;X108)*($D$107&amp;$B$107&lt;&gt;V108&amp;X108)*($D$108&amp;$B$108&lt;&gt;V108&amp;X108)*($D$109&amp;$B$109&lt;&gt;V108&amp;X108)*($D$110&amp;$B$110&lt;&gt;V108&amp;X108)*($D$111&amp;$B$111&lt;&gt;V108&amp;X108)*($D$112&amp;$B$112&lt;&gt;V108&amp;X108)*($D$113&amp;$B$113&lt;&gt;V108&amp;X108)*($D$114&amp;$B$114&lt;&gt;V108&amp;X108)</f>
        <v>1</v>
      </c>
      <c r="AC133" s="335">
        <f t="shared" ref="AC133:AC139" si="1722">IFERROR(VLOOKUP(V108,$B$107:$F$114,5,0),0)</f>
        <v>0</v>
      </c>
      <c r="AD133" s="335">
        <f t="shared" ref="AD133:AD139" si="1723">IFERROR(VLOOKUP(X108,$B$107:$F$114,5,0),0)</f>
        <v>0</v>
      </c>
      <c r="AE133" s="335">
        <f t="shared" ref="AE133:AE139" si="1724">IFERROR(VLOOKUP(V108,$D$107:$G$114,4,0),0)</f>
        <v>0</v>
      </c>
      <c r="AF133" s="335">
        <f t="shared" ref="AF133:AF139" si="1725">IFERROR(VLOOKUP(X108,$D$107:$G$114,4,0),0)</f>
        <v>0</v>
      </c>
      <c r="AG133" s="336"/>
      <c r="AI133" s="139"/>
      <c r="AJ133" s="139"/>
      <c r="AK133" s="337">
        <f>IFERROR(VLOOKUP(AI122,$B$121:$F$122,5,0),0)</f>
        <v>0</v>
      </c>
      <c r="AL133" s="337">
        <f>IFERROR(VLOOKUP(AI122,$D$121:$G$122,4,0),0)</f>
        <v>0</v>
      </c>
      <c r="AM133" s="337">
        <f>IFERROR(VLOOKUP(AK122,$B$121:$F$122,5,0),0)</f>
        <v>0</v>
      </c>
      <c r="AN133" s="337">
        <f>IFERROR(VLOOKUP(AK122,$D$121:$G$122,4,0),0)</f>
        <v>0</v>
      </c>
      <c r="AO133" s="335">
        <f t="shared" ref="AO133:AO139" si="1726">(AT108&lt;&gt;2)+($B$107&amp;$D$107&lt;&gt;AI108&amp;AK108)*($B$108&amp;$D$108&lt;&gt;AI108&amp;AK108)*($B$109&amp;$D$109&lt;&gt;AI108&amp;AK108)*($B$110&amp;$D$110&lt;&gt;AI108&amp;AK108)*($B$111&amp;$D$111&lt;&gt;AI108&amp;AK108)*($B$112&amp;$D$112&lt;&gt;AI108&amp;AK108)*($B$113&amp;$D$113&lt;&gt;AI108&amp;AK108)*($B$114&amp;$D$114&lt;&gt;AI108&amp;AK108)*($D$107&amp;$B$107&lt;&gt;AI108&amp;AK108)*($D$108&amp;$B$108&lt;&gt;AI108&amp;AK108)*($D$109&amp;$B$109&lt;&gt;AI108&amp;AK108)*($D$110&amp;$B$110&lt;&gt;AI108&amp;AK108)*($D$111&amp;$B$111&lt;&gt;AI108&amp;AK108)*($D$112&amp;$B$112&lt;&gt;AI108&amp;AK108)*($D$113&amp;$B$113&lt;&gt;AI108&amp;AK108)*($D$114&amp;$B$114&lt;&gt;AI108&amp;AK108)</f>
        <v>1</v>
      </c>
      <c r="AP133" s="335">
        <f t="shared" ref="AP133:AP139" si="1727">IFERROR(VLOOKUP(AI108,$B$107:$F$114,5,0),0)</f>
        <v>0</v>
      </c>
      <c r="AQ133" s="335">
        <f t="shared" ref="AQ133:AQ139" si="1728">IFERROR(VLOOKUP(AK108,$B$107:$F$114,5,0),0)</f>
        <v>0</v>
      </c>
      <c r="AR133" s="335">
        <f t="shared" ref="AR133:AR139" si="1729">IFERROR(VLOOKUP(AI108,$D$107:$G$114,4,0),0)</f>
        <v>0</v>
      </c>
      <c r="AS133" s="335">
        <f t="shared" ref="AS133:AS139" si="1730">IFERROR(VLOOKUP(AK108,$D$107:$G$114,4,0),0)</f>
        <v>0</v>
      </c>
      <c r="AT133" s="336"/>
      <c r="AV133" s="139"/>
      <c r="AW133" s="139"/>
      <c r="AX133" s="337">
        <f>IFERROR(VLOOKUP(AV122,$B$121:$F$122,5,0),0)</f>
        <v>0</v>
      </c>
      <c r="AY133" s="337">
        <f>IFERROR(VLOOKUP(AV122,$D$121:$G$122,4,0),0)</f>
        <v>0</v>
      </c>
      <c r="AZ133" s="337">
        <f>IFERROR(VLOOKUP(AX122,$B$121:$F$122,5,0),0)</f>
        <v>0</v>
      </c>
      <c r="BA133" s="337">
        <f>IFERROR(VLOOKUP(AX122,$D$121:$G$122,4,0),0)</f>
        <v>0</v>
      </c>
      <c r="BB133" s="335">
        <f t="shared" ref="BB133:BB139" si="1731">(BG108&lt;&gt;2)+($B$107&amp;$D$107&lt;&gt;AV108&amp;AX108)*($B$108&amp;$D$108&lt;&gt;AV108&amp;AX108)*($B$109&amp;$D$109&lt;&gt;AV108&amp;AX108)*($B$110&amp;$D$110&lt;&gt;AV108&amp;AX108)*($B$111&amp;$D$111&lt;&gt;AV108&amp;AX108)*($B$112&amp;$D$112&lt;&gt;AV108&amp;AX108)*($B$113&amp;$D$113&lt;&gt;AV108&amp;AX108)*($B$114&amp;$D$114&lt;&gt;AV108&amp;AX108)*($D$107&amp;$B$107&lt;&gt;AV108&amp;AX108)*($D$108&amp;$B$108&lt;&gt;AV108&amp;AX108)*($D$109&amp;$B$109&lt;&gt;AV108&amp;AX108)*($D$110&amp;$B$110&lt;&gt;AV108&amp;AX108)*($D$111&amp;$B$111&lt;&gt;AV108&amp;AX108)*($D$112&amp;$B$112&lt;&gt;AV108&amp;AX108)*($D$113&amp;$B$113&lt;&gt;AV108&amp;AX108)*($D$114&amp;$B$114&lt;&gt;AV108&amp;AX108)</f>
        <v>1</v>
      </c>
      <c r="BC133" s="335">
        <f t="shared" ref="BC133:BC139" si="1732">IFERROR(VLOOKUP(AV108,$B$107:$F$114,5,0),0)</f>
        <v>0</v>
      </c>
      <c r="BD133" s="335">
        <f t="shared" ref="BD133:BD139" si="1733">IFERROR(VLOOKUP(AX108,$B$107:$F$114,5,0),0)</f>
        <v>0</v>
      </c>
      <c r="BE133" s="335">
        <f t="shared" ref="BE133:BE139" si="1734">IFERROR(VLOOKUP(AV108,$D$107:$G$114,4,0),0)</f>
        <v>0</v>
      </c>
      <c r="BF133" s="335">
        <f t="shared" ref="BF133:BF139" si="1735">IFERROR(VLOOKUP(AX108,$D$107:$G$114,4,0),0)</f>
        <v>0</v>
      </c>
      <c r="BG133" s="336"/>
      <c r="BI133" s="139"/>
      <c r="BJ133" s="139"/>
      <c r="BK133" s="337">
        <f>IFERROR(VLOOKUP(BI122,$B$121:$F$122,5,0),0)</f>
        <v>0</v>
      </c>
      <c r="BL133" s="337">
        <f>IFERROR(VLOOKUP(BI122,$D$121:$G$122,4,0),0)</f>
        <v>0</v>
      </c>
      <c r="BM133" s="337">
        <f>IFERROR(VLOOKUP(BK122,$B$121:$F$122,5,0),0)</f>
        <v>0</v>
      </c>
      <c r="BN133" s="337">
        <f>IFERROR(VLOOKUP(BK122,$D$121:$G$122,4,0),0)</f>
        <v>0</v>
      </c>
      <c r="BO133" s="335">
        <f t="shared" ref="BO133:BO139" si="1736">(BT108&lt;&gt;2)+($B$107&amp;$D$107&lt;&gt;BI108&amp;BK108)*($B$108&amp;$D$108&lt;&gt;BI108&amp;BK108)*($B$109&amp;$D$109&lt;&gt;BI108&amp;BK108)*($B$110&amp;$D$110&lt;&gt;BI108&amp;BK108)*($B$111&amp;$D$111&lt;&gt;BI108&amp;BK108)*($B$112&amp;$D$112&lt;&gt;BI108&amp;BK108)*($B$113&amp;$D$113&lt;&gt;BI108&amp;BK108)*($B$114&amp;$D$114&lt;&gt;BI108&amp;BK108)*($D$107&amp;$B$107&lt;&gt;BI108&amp;BK108)*($D$108&amp;$B$108&lt;&gt;BI108&amp;BK108)*($D$109&amp;$B$109&lt;&gt;BI108&amp;BK108)*($D$110&amp;$B$110&lt;&gt;BI108&amp;BK108)*($D$111&amp;$B$111&lt;&gt;BI108&amp;BK108)*($D$112&amp;$B$112&lt;&gt;BI108&amp;BK108)*($D$113&amp;$B$113&lt;&gt;BI108&amp;BK108)*($D$114&amp;$B$114&lt;&gt;BI108&amp;BK108)</f>
        <v>1</v>
      </c>
      <c r="BP133" s="335">
        <f t="shared" ref="BP133:BP139" si="1737">IFERROR(VLOOKUP(BI108,$B$107:$F$114,5,0),0)</f>
        <v>0</v>
      </c>
      <c r="BQ133" s="335">
        <f t="shared" ref="BQ133:BQ139" si="1738">IFERROR(VLOOKUP(BK108,$B$107:$F$114,5,0),0)</f>
        <v>0</v>
      </c>
      <c r="BR133" s="335">
        <f t="shared" ref="BR133:BR139" si="1739">IFERROR(VLOOKUP(BI108,$D$107:$G$114,4,0),0)</f>
        <v>0</v>
      </c>
      <c r="BS133" s="335">
        <f t="shared" ref="BS133:BS139" si="1740">IFERROR(VLOOKUP(BK108,$D$107:$G$114,4,0),0)</f>
        <v>0</v>
      </c>
      <c r="BT133" s="336"/>
      <c r="BV133" s="139"/>
      <c r="BW133" s="139"/>
      <c r="BX133" s="337">
        <f>IFERROR(VLOOKUP(BV122,$B$121:$F$122,5,0),0)</f>
        <v>0</v>
      </c>
      <c r="BY133" s="337">
        <f>IFERROR(VLOOKUP(BV122,$D$121:$G$122,4,0),0)</f>
        <v>0</v>
      </c>
      <c r="BZ133" s="337">
        <f>IFERROR(VLOOKUP(BX122,$B$121:$F$122,5,0),0)</f>
        <v>0</v>
      </c>
      <c r="CA133" s="337">
        <f>IFERROR(VLOOKUP(BX122,$D$121:$G$122,4,0),0)</f>
        <v>0</v>
      </c>
      <c r="CB133" s="335">
        <f t="shared" ref="CB133:CB139" si="1741">(CG108&lt;&gt;2)+($B$107&amp;$D$107&lt;&gt;BV108&amp;BX108)*($B$108&amp;$D$108&lt;&gt;BV108&amp;BX108)*($B$109&amp;$D$109&lt;&gt;BV108&amp;BX108)*($B$110&amp;$D$110&lt;&gt;BV108&amp;BX108)*($B$111&amp;$D$111&lt;&gt;BV108&amp;BX108)*($B$112&amp;$D$112&lt;&gt;BV108&amp;BX108)*($B$113&amp;$D$113&lt;&gt;BV108&amp;BX108)*($B$114&amp;$D$114&lt;&gt;BV108&amp;BX108)*($D$107&amp;$B$107&lt;&gt;BV108&amp;BX108)*($D$108&amp;$B$108&lt;&gt;BV108&amp;BX108)*($D$109&amp;$B$109&lt;&gt;BV108&amp;BX108)*($D$110&amp;$B$110&lt;&gt;BV108&amp;BX108)*($D$111&amp;$B$111&lt;&gt;BV108&amp;BX108)*($D$112&amp;$B$112&lt;&gt;BV108&amp;BX108)*($D$113&amp;$B$113&lt;&gt;BV108&amp;BX108)*($D$114&amp;$B$114&lt;&gt;BV108&amp;BX108)</f>
        <v>1</v>
      </c>
      <c r="CC133" s="335">
        <f t="shared" ref="CC133:CC139" si="1742">IFERROR(VLOOKUP(BV108,$B$107:$F$114,5,0),0)</f>
        <v>0</v>
      </c>
      <c r="CD133" s="335">
        <f t="shared" ref="CD133:CD139" si="1743">IFERROR(VLOOKUP(BX108,$B$107:$F$114,5,0),0)</f>
        <v>0</v>
      </c>
      <c r="CE133" s="335">
        <f t="shared" ref="CE133:CE139" si="1744">IFERROR(VLOOKUP(BV108,$D$107:$G$114,4,0),0)</f>
        <v>0</v>
      </c>
      <c r="CF133" s="335">
        <f t="shared" ref="CF133:CF139" si="1745">IFERROR(VLOOKUP(BX108,$D$107:$G$114,4,0),0)</f>
        <v>0</v>
      </c>
      <c r="CG133" s="336"/>
      <c r="CI133" s="139"/>
      <c r="CJ133" s="139"/>
      <c r="CK133" s="337">
        <f>IFERROR(VLOOKUP(CI122,$B$121:$F$122,5,0),0)</f>
        <v>0</v>
      </c>
      <c r="CL133" s="337">
        <f>IFERROR(VLOOKUP(CI122,$D$121:$G$122,4,0),0)</f>
        <v>0</v>
      </c>
      <c r="CM133" s="337">
        <f>IFERROR(VLOOKUP(CK122,$B$121:$F$122,5,0),0)</f>
        <v>0</v>
      </c>
      <c r="CN133" s="337">
        <f>IFERROR(VLOOKUP(CK122,$D$121:$G$122,4,0),0)</f>
        <v>0</v>
      </c>
      <c r="CO133" s="335">
        <f t="shared" ref="CO133:CO139" si="1746">(CT108&lt;&gt;2)+($B$107&amp;$D$107&lt;&gt;CI108&amp;CK108)*($B$108&amp;$D$108&lt;&gt;CI108&amp;CK108)*($B$109&amp;$D$109&lt;&gt;CI108&amp;CK108)*($B$110&amp;$D$110&lt;&gt;CI108&amp;CK108)*($B$111&amp;$D$111&lt;&gt;CI108&amp;CK108)*($B$112&amp;$D$112&lt;&gt;CI108&amp;CK108)*($B$113&amp;$D$113&lt;&gt;CI108&amp;CK108)*($B$114&amp;$D$114&lt;&gt;CI108&amp;CK108)*($D$107&amp;$B$107&lt;&gt;CI108&amp;CK108)*($D$108&amp;$B$108&lt;&gt;CI108&amp;CK108)*($D$109&amp;$B$109&lt;&gt;CI108&amp;CK108)*($D$110&amp;$B$110&lt;&gt;CI108&amp;CK108)*($D$111&amp;$B$111&lt;&gt;CI108&amp;CK108)*($D$112&amp;$B$112&lt;&gt;CI108&amp;CK108)*($D$113&amp;$B$113&lt;&gt;CI108&amp;CK108)*($D$114&amp;$B$114&lt;&gt;CI108&amp;CK108)</f>
        <v>1</v>
      </c>
      <c r="CP133" s="335">
        <f t="shared" ref="CP133:CP139" si="1747">IFERROR(VLOOKUP(CI108,$B$107:$F$114,5,0),0)</f>
        <v>0</v>
      </c>
      <c r="CQ133" s="335">
        <f t="shared" ref="CQ133:CQ139" si="1748">IFERROR(VLOOKUP(CK108,$B$107:$F$114,5,0),0)</f>
        <v>0</v>
      </c>
      <c r="CR133" s="335">
        <f t="shared" ref="CR133:CR139" si="1749">IFERROR(VLOOKUP(CI108,$D$107:$G$114,4,0),0)</f>
        <v>0</v>
      </c>
      <c r="CS133" s="335">
        <f t="shared" ref="CS133:CS139" si="1750">IFERROR(VLOOKUP(CK108,$D$107:$G$114,4,0),0)</f>
        <v>0</v>
      </c>
      <c r="CT133" s="336"/>
      <c r="CV133" s="139"/>
      <c r="CW133" s="139"/>
      <c r="CX133" s="337">
        <f>IFERROR(VLOOKUP(CV122,$B$121:$F$122,5,0),0)</f>
        <v>0</v>
      </c>
      <c r="CY133" s="337">
        <f>IFERROR(VLOOKUP(CV122,$D$121:$G$122,4,0),0)</f>
        <v>0</v>
      </c>
      <c r="CZ133" s="337">
        <f>IFERROR(VLOOKUP(CX122,$B$121:$F$122,5,0),0)</f>
        <v>0</v>
      </c>
      <c r="DA133" s="337">
        <f>IFERROR(VLOOKUP(CX122,$D$121:$G$122,4,0),0)</f>
        <v>0</v>
      </c>
      <c r="DB133" s="335">
        <f t="shared" ref="DB133:DB139" si="1751">(DG108&lt;&gt;2)+($B$107&amp;$D$107&lt;&gt;CV108&amp;CX108)*($B$108&amp;$D$108&lt;&gt;CV108&amp;CX108)*($B$109&amp;$D$109&lt;&gt;CV108&amp;CX108)*($B$110&amp;$D$110&lt;&gt;CV108&amp;CX108)*($B$111&amp;$D$111&lt;&gt;CV108&amp;CX108)*($B$112&amp;$D$112&lt;&gt;CV108&amp;CX108)*($B$113&amp;$D$113&lt;&gt;CV108&amp;CX108)*($B$114&amp;$D$114&lt;&gt;CV108&amp;CX108)*($D$107&amp;$B$107&lt;&gt;CV108&amp;CX108)*($D$108&amp;$B$108&lt;&gt;CV108&amp;CX108)*($D$109&amp;$B$109&lt;&gt;CV108&amp;CX108)*($D$110&amp;$B$110&lt;&gt;CV108&amp;CX108)*($D$111&amp;$B$111&lt;&gt;CV108&amp;CX108)*($D$112&amp;$B$112&lt;&gt;CV108&amp;CX108)*($D$113&amp;$B$113&lt;&gt;CV108&amp;CX108)*($D$114&amp;$B$114&lt;&gt;CV108&amp;CX108)</f>
        <v>1</v>
      </c>
      <c r="DC133" s="335">
        <f t="shared" ref="DC133:DC139" si="1752">IFERROR(VLOOKUP(CV108,$B$107:$F$114,5,0),0)</f>
        <v>0</v>
      </c>
      <c r="DD133" s="335">
        <f t="shared" ref="DD133:DD139" si="1753">IFERROR(VLOOKUP(CX108,$B$107:$F$114,5,0),0)</f>
        <v>0</v>
      </c>
      <c r="DE133" s="335">
        <f t="shared" ref="DE133:DE139" si="1754">IFERROR(VLOOKUP(CV108,$D$107:$G$114,4,0),0)</f>
        <v>0</v>
      </c>
      <c r="DF133" s="335">
        <f t="shared" ref="DF133:DF139" si="1755">IFERROR(VLOOKUP(CX108,$D$107:$G$114,4,0),0)</f>
        <v>0</v>
      </c>
      <c r="DG133" s="336"/>
      <c r="DI133" s="139"/>
      <c r="DJ133" s="139"/>
      <c r="DK133" s="337">
        <f>IFERROR(VLOOKUP(DI122,$B$121:$F$122,5,0),0)</f>
        <v>0</v>
      </c>
      <c r="DL133" s="337">
        <f>IFERROR(VLOOKUP(DI122,$D$121:$G$122,4,0),0)</f>
        <v>0</v>
      </c>
      <c r="DM133" s="337">
        <f>IFERROR(VLOOKUP(DK122,$B$121:$F$122,5,0),0)</f>
        <v>0</v>
      </c>
      <c r="DN133" s="337">
        <f>IFERROR(VLOOKUP(DK122,$D$121:$G$122,4,0),0)</f>
        <v>0</v>
      </c>
      <c r="DO133" s="335">
        <f t="shared" ref="DO133:DO139" si="1756">(DT108&lt;&gt;2)+($B$107&amp;$D$107&lt;&gt;DI108&amp;DK108)*($B$108&amp;$D$108&lt;&gt;DI108&amp;DK108)*($B$109&amp;$D$109&lt;&gt;DI108&amp;DK108)*($B$110&amp;$D$110&lt;&gt;DI108&amp;DK108)*($B$111&amp;$D$111&lt;&gt;DI108&amp;DK108)*($B$112&amp;$D$112&lt;&gt;DI108&amp;DK108)*($B$113&amp;$D$113&lt;&gt;DI108&amp;DK108)*($B$114&amp;$D$114&lt;&gt;DI108&amp;DK108)*($D$107&amp;$B$107&lt;&gt;DI108&amp;DK108)*($D$108&amp;$B$108&lt;&gt;DI108&amp;DK108)*($D$109&amp;$B$109&lt;&gt;DI108&amp;DK108)*($D$110&amp;$B$110&lt;&gt;DI108&amp;DK108)*($D$111&amp;$B$111&lt;&gt;DI108&amp;DK108)*($D$112&amp;$B$112&lt;&gt;DI108&amp;DK108)*($D$113&amp;$B$113&lt;&gt;DI108&amp;DK108)*($D$114&amp;$B$114&lt;&gt;DI108&amp;DK108)</f>
        <v>1</v>
      </c>
      <c r="DP133" s="335">
        <f t="shared" ref="DP133:DP139" si="1757">IFERROR(VLOOKUP(DI108,$B$107:$F$114,5,0),0)</f>
        <v>0</v>
      </c>
      <c r="DQ133" s="335">
        <f t="shared" ref="DQ133:DQ139" si="1758">IFERROR(VLOOKUP(DK108,$B$107:$F$114,5,0),0)</f>
        <v>0</v>
      </c>
      <c r="DR133" s="335">
        <f t="shared" ref="DR133:DR139" si="1759">IFERROR(VLOOKUP(DI108,$D$107:$G$114,4,0),0)</f>
        <v>0</v>
      </c>
      <c r="DS133" s="335">
        <f t="shared" ref="DS133:DS139" si="1760">IFERROR(VLOOKUP(DK108,$D$107:$G$114,4,0),0)</f>
        <v>0</v>
      </c>
      <c r="DT133" s="336"/>
      <c r="DV133" s="139"/>
      <c r="DW133" s="139"/>
      <c r="DX133" s="337">
        <f>IFERROR(VLOOKUP(DV122,$B$121:$F$122,5,0),0)</f>
        <v>0</v>
      </c>
      <c r="DY133" s="337">
        <f>IFERROR(VLOOKUP(DV122,$D$121:$G$122,4,0),0)</f>
        <v>0</v>
      </c>
      <c r="DZ133" s="337">
        <f>IFERROR(VLOOKUP(DX122,$B$121:$F$122,5,0),0)</f>
        <v>0</v>
      </c>
      <c r="EA133" s="337">
        <f>IFERROR(VLOOKUP(DX122,$D$121:$G$122,4,0),0)</f>
        <v>0</v>
      </c>
      <c r="EB133" s="335">
        <f t="shared" ref="EB133:EB139" si="1761">(EG108&lt;&gt;2)+($B$107&amp;$D$107&lt;&gt;DV108&amp;DX108)*($B$108&amp;$D$108&lt;&gt;DV108&amp;DX108)*($B$109&amp;$D$109&lt;&gt;DV108&amp;DX108)*($B$110&amp;$D$110&lt;&gt;DV108&amp;DX108)*($B$111&amp;$D$111&lt;&gt;DV108&amp;DX108)*($B$112&amp;$D$112&lt;&gt;DV108&amp;DX108)*($B$113&amp;$D$113&lt;&gt;DV108&amp;DX108)*($B$114&amp;$D$114&lt;&gt;DV108&amp;DX108)*($D$107&amp;$B$107&lt;&gt;DV108&amp;DX108)*($D$108&amp;$B$108&lt;&gt;DV108&amp;DX108)*($D$109&amp;$B$109&lt;&gt;DV108&amp;DX108)*($D$110&amp;$B$110&lt;&gt;DV108&amp;DX108)*($D$111&amp;$B$111&lt;&gt;DV108&amp;DX108)*($D$112&amp;$B$112&lt;&gt;DV108&amp;DX108)*($D$113&amp;$B$113&lt;&gt;DV108&amp;DX108)*($D$114&amp;$B$114&lt;&gt;DV108&amp;DX108)</f>
        <v>1</v>
      </c>
      <c r="EC133" s="335">
        <f t="shared" ref="EC133:EC139" si="1762">IFERROR(VLOOKUP(DV108,$B$107:$F$114,5,0),0)</f>
        <v>0</v>
      </c>
      <c r="ED133" s="335">
        <f t="shared" ref="ED133:ED139" si="1763">IFERROR(VLOOKUP(DX108,$B$107:$F$114,5,0),0)</f>
        <v>0</v>
      </c>
      <c r="EE133" s="335">
        <f t="shared" ref="EE133:EE139" si="1764">IFERROR(VLOOKUP(DV108,$D$107:$G$114,4,0),0)</f>
        <v>0</v>
      </c>
      <c r="EF133" s="335">
        <f t="shared" ref="EF133:EF139" si="1765">IFERROR(VLOOKUP(DX108,$D$107:$G$114,4,0),0)</f>
        <v>0</v>
      </c>
      <c r="EG133" s="336"/>
      <c r="EI133" s="139"/>
      <c r="EJ133" s="139"/>
      <c r="EK133" s="337">
        <f>IFERROR(VLOOKUP(EI122,$B$121:$F$122,5,0),0)</f>
        <v>0</v>
      </c>
      <c r="EL133" s="337">
        <f>IFERROR(VLOOKUP(EI122,$D$121:$G$122,4,0),0)</f>
        <v>0</v>
      </c>
      <c r="EM133" s="337">
        <f>IFERROR(VLOOKUP(EK122,$B$121:$F$122,5,0),0)</f>
        <v>0</v>
      </c>
      <c r="EN133" s="337">
        <f>IFERROR(VLOOKUP(EK122,$D$121:$G$122,4,0),0)</f>
        <v>0</v>
      </c>
      <c r="EO133" s="335">
        <f t="shared" ref="EO133:EO139" si="1766">(ET108&lt;&gt;2)+($B$107&amp;$D$107&lt;&gt;EI108&amp;EK108)*($B$108&amp;$D$108&lt;&gt;EI108&amp;EK108)*($B$109&amp;$D$109&lt;&gt;EI108&amp;EK108)*($B$110&amp;$D$110&lt;&gt;EI108&amp;EK108)*($B$111&amp;$D$111&lt;&gt;EI108&amp;EK108)*($B$112&amp;$D$112&lt;&gt;EI108&amp;EK108)*($B$113&amp;$D$113&lt;&gt;EI108&amp;EK108)*($B$114&amp;$D$114&lt;&gt;EI108&amp;EK108)*($D$107&amp;$B$107&lt;&gt;EI108&amp;EK108)*($D$108&amp;$B$108&lt;&gt;EI108&amp;EK108)*($D$109&amp;$B$109&lt;&gt;EI108&amp;EK108)*($D$110&amp;$B$110&lt;&gt;EI108&amp;EK108)*($D$111&amp;$B$111&lt;&gt;EI108&amp;EK108)*($D$112&amp;$B$112&lt;&gt;EI108&amp;EK108)*($D$113&amp;$B$113&lt;&gt;EI108&amp;EK108)*($D$114&amp;$B$114&lt;&gt;EI108&amp;EK108)</f>
        <v>1</v>
      </c>
      <c r="EP133" s="335">
        <f t="shared" ref="EP133:EP139" si="1767">IFERROR(VLOOKUP(EI108,$B$107:$F$114,5,0),0)</f>
        <v>0</v>
      </c>
      <c r="EQ133" s="335">
        <f t="shared" ref="EQ133:EQ139" si="1768">IFERROR(VLOOKUP(EK108,$B$107:$F$114,5,0),0)</f>
        <v>0</v>
      </c>
      <c r="ER133" s="335">
        <f t="shared" ref="ER133:ER139" si="1769">IFERROR(VLOOKUP(EI108,$D$107:$G$114,4,0),0)</f>
        <v>0</v>
      </c>
      <c r="ES133" s="335">
        <f t="shared" ref="ES133:ES139" si="1770">IFERROR(VLOOKUP(EK108,$D$107:$G$114,4,0),0)</f>
        <v>0</v>
      </c>
      <c r="ET133" s="336"/>
      <c r="EV133" s="139"/>
      <c r="EW133" s="139"/>
      <c r="EX133" s="337">
        <f>IFERROR(VLOOKUP(EV122,$B$121:$F$122,5,0),0)</f>
        <v>0</v>
      </c>
      <c r="EY133" s="337">
        <f>IFERROR(VLOOKUP(EV122,$D$121:$G$122,4,0),0)</f>
        <v>0</v>
      </c>
      <c r="EZ133" s="337">
        <f>IFERROR(VLOOKUP(EX122,$B$121:$F$122,5,0),0)</f>
        <v>0</v>
      </c>
      <c r="FA133" s="337">
        <f>IFERROR(VLOOKUP(EX122,$D$121:$G$122,4,0),0)</f>
        <v>0</v>
      </c>
      <c r="FB133" s="335">
        <f t="shared" ref="FB133:FB139" si="1771">(FG108&lt;&gt;2)+($B$107&amp;$D$107&lt;&gt;EV108&amp;EX108)*($B$108&amp;$D$108&lt;&gt;EV108&amp;EX108)*($B$109&amp;$D$109&lt;&gt;EV108&amp;EX108)*($B$110&amp;$D$110&lt;&gt;EV108&amp;EX108)*($B$111&amp;$D$111&lt;&gt;EV108&amp;EX108)*($B$112&amp;$D$112&lt;&gt;EV108&amp;EX108)*($B$113&amp;$D$113&lt;&gt;EV108&amp;EX108)*($B$114&amp;$D$114&lt;&gt;EV108&amp;EX108)*($D$107&amp;$B$107&lt;&gt;EV108&amp;EX108)*($D$108&amp;$B$108&lt;&gt;EV108&amp;EX108)*($D$109&amp;$B$109&lt;&gt;EV108&amp;EX108)*($D$110&amp;$B$110&lt;&gt;EV108&amp;EX108)*($D$111&amp;$B$111&lt;&gt;EV108&amp;EX108)*($D$112&amp;$B$112&lt;&gt;EV108&amp;EX108)*($D$113&amp;$B$113&lt;&gt;EV108&amp;EX108)*($D$114&amp;$B$114&lt;&gt;EV108&amp;EX108)</f>
        <v>1</v>
      </c>
      <c r="FC133" s="335">
        <f t="shared" ref="FC133:FC139" si="1772">IFERROR(VLOOKUP(EV108,$B$107:$F$114,5,0),0)</f>
        <v>0</v>
      </c>
      <c r="FD133" s="335">
        <f t="shared" ref="FD133:FD139" si="1773">IFERROR(VLOOKUP(EX108,$B$107:$F$114,5,0),0)</f>
        <v>0</v>
      </c>
      <c r="FE133" s="335">
        <f t="shared" ref="FE133:FE139" si="1774">IFERROR(VLOOKUP(EV108,$D$107:$G$114,4,0),0)</f>
        <v>0</v>
      </c>
      <c r="FF133" s="335">
        <f t="shared" ref="FF133:FF139" si="1775">IFERROR(VLOOKUP(EX108,$D$107:$G$114,4,0),0)</f>
        <v>0</v>
      </c>
      <c r="FG133" s="336"/>
      <c r="FI133" s="139"/>
      <c r="FJ133" s="139"/>
      <c r="FK133" s="337">
        <f>IFERROR(VLOOKUP(FI122,$B$121:$F$122,5,0),0)</f>
        <v>0</v>
      </c>
      <c r="FL133" s="337">
        <f>IFERROR(VLOOKUP(FI122,$D$121:$G$122,4,0),0)</f>
        <v>0</v>
      </c>
      <c r="FM133" s="337">
        <f>IFERROR(VLOOKUP(FK122,$B$121:$F$122,5,0),0)</f>
        <v>0</v>
      </c>
      <c r="FN133" s="337">
        <f>IFERROR(VLOOKUP(FK122,$D$121:$G$122,4,0),0)</f>
        <v>0</v>
      </c>
      <c r="FO133" s="335">
        <f t="shared" ref="FO133:FO139" si="1776">(FT108&lt;&gt;2)+($B$107&amp;$D$107&lt;&gt;FI108&amp;FK108)*($B$108&amp;$D$108&lt;&gt;FI108&amp;FK108)*($B$109&amp;$D$109&lt;&gt;FI108&amp;FK108)*($B$110&amp;$D$110&lt;&gt;FI108&amp;FK108)*($B$111&amp;$D$111&lt;&gt;FI108&amp;FK108)*($B$112&amp;$D$112&lt;&gt;FI108&amp;FK108)*($B$113&amp;$D$113&lt;&gt;FI108&amp;FK108)*($B$114&amp;$D$114&lt;&gt;FI108&amp;FK108)*($D$107&amp;$B$107&lt;&gt;FI108&amp;FK108)*($D$108&amp;$B$108&lt;&gt;FI108&amp;FK108)*($D$109&amp;$B$109&lt;&gt;FI108&amp;FK108)*($D$110&amp;$B$110&lt;&gt;FI108&amp;FK108)*($D$111&amp;$B$111&lt;&gt;FI108&amp;FK108)*($D$112&amp;$B$112&lt;&gt;FI108&amp;FK108)*($D$113&amp;$B$113&lt;&gt;FI108&amp;FK108)*($D$114&amp;$B$114&lt;&gt;FI108&amp;FK108)</f>
        <v>1</v>
      </c>
      <c r="FP133" s="335">
        <f t="shared" ref="FP133:FP139" si="1777">IFERROR(VLOOKUP(FI108,$B$107:$F$114,5,0),0)</f>
        <v>0</v>
      </c>
      <c r="FQ133" s="335">
        <f t="shared" ref="FQ133:FQ139" si="1778">IFERROR(VLOOKUP(FK108,$B$107:$F$114,5,0),0)</f>
        <v>0</v>
      </c>
      <c r="FR133" s="335">
        <f t="shared" ref="FR133:FR139" si="1779">IFERROR(VLOOKUP(FI108,$D$107:$G$114,4,0),0)</f>
        <v>0</v>
      </c>
      <c r="FS133" s="335">
        <f t="shared" ref="FS133:FS139" si="1780">IFERROR(VLOOKUP(FK108,$D$107:$G$114,4,0),0)</f>
        <v>0</v>
      </c>
      <c r="FT133" s="336"/>
      <c r="FV133" s="139"/>
      <c r="FW133" s="139"/>
      <c r="FX133" s="337">
        <f>IFERROR(VLOOKUP(FV122,$B$121:$F$122,5,0),0)</f>
        <v>0</v>
      </c>
      <c r="FY133" s="337">
        <f>IFERROR(VLOOKUP(FV122,$D$121:$G$122,4,0),0)</f>
        <v>0</v>
      </c>
      <c r="FZ133" s="337">
        <f>IFERROR(VLOOKUP(FX122,$B$121:$F$122,5,0),0)</f>
        <v>0</v>
      </c>
      <c r="GA133" s="337">
        <f>IFERROR(VLOOKUP(FX122,$D$121:$G$122,4,0),0)</f>
        <v>0</v>
      </c>
      <c r="GB133" s="335">
        <f t="shared" ref="GB133:GB139" si="1781">(GG108&lt;&gt;2)+($B$107&amp;$D$107&lt;&gt;FV108&amp;FX108)*($B$108&amp;$D$108&lt;&gt;FV108&amp;FX108)*($B$109&amp;$D$109&lt;&gt;FV108&amp;FX108)*($B$110&amp;$D$110&lt;&gt;FV108&amp;FX108)*($B$111&amp;$D$111&lt;&gt;FV108&amp;FX108)*($B$112&amp;$D$112&lt;&gt;FV108&amp;FX108)*($B$113&amp;$D$113&lt;&gt;FV108&amp;FX108)*($B$114&amp;$D$114&lt;&gt;FV108&amp;FX108)*($D$107&amp;$B$107&lt;&gt;FV108&amp;FX108)*($D$108&amp;$B$108&lt;&gt;FV108&amp;FX108)*($D$109&amp;$B$109&lt;&gt;FV108&amp;FX108)*($D$110&amp;$B$110&lt;&gt;FV108&amp;FX108)*($D$111&amp;$B$111&lt;&gt;FV108&amp;FX108)*($D$112&amp;$B$112&lt;&gt;FV108&amp;FX108)*($D$113&amp;$B$113&lt;&gt;FV108&amp;FX108)*($D$114&amp;$B$114&lt;&gt;FV108&amp;FX108)</f>
        <v>1</v>
      </c>
      <c r="GC133" s="335">
        <f t="shared" ref="GC133:GC139" si="1782">IFERROR(VLOOKUP(FV108,$B$107:$F$114,5,0),0)</f>
        <v>0</v>
      </c>
      <c r="GD133" s="335">
        <f t="shared" ref="GD133:GD139" si="1783">IFERROR(VLOOKUP(FX108,$B$107:$F$114,5,0),0)</f>
        <v>0</v>
      </c>
      <c r="GE133" s="335">
        <f t="shared" ref="GE133:GE139" si="1784">IFERROR(VLOOKUP(FV108,$D$107:$G$114,4,0),0)</f>
        <v>0</v>
      </c>
      <c r="GF133" s="335">
        <f t="shared" ref="GF133:GF139" si="1785">IFERROR(VLOOKUP(FX108,$D$107:$G$114,4,0),0)</f>
        <v>0</v>
      </c>
      <c r="GG133" s="336"/>
      <c r="GI133" s="139"/>
      <c r="GJ133" s="139"/>
      <c r="GK133" s="337">
        <f>IFERROR(VLOOKUP(GI122,$B$121:$F$122,5,0),0)</f>
        <v>0</v>
      </c>
      <c r="GL133" s="337">
        <f>IFERROR(VLOOKUP(GI122,$D$121:$G$122,4,0),0)</f>
        <v>0</v>
      </c>
      <c r="GM133" s="337">
        <f>IFERROR(VLOOKUP(GK122,$B$121:$F$122,5,0),0)</f>
        <v>0</v>
      </c>
      <c r="GN133" s="337">
        <f>IFERROR(VLOOKUP(GK122,$D$121:$G$122,4,0),0)</f>
        <v>0</v>
      </c>
      <c r="GO133" s="335">
        <f t="shared" ref="GO133:GO139" si="1786">(GT108&lt;&gt;2)+($B$107&amp;$D$107&lt;&gt;GI108&amp;GK108)*($B$108&amp;$D$108&lt;&gt;GI108&amp;GK108)*($B$109&amp;$D$109&lt;&gt;GI108&amp;GK108)*($B$110&amp;$D$110&lt;&gt;GI108&amp;GK108)*($B$111&amp;$D$111&lt;&gt;GI108&amp;GK108)*($B$112&amp;$D$112&lt;&gt;GI108&amp;GK108)*($B$113&amp;$D$113&lt;&gt;GI108&amp;GK108)*($B$114&amp;$D$114&lt;&gt;GI108&amp;GK108)*($D$107&amp;$B$107&lt;&gt;GI108&amp;GK108)*($D$108&amp;$B$108&lt;&gt;GI108&amp;GK108)*($D$109&amp;$B$109&lt;&gt;GI108&amp;GK108)*($D$110&amp;$B$110&lt;&gt;GI108&amp;GK108)*($D$111&amp;$B$111&lt;&gt;GI108&amp;GK108)*($D$112&amp;$B$112&lt;&gt;GI108&amp;GK108)*($D$113&amp;$B$113&lt;&gt;GI108&amp;GK108)*($D$114&amp;$B$114&lt;&gt;GI108&amp;GK108)</f>
        <v>1</v>
      </c>
      <c r="GP133" s="335">
        <f t="shared" ref="GP133:GP139" si="1787">IFERROR(VLOOKUP(GI108,$B$107:$F$114,5,0),0)</f>
        <v>0</v>
      </c>
      <c r="GQ133" s="335">
        <f t="shared" ref="GQ133:GQ139" si="1788">IFERROR(VLOOKUP(GK108,$B$107:$F$114,5,0),0)</f>
        <v>0</v>
      </c>
      <c r="GR133" s="335">
        <f t="shared" ref="GR133:GR139" si="1789">IFERROR(VLOOKUP(GI108,$D$107:$G$114,4,0),0)</f>
        <v>0</v>
      </c>
      <c r="GS133" s="335">
        <f t="shared" ref="GS133:GS139" si="1790">IFERROR(VLOOKUP(GK108,$D$107:$G$114,4,0),0)</f>
        <v>0</v>
      </c>
      <c r="GT133" s="336"/>
      <c r="GV133" s="139"/>
      <c r="GW133" s="139"/>
      <c r="GX133" s="337">
        <f>IFERROR(VLOOKUP(GV122,$B$121:$F$122,5,0),0)</f>
        <v>0</v>
      </c>
      <c r="GY133" s="337">
        <f>IFERROR(VLOOKUP(GV122,$D$121:$G$122,4,0),0)</f>
        <v>0</v>
      </c>
      <c r="GZ133" s="337">
        <f>IFERROR(VLOOKUP(GX122,$B$121:$F$122,5,0),0)</f>
        <v>0</v>
      </c>
      <c r="HA133" s="337">
        <f>IFERROR(VLOOKUP(GX122,$D$121:$G$122,4,0),0)</f>
        <v>0</v>
      </c>
      <c r="HB133" s="335">
        <f t="shared" ref="HB133:HB139" si="1791">(HG108&lt;&gt;2)+($B$107&amp;$D$107&lt;&gt;GV108&amp;GX108)*($B$108&amp;$D$108&lt;&gt;GV108&amp;GX108)*($B$109&amp;$D$109&lt;&gt;GV108&amp;GX108)*($B$110&amp;$D$110&lt;&gt;GV108&amp;GX108)*($B$111&amp;$D$111&lt;&gt;GV108&amp;GX108)*($B$112&amp;$D$112&lt;&gt;GV108&amp;GX108)*($B$113&amp;$D$113&lt;&gt;GV108&amp;GX108)*($B$114&amp;$D$114&lt;&gt;GV108&amp;GX108)*($D$107&amp;$B$107&lt;&gt;GV108&amp;GX108)*($D$108&amp;$B$108&lt;&gt;GV108&amp;GX108)*($D$109&amp;$B$109&lt;&gt;GV108&amp;GX108)*($D$110&amp;$B$110&lt;&gt;GV108&amp;GX108)*($D$111&amp;$B$111&lt;&gt;GV108&amp;GX108)*($D$112&amp;$B$112&lt;&gt;GV108&amp;GX108)*($D$113&amp;$B$113&lt;&gt;GV108&amp;GX108)*($D$114&amp;$B$114&lt;&gt;GV108&amp;GX108)</f>
        <v>1</v>
      </c>
      <c r="HC133" s="335">
        <f t="shared" ref="HC133:HC139" si="1792">IFERROR(VLOOKUP(GV108,$B$107:$F$114,5,0),0)</f>
        <v>0</v>
      </c>
      <c r="HD133" s="335">
        <f t="shared" ref="HD133:HD139" si="1793">IFERROR(VLOOKUP(GX108,$B$107:$F$114,5,0),0)</f>
        <v>0</v>
      </c>
      <c r="HE133" s="335">
        <f t="shared" ref="HE133:HE139" si="1794">IFERROR(VLOOKUP(GV108,$D$107:$G$114,4,0),0)</f>
        <v>0</v>
      </c>
      <c r="HF133" s="335">
        <f t="shared" ref="HF133:HF139" si="1795">IFERROR(VLOOKUP(GX108,$D$107:$G$114,4,0),0)</f>
        <v>0</v>
      </c>
      <c r="HG133" s="336"/>
      <c r="HI133" s="139"/>
      <c r="HJ133" s="139"/>
      <c r="HK133" s="337">
        <f>IFERROR(VLOOKUP(HI122,$B$121:$F$122,5,0),0)</f>
        <v>0</v>
      </c>
      <c r="HL133" s="337">
        <f>IFERROR(VLOOKUP(HI122,$D$121:$G$122,4,0),0)</f>
        <v>0</v>
      </c>
      <c r="HM133" s="337">
        <f>IFERROR(VLOOKUP(HK122,$B$121:$F$122,5,0),0)</f>
        <v>0</v>
      </c>
      <c r="HN133" s="337">
        <f>IFERROR(VLOOKUP(HK122,$D$121:$G$122,4,0),0)</f>
        <v>0</v>
      </c>
      <c r="HO133" s="335">
        <f t="shared" ref="HO133:HO139" si="1796">(HT108&lt;&gt;2)+($B$107&amp;$D$107&lt;&gt;HI108&amp;HK108)*($B$108&amp;$D$108&lt;&gt;HI108&amp;HK108)*($B$109&amp;$D$109&lt;&gt;HI108&amp;HK108)*($B$110&amp;$D$110&lt;&gt;HI108&amp;HK108)*($B$111&amp;$D$111&lt;&gt;HI108&amp;HK108)*($B$112&amp;$D$112&lt;&gt;HI108&amp;HK108)*($B$113&amp;$D$113&lt;&gt;HI108&amp;HK108)*($B$114&amp;$D$114&lt;&gt;HI108&amp;HK108)*($D$107&amp;$B$107&lt;&gt;HI108&amp;HK108)*($D$108&amp;$B$108&lt;&gt;HI108&amp;HK108)*($D$109&amp;$B$109&lt;&gt;HI108&amp;HK108)*($D$110&amp;$B$110&lt;&gt;HI108&amp;HK108)*($D$111&amp;$B$111&lt;&gt;HI108&amp;HK108)*($D$112&amp;$B$112&lt;&gt;HI108&amp;HK108)*($D$113&amp;$B$113&lt;&gt;HI108&amp;HK108)*($D$114&amp;$B$114&lt;&gt;HI108&amp;HK108)</f>
        <v>1</v>
      </c>
      <c r="HP133" s="335">
        <f t="shared" ref="HP133:HP139" si="1797">IFERROR(VLOOKUP(HI108,$B$107:$F$114,5,0),0)</f>
        <v>0</v>
      </c>
      <c r="HQ133" s="335">
        <f t="shared" ref="HQ133:HQ139" si="1798">IFERROR(VLOOKUP(HK108,$B$107:$F$114,5,0),0)</f>
        <v>0</v>
      </c>
      <c r="HR133" s="335">
        <f t="shared" ref="HR133:HR139" si="1799">IFERROR(VLOOKUP(HI108,$D$107:$G$114,4,0),0)</f>
        <v>0</v>
      </c>
      <c r="HS133" s="335">
        <f t="shared" ref="HS133:HS139" si="1800">IFERROR(VLOOKUP(HK108,$D$107:$G$114,4,0),0)</f>
        <v>0</v>
      </c>
      <c r="HT133" s="336"/>
      <c r="HV133" s="139"/>
      <c r="HW133" s="139"/>
      <c r="HX133" s="337">
        <f>IFERROR(VLOOKUP(HV122,$B$121:$F$122,5,0),0)</f>
        <v>0</v>
      </c>
      <c r="HY133" s="337">
        <f>IFERROR(VLOOKUP(HV122,$D$121:$G$122,4,0),0)</f>
        <v>0</v>
      </c>
      <c r="HZ133" s="337">
        <f>IFERROR(VLOOKUP(HX122,$B$121:$F$122,5,0),0)</f>
        <v>0</v>
      </c>
      <c r="IA133" s="337">
        <f>IFERROR(VLOOKUP(HX122,$D$121:$G$122,4,0),0)</f>
        <v>0</v>
      </c>
      <c r="IB133" s="335">
        <f t="shared" ref="IB133:IB139" si="1801">(IG108&lt;&gt;2)+($B$107&amp;$D$107&lt;&gt;HV108&amp;HX108)*($B$108&amp;$D$108&lt;&gt;HV108&amp;HX108)*($B$109&amp;$D$109&lt;&gt;HV108&amp;HX108)*($B$110&amp;$D$110&lt;&gt;HV108&amp;HX108)*($B$111&amp;$D$111&lt;&gt;HV108&amp;HX108)*($B$112&amp;$D$112&lt;&gt;HV108&amp;HX108)*($B$113&amp;$D$113&lt;&gt;HV108&amp;HX108)*($B$114&amp;$D$114&lt;&gt;HV108&amp;HX108)*($D$107&amp;$B$107&lt;&gt;HV108&amp;HX108)*($D$108&amp;$B$108&lt;&gt;HV108&amp;HX108)*($D$109&amp;$B$109&lt;&gt;HV108&amp;HX108)*($D$110&amp;$B$110&lt;&gt;HV108&amp;HX108)*($D$111&amp;$B$111&lt;&gt;HV108&amp;HX108)*($D$112&amp;$B$112&lt;&gt;HV108&amp;HX108)*($D$113&amp;$B$113&lt;&gt;HV108&amp;HX108)*($D$114&amp;$B$114&lt;&gt;HV108&amp;HX108)</f>
        <v>1</v>
      </c>
      <c r="IC133" s="335">
        <f t="shared" ref="IC133:IC139" si="1802">IFERROR(VLOOKUP(HV108,$B$107:$F$114,5,0),0)</f>
        <v>0</v>
      </c>
      <c r="ID133" s="335">
        <f t="shared" ref="ID133:ID139" si="1803">IFERROR(VLOOKUP(HX108,$B$107:$F$114,5,0),0)</f>
        <v>0</v>
      </c>
      <c r="IE133" s="335">
        <f t="shared" ref="IE133:IE139" si="1804">IFERROR(VLOOKUP(HV108,$D$107:$G$114,4,0),0)</f>
        <v>0</v>
      </c>
      <c r="IF133" s="335">
        <f t="shared" ref="IF133:IF139" si="1805">IFERROR(VLOOKUP(HX108,$D$107:$G$114,4,0),0)</f>
        <v>0</v>
      </c>
      <c r="IG133" s="336"/>
      <c r="II133" s="139"/>
      <c r="IJ133" s="139"/>
      <c r="IK133" s="337">
        <f>IFERROR(VLOOKUP(II122,$B$121:$F$122,5,0),0)</f>
        <v>0</v>
      </c>
      <c r="IL133" s="337">
        <f>IFERROR(VLOOKUP(II122,$D$121:$G$122,4,0),0)</f>
        <v>0</v>
      </c>
      <c r="IM133" s="337">
        <f>IFERROR(VLOOKUP(IK122,$B$121:$F$122,5,0),0)</f>
        <v>0</v>
      </c>
      <c r="IN133" s="337">
        <f>IFERROR(VLOOKUP(IK122,$D$121:$G$122,4,0),0)</f>
        <v>0</v>
      </c>
      <c r="IO133" s="335">
        <f t="shared" ref="IO133:IO139" si="1806">(IT108&lt;&gt;2)+($B$107&amp;$D$107&lt;&gt;II108&amp;IK108)*($B$108&amp;$D$108&lt;&gt;II108&amp;IK108)*($B$109&amp;$D$109&lt;&gt;II108&amp;IK108)*($B$110&amp;$D$110&lt;&gt;II108&amp;IK108)*($B$111&amp;$D$111&lt;&gt;II108&amp;IK108)*($B$112&amp;$D$112&lt;&gt;II108&amp;IK108)*($B$113&amp;$D$113&lt;&gt;II108&amp;IK108)*($B$114&amp;$D$114&lt;&gt;II108&amp;IK108)*($D$107&amp;$B$107&lt;&gt;II108&amp;IK108)*($D$108&amp;$B$108&lt;&gt;II108&amp;IK108)*($D$109&amp;$B$109&lt;&gt;II108&amp;IK108)*($D$110&amp;$B$110&lt;&gt;II108&amp;IK108)*($D$111&amp;$B$111&lt;&gt;II108&amp;IK108)*($D$112&amp;$B$112&lt;&gt;II108&amp;IK108)*($D$113&amp;$B$113&lt;&gt;II108&amp;IK108)*($D$114&amp;$B$114&lt;&gt;II108&amp;IK108)</f>
        <v>1</v>
      </c>
      <c r="IP133" s="335">
        <f t="shared" ref="IP133:IP139" si="1807">IFERROR(VLOOKUP(II108,$B$107:$F$114,5,0),0)</f>
        <v>0</v>
      </c>
      <c r="IQ133" s="335">
        <f t="shared" ref="IQ133:IQ139" si="1808">IFERROR(VLOOKUP(IK108,$B$107:$F$114,5,0),0)</f>
        <v>0</v>
      </c>
      <c r="IR133" s="335">
        <f t="shared" ref="IR133:IR139" si="1809">IFERROR(VLOOKUP(II108,$D$107:$G$114,4,0),0)</f>
        <v>0</v>
      </c>
      <c r="IS133" s="335">
        <f t="shared" ref="IS133:IS139" si="1810">IFERROR(VLOOKUP(IK108,$D$107:$G$114,4,0),0)</f>
        <v>0</v>
      </c>
      <c r="IT133" s="336"/>
      <c r="IV133" s="139"/>
      <c r="IW133" s="139"/>
      <c r="IX133" s="337">
        <f>IFERROR(VLOOKUP(IV122,$B$121:$F$122,5,0),0)</f>
        <v>0</v>
      </c>
      <c r="IY133" s="337">
        <f>IFERROR(VLOOKUP(IV122,$D$121:$G$122,4,0),0)</f>
        <v>0</v>
      </c>
      <c r="IZ133" s="337">
        <f>IFERROR(VLOOKUP(IX122,$B$121:$F$122,5,0),0)</f>
        <v>0</v>
      </c>
      <c r="JA133" s="337">
        <f>IFERROR(VLOOKUP(IX122,$D$121:$G$122,4,0),0)</f>
        <v>0</v>
      </c>
      <c r="JB133" s="335">
        <f t="shared" ref="JB133:JB139" si="1811">(JG108&lt;&gt;2)+($B$107&amp;$D$107&lt;&gt;IV108&amp;IX108)*($B$108&amp;$D$108&lt;&gt;IV108&amp;IX108)*($B$109&amp;$D$109&lt;&gt;IV108&amp;IX108)*($B$110&amp;$D$110&lt;&gt;IV108&amp;IX108)*($B$111&amp;$D$111&lt;&gt;IV108&amp;IX108)*($B$112&amp;$D$112&lt;&gt;IV108&amp;IX108)*($B$113&amp;$D$113&lt;&gt;IV108&amp;IX108)*($B$114&amp;$D$114&lt;&gt;IV108&amp;IX108)*($D$107&amp;$B$107&lt;&gt;IV108&amp;IX108)*($D$108&amp;$B$108&lt;&gt;IV108&amp;IX108)*($D$109&amp;$B$109&lt;&gt;IV108&amp;IX108)*($D$110&amp;$B$110&lt;&gt;IV108&amp;IX108)*($D$111&amp;$B$111&lt;&gt;IV108&amp;IX108)*($D$112&amp;$B$112&lt;&gt;IV108&amp;IX108)*($D$113&amp;$B$113&lt;&gt;IV108&amp;IX108)*($D$114&amp;$B$114&lt;&gt;IV108&amp;IX108)</f>
        <v>1</v>
      </c>
      <c r="JC133" s="335">
        <f t="shared" ref="JC133:JC139" si="1812">IFERROR(VLOOKUP(IV108,$B$107:$F$114,5,0),0)</f>
        <v>0</v>
      </c>
      <c r="JD133" s="335">
        <f t="shared" ref="JD133:JD139" si="1813">IFERROR(VLOOKUP(IX108,$B$107:$F$114,5,0),0)</f>
        <v>0</v>
      </c>
      <c r="JE133" s="335">
        <f t="shared" ref="JE133:JE139" si="1814">IFERROR(VLOOKUP(IV108,$D$107:$G$114,4,0),0)</f>
        <v>0</v>
      </c>
      <c r="JF133" s="335">
        <f t="shared" ref="JF133:JF139" si="1815">IFERROR(VLOOKUP(IX108,$D$107:$G$114,4,0),0)</f>
        <v>0</v>
      </c>
      <c r="JG133" s="336"/>
      <c r="JI133" s="139"/>
      <c r="JJ133" s="139"/>
      <c r="JK133" s="337">
        <f>IFERROR(VLOOKUP(JI122,$B$121:$F$122,5,0),0)</f>
        <v>0</v>
      </c>
      <c r="JL133" s="337">
        <f>IFERROR(VLOOKUP(JI122,$D$121:$G$122,4,0),0)</f>
        <v>0</v>
      </c>
      <c r="JM133" s="337">
        <f>IFERROR(VLOOKUP(JK122,$B$121:$F$122,5,0),0)</f>
        <v>0</v>
      </c>
      <c r="JN133" s="337">
        <f>IFERROR(VLOOKUP(JK122,$D$121:$G$122,4,0),0)</f>
        <v>0</v>
      </c>
      <c r="JO133" s="335">
        <f t="shared" ref="JO133:JO139" si="1816">(JT108&lt;&gt;2)+($B$107&amp;$D$107&lt;&gt;JI108&amp;JK108)*($B$108&amp;$D$108&lt;&gt;JI108&amp;JK108)*($B$109&amp;$D$109&lt;&gt;JI108&amp;JK108)*($B$110&amp;$D$110&lt;&gt;JI108&amp;JK108)*($B$111&amp;$D$111&lt;&gt;JI108&amp;JK108)*($B$112&amp;$D$112&lt;&gt;JI108&amp;JK108)*($B$113&amp;$D$113&lt;&gt;JI108&amp;JK108)*($B$114&amp;$D$114&lt;&gt;JI108&amp;JK108)*($D$107&amp;$B$107&lt;&gt;JI108&amp;JK108)*($D$108&amp;$B$108&lt;&gt;JI108&amp;JK108)*($D$109&amp;$B$109&lt;&gt;JI108&amp;JK108)*($D$110&amp;$B$110&lt;&gt;JI108&amp;JK108)*($D$111&amp;$B$111&lt;&gt;JI108&amp;JK108)*($D$112&amp;$B$112&lt;&gt;JI108&amp;JK108)*($D$113&amp;$B$113&lt;&gt;JI108&amp;JK108)*($D$114&amp;$B$114&lt;&gt;JI108&amp;JK108)</f>
        <v>1</v>
      </c>
      <c r="JP133" s="335">
        <f t="shared" ref="JP133:JP139" si="1817">IFERROR(VLOOKUP(JI108,$B$107:$F$114,5,0),0)</f>
        <v>0</v>
      </c>
      <c r="JQ133" s="335">
        <f t="shared" ref="JQ133:JQ139" si="1818">IFERROR(VLOOKUP(JK108,$B$107:$F$114,5,0),0)</f>
        <v>0</v>
      </c>
      <c r="JR133" s="335">
        <f t="shared" ref="JR133:JR139" si="1819">IFERROR(VLOOKUP(JI108,$D$107:$G$114,4,0),0)</f>
        <v>0</v>
      </c>
      <c r="JS133" s="335">
        <f t="shared" ref="JS133:JS139" si="1820">IFERROR(VLOOKUP(JK108,$D$107:$G$114,4,0),0)</f>
        <v>0</v>
      </c>
      <c r="JT133" s="336"/>
      <c r="JV133" s="139"/>
      <c r="JW133" s="139"/>
      <c r="JX133" s="337">
        <f>IFERROR(VLOOKUP(JV122,$B$121:$F$122,5,0),0)</f>
        <v>0</v>
      </c>
      <c r="JY133" s="337">
        <f>IFERROR(VLOOKUP(JV122,$D$121:$G$122,4,0),0)</f>
        <v>0</v>
      </c>
      <c r="JZ133" s="337">
        <f>IFERROR(VLOOKUP(JX122,$B$121:$F$122,5,0),0)</f>
        <v>0</v>
      </c>
      <c r="KA133" s="337">
        <f>IFERROR(VLOOKUP(JX122,$D$121:$G$122,4,0),0)</f>
        <v>0</v>
      </c>
      <c r="KB133" s="335">
        <f t="shared" ref="KB133:KB139" si="1821">(KG108&lt;&gt;2)+($B$107&amp;$D$107&lt;&gt;JV108&amp;JX108)*($B$108&amp;$D$108&lt;&gt;JV108&amp;JX108)*($B$109&amp;$D$109&lt;&gt;JV108&amp;JX108)*($B$110&amp;$D$110&lt;&gt;JV108&amp;JX108)*($B$111&amp;$D$111&lt;&gt;JV108&amp;JX108)*($B$112&amp;$D$112&lt;&gt;JV108&amp;JX108)*($B$113&amp;$D$113&lt;&gt;JV108&amp;JX108)*($B$114&amp;$D$114&lt;&gt;JV108&amp;JX108)*($D$107&amp;$B$107&lt;&gt;JV108&amp;JX108)*($D$108&amp;$B$108&lt;&gt;JV108&amp;JX108)*($D$109&amp;$B$109&lt;&gt;JV108&amp;JX108)*($D$110&amp;$B$110&lt;&gt;JV108&amp;JX108)*($D$111&amp;$B$111&lt;&gt;JV108&amp;JX108)*($D$112&amp;$B$112&lt;&gt;JV108&amp;JX108)*($D$113&amp;$B$113&lt;&gt;JV108&amp;JX108)*($D$114&amp;$B$114&lt;&gt;JV108&amp;JX108)</f>
        <v>1</v>
      </c>
      <c r="KC133" s="335">
        <f t="shared" ref="KC133:KC139" si="1822">IFERROR(VLOOKUP(JV108,$B$107:$F$114,5,0),0)</f>
        <v>0</v>
      </c>
      <c r="KD133" s="335">
        <f t="shared" ref="KD133:KD139" si="1823">IFERROR(VLOOKUP(JX108,$B$107:$F$114,5,0),0)</f>
        <v>0</v>
      </c>
      <c r="KE133" s="335">
        <f t="shared" ref="KE133:KE139" si="1824">IFERROR(VLOOKUP(JV108,$D$107:$G$114,4,0),0)</f>
        <v>0</v>
      </c>
      <c r="KF133" s="335">
        <f t="shared" ref="KF133:KF139" si="1825">IFERROR(VLOOKUP(JX108,$D$107:$G$114,4,0),0)</f>
        <v>0</v>
      </c>
      <c r="KG133" s="336"/>
      <c r="KI133" s="139"/>
      <c r="KJ133" s="139"/>
      <c r="KK133" s="337">
        <f>IFERROR(VLOOKUP(KI122,$B$121:$F$122,5,0),0)</f>
        <v>0</v>
      </c>
      <c r="KL133" s="337">
        <f>IFERROR(VLOOKUP(KI122,$D$121:$G$122,4,0),0)</f>
        <v>0</v>
      </c>
      <c r="KM133" s="337">
        <f>IFERROR(VLOOKUP(KK122,$B$121:$F$122,5,0),0)</f>
        <v>0</v>
      </c>
      <c r="KN133" s="337">
        <f>IFERROR(VLOOKUP(KK122,$D$121:$G$122,4,0),0)</f>
        <v>0</v>
      </c>
      <c r="KO133" s="335">
        <f t="shared" ref="KO133:KO139" si="1826">(KT108&lt;&gt;2)+($B$107&amp;$D$107&lt;&gt;KI108&amp;KK108)*($B$108&amp;$D$108&lt;&gt;KI108&amp;KK108)*($B$109&amp;$D$109&lt;&gt;KI108&amp;KK108)*($B$110&amp;$D$110&lt;&gt;KI108&amp;KK108)*($B$111&amp;$D$111&lt;&gt;KI108&amp;KK108)*($B$112&amp;$D$112&lt;&gt;KI108&amp;KK108)*($B$113&amp;$D$113&lt;&gt;KI108&amp;KK108)*($B$114&amp;$D$114&lt;&gt;KI108&amp;KK108)*($D$107&amp;$B$107&lt;&gt;KI108&amp;KK108)*($D$108&amp;$B$108&lt;&gt;KI108&amp;KK108)*($D$109&amp;$B$109&lt;&gt;KI108&amp;KK108)*($D$110&amp;$B$110&lt;&gt;KI108&amp;KK108)*($D$111&amp;$B$111&lt;&gt;KI108&amp;KK108)*($D$112&amp;$B$112&lt;&gt;KI108&amp;KK108)*($D$113&amp;$B$113&lt;&gt;KI108&amp;KK108)*($D$114&amp;$B$114&lt;&gt;KI108&amp;KK108)</f>
        <v>1</v>
      </c>
      <c r="KP133" s="335">
        <f t="shared" ref="KP133:KP139" si="1827">IFERROR(VLOOKUP(KI108,$B$107:$F$114,5,0),0)</f>
        <v>0</v>
      </c>
      <c r="KQ133" s="335">
        <f t="shared" ref="KQ133:KQ139" si="1828">IFERROR(VLOOKUP(KK108,$B$107:$F$114,5,0),0)</f>
        <v>0</v>
      </c>
      <c r="KR133" s="335">
        <f t="shared" ref="KR133:KR139" si="1829">IFERROR(VLOOKUP(KI108,$D$107:$G$114,4,0),0)</f>
        <v>0</v>
      </c>
      <c r="KS133" s="335">
        <f t="shared" ref="KS133:KS139" si="1830">IFERROR(VLOOKUP(KK108,$D$107:$G$114,4,0),0)</f>
        <v>0</v>
      </c>
      <c r="KT133" s="336"/>
      <c r="KV133" s="139"/>
      <c r="KW133" s="139"/>
      <c r="KX133" s="337">
        <f>IFERROR(VLOOKUP(KV122,$B$121:$F$122,5,0),0)</f>
        <v>0</v>
      </c>
      <c r="KY133" s="337">
        <f>IFERROR(VLOOKUP(KV122,$D$121:$G$122,4,0),0)</f>
        <v>0</v>
      </c>
      <c r="KZ133" s="337">
        <f>IFERROR(VLOOKUP(KX122,$B$121:$F$122,5,0),0)</f>
        <v>0</v>
      </c>
      <c r="LA133" s="337">
        <f>IFERROR(VLOOKUP(KX122,$D$121:$G$122,4,0),0)</f>
        <v>0</v>
      </c>
      <c r="LB133" s="335">
        <f t="shared" ref="LB133:LB139" si="1831">(LG108&lt;&gt;2)+($B$107&amp;$D$107&lt;&gt;KV108&amp;KX108)*($B$108&amp;$D$108&lt;&gt;KV108&amp;KX108)*($B$109&amp;$D$109&lt;&gt;KV108&amp;KX108)*($B$110&amp;$D$110&lt;&gt;KV108&amp;KX108)*($B$111&amp;$D$111&lt;&gt;KV108&amp;KX108)*($B$112&amp;$D$112&lt;&gt;KV108&amp;KX108)*($B$113&amp;$D$113&lt;&gt;KV108&amp;KX108)*($B$114&amp;$D$114&lt;&gt;KV108&amp;KX108)*($D$107&amp;$B$107&lt;&gt;KV108&amp;KX108)*($D$108&amp;$B$108&lt;&gt;KV108&amp;KX108)*($D$109&amp;$B$109&lt;&gt;KV108&amp;KX108)*($D$110&amp;$B$110&lt;&gt;KV108&amp;KX108)*($D$111&amp;$B$111&lt;&gt;KV108&amp;KX108)*($D$112&amp;$B$112&lt;&gt;KV108&amp;KX108)*($D$113&amp;$B$113&lt;&gt;KV108&amp;KX108)*($D$114&amp;$B$114&lt;&gt;KV108&amp;KX108)</f>
        <v>1</v>
      </c>
      <c r="LC133" s="335">
        <f t="shared" ref="LC133:LC139" si="1832">IFERROR(VLOOKUP(KV108,$B$107:$F$114,5,0),0)</f>
        <v>0</v>
      </c>
      <c r="LD133" s="335">
        <f t="shared" ref="LD133:LD139" si="1833">IFERROR(VLOOKUP(KX108,$B$107:$F$114,5,0),0)</f>
        <v>0</v>
      </c>
      <c r="LE133" s="335">
        <f t="shared" ref="LE133:LE139" si="1834">IFERROR(VLOOKUP(KV108,$D$107:$G$114,4,0),0)</f>
        <v>0</v>
      </c>
      <c r="LF133" s="335">
        <f t="shared" ref="LF133:LF139" si="1835">IFERROR(VLOOKUP(KX108,$D$107:$G$114,4,0),0)</f>
        <v>0</v>
      </c>
      <c r="LG133" s="336"/>
      <c r="LI133" s="139"/>
      <c r="LJ133" s="139"/>
      <c r="LK133" s="337">
        <f>IFERROR(VLOOKUP(LI122,$B$121:$F$122,5,0),0)</f>
        <v>0</v>
      </c>
      <c r="LL133" s="337">
        <f>IFERROR(VLOOKUP(LI122,$D$121:$G$122,4,0),0)</f>
        <v>0</v>
      </c>
      <c r="LM133" s="337">
        <f>IFERROR(VLOOKUP(LK122,$B$121:$F$122,5,0),0)</f>
        <v>0</v>
      </c>
      <c r="LN133" s="337">
        <f>IFERROR(VLOOKUP(LK122,$D$121:$G$122,4,0),0)</f>
        <v>0</v>
      </c>
      <c r="LO133" s="335">
        <f t="shared" ref="LO133:LO139" si="1836">(LT108&lt;&gt;2)+($B$107&amp;$D$107&lt;&gt;LI108&amp;LK108)*($B$108&amp;$D$108&lt;&gt;LI108&amp;LK108)*($B$109&amp;$D$109&lt;&gt;LI108&amp;LK108)*($B$110&amp;$D$110&lt;&gt;LI108&amp;LK108)*($B$111&amp;$D$111&lt;&gt;LI108&amp;LK108)*($B$112&amp;$D$112&lt;&gt;LI108&amp;LK108)*($B$113&amp;$D$113&lt;&gt;LI108&amp;LK108)*($B$114&amp;$D$114&lt;&gt;LI108&amp;LK108)*($D$107&amp;$B$107&lt;&gt;LI108&amp;LK108)*($D$108&amp;$B$108&lt;&gt;LI108&amp;LK108)*($D$109&amp;$B$109&lt;&gt;LI108&amp;LK108)*($D$110&amp;$B$110&lt;&gt;LI108&amp;LK108)*($D$111&amp;$B$111&lt;&gt;LI108&amp;LK108)*($D$112&amp;$B$112&lt;&gt;LI108&amp;LK108)*($D$113&amp;$B$113&lt;&gt;LI108&amp;LK108)*($D$114&amp;$B$114&lt;&gt;LI108&amp;LK108)</f>
        <v>1</v>
      </c>
      <c r="LP133" s="335">
        <f t="shared" ref="LP133:LP139" si="1837">IFERROR(VLOOKUP(LI108,$B$107:$F$114,5,0),0)</f>
        <v>0</v>
      </c>
      <c r="LQ133" s="335">
        <f t="shared" ref="LQ133:LQ139" si="1838">IFERROR(VLOOKUP(LK108,$B$107:$F$114,5,0),0)</f>
        <v>0</v>
      </c>
      <c r="LR133" s="335">
        <f t="shared" ref="LR133:LR139" si="1839">IFERROR(VLOOKUP(LI108,$D$107:$G$114,4,0),0)</f>
        <v>0</v>
      </c>
      <c r="LS133" s="335">
        <f t="shared" ref="LS133:LS139" si="1840">IFERROR(VLOOKUP(LK108,$D$107:$G$114,4,0),0)</f>
        <v>0</v>
      </c>
      <c r="LT133" s="336"/>
      <c r="LV133" s="139"/>
      <c r="LW133" s="139"/>
      <c r="LX133" s="337">
        <f>IFERROR(VLOOKUP(LV122,$B$121:$F$122,5,0),0)</f>
        <v>0</v>
      </c>
      <c r="LY133" s="337">
        <f>IFERROR(VLOOKUP(LV122,$D$121:$G$122,4,0),0)</f>
        <v>0</v>
      </c>
      <c r="LZ133" s="337">
        <f>IFERROR(VLOOKUP(LX122,$B$121:$F$122,5,0),0)</f>
        <v>0</v>
      </c>
      <c r="MA133" s="337">
        <f>IFERROR(VLOOKUP(LX122,$D$121:$G$122,4,0),0)</f>
        <v>0</v>
      </c>
      <c r="MB133" s="335">
        <f t="shared" ref="MB133:MB139" si="1841">(MG108&lt;&gt;2)+($B$107&amp;$D$107&lt;&gt;LV108&amp;LX108)*($B$108&amp;$D$108&lt;&gt;LV108&amp;LX108)*($B$109&amp;$D$109&lt;&gt;LV108&amp;LX108)*($B$110&amp;$D$110&lt;&gt;LV108&amp;LX108)*($B$111&amp;$D$111&lt;&gt;LV108&amp;LX108)*($B$112&amp;$D$112&lt;&gt;LV108&amp;LX108)*($B$113&amp;$D$113&lt;&gt;LV108&amp;LX108)*($B$114&amp;$D$114&lt;&gt;LV108&amp;LX108)*($D$107&amp;$B$107&lt;&gt;LV108&amp;LX108)*($D$108&amp;$B$108&lt;&gt;LV108&amp;LX108)*($D$109&amp;$B$109&lt;&gt;LV108&amp;LX108)*($D$110&amp;$B$110&lt;&gt;LV108&amp;LX108)*($D$111&amp;$B$111&lt;&gt;LV108&amp;LX108)*($D$112&amp;$B$112&lt;&gt;LV108&amp;LX108)*($D$113&amp;$B$113&lt;&gt;LV108&amp;LX108)*($D$114&amp;$B$114&lt;&gt;LV108&amp;LX108)</f>
        <v>1</v>
      </c>
      <c r="MC133" s="335">
        <f t="shared" ref="MC133:MC139" si="1842">IFERROR(VLOOKUP(LV108,$B$107:$F$114,5,0),0)</f>
        <v>0</v>
      </c>
      <c r="MD133" s="335">
        <f t="shared" ref="MD133:MD139" si="1843">IFERROR(VLOOKUP(LX108,$B$107:$F$114,5,0),0)</f>
        <v>0</v>
      </c>
      <c r="ME133" s="335">
        <f t="shared" ref="ME133:ME139" si="1844">IFERROR(VLOOKUP(LV108,$D$107:$G$114,4,0),0)</f>
        <v>0</v>
      </c>
      <c r="MF133" s="335">
        <f t="shared" ref="MF133:MF139" si="1845">IFERROR(VLOOKUP(LX108,$D$107:$G$114,4,0),0)</f>
        <v>0</v>
      </c>
      <c r="MG133" s="336"/>
    </row>
    <row r="134" spans="1:345">
      <c r="B134" s="863"/>
      <c r="C134" s="864"/>
      <c r="D134" s="864"/>
      <c r="E134" s="864"/>
      <c r="F134" s="864"/>
      <c r="G134" s="864"/>
      <c r="H134" s="865"/>
      <c r="I134" s="286"/>
      <c r="J134" s="139"/>
      <c r="K134" s="139"/>
      <c r="L134" s="337"/>
      <c r="M134" s="335"/>
      <c r="N134" s="335"/>
      <c r="O134" s="335">
        <f t="shared" si="1716"/>
        <v>1</v>
      </c>
      <c r="P134" s="335">
        <f t="shared" si="1717"/>
        <v>0</v>
      </c>
      <c r="Q134" s="335">
        <f t="shared" si="1718"/>
        <v>0</v>
      </c>
      <c r="R134" s="335">
        <f t="shared" si="1719"/>
        <v>0</v>
      </c>
      <c r="S134" s="335">
        <f t="shared" si="1720"/>
        <v>0</v>
      </c>
      <c r="T134" s="336"/>
      <c r="V134" s="139"/>
      <c r="W134" s="139"/>
      <c r="X134" s="139"/>
      <c r="Y134" s="337"/>
      <c r="Z134" s="335"/>
      <c r="AA134" s="335"/>
      <c r="AB134" s="335">
        <f t="shared" si="1721"/>
        <v>1</v>
      </c>
      <c r="AC134" s="335">
        <f t="shared" si="1722"/>
        <v>0</v>
      </c>
      <c r="AD134" s="335">
        <f t="shared" si="1723"/>
        <v>0</v>
      </c>
      <c r="AE134" s="335">
        <f t="shared" si="1724"/>
        <v>0</v>
      </c>
      <c r="AF134" s="335">
        <f t="shared" si="1725"/>
        <v>0</v>
      </c>
      <c r="AG134" s="336"/>
      <c r="AI134" s="139"/>
      <c r="AJ134" s="139"/>
      <c r="AK134" s="139"/>
      <c r="AL134" s="337"/>
      <c r="AM134" s="335"/>
      <c r="AN134" s="335"/>
      <c r="AO134" s="335">
        <f t="shared" si="1726"/>
        <v>1</v>
      </c>
      <c r="AP134" s="335">
        <f t="shared" si="1727"/>
        <v>0</v>
      </c>
      <c r="AQ134" s="335">
        <f t="shared" si="1728"/>
        <v>0</v>
      </c>
      <c r="AR134" s="335">
        <f t="shared" si="1729"/>
        <v>0</v>
      </c>
      <c r="AS134" s="335">
        <f t="shared" si="1730"/>
        <v>0</v>
      </c>
      <c r="AT134" s="336"/>
      <c r="AV134" s="139"/>
      <c r="AW134" s="139"/>
      <c r="AX134" s="139"/>
      <c r="AY134" s="337"/>
      <c r="AZ134" s="335"/>
      <c r="BA134" s="335"/>
      <c r="BB134" s="335">
        <f t="shared" si="1731"/>
        <v>1</v>
      </c>
      <c r="BC134" s="335">
        <f t="shared" si="1732"/>
        <v>0</v>
      </c>
      <c r="BD134" s="335">
        <f t="shared" si="1733"/>
        <v>0</v>
      </c>
      <c r="BE134" s="335">
        <f t="shared" si="1734"/>
        <v>0</v>
      </c>
      <c r="BF134" s="335">
        <f t="shared" si="1735"/>
        <v>0</v>
      </c>
      <c r="BG134" s="336"/>
      <c r="BI134" s="139"/>
      <c r="BJ134" s="139"/>
      <c r="BK134" s="139"/>
      <c r="BL134" s="337"/>
      <c r="BM134" s="335"/>
      <c r="BN134" s="335"/>
      <c r="BO134" s="335">
        <f t="shared" si="1736"/>
        <v>1</v>
      </c>
      <c r="BP134" s="335">
        <f t="shared" si="1737"/>
        <v>0</v>
      </c>
      <c r="BQ134" s="335">
        <f t="shared" si="1738"/>
        <v>0</v>
      </c>
      <c r="BR134" s="335">
        <f t="shared" si="1739"/>
        <v>0</v>
      </c>
      <c r="BS134" s="335">
        <f t="shared" si="1740"/>
        <v>0</v>
      </c>
      <c r="BT134" s="336"/>
      <c r="BV134" s="139"/>
      <c r="BW134" s="139"/>
      <c r="BX134" s="139"/>
      <c r="BY134" s="337"/>
      <c r="BZ134" s="335"/>
      <c r="CA134" s="335"/>
      <c r="CB134" s="335">
        <f t="shared" si="1741"/>
        <v>1</v>
      </c>
      <c r="CC134" s="335">
        <f t="shared" si="1742"/>
        <v>0</v>
      </c>
      <c r="CD134" s="335">
        <f t="shared" si="1743"/>
        <v>0</v>
      </c>
      <c r="CE134" s="335">
        <f t="shared" si="1744"/>
        <v>0</v>
      </c>
      <c r="CF134" s="335">
        <f t="shared" si="1745"/>
        <v>0</v>
      </c>
      <c r="CG134" s="336"/>
      <c r="CI134" s="139"/>
      <c r="CJ134" s="139"/>
      <c r="CK134" s="139"/>
      <c r="CL134" s="337"/>
      <c r="CM134" s="335"/>
      <c r="CN134" s="335"/>
      <c r="CO134" s="335">
        <f t="shared" si="1746"/>
        <v>1</v>
      </c>
      <c r="CP134" s="335">
        <f t="shared" si="1747"/>
        <v>0</v>
      </c>
      <c r="CQ134" s="335">
        <f t="shared" si="1748"/>
        <v>0</v>
      </c>
      <c r="CR134" s="335">
        <f t="shared" si="1749"/>
        <v>0</v>
      </c>
      <c r="CS134" s="335">
        <f t="shared" si="1750"/>
        <v>0</v>
      </c>
      <c r="CT134" s="336"/>
      <c r="CV134" s="139"/>
      <c r="CW134" s="139"/>
      <c r="CX134" s="139"/>
      <c r="CY134" s="337"/>
      <c r="CZ134" s="335"/>
      <c r="DA134" s="335"/>
      <c r="DB134" s="335">
        <f t="shared" si="1751"/>
        <v>1</v>
      </c>
      <c r="DC134" s="335">
        <f t="shared" si="1752"/>
        <v>0</v>
      </c>
      <c r="DD134" s="335">
        <f t="shared" si="1753"/>
        <v>0</v>
      </c>
      <c r="DE134" s="335">
        <f t="shared" si="1754"/>
        <v>0</v>
      </c>
      <c r="DF134" s="335">
        <f t="shared" si="1755"/>
        <v>0</v>
      </c>
      <c r="DG134" s="336"/>
      <c r="DI134" s="139"/>
      <c r="DJ134" s="139"/>
      <c r="DK134" s="139"/>
      <c r="DL134" s="337"/>
      <c r="DM134" s="335"/>
      <c r="DN134" s="335"/>
      <c r="DO134" s="335">
        <f t="shared" si="1756"/>
        <v>1</v>
      </c>
      <c r="DP134" s="335">
        <f t="shared" si="1757"/>
        <v>0</v>
      </c>
      <c r="DQ134" s="335">
        <f t="shared" si="1758"/>
        <v>0</v>
      </c>
      <c r="DR134" s="335">
        <f t="shared" si="1759"/>
        <v>0</v>
      </c>
      <c r="DS134" s="335">
        <f t="shared" si="1760"/>
        <v>0</v>
      </c>
      <c r="DT134" s="336"/>
      <c r="DV134" s="139"/>
      <c r="DW134" s="139"/>
      <c r="DX134" s="139"/>
      <c r="DY134" s="337"/>
      <c r="DZ134" s="335"/>
      <c r="EA134" s="335"/>
      <c r="EB134" s="335">
        <f t="shared" si="1761"/>
        <v>1</v>
      </c>
      <c r="EC134" s="335">
        <f t="shared" si="1762"/>
        <v>0</v>
      </c>
      <c r="ED134" s="335">
        <f t="shared" si="1763"/>
        <v>0</v>
      </c>
      <c r="EE134" s="335">
        <f t="shared" si="1764"/>
        <v>0</v>
      </c>
      <c r="EF134" s="335">
        <f t="shared" si="1765"/>
        <v>0</v>
      </c>
      <c r="EG134" s="336"/>
      <c r="EI134" s="139"/>
      <c r="EJ134" s="139"/>
      <c r="EK134" s="139"/>
      <c r="EL134" s="337"/>
      <c r="EM134" s="335"/>
      <c r="EN134" s="335"/>
      <c r="EO134" s="335">
        <f t="shared" si="1766"/>
        <v>1</v>
      </c>
      <c r="EP134" s="335">
        <f t="shared" si="1767"/>
        <v>0</v>
      </c>
      <c r="EQ134" s="335">
        <f t="shared" si="1768"/>
        <v>0</v>
      </c>
      <c r="ER134" s="335">
        <f t="shared" si="1769"/>
        <v>0</v>
      </c>
      <c r="ES134" s="335">
        <f t="shared" si="1770"/>
        <v>0</v>
      </c>
      <c r="ET134" s="336"/>
      <c r="EV134" s="139"/>
      <c r="EW134" s="139"/>
      <c r="EX134" s="139"/>
      <c r="EY134" s="337"/>
      <c r="EZ134" s="335"/>
      <c r="FA134" s="335"/>
      <c r="FB134" s="335">
        <f t="shared" si="1771"/>
        <v>1</v>
      </c>
      <c r="FC134" s="335">
        <f t="shared" si="1772"/>
        <v>0</v>
      </c>
      <c r="FD134" s="335">
        <f t="shared" si="1773"/>
        <v>0</v>
      </c>
      <c r="FE134" s="335">
        <f t="shared" si="1774"/>
        <v>0</v>
      </c>
      <c r="FF134" s="335">
        <f t="shared" si="1775"/>
        <v>0</v>
      </c>
      <c r="FG134" s="336"/>
      <c r="FI134" s="139"/>
      <c r="FJ134" s="139"/>
      <c r="FK134" s="139"/>
      <c r="FL134" s="337"/>
      <c r="FM134" s="335"/>
      <c r="FN134" s="335"/>
      <c r="FO134" s="335">
        <f t="shared" si="1776"/>
        <v>1</v>
      </c>
      <c r="FP134" s="335">
        <f t="shared" si="1777"/>
        <v>0</v>
      </c>
      <c r="FQ134" s="335">
        <f t="shared" si="1778"/>
        <v>0</v>
      </c>
      <c r="FR134" s="335">
        <f t="shared" si="1779"/>
        <v>0</v>
      </c>
      <c r="FS134" s="335">
        <f t="shared" si="1780"/>
        <v>0</v>
      </c>
      <c r="FT134" s="336"/>
      <c r="FV134" s="139"/>
      <c r="FW134" s="139"/>
      <c r="FX134" s="139"/>
      <c r="FY134" s="337"/>
      <c r="FZ134" s="335"/>
      <c r="GA134" s="335"/>
      <c r="GB134" s="335">
        <f t="shared" si="1781"/>
        <v>1</v>
      </c>
      <c r="GC134" s="335">
        <f t="shared" si="1782"/>
        <v>0</v>
      </c>
      <c r="GD134" s="335">
        <f t="shared" si="1783"/>
        <v>0</v>
      </c>
      <c r="GE134" s="335">
        <f t="shared" si="1784"/>
        <v>0</v>
      </c>
      <c r="GF134" s="335">
        <f t="shared" si="1785"/>
        <v>0</v>
      </c>
      <c r="GG134" s="336"/>
      <c r="GI134" s="139"/>
      <c r="GJ134" s="139"/>
      <c r="GK134" s="139"/>
      <c r="GL134" s="337"/>
      <c r="GM134" s="335"/>
      <c r="GN134" s="335"/>
      <c r="GO134" s="335">
        <f t="shared" si="1786"/>
        <v>1</v>
      </c>
      <c r="GP134" s="335">
        <f t="shared" si="1787"/>
        <v>0</v>
      </c>
      <c r="GQ134" s="335">
        <f t="shared" si="1788"/>
        <v>0</v>
      </c>
      <c r="GR134" s="335">
        <f t="shared" si="1789"/>
        <v>0</v>
      </c>
      <c r="GS134" s="335">
        <f t="shared" si="1790"/>
        <v>0</v>
      </c>
      <c r="GT134" s="336"/>
      <c r="GV134" s="139"/>
      <c r="GW134" s="139"/>
      <c r="GX134" s="139"/>
      <c r="GY134" s="337"/>
      <c r="GZ134" s="335"/>
      <c r="HA134" s="335"/>
      <c r="HB134" s="335">
        <f t="shared" si="1791"/>
        <v>1</v>
      </c>
      <c r="HC134" s="335">
        <f t="shared" si="1792"/>
        <v>0</v>
      </c>
      <c r="HD134" s="335">
        <f t="shared" si="1793"/>
        <v>0</v>
      </c>
      <c r="HE134" s="335">
        <f t="shared" si="1794"/>
        <v>0</v>
      </c>
      <c r="HF134" s="335">
        <f t="shared" si="1795"/>
        <v>0</v>
      </c>
      <c r="HG134" s="336"/>
      <c r="HI134" s="139"/>
      <c r="HJ134" s="139"/>
      <c r="HK134" s="139"/>
      <c r="HL134" s="337"/>
      <c r="HM134" s="335"/>
      <c r="HN134" s="335"/>
      <c r="HO134" s="335">
        <f t="shared" si="1796"/>
        <v>1</v>
      </c>
      <c r="HP134" s="335">
        <f t="shared" si="1797"/>
        <v>0</v>
      </c>
      <c r="HQ134" s="335">
        <f t="shared" si="1798"/>
        <v>0</v>
      </c>
      <c r="HR134" s="335">
        <f t="shared" si="1799"/>
        <v>0</v>
      </c>
      <c r="HS134" s="335">
        <f t="shared" si="1800"/>
        <v>0</v>
      </c>
      <c r="HT134" s="336"/>
      <c r="HV134" s="139"/>
      <c r="HW134" s="139"/>
      <c r="HX134" s="139"/>
      <c r="HY134" s="337"/>
      <c r="HZ134" s="335"/>
      <c r="IA134" s="335"/>
      <c r="IB134" s="335">
        <f t="shared" si="1801"/>
        <v>1</v>
      </c>
      <c r="IC134" s="335">
        <f t="shared" si="1802"/>
        <v>0</v>
      </c>
      <c r="ID134" s="335">
        <f t="shared" si="1803"/>
        <v>0</v>
      </c>
      <c r="IE134" s="335">
        <f t="shared" si="1804"/>
        <v>0</v>
      </c>
      <c r="IF134" s="335">
        <f t="shared" si="1805"/>
        <v>0</v>
      </c>
      <c r="IG134" s="336"/>
      <c r="II134" s="139"/>
      <c r="IJ134" s="139"/>
      <c r="IK134" s="139"/>
      <c r="IL134" s="337"/>
      <c r="IM134" s="335"/>
      <c r="IN134" s="335"/>
      <c r="IO134" s="335">
        <f t="shared" si="1806"/>
        <v>1</v>
      </c>
      <c r="IP134" s="335">
        <f t="shared" si="1807"/>
        <v>0</v>
      </c>
      <c r="IQ134" s="335">
        <f t="shared" si="1808"/>
        <v>0</v>
      </c>
      <c r="IR134" s="335">
        <f t="shared" si="1809"/>
        <v>0</v>
      </c>
      <c r="IS134" s="335">
        <f t="shared" si="1810"/>
        <v>0</v>
      </c>
      <c r="IT134" s="336"/>
      <c r="IV134" s="139"/>
      <c r="IW134" s="139"/>
      <c r="IX134" s="139"/>
      <c r="IY134" s="337"/>
      <c r="IZ134" s="335"/>
      <c r="JA134" s="335"/>
      <c r="JB134" s="335">
        <f t="shared" si="1811"/>
        <v>1</v>
      </c>
      <c r="JC134" s="335">
        <f t="shared" si="1812"/>
        <v>0</v>
      </c>
      <c r="JD134" s="335">
        <f t="shared" si="1813"/>
        <v>0</v>
      </c>
      <c r="JE134" s="335">
        <f t="shared" si="1814"/>
        <v>0</v>
      </c>
      <c r="JF134" s="335">
        <f t="shared" si="1815"/>
        <v>0</v>
      </c>
      <c r="JG134" s="336"/>
      <c r="JI134" s="139"/>
      <c r="JJ134" s="139"/>
      <c r="JK134" s="139"/>
      <c r="JL134" s="337"/>
      <c r="JM134" s="335"/>
      <c r="JN134" s="335"/>
      <c r="JO134" s="335">
        <f t="shared" si="1816"/>
        <v>1</v>
      </c>
      <c r="JP134" s="335">
        <f t="shared" si="1817"/>
        <v>0</v>
      </c>
      <c r="JQ134" s="335">
        <f t="shared" si="1818"/>
        <v>0</v>
      </c>
      <c r="JR134" s="335">
        <f t="shared" si="1819"/>
        <v>0</v>
      </c>
      <c r="JS134" s="335">
        <f t="shared" si="1820"/>
        <v>0</v>
      </c>
      <c r="JT134" s="336"/>
      <c r="JV134" s="139"/>
      <c r="JW134" s="139"/>
      <c r="JX134" s="139"/>
      <c r="JY134" s="337"/>
      <c r="JZ134" s="335"/>
      <c r="KA134" s="335"/>
      <c r="KB134" s="335">
        <f t="shared" si="1821"/>
        <v>1</v>
      </c>
      <c r="KC134" s="335">
        <f t="shared" si="1822"/>
        <v>0</v>
      </c>
      <c r="KD134" s="335">
        <f t="shared" si="1823"/>
        <v>0</v>
      </c>
      <c r="KE134" s="335">
        <f t="shared" si="1824"/>
        <v>0</v>
      </c>
      <c r="KF134" s="335">
        <f t="shared" si="1825"/>
        <v>0</v>
      </c>
      <c r="KG134" s="336"/>
      <c r="KI134" s="139"/>
      <c r="KJ134" s="139"/>
      <c r="KK134" s="139"/>
      <c r="KL134" s="337"/>
      <c r="KM134" s="335"/>
      <c r="KN134" s="335"/>
      <c r="KO134" s="335">
        <f t="shared" si="1826"/>
        <v>1</v>
      </c>
      <c r="KP134" s="335">
        <f t="shared" si="1827"/>
        <v>0</v>
      </c>
      <c r="KQ134" s="335">
        <f t="shared" si="1828"/>
        <v>0</v>
      </c>
      <c r="KR134" s="335">
        <f t="shared" si="1829"/>
        <v>0</v>
      </c>
      <c r="KS134" s="335">
        <f t="shared" si="1830"/>
        <v>0</v>
      </c>
      <c r="KT134" s="336"/>
      <c r="KV134" s="139"/>
      <c r="KW134" s="139"/>
      <c r="KX134" s="139"/>
      <c r="KY134" s="337"/>
      <c r="KZ134" s="335"/>
      <c r="LA134" s="335"/>
      <c r="LB134" s="335">
        <f t="shared" si="1831"/>
        <v>1</v>
      </c>
      <c r="LC134" s="335">
        <f t="shared" si="1832"/>
        <v>0</v>
      </c>
      <c r="LD134" s="335">
        <f t="shared" si="1833"/>
        <v>0</v>
      </c>
      <c r="LE134" s="335">
        <f t="shared" si="1834"/>
        <v>0</v>
      </c>
      <c r="LF134" s="335">
        <f t="shared" si="1835"/>
        <v>0</v>
      </c>
      <c r="LG134" s="336"/>
      <c r="LI134" s="139"/>
      <c r="LJ134" s="139"/>
      <c r="LK134" s="139"/>
      <c r="LL134" s="337"/>
      <c r="LM134" s="335"/>
      <c r="LN134" s="335"/>
      <c r="LO134" s="335">
        <f t="shared" si="1836"/>
        <v>1</v>
      </c>
      <c r="LP134" s="335">
        <f t="shared" si="1837"/>
        <v>0</v>
      </c>
      <c r="LQ134" s="335">
        <f t="shared" si="1838"/>
        <v>0</v>
      </c>
      <c r="LR134" s="335">
        <f t="shared" si="1839"/>
        <v>0</v>
      </c>
      <c r="LS134" s="335">
        <f t="shared" si="1840"/>
        <v>0</v>
      </c>
      <c r="LT134" s="336"/>
      <c r="LV134" s="139"/>
      <c r="LW134" s="139"/>
      <c r="LX134" s="139"/>
      <c r="LY134" s="337"/>
      <c r="LZ134" s="335"/>
      <c r="MA134" s="335"/>
      <c r="MB134" s="335">
        <f t="shared" si="1841"/>
        <v>1</v>
      </c>
      <c r="MC134" s="335">
        <f t="shared" si="1842"/>
        <v>0</v>
      </c>
      <c r="MD134" s="335">
        <f t="shared" si="1843"/>
        <v>0</v>
      </c>
      <c r="ME134" s="335">
        <f t="shared" si="1844"/>
        <v>0</v>
      </c>
      <c r="MF134" s="335">
        <f t="shared" si="1845"/>
        <v>0</v>
      </c>
      <c r="MG134" s="336"/>
    </row>
    <row r="135" spans="1:345">
      <c r="B135" s="863"/>
      <c r="C135" s="864"/>
      <c r="D135" s="864"/>
      <c r="E135" s="864"/>
      <c r="F135" s="864"/>
      <c r="G135" s="864"/>
      <c r="H135" s="865"/>
      <c r="I135" s="286"/>
      <c r="J135" s="139"/>
      <c r="K135" s="139"/>
      <c r="L135" s="337"/>
      <c r="M135" s="335"/>
      <c r="N135" s="335"/>
      <c r="O135" s="335">
        <f t="shared" si="1716"/>
        <v>1</v>
      </c>
      <c r="P135" s="335">
        <f t="shared" si="1717"/>
        <v>0</v>
      </c>
      <c r="Q135" s="335">
        <f t="shared" si="1718"/>
        <v>0</v>
      </c>
      <c r="R135" s="335">
        <f t="shared" si="1719"/>
        <v>0</v>
      </c>
      <c r="S135" s="335">
        <f t="shared" si="1720"/>
        <v>0</v>
      </c>
      <c r="T135" s="336"/>
      <c r="V135" s="139"/>
      <c r="W135" s="139"/>
      <c r="X135" s="139"/>
      <c r="Y135" s="337"/>
      <c r="Z135" s="335"/>
      <c r="AA135" s="335"/>
      <c r="AB135" s="335">
        <f t="shared" si="1721"/>
        <v>1</v>
      </c>
      <c r="AC135" s="335">
        <f t="shared" si="1722"/>
        <v>0</v>
      </c>
      <c r="AD135" s="335">
        <f t="shared" si="1723"/>
        <v>0</v>
      </c>
      <c r="AE135" s="335">
        <f t="shared" si="1724"/>
        <v>0</v>
      </c>
      <c r="AF135" s="335">
        <f t="shared" si="1725"/>
        <v>0</v>
      </c>
      <c r="AG135" s="336"/>
      <c r="AI135" s="139"/>
      <c r="AJ135" s="139"/>
      <c r="AK135" s="139"/>
      <c r="AL135" s="337"/>
      <c r="AM135" s="335"/>
      <c r="AN135" s="335"/>
      <c r="AO135" s="335">
        <f t="shared" si="1726"/>
        <v>1</v>
      </c>
      <c r="AP135" s="335">
        <f t="shared" si="1727"/>
        <v>0</v>
      </c>
      <c r="AQ135" s="335">
        <f t="shared" si="1728"/>
        <v>0</v>
      </c>
      <c r="AR135" s="335">
        <f t="shared" si="1729"/>
        <v>0</v>
      </c>
      <c r="AS135" s="335">
        <f t="shared" si="1730"/>
        <v>0</v>
      </c>
      <c r="AT135" s="336"/>
      <c r="AV135" s="139"/>
      <c r="AW135" s="139"/>
      <c r="AX135" s="139"/>
      <c r="AY135" s="337"/>
      <c r="AZ135" s="335"/>
      <c r="BA135" s="335"/>
      <c r="BB135" s="335">
        <f t="shared" si="1731"/>
        <v>1</v>
      </c>
      <c r="BC135" s="335">
        <f t="shared" si="1732"/>
        <v>0</v>
      </c>
      <c r="BD135" s="335">
        <f t="shared" si="1733"/>
        <v>0</v>
      </c>
      <c r="BE135" s="335">
        <f t="shared" si="1734"/>
        <v>0</v>
      </c>
      <c r="BF135" s="335">
        <f t="shared" si="1735"/>
        <v>0</v>
      </c>
      <c r="BG135" s="336"/>
      <c r="BI135" s="139"/>
      <c r="BJ135" s="139"/>
      <c r="BK135" s="139"/>
      <c r="BL135" s="337"/>
      <c r="BM135" s="335"/>
      <c r="BN135" s="335"/>
      <c r="BO135" s="335">
        <f t="shared" si="1736"/>
        <v>1</v>
      </c>
      <c r="BP135" s="335">
        <f t="shared" si="1737"/>
        <v>0</v>
      </c>
      <c r="BQ135" s="335">
        <f t="shared" si="1738"/>
        <v>0</v>
      </c>
      <c r="BR135" s="335">
        <f t="shared" si="1739"/>
        <v>0</v>
      </c>
      <c r="BS135" s="335">
        <f t="shared" si="1740"/>
        <v>0</v>
      </c>
      <c r="BT135" s="336"/>
      <c r="BV135" s="139"/>
      <c r="BW135" s="139"/>
      <c r="BX135" s="139"/>
      <c r="BY135" s="337"/>
      <c r="BZ135" s="335"/>
      <c r="CA135" s="335"/>
      <c r="CB135" s="335">
        <f t="shared" si="1741"/>
        <v>1</v>
      </c>
      <c r="CC135" s="335">
        <f t="shared" si="1742"/>
        <v>0</v>
      </c>
      <c r="CD135" s="335">
        <f t="shared" si="1743"/>
        <v>0</v>
      </c>
      <c r="CE135" s="335">
        <f t="shared" si="1744"/>
        <v>0</v>
      </c>
      <c r="CF135" s="335">
        <f t="shared" si="1745"/>
        <v>0</v>
      </c>
      <c r="CG135" s="336"/>
      <c r="CI135" s="139"/>
      <c r="CJ135" s="139"/>
      <c r="CK135" s="139"/>
      <c r="CL135" s="337"/>
      <c r="CM135" s="335"/>
      <c r="CN135" s="335"/>
      <c r="CO135" s="335">
        <f t="shared" si="1746"/>
        <v>1</v>
      </c>
      <c r="CP135" s="335">
        <f t="shared" si="1747"/>
        <v>0</v>
      </c>
      <c r="CQ135" s="335">
        <f t="shared" si="1748"/>
        <v>0</v>
      </c>
      <c r="CR135" s="335">
        <f t="shared" si="1749"/>
        <v>0</v>
      </c>
      <c r="CS135" s="335">
        <f t="shared" si="1750"/>
        <v>0</v>
      </c>
      <c r="CT135" s="336"/>
      <c r="CV135" s="139"/>
      <c r="CW135" s="139"/>
      <c r="CX135" s="139"/>
      <c r="CY135" s="337"/>
      <c r="CZ135" s="335"/>
      <c r="DA135" s="335"/>
      <c r="DB135" s="335">
        <f t="shared" si="1751"/>
        <v>1</v>
      </c>
      <c r="DC135" s="335">
        <f t="shared" si="1752"/>
        <v>0</v>
      </c>
      <c r="DD135" s="335">
        <f t="shared" si="1753"/>
        <v>0</v>
      </c>
      <c r="DE135" s="335">
        <f t="shared" si="1754"/>
        <v>0</v>
      </c>
      <c r="DF135" s="335">
        <f t="shared" si="1755"/>
        <v>0</v>
      </c>
      <c r="DG135" s="336"/>
      <c r="DI135" s="139"/>
      <c r="DJ135" s="139"/>
      <c r="DK135" s="139"/>
      <c r="DL135" s="337"/>
      <c r="DM135" s="335"/>
      <c r="DN135" s="335"/>
      <c r="DO135" s="335">
        <f t="shared" si="1756"/>
        <v>1</v>
      </c>
      <c r="DP135" s="335">
        <f t="shared" si="1757"/>
        <v>0</v>
      </c>
      <c r="DQ135" s="335">
        <f t="shared" si="1758"/>
        <v>0</v>
      </c>
      <c r="DR135" s="335">
        <f t="shared" si="1759"/>
        <v>0</v>
      </c>
      <c r="DS135" s="335">
        <f t="shared" si="1760"/>
        <v>0</v>
      </c>
      <c r="DT135" s="336"/>
      <c r="DV135" s="139"/>
      <c r="DW135" s="139"/>
      <c r="DX135" s="139"/>
      <c r="DY135" s="337"/>
      <c r="DZ135" s="335"/>
      <c r="EA135" s="335"/>
      <c r="EB135" s="335">
        <f t="shared" si="1761"/>
        <v>1</v>
      </c>
      <c r="EC135" s="335">
        <f t="shared" si="1762"/>
        <v>0</v>
      </c>
      <c r="ED135" s="335">
        <f t="shared" si="1763"/>
        <v>0</v>
      </c>
      <c r="EE135" s="335">
        <f t="shared" si="1764"/>
        <v>0</v>
      </c>
      <c r="EF135" s="335">
        <f t="shared" si="1765"/>
        <v>0</v>
      </c>
      <c r="EG135" s="336"/>
      <c r="EI135" s="139"/>
      <c r="EJ135" s="139"/>
      <c r="EK135" s="139"/>
      <c r="EL135" s="337"/>
      <c r="EM135" s="335"/>
      <c r="EN135" s="335"/>
      <c r="EO135" s="335">
        <f t="shared" si="1766"/>
        <v>1</v>
      </c>
      <c r="EP135" s="335">
        <f t="shared" si="1767"/>
        <v>0</v>
      </c>
      <c r="EQ135" s="335">
        <f t="shared" si="1768"/>
        <v>0</v>
      </c>
      <c r="ER135" s="335">
        <f t="shared" si="1769"/>
        <v>0</v>
      </c>
      <c r="ES135" s="335">
        <f t="shared" si="1770"/>
        <v>0</v>
      </c>
      <c r="ET135" s="336"/>
      <c r="EV135" s="139"/>
      <c r="EW135" s="139"/>
      <c r="EX135" s="139"/>
      <c r="EY135" s="337"/>
      <c r="EZ135" s="335"/>
      <c r="FA135" s="335"/>
      <c r="FB135" s="335">
        <f t="shared" si="1771"/>
        <v>1</v>
      </c>
      <c r="FC135" s="335">
        <f t="shared" si="1772"/>
        <v>0</v>
      </c>
      <c r="FD135" s="335">
        <f t="shared" si="1773"/>
        <v>0</v>
      </c>
      <c r="FE135" s="335">
        <f t="shared" si="1774"/>
        <v>0</v>
      </c>
      <c r="FF135" s="335">
        <f t="shared" si="1775"/>
        <v>0</v>
      </c>
      <c r="FG135" s="336"/>
      <c r="FI135" s="139"/>
      <c r="FJ135" s="139"/>
      <c r="FK135" s="139"/>
      <c r="FL135" s="337"/>
      <c r="FM135" s="335"/>
      <c r="FN135" s="335"/>
      <c r="FO135" s="335">
        <f t="shared" si="1776"/>
        <v>1</v>
      </c>
      <c r="FP135" s="335">
        <f t="shared" si="1777"/>
        <v>0</v>
      </c>
      <c r="FQ135" s="335">
        <f t="shared" si="1778"/>
        <v>0</v>
      </c>
      <c r="FR135" s="335">
        <f t="shared" si="1779"/>
        <v>0</v>
      </c>
      <c r="FS135" s="335">
        <f t="shared" si="1780"/>
        <v>0</v>
      </c>
      <c r="FT135" s="336"/>
      <c r="FV135" s="139"/>
      <c r="FW135" s="139"/>
      <c r="FX135" s="139"/>
      <c r="FY135" s="337"/>
      <c r="FZ135" s="335"/>
      <c r="GA135" s="335"/>
      <c r="GB135" s="335">
        <f t="shared" si="1781"/>
        <v>1</v>
      </c>
      <c r="GC135" s="335">
        <f t="shared" si="1782"/>
        <v>0</v>
      </c>
      <c r="GD135" s="335">
        <f t="shared" si="1783"/>
        <v>0</v>
      </c>
      <c r="GE135" s="335">
        <f t="shared" si="1784"/>
        <v>0</v>
      </c>
      <c r="GF135" s="335">
        <f t="shared" si="1785"/>
        <v>0</v>
      </c>
      <c r="GG135" s="336"/>
      <c r="GI135" s="139"/>
      <c r="GJ135" s="139"/>
      <c r="GK135" s="139"/>
      <c r="GL135" s="337"/>
      <c r="GM135" s="335"/>
      <c r="GN135" s="335"/>
      <c r="GO135" s="335">
        <f t="shared" si="1786"/>
        <v>1</v>
      </c>
      <c r="GP135" s="335">
        <f t="shared" si="1787"/>
        <v>0</v>
      </c>
      <c r="GQ135" s="335">
        <f t="shared" si="1788"/>
        <v>0</v>
      </c>
      <c r="GR135" s="335">
        <f t="shared" si="1789"/>
        <v>0</v>
      </c>
      <c r="GS135" s="335">
        <f t="shared" si="1790"/>
        <v>0</v>
      </c>
      <c r="GT135" s="336"/>
      <c r="GV135" s="139"/>
      <c r="GW135" s="139"/>
      <c r="GX135" s="139"/>
      <c r="GY135" s="337"/>
      <c r="GZ135" s="335"/>
      <c r="HA135" s="335"/>
      <c r="HB135" s="335">
        <f t="shared" si="1791"/>
        <v>1</v>
      </c>
      <c r="HC135" s="335">
        <f t="shared" si="1792"/>
        <v>0</v>
      </c>
      <c r="HD135" s="335">
        <f t="shared" si="1793"/>
        <v>0</v>
      </c>
      <c r="HE135" s="335">
        <f t="shared" si="1794"/>
        <v>0</v>
      </c>
      <c r="HF135" s="335">
        <f t="shared" si="1795"/>
        <v>0</v>
      </c>
      <c r="HG135" s="336"/>
      <c r="HI135" s="139"/>
      <c r="HJ135" s="139"/>
      <c r="HK135" s="139"/>
      <c r="HL135" s="337"/>
      <c r="HM135" s="335"/>
      <c r="HN135" s="335"/>
      <c r="HO135" s="335">
        <f t="shared" si="1796"/>
        <v>1</v>
      </c>
      <c r="HP135" s="335">
        <f t="shared" si="1797"/>
        <v>0</v>
      </c>
      <c r="HQ135" s="335">
        <f t="shared" si="1798"/>
        <v>0</v>
      </c>
      <c r="HR135" s="335">
        <f t="shared" si="1799"/>
        <v>0</v>
      </c>
      <c r="HS135" s="335">
        <f t="shared" si="1800"/>
        <v>0</v>
      </c>
      <c r="HT135" s="336"/>
      <c r="HV135" s="139"/>
      <c r="HW135" s="139"/>
      <c r="HX135" s="139"/>
      <c r="HY135" s="337"/>
      <c r="HZ135" s="335"/>
      <c r="IA135" s="335"/>
      <c r="IB135" s="335">
        <f t="shared" si="1801"/>
        <v>1</v>
      </c>
      <c r="IC135" s="335">
        <f t="shared" si="1802"/>
        <v>0</v>
      </c>
      <c r="ID135" s="335">
        <f t="shared" si="1803"/>
        <v>0</v>
      </c>
      <c r="IE135" s="335">
        <f t="shared" si="1804"/>
        <v>0</v>
      </c>
      <c r="IF135" s="335">
        <f t="shared" si="1805"/>
        <v>0</v>
      </c>
      <c r="IG135" s="336"/>
      <c r="II135" s="139"/>
      <c r="IJ135" s="139"/>
      <c r="IK135" s="139"/>
      <c r="IL135" s="337"/>
      <c r="IM135" s="335"/>
      <c r="IN135" s="335"/>
      <c r="IO135" s="335">
        <f t="shared" si="1806"/>
        <v>1</v>
      </c>
      <c r="IP135" s="335">
        <f t="shared" si="1807"/>
        <v>0</v>
      </c>
      <c r="IQ135" s="335">
        <f t="shared" si="1808"/>
        <v>0</v>
      </c>
      <c r="IR135" s="335">
        <f t="shared" si="1809"/>
        <v>0</v>
      </c>
      <c r="IS135" s="335">
        <f t="shared" si="1810"/>
        <v>0</v>
      </c>
      <c r="IT135" s="336"/>
      <c r="IV135" s="139"/>
      <c r="IW135" s="139"/>
      <c r="IX135" s="139"/>
      <c r="IY135" s="337"/>
      <c r="IZ135" s="335"/>
      <c r="JA135" s="335"/>
      <c r="JB135" s="335">
        <f t="shared" si="1811"/>
        <v>1</v>
      </c>
      <c r="JC135" s="335">
        <f t="shared" si="1812"/>
        <v>0</v>
      </c>
      <c r="JD135" s="335">
        <f t="shared" si="1813"/>
        <v>0</v>
      </c>
      <c r="JE135" s="335">
        <f t="shared" si="1814"/>
        <v>0</v>
      </c>
      <c r="JF135" s="335">
        <f t="shared" si="1815"/>
        <v>0</v>
      </c>
      <c r="JG135" s="336"/>
      <c r="JI135" s="139"/>
      <c r="JJ135" s="139"/>
      <c r="JK135" s="139"/>
      <c r="JL135" s="337"/>
      <c r="JM135" s="335"/>
      <c r="JN135" s="335"/>
      <c r="JO135" s="335">
        <f t="shared" si="1816"/>
        <v>1</v>
      </c>
      <c r="JP135" s="335">
        <f t="shared" si="1817"/>
        <v>0</v>
      </c>
      <c r="JQ135" s="335">
        <f t="shared" si="1818"/>
        <v>0</v>
      </c>
      <c r="JR135" s="335">
        <f t="shared" si="1819"/>
        <v>0</v>
      </c>
      <c r="JS135" s="335">
        <f t="shared" si="1820"/>
        <v>0</v>
      </c>
      <c r="JT135" s="336"/>
      <c r="JV135" s="139"/>
      <c r="JW135" s="139"/>
      <c r="JX135" s="139"/>
      <c r="JY135" s="337"/>
      <c r="JZ135" s="335"/>
      <c r="KA135" s="335"/>
      <c r="KB135" s="335">
        <f t="shared" si="1821"/>
        <v>1</v>
      </c>
      <c r="KC135" s="335">
        <f t="shared" si="1822"/>
        <v>0</v>
      </c>
      <c r="KD135" s="335">
        <f t="shared" si="1823"/>
        <v>0</v>
      </c>
      <c r="KE135" s="335">
        <f t="shared" si="1824"/>
        <v>0</v>
      </c>
      <c r="KF135" s="335">
        <f t="shared" si="1825"/>
        <v>0</v>
      </c>
      <c r="KG135" s="336"/>
      <c r="KI135" s="139"/>
      <c r="KJ135" s="139"/>
      <c r="KK135" s="139"/>
      <c r="KL135" s="337"/>
      <c r="KM135" s="335"/>
      <c r="KN135" s="335"/>
      <c r="KO135" s="335">
        <f t="shared" si="1826"/>
        <v>1</v>
      </c>
      <c r="KP135" s="335">
        <f t="shared" si="1827"/>
        <v>0</v>
      </c>
      <c r="KQ135" s="335">
        <f t="shared" si="1828"/>
        <v>0</v>
      </c>
      <c r="KR135" s="335">
        <f t="shared" si="1829"/>
        <v>0</v>
      </c>
      <c r="KS135" s="335">
        <f t="shared" si="1830"/>
        <v>0</v>
      </c>
      <c r="KT135" s="336"/>
      <c r="KV135" s="139"/>
      <c r="KW135" s="139"/>
      <c r="KX135" s="139"/>
      <c r="KY135" s="337"/>
      <c r="KZ135" s="335"/>
      <c r="LA135" s="335"/>
      <c r="LB135" s="335">
        <f t="shared" si="1831"/>
        <v>1</v>
      </c>
      <c r="LC135" s="335">
        <f t="shared" si="1832"/>
        <v>0</v>
      </c>
      <c r="LD135" s="335">
        <f t="shared" si="1833"/>
        <v>0</v>
      </c>
      <c r="LE135" s="335">
        <f t="shared" si="1834"/>
        <v>0</v>
      </c>
      <c r="LF135" s="335">
        <f t="shared" si="1835"/>
        <v>0</v>
      </c>
      <c r="LG135" s="336"/>
      <c r="LI135" s="139"/>
      <c r="LJ135" s="139"/>
      <c r="LK135" s="139"/>
      <c r="LL135" s="337"/>
      <c r="LM135" s="335"/>
      <c r="LN135" s="335"/>
      <c r="LO135" s="335">
        <f t="shared" si="1836"/>
        <v>1</v>
      </c>
      <c r="LP135" s="335">
        <f t="shared" si="1837"/>
        <v>0</v>
      </c>
      <c r="LQ135" s="335">
        <f t="shared" si="1838"/>
        <v>0</v>
      </c>
      <c r="LR135" s="335">
        <f t="shared" si="1839"/>
        <v>0</v>
      </c>
      <c r="LS135" s="335">
        <f t="shared" si="1840"/>
        <v>0</v>
      </c>
      <c r="LT135" s="336"/>
      <c r="LV135" s="139"/>
      <c r="LW135" s="139"/>
      <c r="LX135" s="139"/>
      <c r="LY135" s="337"/>
      <c r="LZ135" s="335"/>
      <c r="MA135" s="335"/>
      <c r="MB135" s="335">
        <f t="shared" si="1841"/>
        <v>1</v>
      </c>
      <c r="MC135" s="335">
        <f t="shared" si="1842"/>
        <v>0</v>
      </c>
      <c r="MD135" s="335">
        <f t="shared" si="1843"/>
        <v>0</v>
      </c>
      <c r="ME135" s="335">
        <f t="shared" si="1844"/>
        <v>0</v>
      </c>
      <c r="MF135" s="335">
        <f t="shared" si="1845"/>
        <v>0</v>
      </c>
      <c r="MG135" s="336"/>
    </row>
    <row r="136" spans="1:345" ht="15.75" customHeight="1">
      <c r="B136" s="863" t="str">
        <f>Language!$E$244</f>
        <v>In the round of 16, quarter-finals and semi-finals, the result is predicted without a penalty shoot-out. A tie can also be entered. In the final and third-place match, the total score (including penalty shoot-outs) must be entered.</v>
      </c>
      <c r="C136" s="864"/>
      <c r="D136" s="864"/>
      <c r="E136" s="864"/>
      <c r="F136" s="864"/>
      <c r="G136" s="864"/>
      <c r="H136" s="865"/>
      <c r="I136" s="286"/>
      <c r="J136" s="139"/>
      <c r="K136" s="139"/>
      <c r="L136" s="337"/>
      <c r="M136" s="335"/>
      <c r="N136" s="335"/>
      <c r="O136" s="335">
        <f t="shared" si="1716"/>
        <v>1</v>
      </c>
      <c r="P136" s="335">
        <f t="shared" si="1717"/>
        <v>0</v>
      </c>
      <c r="Q136" s="335">
        <f t="shared" si="1718"/>
        <v>0</v>
      </c>
      <c r="R136" s="335">
        <f t="shared" si="1719"/>
        <v>0</v>
      </c>
      <c r="S136" s="335">
        <f t="shared" si="1720"/>
        <v>0</v>
      </c>
      <c r="T136" s="336"/>
      <c r="V136" s="139"/>
      <c r="W136" s="139"/>
      <c r="X136" s="139"/>
      <c r="Y136" s="337"/>
      <c r="Z136" s="335"/>
      <c r="AA136" s="335"/>
      <c r="AB136" s="335">
        <f t="shared" si="1721"/>
        <v>1</v>
      </c>
      <c r="AC136" s="335">
        <f t="shared" si="1722"/>
        <v>0</v>
      </c>
      <c r="AD136" s="335">
        <f t="shared" si="1723"/>
        <v>0</v>
      </c>
      <c r="AE136" s="335">
        <f t="shared" si="1724"/>
        <v>0</v>
      </c>
      <c r="AF136" s="335">
        <f t="shared" si="1725"/>
        <v>0</v>
      </c>
      <c r="AG136" s="336"/>
      <c r="AI136" s="139"/>
      <c r="AJ136" s="139"/>
      <c r="AK136" s="139"/>
      <c r="AL136" s="337"/>
      <c r="AM136" s="335"/>
      <c r="AN136" s="335"/>
      <c r="AO136" s="335">
        <f t="shared" si="1726"/>
        <v>1</v>
      </c>
      <c r="AP136" s="335">
        <f t="shared" si="1727"/>
        <v>0</v>
      </c>
      <c r="AQ136" s="335">
        <f t="shared" si="1728"/>
        <v>0</v>
      </c>
      <c r="AR136" s="335">
        <f t="shared" si="1729"/>
        <v>0</v>
      </c>
      <c r="AS136" s="335">
        <f t="shared" si="1730"/>
        <v>0</v>
      </c>
      <c r="AT136" s="336"/>
      <c r="AV136" s="139"/>
      <c r="AW136" s="139"/>
      <c r="AX136" s="139"/>
      <c r="AY136" s="337"/>
      <c r="AZ136" s="335"/>
      <c r="BA136" s="335"/>
      <c r="BB136" s="335">
        <f t="shared" si="1731"/>
        <v>1</v>
      </c>
      <c r="BC136" s="335">
        <f t="shared" si="1732"/>
        <v>0</v>
      </c>
      <c r="BD136" s="335">
        <f t="shared" si="1733"/>
        <v>0</v>
      </c>
      <c r="BE136" s="335">
        <f t="shared" si="1734"/>
        <v>0</v>
      </c>
      <c r="BF136" s="335">
        <f t="shared" si="1735"/>
        <v>0</v>
      </c>
      <c r="BG136" s="336"/>
      <c r="BI136" s="139"/>
      <c r="BJ136" s="139"/>
      <c r="BK136" s="139"/>
      <c r="BL136" s="337"/>
      <c r="BM136" s="335"/>
      <c r="BN136" s="335"/>
      <c r="BO136" s="335">
        <f t="shared" si="1736"/>
        <v>1</v>
      </c>
      <c r="BP136" s="335">
        <f t="shared" si="1737"/>
        <v>0</v>
      </c>
      <c r="BQ136" s="335">
        <f t="shared" si="1738"/>
        <v>0</v>
      </c>
      <c r="BR136" s="335">
        <f t="shared" si="1739"/>
        <v>0</v>
      </c>
      <c r="BS136" s="335">
        <f t="shared" si="1740"/>
        <v>0</v>
      </c>
      <c r="BT136" s="336"/>
      <c r="BV136" s="139"/>
      <c r="BW136" s="139"/>
      <c r="BX136" s="139"/>
      <c r="BY136" s="337"/>
      <c r="BZ136" s="335"/>
      <c r="CA136" s="335"/>
      <c r="CB136" s="335">
        <f t="shared" si="1741"/>
        <v>1</v>
      </c>
      <c r="CC136" s="335">
        <f t="shared" si="1742"/>
        <v>0</v>
      </c>
      <c r="CD136" s="335">
        <f t="shared" si="1743"/>
        <v>0</v>
      </c>
      <c r="CE136" s="335">
        <f t="shared" si="1744"/>
        <v>0</v>
      </c>
      <c r="CF136" s="335">
        <f t="shared" si="1745"/>
        <v>0</v>
      </c>
      <c r="CG136" s="336"/>
      <c r="CI136" s="139"/>
      <c r="CJ136" s="139"/>
      <c r="CK136" s="139"/>
      <c r="CL136" s="337"/>
      <c r="CM136" s="335"/>
      <c r="CN136" s="335"/>
      <c r="CO136" s="335">
        <f t="shared" si="1746"/>
        <v>1</v>
      </c>
      <c r="CP136" s="335">
        <f t="shared" si="1747"/>
        <v>0</v>
      </c>
      <c r="CQ136" s="335">
        <f t="shared" si="1748"/>
        <v>0</v>
      </c>
      <c r="CR136" s="335">
        <f t="shared" si="1749"/>
        <v>0</v>
      </c>
      <c r="CS136" s="335">
        <f t="shared" si="1750"/>
        <v>0</v>
      </c>
      <c r="CT136" s="336"/>
      <c r="CV136" s="139"/>
      <c r="CW136" s="139"/>
      <c r="CX136" s="139"/>
      <c r="CY136" s="337"/>
      <c r="CZ136" s="335"/>
      <c r="DA136" s="335"/>
      <c r="DB136" s="335">
        <f t="shared" si="1751"/>
        <v>1</v>
      </c>
      <c r="DC136" s="335">
        <f t="shared" si="1752"/>
        <v>0</v>
      </c>
      <c r="DD136" s="335">
        <f t="shared" si="1753"/>
        <v>0</v>
      </c>
      <c r="DE136" s="335">
        <f t="shared" si="1754"/>
        <v>0</v>
      </c>
      <c r="DF136" s="335">
        <f t="shared" si="1755"/>
        <v>0</v>
      </c>
      <c r="DG136" s="336"/>
      <c r="DI136" s="139"/>
      <c r="DJ136" s="139"/>
      <c r="DK136" s="139"/>
      <c r="DL136" s="337"/>
      <c r="DM136" s="335"/>
      <c r="DN136" s="335"/>
      <c r="DO136" s="335">
        <f t="shared" si="1756"/>
        <v>1</v>
      </c>
      <c r="DP136" s="335">
        <f t="shared" si="1757"/>
        <v>0</v>
      </c>
      <c r="DQ136" s="335">
        <f t="shared" si="1758"/>
        <v>0</v>
      </c>
      <c r="DR136" s="335">
        <f t="shared" si="1759"/>
        <v>0</v>
      </c>
      <c r="DS136" s="335">
        <f t="shared" si="1760"/>
        <v>0</v>
      </c>
      <c r="DT136" s="336"/>
      <c r="DV136" s="139"/>
      <c r="DW136" s="139"/>
      <c r="DX136" s="139"/>
      <c r="DY136" s="337"/>
      <c r="DZ136" s="335"/>
      <c r="EA136" s="335"/>
      <c r="EB136" s="335">
        <f t="shared" si="1761"/>
        <v>1</v>
      </c>
      <c r="EC136" s="335">
        <f t="shared" si="1762"/>
        <v>0</v>
      </c>
      <c r="ED136" s="335">
        <f t="shared" si="1763"/>
        <v>0</v>
      </c>
      <c r="EE136" s="335">
        <f t="shared" si="1764"/>
        <v>0</v>
      </c>
      <c r="EF136" s="335">
        <f t="shared" si="1765"/>
        <v>0</v>
      </c>
      <c r="EG136" s="336"/>
      <c r="EI136" s="139"/>
      <c r="EJ136" s="139"/>
      <c r="EK136" s="139"/>
      <c r="EL136" s="337"/>
      <c r="EM136" s="335"/>
      <c r="EN136" s="335"/>
      <c r="EO136" s="335">
        <f t="shared" si="1766"/>
        <v>1</v>
      </c>
      <c r="EP136" s="335">
        <f t="shared" si="1767"/>
        <v>0</v>
      </c>
      <c r="EQ136" s="335">
        <f t="shared" si="1768"/>
        <v>0</v>
      </c>
      <c r="ER136" s="335">
        <f t="shared" si="1769"/>
        <v>0</v>
      </c>
      <c r="ES136" s="335">
        <f t="shared" si="1770"/>
        <v>0</v>
      </c>
      <c r="ET136" s="336"/>
      <c r="EV136" s="139"/>
      <c r="EW136" s="139"/>
      <c r="EX136" s="139"/>
      <c r="EY136" s="337"/>
      <c r="EZ136" s="335"/>
      <c r="FA136" s="335"/>
      <c r="FB136" s="335">
        <f t="shared" si="1771"/>
        <v>1</v>
      </c>
      <c r="FC136" s="335">
        <f t="shared" si="1772"/>
        <v>0</v>
      </c>
      <c r="FD136" s="335">
        <f t="shared" si="1773"/>
        <v>0</v>
      </c>
      <c r="FE136" s="335">
        <f t="shared" si="1774"/>
        <v>0</v>
      </c>
      <c r="FF136" s="335">
        <f t="shared" si="1775"/>
        <v>0</v>
      </c>
      <c r="FG136" s="336"/>
      <c r="FI136" s="139"/>
      <c r="FJ136" s="139"/>
      <c r="FK136" s="139"/>
      <c r="FL136" s="337"/>
      <c r="FM136" s="335"/>
      <c r="FN136" s="335"/>
      <c r="FO136" s="335">
        <f t="shared" si="1776"/>
        <v>1</v>
      </c>
      <c r="FP136" s="335">
        <f t="shared" si="1777"/>
        <v>0</v>
      </c>
      <c r="FQ136" s="335">
        <f t="shared" si="1778"/>
        <v>0</v>
      </c>
      <c r="FR136" s="335">
        <f t="shared" si="1779"/>
        <v>0</v>
      </c>
      <c r="FS136" s="335">
        <f t="shared" si="1780"/>
        <v>0</v>
      </c>
      <c r="FT136" s="336"/>
      <c r="FV136" s="139"/>
      <c r="FW136" s="139"/>
      <c r="FX136" s="139"/>
      <c r="FY136" s="337"/>
      <c r="FZ136" s="335"/>
      <c r="GA136" s="335"/>
      <c r="GB136" s="335">
        <f t="shared" si="1781"/>
        <v>1</v>
      </c>
      <c r="GC136" s="335">
        <f t="shared" si="1782"/>
        <v>0</v>
      </c>
      <c r="GD136" s="335">
        <f t="shared" si="1783"/>
        <v>0</v>
      </c>
      <c r="GE136" s="335">
        <f t="shared" si="1784"/>
        <v>0</v>
      </c>
      <c r="GF136" s="335">
        <f t="shared" si="1785"/>
        <v>0</v>
      </c>
      <c r="GG136" s="336"/>
      <c r="GI136" s="139"/>
      <c r="GJ136" s="139"/>
      <c r="GK136" s="139"/>
      <c r="GL136" s="337"/>
      <c r="GM136" s="335"/>
      <c r="GN136" s="335"/>
      <c r="GO136" s="335">
        <f t="shared" si="1786"/>
        <v>1</v>
      </c>
      <c r="GP136" s="335">
        <f t="shared" si="1787"/>
        <v>0</v>
      </c>
      <c r="GQ136" s="335">
        <f t="shared" si="1788"/>
        <v>0</v>
      </c>
      <c r="GR136" s="335">
        <f t="shared" si="1789"/>
        <v>0</v>
      </c>
      <c r="GS136" s="335">
        <f t="shared" si="1790"/>
        <v>0</v>
      </c>
      <c r="GT136" s="336"/>
      <c r="GV136" s="139"/>
      <c r="GW136" s="139"/>
      <c r="GX136" s="139"/>
      <c r="GY136" s="337"/>
      <c r="GZ136" s="335"/>
      <c r="HA136" s="335"/>
      <c r="HB136" s="335">
        <f t="shared" si="1791"/>
        <v>1</v>
      </c>
      <c r="HC136" s="335">
        <f t="shared" si="1792"/>
        <v>0</v>
      </c>
      <c r="HD136" s="335">
        <f t="shared" si="1793"/>
        <v>0</v>
      </c>
      <c r="HE136" s="335">
        <f t="shared" si="1794"/>
        <v>0</v>
      </c>
      <c r="HF136" s="335">
        <f t="shared" si="1795"/>
        <v>0</v>
      </c>
      <c r="HG136" s="336"/>
      <c r="HI136" s="139"/>
      <c r="HJ136" s="139"/>
      <c r="HK136" s="139"/>
      <c r="HL136" s="337"/>
      <c r="HM136" s="335"/>
      <c r="HN136" s="335"/>
      <c r="HO136" s="335">
        <f t="shared" si="1796"/>
        <v>1</v>
      </c>
      <c r="HP136" s="335">
        <f t="shared" si="1797"/>
        <v>0</v>
      </c>
      <c r="HQ136" s="335">
        <f t="shared" si="1798"/>
        <v>0</v>
      </c>
      <c r="HR136" s="335">
        <f t="shared" si="1799"/>
        <v>0</v>
      </c>
      <c r="HS136" s="335">
        <f t="shared" si="1800"/>
        <v>0</v>
      </c>
      <c r="HT136" s="336"/>
      <c r="HV136" s="139"/>
      <c r="HW136" s="139"/>
      <c r="HX136" s="139"/>
      <c r="HY136" s="337"/>
      <c r="HZ136" s="335"/>
      <c r="IA136" s="335"/>
      <c r="IB136" s="335">
        <f t="shared" si="1801"/>
        <v>1</v>
      </c>
      <c r="IC136" s="335">
        <f t="shared" si="1802"/>
        <v>0</v>
      </c>
      <c r="ID136" s="335">
        <f t="shared" si="1803"/>
        <v>0</v>
      </c>
      <c r="IE136" s="335">
        <f t="shared" si="1804"/>
        <v>0</v>
      </c>
      <c r="IF136" s="335">
        <f t="shared" si="1805"/>
        <v>0</v>
      </c>
      <c r="IG136" s="336"/>
      <c r="II136" s="139"/>
      <c r="IJ136" s="139"/>
      <c r="IK136" s="139"/>
      <c r="IL136" s="337"/>
      <c r="IM136" s="335"/>
      <c r="IN136" s="335"/>
      <c r="IO136" s="335">
        <f t="shared" si="1806"/>
        <v>1</v>
      </c>
      <c r="IP136" s="335">
        <f t="shared" si="1807"/>
        <v>0</v>
      </c>
      <c r="IQ136" s="335">
        <f t="shared" si="1808"/>
        <v>0</v>
      </c>
      <c r="IR136" s="335">
        <f t="shared" si="1809"/>
        <v>0</v>
      </c>
      <c r="IS136" s="335">
        <f t="shared" si="1810"/>
        <v>0</v>
      </c>
      <c r="IT136" s="336"/>
      <c r="IV136" s="139"/>
      <c r="IW136" s="139"/>
      <c r="IX136" s="139"/>
      <c r="IY136" s="337"/>
      <c r="IZ136" s="335"/>
      <c r="JA136" s="335"/>
      <c r="JB136" s="335">
        <f t="shared" si="1811"/>
        <v>1</v>
      </c>
      <c r="JC136" s="335">
        <f t="shared" si="1812"/>
        <v>0</v>
      </c>
      <c r="JD136" s="335">
        <f t="shared" si="1813"/>
        <v>0</v>
      </c>
      <c r="JE136" s="335">
        <f t="shared" si="1814"/>
        <v>0</v>
      </c>
      <c r="JF136" s="335">
        <f t="shared" si="1815"/>
        <v>0</v>
      </c>
      <c r="JG136" s="336"/>
      <c r="JI136" s="139"/>
      <c r="JJ136" s="139"/>
      <c r="JK136" s="139"/>
      <c r="JL136" s="337"/>
      <c r="JM136" s="335"/>
      <c r="JN136" s="335"/>
      <c r="JO136" s="335">
        <f t="shared" si="1816"/>
        <v>1</v>
      </c>
      <c r="JP136" s="335">
        <f t="shared" si="1817"/>
        <v>0</v>
      </c>
      <c r="JQ136" s="335">
        <f t="shared" si="1818"/>
        <v>0</v>
      </c>
      <c r="JR136" s="335">
        <f t="shared" si="1819"/>
        <v>0</v>
      </c>
      <c r="JS136" s="335">
        <f t="shared" si="1820"/>
        <v>0</v>
      </c>
      <c r="JT136" s="336"/>
      <c r="JV136" s="139"/>
      <c r="JW136" s="139"/>
      <c r="JX136" s="139"/>
      <c r="JY136" s="337"/>
      <c r="JZ136" s="335"/>
      <c r="KA136" s="335"/>
      <c r="KB136" s="335">
        <f t="shared" si="1821"/>
        <v>1</v>
      </c>
      <c r="KC136" s="335">
        <f t="shared" si="1822"/>
        <v>0</v>
      </c>
      <c r="KD136" s="335">
        <f t="shared" si="1823"/>
        <v>0</v>
      </c>
      <c r="KE136" s="335">
        <f t="shared" si="1824"/>
        <v>0</v>
      </c>
      <c r="KF136" s="335">
        <f t="shared" si="1825"/>
        <v>0</v>
      </c>
      <c r="KG136" s="336"/>
      <c r="KI136" s="139"/>
      <c r="KJ136" s="139"/>
      <c r="KK136" s="139"/>
      <c r="KL136" s="337"/>
      <c r="KM136" s="335"/>
      <c r="KN136" s="335"/>
      <c r="KO136" s="335">
        <f t="shared" si="1826"/>
        <v>1</v>
      </c>
      <c r="KP136" s="335">
        <f t="shared" si="1827"/>
        <v>0</v>
      </c>
      <c r="KQ136" s="335">
        <f t="shared" si="1828"/>
        <v>0</v>
      </c>
      <c r="KR136" s="335">
        <f t="shared" si="1829"/>
        <v>0</v>
      </c>
      <c r="KS136" s="335">
        <f t="shared" si="1830"/>
        <v>0</v>
      </c>
      <c r="KT136" s="336"/>
      <c r="KV136" s="139"/>
      <c r="KW136" s="139"/>
      <c r="KX136" s="139"/>
      <c r="KY136" s="337"/>
      <c r="KZ136" s="335"/>
      <c r="LA136" s="335"/>
      <c r="LB136" s="335">
        <f t="shared" si="1831"/>
        <v>1</v>
      </c>
      <c r="LC136" s="335">
        <f t="shared" si="1832"/>
        <v>0</v>
      </c>
      <c r="LD136" s="335">
        <f t="shared" si="1833"/>
        <v>0</v>
      </c>
      <c r="LE136" s="335">
        <f t="shared" si="1834"/>
        <v>0</v>
      </c>
      <c r="LF136" s="335">
        <f t="shared" si="1835"/>
        <v>0</v>
      </c>
      <c r="LG136" s="336"/>
      <c r="LI136" s="139"/>
      <c r="LJ136" s="139"/>
      <c r="LK136" s="139"/>
      <c r="LL136" s="337"/>
      <c r="LM136" s="335"/>
      <c r="LN136" s="335"/>
      <c r="LO136" s="335">
        <f t="shared" si="1836"/>
        <v>1</v>
      </c>
      <c r="LP136" s="335">
        <f t="shared" si="1837"/>
        <v>0</v>
      </c>
      <c r="LQ136" s="335">
        <f t="shared" si="1838"/>
        <v>0</v>
      </c>
      <c r="LR136" s="335">
        <f t="shared" si="1839"/>
        <v>0</v>
      </c>
      <c r="LS136" s="335">
        <f t="shared" si="1840"/>
        <v>0</v>
      </c>
      <c r="LT136" s="336"/>
      <c r="LV136" s="139"/>
      <c r="LW136" s="139"/>
      <c r="LX136" s="139"/>
      <c r="LY136" s="337"/>
      <c r="LZ136" s="335"/>
      <c r="MA136" s="335"/>
      <c r="MB136" s="335">
        <f t="shared" si="1841"/>
        <v>1</v>
      </c>
      <c r="MC136" s="335">
        <f t="shared" si="1842"/>
        <v>0</v>
      </c>
      <c r="MD136" s="335">
        <f t="shared" si="1843"/>
        <v>0</v>
      </c>
      <c r="ME136" s="335">
        <f t="shared" si="1844"/>
        <v>0</v>
      </c>
      <c r="MF136" s="335">
        <f t="shared" si="1845"/>
        <v>0</v>
      </c>
      <c r="MG136" s="336"/>
    </row>
    <row r="137" spans="1:345">
      <c r="B137" s="863"/>
      <c r="C137" s="864"/>
      <c r="D137" s="864"/>
      <c r="E137" s="864"/>
      <c r="F137" s="864"/>
      <c r="G137" s="864"/>
      <c r="H137" s="865"/>
      <c r="I137" s="286"/>
      <c r="J137" s="139"/>
      <c r="K137" s="139"/>
      <c r="L137" s="337"/>
      <c r="M137" s="335"/>
      <c r="N137" s="335"/>
      <c r="O137" s="335">
        <f t="shared" si="1716"/>
        <v>1</v>
      </c>
      <c r="P137" s="335">
        <f t="shared" si="1717"/>
        <v>0</v>
      </c>
      <c r="Q137" s="335">
        <f t="shared" si="1718"/>
        <v>0</v>
      </c>
      <c r="R137" s="335">
        <f t="shared" si="1719"/>
        <v>0</v>
      </c>
      <c r="S137" s="335">
        <f t="shared" si="1720"/>
        <v>0</v>
      </c>
      <c r="T137" s="336"/>
      <c r="V137" s="139"/>
      <c r="W137" s="139"/>
      <c r="X137" s="139"/>
      <c r="Y137" s="337"/>
      <c r="Z137" s="335"/>
      <c r="AA137" s="335"/>
      <c r="AB137" s="335">
        <f t="shared" si="1721"/>
        <v>1</v>
      </c>
      <c r="AC137" s="335">
        <f t="shared" si="1722"/>
        <v>0</v>
      </c>
      <c r="AD137" s="335">
        <f t="shared" si="1723"/>
        <v>0</v>
      </c>
      <c r="AE137" s="335">
        <f t="shared" si="1724"/>
        <v>0</v>
      </c>
      <c r="AF137" s="335">
        <f t="shared" si="1725"/>
        <v>0</v>
      </c>
      <c r="AG137" s="336"/>
      <c r="AI137" s="139"/>
      <c r="AJ137" s="139"/>
      <c r="AK137" s="139"/>
      <c r="AL137" s="337"/>
      <c r="AM137" s="335"/>
      <c r="AN137" s="335"/>
      <c r="AO137" s="335">
        <f t="shared" si="1726"/>
        <v>1</v>
      </c>
      <c r="AP137" s="335">
        <f t="shared" si="1727"/>
        <v>0</v>
      </c>
      <c r="AQ137" s="335">
        <f t="shared" si="1728"/>
        <v>0</v>
      </c>
      <c r="AR137" s="335">
        <f t="shared" si="1729"/>
        <v>0</v>
      </c>
      <c r="AS137" s="335">
        <f t="shared" si="1730"/>
        <v>0</v>
      </c>
      <c r="AT137" s="336"/>
      <c r="AV137" s="139"/>
      <c r="AW137" s="139"/>
      <c r="AX137" s="139"/>
      <c r="AY137" s="337"/>
      <c r="AZ137" s="335"/>
      <c r="BA137" s="335"/>
      <c r="BB137" s="335">
        <f t="shared" si="1731"/>
        <v>1</v>
      </c>
      <c r="BC137" s="335">
        <f t="shared" si="1732"/>
        <v>0</v>
      </c>
      <c r="BD137" s="335">
        <f t="shared" si="1733"/>
        <v>0</v>
      </c>
      <c r="BE137" s="335">
        <f t="shared" si="1734"/>
        <v>0</v>
      </c>
      <c r="BF137" s="335">
        <f t="shared" si="1735"/>
        <v>0</v>
      </c>
      <c r="BG137" s="336"/>
      <c r="BI137" s="139"/>
      <c r="BJ137" s="139"/>
      <c r="BK137" s="139"/>
      <c r="BL137" s="337"/>
      <c r="BM137" s="335"/>
      <c r="BN137" s="335"/>
      <c r="BO137" s="335">
        <f t="shared" si="1736"/>
        <v>1</v>
      </c>
      <c r="BP137" s="335">
        <f t="shared" si="1737"/>
        <v>0</v>
      </c>
      <c r="BQ137" s="335">
        <f t="shared" si="1738"/>
        <v>0</v>
      </c>
      <c r="BR137" s="335">
        <f t="shared" si="1739"/>
        <v>0</v>
      </c>
      <c r="BS137" s="335">
        <f t="shared" si="1740"/>
        <v>0</v>
      </c>
      <c r="BT137" s="336"/>
      <c r="BV137" s="139"/>
      <c r="BW137" s="139"/>
      <c r="BX137" s="139"/>
      <c r="BY137" s="337"/>
      <c r="BZ137" s="335"/>
      <c r="CA137" s="335"/>
      <c r="CB137" s="335">
        <f t="shared" si="1741"/>
        <v>1</v>
      </c>
      <c r="CC137" s="335">
        <f t="shared" si="1742"/>
        <v>0</v>
      </c>
      <c r="CD137" s="335">
        <f t="shared" si="1743"/>
        <v>0</v>
      </c>
      <c r="CE137" s="335">
        <f t="shared" si="1744"/>
        <v>0</v>
      </c>
      <c r="CF137" s="335">
        <f t="shared" si="1745"/>
        <v>0</v>
      </c>
      <c r="CG137" s="336"/>
      <c r="CI137" s="139"/>
      <c r="CJ137" s="139"/>
      <c r="CK137" s="139"/>
      <c r="CL137" s="337"/>
      <c r="CM137" s="335"/>
      <c r="CN137" s="335"/>
      <c r="CO137" s="335">
        <f t="shared" si="1746"/>
        <v>1</v>
      </c>
      <c r="CP137" s="335">
        <f t="shared" si="1747"/>
        <v>0</v>
      </c>
      <c r="CQ137" s="335">
        <f t="shared" si="1748"/>
        <v>0</v>
      </c>
      <c r="CR137" s="335">
        <f t="shared" si="1749"/>
        <v>0</v>
      </c>
      <c r="CS137" s="335">
        <f t="shared" si="1750"/>
        <v>0</v>
      </c>
      <c r="CT137" s="336"/>
      <c r="CV137" s="139"/>
      <c r="CW137" s="139"/>
      <c r="CX137" s="139"/>
      <c r="CY137" s="337"/>
      <c r="CZ137" s="335"/>
      <c r="DA137" s="335"/>
      <c r="DB137" s="335">
        <f t="shared" si="1751"/>
        <v>1</v>
      </c>
      <c r="DC137" s="335">
        <f t="shared" si="1752"/>
        <v>0</v>
      </c>
      <c r="DD137" s="335">
        <f t="shared" si="1753"/>
        <v>0</v>
      </c>
      <c r="DE137" s="335">
        <f t="shared" si="1754"/>
        <v>0</v>
      </c>
      <c r="DF137" s="335">
        <f t="shared" si="1755"/>
        <v>0</v>
      </c>
      <c r="DG137" s="336"/>
      <c r="DI137" s="139"/>
      <c r="DJ137" s="139"/>
      <c r="DK137" s="139"/>
      <c r="DL137" s="337"/>
      <c r="DM137" s="335"/>
      <c r="DN137" s="335"/>
      <c r="DO137" s="335">
        <f t="shared" si="1756"/>
        <v>1</v>
      </c>
      <c r="DP137" s="335">
        <f t="shared" si="1757"/>
        <v>0</v>
      </c>
      <c r="DQ137" s="335">
        <f t="shared" si="1758"/>
        <v>0</v>
      </c>
      <c r="DR137" s="335">
        <f t="shared" si="1759"/>
        <v>0</v>
      </c>
      <c r="DS137" s="335">
        <f t="shared" si="1760"/>
        <v>0</v>
      </c>
      <c r="DT137" s="336"/>
      <c r="DV137" s="139"/>
      <c r="DW137" s="139"/>
      <c r="DX137" s="139"/>
      <c r="DY137" s="337"/>
      <c r="DZ137" s="335"/>
      <c r="EA137" s="335"/>
      <c r="EB137" s="335">
        <f t="shared" si="1761"/>
        <v>1</v>
      </c>
      <c r="EC137" s="335">
        <f t="shared" si="1762"/>
        <v>0</v>
      </c>
      <c r="ED137" s="335">
        <f t="shared" si="1763"/>
        <v>0</v>
      </c>
      <c r="EE137" s="335">
        <f t="shared" si="1764"/>
        <v>0</v>
      </c>
      <c r="EF137" s="335">
        <f t="shared" si="1765"/>
        <v>0</v>
      </c>
      <c r="EG137" s="336"/>
      <c r="EI137" s="139"/>
      <c r="EJ137" s="139"/>
      <c r="EK137" s="139"/>
      <c r="EL137" s="337"/>
      <c r="EM137" s="335"/>
      <c r="EN137" s="335"/>
      <c r="EO137" s="335">
        <f t="shared" si="1766"/>
        <v>1</v>
      </c>
      <c r="EP137" s="335">
        <f t="shared" si="1767"/>
        <v>0</v>
      </c>
      <c r="EQ137" s="335">
        <f t="shared" si="1768"/>
        <v>0</v>
      </c>
      <c r="ER137" s="335">
        <f t="shared" si="1769"/>
        <v>0</v>
      </c>
      <c r="ES137" s="335">
        <f t="shared" si="1770"/>
        <v>0</v>
      </c>
      <c r="ET137" s="336"/>
      <c r="EV137" s="139"/>
      <c r="EW137" s="139"/>
      <c r="EX137" s="139"/>
      <c r="EY137" s="337"/>
      <c r="EZ137" s="335"/>
      <c r="FA137" s="335"/>
      <c r="FB137" s="335">
        <f t="shared" si="1771"/>
        <v>1</v>
      </c>
      <c r="FC137" s="335">
        <f t="shared" si="1772"/>
        <v>0</v>
      </c>
      <c r="FD137" s="335">
        <f t="shared" si="1773"/>
        <v>0</v>
      </c>
      <c r="FE137" s="335">
        <f t="shared" si="1774"/>
        <v>0</v>
      </c>
      <c r="FF137" s="335">
        <f t="shared" si="1775"/>
        <v>0</v>
      </c>
      <c r="FG137" s="336"/>
      <c r="FI137" s="139"/>
      <c r="FJ137" s="139"/>
      <c r="FK137" s="139"/>
      <c r="FL137" s="337"/>
      <c r="FM137" s="335"/>
      <c r="FN137" s="335"/>
      <c r="FO137" s="335">
        <f t="shared" si="1776"/>
        <v>1</v>
      </c>
      <c r="FP137" s="335">
        <f t="shared" si="1777"/>
        <v>0</v>
      </c>
      <c r="FQ137" s="335">
        <f t="shared" si="1778"/>
        <v>0</v>
      </c>
      <c r="FR137" s="335">
        <f t="shared" si="1779"/>
        <v>0</v>
      </c>
      <c r="FS137" s="335">
        <f t="shared" si="1780"/>
        <v>0</v>
      </c>
      <c r="FT137" s="336"/>
      <c r="FV137" s="139"/>
      <c r="FW137" s="139"/>
      <c r="FX137" s="139"/>
      <c r="FY137" s="337"/>
      <c r="FZ137" s="335"/>
      <c r="GA137" s="335"/>
      <c r="GB137" s="335">
        <f t="shared" si="1781"/>
        <v>1</v>
      </c>
      <c r="GC137" s="335">
        <f t="shared" si="1782"/>
        <v>0</v>
      </c>
      <c r="GD137" s="335">
        <f t="shared" si="1783"/>
        <v>0</v>
      </c>
      <c r="GE137" s="335">
        <f t="shared" si="1784"/>
        <v>0</v>
      </c>
      <c r="GF137" s="335">
        <f t="shared" si="1785"/>
        <v>0</v>
      </c>
      <c r="GG137" s="336"/>
      <c r="GI137" s="139"/>
      <c r="GJ137" s="139"/>
      <c r="GK137" s="139"/>
      <c r="GL137" s="337"/>
      <c r="GM137" s="335"/>
      <c r="GN137" s="335"/>
      <c r="GO137" s="335">
        <f t="shared" si="1786"/>
        <v>1</v>
      </c>
      <c r="GP137" s="335">
        <f t="shared" si="1787"/>
        <v>0</v>
      </c>
      <c r="GQ137" s="335">
        <f t="shared" si="1788"/>
        <v>0</v>
      </c>
      <c r="GR137" s="335">
        <f t="shared" si="1789"/>
        <v>0</v>
      </c>
      <c r="GS137" s="335">
        <f t="shared" si="1790"/>
        <v>0</v>
      </c>
      <c r="GT137" s="336"/>
      <c r="GV137" s="139"/>
      <c r="GW137" s="139"/>
      <c r="GX137" s="139"/>
      <c r="GY137" s="337"/>
      <c r="GZ137" s="335"/>
      <c r="HA137" s="335"/>
      <c r="HB137" s="335">
        <f t="shared" si="1791"/>
        <v>1</v>
      </c>
      <c r="HC137" s="335">
        <f t="shared" si="1792"/>
        <v>0</v>
      </c>
      <c r="HD137" s="335">
        <f t="shared" si="1793"/>
        <v>0</v>
      </c>
      <c r="HE137" s="335">
        <f t="shared" si="1794"/>
        <v>0</v>
      </c>
      <c r="HF137" s="335">
        <f t="shared" si="1795"/>
        <v>0</v>
      </c>
      <c r="HG137" s="336"/>
      <c r="HI137" s="139"/>
      <c r="HJ137" s="139"/>
      <c r="HK137" s="139"/>
      <c r="HL137" s="337"/>
      <c r="HM137" s="335"/>
      <c r="HN137" s="335"/>
      <c r="HO137" s="335">
        <f t="shared" si="1796"/>
        <v>1</v>
      </c>
      <c r="HP137" s="335">
        <f t="shared" si="1797"/>
        <v>0</v>
      </c>
      <c r="HQ137" s="335">
        <f t="shared" si="1798"/>
        <v>0</v>
      </c>
      <c r="HR137" s="335">
        <f t="shared" si="1799"/>
        <v>0</v>
      </c>
      <c r="HS137" s="335">
        <f t="shared" si="1800"/>
        <v>0</v>
      </c>
      <c r="HT137" s="336"/>
      <c r="HV137" s="139"/>
      <c r="HW137" s="139"/>
      <c r="HX137" s="139"/>
      <c r="HY137" s="337"/>
      <c r="HZ137" s="335"/>
      <c r="IA137" s="335"/>
      <c r="IB137" s="335">
        <f t="shared" si="1801"/>
        <v>1</v>
      </c>
      <c r="IC137" s="335">
        <f t="shared" si="1802"/>
        <v>0</v>
      </c>
      <c r="ID137" s="335">
        <f t="shared" si="1803"/>
        <v>0</v>
      </c>
      <c r="IE137" s="335">
        <f t="shared" si="1804"/>
        <v>0</v>
      </c>
      <c r="IF137" s="335">
        <f t="shared" si="1805"/>
        <v>0</v>
      </c>
      <c r="IG137" s="336"/>
      <c r="II137" s="139"/>
      <c r="IJ137" s="139"/>
      <c r="IK137" s="139"/>
      <c r="IL137" s="337"/>
      <c r="IM137" s="335"/>
      <c r="IN137" s="335"/>
      <c r="IO137" s="335">
        <f t="shared" si="1806"/>
        <v>1</v>
      </c>
      <c r="IP137" s="335">
        <f t="shared" si="1807"/>
        <v>0</v>
      </c>
      <c r="IQ137" s="335">
        <f t="shared" si="1808"/>
        <v>0</v>
      </c>
      <c r="IR137" s="335">
        <f t="shared" si="1809"/>
        <v>0</v>
      </c>
      <c r="IS137" s="335">
        <f t="shared" si="1810"/>
        <v>0</v>
      </c>
      <c r="IT137" s="336"/>
      <c r="IV137" s="139"/>
      <c r="IW137" s="139"/>
      <c r="IX137" s="139"/>
      <c r="IY137" s="337"/>
      <c r="IZ137" s="335"/>
      <c r="JA137" s="335"/>
      <c r="JB137" s="335">
        <f t="shared" si="1811"/>
        <v>1</v>
      </c>
      <c r="JC137" s="335">
        <f t="shared" si="1812"/>
        <v>0</v>
      </c>
      <c r="JD137" s="335">
        <f t="shared" si="1813"/>
        <v>0</v>
      </c>
      <c r="JE137" s="335">
        <f t="shared" si="1814"/>
        <v>0</v>
      </c>
      <c r="JF137" s="335">
        <f t="shared" si="1815"/>
        <v>0</v>
      </c>
      <c r="JG137" s="336"/>
      <c r="JI137" s="139"/>
      <c r="JJ137" s="139"/>
      <c r="JK137" s="139"/>
      <c r="JL137" s="337"/>
      <c r="JM137" s="335"/>
      <c r="JN137" s="335"/>
      <c r="JO137" s="335">
        <f t="shared" si="1816"/>
        <v>1</v>
      </c>
      <c r="JP137" s="335">
        <f t="shared" si="1817"/>
        <v>0</v>
      </c>
      <c r="JQ137" s="335">
        <f t="shared" si="1818"/>
        <v>0</v>
      </c>
      <c r="JR137" s="335">
        <f t="shared" si="1819"/>
        <v>0</v>
      </c>
      <c r="JS137" s="335">
        <f t="shared" si="1820"/>
        <v>0</v>
      </c>
      <c r="JT137" s="336"/>
      <c r="JV137" s="139"/>
      <c r="JW137" s="139"/>
      <c r="JX137" s="139"/>
      <c r="JY137" s="337"/>
      <c r="JZ137" s="335"/>
      <c r="KA137" s="335"/>
      <c r="KB137" s="335">
        <f t="shared" si="1821"/>
        <v>1</v>
      </c>
      <c r="KC137" s="335">
        <f t="shared" si="1822"/>
        <v>0</v>
      </c>
      <c r="KD137" s="335">
        <f t="shared" si="1823"/>
        <v>0</v>
      </c>
      <c r="KE137" s="335">
        <f t="shared" si="1824"/>
        <v>0</v>
      </c>
      <c r="KF137" s="335">
        <f t="shared" si="1825"/>
        <v>0</v>
      </c>
      <c r="KG137" s="336"/>
      <c r="KI137" s="139"/>
      <c r="KJ137" s="139"/>
      <c r="KK137" s="139"/>
      <c r="KL137" s="337"/>
      <c r="KM137" s="335"/>
      <c r="KN137" s="335"/>
      <c r="KO137" s="335">
        <f t="shared" si="1826"/>
        <v>1</v>
      </c>
      <c r="KP137" s="335">
        <f t="shared" si="1827"/>
        <v>0</v>
      </c>
      <c r="KQ137" s="335">
        <f t="shared" si="1828"/>
        <v>0</v>
      </c>
      <c r="KR137" s="335">
        <f t="shared" si="1829"/>
        <v>0</v>
      </c>
      <c r="KS137" s="335">
        <f t="shared" si="1830"/>
        <v>0</v>
      </c>
      <c r="KT137" s="336"/>
      <c r="KV137" s="139"/>
      <c r="KW137" s="139"/>
      <c r="KX137" s="139"/>
      <c r="KY137" s="337"/>
      <c r="KZ137" s="335"/>
      <c r="LA137" s="335"/>
      <c r="LB137" s="335">
        <f t="shared" si="1831"/>
        <v>1</v>
      </c>
      <c r="LC137" s="335">
        <f t="shared" si="1832"/>
        <v>0</v>
      </c>
      <c r="LD137" s="335">
        <f t="shared" si="1833"/>
        <v>0</v>
      </c>
      <c r="LE137" s="335">
        <f t="shared" si="1834"/>
        <v>0</v>
      </c>
      <c r="LF137" s="335">
        <f t="shared" si="1835"/>
        <v>0</v>
      </c>
      <c r="LG137" s="336"/>
      <c r="LI137" s="139"/>
      <c r="LJ137" s="139"/>
      <c r="LK137" s="139"/>
      <c r="LL137" s="337"/>
      <c r="LM137" s="335"/>
      <c r="LN137" s="335"/>
      <c r="LO137" s="335">
        <f t="shared" si="1836"/>
        <v>1</v>
      </c>
      <c r="LP137" s="335">
        <f t="shared" si="1837"/>
        <v>0</v>
      </c>
      <c r="LQ137" s="335">
        <f t="shared" si="1838"/>
        <v>0</v>
      </c>
      <c r="LR137" s="335">
        <f t="shared" si="1839"/>
        <v>0</v>
      </c>
      <c r="LS137" s="335">
        <f t="shared" si="1840"/>
        <v>0</v>
      </c>
      <c r="LT137" s="336"/>
      <c r="LV137" s="139"/>
      <c r="LW137" s="139"/>
      <c r="LX137" s="139"/>
      <c r="LY137" s="337"/>
      <c r="LZ137" s="335"/>
      <c r="MA137" s="335"/>
      <c r="MB137" s="335">
        <f t="shared" si="1841"/>
        <v>1</v>
      </c>
      <c r="MC137" s="335">
        <f t="shared" si="1842"/>
        <v>0</v>
      </c>
      <c r="MD137" s="335">
        <f t="shared" si="1843"/>
        <v>0</v>
      </c>
      <c r="ME137" s="335">
        <f t="shared" si="1844"/>
        <v>0</v>
      </c>
      <c r="MF137" s="335">
        <f t="shared" si="1845"/>
        <v>0</v>
      </c>
      <c r="MG137" s="336"/>
    </row>
    <row r="138" spans="1:345" ht="45.75" customHeight="1">
      <c r="B138" s="863"/>
      <c r="C138" s="864"/>
      <c r="D138" s="864"/>
      <c r="E138" s="864"/>
      <c r="F138" s="864"/>
      <c r="G138" s="864"/>
      <c r="H138" s="865"/>
      <c r="I138" s="286"/>
      <c r="J138" s="139"/>
      <c r="K138" s="139"/>
      <c r="L138" s="337"/>
      <c r="M138" s="335"/>
      <c r="N138" s="335"/>
      <c r="O138" s="335">
        <f t="shared" si="1716"/>
        <v>1</v>
      </c>
      <c r="P138" s="335">
        <f t="shared" si="1717"/>
        <v>0</v>
      </c>
      <c r="Q138" s="335">
        <f t="shared" si="1718"/>
        <v>0</v>
      </c>
      <c r="R138" s="335">
        <f t="shared" si="1719"/>
        <v>0</v>
      </c>
      <c r="S138" s="335">
        <f t="shared" si="1720"/>
        <v>0</v>
      </c>
      <c r="T138" s="336"/>
      <c r="V138" s="139"/>
      <c r="W138" s="139"/>
      <c r="X138" s="139"/>
      <c r="Y138" s="337"/>
      <c r="Z138" s="335"/>
      <c r="AA138" s="335"/>
      <c r="AB138" s="335">
        <f t="shared" si="1721"/>
        <v>1</v>
      </c>
      <c r="AC138" s="335">
        <f t="shared" si="1722"/>
        <v>0</v>
      </c>
      <c r="AD138" s="335">
        <f t="shared" si="1723"/>
        <v>0</v>
      </c>
      <c r="AE138" s="335">
        <f t="shared" si="1724"/>
        <v>0</v>
      </c>
      <c r="AF138" s="335">
        <f t="shared" si="1725"/>
        <v>0</v>
      </c>
      <c r="AG138" s="336"/>
      <c r="AI138" s="139"/>
      <c r="AJ138" s="139"/>
      <c r="AK138" s="139"/>
      <c r="AL138" s="337"/>
      <c r="AM138" s="335"/>
      <c r="AN138" s="335"/>
      <c r="AO138" s="335">
        <f t="shared" si="1726"/>
        <v>1</v>
      </c>
      <c r="AP138" s="335">
        <f t="shared" si="1727"/>
        <v>0</v>
      </c>
      <c r="AQ138" s="335">
        <f t="shared" si="1728"/>
        <v>0</v>
      </c>
      <c r="AR138" s="335">
        <f t="shared" si="1729"/>
        <v>0</v>
      </c>
      <c r="AS138" s="335">
        <f t="shared" si="1730"/>
        <v>0</v>
      </c>
      <c r="AT138" s="336"/>
      <c r="AV138" s="139"/>
      <c r="AW138" s="139"/>
      <c r="AX138" s="139"/>
      <c r="AY138" s="337"/>
      <c r="AZ138" s="335"/>
      <c r="BA138" s="335"/>
      <c r="BB138" s="335">
        <f t="shared" si="1731"/>
        <v>1</v>
      </c>
      <c r="BC138" s="335">
        <f t="shared" si="1732"/>
        <v>0</v>
      </c>
      <c r="BD138" s="335">
        <f t="shared" si="1733"/>
        <v>0</v>
      </c>
      <c r="BE138" s="335">
        <f t="shared" si="1734"/>
        <v>0</v>
      </c>
      <c r="BF138" s="335">
        <f t="shared" si="1735"/>
        <v>0</v>
      </c>
      <c r="BG138" s="336"/>
      <c r="BI138" s="139"/>
      <c r="BJ138" s="139"/>
      <c r="BK138" s="139"/>
      <c r="BL138" s="337"/>
      <c r="BM138" s="335"/>
      <c r="BN138" s="335"/>
      <c r="BO138" s="335">
        <f t="shared" si="1736"/>
        <v>1</v>
      </c>
      <c r="BP138" s="335">
        <f t="shared" si="1737"/>
        <v>0</v>
      </c>
      <c r="BQ138" s="335">
        <f t="shared" si="1738"/>
        <v>0</v>
      </c>
      <c r="BR138" s="335">
        <f t="shared" si="1739"/>
        <v>0</v>
      </c>
      <c r="BS138" s="335">
        <f t="shared" si="1740"/>
        <v>0</v>
      </c>
      <c r="BT138" s="336"/>
      <c r="BV138" s="139"/>
      <c r="BW138" s="139"/>
      <c r="BX138" s="139"/>
      <c r="BY138" s="337"/>
      <c r="BZ138" s="335"/>
      <c r="CA138" s="335"/>
      <c r="CB138" s="335">
        <f t="shared" si="1741"/>
        <v>1</v>
      </c>
      <c r="CC138" s="335">
        <f t="shared" si="1742"/>
        <v>0</v>
      </c>
      <c r="CD138" s="335">
        <f t="shared" si="1743"/>
        <v>0</v>
      </c>
      <c r="CE138" s="335">
        <f t="shared" si="1744"/>
        <v>0</v>
      </c>
      <c r="CF138" s="335">
        <f t="shared" si="1745"/>
        <v>0</v>
      </c>
      <c r="CG138" s="336"/>
      <c r="CI138" s="139"/>
      <c r="CJ138" s="139"/>
      <c r="CK138" s="139"/>
      <c r="CL138" s="337"/>
      <c r="CM138" s="335"/>
      <c r="CN138" s="335"/>
      <c r="CO138" s="335">
        <f t="shared" si="1746"/>
        <v>1</v>
      </c>
      <c r="CP138" s="335">
        <f t="shared" si="1747"/>
        <v>0</v>
      </c>
      <c r="CQ138" s="335">
        <f t="shared" si="1748"/>
        <v>0</v>
      </c>
      <c r="CR138" s="335">
        <f t="shared" si="1749"/>
        <v>0</v>
      </c>
      <c r="CS138" s="335">
        <f t="shared" si="1750"/>
        <v>0</v>
      </c>
      <c r="CT138" s="336"/>
      <c r="CV138" s="139"/>
      <c r="CW138" s="139"/>
      <c r="CX138" s="139"/>
      <c r="CY138" s="337"/>
      <c r="CZ138" s="335"/>
      <c r="DA138" s="335"/>
      <c r="DB138" s="335">
        <f t="shared" si="1751"/>
        <v>1</v>
      </c>
      <c r="DC138" s="335">
        <f t="shared" si="1752"/>
        <v>0</v>
      </c>
      <c r="DD138" s="335">
        <f t="shared" si="1753"/>
        <v>0</v>
      </c>
      <c r="DE138" s="335">
        <f t="shared" si="1754"/>
        <v>0</v>
      </c>
      <c r="DF138" s="335">
        <f t="shared" si="1755"/>
        <v>0</v>
      </c>
      <c r="DG138" s="336"/>
      <c r="DI138" s="139"/>
      <c r="DJ138" s="139"/>
      <c r="DK138" s="139"/>
      <c r="DL138" s="337"/>
      <c r="DM138" s="335"/>
      <c r="DN138" s="335"/>
      <c r="DO138" s="335">
        <f t="shared" si="1756"/>
        <v>1</v>
      </c>
      <c r="DP138" s="335">
        <f t="shared" si="1757"/>
        <v>0</v>
      </c>
      <c r="DQ138" s="335">
        <f t="shared" si="1758"/>
        <v>0</v>
      </c>
      <c r="DR138" s="335">
        <f t="shared" si="1759"/>
        <v>0</v>
      </c>
      <c r="DS138" s="335">
        <f t="shared" si="1760"/>
        <v>0</v>
      </c>
      <c r="DT138" s="336"/>
      <c r="DV138" s="139"/>
      <c r="DW138" s="139"/>
      <c r="DX138" s="139"/>
      <c r="DY138" s="337"/>
      <c r="DZ138" s="335"/>
      <c r="EA138" s="335"/>
      <c r="EB138" s="335">
        <f t="shared" si="1761"/>
        <v>1</v>
      </c>
      <c r="EC138" s="335">
        <f t="shared" si="1762"/>
        <v>0</v>
      </c>
      <c r="ED138" s="335">
        <f t="shared" si="1763"/>
        <v>0</v>
      </c>
      <c r="EE138" s="335">
        <f t="shared" si="1764"/>
        <v>0</v>
      </c>
      <c r="EF138" s="335">
        <f t="shared" si="1765"/>
        <v>0</v>
      </c>
      <c r="EG138" s="336"/>
      <c r="EI138" s="139"/>
      <c r="EJ138" s="139"/>
      <c r="EK138" s="139"/>
      <c r="EL138" s="337"/>
      <c r="EM138" s="335"/>
      <c r="EN138" s="335"/>
      <c r="EO138" s="335">
        <f t="shared" si="1766"/>
        <v>1</v>
      </c>
      <c r="EP138" s="335">
        <f t="shared" si="1767"/>
        <v>0</v>
      </c>
      <c r="EQ138" s="335">
        <f t="shared" si="1768"/>
        <v>0</v>
      </c>
      <c r="ER138" s="335">
        <f t="shared" si="1769"/>
        <v>0</v>
      </c>
      <c r="ES138" s="335">
        <f t="shared" si="1770"/>
        <v>0</v>
      </c>
      <c r="ET138" s="336"/>
      <c r="EV138" s="139"/>
      <c r="EW138" s="139"/>
      <c r="EX138" s="139"/>
      <c r="EY138" s="337"/>
      <c r="EZ138" s="335"/>
      <c r="FA138" s="335"/>
      <c r="FB138" s="335">
        <f t="shared" si="1771"/>
        <v>1</v>
      </c>
      <c r="FC138" s="335">
        <f t="shared" si="1772"/>
        <v>0</v>
      </c>
      <c r="FD138" s="335">
        <f t="shared" si="1773"/>
        <v>0</v>
      </c>
      <c r="FE138" s="335">
        <f t="shared" si="1774"/>
        <v>0</v>
      </c>
      <c r="FF138" s="335">
        <f t="shared" si="1775"/>
        <v>0</v>
      </c>
      <c r="FG138" s="336"/>
      <c r="FI138" s="139"/>
      <c r="FJ138" s="139"/>
      <c r="FK138" s="139"/>
      <c r="FL138" s="337"/>
      <c r="FM138" s="335"/>
      <c r="FN138" s="335"/>
      <c r="FO138" s="335">
        <f t="shared" si="1776"/>
        <v>1</v>
      </c>
      <c r="FP138" s="335">
        <f t="shared" si="1777"/>
        <v>0</v>
      </c>
      <c r="FQ138" s="335">
        <f t="shared" si="1778"/>
        <v>0</v>
      </c>
      <c r="FR138" s="335">
        <f t="shared" si="1779"/>
        <v>0</v>
      </c>
      <c r="FS138" s="335">
        <f t="shared" si="1780"/>
        <v>0</v>
      </c>
      <c r="FT138" s="336"/>
      <c r="FV138" s="139"/>
      <c r="FW138" s="139"/>
      <c r="FX138" s="139"/>
      <c r="FY138" s="337"/>
      <c r="FZ138" s="335"/>
      <c r="GA138" s="335"/>
      <c r="GB138" s="335">
        <f t="shared" si="1781"/>
        <v>1</v>
      </c>
      <c r="GC138" s="335">
        <f t="shared" si="1782"/>
        <v>0</v>
      </c>
      <c r="GD138" s="335">
        <f t="shared" si="1783"/>
        <v>0</v>
      </c>
      <c r="GE138" s="335">
        <f t="shared" si="1784"/>
        <v>0</v>
      </c>
      <c r="GF138" s="335">
        <f t="shared" si="1785"/>
        <v>0</v>
      </c>
      <c r="GG138" s="336"/>
      <c r="GI138" s="139"/>
      <c r="GJ138" s="139"/>
      <c r="GK138" s="139"/>
      <c r="GL138" s="337"/>
      <c r="GM138" s="335"/>
      <c r="GN138" s="335"/>
      <c r="GO138" s="335">
        <f t="shared" si="1786"/>
        <v>1</v>
      </c>
      <c r="GP138" s="335">
        <f t="shared" si="1787"/>
        <v>0</v>
      </c>
      <c r="GQ138" s="335">
        <f t="shared" si="1788"/>
        <v>0</v>
      </c>
      <c r="GR138" s="335">
        <f t="shared" si="1789"/>
        <v>0</v>
      </c>
      <c r="GS138" s="335">
        <f t="shared" si="1790"/>
        <v>0</v>
      </c>
      <c r="GT138" s="336"/>
      <c r="GV138" s="139"/>
      <c r="GW138" s="139"/>
      <c r="GX138" s="139"/>
      <c r="GY138" s="337"/>
      <c r="GZ138" s="335"/>
      <c r="HA138" s="335"/>
      <c r="HB138" s="335">
        <f t="shared" si="1791"/>
        <v>1</v>
      </c>
      <c r="HC138" s="335">
        <f t="shared" si="1792"/>
        <v>0</v>
      </c>
      <c r="HD138" s="335">
        <f t="shared" si="1793"/>
        <v>0</v>
      </c>
      <c r="HE138" s="335">
        <f t="shared" si="1794"/>
        <v>0</v>
      </c>
      <c r="HF138" s="335">
        <f t="shared" si="1795"/>
        <v>0</v>
      </c>
      <c r="HG138" s="336"/>
      <c r="HI138" s="139"/>
      <c r="HJ138" s="139"/>
      <c r="HK138" s="139"/>
      <c r="HL138" s="337"/>
      <c r="HM138" s="335"/>
      <c r="HN138" s="335"/>
      <c r="HO138" s="335">
        <f t="shared" si="1796"/>
        <v>1</v>
      </c>
      <c r="HP138" s="335">
        <f t="shared" si="1797"/>
        <v>0</v>
      </c>
      <c r="HQ138" s="335">
        <f t="shared" si="1798"/>
        <v>0</v>
      </c>
      <c r="HR138" s="335">
        <f t="shared" si="1799"/>
        <v>0</v>
      </c>
      <c r="HS138" s="335">
        <f t="shared" si="1800"/>
        <v>0</v>
      </c>
      <c r="HT138" s="336"/>
      <c r="HV138" s="139"/>
      <c r="HW138" s="139"/>
      <c r="HX138" s="139"/>
      <c r="HY138" s="337"/>
      <c r="HZ138" s="335"/>
      <c r="IA138" s="335"/>
      <c r="IB138" s="335">
        <f t="shared" si="1801"/>
        <v>1</v>
      </c>
      <c r="IC138" s="335">
        <f t="shared" si="1802"/>
        <v>0</v>
      </c>
      <c r="ID138" s="335">
        <f t="shared" si="1803"/>
        <v>0</v>
      </c>
      <c r="IE138" s="335">
        <f t="shared" si="1804"/>
        <v>0</v>
      </c>
      <c r="IF138" s="335">
        <f t="shared" si="1805"/>
        <v>0</v>
      </c>
      <c r="IG138" s="336"/>
      <c r="II138" s="139"/>
      <c r="IJ138" s="139"/>
      <c r="IK138" s="139"/>
      <c r="IL138" s="337"/>
      <c r="IM138" s="335"/>
      <c r="IN138" s="335"/>
      <c r="IO138" s="335">
        <f t="shared" si="1806"/>
        <v>1</v>
      </c>
      <c r="IP138" s="335">
        <f t="shared" si="1807"/>
        <v>0</v>
      </c>
      <c r="IQ138" s="335">
        <f t="shared" si="1808"/>
        <v>0</v>
      </c>
      <c r="IR138" s="335">
        <f t="shared" si="1809"/>
        <v>0</v>
      </c>
      <c r="IS138" s="335">
        <f t="shared" si="1810"/>
        <v>0</v>
      </c>
      <c r="IT138" s="336"/>
      <c r="IV138" s="139"/>
      <c r="IW138" s="139"/>
      <c r="IX138" s="139"/>
      <c r="IY138" s="337"/>
      <c r="IZ138" s="335"/>
      <c r="JA138" s="335"/>
      <c r="JB138" s="335">
        <f t="shared" si="1811"/>
        <v>1</v>
      </c>
      <c r="JC138" s="335">
        <f t="shared" si="1812"/>
        <v>0</v>
      </c>
      <c r="JD138" s="335">
        <f t="shared" si="1813"/>
        <v>0</v>
      </c>
      <c r="JE138" s="335">
        <f t="shared" si="1814"/>
        <v>0</v>
      </c>
      <c r="JF138" s="335">
        <f t="shared" si="1815"/>
        <v>0</v>
      </c>
      <c r="JG138" s="336"/>
      <c r="JI138" s="139"/>
      <c r="JJ138" s="139"/>
      <c r="JK138" s="139"/>
      <c r="JL138" s="337"/>
      <c r="JM138" s="335"/>
      <c r="JN138" s="335"/>
      <c r="JO138" s="335">
        <f t="shared" si="1816"/>
        <v>1</v>
      </c>
      <c r="JP138" s="335">
        <f t="shared" si="1817"/>
        <v>0</v>
      </c>
      <c r="JQ138" s="335">
        <f t="shared" si="1818"/>
        <v>0</v>
      </c>
      <c r="JR138" s="335">
        <f t="shared" si="1819"/>
        <v>0</v>
      </c>
      <c r="JS138" s="335">
        <f t="shared" si="1820"/>
        <v>0</v>
      </c>
      <c r="JT138" s="336"/>
      <c r="JV138" s="139"/>
      <c r="JW138" s="139"/>
      <c r="JX138" s="139"/>
      <c r="JY138" s="337"/>
      <c r="JZ138" s="335"/>
      <c r="KA138" s="335"/>
      <c r="KB138" s="335">
        <f t="shared" si="1821"/>
        <v>1</v>
      </c>
      <c r="KC138" s="335">
        <f t="shared" si="1822"/>
        <v>0</v>
      </c>
      <c r="KD138" s="335">
        <f t="shared" si="1823"/>
        <v>0</v>
      </c>
      <c r="KE138" s="335">
        <f t="shared" si="1824"/>
        <v>0</v>
      </c>
      <c r="KF138" s="335">
        <f t="shared" si="1825"/>
        <v>0</v>
      </c>
      <c r="KG138" s="336"/>
      <c r="KI138" s="139"/>
      <c r="KJ138" s="139"/>
      <c r="KK138" s="139"/>
      <c r="KL138" s="337"/>
      <c r="KM138" s="335"/>
      <c r="KN138" s="335"/>
      <c r="KO138" s="335">
        <f t="shared" si="1826"/>
        <v>1</v>
      </c>
      <c r="KP138" s="335">
        <f t="shared" si="1827"/>
        <v>0</v>
      </c>
      <c r="KQ138" s="335">
        <f t="shared" si="1828"/>
        <v>0</v>
      </c>
      <c r="KR138" s="335">
        <f t="shared" si="1829"/>
        <v>0</v>
      </c>
      <c r="KS138" s="335">
        <f t="shared" si="1830"/>
        <v>0</v>
      </c>
      <c r="KT138" s="336"/>
      <c r="KV138" s="139"/>
      <c r="KW138" s="139"/>
      <c r="KX138" s="139"/>
      <c r="KY138" s="337"/>
      <c r="KZ138" s="335"/>
      <c r="LA138" s="335"/>
      <c r="LB138" s="335">
        <f t="shared" si="1831"/>
        <v>1</v>
      </c>
      <c r="LC138" s="335">
        <f t="shared" si="1832"/>
        <v>0</v>
      </c>
      <c r="LD138" s="335">
        <f t="shared" si="1833"/>
        <v>0</v>
      </c>
      <c r="LE138" s="335">
        <f t="shared" si="1834"/>
        <v>0</v>
      </c>
      <c r="LF138" s="335">
        <f t="shared" si="1835"/>
        <v>0</v>
      </c>
      <c r="LG138" s="336"/>
      <c r="LI138" s="139"/>
      <c r="LJ138" s="139"/>
      <c r="LK138" s="139"/>
      <c r="LL138" s="337"/>
      <c r="LM138" s="335"/>
      <c r="LN138" s="335"/>
      <c r="LO138" s="335">
        <f t="shared" si="1836"/>
        <v>1</v>
      </c>
      <c r="LP138" s="335">
        <f t="shared" si="1837"/>
        <v>0</v>
      </c>
      <c r="LQ138" s="335">
        <f t="shared" si="1838"/>
        <v>0</v>
      </c>
      <c r="LR138" s="335">
        <f t="shared" si="1839"/>
        <v>0</v>
      </c>
      <c r="LS138" s="335">
        <f t="shared" si="1840"/>
        <v>0</v>
      </c>
      <c r="LT138" s="336"/>
      <c r="LV138" s="139"/>
      <c r="LW138" s="139"/>
      <c r="LX138" s="139"/>
      <c r="LY138" s="337"/>
      <c r="LZ138" s="335"/>
      <c r="MA138" s="335"/>
      <c r="MB138" s="335">
        <f t="shared" si="1841"/>
        <v>1</v>
      </c>
      <c r="MC138" s="335">
        <f t="shared" si="1842"/>
        <v>0</v>
      </c>
      <c r="MD138" s="335">
        <f t="shared" si="1843"/>
        <v>0</v>
      </c>
      <c r="ME138" s="335">
        <f t="shared" si="1844"/>
        <v>0</v>
      </c>
      <c r="MF138" s="335">
        <f t="shared" si="1845"/>
        <v>0</v>
      </c>
      <c r="MG138" s="336"/>
    </row>
    <row r="139" spans="1:345" ht="15.75" customHeight="1">
      <c r="B139" s="863" t="str">
        <f>Language!$E$232</f>
        <v>The factors for the individual categories and other presettings can be selected on the 'PrSettings' worksheet.</v>
      </c>
      <c r="C139" s="864"/>
      <c r="D139" s="864"/>
      <c r="E139" s="864"/>
      <c r="F139" s="864"/>
      <c r="G139" s="864"/>
      <c r="H139" s="865"/>
      <c r="L139" s="336"/>
      <c r="M139" s="336"/>
      <c r="N139" s="336"/>
      <c r="O139" s="335">
        <f t="shared" si="1716"/>
        <v>1</v>
      </c>
      <c r="P139" s="335">
        <f t="shared" si="1717"/>
        <v>0</v>
      </c>
      <c r="Q139" s="335">
        <f t="shared" si="1718"/>
        <v>0</v>
      </c>
      <c r="R139" s="335">
        <f t="shared" si="1719"/>
        <v>0</v>
      </c>
      <c r="S139" s="335">
        <f t="shared" si="1720"/>
        <v>0</v>
      </c>
      <c r="T139" s="336"/>
      <c r="Y139" s="336"/>
      <c r="Z139" s="336"/>
      <c r="AA139" s="336"/>
      <c r="AB139" s="335">
        <f t="shared" si="1721"/>
        <v>1</v>
      </c>
      <c r="AC139" s="335">
        <f t="shared" si="1722"/>
        <v>0</v>
      </c>
      <c r="AD139" s="335">
        <f t="shared" si="1723"/>
        <v>0</v>
      </c>
      <c r="AE139" s="335">
        <f t="shared" si="1724"/>
        <v>0</v>
      </c>
      <c r="AF139" s="335">
        <f t="shared" si="1725"/>
        <v>0</v>
      </c>
      <c r="AG139" s="336"/>
      <c r="AL139" s="336"/>
      <c r="AM139" s="336"/>
      <c r="AN139" s="336"/>
      <c r="AO139" s="335">
        <f t="shared" si="1726"/>
        <v>1</v>
      </c>
      <c r="AP139" s="335">
        <f t="shared" si="1727"/>
        <v>0</v>
      </c>
      <c r="AQ139" s="335">
        <f t="shared" si="1728"/>
        <v>0</v>
      </c>
      <c r="AR139" s="335">
        <f t="shared" si="1729"/>
        <v>0</v>
      </c>
      <c r="AS139" s="335">
        <f t="shared" si="1730"/>
        <v>0</v>
      </c>
      <c r="AT139" s="336"/>
      <c r="AY139" s="336"/>
      <c r="AZ139" s="336"/>
      <c r="BA139" s="336"/>
      <c r="BB139" s="335">
        <f t="shared" si="1731"/>
        <v>1</v>
      </c>
      <c r="BC139" s="335">
        <f t="shared" si="1732"/>
        <v>0</v>
      </c>
      <c r="BD139" s="335">
        <f t="shared" si="1733"/>
        <v>0</v>
      </c>
      <c r="BE139" s="335">
        <f t="shared" si="1734"/>
        <v>0</v>
      </c>
      <c r="BF139" s="335">
        <f t="shared" si="1735"/>
        <v>0</v>
      </c>
      <c r="BG139" s="336"/>
      <c r="BL139" s="336"/>
      <c r="BM139" s="336"/>
      <c r="BN139" s="336"/>
      <c r="BO139" s="335">
        <f t="shared" si="1736"/>
        <v>1</v>
      </c>
      <c r="BP139" s="335">
        <f t="shared" si="1737"/>
        <v>0</v>
      </c>
      <c r="BQ139" s="335">
        <f t="shared" si="1738"/>
        <v>0</v>
      </c>
      <c r="BR139" s="335">
        <f t="shared" si="1739"/>
        <v>0</v>
      </c>
      <c r="BS139" s="335">
        <f t="shared" si="1740"/>
        <v>0</v>
      </c>
      <c r="BT139" s="336"/>
      <c r="BY139" s="336"/>
      <c r="BZ139" s="336"/>
      <c r="CA139" s="336"/>
      <c r="CB139" s="335">
        <f t="shared" si="1741"/>
        <v>1</v>
      </c>
      <c r="CC139" s="335">
        <f t="shared" si="1742"/>
        <v>0</v>
      </c>
      <c r="CD139" s="335">
        <f t="shared" si="1743"/>
        <v>0</v>
      </c>
      <c r="CE139" s="335">
        <f t="shared" si="1744"/>
        <v>0</v>
      </c>
      <c r="CF139" s="335">
        <f t="shared" si="1745"/>
        <v>0</v>
      </c>
      <c r="CG139" s="336"/>
      <c r="CL139" s="336"/>
      <c r="CM139" s="336"/>
      <c r="CN139" s="336"/>
      <c r="CO139" s="335">
        <f t="shared" si="1746"/>
        <v>1</v>
      </c>
      <c r="CP139" s="335">
        <f t="shared" si="1747"/>
        <v>0</v>
      </c>
      <c r="CQ139" s="335">
        <f t="shared" si="1748"/>
        <v>0</v>
      </c>
      <c r="CR139" s="335">
        <f t="shared" si="1749"/>
        <v>0</v>
      </c>
      <c r="CS139" s="335">
        <f t="shared" si="1750"/>
        <v>0</v>
      </c>
      <c r="CT139" s="336"/>
      <c r="CY139" s="336"/>
      <c r="CZ139" s="336"/>
      <c r="DA139" s="336"/>
      <c r="DB139" s="335">
        <f t="shared" si="1751"/>
        <v>1</v>
      </c>
      <c r="DC139" s="335">
        <f t="shared" si="1752"/>
        <v>0</v>
      </c>
      <c r="DD139" s="335">
        <f t="shared" si="1753"/>
        <v>0</v>
      </c>
      <c r="DE139" s="335">
        <f t="shared" si="1754"/>
        <v>0</v>
      </c>
      <c r="DF139" s="335">
        <f t="shared" si="1755"/>
        <v>0</v>
      </c>
      <c r="DG139" s="336"/>
      <c r="DL139" s="336"/>
      <c r="DM139" s="336"/>
      <c r="DN139" s="336"/>
      <c r="DO139" s="335">
        <f t="shared" si="1756"/>
        <v>1</v>
      </c>
      <c r="DP139" s="335">
        <f t="shared" si="1757"/>
        <v>0</v>
      </c>
      <c r="DQ139" s="335">
        <f t="shared" si="1758"/>
        <v>0</v>
      </c>
      <c r="DR139" s="335">
        <f t="shared" si="1759"/>
        <v>0</v>
      </c>
      <c r="DS139" s="335">
        <f t="shared" si="1760"/>
        <v>0</v>
      </c>
      <c r="DT139" s="336"/>
      <c r="DY139" s="336"/>
      <c r="DZ139" s="336"/>
      <c r="EA139" s="336"/>
      <c r="EB139" s="335">
        <f t="shared" si="1761"/>
        <v>1</v>
      </c>
      <c r="EC139" s="335">
        <f t="shared" si="1762"/>
        <v>0</v>
      </c>
      <c r="ED139" s="335">
        <f t="shared" si="1763"/>
        <v>0</v>
      </c>
      <c r="EE139" s="335">
        <f t="shared" si="1764"/>
        <v>0</v>
      </c>
      <c r="EF139" s="335">
        <f t="shared" si="1765"/>
        <v>0</v>
      </c>
      <c r="EG139" s="336"/>
      <c r="EL139" s="336"/>
      <c r="EM139" s="336"/>
      <c r="EN139" s="336"/>
      <c r="EO139" s="335">
        <f t="shared" si="1766"/>
        <v>1</v>
      </c>
      <c r="EP139" s="335">
        <f t="shared" si="1767"/>
        <v>0</v>
      </c>
      <c r="EQ139" s="335">
        <f t="shared" si="1768"/>
        <v>0</v>
      </c>
      <c r="ER139" s="335">
        <f t="shared" si="1769"/>
        <v>0</v>
      </c>
      <c r="ES139" s="335">
        <f t="shared" si="1770"/>
        <v>0</v>
      </c>
      <c r="ET139" s="336"/>
      <c r="EY139" s="336"/>
      <c r="EZ139" s="336"/>
      <c r="FA139" s="336"/>
      <c r="FB139" s="335">
        <f t="shared" si="1771"/>
        <v>1</v>
      </c>
      <c r="FC139" s="335">
        <f t="shared" si="1772"/>
        <v>0</v>
      </c>
      <c r="FD139" s="335">
        <f t="shared" si="1773"/>
        <v>0</v>
      </c>
      <c r="FE139" s="335">
        <f t="shared" si="1774"/>
        <v>0</v>
      </c>
      <c r="FF139" s="335">
        <f t="shared" si="1775"/>
        <v>0</v>
      </c>
      <c r="FG139" s="336"/>
      <c r="FL139" s="336"/>
      <c r="FM139" s="336"/>
      <c r="FN139" s="336"/>
      <c r="FO139" s="335">
        <f t="shared" si="1776"/>
        <v>1</v>
      </c>
      <c r="FP139" s="335">
        <f t="shared" si="1777"/>
        <v>0</v>
      </c>
      <c r="FQ139" s="335">
        <f t="shared" si="1778"/>
        <v>0</v>
      </c>
      <c r="FR139" s="335">
        <f t="shared" si="1779"/>
        <v>0</v>
      </c>
      <c r="FS139" s="335">
        <f t="shared" si="1780"/>
        <v>0</v>
      </c>
      <c r="FT139" s="336"/>
      <c r="FY139" s="336"/>
      <c r="FZ139" s="336"/>
      <c r="GA139" s="336"/>
      <c r="GB139" s="335">
        <f t="shared" si="1781"/>
        <v>1</v>
      </c>
      <c r="GC139" s="335">
        <f t="shared" si="1782"/>
        <v>0</v>
      </c>
      <c r="GD139" s="335">
        <f t="shared" si="1783"/>
        <v>0</v>
      </c>
      <c r="GE139" s="335">
        <f t="shared" si="1784"/>
        <v>0</v>
      </c>
      <c r="GF139" s="335">
        <f t="shared" si="1785"/>
        <v>0</v>
      </c>
      <c r="GG139" s="336"/>
      <c r="GL139" s="336"/>
      <c r="GM139" s="336"/>
      <c r="GN139" s="336"/>
      <c r="GO139" s="335">
        <f t="shared" si="1786"/>
        <v>1</v>
      </c>
      <c r="GP139" s="335">
        <f t="shared" si="1787"/>
        <v>0</v>
      </c>
      <c r="GQ139" s="335">
        <f t="shared" si="1788"/>
        <v>0</v>
      </c>
      <c r="GR139" s="335">
        <f t="shared" si="1789"/>
        <v>0</v>
      </c>
      <c r="GS139" s="335">
        <f t="shared" si="1790"/>
        <v>0</v>
      </c>
      <c r="GT139" s="336"/>
      <c r="GY139" s="336"/>
      <c r="GZ139" s="336"/>
      <c r="HA139" s="336"/>
      <c r="HB139" s="335">
        <f t="shared" si="1791"/>
        <v>1</v>
      </c>
      <c r="HC139" s="335">
        <f t="shared" si="1792"/>
        <v>0</v>
      </c>
      <c r="HD139" s="335">
        <f t="shared" si="1793"/>
        <v>0</v>
      </c>
      <c r="HE139" s="335">
        <f t="shared" si="1794"/>
        <v>0</v>
      </c>
      <c r="HF139" s="335">
        <f t="shared" si="1795"/>
        <v>0</v>
      </c>
      <c r="HG139" s="336"/>
      <c r="HL139" s="336"/>
      <c r="HM139" s="336"/>
      <c r="HN139" s="336"/>
      <c r="HO139" s="335">
        <f t="shared" si="1796"/>
        <v>1</v>
      </c>
      <c r="HP139" s="335">
        <f t="shared" si="1797"/>
        <v>0</v>
      </c>
      <c r="HQ139" s="335">
        <f t="shared" si="1798"/>
        <v>0</v>
      </c>
      <c r="HR139" s="335">
        <f t="shared" si="1799"/>
        <v>0</v>
      </c>
      <c r="HS139" s="335">
        <f t="shared" si="1800"/>
        <v>0</v>
      </c>
      <c r="HT139" s="336"/>
      <c r="HY139" s="336"/>
      <c r="HZ139" s="336"/>
      <c r="IA139" s="336"/>
      <c r="IB139" s="335">
        <f t="shared" si="1801"/>
        <v>1</v>
      </c>
      <c r="IC139" s="335">
        <f t="shared" si="1802"/>
        <v>0</v>
      </c>
      <c r="ID139" s="335">
        <f t="shared" si="1803"/>
        <v>0</v>
      </c>
      <c r="IE139" s="335">
        <f t="shared" si="1804"/>
        <v>0</v>
      </c>
      <c r="IF139" s="335">
        <f t="shared" si="1805"/>
        <v>0</v>
      </c>
      <c r="IG139" s="336"/>
      <c r="IL139" s="336"/>
      <c r="IM139" s="336"/>
      <c r="IN139" s="336"/>
      <c r="IO139" s="335">
        <f t="shared" si="1806"/>
        <v>1</v>
      </c>
      <c r="IP139" s="335">
        <f t="shared" si="1807"/>
        <v>0</v>
      </c>
      <c r="IQ139" s="335">
        <f t="shared" si="1808"/>
        <v>0</v>
      </c>
      <c r="IR139" s="335">
        <f t="shared" si="1809"/>
        <v>0</v>
      </c>
      <c r="IS139" s="335">
        <f t="shared" si="1810"/>
        <v>0</v>
      </c>
      <c r="IT139" s="336"/>
      <c r="IY139" s="336"/>
      <c r="IZ139" s="336"/>
      <c r="JA139" s="336"/>
      <c r="JB139" s="335">
        <f t="shared" si="1811"/>
        <v>1</v>
      </c>
      <c r="JC139" s="335">
        <f t="shared" si="1812"/>
        <v>0</v>
      </c>
      <c r="JD139" s="335">
        <f t="shared" si="1813"/>
        <v>0</v>
      </c>
      <c r="JE139" s="335">
        <f t="shared" si="1814"/>
        <v>0</v>
      </c>
      <c r="JF139" s="335">
        <f t="shared" si="1815"/>
        <v>0</v>
      </c>
      <c r="JG139" s="336"/>
      <c r="JL139" s="336"/>
      <c r="JM139" s="336"/>
      <c r="JN139" s="336"/>
      <c r="JO139" s="335">
        <f t="shared" si="1816"/>
        <v>1</v>
      </c>
      <c r="JP139" s="335">
        <f t="shared" si="1817"/>
        <v>0</v>
      </c>
      <c r="JQ139" s="335">
        <f t="shared" si="1818"/>
        <v>0</v>
      </c>
      <c r="JR139" s="335">
        <f t="shared" si="1819"/>
        <v>0</v>
      </c>
      <c r="JS139" s="335">
        <f t="shared" si="1820"/>
        <v>0</v>
      </c>
      <c r="JT139" s="336"/>
      <c r="JY139" s="336"/>
      <c r="JZ139" s="336"/>
      <c r="KA139" s="336"/>
      <c r="KB139" s="335">
        <f t="shared" si="1821"/>
        <v>1</v>
      </c>
      <c r="KC139" s="335">
        <f t="shared" si="1822"/>
        <v>0</v>
      </c>
      <c r="KD139" s="335">
        <f t="shared" si="1823"/>
        <v>0</v>
      </c>
      <c r="KE139" s="335">
        <f t="shared" si="1824"/>
        <v>0</v>
      </c>
      <c r="KF139" s="335">
        <f t="shared" si="1825"/>
        <v>0</v>
      </c>
      <c r="KG139" s="336"/>
      <c r="KL139" s="336"/>
      <c r="KM139" s="336"/>
      <c r="KN139" s="336"/>
      <c r="KO139" s="335">
        <f t="shared" si="1826"/>
        <v>1</v>
      </c>
      <c r="KP139" s="335">
        <f t="shared" si="1827"/>
        <v>0</v>
      </c>
      <c r="KQ139" s="335">
        <f t="shared" si="1828"/>
        <v>0</v>
      </c>
      <c r="KR139" s="335">
        <f t="shared" si="1829"/>
        <v>0</v>
      </c>
      <c r="KS139" s="335">
        <f t="shared" si="1830"/>
        <v>0</v>
      </c>
      <c r="KT139" s="336"/>
      <c r="KY139" s="336"/>
      <c r="KZ139" s="336"/>
      <c r="LA139" s="336"/>
      <c r="LB139" s="335">
        <f t="shared" si="1831"/>
        <v>1</v>
      </c>
      <c r="LC139" s="335">
        <f t="shared" si="1832"/>
        <v>0</v>
      </c>
      <c r="LD139" s="335">
        <f t="shared" si="1833"/>
        <v>0</v>
      </c>
      <c r="LE139" s="335">
        <f t="shared" si="1834"/>
        <v>0</v>
      </c>
      <c r="LF139" s="335">
        <f t="shared" si="1835"/>
        <v>0</v>
      </c>
      <c r="LG139" s="336"/>
      <c r="LL139" s="336"/>
      <c r="LM139" s="336"/>
      <c r="LN139" s="336"/>
      <c r="LO139" s="335">
        <f t="shared" si="1836"/>
        <v>1</v>
      </c>
      <c r="LP139" s="335">
        <f t="shared" si="1837"/>
        <v>0</v>
      </c>
      <c r="LQ139" s="335">
        <f t="shared" si="1838"/>
        <v>0</v>
      </c>
      <c r="LR139" s="335">
        <f t="shared" si="1839"/>
        <v>0</v>
      </c>
      <c r="LS139" s="335">
        <f t="shared" si="1840"/>
        <v>0</v>
      </c>
      <c r="LT139" s="336"/>
      <c r="LY139" s="336"/>
      <c r="LZ139" s="336"/>
      <c r="MA139" s="336"/>
      <c r="MB139" s="335">
        <f t="shared" si="1841"/>
        <v>1</v>
      </c>
      <c r="MC139" s="335">
        <f t="shared" si="1842"/>
        <v>0</v>
      </c>
      <c r="MD139" s="335">
        <f t="shared" si="1843"/>
        <v>0</v>
      </c>
      <c r="ME139" s="335">
        <f t="shared" si="1844"/>
        <v>0</v>
      </c>
      <c r="MF139" s="335">
        <f t="shared" si="1845"/>
        <v>0</v>
      </c>
      <c r="MG139" s="336"/>
    </row>
    <row r="140" spans="1:345">
      <c r="B140" s="863"/>
      <c r="C140" s="864"/>
      <c r="D140" s="864"/>
      <c r="E140" s="864"/>
      <c r="F140" s="864"/>
      <c r="G140" s="864"/>
      <c r="H140" s="865"/>
      <c r="L140" s="336"/>
      <c r="M140" s="336"/>
      <c r="N140" s="336"/>
      <c r="O140" s="335"/>
      <c r="P140" s="335"/>
      <c r="Q140" s="335"/>
      <c r="R140" s="335"/>
      <c r="S140" s="335"/>
      <c r="T140" s="336"/>
      <c r="Y140" s="336"/>
      <c r="Z140" s="336"/>
      <c r="AA140" s="336"/>
      <c r="AB140" s="335"/>
      <c r="AC140" s="335"/>
      <c r="AD140" s="335"/>
      <c r="AE140" s="335"/>
      <c r="AF140" s="335"/>
      <c r="AG140" s="336"/>
      <c r="AL140" s="336"/>
      <c r="AM140" s="336"/>
      <c r="AN140" s="336"/>
      <c r="AO140" s="335"/>
      <c r="AP140" s="335"/>
      <c r="AQ140" s="335"/>
      <c r="AR140" s="335"/>
      <c r="AS140" s="335"/>
      <c r="AT140" s="336"/>
      <c r="AY140" s="336"/>
      <c r="AZ140" s="336"/>
      <c r="BA140" s="336"/>
      <c r="BB140" s="335"/>
      <c r="BC140" s="335"/>
      <c r="BD140" s="335"/>
      <c r="BE140" s="335"/>
      <c r="BF140" s="335"/>
      <c r="BG140" s="336"/>
      <c r="BL140" s="336"/>
      <c r="BM140" s="336"/>
      <c r="BN140" s="336"/>
      <c r="BO140" s="335"/>
      <c r="BP140" s="335"/>
      <c r="BQ140" s="335"/>
      <c r="BR140" s="335"/>
      <c r="BS140" s="335"/>
      <c r="BT140" s="336"/>
      <c r="BY140" s="336"/>
      <c r="BZ140" s="336"/>
      <c r="CA140" s="336"/>
      <c r="CB140" s="335"/>
      <c r="CC140" s="335"/>
      <c r="CD140" s="335"/>
      <c r="CE140" s="335"/>
      <c r="CF140" s="335"/>
      <c r="CG140" s="336"/>
      <c r="CL140" s="336"/>
      <c r="CM140" s="336"/>
      <c r="CN140" s="336"/>
      <c r="CO140" s="335"/>
      <c r="CP140" s="335"/>
      <c r="CQ140" s="335"/>
      <c r="CR140" s="335"/>
      <c r="CS140" s="335"/>
      <c r="CT140" s="336"/>
      <c r="CY140" s="336"/>
      <c r="CZ140" s="336"/>
      <c r="DA140" s="336"/>
      <c r="DB140" s="335"/>
      <c r="DC140" s="335"/>
      <c r="DD140" s="335"/>
      <c r="DE140" s="335"/>
      <c r="DF140" s="335"/>
      <c r="DG140" s="336"/>
      <c r="DL140" s="336"/>
      <c r="DM140" s="336"/>
      <c r="DN140" s="336"/>
      <c r="DO140" s="335"/>
      <c r="DP140" s="335"/>
      <c r="DQ140" s="335"/>
      <c r="DR140" s="335"/>
      <c r="DS140" s="335"/>
      <c r="DT140" s="336"/>
      <c r="DY140" s="336"/>
      <c r="DZ140" s="336"/>
      <c r="EA140" s="336"/>
      <c r="EB140" s="335"/>
      <c r="EC140" s="335"/>
      <c r="ED140" s="335"/>
      <c r="EE140" s="335"/>
      <c r="EF140" s="335"/>
      <c r="EG140" s="336"/>
      <c r="EL140" s="336"/>
      <c r="EM140" s="336"/>
      <c r="EN140" s="336"/>
      <c r="EO140" s="335"/>
      <c r="EP140" s="335"/>
      <c r="EQ140" s="335"/>
      <c r="ER140" s="335"/>
      <c r="ES140" s="335"/>
      <c r="ET140" s="336"/>
      <c r="EY140" s="336"/>
      <c r="EZ140" s="336"/>
      <c r="FA140" s="336"/>
      <c r="FB140" s="335"/>
      <c r="FC140" s="335"/>
      <c r="FD140" s="335"/>
      <c r="FE140" s="335"/>
      <c r="FF140" s="335"/>
      <c r="FG140" s="336"/>
      <c r="FL140" s="336"/>
      <c r="FM140" s="336"/>
      <c r="FN140" s="336"/>
      <c r="FO140" s="335"/>
      <c r="FP140" s="335"/>
      <c r="FQ140" s="335"/>
      <c r="FR140" s="335"/>
      <c r="FS140" s="335"/>
      <c r="FT140" s="336"/>
      <c r="FY140" s="336"/>
      <c r="FZ140" s="336"/>
      <c r="GA140" s="336"/>
      <c r="GB140" s="335"/>
      <c r="GC140" s="335"/>
      <c r="GD140" s="335"/>
      <c r="GE140" s="335"/>
      <c r="GF140" s="335"/>
      <c r="GG140" s="336"/>
      <c r="GL140" s="336"/>
      <c r="GM140" s="336"/>
      <c r="GN140" s="336"/>
      <c r="GO140" s="335"/>
      <c r="GP140" s="335"/>
      <c r="GQ140" s="335"/>
      <c r="GR140" s="335"/>
      <c r="GS140" s="335"/>
      <c r="GT140" s="336"/>
      <c r="GY140" s="336"/>
      <c r="GZ140" s="336"/>
      <c r="HA140" s="336"/>
      <c r="HB140" s="335"/>
      <c r="HC140" s="335"/>
      <c r="HD140" s="335"/>
      <c r="HE140" s="335"/>
      <c r="HF140" s="335"/>
      <c r="HG140" s="336"/>
      <c r="HL140" s="336"/>
      <c r="HM140" s="336"/>
      <c r="HN140" s="336"/>
      <c r="HO140" s="335"/>
      <c r="HP140" s="335"/>
      <c r="HQ140" s="335"/>
      <c r="HR140" s="335"/>
      <c r="HS140" s="335"/>
      <c r="HT140" s="336"/>
      <c r="HY140" s="336"/>
      <c r="HZ140" s="336"/>
      <c r="IA140" s="336"/>
      <c r="IB140" s="335"/>
      <c r="IC140" s="335"/>
      <c r="ID140" s="335"/>
      <c r="IE140" s="335"/>
      <c r="IF140" s="335"/>
      <c r="IG140" s="336"/>
      <c r="IL140" s="336"/>
      <c r="IM140" s="336"/>
      <c r="IN140" s="336"/>
      <c r="IO140" s="335"/>
      <c r="IP140" s="335"/>
      <c r="IQ140" s="335"/>
      <c r="IR140" s="335"/>
      <c r="IS140" s="335"/>
      <c r="IT140" s="336"/>
      <c r="IY140" s="336"/>
      <c r="IZ140" s="336"/>
      <c r="JA140" s="336"/>
      <c r="JB140" s="335"/>
      <c r="JC140" s="335"/>
      <c r="JD140" s="335"/>
      <c r="JE140" s="335"/>
      <c r="JF140" s="335"/>
      <c r="JG140" s="336"/>
      <c r="JL140" s="336"/>
      <c r="JM140" s="336"/>
      <c r="JN140" s="336"/>
      <c r="JO140" s="335"/>
      <c r="JP140" s="335"/>
      <c r="JQ140" s="335"/>
      <c r="JR140" s="335"/>
      <c r="JS140" s="335"/>
      <c r="JT140" s="336"/>
      <c r="JY140" s="336"/>
      <c r="JZ140" s="336"/>
      <c r="KA140" s="336"/>
      <c r="KB140" s="335"/>
      <c r="KC140" s="335"/>
      <c r="KD140" s="335"/>
      <c r="KE140" s="335"/>
      <c r="KF140" s="335"/>
      <c r="KG140" s="336"/>
      <c r="KL140" s="336"/>
      <c r="KM140" s="336"/>
      <c r="KN140" s="336"/>
      <c r="KO140" s="335"/>
      <c r="KP140" s="335"/>
      <c r="KQ140" s="335"/>
      <c r="KR140" s="335"/>
      <c r="KS140" s="335"/>
      <c r="KT140" s="336"/>
      <c r="KY140" s="336"/>
      <c r="KZ140" s="336"/>
      <c r="LA140" s="336"/>
      <c r="LB140" s="335"/>
      <c r="LC140" s="335"/>
      <c r="LD140" s="335"/>
      <c r="LE140" s="335"/>
      <c r="LF140" s="335"/>
      <c r="LG140" s="336"/>
      <c r="LL140" s="336"/>
      <c r="LM140" s="336"/>
      <c r="LN140" s="336"/>
      <c r="LO140" s="335"/>
      <c r="LP140" s="335"/>
      <c r="LQ140" s="335"/>
      <c r="LR140" s="335"/>
      <c r="LS140" s="335"/>
      <c r="LT140" s="336"/>
      <c r="LY140" s="336"/>
      <c r="LZ140" s="336"/>
      <c r="MA140" s="336"/>
      <c r="MB140" s="335"/>
      <c r="MC140" s="335"/>
      <c r="MD140" s="335"/>
      <c r="ME140" s="335"/>
      <c r="MF140" s="335"/>
      <c r="MG140" s="336"/>
    </row>
    <row r="141" spans="1:345" ht="16.5" thickBot="1">
      <c r="B141" s="866"/>
      <c r="C141" s="867"/>
      <c r="D141" s="867"/>
      <c r="E141" s="867"/>
      <c r="F141" s="867"/>
      <c r="G141" s="867"/>
      <c r="H141" s="868"/>
      <c r="L141" s="336"/>
      <c r="M141" s="336"/>
      <c r="N141" s="336"/>
      <c r="O141" s="335">
        <f>(T116&lt;&gt;2)+($B$116&amp;$D$116&lt;&gt;I116&amp;K116)*($B$117&amp;$D$117&lt;&gt;I116&amp;K116)*($B$118&amp;$D$118&lt;&gt;I116&amp;K116)*($B$119&amp;$D$119&lt;&gt;I116&amp;K116)*($D$116&amp;$B$116&lt;&gt;I116&amp;K116)*($D$117&amp;$B$117&lt;&gt;I116&amp;K116)*($D$118&amp;$B$118&lt;&gt;I116&amp;K116)*($D$119&amp;$B$119&lt;&gt;I116&amp;K116)</f>
        <v>1</v>
      </c>
      <c r="P141" s="335">
        <f>IFERROR(VLOOKUP(I116,$B$116:$F$119,5,0),0)</f>
        <v>0</v>
      </c>
      <c r="Q141" s="335">
        <f>IFERROR(VLOOKUP(K116,$B$116:$F$119,5,0),0)</f>
        <v>0</v>
      </c>
      <c r="R141" s="335">
        <f>IFERROR(VLOOKUP(I116,$D$116:$G$119,4,0),0)</f>
        <v>0</v>
      </c>
      <c r="S141" s="335">
        <f>IFERROR(VLOOKUP(K116,$D$116:$G$119,4,0),0)</f>
        <v>0</v>
      </c>
      <c r="T141" s="336"/>
      <c r="Y141" s="336"/>
      <c r="Z141" s="336"/>
      <c r="AA141" s="336"/>
      <c r="AB141" s="335">
        <f>(AG116&lt;&gt;2)+($B$116&amp;$D$116&lt;&gt;V116&amp;X116)*($B$117&amp;$D$117&lt;&gt;V116&amp;X116)*($B$118&amp;$D$118&lt;&gt;V116&amp;X116)*($B$119&amp;$D$119&lt;&gt;V116&amp;X116)*($D$116&amp;$B$116&lt;&gt;V116&amp;X116)*($D$117&amp;$B$117&lt;&gt;V116&amp;X116)*($D$118&amp;$B$118&lt;&gt;V116&amp;X116)*($D$119&amp;$B$119&lt;&gt;V116&amp;X116)</f>
        <v>1</v>
      </c>
      <c r="AC141" s="335">
        <f>IFERROR(VLOOKUP(V116,$B$116:$F$119,5,0),0)</f>
        <v>0</v>
      </c>
      <c r="AD141" s="335">
        <f>IFERROR(VLOOKUP(X116,$B$116:$F$119,5,0),0)</f>
        <v>0</v>
      </c>
      <c r="AE141" s="335">
        <f>IFERROR(VLOOKUP(V116,$D$116:$G$119,4,0),0)</f>
        <v>0</v>
      </c>
      <c r="AF141" s="335">
        <f>IFERROR(VLOOKUP(X116,$D$116:$G$119,4,0),0)</f>
        <v>0</v>
      </c>
      <c r="AG141" s="336"/>
      <c r="AL141" s="336"/>
      <c r="AM141" s="336"/>
      <c r="AN141" s="336"/>
      <c r="AO141" s="335">
        <f>(AT116&lt;&gt;2)+($B$116&amp;$D$116&lt;&gt;AI116&amp;AK116)*($B$117&amp;$D$117&lt;&gt;AI116&amp;AK116)*($B$118&amp;$D$118&lt;&gt;AI116&amp;AK116)*($B$119&amp;$D$119&lt;&gt;AI116&amp;AK116)*($D$116&amp;$B$116&lt;&gt;AI116&amp;AK116)*($D$117&amp;$B$117&lt;&gt;AI116&amp;AK116)*($D$118&amp;$B$118&lt;&gt;AI116&amp;AK116)*($D$119&amp;$B$119&lt;&gt;AI116&amp;AK116)</f>
        <v>1</v>
      </c>
      <c r="AP141" s="335">
        <f>IFERROR(VLOOKUP(AI116,$B$116:$F$119,5,0),0)</f>
        <v>0</v>
      </c>
      <c r="AQ141" s="335">
        <f>IFERROR(VLOOKUP(AK116,$B$116:$F$119,5,0),0)</f>
        <v>0</v>
      </c>
      <c r="AR141" s="335">
        <f>IFERROR(VLOOKUP(AI116,$D$116:$G$119,4,0),0)</f>
        <v>0</v>
      </c>
      <c r="AS141" s="335">
        <f>IFERROR(VLOOKUP(AK116,$D$116:$G$119,4,0),0)</f>
        <v>0</v>
      </c>
      <c r="AT141" s="336"/>
      <c r="AY141" s="336"/>
      <c r="AZ141" s="336"/>
      <c r="BA141" s="336"/>
      <c r="BB141" s="335">
        <f>(BG116&lt;&gt;2)+($B$116&amp;$D$116&lt;&gt;AV116&amp;AX116)*($B$117&amp;$D$117&lt;&gt;AV116&amp;AX116)*($B$118&amp;$D$118&lt;&gt;AV116&amp;AX116)*($B$119&amp;$D$119&lt;&gt;AV116&amp;AX116)*($D$116&amp;$B$116&lt;&gt;AV116&amp;AX116)*($D$117&amp;$B$117&lt;&gt;AV116&amp;AX116)*($D$118&amp;$B$118&lt;&gt;AV116&amp;AX116)*($D$119&amp;$B$119&lt;&gt;AV116&amp;AX116)</f>
        <v>1</v>
      </c>
      <c r="BC141" s="335">
        <f>IFERROR(VLOOKUP(AV116,$B$116:$F$119,5,0),0)</f>
        <v>0</v>
      </c>
      <c r="BD141" s="335">
        <f>IFERROR(VLOOKUP(AX116,$B$116:$F$119,5,0),0)</f>
        <v>0</v>
      </c>
      <c r="BE141" s="335">
        <f>IFERROR(VLOOKUP(AV116,$D$116:$G$119,4,0),0)</f>
        <v>0</v>
      </c>
      <c r="BF141" s="335">
        <f>IFERROR(VLOOKUP(AX116,$D$116:$G$119,4,0),0)</f>
        <v>0</v>
      </c>
      <c r="BG141" s="336"/>
      <c r="BL141" s="336"/>
      <c r="BM141" s="336"/>
      <c r="BN141" s="336"/>
      <c r="BO141" s="335">
        <f>(BT116&lt;&gt;2)+($B$116&amp;$D$116&lt;&gt;BI116&amp;BK116)*($B$117&amp;$D$117&lt;&gt;BI116&amp;BK116)*($B$118&amp;$D$118&lt;&gt;BI116&amp;BK116)*($B$119&amp;$D$119&lt;&gt;BI116&amp;BK116)*($D$116&amp;$B$116&lt;&gt;BI116&amp;BK116)*($D$117&amp;$B$117&lt;&gt;BI116&amp;BK116)*($D$118&amp;$B$118&lt;&gt;BI116&amp;BK116)*($D$119&amp;$B$119&lt;&gt;BI116&amp;BK116)</f>
        <v>1</v>
      </c>
      <c r="BP141" s="335">
        <f>IFERROR(VLOOKUP(BI116,$B$116:$F$119,5,0),0)</f>
        <v>0</v>
      </c>
      <c r="BQ141" s="335">
        <f>IFERROR(VLOOKUP(BK116,$B$116:$F$119,5,0),0)</f>
        <v>0</v>
      </c>
      <c r="BR141" s="335">
        <f>IFERROR(VLOOKUP(BI116,$D$116:$G$119,4,0),0)</f>
        <v>0</v>
      </c>
      <c r="BS141" s="335">
        <f>IFERROR(VLOOKUP(BK116,$D$116:$G$119,4,0),0)</f>
        <v>0</v>
      </c>
      <c r="BT141" s="336"/>
      <c r="BY141" s="336"/>
      <c r="BZ141" s="336"/>
      <c r="CA141" s="336"/>
      <c r="CB141" s="335">
        <f>(CG116&lt;&gt;2)+($B$116&amp;$D$116&lt;&gt;BV116&amp;BX116)*($B$117&amp;$D$117&lt;&gt;BV116&amp;BX116)*($B$118&amp;$D$118&lt;&gt;BV116&amp;BX116)*($B$119&amp;$D$119&lt;&gt;BV116&amp;BX116)*($D$116&amp;$B$116&lt;&gt;BV116&amp;BX116)*($D$117&amp;$B$117&lt;&gt;BV116&amp;BX116)*($D$118&amp;$B$118&lt;&gt;BV116&amp;BX116)*($D$119&amp;$B$119&lt;&gt;BV116&amp;BX116)</f>
        <v>1</v>
      </c>
      <c r="CC141" s="335">
        <f>IFERROR(VLOOKUP(BV116,$B$116:$F$119,5,0),0)</f>
        <v>0</v>
      </c>
      <c r="CD141" s="335">
        <f>IFERROR(VLOOKUP(BX116,$B$116:$F$119,5,0),0)</f>
        <v>0</v>
      </c>
      <c r="CE141" s="335">
        <f>IFERROR(VLOOKUP(BV116,$D$116:$G$119,4,0),0)</f>
        <v>0</v>
      </c>
      <c r="CF141" s="335">
        <f>IFERROR(VLOOKUP(BX116,$D$116:$G$119,4,0),0)</f>
        <v>0</v>
      </c>
      <c r="CG141" s="336"/>
      <c r="CL141" s="336"/>
      <c r="CM141" s="336"/>
      <c r="CN141" s="336"/>
      <c r="CO141" s="335">
        <f>(CT116&lt;&gt;2)+($B$116&amp;$D$116&lt;&gt;CI116&amp;CK116)*($B$117&amp;$D$117&lt;&gt;CI116&amp;CK116)*($B$118&amp;$D$118&lt;&gt;CI116&amp;CK116)*($B$119&amp;$D$119&lt;&gt;CI116&amp;CK116)*($D$116&amp;$B$116&lt;&gt;CI116&amp;CK116)*($D$117&amp;$B$117&lt;&gt;CI116&amp;CK116)*($D$118&amp;$B$118&lt;&gt;CI116&amp;CK116)*($D$119&amp;$B$119&lt;&gt;CI116&amp;CK116)</f>
        <v>1</v>
      </c>
      <c r="CP141" s="335">
        <f>IFERROR(VLOOKUP(CI116,$B$116:$F$119,5,0),0)</f>
        <v>0</v>
      </c>
      <c r="CQ141" s="335">
        <f>IFERROR(VLOOKUP(CK116,$B$116:$F$119,5,0),0)</f>
        <v>0</v>
      </c>
      <c r="CR141" s="335">
        <f>IFERROR(VLOOKUP(CI116,$D$116:$G$119,4,0),0)</f>
        <v>0</v>
      </c>
      <c r="CS141" s="335">
        <f>IFERROR(VLOOKUP(CK116,$D$116:$G$119,4,0),0)</f>
        <v>0</v>
      </c>
      <c r="CT141" s="336"/>
      <c r="CY141" s="336"/>
      <c r="CZ141" s="336"/>
      <c r="DA141" s="336"/>
      <c r="DB141" s="335">
        <f>(DG116&lt;&gt;2)+($B$116&amp;$D$116&lt;&gt;CV116&amp;CX116)*($B$117&amp;$D$117&lt;&gt;CV116&amp;CX116)*($B$118&amp;$D$118&lt;&gt;CV116&amp;CX116)*($B$119&amp;$D$119&lt;&gt;CV116&amp;CX116)*($D$116&amp;$B$116&lt;&gt;CV116&amp;CX116)*($D$117&amp;$B$117&lt;&gt;CV116&amp;CX116)*($D$118&amp;$B$118&lt;&gt;CV116&amp;CX116)*($D$119&amp;$B$119&lt;&gt;CV116&amp;CX116)</f>
        <v>1</v>
      </c>
      <c r="DC141" s="335">
        <f>IFERROR(VLOOKUP(CV116,$B$116:$F$119,5,0),0)</f>
        <v>0</v>
      </c>
      <c r="DD141" s="335">
        <f>IFERROR(VLOOKUP(CX116,$B$116:$F$119,5,0),0)</f>
        <v>0</v>
      </c>
      <c r="DE141" s="335">
        <f>IFERROR(VLOOKUP(CV116,$D$116:$G$119,4,0),0)</f>
        <v>0</v>
      </c>
      <c r="DF141" s="335">
        <f>IFERROR(VLOOKUP(CX116,$D$116:$G$119,4,0),0)</f>
        <v>0</v>
      </c>
      <c r="DG141" s="336"/>
      <c r="DL141" s="336"/>
      <c r="DM141" s="336"/>
      <c r="DN141" s="336"/>
      <c r="DO141" s="335">
        <f>(DT116&lt;&gt;2)+($B$116&amp;$D$116&lt;&gt;DI116&amp;DK116)*($B$117&amp;$D$117&lt;&gt;DI116&amp;DK116)*($B$118&amp;$D$118&lt;&gt;DI116&amp;DK116)*($B$119&amp;$D$119&lt;&gt;DI116&amp;DK116)*($D$116&amp;$B$116&lt;&gt;DI116&amp;DK116)*($D$117&amp;$B$117&lt;&gt;DI116&amp;DK116)*($D$118&amp;$B$118&lt;&gt;DI116&amp;DK116)*($D$119&amp;$B$119&lt;&gt;DI116&amp;DK116)</f>
        <v>1</v>
      </c>
      <c r="DP141" s="335">
        <f>IFERROR(VLOOKUP(DI116,$B$116:$F$119,5,0),0)</f>
        <v>0</v>
      </c>
      <c r="DQ141" s="335">
        <f>IFERROR(VLOOKUP(DK116,$B$116:$F$119,5,0),0)</f>
        <v>0</v>
      </c>
      <c r="DR141" s="335">
        <f>IFERROR(VLOOKUP(DI116,$D$116:$G$119,4,0),0)</f>
        <v>0</v>
      </c>
      <c r="DS141" s="335">
        <f>IFERROR(VLOOKUP(DK116,$D$116:$G$119,4,0),0)</f>
        <v>0</v>
      </c>
      <c r="DT141" s="336"/>
      <c r="DY141" s="336"/>
      <c r="DZ141" s="336"/>
      <c r="EA141" s="336"/>
      <c r="EB141" s="335">
        <f>(EG116&lt;&gt;2)+($B$116&amp;$D$116&lt;&gt;DV116&amp;DX116)*($B$117&amp;$D$117&lt;&gt;DV116&amp;DX116)*($B$118&amp;$D$118&lt;&gt;DV116&amp;DX116)*($B$119&amp;$D$119&lt;&gt;DV116&amp;DX116)*($D$116&amp;$B$116&lt;&gt;DV116&amp;DX116)*($D$117&amp;$B$117&lt;&gt;DV116&amp;DX116)*($D$118&amp;$B$118&lt;&gt;DV116&amp;DX116)*($D$119&amp;$B$119&lt;&gt;DV116&amp;DX116)</f>
        <v>1</v>
      </c>
      <c r="EC141" s="335">
        <f>IFERROR(VLOOKUP(DV116,$B$116:$F$119,5,0),0)</f>
        <v>0</v>
      </c>
      <c r="ED141" s="335">
        <f>IFERROR(VLOOKUP(DX116,$B$116:$F$119,5,0),0)</f>
        <v>0</v>
      </c>
      <c r="EE141" s="335">
        <f>IFERROR(VLOOKUP(DV116,$D$116:$G$119,4,0),0)</f>
        <v>0</v>
      </c>
      <c r="EF141" s="335">
        <f>IFERROR(VLOOKUP(DX116,$D$116:$G$119,4,0),0)</f>
        <v>0</v>
      </c>
      <c r="EG141" s="336"/>
      <c r="EL141" s="336"/>
      <c r="EM141" s="336"/>
      <c r="EN141" s="336"/>
      <c r="EO141" s="335">
        <f>(ET116&lt;&gt;2)+($B$116&amp;$D$116&lt;&gt;EI116&amp;EK116)*($B$117&amp;$D$117&lt;&gt;EI116&amp;EK116)*($B$118&amp;$D$118&lt;&gt;EI116&amp;EK116)*($B$119&amp;$D$119&lt;&gt;EI116&amp;EK116)*($D$116&amp;$B$116&lt;&gt;EI116&amp;EK116)*($D$117&amp;$B$117&lt;&gt;EI116&amp;EK116)*($D$118&amp;$B$118&lt;&gt;EI116&amp;EK116)*($D$119&amp;$B$119&lt;&gt;EI116&amp;EK116)</f>
        <v>1</v>
      </c>
      <c r="EP141" s="335">
        <f>IFERROR(VLOOKUP(EI116,$B$116:$F$119,5,0),0)</f>
        <v>0</v>
      </c>
      <c r="EQ141" s="335">
        <f>IFERROR(VLOOKUP(EK116,$B$116:$F$119,5,0),0)</f>
        <v>0</v>
      </c>
      <c r="ER141" s="335">
        <f>IFERROR(VLOOKUP(EI116,$D$116:$G$119,4,0),0)</f>
        <v>0</v>
      </c>
      <c r="ES141" s="335">
        <f>IFERROR(VLOOKUP(EK116,$D$116:$G$119,4,0),0)</f>
        <v>0</v>
      </c>
      <c r="ET141" s="336"/>
      <c r="EY141" s="336"/>
      <c r="EZ141" s="336"/>
      <c r="FA141" s="336"/>
      <c r="FB141" s="335">
        <f>(FG116&lt;&gt;2)+($B$116&amp;$D$116&lt;&gt;EV116&amp;EX116)*($B$117&amp;$D$117&lt;&gt;EV116&amp;EX116)*($B$118&amp;$D$118&lt;&gt;EV116&amp;EX116)*($B$119&amp;$D$119&lt;&gt;EV116&amp;EX116)*($D$116&amp;$B$116&lt;&gt;EV116&amp;EX116)*($D$117&amp;$B$117&lt;&gt;EV116&amp;EX116)*($D$118&amp;$B$118&lt;&gt;EV116&amp;EX116)*($D$119&amp;$B$119&lt;&gt;EV116&amp;EX116)</f>
        <v>1</v>
      </c>
      <c r="FC141" s="335">
        <f>IFERROR(VLOOKUP(EV116,$B$116:$F$119,5,0),0)</f>
        <v>0</v>
      </c>
      <c r="FD141" s="335">
        <f>IFERROR(VLOOKUP(EX116,$B$116:$F$119,5,0),0)</f>
        <v>0</v>
      </c>
      <c r="FE141" s="335">
        <f>IFERROR(VLOOKUP(EV116,$D$116:$G$119,4,0),0)</f>
        <v>0</v>
      </c>
      <c r="FF141" s="335">
        <f>IFERROR(VLOOKUP(EX116,$D$116:$G$119,4,0),0)</f>
        <v>0</v>
      </c>
      <c r="FG141" s="336"/>
      <c r="FL141" s="336"/>
      <c r="FM141" s="336"/>
      <c r="FN141" s="336"/>
      <c r="FO141" s="335">
        <f>(FT116&lt;&gt;2)+($B$116&amp;$D$116&lt;&gt;FI116&amp;FK116)*($B$117&amp;$D$117&lt;&gt;FI116&amp;FK116)*($B$118&amp;$D$118&lt;&gt;FI116&amp;FK116)*($B$119&amp;$D$119&lt;&gt;FI116&amp;FK116)*($D$116&amp;$B$116&lt;&gt;FI116&amp;FK116)*($D$117&amp;$B$117&lt;&gt;FI116&amp;FK116)*($D$118&amp;$B$118&lt;&gt;FI116&amp;FK116)*($D$119&amp;$B$119&lt;&gt;FI116&amp;FK116)</f>
        <v>1</v>
      </c>
      <c r="FP141" s="335">
        <f>IFERROR(VLOOKUP(FI116,$B$116:$F$119,5,0),0)</f>
        <v>0</v>
      </c>
      <c r="FQ141" s="335">
        <f>IFERROR(VLOOKUP(FK116,$B$116:$F$119,5,0),0)</f>
        <v>0</v>
      </c>
      <c r="FR141" s="335">
        <f>IFERROR(VLOOKUP(FI116,$D$116:$G$119,4,0),0)</f>
        <v>0</v>
      </c>
      <c r="FS141" s="335">
        <f>IFERROR(VLOOKUP(FK116,$D$116:$G$119,4,0),0)</f>
        <v>0</v>
      </c>
      <c r="FT141" s="336"/>
      <c r="FY141" s="336"/>
      <c r="FZ141" s="336"/>
      <c r="GA141" s="336"/>
      <c r="GB141" s="335">
        <f>(GG116&lt;&gt;2)+($B$116&amp;$D$116&lt;&gt;FV116&amp;FX116)*($B$117&amp;$D$117&lt;&gt;FV116&amp;FX116)*($B$118&amp;$D$118&lt;&gt;FV116&amp;FX116)*($B$119&amp;$D$119&lt;&gt;FV116&amp;FX116)*($D$116&amp;$B$116&lt;&gt;FV116&amp;FX116)*($D$117&amp;$B$117&lt;&gt;FV116&amp;FX116)*($D$118&amp;$B$118&lt;&gt;FV116&amp;FX116)*($D$119&amp;$B$119&lt;&gt;FV116&amp;FX116)</f>
        <v>1</v>
      </c>
      <c r="GC141" s="335">
        <f>IFERROR(VLOOKUP(FV116,$B$116:$F$119,5,0),0)</f>
        <v>0</v>
      </c>
      <c r="GD141" s="335">
        <f>IFERROR(VLOOKUP(FX116,$B$116:$F$119,5,0),0)</f>
        <v>0</v>
      </c>
      <c r="GE141" s="335">
        <f>IFERROR(VLOOKUP(FV116,$D$116:$G$119,4,0),0)</f>
        <v>0</v>
      </c>
      <c r="GF141" s="335">
        <f>IFERROR(VLOOKUP(FX116,$D$116:$G$119,4,0),0)</f>
        <v>0</v>
      </c>
      <c r="GG141" s="336"/>
      <c r="GL141" s="336"/>
      <c r="GM141" s="336"/>
      <c r="GN141" s="336"/>
      <c r="GO141" s="335">
        <f>(GT116&lt;&gt;2)+($B$116&amp;$D$116&lt;&gt;GI116&amp;GK116)*($B$117&amp;$D$117&lt;&gt;GI116&amp;GK116)*($B$118&amp;$D$118&lt;&gt;GI116&amp;GK116)*($B$119&amp;$D$119&lt;&gt;GI116&amp;GK116)*($D$116&amp;$B$116&lt;&gt;GI116&amp;GK116)*($D$117&amp;$B$117&lt;&gt;GI116&amp;GK116)*($D$118&amp;$B$118&lt;&gt;GI116&amp;GK116)*($D$119&amp;$B$119&lt;&gt;GI116&amp;GK116)</f>
        <v>1</v>
      </c>
      <c r="GP141" s="335">
        <f>IFERROR(VLOOKUP(GI116,$B$116:$F$119,5,0),0)</f>
        <v>0</v>
      </c>
      <c r="GQ141" s="335">
        <f>IFERROR(VLOOKUP(GK116,$B$116:$F$119,5,0),0)</f>
        <v>0</v>
      </c>
      <c r="GR141" s="335">
        <f>IFERROR(VLOOKUP(GI116,$D$116:$G$119,4,0),0)</f>
        <v>0</v>
      </c>
      <c r="GS141" s="335">
        <f>IFERROR(VLOOKUP(GK116,$D$116:$G$119,4,0),0)</f>
        <v>0</v>
      </c>
      <c r="GT141" s="336"/>
      <c r="GY141" s="336"/>
      <c r="GZ141" s="336"/>
      <c r="HA141" s="336"/>
      <c r="HB141" s="335">
        <f>(HG116&lt;&gt;2)+($B$116&amp;$D$116&lt;&gt;GV116&amp;GX116)*($B$117&amp;$D$117&lt;&gt;GV116&amp;GX116)*($B$118&amp;$D$118&lt;&gt;GV116&amp;GX116)*($B$119&amp;$D$119&lt;&gt;GV116&amp;GX116)*($D$116&amp;$B$116&lt;&gt;GV116&amp;GX116)*($D$117&amp;$B$117&lt;&gt;GV116&amp;GX116)*($D$118&amp;$B$118&lt;&gt;GV116&amp;GX116)*($D$119&amp;$B$119&lt;&gt;GV116&amp;GX116)</f>
        <v>1</v>
      </c>
      <c r="HC141" s="335">
        <f>IFERROR(VLOOKUP(GV116,$B$116:$F$119,5,0),0)</f>
        <v>0</v>
      </c>
      <c r="HD141" s="335">
        <f>IFERROR(VLOOKUP(GX116,$B$116:$F$119,5,0),0)</f>
        <v>0</v>
      </c>
      <c r="HE141" s="335">
        <f>IFERROR(VLOOKUP(GV116,$D$116:$G$119,4,0),0)</f>
        <v>0</v>
      </c>
      <c r="HF141" s="335">
        <f>IFERROR(VLOOKUP(GX116,$D$116:$G$119,4,0),0)</f>
        <v>0</v>
      </c>
      <c r="HG141" s="336"/>
      <c r="HL141" s="336"/>
      <c r="HM141" s="336"/>
      <c r="HN141" s="336"/>
      <c r="HO141" s="335">
        <f>(HT116&lt;&gt;2)+($B$116&amp;$D$116&lt;&gt;HI116&amp;HK116)*($B$117&amp;$D$117&lt;&gt;HI116&amp;HK116)*($B$118&amp;$D$118&lt;&gt;HI116&amp;HK116)*($B$119&amp;$D$119&lt;&gt;HI116&amp;HK116)*($D$116&amp;$B$116&lt;&gt;HI116&amp;HK116)*($D$117&amp;$B$117&lt;&gt;HI116&amp;HK116)*($D$118&amp;$B$118&lt;&gt;HI116&amp;HK116)*($D$119&amp;$B$119&lt;&gt;HI116&amp;HK116)</f>
        <v>1</v>
      </c>
      <c r="HP141" s="335">
        <f>IFERROR(VLOOKUP(HI116,$B$116:$F$119,5,0),0)</f>
        <v>0</v>
      </c>
      <c r="HQ141" s="335">
        <f>IFERROR(VLOOKUP(HK116,$B$116:$F$119,5,0),0)</f>
        <v>0</v>
      </c>
      <c r="HR141" s="335">
        <f>IFERROR(VLOOKUP(HI116,$D$116:$G$119,4,0),0)</f>
        <v>0</v>
      </c>
      <c r="HS141" s="335">
        <f>IFERROR(VLOOKUP(HK116,$D$116:$G$119,4,0),0)</f>
        <v>0</v>
      </c>
      <c r="HT141" s="336"/>
      <c r="HY141" s="336"/>
      <c r="HZ141" s="336"/>
      <c r="IA141" s="336"/>
      <c r="IB141" s="335">
        <f>(IG116&lt;&gt;2)+($B$116&amp;$D$116&lt;&gt;HV116&amp;HX116)*($B$117&amp;$D$117&lt;&gt;HV116&amp;HX116)*($B$118&amp;$D$118&lt;&gt;HV116&amp;HX116)*($B$119&amp;$D$119&lt;&gt;HV116&amp;HX116)*($D$116&amp;$B$116&lt;&gt;HV116&amp;HX116)*($D$117&amp;$B$117&lt;&gt;HV116&amp;HX116)*($D$118&amp;$B$118&lt;&gt;HV116&amp;HX116)*($D$119&amp;$B$119&lt;&gt;HV116&amp;HX116)</f>
        <v>1</v>
      </c>
      <c r="IC141" s="335">
        <f>IFERROR(VLOOKUP(HV116,$B$116:$F$119,5,0),0)</f>
        <v>0</v>
      </c>
      <c r="ID141" s="335">
        <f>IFERROR(VLOOKUP(HX116,$B$116:$F$119,5,0),0)</f>
        <v>0</v>
      </c>
      <c r="IE141" s="335">
        <f>IFERROR(VLOOKUP(HV116,$D$116:$G$119,4,0),0)</f>
        <v>0</v>
      </c>
      <c r="IF141" s="335">
        <f>IFERROR(VLOOKUP(HX116,$D$116:$G$119,4,0),0)</f>
        <v>0</v>
      </c>
      <c r="IG141" s="336"/>
      <c r="IL141" s="336"/>
      <c r="IM141" s="336"/>
      <c r="IN141" s="336"/>
      <c r="IO141" s="335">
        <f>(IT116&lt;&gt;2)+($B$116&amp;$D$116&lt;&gt;II116&amp;IK116)*($B$117&amp;$D$117&lt;&gt;II116&amp;IK116)*($B$118&amp;$D$118&lt;&gt;II116&amp;IK116)*($B$119&amp;$D$119&lt;&gt;II116&amp;IK116)*($D$116&amp;$B$116&lt;&gt;II116&amp;IK116)*($D$117&amp;$B$117&lt;&gt;II116&amp;IK116)*($D$118&amp;$B$118&lt;&gt;II116&amp;IK116)*($D$119&amp;$B$119&lt;&gt;II116&amp;IK116)</f>
        <v>1</v>
      </c>
      <c r="IP141" s="335">
        <f>IFERROR(VLOOKUP(II116,$B$116:$F$119,5,0),0)</f>
        <v>0</v>
      </c>
      <c r="IQ141" s="335">
        <f>IFERROR(VLOOKUP(IK116,$B$116:$F$119,5,0),0)</f>
        <v>0</v>
      </c>
      <c r="IR141" s="335">
        <f>IFERROR(VLOOKUP(II116,$D$116:$G$119,4,0),0)</f>
        <v>0</v>
      </c>
      <c r="IS141" s="335">
        <f>IFERROR(VLOOKUP(IK116,$D$116:$G$119,4,0),0)</f>
        <v>0</v>
      </c>
      <c r="IT141" s="336"/>
      <c r="IY141" s="336"/>
      <c r="IZ141" s="336"/>
      <c r="JA141" s="336"/>
      <c r="JB141" s="335">
        <f>(JG116&lt;&gt;2)+($B$116&amp;$D$116&lt;&gt;IV116&amp;IX116)*($B$117&amp;$D$117&lt;&gt;IV116&amp;IX116)*($B$118&amp;$D$118&lt;&gt;IV116&amp;IX116)*($B$119&amp;$D$119&lt;&gt;IV116&amp;IX116)*($D$116&amp;$B$116&lt;&gt;IV116&amp;IX116)*($D$117&amp;$B$117&lt;&gt;IV116&amp;IX116)*($D$118&amp;$B$118&lt;&gt;IV116&amp;IX116)*($D$119&amp;$B$119&lt;&gt;IV116&amp;IX116)</f>
        <v>1</v>
      </c>
      <c r="JC141" s="335">
        <f>IFERROR(VLOOKUP(IV116,$B$116:$F$119,5,0),0)</f>
        <v>0</v>
      </c>
      <c r="JD141" s="335">
        <f>IFERROR(VLOOKUP(IX116,$B$116:$F$119,5,0),0)</f>
        <v>0</v>
      </c>
      <c r="JE141" s="335">
        <f>IFERROR(VLOOKUP(IV116,$D$116:$G$119,4,0),0)</f>
        <v>0</v>
      </c>
      <c r="JF141" s="335">
        <f>IFERROR(VLOOKUP(IX116,$D$116:$G$119,4,0),0)</f>
        <v>0</v>
      </c>
      <c r="JG141" s="336"/>
      <c r="JL141" s="336"/>
      <c r="JM141" s="336"/>
      <c r="JN141" s="336"/>
      <c r="JO141" s="335">
        <f>(JT116&lt;&gt;2)+($B$116&amp;$D$116&lt;&gt;JI116&amp;JK116)*($B$117&amp;$D$117&lt;&gt;JI116&amp;JK116)*($B$118&amp;$D$118&lt;&gt;JI116&amp;JK116)*($B$119&amp;$D$119&lt;&gt;JI116&amp;JK116)*($D$116&amp;$B$116&lt;&gt;JI116&amp;JK116)*($D$117&amp;$B$117&lt;&gt;JI116&amp;JK116)*($D$118&amp;$B$118&lt;&gt;JI116&amp;JK116)*($D$119&amp;$B$119&lt;&gt;JI116&amp;JK116)</f>
        <v>1</v>
      </c>
      <c r="JP141" s="335">
        <f>IFERROR(VLOOKUP(JI116,$B$116:$F$119,5,0),0)</f>
        <v>0</v>
      </c>
      <c r="JQ141" s="335">
        <f>IFERROR(VLOOKUP(JK116,$B$116:$F$119,5,0),0)</f>
        <v>0</v>
      </c>
      <c r="JR141" s="335">
        <f>IFERROR(VLOOKUP(JI116,$D$116:$G$119,4,0),0)</f>
        <v>0</v>
      </c>
      <c r="JS141" s="335">
        <f>IFERROR(VLOOKUP(JK116,$D$116:$G$119,4,0),0)</f>
        <v>0</v>
      </c>
      <c r="JT141" s="336"/>
      <c r="JY141" s="336"/>
      <c r="JZ141" s="336"/>
      <c r="KA141" s="336"/>
      <c r="KB141" s="335">
        <f>(KG116&lt;&gt;2)+($B$116&amp;$D$116&lt;&gt;JV116&amp;JX116)*($B$117&amp;$D$117&lt;&gt;JV116&amp;JX116)*($B$118&amp;$D$118&lt;&gt;JV116&amp;JX116)*($B$119&amp;$D$119&lt;&gt;JV116&amp;JX116)*($D$116&amp;$B$116&lt;&gt;JV116&amp;JX116)*($D$117&amp;$B$117&lt;&gt;JV116&amp;JX116)*($D$118&amp;$B$118&lt;&gt;JV116&amp;JX116)*($D$119&amp;$B$119&lt;&gt;JV116&amp;JX116)</f>
        <v>1</v>
      </c>
      <c r="KC141" s="335">
        <f>IFERROR(VLOOKUP(JV116,$B$116:$F$119,5,0),0)</f>
        <v>0</v>
      </c>
      <c r="KD141" s="335">
        <f>IFERROR(VLOOKUP(JX116,$B$116:$F$119,5,0),0)</f>
        <v>0</v>
      </c>
      <c r="KE141" s="335">
        <f>IFERROR(VLOOKUP(JV116,$D$116:$G$119,4,0),0)</f>
        <v>0</v>
      </c>
      <c r="KF141" s="335">
        <f>IFERROR(VLOOKUP(JX116,$D$116:$G$119,4,0),0)</f>
        <v>0</v>
      </c>
      <c r="KG141" s="336"/>
      <c r="KL141" s="336"/>
      <c r="KM141" s="336"/>
      <c r="KN141" s="336"/>
      <c r="KO141" s="335">
        <f>(KT116&lt;&gt;2)+($B$116&amp;$D$116&lt;&gt;KI116&amp;KK116)*($B$117&amp;$D$117&lt;&gt;KI116&amp;KK116)*($B$118&amp;$D$118&lt;&gt;KI116&amp;KK116)*($B$119&amp;$D$119&lt;&gt;KI116&amp;KK116)*($D$116&amp;$B$116&lt;&gt;KI116&amp;KK116)*($D$117&amp;$B$117&lt;&gt;KI116&amp;KK116)*($D$118&amp;$B$118&lt;&gt;KI116&amp;KK116)*($D$119&amp;$B$119&lt;&gt;KI116&amp;KK116)</f>
        <v>1</v>
      </c>
      <c r="KP141" s="335">
        <f>IFERROR(VLOOKUP(KI116,$B$116:$F$119,5,0),0)</f>
        <v>0</v>
      </c>
      <c r="KQ141" s="335">
        <f>IFERROR(VLOOKUP(KK116,$B$116:$F$119,5,0),0)</f>
        <v>0</v>
      </c>
      <c r="KR141" s="335">
        <f>IFERROR(VLOOKUP(KI116,$D$116:$G$119,4,0),0)</f>
        <v>0</v>
      </c>
      <c r="KS141" s="335">
        <f>IFERROR(VLOOKUP(KK116,$D$116:$G$119,4,0),0)</f>
        <v>0</v>
      </c>
      <c r="KT141" s="336"/>
      <c r="KY141" s="336"/>
      <c r="KZ141" s="336"/>
      <c r="LA141" s="336"/>
      <c r="LB141" s="335">
        <f>(LG116&lt;&gt;2)+($B$116&amp;$D$116&lt;&gt;KV116&amp;KX116)*($B$117&amp;$D$117&lt;&gt;KV116&amp;KX116)*($B$118&amp;$D$118&lt;&gt;KV116&amp;KX116)*($B$119&amp;$D$119&lt;&gt;KV116&amp;KX116)*($D$116&amp;$B$116&lt;&gt;KV116&amp;KX116)*($D$117&amp;$B$117&lt;&gt;KV116&amp;KX116)*($D$118&amp;$B$118&lt;&gt;KV116&amp;KX116)*($D$119&amp;$B$119&lt;&gt;KV116&amp;KX116)</f>
        <v>1</v>
      </c>
      <c r="LC141" s="335">
        <f>IFERROR(VLOOKUP(KV116,$B$116:$F$119,5,0),0)</f>
        <v>0</v>
      </c>
      <c r="LD141" s="335">
        <f>IFERROR(VLOOKUP(KX116,$B$116:$F$119,5,0),0)</f>
        <v>0</v>
      </c>
      <c r="LE141" s="335">
        <f>IFERROR(VLOOKUP(KV116,$D$116:$G$119,4,0),0)</f>
        <v>0</v>
      </c>
      <c r="LF141" s="335">
        <f>IFERROR(VLOOKUP(KX116,$D$116:$G$119,4,0),0)</f>
        <v>0</v>
      </c>
      <c r="LG141" s="336"/>
      <c r="LL141" s="336"/>
      <c r="LM141" s="336"/>
      <c r="LN141" s="336"/>
      <c r="LO141" s="335">
        <f>(LT116&lt;&gt;2)+($B$116&amp;$D$116&lt;&gt;LI116&amp;LK116)*($B$117&amp;$D$117&lt;&gt;LI116&amp;LK116)*($B$118&amp;$D$118&lt;&gt;LI116&amp;LK116)*($B$119&amp;$D$119&lt;&gt;LI116&amp;LK116)*($D$116&amp;$B$116&lt;&gt;LI116&amp;LK116)*($D$117&amp;$B$117&lt;&gt;LI116&amp;LK116)*($D$118&amp;$B$118&lt;&gt;LI116&amp;LK116)*($D$119&amp;$B$119&lt;&gt;LI116&amp;LK116)</f>
        <v>1</v>
      </c>
      <c r="LP141" s="335">
        <f>IFERROR(VLOOKUP(LI116,$B$116:$F$119,5,0),0)</f>
        <v>0</v>
      </c>
      <c r="LQ141" s="335">
        <f>IFERROR(VLOOKUP(LK116,$B$116:$F$119,5,0),0)</f>
        <v>0</v>
      </c>
      <c r="LR141" s="335">
        <f>IFERROR(VLOOKUP(LI116,$D$116:$G$119,4,0),0)</f>
        <v>0</v>
      </c>
      <c r="LS141" s="335">
        <f>IFERROR(VLOOKUP(LK116,$D$116:$G$119,4,0),0)</f>
        <v>0</v>
      </c>
      <c r="LT141" s="336"/>
      <c r="LY141" s="336"/>
      <c r="LZ141" s="336"/>
      <c r="MA141" s="336"/>
      <c r="MB141" s="335">
        <f>(MG116&lt;&gt;2)+($B$116&amp;$D$116&lt;&gt;LV116&amp;LX116)*($B$117&amp;$D$117&lt;&gt;LV116&amp;LX116)*($B$118&amp;$D$118&lt;&gt;LV116&amp;LX116)*($B$119&amp;$D$119&lt;&gt;LV116&amp;LX116)*($D$116&amp;$B$116&lt;&gt;LV116&amp;LX116)*($D$117&amp;$B$117&lt;&gt;LV116&amp;LX116)*($D$118&amp;$B$118&lt;&gt;LV116&amp;LX116)*($D$119&amp;$B$119&lt;&gt;LV116&amp;LX116)</f>
        <v>1</v>
      </c>
      <c r="MC141" s="335">
        <f>IFERROR(VLOOKUP(LV116,$B$116:$F$119,5,0),0)</f>
        <v>0</v>
      </c>
      <c r="MD141" s="335">
        <f>IFERROR(VLOOKUP(LX116,$B$116:$F$119,5,0),0)</f>
        <v>0</v>
      </c>
      <c r="ME141" s="335">
        <f>IFERROR(VLOOKUP(LV116,$D$116:$G$119,4,0),0)</f>
        <v>0</v>
      </c>
      <c r="MF141" s="335">
        <f>IFERROR(VLOOKUP(LX116,$D$116:$G$119,4,0),0)</f>
        <v>0</v>
      </c>
      <c r="MG141" s="336"/>
    </row>
    <row r="142" spans="1:345" ht="16.5" thickTop="1">
      <c r="I142"/>
      <c r="J142"/>
      <c r="K142"/>
      <c r="L142" s="335"/>
      <c r="M142" s="335"/>
      <c r="N142" s="335"/>
      <c r="O142" s="335">
        <f t="shared" ref="O142" si="1846">(T117&lt;&gt;2)+($B$116&amp;$D$116&lt;&gt;I117&amp;K117)*($B$117&amp;$D$117&lt;&gt;I117&amp;K117)*($B$118&amp;$D$118&lt;&gt;I117&amp;K117)*($B$119&amp;$D$119&lt;&gt;I117&amp;K117)*($D$116&amp;$B$116&lt;&gt;I117&amp;K117)*($D$117&amp;$B$117&lt;&gt;I117&amp;K117)*($D$118&amp;$B$118&lt;&gt;I117&amp;K117)*($D$119&amp;$B$119&lt;&gt;I117&amp;K117)</f>
        <v>1</v>
      </c>
      <c r="P142" s="335">
        <f t="shared" ref="P142" si="1847">IFERROR(VLOOKUP(I117,$B$116:$F$119,5,0),0)</f>
        <v>0</v>
      </c>
      <c r="Q142" s="335">
        <f t="shared" ref="Q142" si="1848">IFERROR(VLOOKUP(K117,$B$116:$F$119,5,0),0)</f>
        <v>0</v>
      </c>
      <c r="R142" s="335">
        <f t="shared" ref="R142" si="1849">IFERROR(VLOOKUP(I117,$D$116:$G$119,4,0),0)</f>
        <v>0</v>
      </c>
      <c r="S142" s="335">
        <f t="shared" ref="S142" si="1850">IFERROR(VLOOKUP(K117,$D$116:$G$119,4,0),0)</f>
        <v>0</v>
      </c>
      <c r="T142" s="336"/>
      <c r="V142"/>
      <c r="W142"/>
      <c r="X142"/>
      <c r="Y142" s="335"/>
      <c r="Z142" s="335"/>
      <c r="AA142" s="335"/>
      <c r="AB142" s="335">
        <f t="shared" ref="AB142" si="1851">(AG117&lt;&gt;2)+($B$116&amp;$D$116&lt;&gt;V117&amp;X117)*($B$117&amp;$D$117&lt;&gt;V117&amp;X117)*($B$118&amp;$D$118&lt;&gt;V117&amp;X117)*($B$119&amp;$D$119&lt;&gt;V117&amp;X117)*($D$116&amp;$B$116&lt;&gt;V117&amp;X117)*($D$117&amp;$B$117&lt;&gt;V117&amp;X117)*($D$118&amp;$B$118&lt;&gt;V117&amp;X117)*($D$119&amp;$B$119&lt;&gt;V117&amp;X117)</f>
        <v>1</v>
      </c>
      <c r="AC142" s="335">
        <f t="shared" ref="AC142" si="1852">IFERROR(VLOOKUP(V117,$B$116:$F$119,5,0),0)</f>
        <v>0</v>
      </c>
      <c r="AD142" s="335">
        <f t="shared" ref="AD142" si="1853">IFERROR(VLOOKUP(X117,$B$116:$F$119,5,0),0)</f>
        <v>0</v>
      </c>
      <c r="AE142" s="335">
        <f t="shared" ref="AE142" si="1854">IFERROR(VLOOKUP(V117,$D$116:$G$119,4,0),0)</f>
        <v>0</v>
      </c>
      <c r="AF142" s="335">
        <f t="shared" ref="AF142" si="1855">IFERROR(VLOOKUP(X117,$D$116:$G$119,4,0),0)</f>
        <v>0</v>
      </c>
      <c r="AG142" s="336"/>
      <c r="AI142"/>
      <c r="AJ142"/>
      <c r="AK142"/>
      <c r="AL142" s="335"/>
      <c r="AM142" s="335"/>
      <c r="AN142" s="335"/>
      <c r="AO142" s="335">
        <f t="shared" ref="AO142" si="1856">(AT117&lt;&gt;2)+($B$116&amp;$D$116&lt;&gt;AI117&amp;AK117)*($B$117&amp;$D$117&lt;&gt;AI117&amp;AK117)*($B$118&amp;$D$118&lt;&gt;AI117&amp;AK117)*($B$119&amp;$D$119&lt;&gt;AI117&amp;AK117)*($D$116&amp;$B$116&lt;&gt;AI117&amp;AK117)*($D$117&amp;$B$117&lt;&gt;AI117&amp;AK117)*($D$118&amp;$B$118&lt;&gt;AI117&amp;AK117)*($D$119&amp;$B$119&lt;&gt;AI117&amp;AK117)</f>
        <v>1</v>
      </c>
      <c r="AP142" s="335">
        <f t="shared" ref="AP142" si="1857">IFERROR(VLOOKUP(AI117,$B$116:$F$119,5,0),0)</f>
        <v>0</v>
      </c>
      <c r="AQ142" s="335">
        <f t="shared" ref="AQ142" si="1858">IFERROR(VLOOKUP(AK117,$B$116:$F$119,5,0),0)</f>
        <v>0</v>
      </c>
      <c r="AR142" s="335">
        <f t="shared" ref="AR142" si="1859">IFERROR(VLOOKUP(AI117,$D$116:$G$119,4,0),0)</f>
        <v>0</v>
      </c>
      <c r="AS142" s="335">
        <f t="shared" ref="AS142" si="1860">IFERROR(VLOOKUP(AK117,$D$116:$G$119,4,0),0)</f>
        <v>0</v>
      </c>
      <c r="AT142" s="336"/>
      <c r="AV142"/>
      <c r="AW142"/>
      <c r="AX142"/>
      <c r="AY142" s="335"/>
      <c r="AZ142" s="335"/>
      <c r="BA142" s="335"/>
      <c r="BB142" s="335">
        <f t="shared" ref="BB142" si="1861">(BG117&lt;&gt;2)+($B$116&amp;$D$116&lt;&gt;AV117&amp;AX117)*($B$117&amp;$D$117&lt;&gt;AV117&amp;AX117)*($B$118&amp;$D$118&lt;&gt;AV117&amp;AX117)*($B$119&amp;$D$119&lt;&gt;AV117&amp;AX117)*($D$116&amp;$B$116&lt;&gt;AV117&amp;AX117)*($D$117&amp;$B$117&lt;&gt;AV117&amp;AX117)*($D$118&amp;$B$118&lt;&gt;AV117&amp;AX117)*($D$119&amp;$B$119&lt;&gt;AV117&amp;AX117)</f>
        <v>1</v>
      </c>
      <c r="BC142" s="335">
        <f t="shared" ref="BC142" si="1862">IFERROR(VLOOKUP(AV117,$B$116:$F$119,5,0),0)</f>
        <v>0</v>
      </c>
      <c r="BD142" s="335">
        <f t="shared" ref="BD142" si="1863">IFERROR(VLOOKUP(AX117,$B$116:$F$119,5,0),0)</f>
        <v>0</v>
      </c>
      <c r="BE142" s="335">
        <f t="shared" ref="BE142" si="1864">IFERROR(VLOOKUP(AV117,$D$116:$G$119,4,0),0)</f>
        <v>0</v>
      </c>
      <c r="BF142" s="335">
        <f t="shared" ref="BF142" si="1865">IFERROR(VLOOKUP(AX117,$D$116:$G$119,4,0),0)</f>
        <v>0</v>
      </c>
      <c r="BG142" s="336"/>
      <c r="BI142"/>
      <c r="BJ142"/>
      <c r="BK142"/>
      <c r="BL142" s="335"/>
      <c r="BM142" s="335"/>
      <c r="BN142" s="335"/>
      <c r="BO142" s="335">
        <f t="shared" ref="BO142" si="1866">(BT117&lt;&gt;2)+($B$116&amp;$D$116&lt;&gt;BI117&amp;BK117)*($B$117&amp;$D$117&lt;&gt;BI117&amp;BK117)*($B$118&amp;$D$118&lt;&gt;BI117&amp;BK117)*($B$119&amp;$D$119&lt;&gt;BI117&amp;BK117)*($D$116&amp;$B$116&lt;&gt;BI117&amp;BK117)*($D$117&amp;$B$117&lt;&gt;BI117&amp;BK117)*($D$118&amp;$B$118&lt;&gt;BI117&amp;BK117)*($D$119&amp;$B$119&lt;&gt;BI117&amp;BK117)</f>
        <v>1</v>
      </c>
      <c r="BP142" s="335">
        <f t="shared" ref="BP142" si="1867">IFERROR(VLOOKUP(BI117,$B$116:$F$119,5,0),0)</f>
        <v>0</v>
      </c>
      <c r="BQ142" s="335">
        <f t="shared" ref="BQ142" si="1868">IFERROR(VLOOKUP(BK117,$B$116:$F$119,5,0),0)</f>
        <v>0</v>
      </c>
      <c r="BR142" s="335">
        <f t="shared" ref="BR142" si="1869">IFERROR(VLOOKUP(BI117,$D$116:$G$119,4,0),0)</f>
        <v>0</v>
      </c>
      <c r="BS142" s="335">
        <f t="shared" ref="BS142" si="1870">IFERROR(VLOOKUP(BK117,$D$116:$G$119,4,0),0)</f>
        <v>0</v>
      </c>
      <c r="BT142" s="336"/>
      <c r="BV142"/>
      <c r="BW142"/>
      <c r="BX142"/>
      <c r="BY142" s="335"/>
      <c r="BZ142" s="335"/>
      <c r="CA142" s="335"/>
      <c r="CB142" s="335">
        <f t="shared" ref="CB142" si="1871">(CG117&lt;&gt;2)+($B$116&amp;$D$116&lt;&gt;BV117&amp;BX117)*($B$117&amp;$D$117&lt;&gt;BV117&amp;BX117)*($B$118&amp;$D$118&lt;&gt;BV117&amp;BX117)*($B$119&amp;$D$119&lt;&gt;BV117&amp;BX117)*($D$116&amp;$B$116&lt;&gt;BV117&amp;BX117)*($D$117&amp;$B$117&lt;&gt;BV117&amp;BX117)*($D$118&amp;$B$118&lt;&gt;BV117&amp;BX117)*($D$119&amp;$B$119&lt;&gt;BV117&amp;BX117)</f>
        <v>1</v>
      </c>
      <c r="CC142" s="335">
        <f t="shared" ref="CC142" si="1872">IFERROR(VLOOKUP(BV117,$B$116:$F$119,5,0),0)</f>
        <v>0</v>
      </c>
      <c r="CD142" s="335">
        <f t="shared" ref="CD142" si="1873">IFERROR(VLOOKUP(BX117,$B$116:$F$119,5,0),0)</f>
        <v>0</v>
      </c>
      <c r="CE142" s="335">
        <f t="shared" ref="CE142" si="1874">IFERROR(VLOOKUP(BV117,$D$116:$G$119,4,0),0)</f>
        <v>0</v>
      </c>
      <c r="CF142" s="335">
        <f t="shared" ref="CF142" si="1875">IFERROR(VLOOKUP(BX117,$D$116:$G$119,4,0),0)</f>
        <v>0</v>
      </c>
      <c r="CG142" s="336"/>
      <c r="CI142"/>
      <c r="CJ142"/>
      <c r="CK142"/>
      <c r="CL142" s="335"/>
      <c r="CM142" s="335"/>
      <c r="CN142" s="335"/>
      <c r="CO142" s="335">
        <f t="shared" ref="CO142" si="1876">(CT117&lt;&gt;2)+($B$116&amp;$D$116&lt;&gt;CI117&amp;CK117)*($B$117&amp;$D$117&lt;&gt;CI117&amp;CK117)*($B$118&amp;$D$118&lt;&gt;CI117&amp;CK117)*($B$119&amp;$D$119&lt;&gt;CI117&amp;CK117)*($D$116&amp;$B$116&lt;&gt;CI117&amp;CK117)*($D$117&amp;$B$117&lt;&gt;CI117&amp;CK117)*($D$118&amp;$B$118&lt;&gt;CI117&amp;CK117)*($D$119&amp;$B$119&lt;&gt;CI117&amp;CK117)</f>
        <v>1</v>
      </c>
      <c r="CP142" s="335">
        <f t="shared" ref="CP142" si="1877">IFERROR(VLOOKUP(CI117,$B$116:$F$119,5,0),0)</f>
        <v>0</v>
      </c>
      <c r="CQ142" s="335">
        <f t="shared" ref="CQ142" si="1878">IFERROR(VLOOKUP(CK117,$B$116:$F$119,5,0),0)</f>
        <v>0</v>
      </c>
      <c r="CR142" s="335">
        <f t="shared" ref="CR142" si="1879">IFERROR(VLOOKUP(CI117,$D$116:$G$119,4,0),0)</f>
        <v>0</v>
      </c>
      <c r="CS142" s="335">
        <f t="shared" ref="CS142" si="1880">IFERROR(VLOOKUP(CK117,$D$116:$G$119,4,0),0)</f>
        <v>0</v>
      </c>
      <c r="CT142" s="336"/>
      <c r="CV142"/>
      <c r="CW142"/>
      <c r="CX142"/>
      <c r="CY142" s="335"/>
      <c r="CZ142" s="335"/>
      <c r="DA142" s="335"/>
      <c r="DB142" s="335">
        <f t="shared" ref="DB142" si="1881">(DG117&lt;&gt;2)+($B$116&amp;$D$116&lt;&gt;CV117&amp;CX117)*($B$117&amp;$D$117&lt;&gt;CV117&amp;CX117)*($B$118&amp;$D$118&lt;&gt;CV117&amp;CX117)*($B$119&amp;$D$119&lt;&gt;CV117&amp;CX117)*($D$116&amp;$B$116&lt;&gt;CV117&amp;CX117)*($D$117&amp;$B$117&lt;&gt;CV117&amp;CX117)*($D$118&amp;$B$118&lt;&gt;CV117&amp;CX117)*($D$119&amp;$B$119&lt;&gt;CV117&amp;CX117)</f>
        <v>1</v>
      </c>
      <c r="DC142" s="335">
        <f t="shared" ref="DC142" si="1882">IFERROR(VLOOKUP(CV117,$B$116:$F$119,5,0),0)</f>
        <v>0</v>
      </c>
      <c r="DD142" s="335">
        <f t="shared" ref="DD142" si="1883">IFERROR(VLOOKUP(CX117,$B$116:$F$119,5,0),0)</f>
        <v>0</v>
      </c>
      <c r="DE142" s="335">
        <f t="shared" ref="DE142" si="1884">IFERROR(VLOOKUP(CV117,$D$116:$G$119,4,0),0)</f>
        <v>0</v>
      </c>
      <c r="DF142" s="335">
        <f t="shared" ref="DF142" si="1885">IFERROR(VLOOKUP(CX117,$D$116:$G$119,4,0),0)</f>
        <v>0</v>
      </c>
      <c r="DG142" s="336"/>
      <c r="DI142"/>
      <c r="DJ142"/>
      <c r="DK142"/>
      <c r="DL142" s="335"/>
      <c r="DM142" s="335"/>
      <c r="DN142" s="335"/>
      <c r="DO142" s="335">
        <f t="shared" ref="DO142" si="1886">(DT117&lt;&gt;2)+($B$116&amp;$D$116&lt;&gt;DI117&amp;DK117)*($B$117&amp;$D$117&lt;&gt;DI117&amp;DK117)*($B$118&amp;$D$118&lt;&gt;DI117&amp;DK117)*($B$119&amp;$D$119&lt;&gt;DI117&amp;DK117)*($D$116&amp;$B$116&lt;&gt;DI117&amp;DK117)*($D$117&amp;$B$117&lt;&gt;DI117&amp;DK117)*($D$118&amp;$B$118&lt;&gt;DI117&amp;DK117)*($D$119&amp;$B$119&lt;&gt;DI117&amp;DK117)</f>
        <v>1</v>
      </c>
      <c r="DP142" s="335">
        <f t="shared" ref="DP142" si="1887">IFERROR(VLOOKUP(DI117,$B$116:$F$119,5,0),0)</f>
        <v>0</v>
      </c>
      <c r="DQ142" s="335">
        <f t="shared" ref="DQ142" si="1888">IFERROR(VLOOKUP(DK117,$B$116:$F$119,5,0),0)</f>
        <v>0</v>
      </c>
      <c r="DR142" s="335">
        <f t="shared" ref="DR142" si="1889">IFERROR(VLOOKUP(DI117,$D$116:$G$119,4,0),0)</f>
        <v>0</v>
      </c>
      <c r="DS142" s="335">
        <f t="shared" ref="DS142" si="1890">IFERROR(VLOOKUP(DK117,$D$116:$G$119,4,0),0)</f>
        <v>0</v>
      </c>
      <c r="DT142" s="336"/>
      <c r="DV142"/>
      <c r="DW142"/>
      <c r="DX142"/>
      <c r="DY142" s="335"/>
      <c r="DZ142" s="335"/>
      <c r="EA142" s="335"/>
      <c r="EB142" s="335">
        <f t="shared" ref="EB142" si="1891">(EG117&lt;&gt;2)+($B$116&amp;$D$116&lt;&gt;DV117&amp;DX117)*($B$117&amp;$D$117&lt;&gt;DV117&amp;DX117)*($B$118&amp;$D$118&lt;&gt;DV117&amp;DX117)*($B$119&amp;$D$119&lt;&gt;DV117&amp;DX117)*($D$116&amp;$B$116&lt;&gt;DV117&amp;DX117)*($D$117&amp;$B$117&lt;&gt;DV117&amp;DX117)*($D$118&amp;$B$118&lt;&gt;DV117&amp;DX117)*($D$119&amp;$B$119&lt;&gt;DV117&amp;DX117)</f>
        <v>1</v>
      </c>
      <c r="EC142" s="335">
        <f t="shared" ref="EC142" si="1892">IFERROR(VLOOKUP(DV117,$B$116:$F$119,5,0),0)</f>
        <v>0</v>
      </c>
      <c r="ED142" s="335">
        <f t="shared" ref="ED142" si="1893">IFERROR(VLOOKUP(DX117,$B$116:$F$119,5,0),0)</f>
        <v>0</v>
      </c>
      <c r="EE142" s="335">
        <f t="shared" ref="EE142" si="1894">IFERROR(VLOOKUP(DV117,$D$116:$G$119,4,0),0)</f>
        <v>0</v>
      </c>
      <c r="EF142" s="335">
        <f t="shared" ref="EF142" si="1895">IFERROR(VLOOKUP(DX117,$D$116:$G$119,4,0),0)</f>
        <v>0</v>
      </c>
      <c r="EG142" s="336"/>
      <c r="EI142"/>
      <c r="EJ142"/>
      <c r="EK142"/>
      <c r="EL142" s="335"/>
      <c r="EM142" s="335"/>
      <c r="EN142" s="335"/>
      <c r="EO142" s="335">
        <f t="shared" ref="EO142" si="1896">(ET117&lt;&gt;2)+($B$116&amp;$D$116&lt;&gt;EI117&amp;EK117)*($B$117&amp;$D$117&lt;&gt;EI117&amp;EK117)*($B$118&amp;$D$118&lt;&gt;EI117&amp;EK117)*($B$119&amp;$D$119&lt;&gt;EI117&amp;EK117)*($D$116&amp;$B$116&lt;&gt;EI117&amp;EK117)*($D$117&amp;$B$117&lt;&gt;EI117&amp;EK117)*($D$118&amp;$B$118&lt;&gt;EI117&amp;EK117)*($D$119&amp;$B$119&lt;&gt;EI117&amp;EK117)</f>
        <v>1</v>
      </c>
      <c r="EP142" s="335">
        <f t="shared" ref="EP142" si="1897">IFERROR(VLOOKUP(EI117,$B$116:$F$119,5,0),0)</f>
        <v>0</v>
      </c>
      <c r="EQ142" s="335">
        <f t="shared" ref="EQ142" si="1898">IFERROR(VLOOKUP(EK117,$B$116:$F$119,5,0),0)</f>
        <v>0</v>
      </c>
      <c r="ER142" s="335">
        <f t="shared" ref="ER142" si="1899">IFERROR(VLOOKUP(EI117,$D$116:$G$119,4,0),0)</f>
        <v>0</v>
      </c>
      <c r="ES142" s="335">
        <f t="shared" ref="ES142" si="1900">IFERROR(VLOOKUP(EK117,$D$116:$G$119,4,0),0)</f>
        <v>0</v>
      </c>
      <c r="ET142" s="336"/>
      <c r="EV142"/>
      <c r="EW142"/>
      <c r="EX142"/>
      <c r="EY142" s="335"/>
      <c r="EZ142" s="335"/>
      <c r="FA142" s="335"/>
      <c r="FB142" s="335">
        <f t="shared" ref="FB142" si="1901">(FG117&lt;&gt;2)+($B$116&amp;$D$116&lt;&gt;EV117&amp;EX117)*($B$117&amp;$D$117&lt;&gt;EV117&amp;EX117)*($B$118&amp;$D$118&lt;&gt;EV117&amp;EX117)*($B$119&amp;$D$119&lt;&gt;EV117&amp;EX117)*($D$116&amp;$B$116&lt;&gt;EV117&amp;EX117)*($D$117&amp;$B$117&lt;&gt;EV117&amp;EX117)*($D$118&amp;$B$118&lt;&gt;EV117&amp;EX117)*($D$119&amp;$B$119&lt;&gt;EV117&amp;EX117)</f>
        <v>1</v>
      </c>
      <c r="FC142" s="335">
        <f t="shared" ref="FC142" si="1902">IFERROR(VLOOKUP(EV117,$B$116:$F$119,5,0),0)</f>
        <v>0</v>
      </c>
      <c r="FD142" s="335">
        <f t="shared" ref="FD142" si="1903">IFERROR(VLOOKUP(EX117,$B$116:$F$119,5,0),0)</f>
        <v>0</v>
      </c>
      <c r="FE142" s="335">
        <f t="shared" ref="FE142" si="1904">IFERROR(VLOOKUP(EV117,$D$116:$G$119,4,0),0)</f>
        <v>0</v>
      </c>
      <c r="FF142" s="335">
        <f t="shared" ref="FF142" si="1905">IFERROR(VLOOKUP(EX117,$D$116:$G$119,4,0),0)</f>
        <v>0</v>
      </c>
      <c r="FG142" s="336"/>
      <c r="FI142"/>
      <c r="FJ142"/>
      <c r="FK142"/>
      <c r="FL142" s="335"/>
      <c r="FM142" s="335"/>
      <c r="FN142" s="335"/>
      <c r="FO142" s="335">
        <f t="shared" ref="FO142" si="1906">(FT117&lt;&gt;2)+($B$116&amp;$D$116&lt;&gt;FI117&amp;FK117)*($B$117&amp;$D$117&lt;&gt;FI117&amp;FK117)*($B$118&amp;$D$118&lt;&gt;FI117&amp;FK117)*($B$119&amp;$D$119&lt;&gt;FI117&amp;FK117)*($D$116&amp;$B$116&lt;&gt;FI117&amp;FK117)*($D$117&amp;$B$117&lt;&gt;FI117&amp;FK117)*($D$118&amp;$B$118&lt;&gt;FI117&amp;FK117)*($D$119&amp;$B$119&lt;&gt;FI117&amp;FK117)</f>
        <v>1</v>
      </c>
      <c r="FP142" s="335">
        <f t="shared" ref="FP142" si="1907">IFERROR(VLOOKUP(FI117,$B$116:$F$119,5,0),0)</f>
        <v>0</v>
      </c>
      <c r="FQ142" s="335">
        <f t="shared" ref="FQ142" si="1908">IFERROR(VLOOKUP(FK117,$B$116:$F$119,5,0),0)</f>
        <v>0</v>
      </c>
      <c r="FR142" s="335">
        <f t="shared" ref="FR142" si="1909">IFERROR(VLOOKUP(FI117,$D$116:$G$119,4,0),0)</f>
        <v>0</v>
      </c>
      <c r="FS142" s="335">
        <f t="shared" ref="FS142" si="1910">IFERROR(VLOOKUP(FK117,$D$116:$G$119,4,0),0)</f>
        <v>0</v>
      </c>
      <c r="FT142" s="336"/>
      <c r="FV142"/>
      <c r="FW142"/>
      <c r="FX142"/>
      <c r="FY142" s="335"/>
      <c r="FZ142" s="335"/>
      <c r="GA142" s="335"/>
      <c r="GB142" s="335">
        <f t="shared" ref="GB142" si="1911">(GG117&lt;&gt;2)+($B$116&amp;$D$116&lt;&gt;FV117&amp;FX117)*($B$117&amp;$D$117&lt;&gt;FV117&amp;FX117)*($B$118&amp;$D$118&lt;&gt;FV117&amp;FX117)*($B$119&amp;$D$119&lt;&gt;FV117&amp;FX117)*($D$116&amp;$B$116&lt;&gt;FV117&amp;FX117)*($D$117&amp;$B$117&lt;&gt;FV117&amp;FX117)*($D$118&amp;$B$118&lt;&gt;FV117&amp;FX117)*($D$119&amp;$B$119&lt;&gt;FV117&amp;FX117)</f>
        <v>1</v>
      </c>
      <c r="GC142" s="335">
        <f t="shared" ref="GC142" si="1912">IFERROR(VLOOKUP(FV117,$B$116:$F$119,5,0),0)</f>
        <v>0</v>
      </c>
      <c r="GD142" s="335">
        <f t="shared" ref="GD142" si="1913">IFERROR(VLOOKUP(FX117,$B$116:$F$119,5,0),0)</f>
        <v>0</v>
      </c>
      <c r="GE142" s="335">
        <f t="shared" ref="GE142" si="1914">IFERROR(VLOOKUP(FV117,$D$116:$G$119,4,0),0)</f>
        <v>0</v>
      </c>
      <c r="GF142" s="335">
        <f t="shared" ref="GF142" si="1915">IFERROR(VLOOKUP(FX117,$D$116:$G$119,4,0),0)</f>
        <v>0</v>
      </c>
      <c r="GG142" s="336"/>
      <c r="GI142"/>
      <c r="GJ142"/>
      <c r="GK142"/>
      <c r="GL142" s="335"/>
      <c r="GM142" s="335"/>
      <c r="GN142" s="335"/>
      <c r="GO142" s="335">
        <f t="shared" ref="GO142" si="1916">(GT117&lt;&gt;2)+($B$116&amp;$D$116&lt;&gt;GI117&amp;GK117)*($B$117&amp;$D$117&lt;&gt;GI117&amp;GK117)*($B$118&amp;$D$118&lt;&gt;GI117&amp;GK117)*($B$119&amp;$D$119&lt;&gt;GI117&amp;GK117)*($D$116&amp;$B$116&lt;&gt;GI117&amp;GK117)*($D$117&amp;$B$117&lt;&gt;GI117&amp;GK117)*($D$118&amp;$B$118&lt;&gt;GI117&amp;GK117)*($D$119&amp;$B$119&lt;&gt;GI117&amp;GK117)</f>
        <v>1</v>
      </c>
      <c r="GP142" s="335">
        <f t="shared" ref="GP142" si="1917">IFERROR(VLOOKUP(GI117,$B$116:$F$119,5,0),0)</f>
        <v>0</v>
      </c>
      <c r="GQ142" s="335">
        <f t="shared" ref="GQ142" si="1918">IFERROR(VLOOKUP(GK117,$B$116:$F$119,5,0),0)</f>
        <v>0</v>
      </c>
      <c r="GR142" s="335">
        <f t="shared" ref="GR142" si="1919">IFERROR(VLOOKUP(GI117,$D$116:$G$119,4,0),0)</f>
        <v>0</v>
      </c>
      <c r="GS142" s="335">
        <f t="shared" ref="GS142" si="1920">IFERROR(VLOOKUP(GK117,$D$116:$G$119,4,0),0)</f>
        <v>0</v>
      </c>
      <c r="GT142" s="336"/>
      <c r="GV142"/>
      <c r="GW142"/>
      <c r="GX142"/>
      <c r="GY142" s="335"/>
      <c r="GZ142" s="335"/>
      <c r="HA142" s="335"/>
      <c r="HB142" s="335">
        <f t="shared" ref="HB142" si="1921">(HG117&lt;&gt;2)+($B$116&amp;$D$116&lt;&gt;GV117&amp;GX117)*($B$117&amp;$D$117&lt;&gt;GV117&amp;GX117)*($B$118&amp;$D$118&lt;&gt;GV117&amp;GX117)*($B$119&amp;$D$119&lt;&gt;GV117&amp;GX117)*($D$116&amp;$B$116&lt;&gt;GV117&amp;GX117)*($D$117&amp;$B$117&lt;&gt;GV117&amp;GX117)*($D$118&amp;$B$118&lt;&gt;GV117&amp;GX117)*($D$119&amp;$B$119&lt;&gt;GV117&amp;GX117)</f>
        <v>1</v>
      </c>
      <c r="HC142" s="335">
        <f t="shared" ref="HC142" si="1922">IFERROR(VLOOKUP(GV117,$B$116:$F$119,5,0),0)</f>
        <v>0</v>
      </c>
      <c r="HD142" s="335">
        <f t="shared" ref="HD142" si="1923">IFERROR(VLOOKUP(GX117,$B$116:$F$119,5,0),0)</f>
        <v>0</v>
      </c>
      <c r="HE142" s="335">
        <f t="shared" ref="HE142" si="1924">IFERROR(VLOOKUP(GV117,$D$116:$G$119,4,0),0)</f>
        <v>0</v>
      </c>
      <c r="HF142" s="335">
        <f t="shared" ref="HF142" si="1925">IFERROR(VLOOKUP(GX117,$D$116:$G$119,4,0),0)</f>
        <v>0</v>
      </c>
      <c r="HG142" s="336"/>
      <c r="HI142"/>
      <c r="HJ142"/>
      <c r="HK142"/>
      <c r="HL142" s="335"/>
      <c r="HM142" s="335"/>
      <c r="HN142" s="335"/>
      <c r="HO142" s="335">
        <f t="shared" ref="HO142" si="1926">(HT117&lt;&gt;2)+($B$116&amp;$D$116&lt;&gt;HI117&amp;HK117)*($B$117&amp;$D$117&lt;&gt;HI117&amp;HK117)*($B$118&amp;$D$118&lt;&gt;HI117&amp;HK117)*($B$119&amp;$D$119&lt;&gt;HI117&amp;HK117)*($D$116&amp;$B$116&lt;&gt;HI117&amp;HK117)*($D$117&amp;$B$117&lt;&gt;HI117&amp;HK117)*($D$118&amp;$B$118&lt;&gt;HI117&amp;HK117)*($D$119&amp;$B$119&lt;&gt;HI117&amp;HK117)</f>
        <v>1</v>
      </c>
      <c r="HP142" s="335">
        <f t="shared" ref="HP142" si="1927">IFERROR(VLOOKUP(HI117,$B$116:$F$119,5,0),0)</f>
        <v>0</v>
      </c>
      <c r="HQ142" s="335">
        <f t="shared" ref="HQ142" si="1928">IFERROR(VLOOKUP(HK117,$B$116:$F$119,5,0),0)</f>
        <v>0</v>
      </c>
      <c r="HR142" s="335">
        <f t="shared" ref="HR142" si="1929">IFERROR(VLOOKUP(HI117,$D$116:$G$119,4,0),0)</f>
        <v>0</v>
      </c>
      <c r="HS142" s="335">
        <f t="shared" ref="HS142" si="1930">IFERROR(VLOOKUP(HK117,$D$116:$G$119,4,0),0)</f>
        <v>0</v>
      </c>
      <c r="HT142" s="336"/>
      <c r="HV142"/>
      <c r="HW142"/>
      <c r="HX142"/>
      <c r="HY142" s="335"/>
      <c r="HZ142" s="335"/>
      <c r="IA142" s="335"/>
      <c r="IB142" s="335">
        <f t="shared" ref="IB142" si="1931">(IG117&lt;&gt;2)+($B$116&amp;$D$116&lt;&gt;HV117&amp;HX117)*($B$117&amp;$D$117&lt;&gt;HV117&amp;HX117)*($B$118&amp;$D$118&lt;&gt;HV117&amp;HX117)*($B$119&amp;$D$119&lt;&gt;HV117&amp;HX117)*($D$116&amp;$B$116&lt;&gt;HV117&amp;HX117)*($D$117&amp;$B$117&lt;&gt;HV117&amp;HX117)*($D$118&amp;$B$118&lt;&gt;HV117&amp;HX117)*($D$119&amp;$B$119&lt;&gt;HV117&amp;HX117)</f>
        <v>1</v>
      </c>
      <c r="IC142" s="335">
        <f t="shared" ref="IC142" si="1932">IFERROR(VLOOKUP(HV117,$B$116:$F$119,5,0),0)</f>
        <v>0</v>
      </c>
      <c r="ID142" s="335">
        <f t="shared" ref="ID142" si="1933">IFERROR(VLOOKUP(HX117,$B$116:$F$119,5,0),0)</f>
        <v>0</v>
      </c>
      <c r="IE142" s="335">
        <f t="shared" ref="IE142" si="1934">IFERROR(VLOOKUP(HV117,$D$116:$G$119,4,0),0)</f>
        <v>0</v>
      </c>
      <c r="IF142" s="335">
        <f t="shared" ref="IF142" si="1935">IFERROR(VLOOKUP(HX117,$D$116:$G$119,4,0),0)</f>
        <v>0</v>
      </c>
      <c r="IG142" s="336"/>
      <c r="II142"/>
      <c r="IJ142"/>
      <c r="IK142"/>
      <c r="IL142" s="335"/>
      <c r="IM142" s="335"/>
      <c r="IN142" s="335"/>
      <c r="IO142" s="335">
        <f t="shared" ref="IO142" si="1936">(IT117&lt;&gt;2)+($B$116&amp;$D$116&lt;&gt;II117&amp;IK117)*($B$117&amp;$D$117&lt;&gt;II117&amp;IK117)*($B$118&amp;$D$118&lt;&gt;II117&amp;IK117)*($B$119&amp;$D$119&lt;&gt;II117&amp;IK117)*($D$116&amp;$B$116&lt;&gt;II117&amp;IK117)*($D$117&amp;$B$117&lt;&gt;II117&amp;IK117)*($D$118&amp;$B$118&lt;&gt;II117&amp;IK117)*($D$119&amp;$B$119&lt;&gt;II117&amp;IK117)</f>
        <v>1</v>
      </c>
      <c r="IP142" s="335">
        <f t="shared" ref="IP142" si="1937">IFERROR(VLOOKUP(II117,$B$116:$F$119,5,0),0)</f>
        <v>0</v>
      </c>
      <c r="IQ142" s="335">
        <f t="shared" ref="IQ142" si="1938">IFERROR(VLOOKUP(IK117,$B$116:$F$119,5,0),0)</f>
        <v>0</v>
      </c>
      <c r="IR142" s="335">
        <f t="shared" ref="IR142" si="1939">IFERROR(VLOOKUP(II117,$D$116:$G$119,4,0),0)</f>
        <v>0</v>
      </c>
      <c r="IS142" s="335">
        <f t="shared" ref="IS142" si="1940">IFERROR(VLOOKUP(IK117,$D$116:$G$119,4,0),0)</f>
        <v>0</v>
      </c>
      <c r="IT142" s="336"/>
      <c r="IV142"/>
      <c r="IW142"/>
      <c r="IX142"/>
      <c r="IY142" s="335"/>
      <c r="IZ142" s="335"/>
      <c r="JA142" s="335"/>
      <c r="JB142" s="335">
        <f t="shared" ref="JB142" si="1941">(JG117&lt;&gt;2)+($B$116&amp;$D$116&lt;&gt;IV117&amp;IX117)*($B$117&amp;$D$117&lt;&gt;IV117&amp;IX117)*($B$118&amp;$D$118&lt;&gt;IV117&amp;IX117)*($B$119&amp;$D$119&lt;&gt;IV117&amp;IX117)*($D$116&amp;$B$116&lt;&gt;IV117&amp;IX117)*($D$117&amp;$B$117&lt;&gt;IV117&amp;IX117)*($D$118&amp;$B$118&lt;&gt;IV117&amp;IX117)*($D$119&amp;$B$119&lt;&gt;IV117&amp;IX117)</f>
        <v>1</v>
      </c>
      <c r="JC142" s="335">
        <f t="shared" ref="JC142" si="1942">IFERROR(VLOOKUP(IV117,$B$116:$F$119,5,0),0)</f>
        <v>0</v>
      </c>
      <c r="JD142" s="335">
        <f t="shared" ref="JD142" si="1943">IFERROR(VLOOKUP(IX117,$B$116:$F$119,5,0),0)</f>
        <v>0</v>
      </c>
      <c r="JE142" s="335">
        <f t="shared" ref="JE142" si="1944">IFERROR(VLOOKUP(IV117,$D$116:$G$119,4,0),0)</f>
        <v>0</v>
      </c>
      <c r="JF142" s="335">
        <f t="shared" ref="JF142" si="1945">IFERROR(VLOOKUP(IX117,$D$116:$G$119,4,0),0)</f>
        <v>0</v>
      </c>
      <c r="JG142" s="336"/>
      <c r="JI142"/>
      <c r="JJ142"/>
      <c r="JK142"/>
      <c r="JL142" s="335"/>
      <c r="JM142" s="335"/>
      <c r="JN142" s="335"/>
      <c r="JO142" s="335">
        <f t="shared" ref="JO142" si="1946">(JT117&lt;&gt;2)+($B$116&amp;$D$116&lt;&gt;JI117&amp;JK117)*($B$117&amp;$D$117&lt;&gt;JI117&amp;JK117)*($B$118&amp;$D$118&lt;&gt;JI117&amp;JK117)*($B$119&amp;$D$119&lt;&gt;JI117&amp;JK117)*($D$116&amp;$B$116&lt;&gt;JI117&amp;JK117)*($D$117&amp;$B$117&lt;&gt;JI117&amp;JK117)*($D$118&amp;$B$118&lt;&gt;JI117&amp;JK117)*($D$119&amp;$B$119&lt;&gt;JI117&amp;JK117)</f>
        <v>1</v>
      </c>
      <c r="JP142" s="335">
        <f t="shared" ref="JP142" si="1947">IFERROR(VLOOKUP(JI117,$B$116:$F$119,5,0),0)</f>
        <v>0</v>
      </c>
      <c r="JQ142" s="335">
        <f t="shared" ref="JQ142" si="1948">IFERROR(VLOOKUP(JK117,$B$116:$F$119,5,0),0)</f>
        <v>0</v>
      </c>
      <c r="JR142" s="335">
        <f t="shared" ref="JR142" si="1949">IFERROR(VLOOKUP(JI117,$D$116:$G$119,4,0),0)</f>
        <v>0</v>
      </c>
      <c r="JS142" s="335">
        <f t="shared" ref="JS142" si="1950">IFERROR(VLOOKUP(JK117,$D$116:$G$119,4,0),0)</f>
        <v>0</v>
      </c>
      <c r="JT142" s="336"/>
      <c r="JV142"/>
      <c r="JW142"/>
      <c r="JX142"/>
      <c r="JY142" s="335"/>
      <c r="JZ142" s="335"/>
      <c r="KA142" s="335"/>
      <c r="KB142" s="335">
        <f t="shared" ref="KB142" si="1951">(KG117&lt;&gt;2)+($B$116&amp;$D$116&lt;&gt;JV117&amp;JX117)*($B$117&amp;$D$117&lt;&gt;JV117&amp;JX117)*($B$118&amp;$D$118&lt;&gt;JV117&amp;JX117)*($B$119&amp;$D$119&lt;&gt;JV117&amp;JX117)*($D$116&amp;$B$116&lt;&gt;JV117&amp;JX117)*($D$117&amp;$B$117&lt;&gt;JV117&amp;JX117)*($D$118&amp;$B$118&lt;&gt;JV117&amp;JX117)*($D$119&amp;$B$119&lt;&gt;JV117&amp;JX117)</f>
        <v>1</v>
      </c>
      <c r="KC142" s="335">
        <f t="shared" ref="KC142" si="1952">IFERROR(VLOOKUP(JV117,$B$116:$F$119,5,0),0)</f>
        <v>0</v>
      </c>
      <c r="KD142" s="335">
        <f t="shared" ref="KD142" si="1953">IFERROR(VLOOKUP(JX117,$B$116:$F$119,5,0),0)</f>
        <v>0</v>
      </c>
      <c r="KE142" s="335">
        <f t="shared" ref="KE142" si="1954">IFERROR(VLOOKUP(JV117,$D$116:$G$119,4,0),0)</f>
        <v>0</v>
      </c>
      <c r="KF142" s="335">
        <f t="shared" ref="KF142" si="1955">IFERROR(VLOOKUP(JX117,$D$116:$G$119,4,0),0)</f>
        <v>0</v>
      </c>
      <c r="KG142" s="336"/>
      <c r="KI142"/>
      <c r="KJ142"/>
      <c r="KK142"/>
      <c r="KL142" s="335"/>
      <c r="KM142" s="335"/>
      <c r="KN142" s="335"/>
      <c r="KO142" s="335">
        <f t="shared" ref="KO142" si="1956">(KT117&lt;&gt;2)+($B$116&amp;$D$116&lt;&gt;KI117&amp;KK117)*($B$117&amp;$D$117&lt;&gt;KI117&amp;KK117)*($B$118&amp;$D$118&lt;&gt;KI117&amp;KK117)*($B$119&amp;$D$119&lt;&gt;KI117&amp;KK117)*($D$116&amp;$B$116&lt;&gt;KI117&amp;KK117)*($D$117&amp;$B$117&lt;&gt;KI117&amp;KK117)*($D$118&amp;$B$118&lt;&gt;KI117&amp;KK117)*($D$119&amp;$B$119&lt;&gt;KI117&amp;KK117)</f>
        <v>1</v>
      </c>
      <c r="KP142" s="335">
        <f t="shared" ref="KP142" si="1957">IFERROR(VLOOKUP(KI117,$B$116:$F$119,5,0),0)</f>
        <v>0</v>
      </c>
      <c r="KQ142" s="335">
        <f t="shared" ref="KQ142" si="1958">IFERROR(VLOOKUP(KK117,$B$116:$F$119,5,0),0)</f>
        <v>0</v>
      </c>
      <c r="KR142" s="335">
        <f t="shared" ref="KR142" si="1959">IFERROR(VLOOKUP(KI117,$D$116:$G$119,4,0),0)</f>
        <v>0</v>
      </c>
      <c r="KS142" s="335">
        <f t="shared" ref="KS142" si="1960">IFERROR(VLOOKUP(KK117,$D$116:$G$119,4,0),0)</f>
        <v>0</v>
      </c>
      <c r="KT142" s="336"/>
      <c r="KV142"/>
      <c r="KW142"/>
      <c r="KX142"/>
      <c r="KY142" s="335"/>
      <c r="KZ142" s="335"/>
      <c r="LA142" s="335"/>
      <c r="LB142" s="335">
        <f t="shared" ref="LB142" si="1961">(LG117&lt;&gt;2)+($B$116&amp;$D$116&lt;&gt;KV117&amp;KX117)*($B$117&amp;$D$117&lt;&gt;KV117&amp;KX117)*($B$118&amp;$D$118&lt;&gt;KV117&amp;KX117)*($B$119&amp;$D$119&lt;&gt;KV117&amp;KX117)*($D$116&amp;$B$116&lt;&gt;KV117&amp;KX117)*($D$117&amp;$B$117&lt;&gt;KV117&amp;KX117)*($D$118&amp;$B$118&lt;&gt;KV117&amp;KX117)*($D$119&amp;$B$119&lt;&gt;KV117&amp;KX117)</f>
        <v>1</v>
      </c>
      <c r="LC142" s="335">
        <f t="shared" ref="LC142" si="1962">IFERROR(VLOOKUP(KV117,$B$116:$F$119,5,0),0)</f>
        <v>0</v>
      </c>
      <c r="LD142" s="335">
        <f t="shared" ref="LD142" si="1963">IFERROR(VLOOKUP(KX117,$B$116:$F$119,5,0),0)</f>
        <v>0</v>
      </c>
      <c r="LE142" s="335">
        <f t="shared" ref="LE142" si="1964">IFERROR(VLOOKUP(KV117,$D$116:$G$119,4,0),0)</f>
        <v>0</v>
      </c>
      <c r="LF142" s="335">
        <f t="shared" ref="LF142" si="1965">IFERROR(VLOOKUP(KX117,$D$116:$G$119,4,0),0)</f>
        <v>0</v>
      </c>
      <c r="LG142" s="336"/>
      <c r="LI142"/>
      <c r="LJ142"/>
      <c r="LK142"/>
      <c r="LL142" s="335"/>
      <c r="LM142" s="335"/>
      <c r="LN142" s="335"/>
      <c r="LO142" s="335">
        <f t="shared" ref="LO142" si="1966">(LT117&lt;&gt;2)+($B$116&amp;$D$116&lt;&gt;LI117&amp;LK117)*($B$117&amp;$D$117&lt;&gt;LI117&amp;LK117)*($B$118&amp;$D$118&lt;&gt;LI117&amp;LK117)*($B$119&amp;$D$119&lt;&gt;LI117&amp;LK117)*($D$116&amp;$B$116&lt;&gt;LI117&amp;LK117)*($D$117&amp;$B$117&lt;&gt;LI117&amp;LK117)*($D$118&amp;$B$118&lt;&gt;LI117&amp;LK117)*($D$119&amp;$B$119&lt;&gt;LI117&amp;LK117)</f>
        <v>1</v>
      </c>
      <c r="LP142" s="335">
        <f t="shared" ref="LP142" si="1967">IFERROR(VLOOKUP(LI117,$B$116:$F$119,5,0),0)</f>
        <v>0</v>
      </c>
      <c r="LQ142" s="335">
        <f t="shared" ref="LQ142" si="1968">IFERROR(VLOOKUP(LK117,$B$116:$F$119,5,0),0)</f>
        <v>0</v>
      </c>
      <c r="LR142" s="335">
        <f t="shared" ref="LR142" si="1969">IFERROR(VLOOKUP(LI117,$D$116:$G$119,4,0),0)</f>
        <v>0</v>
      </c>
      <c r="LS142" s="335">
        <f t="shared" ref="LS142" si="1970">IFERROR(VLOOKUP(LK117,$D$116:$G$119,4,0),0)</f>
        <v>0</v>
      </c>
      <c r="LT142" s="336"/>
      <c r="LV142"/>
      <c r="LW142"/>
      <c r="LX142"/>
      <c r="LY142" s="335"/>
      <c r="LZ142" s="335"/>
      <c r="MA142" s="335"/>
      <c r="MB142" s="335">
        <f t="shared" ref="MB142" si="1971">(MG117&lt;&gt;2)+($B$116&amp;$D$116&lt;&gt;LV117&amp;LX117)*($B$117&amp;$D$117&lt;&gt;LV117&amp;LX117)*($B$118&amp;$D$118&lt;&gt;LV117&amp;LX117)*($B$119&amp;$D$119&lt;&gt;LV117&amp;LX117)*($D$116&amp;$B$116&lt;&gt;LV117&amp;LX117)*($D$117&amp;$B$117&lt;&gt;LV117&amp;LX117)*($D$118&amp;$B$118&lt;&gt;LV117&amp;LX117)*($D$119&amp;$B$119&lt;&gt;LV117&amp;LX117)</f>
        <v>1</v>
      </c>
      <c r="MC142" s="335">
        <f t="shared" ref="MC142" si="1972">IFERROR(VLOOKUP(LV117,$B$116:$F$119,5,0),0)</f>
        <v>0</v>
      </c>
      <c r="MD142" s="335">
        <f t="shared" ref="MD142" si="1973">IFERROR(VLOOKUP(LX117,$B$116:$F$119,5,0),0)</f>
        <v>0</v>
      </c>
      <c r="ME142" s="335">
        <f t="shared" ref="ME142" si="1974">IFERROR(VLOOKUP(LV117,$D$116:$G$119,4,0),0)</f>
        <v>0</v>
      </c>
      <c r="MF142" s="335">
        <f t="shared" ref="MF142" si="1975">IFERROR(VLOOKUP(LX117,$D$116:$G$119,4,0),0)</f>
        <v>0</v>
      </c>
      <c r="MG142" s="336"/>
    </row>
    <row r="143" spans="1:345"/>
  </sheetData>
  <sheetProtection sheet="1" selectLockedCells="1"/>
  <mergeCells count="189">
    <mergeCell ref="GL128:GN128"/>
    <mergeCell ref="GY128:HA128"/>
    <mergeCell ref="HL128:HN128"/>
    <mergeCell ref="HY128:IA128"/>
    <mergeCell ref="IL128:IN128"/>
    <mergeCell ref="IY128:JA128"/>
    <mergeCell ref="JL128:JN128"/>
    <mergeCell ref="JY128:KA128"/>
    <mergeCell ref="KL128:KN128"/>
    <mergeCell ref="BY128:CA128"/>
    <mergeCell ref="CL128:CN128"/>
    <mergeCell ref="CY128:DA128"/>
    <mergeCell ref="DL128:DN128"/>
    <mergeCell ref="DY128:EA128"/>
    <mergeCell ref="EL128:EN128"/>
    <mergeCell ref="EY128:FA128"/>
    <mergeCell ref="FL128:FN128"/>
    <mergeCell ref="FY128:GA128"/>
    <mergeCell ref="LY129:MA129"/>
    <mergeCell ref="LV3:MG3"/>
    <mergeCell ref="KY130:LA130"/>
    <mergeCell ref="LB130:LG130"/>
    <mergeCell ref="LL130:LN130"/>
    <mergeCell ref="LO130:LT130"/>
    <mergeCell ref="LV2:MG2"/>
    <mergeCell ref="LZ4:MA4"/>
    <mergeCell ref="LY130:MA130"/>
    <mergeCell ref="MB130:MG130"/>
    <mergeCell ref="KZ4:LA4"/>
    <mergeCell ref="LM4:LN4"/>
    <mergeCell ref="KV2:LG2"/>
    <mergeCell ref="LI2:LT2"/>
    <mergeCell ref="KY128:LA128"/>
    <mergeCell ref="LL128:LN128"/>
    <mergeCell ref="LY128:MA128"/>
    <mergeCell ref="JO130:JT130"/>
    <mergeCell ref="JY130:KA130"/>
    <mergeCell ref="KB130:KG130"/>
    <mergeCell ref="KL130:KN130"/>
    <mergeCell ref="KO130:KT130"/>
    <mergeCell ref="IL130:IN130"/>
    <mergeCell ref="IO130:IT130"/>
    <mergeCell ref="IY130:JA130"/>
    <mergeCell ref="JB130:JG130"/>
    <mergeCell ref="JL130:JN130"/>
    <mergeCell ref="IL129:IN129"/>
    <mergeCell ref="IY129:JA129"/>
    <mergeCell ref="JL129:JN129"/>
    <mergeCell ref="JY129:KA129"/>
    <mergeCell ref="KL129:KN129"/>
    <mergeCell ref="KY129:LA129"/>
    <mergeCell ref="LL129:LN129"/>
    <mergeCell ref="IM4:IN4"/>
    <mergeCell ref="IZ4:JA4"/>
    <mergeCell ref="JM4:JN4"/>
    <mergeCell ref="JZ4:KA4"/>
    <mergeCell ref="KM4:KN4"/>
    <mergeCell ref="II3:IT3"/>
    <mergeCell ref="IV3:JG3"/>
    <mergeCell ref="JI3:JT3"/>
    <mergeCell ref="JV3:KG3"/>
    <mergeCell ref="KI3:KT3"/>
    <mergeCell ref="KV3:LG3"/>
    <mergeCell ref="LI3:LT3"/>
    <mergeCell ref="II2:IT2"/>
    <mergeCell ref="IV2:JG2"/>
    <mergeCell ref="JI2:JT2"/>
    <mergeCell ref="JV2:KG2"/>
    <mergeCell ref="KI2:KT2"/>
    <mergeCell ref="GY130:HA130"/>
    <mergeCell ref="HB130:HG130"/>
    <mergeCell ref="HL130:HN130"/>
    <mergeCell ref="HO130:HT130"/>
    <mergeCell ref="HV2:IG2"/>
    <mergeCell ref="HZ4:IA4"/>
    <mergeCell ref="HY130:IA130"/>
    <mergeCell ref="IB130:IG130"/>
    <mergeCell ref="FO130:FT130"/>
    <mergeCell ref="FY130:GA130"/>
    <mergeCell ref="GB130:GG130"/>
    <mergeCell ref="GL130:GN130"/>
    <mergeCell ref="GO130:GT130"/>
    <mergeCell ref="FZ4:GA4"/>
    <mergeCell ref="GM4:GN4"/>
    <mergeCell ref="GZ4:HA4"/>
    <mergeCell ref="HM4:HN4"/>
    <mergeCell ref="HV3:IG3"/>
    <mergeCell ref="HY129:IA129"/>
    <mergeCell ref="FY129:GA129"/>
    <mergeCell ref="GL129:GN129"/>
    <mergeCell ref="GY129:HA129"/>
    <mergeCell ref="HL129:HN129"/>
    <mergeCell ref="FV2:GG2"/>
    <mergeCell ref="GI2:GT2"/>
    <mergeCell ref="GV2:HG2"/>
    <mergeCell ref="HI2:HT2"/>
    <mergeCell ref="DV3:EG3"/>
    <mergeCell ref="EI3:ET3"/>
    <mergeCell ref="EV3:FG3"/>
    <mergeCell ref="FI3:FT3"/>
    <mergeCell ref="FV3:GG3"/>
    <mergeCell ref="GI3:GT3"/>
    <mergeCell ref="GV3:HG3"/>
    <mergeCell ref="HI3:HT3"/>
    <mergeCell ref="DO130:DT130"/>
    <mergeCell ref="DV2:EG2"/>
    <mergeCell ref="EI2:ET2"/>
    <mergeCell ref="EV2:FG2"/>
    <mergeCell ref="FI2:FT2"/>
    <mergeCell ref="DZ4:EA4"/>
    <mergeCell ref="EM4:EN4"/>
    <mergeCell ref="EZ4:FA4"/>
    <mergeCell ref="FM4:FN4"/>
    <mergeCell ref="DY130:EA130"/>
    <mergeCell ref="EB130:EG130"/>
    <mergeCell ref="EL130:EN130"/>
    <mergeCell ref="EO130:ET130"/>
    <mergeCell ref="EY130:FA130"/>
    <mergeCell ref="FB130:FG130"/>
    <mergeCell ref="FL130:FN130"/>
    <mergeCell ref="DY129:EA129"/>
    <mergeCell ref="EL129:EN129"/>
    <mergeCell ref="EY129:FA129"/>
    <mergeCell ref="FL129:FN129"/>
    <mergeCell ref="DL129:DN129"/>
    <mergeCell ref="BY130:CA130"/>
    <mergeCell ref="CB130:CG130"/>
    <mergeCell ref="CL130:CN130"/>
    <mergeCell ref="CO130:CT130"/>
    <mergeCell ref="CY130:DA130"/>
    <mergeCell ref="DB130:DG130"/>
    <mergeCell ref="DL130:DN130"/>
    <mergeCell ref="BO130:BT130"/>
    <mergeCell ref="BY129:CA129"/>
    <mergeCell ref="CL129:CN129"/>
    <mergeCell ref="CY129:DA129"/>
    <mergeCell ref="BV2:CG2"/>
    <mergeCell ref="CI2:CT2"/>
    <mergeCell ref="CV2:DG2"/>
    <mergeCell ref="DI2:DT2"/>
    <mergeCell ref="BV3:CG3"/>
    <mergeCell ref="CI3:CT3"/>
    <mergeCell ref="CV3:DG3"/>
    <mergeCell ref="DI3:DT3"/>
    <mergeCell ref="BZ4:CA4"/>
    <mergeCell ref="CM4:CN4"/>
    <mergeCell ref="CZ4:DA4"/>
    <mergeCell ref="DM4:DN4"/>
    <mergeCell ref="AY129:BA129"/>
    <mergeCell ref="BL129:BN129"/>
    <mergeCell ref="AY130:BA130"/>
    <mergeCell ref="BB130:BG130"/>
    <mergeCell ref="BL130:BN130"/>
    <mergeCell ref="AV2:BG2"/>
    <mergeCell ref="BI2:BT2"/>
    <mergeCell ref="AV3:BG3"/>
    <mergeCell ref="BI3:BT3"/>
    <mergeCell ref="AZ4:BA4"/>
    <mergeCell ref="BM4:BN4"/>
    <mergeCell ref="AY128:BA128"/>
    <mergeCell ref="BL128:BN128"/>
    <mergeCell ref="AI2:AT2"/>
    <mergeCell ref="AI3:AT3"/>
    <mergeCell ref="AM4:AN4"/>
    <mergeCell ref="AL129:AN129"/>
    <mergeCell ref="AL130:AN130"/>
    <mergeCell ref="AO130:AT130"/>
    <mergeCell ref="V2:AG2"/>
    <mergeCell ref="V3:AG3"/>
    <mergeCell ref="Z4:AA4"/>
    <mergeCell ref="Y129:AA129"/>
    <mergeCell ref="Y130:AA130"/>
    <mergeCell ref="AB130:AG130"/>
    <mergeCell ref="Y128:AA128"/>
    <mergeCell ref="AL128:AN128"/>
    <mergeCell ref="B136:H138"/>
    <mergeCell ref="B139:H141"/>
    <mergeCell ref="B132:H132"/>
    <mergeCell ref="L130:N130"/>
    <mergeCell ref="B1:G1"/>
    <mergeCell ref="I2:T2"/>
    <mergeCell ref="O130:T130"/>
    <mergeCell ref="L129:N129"/>
    <mergeCell ref="F4:G4"/>
    <mergeCell ref="M4:N4"/>
    <mergeCell ref="B3:G3"/>
    <mergeCell ref="I3:T3"/>
    <mergeCell ref="B133:H135"/>
    <mergeCell ref="L128:N128"/>
  </mergeCells>
  <conditionalFormatting sqref="J107">
    <cfRule type="expression" dxfId="713" priority="2801">
      <formula>$O$90&gt;1</formula>
    </cfRule>
  </conditionalFormatting>
  <conditionalFormatting sqref="J108">
    <cfRule type="expression" dxfId="712" priority="2799">
      <formula>$O$92&gt;1</formula>
    </cfRule>
  </conditionalFormatting>
  <conditionalFormatting sqref="J109">
    <cfRule type="expression" dxfId="711" priority="2798">
      <formula>$O$94&gt;1</formula>
    </cfRule>
  </conditionalFormatting>
  <conditionalFormatting sqref="J110">
    <cfRule type="expression" dxfId="710" priority="2797">
      <formula>$O$96&gt;1</formula>
    </cfRule>
  </conditionalFormatting>
  <conditionalFormatting sqref="J111">
    <cfRule type="expression" dxfId="709" priority="2796">
      <formula>$O$98&gt;1</formula>
    </cfRule>
  </conditionalFormatting>
  <conditionalFormatting sqref="J112">
    <cfRule type="expression" dxfId="708" priority="2795">
      <formula>$O$100&gt;1</formula>
    </cfRule>
  </conditionalFormatting>
  <conditionalFormatting sqref="J113">
    <cfRule type="expression" dxfId="707" priority="2794">
      <formula>$O$102&gt;1</formula>
    </cfRule>
  </conditionalFormatting>
  <conditionalFormatting sqref="J114">
    <cfRule type="expression" dxfId="706" priority="2793">
      <formula>$O$104&gt;1</formula>
    </cfRule>
  </conditionalFormatting>
  <conditionalFormatting sqref="J116:J119">
    <cfRule type="expression" dxfId="705" priority="2814">
      <formula>O116&gt;1</formula>
    </cfRule>
  </conditionalFormatting>
  <conditionalFormatting sqref="J121:J122">
    <cfRule type="expression" dxfId="704" priority="2812">
      <formula>O121&gt;1</formula>
    </cfRule>
  </conditionalFormatting>
  <conditionalFormatting sqref="J124">
    <cfRule type="expression" dxfId="703" priority="2807">
      <formula>P124&gt;1</formula>
    </cfRule>
  </conditionalFormatting>
  <conditionalFormatting sqref="J126">
    <cfRule type="expression" dxfId="702" priority="2805">
      <formula>P126&gt;1</formula>
    </cfRule>
  </conditionalFormatting>
  <conditionalFormatting sqref="L107">
    <cfRule type="expression" dxfId="701" priority="2800">
      <formula>$O$91&gt;1</formula>
    </cfRule>
  </conditionalFormatting>
  <conditionalFormatting sqref="L108">
    <cfRule type="expression" dxfId="700" priority="2792">
      <formula>$O$93&gt;1</formula>
    </cfRule>
  </conditionalFormatting>
  <conditionalFormatting sqref="L109">
    <cfRule type="expression" dxfId="699" priority="2791">
      <formula>$O$95&gt;1</formula>
    </cfRule>
  </conditionalFormatting>
  <conditionalFormatting sqref="L110">
    <cfRule type="expression" dxfId="698" priority="2790">
      <formula>$O$97&gt;1</formula>
    </cfRule>
  </conditionalFormatting>
  <conditionalFormatting sqref="L111">
    <cfRule type="expression" dxfId="697" priority="2789">
      <formula>$O$99&gt;1</formula>
    </cfRule>
  </conditionalFormatting>
  <conditionalFormatting sqref="L112">
    <cfRule type="expression" dxfId="696" priority="2788">
      <formula>$O$101&gt;1</formula>
    </cfRule>
  </conditionalFormatting>
  <conditionalFormatting sqref="L113">
    <cfRule type="expression" dxfId="695" priority="2787">
      <formula>$O$103&gt;1</formula>
    </cfRule>
  </conditionalFormatting>
  <conditionalFormatting sqref="L114">
    <cfRule type="expression" dxfId="694" priority="2786">
      <formula>$O$105&gt;1</formula>
    </cfRule>
  </conditionalFormatting>
  <conditionalFormatting sqref="L116:L119">
    <cfRule type="expression" dxfId="693" priority="2817">
      <formula>O111&gt;1</formula>
    </cfRule>
  </conditionalFormatting>
  <conditionalFormatting sqref="L121:L122">
    <cfRule type="expression" dxfId="692" priority="2810">
      <formula>O109&gt;1</formula>
    </cfRule>
  </conditionalFormatting>
  <conditionalFormatting sqref="L124">
    <cfRule type="expression" dxfId="691" priority="2806">
      <formula>O107&gt;1</formula>
    </cfRule>
  </conditionalFormatting>
  <conditionalFormatting sqref="L126">
    <cfRule type="expression" dxfId="690" priority="2804">
      <formula>O108&gt;1</formula>
    </cfRule>
  </conditionalFormatting>
  <conditionalFormatting sqref="W107">
    <cfRule type="expression" dxfId="685" priority="883">
      <formula>$O$90&gt;1</formula>
    </cfRule>
  </conditionalFormatting>
  <conditionalFormatting sqref="W108">
    <cfRule type="expression" dxfId="684" priority="881">
      <formula>$O$92&gt;1</formula>
    </cfRule>
  </conditionalFormatting>
  <conditionalFormatting sqref="W109">
    <cfRule type="expression" dxfId="683" priority="880">
      <formula>$O$94&gt;1</formula>
    </cfRule>
  </conditionalFormatting>
  <conditionalFormatting sqref="W110">
    <cfRule type="expression" dxfId="682" priority="879">
      <formula>$O$96&gt;1</formula>
    </cfRule>
  </conditionalFormatting>
  <conditionalFormatting sqref="W111">
    <cfRule type="expression" dxfId="681" priority="878">
      <formula>$O$98&gt;1</formula>
    </cfRule>
  </conditionalFormatting>
  <conditionalFormatting sqref="W112">
    <cfRule type="expression" dxfId="680" priority="877">
      <formula>$O$100&gt;1</formula>
    </cfRule>
  </conditionalFormatting>
  <conditionalFormatting sqref="W113">
    <cfRule type="expression" dxfId="679" priority="876">
      <formula>$O$102&gt;1</formula>
    </cfRule>
  </conditionalFormatting>
  <conditionalFormatting sqref="W114">
    <cfRule type="expression" dxfId="678" priority="875">
      <formula>$O$104&gt;1</formula>
    </cfRule>
  </conditionalFormatting>
  <conditionalFormatting sqref="W116:W119">
    <cfRule type="expression" dxfId="677" priority="892">
      <formula>AB116&gt;1</formula>
    </cfRule>
  </conditionalFormatting>
  <conditionalFormatting sqref="W121:W122">
    <cfRule type="expression" dxfId="676" priority="890">
      <formula>AB121&gt;1</formula>
    </cfRule>
  </conditionalFormatting>
  <conditionalFormatting sqref="W124">
    <cfRule type="expression" dxfId="675" priority="887">
      <formula>AC124&gt;1</formula>
    </cfRule>
  </conditionalFormatting>
  <conditionalFormatting sqref="W126">
    <cfRule type="expression" dxfId="674" priority="885">
      <formula>AC126&gt;1</formula>
    </cfRule>
  </conditionalFormatting>
  <conditionalFormatting sqref="Y107">
    <cfRule type="expression" dxfId="673" priority="882">
      <formula>$O$91&gt;1</formula>
    </cfRule>
  </conditionalFormatting>
  <conditionalFormatting sqref="Y108">
    <cfRule type="expression" dxfId="672" priority="874">
      <formula>$O$93&gt;1</formula>
    </cfRule>
  </conditionalFormatting>
  <conditionalFormatting sqref="Y109">
    <cfRule type="expression" dxfId="671" priority="873">
      <formula>$O$95&gt;1</formula>
    </cfRule>
  </conditionalFormatting>
  <conditionalFormatting sqref="Y110">
    <cfRule type="expression" dxfId="670" priority="872">
      <formula>$O$97&gt;1</formula>
    </cfRule>
  </conditionalFormatting>
  <conditionalFormatting sqref="Y111">
    <cfRule type="expression" dxfId="669" priority="871">
      <formula>$O$99&gt;1</formula>
    </cfRule>
  </conditionalFormatting>
  <conditionalFormatting sqref="Y112">
    <cfRule type="expression" dxfId="668" priority="870">
      <formula>$O$101&gt;1</formula>
    </cfRule>
  </conditionalFormatting>
  <conditionalFormatting sqref="Y113">
    <cfRule type="expression" dxfId="667" priority="869">
      <formula>$O$103&gt;1</formula>
    </cfRule>
  </conditionalFormatting>
  <conditionalFormatting sqref="Y114">
    <cfRule type="expression" dxfId="666" priority="868">
      <formula>$O$105&gt;1</formula>
    </cfRule>
  </conditionalFormatting>
  <conditionalFormatting sqref="Y116:Y119">
    <cfRule type="expression" dxfId="665" priority="895">
      <formula>AB111&gt;1</formula>
    </cfRule>
  </conditionalFormatting>
  <conditionalFormatting sqref="Y121:Y122">
    <cfRule type="expression" dxfId="664" priority="888">
      <formula>AB109&gt;1</formula>
    </cfRule>
  </conditionalFormatting>
  <conditionalFormatting sqref="Y124">
    <cfRule type="expression" dxfId="663" priority="886">
      <formula>AB107&gt;1</formula>
    </cfRule>
  </conditionalFormatting>
  <conditionalFormatting sqref="Y126">
    <cfRule type="expression" dxfId="662" priority="884">
      <formula>AB108&gt;1</formula>
    </cfRule>
  </conditionalFormatting>
  <conditionalFormatting sqref="AJ107">
    <cfRule type="expression" dxfId="658" priority="847">
      <formula>$O$90&gt;1</formula>
    </cfRule>
  </conditionalFormatting>
  <conditionalFormatting sqref="AJ108">
    <cfRule type="expression" dxfId="657" priority="845">
      <formula>$O$92&gt;1</formula>
    </cfRule>
  </conditionalFormatting>
  <conditionalFormatting sqref="AJ109">
    <cfRule type="expression" dxfId="656" priority="844">
      <formula>$O$94&gt;1</formula>
    </cfRule>
  </conditionalFormatting>
  <conditionalFormatting sqref="AJ110">
    <cfRule type="expression" dxfId="655" priority="843">
      <formula>$O$96&gt;1</formula>
    </cfRule>
  </conditionalFormatting>
  <conditionalFormatting sqref="AJ111">
    <cfRule type="expression" dxfId="654" priority="842">
      <formula>$O$98&gt;1</formula>
    </cfRule>
  </conditionalFormatting>
  <conditionalFormatting sqref="AJ112">
    <cfRule type="expression" dxfId="653" priority="841">
      <formula>$O$100&gt;1</formula>
    </cfRule>
  </conditionalFormatting>
  <conditionalFormatting sqref="AJ113">
    <cfRule type="expression" dxfId="652" priority="840">
      <formula>$O$102&gt;1</formula>
    </cfRule>
  </conditionalFormatting>
  <conditionalFormatting sqref="AJ114">
    <cfRule type="expression" dxfId="651" priority="839">
      <formula>$O$104&gt;1</formula>
    </cfRule>
  </conditionalFormatting>
  <conditionalFormatting sqref="AJ116:AJ119">
    <cfRule type="expression" dxfId="650" priority="856">
      <formula>AO116&gt;1</formula>
    </cfRule>
  </conditionalFormatting>
  <conditionalFormatting sqref="AJ121:AJ122">
    <cfRule type="expression" dxfId="649" priority="854">
      <formula>AO121&gt;1</formula>
    </cfRule>
  </conditionalFormatting>
  <conditionalFormatting sqref="AJ124">
    <cfRule type="expression" dxfId="648" priority="851">
      <formula>AP124&gt;1</formula>
    </cfRule>
  </conditionalFormatting>
  <conditionalFormatting sqref="AJ126">
    <cfRule type="expression" dxfId="647" priority="849">
      <formula>AP126&gt;1</formula>
    </cfRule>
  </conditionalFormatting>
  <conditionalFormatting sqref="AL107">
    <cfRule type="expression" dxfId="646" priority="846">
      <formula>$O$91&gt;1</formula>
    </cfRule>
  </conditionalFormatting>
  <conditionalFormatting sqref="AL108">
    <cfRule type="expression" dxfId="645" priority="838">
      <formula>$O$93&gt;1</formula>
    </cfRule>
  </conditionalFormatting>
  <conditionalFormatting sqref="AL109">
    <cfRule type="expression" dxfId="644" priority="837">
      <formula>$O$95&gt;1</formula>
    </cfRule>
  </conditionalFormatting>
  <conditionalFormatting sqref="AL110">
    <cfRule type="expression" dxfId="643" priority="836">
      <formula>$O$97&gt;1</formula>
    </cfRule>
  </conditionalFormatting>
  <conditionalFormatting sqref="AL111">
    <cfRule type="expression" dxfId="642" priority="835">
      <formula>$O$99&gt;1</formula>
    </cfRule>
  </conditionalFormatting>
  <conditionalFormatting sqref="AL112">
    <cfRule type="expression" dxfId="641" priority="834">
      <formula>$O$101&gt;1</formula>
    </cfRule>
  </conditionalFormatting>
  <conditionalFormatting sqref="AL113">
    <cfRule type="expression" dxfId="640" priority="833">
      <formula>$O$103&gt;1</formula>
    </cfRule>
  </conditionalFormatting>
  <conditionalFormatting sqref="AL114">
    <cfRule type="expression" dxfId="639" priority="832">
      <formula>$O$105&gt;1</formula>
    </cfRule>
  </conditionalFormatting>
  <conditionalFormatting sqref="AL116:AL119">
    <cfRule type="expression" dxfId="638" priority="859">
      <formula>AO111&gt;1</formula>
    </cfRule>
  </conditionalFormatting>
  <conditionalFormatting sqref="AL121:AL122">
    <cfRule type="expression" dxfId="637" priority="852">
      <formula>AO109&gt;1</formula>
    </cfRule>
  </conditionalFormatting>
  <conditionalFormatting sqref="AL124">
    <cfRule type="expression" dxfId="636" priority="850">
      <formula>AO107&gt;1</formula>
    </cfRule>
  </conditionalFormatting>
  <conditionalFormatting sqref="AL126">
    <cfRule type="expression" dxfId="635" priority="848">
      <formula>AO108&gt;1</formula>
    </cfRule>
  </conditionalFormatting>
  <conditionalFormatting sqref="AW107">
    <cfRule type="expression" dxfId="631" priority="811">
      <formula>$O$90&gt;1</formula>
    </cfRule>
  </conditionalFormatting>
  <conditionalFormatting sqref="AW108">
    <cfRule type="expression" dxfId="630" priority="809">
      <formula>$O$92&gt;1</formula>
    </cfRule>
  </conditionalFormatting>
  <conditionalFormatting sqref="AW109">
    <cfRule type="expression" dxfId="629" priority="808">
      <formula>$O$94&gt;1</formula>
    </cfRule>
  </conditionalFormatting>
  <conditionalFormatting sqref="AW110">
    <cfRule type="expression" dxfId="628" priority="807">
      <formula>$O$96&gt;1</formula>
    </cfRule>
  </conditionalFormatting>
  <conditionalFormatting sqref="AW111">
    <cfRule type="expression" dxfId="627" priority="806">
      <formula>$O$98&gt;1</formula>
    </cfRule>
  </conditionalFormatting>
  <conditionalFormatting sqref="AW112">
    <cfRule type="expression" dxfId="626" priority="805">
      <formula>$O$100&gt;1</formula>
    </cfRule>
  </conditionalFormatting>
  <conditionalFormatting sqref="AW113">
    <cfRule type="expression" dxfId="625" priority="804">
      <formula>$O$102&gt;1</formula>
    </cfRule>
  </conditionalFormatting>
  <conditionalFormatting sqref="AW114">
    <cfRule type="expression" dxfId="624" priority="803">
      <formula>$O$104&gt;1</formula>
    </cfRule>
  </conditionalFormatting>
  <conditionalFormatting sqref="AW116:AW119">
    <cfRule type="expression" dxfId="623" priority="820">
      <formula>BB116&gt;1</formula>
    </cfRule>
  </conditionalFormatting>
  <conditionalFormatting sqref="AW121:AW122">
    <cfRule type="expression" dxfId="622" priority="818">
      <formula>BB121&gt;1</formula>
    </cfRule>
  </conditionalFormatting>
  <conditionalFormatting sqref="AW124">
    <cfRule type="expression" dxfId="621" priority="815">
      <formula>BC124&gt;1</formula>
    </cfRule>
  </conditionalFormatting>
  <conditionalFormatting sqref="AW126">
    <cfRule type="expression" dxfId="620" priority="813">
      <formula>BC126&gt;1</formula>
    </cfRule>
  </conditionalFormatting>
  <conditionalFormatting sqref="AY107">
    <cfRule type="expression" dxfId="619" priority="810">
      <formula>$O$91&gt;1</formula>
    </cfRule>
  </conditionalFormatting>
  <conditionalFormatting sqref="AY108">
    <cfRule type="expression" dxfId="618" priority="802">
      <formula>$O$93&gt;1</formula>
    </cfRule>
  </conditionalFormatting>
  <conditionalFormatting sqref="AY109">
    <cfRule type="expression" dxfId="617" priority="801">
      <formula>$O$95&gt;1</formula>
    </cfRule>
  </conditionalFormatting>
  <conditionalFormatting sqref="AY110">
    <cfRule type="expression" dxfId="616" priority="800">
      <formula>$O$97&gt;1</formula>
    </cfRule>
  </conditionalFormatting>
  <conditionalFormatting sqref="AY111">
    <cfRule type="expression" dxfId="615" priority="799">
      <formula>$O$99&gt;1</formula>
    </cfRule>
  </conditionalFormatting>
  <conditionalFormatting sqref="AY112">
    <cfRule type="expression" dxfId="614" priority="798">
      <formula>$O$101&gt;1</formula>
    </cfRule>
  </conditionalFormatting>
  <conditionalFormatting sqref="AY113">
    <cfRule type="expression" dxfId="613" priority="797">
      <formula>$O$103&gt;1</formula>
    </cfRule>
  </conditionalFormatting>
  <conditionalFormatting sqref="AY114">
    <cfRule type="expression" dxfId="612" priority="796">
      <formula>$O$105&gt;1</formula>
    </cfRule>
  </conditionalFormatting>
  <conditionalFormatting sqref="AY116:AY119">
    <cfRule type="expression" dxfId="611" priority="823">
      <formula>BB111&gt;1</formula>
    </cfRule>
  </conditionalFormatting>
  <conditionalFormatting sqref="AY121:AY122">
    <cfRule type="expression" dxfId="610" priority="816">
      <formula>BB109&gt;1</formula>
    </cfRule>
  </conditionalFormatting>
  <conditionalFormatting sqref="AY124">
    <cfRule type="expression" dxfId="609" priority="814">
      <formula>BB107&gt;1</formula>
    </cfRule>
  </conditionalFormatting>
  <conditionalFormatting sqref="AY126">
    <cfRule type="expression" dxfId="608" priority="812">
      <formula>BB108&gt;1</formula>
    </cfRule>
  </conditionalFormatting>
  <conditionalFormatting sqref="BJ107">
    <cfRule type="expression" dxfId="604" priority="775">
      <formula>$O$90&gt;1</formula>
    </cfRule>
  </conditionalFormatting>
  <conditionalFormatting sqref="BJ108">
    <cfRule type="expression" dxfId="603" priority="773">
      <formula>$O$92&gt;1</formula>
    </cfRule>
  </conditionalFormatting>
  <conditionalFormatting sqref="BJ109">
    <cfRule type="expression" dxfId="602" priority="772">
      <formula>$O$94&gt;1</formula>
    </cfRule>
  </conditionalFormatting>
  <conditionalFormatting sqref="BJ110">
    <cfRule type="expression" dxfId="601" priority="771">
      <formula>$O$96&gt;1</formula>
    </cfRule>
  </conditionalFormatting>
  <conditionalFormatting sqref="BJ111">
    <cfRule type="expression" dxfId="600" priority="770">
      <formula>$O$98&gt;1</formula>
    </cfRule>
  </conditionalFormatting>
  <conditionalFormatting sqref="BJ112">
    <cfRule type="expression" dxfId="599" priority="769">
      <formula>$O$100&gt;1</formula>
    </cfRule>
  </conditionalFormatting>
  <conditionalFormatting sqref="BJ113">
    <cfRule type="expression" dxfId="598" priority="768">
      <formula>$O$102&gt;1</formula>
    </cfRule>
  </conditionalFormatting>
  <conditionalFormatting sqref="BJ114">
    <cfRule type="expression" dxfId="597" priority="767">
      <formula>$O$104&gt;1</formula>
    </cfRule>
  </conditionalFormatting>
  <conditionalFormatting sqref="BJ116:BJ119">
    <cfRule type="expression" dxfId="596" priority="784">
      <formula>BO116&gt;1</formula>
    </cfRule>
  </conditionalFormatting>
  <conditionalFormatting sqref="BJ121:BJ122">
    <cfRule type="expression" dxfId="595" priority="782">
      <formula>BO121&gt;1</formula>
    </cfRule>
  </conditionalFormatting>
  <conditionalFormatting sqref="BJ124">
    <cfRule type="expression" dxfId="594" priority="779">
      <formula>BP124&gt;1</formula>
    </cfRule>
  </conditionalFormatting>
  <conditionalFormatting sqref="BJ126">
    <cfRule type="expression" dxfId="593" priority="777">
      <formula>BP126&gt;1</formula>
    </cfRule>
  </conditionalFormatting>
  <conditionalFormatting sqref="BL107">
    <cfRule type="expression" dxfId="592" priority="774">
      <formula>$O$91&gt;1</formula>
    </cfRule>
  </conditionalFormatting>
  <conditionalFormatting sqref="BL108">
    <cfRule type="expression" dxfId="591" priority="766">
      <formula>$O$93&gt;1</formula>
    </cfRule>
  </conditionalFormatting>
  <conditionalFormatting sqref="BL109">
    <cfRule type="expression" dxfId="590" priority="765">
      <formula>$O$95&gt;1</formula>
    </cfRule>
  </conditionalFormatting>
  <conditionalFormatting sqref="BL110">
    <cfRule type="expression" dxfId="589" priority="764">
      <formula>$O$97&gt;1</formula>
    </cfRule>
  </conditionalFormatting>
  <conditionalFormatting sqref="BL111">
    <cfRule type="expression" dxfId="588" priority="763">
      <formula>$O$99&gt;1</formula>
    </cfRule>
  </conditionalFormatting>
  <conditionalFormatting sqref="BL112">
    <cfRule type="expression" dxfId="587" priority="762">
      <formula>$O$101&gt;1</formula>
    </cfRule>
  </conditionalFormatting>
  <conditionalFormatting sqref="BL113">
    <cfRule type="expression" dxfId="586" priority="761">
      <formula>$O$103&gt;1</formula>
    </cfRule>
  </conditionalFormatting>
  <conditionalFormatting sqref="BL114">
    <cfRule type="expression" dxfId="585" priority="760">
      <formula>$O$105&gt;1</formula>
    </cfRule>
  </conditionalFormatting>
  <conditionalFormatting sqref="BL116:BL119">
    <cfRule type="expression" dxfId="584" priority="787">
      <formula>BO111&gt;1</formula>
    </cfRule>
  </conditionalFormatting>
  <conditionalFormatting sqref="BL121:BL122">
    <cfRule type="expression" dxfId="583" priority="780">
      <formula>BO109&gt;1</formula>
    </cfRule>
  </conditionalFormatting>
  <conditionalFormatting sqref="BL124">
    <cfRule type="expression" dxfId="582" priority="778">
      <formula>BO107&gt;1</formula>
    </cfRule>
  </conditionalFormatting>
  <conditionalFormatting sqref="BL126">
    <cfRule type="expression" dxfId="581" priority="776">
      <formula>BO108&gt;1</formula>
    </cfRule>
  </conditionalFormatting>
  <conditionalFormatting sqref="BW107">
    <cfRule type="expression" dxfId="577" priority="739">
      <formula>$O$90&gt;1</formula>
    </cfRule>
  </conditionalFormatting>
  <conditionalFormatting sqref="BW108">
    <cfRule type="expression" dxfId="576" priority="737">
      <formula>$O$92&gt;1</formula>
    </cfRule>
  </conditionalFormatting>
  <conditionalFormatting sqref="BW109">
    <cfRule type="expression" dxfId="575" priority="736">
      <formula>$O$94&gt;1</formula>
    </cfRule>
  </conditionalFormatting>
  <conditionalFormatting sqref="BW110">
    <cfRule type="expression" dxfId="574" priority="735">
      <formula>$O$96&gt;1</formula>
    </cfRule>
  </conditionalFormatting>
  <conditionalFormatting sqref="BW111">
    <cfRule type="expression" dxfId="573" priority="734">
      <formula>$O$98&gt;1</formula>
    </cfRule>
  </conditionalFormatting>
  <conditionalFormatting sqref="BW112">
    <cfRule type="expression" dxfId="572" priority="733">
      <formula>$O$100&gt;1</formula>
    </cfRule>
  </conditionalFormatting>
  <conditionalFormatting sqref="BW113">
    <cfRule type="expression" dxfId="571" priority="732">
      <formula>$O$102&gt;1</formula>
    </cfRule>
  </conditionalFormatting>
  <conditionalFormatting sqref="BW114">
    <cfRule type="expression" dxfId="570" priority="731">
      <formula>$O$104&gt;1</formula>
    </cfRule>
  </conditionalFormatting>
  <conditionalFormatting sqref="BW116:BW119">
    <cfRule type="expression" dxfId="569" priority="748">
      <formula>CB116&gt;1</formula>
    </cfRule>
  </conditionalFormatting>
  <conditionalFormatting sqref="BW121:BW122">
    <cfRule type="expression" dxfId="568" priority="746">
      <formula>CB121&gt;1</formula>
    </cfRule>
  </conditionalFormatting>
  <conditionalFormatting sqref="BW124">
    <cfRule type="expression" dxfId="567" priority="743">
      <formula>CC124&gt;1</formula>
    </cfRule>
  </conditionalFormatting>
  <conditionalFormatting sqref="BW126">
    <cfRule type="expression" dxfId="566" priority="741">
      <formula>CC126&gt;1</formula>
    </cfRule>
  </conditionalFormatting>
  <conditionalFormatting sqref="BY107">
    <cfRule type="expression" dxfId="565" priority="738">
      <formula>$O$91&gt;1</formula>
    </cfRule>
  </conditionalFormatting>
  <conditionalFormatting sqref="BY108">
    <cfRule type="expression" dxfId="564" priority="730">
      <formula>$O$93&gt;1</formula>
    </cfRule>
  </conditionalFormatting>
  <conditionalFormatting sqref="BY109">
    <cfRule type="expression" dxfId="563" priority="729">
      <formula>$O$95&gt;1</formula>
    </cfRule>
  </conditionalFormatting>
  <conditionalFormatting sqref="BY110">
    <cfRule type="expression" dxfId="562" priority="728">
      <formula>$O$97&gt;1</formula>
    </cfRule>
  </conditionalFormatting>
  <conditionalFormatting sqref="BY111">
    <cfRule type="expression" dxfId="561" priority="727">
      <formula>$O$99&gt;1</formula>
    </cfRule>
  </conditionalFormatting>
  <conditionalFormatting sqref="BY112">
    <cfRule type="expression" dxfId="560" priority="726">
      <formula>$O$101&gt;1</formula>
    </cfRule>
  </conditionalFormatting>
  <conditionalFormatting sqref="BY113">
    <cfRule type="expression" dxfId="559" priority="725">
      <formula>$O$103&gt;1</formula>
    </cfRule>
  </conditionalFormatting>
  <conditionalFormatting sqref="BY114">
    <cfRule type="expression" dxfId="558" priority="724">
      <formula>$O$105&gt;1</formula>
    </cfRule>
  </conditionalFormatting>
  <conditionalFormatting sqref="BY116:BY119">
    <cfRule type="expression" dxfId="557" priority="751">
      <formula>CB111&gt;1</formula>
    </cfRule>
  </conditionalFormatting>
  <conditionalFormatting sqref="BY121:BY122">
    <cfRule type="expression" dxfId="556" priority="744">
      <formula>CB109&gt;1</formula>
    </cfRule>
  </conditionalFormatting>
  <conditionalFormatting sqref="BY124">
    <cfRule type="expression" dxfId="555" priority="742">
      <formula>CB107&gt;1</formula>
    </cfRule>
  </conditionalFormatting>
  <conditionalFormatting sqref="BY126">
    <cfRule type="expression" dxfId="554" priority="740">
      <formula>CB108&gt;1</formula>
    </cfRule>
  </conditionalFormatting>
  <conditionalFormatting sqref="CJ107">
    <cfRule type="expression" dxfId="550" priority="703">
      <formula>$O$90&gt;1</formula>
    </cfRule>
  </conditionalFormatting>
  <conditionalFormatting sqref="CJ108">
    <cfRule type="expression" dxfId="549" priority="701">
      <formula>$O$92&gt;1</formula>
    </cfRule>
  </conditionalFormatting>
  <conditionalFormatting sqref="CJ109">
    <cfRule type="expression" dxfId="548" priority="700">
      <formula>$O$94&gt;1</formula>
    </cfRule>
  </conditionalFormatting>
  <conditionalFormatting sqref="CJ110">
    <cfRule type="expression" dxfId="547" priority="699">
      <formula>$O$96&gt;1</formula>
    </cfRule>
  </conditionalFormatting>
  <conditionalFormatting sqref="CJ111">
    <cfRule type="expression" dxfId="546" priority="698">
      <formula>$O$98&gt;1</formula>
    </cfRule>
  </conditionalFormatting>
  <conditionalFormatting sqref="CJ112">
    <cfRule type="expression" dxfId="545" priority="697">
      <formula>$O$100&gt;1</formula>
    </cfRule>
  </conditionalFormatting>
  <conditionalFormatting sqref="CJ113">
    <cfRule type="expression" dxfId="544" priority="696">
      <formula>$O$102&gt;1</formula>
    </cfRule>
  </conditionalFormatting>
  <conditionalFormatting sqref="CJ114">
    <cfRule type="expression" dxfId="543" priority="695">
      <formula>$O$104&gt;1</formula>
    </cfRule>
  </conditionalFormatting>
  <conditionalFormatting sqref="CJ116:CJ119">
    <cfRule type="expression" dxfId="542" priority="712">
      <formula>CO116&gt;1</formula>
    </cfRule>
  </conditionalFormatting>
  <conditionalFormatting sqref="CJ121:CJ122">
    <cfRule type="expression" dxfId="541" priority="710">
      <formula>CO121&gt;1</formula>
    </cfRule>
  </conditionalFormatting>
  <conditionalFormatting sqref="CJ124">
    <cfRule type="expression" dxfId="540" priority="707">
      <formula>CP124&gt;1</formula>
    </cfRule>
  </conditionalFormatting>
  <conditionalFormatting sqref="CJ126">
    <cfRule type="expression" dxfId="539" priority="705">
      <formula>CP126&gt;1</formula>
    </cfRule>
  </conditionalFormatting>
  <conditionalFormatting sqref="CL107">
    <cfRule type="expression" dxfId="538" priority="702">
      <formula>$O$91&gt;1</formula>
    </cfRule>
  </conditionalFormatting>
  <conditionalFormatting sqref="CL108">
    <cfRule type="expression" dxfId="537" priority="694">
      <formula>$O$93&gt;1</formula>
    </cfRule>
  </conditionalFormatting>
  <conditionalFormatting sqref="CL109">
    <cfRule type="expression" dxfId="536" priority="693">
      <formula>$O$95&gt;1</formula>
    </cfRule>
  </conditionalFormatting>
  <conditionalFormatting sqref="CL110">
    <cfRule type="expression" dxfId="535" priority="692">
      <formula>$O$97&gt;1</formula>
    </cfRule>
  </conditionalFormatting>
  <conditionalFormatting sqref="CL111">
    <cfRule type="expression" dxfId="534" priority="691">
      <formula>$O$99&gt;1</formula>
    </cfRule>
  </conditionalFormatting>
  <conditionalFormatting sqref="CL112">
    <cfRule type="expression" dxfId="533" priority="690">
      <formula>$O$101&gt;1</formula>
    </cfRule>
  </conditionalFormatting>
  <conditionalFormatting sqref="CL113">
    <cfRule type="expression" dxfId="532" priority="689">
      <formula>$O$103&gt;1</formula>
    </cfRule>
  </conditionalFormatting>
  <conditionalFormatting sqref="CL114">
    <cfRule type="expression" dxfId="531" priority="688">
      <formula>$O$105&gt;1</formula>
    </cfRule>
  </conditionalFormatting>
  <conditionalFormatting sqref="CL116:CL119">
    <cfRule type="expression" dxfId="530" priority="715">
      <formula>CO111&gt;1</formula>
    </cfRule>
  </conditionalFormatting>
  <conditionalFormatting sqref="CL121:CL122">
    <cfRule type="expression" dxfId="529" priority="708">
      <formula>CO109&gt;1</formula>
    </cfRule>
  </conditionalFormatting>
  <conditionalFormatting sqref="CL124">
    <cfRule type="expression" dxfId="528" priority="706">
      <formula>CO107&gt;1</formula>
    </cfRule>
  </conditionalFormatting>
  <conditionalFormatting sqref="CL126">
    <cfRule type="expression" dxfId="527" priority="704">
      <formula>CO108&gt;1</formula>
    </cfRule>
  </conditionalFormatting>
  <conditionalFormatting sqref="CW107">
    <cfRule type="expression" dxfId="523" priority="667">
      <formula>$O$90&gt;1</formula>
    </cfRule>
  </conditionalFormatting>
  <conditionalFormatting sqref="CW108">
    <cfRule type="expression" dxfId="522" priority="665">
      <formula>$O$92&gt;1</formula>
    </cfRule>
  </conditionalFormatting>
  <conditionalFormatting sqref="CW109">
    <cfRule type="expression" dxfId="521" priority="664">
      <formula>$O$94&gt;1</formula>
    </cfRule>
  </conditionalFormatting>
  <conditionalFormatting sqref="CW110">
    <cfRule type="expression" dxfId="520" priority="663">
      <formula>$O$96&gt;1</formula>
    </cfRule>
  </conditionalFormatting>
  <conditionalFormatting sqref="CW111">
    <cfRule type="expression" dxfId="519" priority="662">
      <formula>$O$98&gt;1</formula>
    </cfRule>
  </conditionalFormatting>
  <conditionalFormatting sqref="CW112">
    <cfRule type="expression" dxfId="518" priority="661">
      <formula>$O$100&gt;1</formula>
    </cfRule>
  </conditionalFormatting>
  <conditionalFormatting sqref="CW113">
    <cfRule type="expression" dxfId="517" priority="660">
      <formula>$O$102&gt;1</formula>
    </cfRule>
  </conditionalFormatting>
  <conditionalFormatting sqref="CW114">
    <cfRule type="expression" dxfId="516" priority="659">
      <formula>$O$104&gt;1</formula>
    </cfRule>
  </conditionalFormatting>
  <conditionalFormatting sqref="CW116:CW119">
    <cfRule type="expression" dxfId="515" priority="676">
      <formula>DB116&gt;1</formula>
    </cfRule>
  </conditionalFormatting>
  <conditionalFormatting sqref="CW121:CW122">
    <cfRule type="expression" dxfId="514" priority="674">
      <formula>DB121&gt;1</formula>
    </cfRule>
  </conditionalFormatting>
  <conditionalFormatting sqref="CW124">
    <cfRule type="expression" dxfId="513" priority="671">
      <formula>DC124&gt;1</formula>
    </cfRule>
  </conditionalFormatting>
  <conditionalFormatting sqref="CW126">
    <cfRule type="expression" dxfId="512" priority="669">
      <formula>DC126&gt;1</formula>
    </cfRule>
  </conditionalFormatting>
  <conditionalFormatting sqref="CY107">
    <cfRule type="expression" dxfId="511" priority="666">
      <formula>$O$91&gt;1</formula>
    </cfRule>
  </conditionalFormatting>
  <conditionalFormatting sqref="CY108">
    <cfRule type="expression" dxfId="510" priority="658">
      <formula>$O$93&gt;1</formula>
    </cfRule>
  </conditionalFormatting>
  <conditionalFormatting sqref="CY109">
    <cfRule type="expression" dxfId="509" priority="657">
      <formula>$O$95&gt;1</formula>
    </cfRule>
  </conditionalFormatting>
  <conditionalFormatting sqref="CY110">
    <cfRule type="expression" dxfId="508" priority="656">
      <formula>$O$97&gt;1</formula>
    </cfRule>
  </conditionalFormatting>
  <conditionalFormatting sqref="CY111">
    <cfRule type="expression" dxfId="507" priority="655">
      <formula>$O$99&gt;1</formula>
    </cfRule>
  </conditionalFormatting>
  <conditionalFormatting sqref="CY112">
    <cfRule type="expression" dxfId="506" priority="654">
      <formula>$O$101&gt;1</formula>
    </cfRule>
  </conditionalFormatting>
  <conditionalFormatting sqref="CY113">
    <cfRule type="expression" dxfId="505" priority="653">
      <formula>$O$103&gt;1</formula>
    </cfRule>
  </conditionalFormatting>
  <conditionalFormatting sqref="CY114">
    <cfRule type="expression" dxfId="504" priority="652">
      <formula>$O$105&gt;1</formula>
    </cfRule>
  </conditionalFormatting>
  <conditionalFormatting sqref="CY116:CY119">
    <cfRule type="expression" dxfId="503" priority="679">
      <formula>DB111&gt;1</formula>
    </cfRule>
  </conditionalFormatting>
  <conditionalFormatting sqref="CY121:CY122">
    <cfRule type="expression" dxfId="502" priority="672">
      <formula>DB109&gt;1</formula>
    </cfRule>
  </conditionalFormatting>
  <conditionalFormatting sqref="CY124">
    <cfRule type="expression" dxfId="501" priority="670">
      <formula>DB107&gt;1</formula>
    </cfRule>
  </conditionalFormatting>
  <conditionalFormatting sqref="CY126">
    <cfRule type="expression" dxfId="500" priority="668">
      <formula>DB108&gt;1</formula>
    </cfRule>
  </conditionalFormatting>
  <conditionalFormatting sqref="DJ107">
    <cfRule type="expression" dxfId="496" priority="631">
      <formula>$O$90&gt;1</formula>
    </cfRule>
  </conditionalFormatting>
  <conditionalFormatting sqref="DJ108">
    <cfRule type="expression" dxfId="495" priority="629">
      <formula>$O$92&gt;1</formula>
    </cfRule>
  </conditionalFormatting>
  <conditionalFormatting sqref="DJ109">
    <cfRule type="expression" dxfId="494" priority="628">
      <formula>$O$94&gt;1</formula>
    </cfRule>
  </conditionalFormatting>
  <conditionalFormatting sqref="DJ110">
    <cfRule type="expression" dxfId="493" priority="627">
      <formula>$O$96&gt;1</formula>
    </cfRule>
  </conditionalFormatting>
  <conditionalFormatting sqref="DJ111">
    <cfRule type="expression" dxfId="492" priority="626">
      <formula>$O$98&gt;1</formula>
    </cfRule>
  </conditionalFormatting>
  <conditionalFormatting sqref="DJ112">
    <cfRule type="expression" dxfId="491" priority="625">
      <formula>$O$100&gt;1</formula>
    </cfRule>
  </conditionalFormatting>
  <conditionalFormatting sqref="DJ113">
    <cfRule type="expression" dxfId="490" priority="624">
      <formula>$O$102&gt;1</formula>
    </cfRule>
  </conditionalFormatting>
  <conditionalFormatting sqref="DJ114">
    <cfRule type="expression" dxfId="489" priority="623">
      <formula>$O$104&gt;1</formula>
    </cfRule>
  </conditionalFormatting>
  <conditionalFormatting sqref="DJ116:DJ119">
    <cfRule type="expression" dxfId="488" priority="640">
      <formula>DO116&gt;1</formula>
    </cfRule>
  </conditionalFormatting>
  <conditionalFormatting sqref="DJ121:DJ122">
    <cfRule type="expression" dxfId="487" priority="638">
      <formula>DO121&gt;1</formula>
    </cfRule>
  </conditionalFormatting>
  <conditionalFormatting sqref="DJ124">
    <cfRule type="expression" dxfId="486" priority="635">
      <formula>DP124&gt;1</formula>
    </cfRule>
  </conditionalFormatting>
  <conditionalFormatting sqref="DJ126">
    <cfRule type="expression" dxfId="485" priority="633">
      <formula>DP126&gt;1</formula>
    </cfRule>
  </conditionalFormatting>
  <conditionalFormatting sqref="DL107">
    <cfRule type="expression" dxfId="484" priority="630">
      <formula>$O$91&gt;1</formula>
    </cfRule>
  </conditionalFormatting>
  <conditionalFormatting sqref="DL108">
    <cfRule type="expression" dxfId="483" priority="622">
      <formula>$O$93&gt;1</formula>
    </cfRule>
  </conditionalFormatting>
  <conditionalFormatting sqref="DL109">
    <cfRule type="expression" dxfId="482" priority="621">
      <formula>$O$95&gt;1</formula>
    </cfRule>
  </conditionalFormatting>
  <conditionalFormatting sqref="DL110">
    <cfRule type="expression" dxfId="481" priority="620">
      <formula>$O$97&gt;1</formula>
    </cfRule>
  </conditionalFormatting>
  <conditionalFormatting sqref="DL111">
    <cfRule type="expression" dxfId="480" priority="619">
      <formula>$O$99&gt;1</formula>
    </cfRule>
  </conditionalFormatting>
  <conditionalFormatting sqref="DL112">
    <cfRule type="expression" dxfId="479" priority="618">
      <formula>$O$101&gt;1</formula>
    </cfRule>
  </conditionalFormatting>
  <conditionalFormatting sqref="DL113">
    <cfRule type="expression" dxfId="478" priority="617">
      <formula>$O$103&gt;1</formula>
    </cfRule>
  </conditionalFormatting>
  <conditionalFormatting sqref="DL114">
    <cfRule type="expression" dxfId="477" priority="616">
      <formula>$O$105&gt;1</formula>
    </cfRule>
  </conditionalFormatting>
  <conditionalFormatting sqref="DL116:DL119">
    <cfRule type="expression" dxfId="476" priority="643">
      <formula>DO111&gt;1</formula>
    </cfRule>
  </conditionalFormatting>
  <conditionalFormatting sqref="DL121:DL122">
    <cfRule type="expression" dxfId="475" priority="636">
      <formula>DO109&gt;1</formula>
    </cfRule>
  </conditionalFormatting>
  <conditionalFormatting sqref="DL124">
    <cfRule type="expression" dxfId="474" priority="634">
      <formula>DO107&gt;1</formula>
    </cfRule>
  </conditionalFormatting>
  <conditionalFormatting sqref="DL126">
    <cfRule type="expression" dxfId="473" priority="632">
      <formula>DO108&gt;1</formula>
    </cfRule>
  </conditionalFormatting>
  <conditionalFormatting sqref="DW107">
    <cfRule type="expression" dxfId="469" priority="595">
      <formula>$O$90&gt;1</formula>
    </cfRule>
  </conditionalFormatting>
  <conditionalFormatting sqref="DW108">
    <cfRule type="expression" dxfId="468" priority="593">
      <formula>$O$92&gt;1</formula>
    </cfRule>
  </conditionalFormatting>
  <conditionalFormatting sqref="DW109">
    <cfRule type="expression" dxfId="467" priority="592">
      <formula>$O$94&gt;1</formula>
    </cfRule>
  </conditionalFormatting>
  <conditionalFormatting sqref="DW110">
    <cfRule type="expression" dxfId="466" priority="591">
      <formula>$O$96&gt;1</formula>
    </cfRule>
  </conditionalFormatting>
  <conditionalFormatting sqref="DW111">
    <cfRule type="expression" dxfId="465" priority="590">
      <formula>$O$98&gt;1</formula>
    </cfRule>
  </conditionalFormatting>
  <conditionalFormatting sqref="DW112">
    <cfRule type="expression" dxfId="464" priority="589">
      <formula>$O$100&gt;1</formula>
    </cfRule>
  </conditionalFormatting>
  <conditionalFormatting sqref="DW113">
    <cfRule type="expression" dxfId="463" priority="588">
      <formula>$O$102&gt;1</formula>
    </cfRule>
  </conditionalFormatting>
  <conditionalFormatting sqref="DW114">
    <cfRule type="expression" dxfId="462" priority="587">
      <formula>$O$104&gt;1</formula>
    </cfRule>
  </conditionalFormatting>
  <conditionalFormatting sqref="DW116:DW119">
    <cfRule type="expression" dxfId="461" priority="604">
      <formula>EB116&gt;1</formula>
    </cfRule>
  </conditionalFormatting>
  <conditionalFormatting sqref="DW121:DW122">
    <cfRule type="expression" dxfId="460" priority="602">
      <formula>EB121&gt;1</formula>
    </cfRule>
  </conditionalFormatting>
  <conditionalFormatting sqref="DW124">
    <cfRule type="expression" dxfId="459" priority="599">
      <formula>EC124&gt;1</formula>
    </cfRule>
  </conditionalFormatting>
  <conditionalFormatting sqref="DW126">
    <cfRule type="expression" dxfId="458" priority="597">
      <formula>EC126&gt;1</formula>
    </cfRule>
  </conditionalFormatting>
  <conditionalFormatting sqref="DY107">
    <cfRule type="expression" dxfId="457" priority="594">
      <formula>$O$91&gt;1</formula>
    </cfRule>
  </conditionalFormatting>
  <conditionalFormatting sqref="DY108">
    <cfRule type="expression" dxfId="456" priority="586">
      <formula>$O$93&gt;1</formula>
    </cfRule>
  </conditionalFormatting>
  <conditionalFormatting sqref="DY109">
    <cfRule type="expression" dxfId="455" priority="585">
      <formula>$O$95&gt;1</formula>
    </cfRule>
  </conditionalFormatting>
  <conditionalFormatting sqref="DY110">
    <cfRule type="expression" dxfId="454" priority="584">
      <formula>$O$97&gt;1</formula>
    </cfRule>
  </conditionalFormatting>
  <conditionalFormatting sqref="DY111">
    <cfRule type="expression" dxfId="453" priority="583">
      <formula>$O$99&gt;1</formula>
    </cfRule>
  </conditionalFormatting>
  <conditionalFormatting sqref="DY112">
    <cfRule type="expression" dxfId="452" priority="582">
      <formula>$O$101&gt;1</formula>
    </cfRule>
  </conditionalFormatting>
  <conditionalFormatting sqref="DY113">
    <cfRule type="expression" dxfId="451" priority="581">
      <formula>$O$103&gt;1</formula>
    </cfRule>
  </conditionalFormatting>
  <conditionalFormatting sqref="DY114">
    <cfRule type="expression" dxfId="450" priority="580">
      <formula>$O$105&gt;1</formula>
    </cfRule>
  </conditionalFormatting>
  <conditionalFormatting sqref="DY116:DY119">
    <cfRule type="expression" dxfId="449" priority="607">
      <formula>EB111&gt;1</formula>
    </cfRule>
  </conditionalFormatting>
  <conditionalFormatting sqref="DY121:DY122">
    <cfRule type="expression" dxfId="448" priority="600">
      <formula>EB109&gt;1</formula>
    </cfRule>
  </conditionalFormatting>
  <conditionalFormatting sqref="DY124">
    <cfRule type="expression" dxfId="447" priority="598">
      <formula>EB107&gt;1</formula>
    </cfRule>
  </conditionalFormatting>
  <conditionalFormatting sqref="DY126">
    <cfRule type="expression" dxfId="446" priority="596">
      <formula>EB108&gt;1</formula>
    </cfRule>
  </conditionalFormatting>
  <conditionalFormatting sqref="EJ107">
    <cfRule type="expression" dxfId="442" priority="559">
      <formula>$O$90&gt;1</formula>
    </cfRule>
  </conditionalFormatting>
  <conditionalFormatting sqref="EJ108">
    <cfRule type="expression" dxfId="441" priority="557">
      <formula>$O$92&gt;1</formula>
    </cfRule>
  </conditionalFormatting>
  <conditionalFormatting sqref="EJ109">
    <cfRule type="expression" dxfId="440" priority="556">
      <formula>$O$94&gt;1</formula>
    </cfRule>
  </conditionalFormatting>
  <conditionalFormatting sqref="EJ110">
    <cfRule type="expression" dxfId="439" priority="555">
      <formula>$O$96&gt;1</formula>
    </cfRule>
  </conditionalFormatting>
  <conditionalFormatting sqref="EJ111">
    <cfRule type="expression" dxfId="438" priority="554">
      <formula>$O$98&gt;1</formula>
    </cfRule>
  </conditionalFormatting>
  <conditionalFormatting sqref="EJ112">
    <cfRule type="expression" dxfId="437" priority="553">
      <formula>$O$100&gt;1</formula>
    </cfRule>
  </conditionalFormatting>
  <conditionalFormatting sqref="EJ113">
    <cfRule type="expression" dxfId="436" priority="552">
      <formula>$O$102&gt;1</formula>
    </cfRule>
  </conditionalFormatting>
  <conditionalFormatting sqref="EJ114">
    <cfRule type="expression" dxfId="435" priority="551">
      <formula>$O$104&gt;1</formula>
    </cfRule>
  </conditionalFormatting>
  <conditionalFormatting sqref="EJ116:EJ119">
    <cfRule type="expression" dxfId="434" priority="568">
      <formula>EO116&gt;1</formula>
    </cfRule>
  </conditionalFormatting>
  <conditionalFormatting sqref="EJ121:EJ122">
    <cfRule type="expression" dxfId="433" priority="566">
      <formula>EO121&gt;1</formula>
    </cfRule>
  </conditionalFormatting>
  <conditionalFormatting sqref="EJ124">
    <cfRule type="expression" dxfId="432" priority="563">
      <formula>EP124&gt;1</formula>
    </cfRule>
  </conditionalFormatting>
  <conditionalFormatting sqref="EJ126">
    <cfRule type="expression" dxfId="431" priority="561">
      <formula>EP126&gt;1</formula>
    </cfRule>
  </conditionalFormatting>
  <conditionalFormatting sqref="EL107">
    <cfRule type="expression" dxfId="430" priority="558">
      <formula>$O$91&gt;1</formula>
    </cfRule>
  </conditionalFormatting>
  <conditionalFormatting sqref="EL108">
    <cfRule type="expression" dxfId="429" priority="550">
      <formula>$O$93&gt;1</formula>
    </cfRule>
  </conditionalFormatting>
  <conditionalFormatting sqref="EL109">
    <cfRule type="expression" dxfId="428" priority="549">
      <formula>$O$95&gt;1</formula>
    </cfRule>
  </conditionalFormatting>
  <conditionalFormatting sqref="EL110">
    <cfRule type="expression" dxfId="427" priority="548">
      <formula>$O$97&gt;1</formula>
    </cfRule>
  </conditionalFormatting>
  <conditionalFormatting sqref="EL111">
    <cfRule type="expression" dxfId="426" priority="547">
      <formula>$O$99&gt;1</formula>
    </cfRule>
  </conditionalFormatting>
  <conditionalFormatting sqref="EL112">
    <cfRule type="expression" dxfId="425" priority="546">
      <formula>$O$101&gt;1</formula>
    </cfRule>
  </conditionalFormatting>
  <conditionalFormatting sqref="EL113">
    <cfRule type="expression" dxfId="424" priority="545">
      <formula>$O$103&gt;1</formula>
    </cfRule>
  </conditionalFormatting>
  <conditionalFormatting sqref="EL114">
    <cfRule type="expression" dxfId="423" priority="544">
      <formula>$O$105&gt;1</formula>
    </cfRule>
  </conditionalFormatting>
  <conditionalFormatting sqref="EL116:EL119">
    <cfRule type="expression" dxfId="422" priority="571">
      <formula>EO111&gt;1</formula>
    </cfRule>
  </conditionalFormatting>
  <conditionalFormatting sqref="EL121:EL122">
    <cfRule type="expression" dxfId="421" priority="564">
      <formula>EO109&gt;1</formula>
    </cfRule>
  </conditionalFormatting>
  <conditionalFormatting sqref="EL124">
    <cfRule type="expression" dxfId="420" priority="562">
      <formula>EO107&gt;1</formula>
    </cfRule>
  </conditionalFormatting>
  <conditionalFormatting sqref="EL126">
    <cfRule type="expression" dxfId="419" priority="560">
      <formula>EO108&gt;1</formula>
    </cfRule>
  </conditionalFormatting>
  <conditionalFormatting sqref="EW107">
    <cfRule type="expression" dxfId="415" priority="523">
      <formula>$O$90&gt;1</formula>
    </cfRule>
  </conditionalFormatting>
  <conditionalFormatting sqref="EW108">
    <cfRule type="expression" dxfId="414" priority="521">
      <formula>$O$92&gt;1</formula>
    </cfRule>
  </conditionalFormatting>
  <conditionalFormatting sqref="EW109">
    <cfRule type="expression" dxfId="413" priority="520">
      <formula>$O$94&gt;1</formula>
    </cfRule>
  </conditionalFormatting>
  <conditionalFormatting sqref="EW110">
    <cfRule type="expression" dxfId="412" priority="519">
      <formula>$O$96&gt;1</formula>
    </cfRule>
  </conditionalFormatting>
  <conditionalFormatting sqref="EW111">
    <cfRule type="expression" dxfId="411" priority="518">
      <formula>$O$98&gt;1</formula>
    </cfRule>
  </conditionalFormatting>
  <conditionalFormatting sqref="EW112">
    <cfRule type="expression" dxfId="410" priority="517">
      <formula>$O$100&gt;1</formula>
    </cfRule>
  </conditionalFormatting>
  <conditionalFormatting sqref="EW113">
    <cfRule type="expression" dxfId="409" priority="516">
      <formula>$O$102&gt;1</formula>
    </cfRule>
  </conditionalFormatting>
  <conditionalFormatting sqref="EW114">
    <cfRule type="expression" dxfId="408" priority="515">
      <formula>$O$104&gt;1</formula>
    </cfRule>
  </conditionalFormatting>
  <conditionalFormatting sqref="EW116:EW119">
    <cfRule type="expression" dxfId="407" priority="532">
      <formula>FB116&gt;1</formula>
    </cfRule>
  </conditionalFormatting>
  <conditionalFormatting sqref="EW121:EW122">
    <cfRule type="expression" dxfId="406" priority="530">
      <formula>FB121&gt;1</formula>
    </cfRule>
  </conditionalFormatting>
  <conditionalFormatting sqref="EW124">
    <cfRule type="expression" dxfId="405" priority="527">
      <formula>FC124&gt;1</formula>
    </cfRule>
  </conditionalFormatting>
  <conditionalFormatting sqref="EW126">
    <cfRule type="expression" dxfId="404" priority="525">
      <formula>FC126&gt;1</formula>
    </cfRule>
  </conditionalFormatting>
  <conditionalFormatting sqref="EY107">
    <cfRule type="expression" dxfId="403" priority="522">
      <formula>$O$91&gt;1</formula>
    </cfRule>
  </conditionalFormatting>
  <conditionalFormatting sqref="EY108">
    <cfRule type="expression" dxfId="402" priority="514">
      <formula>$O$93&gt;1</formula>
    </cfRule>
  </conditionalFormatting>
  <conditionalFormatting sqref="EY109">
    <cfRule type="expression" dxfId="401" priority="513">
      <formula>$O$95&gt;1</formula>
    </cfRule>
  </conditionalFormatting>
  <conditionalFormatting sqref="EY110">
    <cfRule type="expression" dxfId="400" priority="512">
      <formula>$O$97&gt;1</formula>
    </cfRule>
  </conditionalFormatting>
  <conditionalFormatting sqref="EY111">
    <cfRule type="expression" dxfId="399" priority="511">
      <formula>$O$99&gt;1</formula>
    </cfRule>
  </conditionalFormatting>
  <conditionalFormatting sqref="EY112">
    <cfRule type="expression" dxfId="398" priority="510">
      <formula>$O$101&gt;1</formula>
    </cfRule>
  </conditionalFormatting>
  <conditionalFormatting sqref="EY113">
    <cfRule type="expression" dxfId="397" priority="509">
      <formula>$O$103&gt;1</formula>
    </cfRule>
  </conditionalFormatting>
  <conditionalFormatting sqref="EY114">
    <cfRule type="expression" dxfId="396" priority="508">
      <formula>$O$105&gt;1</formula>
    </cfRule>
  </conditionalFormatting>
  <conditionalFormatting sqref="EY116:EY119">
    <cfRule type="expression" dxfId="395" priority="535">
      <formula>FB111&gt;1</formula>
    </cfRule>
  </conditionalFormatting>
  <conditionalFormatting sqref="EY121:EY122">
    <cfRule type="expression" dxfId="394" priority="528">
      <formula>FB109&gt;1</formula>
    </cfRule>
  </conditionalFormatting>
  <conditionalFormatting sqref="EY124">
    <cfRule type="expression" dxfId="393" priority="526">
      <formula>FB107&gt;1</formula>
    </cfRule>
  </conditionalFormatting>
  <conditionalFormatting sqref="EY126">
    <cfRule type="expression" dxfId="392" priority="524">
      <formula>FB108&gt;1</formula>
    </cfRule>
  </conditionalFormatting>
  <conditionalFormatting sqref="FJ107">
    <cfRule type="expression" dxfId="388" priority="487">
      <formula>$O$90&gt;1</formula>
    </cfRule>
  </conditionalFormatting>
  <conditionalFormatting sqref="FJ108">
    <cfRule type="expression" dxfId="387" priority="485">
      <formula>$O$92&gt;1</formula>
    </cfRule>
  </conditionalFormatting>
  <conditionalFormatting sqref="FJ109">
    <cfRule type="expression" dxfId="386" priority="484">
      <formula>$O$94&gt;1</formula>
    </cfRule>
  </conditionalFormatting>
  <conditionalFormatting sqref="FJ110">
    <cfRule type="expression" dxfId="385" priority="483">
      <formula>$O$96&gt;1</formula>
    </cfRule>
  </conditionalFormatting>
  <conditionalFormatting sqref="FJ111">
    <cfRule type="expression" dxfId="384" priority="482">
      <formula>$O$98&gt;1</formula>
    </cfRule>
  </conditionalFormatting>
  <conditionalFormatting sqref="FJ112">
    <cfRule type="expression" dxfId="383" priority="481">
      <formula>$O$100&gt;1</formula>
    </cfRule>
  </conditionalFormatting>
  <conditionalFormatting sqref="FJ113">
    <cfRule type="expression" dxfId="382" priority="480">
      <formula>$O$102&gt;1</formula>
    </cfRule>
  </conditionalFormatting>
  <conditionalFormatting sqref="FJ114">
    <cfRule type="expression" dxfId="381" priority="479">
      <formula>$O$104&gt;1</formula>
    </cfRule>
  </conditionalFormatting>
  <conditionalFormatting sqref="FJ116:FJ119">
    <cfRule type="expression" dxfId="380" priority="496">
      <formula>FO116&gt;1</formula>
    </cfRule>
  </conditionalFormatting>
  <conditionalFormatting sqref="FJ121:FJ122">
    <cfRule type="expression" dxfId="379" priority="494">
      <formula>FO121&gt;1</formula>
    </cfRule>
  </conditionalFormatting>
  <conditionalFormatting sqref="FJ124">
    <cfRule type="expression" dxfId="378" priority="491">
      <formula>FP124&gt;1</formula>
    </cfRule>
  </conditionalFormatting>
  <conditionalFormatting sqref="FJ126">
    <cfRule type="expression" dxfId="377" priority="489">
      <formula>FP126&gt;1</formula>
    </cfRule>
  </conditionalFormatting>
  <conditionalFormatting sqref="FL107">
    <cfRule type="expression" dxfId="376" priority="486">
      <formula>$O$91&gt;1</formula>
    </cfRule>
  </conditionalFormatting>
  <conditionalFormatting sqref="FL108">
    <cfRule type="expression" dxfId="375" priority="478">
      <formula>$O$93&gt;1</formula>
    </cfRule>
  </conditionalFormatting>
  <conditionalFormatting sqref="FL109">
    <cfRule type="expression" dxfId="374" priority="477">
      <formula>$O$95&gt;1</formula>
    </cfRule>
  </conditionalFormatting>
  <conditionalFormatting sqref="FL110">
    <cfRule type="expression" dxfId="373" priority="476">
      <formula>$O$97&gt;1</formula>
    </cfRule>
  </conditionalFormatting>
  <conditionalFormatting sqref="FL111">
    <cfRule type="expression" dxfId="372" priority="475">
      <formula>$O$99&gt;1</formula>
    </cfRule>
  </conditionalFormatting>
  <conditionalFormatting sqref="FL112">
    <cfRule type="expression" dxfId="371" priority="474">
      <formula>$O$101&gt;1</formula>
    </cfRule>
  </conditionalFormatting>
  <conditionalFormatting sqref="FL113">
    <cfRule type="expression" dxfId="370" priority="473">
      <formula>$O$103&gt;1</formula>
    </cfRule>
  </conditionalFormatting>
  <conditionalFormatting sqref="FL114">
    <cfRule type="expression" dxfId="369" priority="472">
      <formula>$O$105&gt;1</formula>
    </cfRule>
  </conditionalFormatting>
  <conditionalFormatting sqref="FL116:FL119">
    <cfRule type="expression" dxfId="368" priority="499">
      <formula>FO111&gt;1</formula>
    </cfRule>
  </conditionalFormatting>
  <conditionalFormatting sqref="FL121:FL122">
    <cfRule type="expression" dxfId="367" priority="492">
      <formula>FO109&gt;1</formula>
    </cfRule>
  </conditionalFormatting>
  <conditionalFormatting sqref="FL124">
    <cfRule type="expression" dxfId="366" priority="490">
      <formula>FO107&gt;1</formula>
    </cfRule>
  </conditionalFormatting>
  <conditionalFormatting sqref="FL126">
    <cfRule type="expression" dxfId="365" priority="488">
      <formula>FO108&gt;1</formula>
    </cfRule>
  </conditionalFormatting>
  <conditionalFormatting sqref="FW107">
    <cfRule type="expression" dxfId="361" priority="451">
      <formula>$O$90&gt;1</formula>
    </cfRule>
  </conditionalFormatting>
  <conditionalFormatting sqref="FW108">
    <cfRule type="expression" dxfId="360" priority="449">
      <formula>$O$92&gt;1</formula>
    </cfRule>
  </conditionalFormatting>
  <conditionalFormatting sqref="FW109">
    <cfRule type="expression" dxfId="359" priority="448">
      <formula>$O$94&gt;1</formula>
    </cfRule>
  </conditionalFormatting>
  <conditionalFormatting sqref="FW110">
    <cfRule type="expression" dxfId="358" priority="447">
      <formula>$O$96&gt;1</formula>
    </cfRule>
  </conditionalFormatting>
  <conditionalFormatting sqref="FW111">
    <cfRule type="expression" dxfId="357" priority="446">
      <formula>$O$98&gt;1</formula>
    </cfRule>
  </conditionalFormatting>
  <conditionalFormatting sqref="FW112">
    <cfRule type="expression" dxfId="356" priority="445">
      <formula>$O$100&gt;1</formula>
    </cfRule>
  </conditionalFormatting>
  <conditionalFormatting sqref="FW113">
    <cfRule type="expression" dxfId="355" priority="444">
      <formula>$O$102&gt;1</formula>
    </cfRule>
  </conditionalFormatting>
  <conditionalFormatting sqref="FW114">
    <cfRule type="expression" dxfId="354" priority="443">
      <formula>$O$104&gt;1</formula>
    </cfRule>
  </conditionalFormatting>
  <conditionalFormatting sqref="FW116:FW119">
    <cfRule type="expression" dxfId="353" priority="460">
      <formula>GB116&gt;1</formula>
    </cfRule>
  </conditionalFormatting>
  <conditionalFormatting sqref="FW121:FW122">
    <cfRule type="expression" dxfId="352" priority="458">
      <formula>GB121&gt;1</formula>
    </cfRule>
  </conditionalFormatting>
  <conditionalFormatting sqref="FW124">
    <cfRule type="expression" dxfId="351" priority="455">
      <formula>GC124&gt;1</formula>
    </cfRule>
  </conditionalFormatting>
  <conditionalFormatting sqref="FW126">
    <cfRule type="expression" dxfId="350" priority="453">
      <formula>GC126&gt;1</formula>
    </cfRule>
  </conditionalFormatting>
  <conditionalFormatting sqref="FY107">
    <cfRule type="expression" dxfId="349" priority="450">
      <formula>$O$91&gt;1</formula>
    </cfRule>
  </conditionalFormatting>
  <conditionalFormatting sqref="FY108">
    <cfRule type="expression" dxfId="348" priority="442">
      <formula>$O$93&gt;1</formula>
    </cfRule>
  </conditionalFormatting>
  <conditionalFormatting sqref="FY109">
    <cfRule type="expression" dxfId="347" priority="441">
      <formula>$O$95&gt;1</formula>
    </cfRule>
  </conditionalFormatting>
  <conditionalFormatting sqref="FY110">
    <cfRule type="expression" dxfId="346" priority="440">
      <formula>$O$97&gt;1</formula>
    </cfRule>
  </conditionalFormatting>
  <conditionalFormatting sqref="FY111">
    <cfRule type="expression" dxfId="345" priority="439">
      <formula>$O$99&gt;1</formula>
    </cfRule>
  </conditionalFormatting>
  <conditionalFormatting sqref="FY112">
    <cfRule type="expression" dxfId="344" priority="438">
      <formula>$O$101&gt;1</formula>
    </cfRule>
  </conditionalFormatting>
  <conditionalFormatting sqref="FY113">
    <cfRule type="expression" dxfId="343" priority="437">
      <formula>$O$103&gt;1</formula>
    </cfRule>
  </conditionalFormatting>
  <conditionalFormatting sqref="FY114">
    <cfRule type="expression" dxfId="342" priority="436">
      <formula>$O$105&gt;1</formula>
    </cfRule>
  </conditionalFormatting>
  <conditionalFormatting sqref="FY116:FY119">
    <cfRule type="expression" dxfId="341" priority="463">
      <formula>GB111&gt;1</formula>
    </cfRule>
  </conditionalFormatting>
  <conditionalFormatting sqref="FY121:FY122">
    <cfRule type="expression" dxfId="340" priority="456">
      <formula>GB109&gt;1</formula>
    </cfRule>
  </conditionalFormatting>
  <conditionalFormatting sqref="FY124">
    <cfRule type="expression" dxfId="339" priority="454">
      <formula>GB107&gt;1</formula>
    </cfRule>
  </conditionalFormatting>
  <conditionalFormatting sqref="FY126">
    <cfRule type="expression" dxfId="338" priority="452">
      <formula>GB108&gt;1</formula>
    </cfRule>
  </conditionalFormatting>
  <conditionalFormatting sqref="GJ107">
    <cfRule type="expression" dxfId="334" priority="415">
      <formula>$O$90&gt;1</formula>
    </cfRule>
  </conditionalFormatting>
  <conditionalFormatting sqref="GJ108">
    <cfRule type="expression" dxfId="333" priority="413">
      <formula>$O$92&gt;1</formula>
    </cfRule>
  </conditionalFormatting>
  <conditionalFormatting sqref="GJ109">
    <cfRule type="expression" dxfId="332" priority="412">
      <formula>$O$94&gt;1</formula>
    </cfRule>
  </conditionalFormatting>
  <conditionalFormatting sqref="GJ110">
    <cfRule type="expression" dxfId="331" priority="411">
      <formula>$O$96&gt;1</formula>
    </cfRule>
  </conditionalFormatting>
  <conditionalFormatting sqref="GJ111">
    <cfRule type="expression" dxfId="330" priority="410">
      <formula>$O$98&gt;1</formula>
    </cfRule>
  </conditionalFormatting>
  <conditionalFormatting sqref="GJ112">
    <cfRule type="expression" dxfId="329" priority="409">
      <formula>$O$100&gt;1</formula>
    </cfRule>
  </conditionalFormatting>
  <conditionalFormatting sqref="GJ113">
    <cfRule type="expression" dxfId="328" priority="408">
      <formula>$O$102&gt;1</formula>
    </cfRule>
  </conditionalFormatting>
  <conditionalFormatting sqref="GJ114">
    <cfRule type="expression" dxfId="327" priority="407">
      <formula>$O$104&gt;1</formula>
    </cfRule>
  </conditionalFormatting>
  <conditionalFormatting sqref="GJ116:GJ119">
    <cfRule type="expression" dxfId="326" priority="424">
      <formula>GO116&gt;1</formula>
    </cfRule>
  </conditionalFormatting>
  <conditionalFormatting sqref="GJ121:GJ122">
    <cfRule type="expression" dxfId="325" priority="422">
      <formula>GO121&gt;1</formula>
    </cfRule>
  </conditionalFormatting>
  <conditionalFormatting sqref="GJ124">
    <cfRule type="expression" dxfId="324" priority="419">
      <formula>GP124&gt;1</formula>
    </cfRule>
  </conditionalFormatting>
  <conditionalFormatting sqref="GJ126">
    <cfRule type="expression" dxfId="323" priority="417">
      <formula>GP126&gt;1</formula>
    </cfRule>
  </conditionalFormatting>
  <conditionalFormatting sqref="GL107">
    <cfRule type="expression" dxfId="322" priority="414">
      <formula>$O$91&gt;1</formula>
    </cfRule>
  </conditionalFormatting>
  <conditionalFormatting sqref="GL108">
    <cfRule type="expression" dxfId="321" priority="406">
      <formula>$O$93&gt;1</formula>
    </cfRule>
  </conditionalFormatting>
  <conditionalFormatting sqref="GL109">
    <cfRule type="expression" dxfId="320" priority="405">
      <formula>$O$95&gt;1</formula>
    </cfRule>
  </conditionalFormatting>
  <conditionalFormatting sqref="GL110">
    <cfRule type="expression" dxfId="319" priority="404">
      <formula>$O$97&gt;1</formula>
    </cfRule>
  </conditionalFormatting>
  <conditionalFormatting sqref="GL111">
    <cfRule type="expression" dxfId="318" priority="403">
      <formula>$O$99&gt;1</formula>
    </cfRule>
  </conditionalFormatting>
  <conditionalFormatting sqref="GL112">
    <cfRule type="expression" dxfId="317" priority="402">
      <formula>$O$101&gt;1</formula>
    </cfRule>
  </conditionalFormatting>
  <conditionalFormatting sqref="GL113">
    <cfRule type="expression" dxfId="316" priority="401">
      <formula>$O$103&gt;1</formula>
    </cfRule>
  </conditionalFormatting>
  <conditionalFormatting sqref="GL114">
    <cfRule type="expression" dxfId="315" priority="400">
      <formula>$O$105&gt;1</formula>
    </cfRule>
  </conditionalFormatting>
  <conditionalFormatting sqref="GL116:GL119">
    <cfRule type="expression" dxfId="314" priority="427">
      <formula>GO111&gt;1</formula>
    </cfRule>
  </conditionalFormatting>
  <conditionalFormatting sqref="GL121:GL122">
    <cfRule type="expression" dxfId="313" priority="420">
      <formula>GO109&gt;1</formula>
    </cfRule>
  </conditionalFormatting>
  <conditionalFormatting sqref="GL124">
    <cfRule type="expression" dxfId="312" priority="418">
      <formula>GO107&gt;1</formula>
    </cfRule>
  </conditionalFormatting>
  <conditionalFormatting sqref="GL126">
    <cfRule type="expression" dxfId="311" priority="416">
      <formula>GO108&gt;1</formula>
    </cfRule>
  </conditionalFormatting>
  <conditionalFormatting sqref="GW107">
    <cfRule type="expression" dxfId="307" priority="379">
      <formula>$O$90&gt;1</formula>
    </cfRule>
  </conditionalFormatting>
  <conditionalFormatting sqref="GW108">
    <cfRule type="expression" dxfId="306" priority="377">
      <formula>$O$92&gt;1</formula>
    </cfRule>
  </conditionalFormatting>
  <conditionalFormatting sqref="GW109">
    <cfRule type="expression" dxfId="305" priority="376">
      <formula>$O$94&gt;1</formula>
    </cfRule>
  </conditionalFormatting>
  <conditionalFormatting sqref="GW110">
    <cfRule type="expression" dxfId="304" priority="375">
      <formula>$O$96&gt;1</formula>
    </cfRule>
  </conditionalFormatting>
  <conditionalFormatting sqref="GW111">
    <cfRule type="expression" dxfId="303" priority="374">
      <formula>$O$98&gt;1</formula>
    </cfRule>
  </conditionalFormatting>
  <conditionalFormatting sqref="GW112">
    <cfRule type="expression" dxfId="302" priority="373">
      <formula>$O$100&gt;1</formula>
    </cfRule>
  </conditionalFormatting>
  <conditionalFormatting sqref="GW113">
    <cfRule type="expression" dxfId="301" priority="372">
      <formula>$O$102&gt;1</formula>
    </cfRule>
  </conditionalFormatting>
  <conditionalFormatting sqref="GW114">
    <cfRule type="expression" dxfId="300" priority="371">
      <formula>$O$104&gt;1</formula>
    </cfRule>
  </conditionalFormatting>
  <conditionalFormatting sqref="GW116:GW119">
    <cfRule type="expression" dxfId="299" priority="388">
      <formula>HB116&gt;1</formula>
    </cfRule>
  </conditionalFormatting>
  <conditionalFormatting sqref="GW121:GW122">
    <cfRule type="expression" dxfId="298" priority="386">
      <formula>HB121&gt;1</formula>
    </cfRule>
  </conditionalFormatting>
  <conditionalFormatting sqref="GW124">
    <cfRule type="expression" dxfId="297" priority="383">
      <formula>HC124&gt;1</formula>
    </cfRule>
  </conditionalFormatting>
  <conditionalFormatting sqref="GW126">
    <cfRule type="expression" dxfId="296" priority="381">
      <formula>HC126&gt;1</formula>
    </cfRule>
  </conditionalFormatting>
  <conditionalFormatting sqref="GY107">
    <cfRule type="expression" dxfId="295" priority="378">
      <formula>$O$91&gt;1</formula>
    </cfRule>
  </conditionalFormatting>
  <conditionalFormatting sqref="GY108">
    <cfRule type="expression" dxfId="294" priority="370">
      <formula>$O$93&gt;1</formula>
    </cfRule>
  </conditionalFormatting>
  <conditionalFormatting sqref="GY109">
    <cfRule type="expression" dxfId="293" priority="369">
      <formula>$O$95&gt;1</formula>
    </cfRule>
  </conditionalFormatting>
  <conditionalFormatting sqref="GY110">
    <cfRule type="expression" dxfId="292" priority="368">
      <formula>$O$97&gt;1</formula>
    </cfRule>
  </conditionalFormatting>
  <conditionalFormatting sqref="GY111">
    <cfRule type="expression" dxfId="291" priority="367">
      <formula>$O$99&gt;1</formula>
    </cfRule>
  </conditionalFormatting>
  <conditionalFormatting sqref="GY112">
    <cfRule type="expression" dxfId="290" priority="366">
      <formula>$O$101&gt;1</formula>
    </cfRule>
  </conditionalFormatting>
  <conditionalFormatting sqref="GY113">
    <cfRule type="expression" dxfId="289" priority="365">
      <formula>$O$103&gt;1</formula>
    </cfRule>
  </conditionalFormatting>
  <conditionalFormatting sqref="GY114">
    <cfRule type="expression" dxfId="288" priority="364">
      <formula>$O$105&gt;1</formula>
    </cfRule>
  </conditionalFormatting>
  <conditionalFormatting sqref="GY116:GY119">
    <cfRule type="expression" dxfId="287" priority="391">
      <formula>HB111&gt;1</formula>
    </cfRule>
  </conditionalFormatting>
  <conditionalFormatting sqref="GY121:GY122">
    <cfRule type="expression" dxfId="286" priority="384">
      <formula>HB109&gt;1</formula>
    </cfRule>
  </conditionalFormatting>
  <conditionalFormatting sqref="GY124">
    <cfRule type="expression" dxfId="285" priority="382">
      <formula>HB107&gt;1</formula>
    </cfRule>
  </conditionalFormatting>
  <conditionalFormatting sqref="GY126">
    <cfRule type="expression" dxfId="284" priority="380">
      <formula>HB108&gt;1</formula>
    </cfRule>
  </conditionalFormatting>
  <conditionalFormatting sqref="HJ107">
    <cfRule type="expression" dxfId="280" priority="343">
      <formula>$O$90&gt;1</formula>
    </cfRule>
  </conditionalFormatting>
  <conditionalFormatting sqref="HJ108">
    <cfRule type="expression" dxfId="279" priority="341">
      <formula>$O$92&gt;1</formula>
    </cfRule>
  </conditionalFormatting>
  <conditionalFormatting sqref="HJ109">
    <cfRule type="expression" dxfId="278" priority="340">
      <formula>$O$94&gt;1</formula>
    </cfRule>
  </conditionalFormatting>
  <conditionalFormatting sqref="HJ110">
    <cfRule type="expression" dxfId="277" priority="339">
      <formula>$O$96&gt;1</formula>
    </cfRule>
  </conditionalFormatting>
  <conditionalFormatting sqref="HJ111">
    <cfRule type="expression" dxfId="276" priority="338">
      <formula>$O$98&gt;1</formula>
    </cfRule>
  </conditionalFormatting>
  <conditionalFormatting sqref="HJ112">
    <cfRule type="expression" dxfId="275" priority="337">
      <formula>$O$100&gt;1</formula>
    </cfRule>
  </conditionalFormatting>
  <conditionalFormatting sqref="HJ113">
    <cfRule type="expression" dxfId="274" priority="336">
      <formula>$O$102&gt;1</formula>
    </cfRule>
  </conditionalFormatting>
  <conditionalFormatting sqref="HJ114">
    <cfRule type="expression" dxfId="273" priority="335">
      <formula>$O$104&gt;1</formula>
    </cfRule>
  </conditionalFormatting>
  <conditionalFormatting sqref="HJ116:HJ119">
    <cfRule type="expression" dxfId="272" priority="352">
      <formula>HO116&gt;1</formula>
    </cfRule>
  </conditionalFormatting>
  <conditionalFormatting sqref="HJ121:HJ122">
    <cfRule type="expression" dxfId="271" priority="350">
      <formula>HO121&gt;1</formula>
    </cfRule>
  </conditionalFormatting>
  <conditionalFormatting sqref="HJ124">
    <cfRule type="expression" dxfId="270" priority="347">
      <formula>HP124&gt;1</formula>
    </cfRule>
  </conditionalFormatting>
  <conditionalFormatting sqref="HJ126">
    <cfRule type="expression" dxfId="269" priority="345">
      <formula>HP126&gt;1</formula>
    </cfRule>
  </conditionalFormatting>
  <conditionalFormatting sqref="HL107">
    <cfRule type="expression" dxfId="268" priority="342">
      <formula>$O$91&gt;1</formula>
    </cfRule>
  </conditionalFormatting>
  <conditionalFormatting sqref="HL108">
    <cfRule type="expression" dxfId="267" priority="334">
      <formula>$O$93&gt;1</formula>
    </cfRule>
  </conditionalFormatting>
  <conditionalFormatting sqref="HL109">
    <cfRule type="expression" dxfId="266" priority="333">
      <formula>$O$95&gt;1</formula>
    </cfRule>
  </conditionalFormatting>
  <conditionalFormatting sqref="HL110">
    <cfRule type="expression" dxfId="265" priority="332">
      <formula>$O$97&gt;1</formula>
    </cfRule>
  </conditionalFormatting>
  <conditionalFormatting sqref="HL111">
    <cfRule type="expression" dxfId="264" priority="331">
      <formula>$O$99&gt;1</formula>
    </cfRule>
  </conditionalFormatting>
  <conditionalFormatting sqref="HL112">
    <cfRule type="expression" dxfId="263" priority="330">
      <formula>$O$101&gt;1</formula>
    </cfRule>
  </conditionalFormatting>
  <conditionalFormatting sqref="HL113">
    <cfRule type="expression" dxfId="262" priority="329">
      <formula>$O$103&gt;1</formula>
    </cfRule>
  </conditionalFormatting>
  <conditionalFormatting sqref="HL114">
    <cfRule type="expression" dxfId="261" priority="328">
      <formula>$O$105&gt;1</formula>
    </cfRule>
  </conditionalFormatting>
  <conditionalFormatting sqref="HL116:HL119">
    <cfRule type="expression" dxfId="260" priority="355">
      <formula>HO111&gt;1</formula>
    </cfRule>
  </conditionalFormatting>
  <conditionalFormatting sqref="HL121:HL122">
    <cfRule type="expression" dxfId="259" priority="348">
      <formula>HO109&gt;1</formula>
    </cfRule>
  </conditionalFormatting>
  <conditionalFormatting sqref="HL124">
    <cfRule type="expression" dxfId="258" priority="346">
      <formula>HO107&gt;1</formula>
    </cfRule>
  </conditionalFormatting>
  <conditionalFormatting sqref="HL126">
    <cfRule type="expression" dxfId="257" priority="344">
      <formula>HO108&gt;1</formula>
    </cfRule>
  </conditionalFormatting>
  <conditionalFormatting sqref="HW107">
    <cfRule type="expression" dxfId="253" priority="307">
      <formula>$O$90&gt;1</formula>
    </cfRule>
  </conditionalFormatting>
  <conditionalFormatting sqref="HW108">
    <cfRule type="expression" dxfId="252" priority="305">
      <formula>$O$92&gt;1</formula>
    </cfRule>
  </conditionalFormatting>
  <conditionalFormatting sqref="HW109">
    <cfRule type="expression" dxfId="251" priority="304">
      <formula>$O$94&gt;1</formula>
    </cfRule>
  </conditionalFormatting>
  <conditionalFormatting sqref="HW110">
    <cfRule type="expression" dxfId="250" priority="303">
      <formula>$O$96&gt;1</formula>
    </cfRule>
  </conditionalFormatting>
  <conditionalFormatting sqref="HW111">
    <cfRule type="expression" dxfId="249" priority="302">
      <formula>$O$98&gt;1</formula>
    </cfRule>
  </conditionalFormatting>
  <conditionalFormatting sqref="HW112">
    <cfRule type="expression" dxfId="248" priority="301">
      <formula>$O$100&gt;1</formula>
    </cfRule>
  </conditionalFormatting>
  <conditionalFormatting sqref="HW113">
    <cfRule type="expression" dxfId="247" priority="300">
      <formula>$O$102&gt;1</formula>
    </cfRule>
  </conditionalFormatting>
  <conditionalFormatting sqref="HW114">
    <cfRule type="expression" dxfId="246" priority="299">
      <formula>$O$104&gt;1</formula>
    </cfRule>
  </conditionalFormatting>
  <conditionalFormatting sqref="HW116:HW119">
    <cfRule type="expression" dxfId="245" priority="316">
      <formula>IB116&gt;1</formula>
    </cfRule>
  </conditionalFormatting>
  <conditionalFormatting sqref="HW121:HW122">
    <cfRule type="expression" dxfId="244" priority="314">
      <formula>IB121&gt;1</formula>
    </cfRule>
  </conditionalFormatting>
  <conditionalFormatting sqref="HW124">
    <cfRule type="expression" dxfId="243" priority="311">
      <formula>IC124&gt;1</formula>
    </cfRule>
  </conditionalFormatting>
  <conditionalFormatting sqref="HW126">
    <cfRule type="expression" dxfId="242" priority="309">
      <formula>IC126&gt;1</formula>
    </cfRule>
  </conditionalFormatting>
  <conditionalFormatting sqref="HY107">
    <cfRule type="expression" dxfId="241" priority="306">
      <formula>$O$91&gt;1</formula>
    </cfRule>
  </conditionalFormatting>
  <conditionalFormatting sqref="HY108">
    <cfRule type="expression" dxfId="240" priority="298">
      <formula>$O$93&gt;1</formula>
    </cfRule>
  </conditionalFormatting>
  <conditionalFormatting sqref="HY109">
    <cfRule type="expression" dxfId="239" priority="297">
      <formula>$O$95&gt;1</formula>
    </cfRule>
  </conditionalFormatting>
  <conditionalFormatting sqref="HY110">
    <cfRule type="expression" dxfId="238" priority="296">
      <formula>$O$97&gt;1</formula>
    </cfRule>
  </conditionalFormatting>
  <conditionalFormatting sqref="HY111">
    <cfRule type="expression" dxfId="237" priority="295">
      <formula>$O$99&gt;1</formula>
    </cfRule>
  </conditionalFormatting>
  <conditionalFormatting sqref="HY112">
    <cfRule type="expression" dxfId="236" priority="294">
      <formula>$O$101&gt;1</formula>
    </cfRule>
  </conditionalFormatting>
  <conditionalFormatting sqref="HY113">
    <cfRule type="expression" dxfId="235" priority="293">
      <formula>$O$103&gt;1</formula>
    </cfRule>
  </conditionalFormatting>
  <conditionalFormatting sqref="HY114">
    <cfRule type="expression" dxfId="234" priority="292">
      <formula>$O$105&gt;1</formula>
    </cfRule>
  </conditionalFormatting>
  <conditionalFormatting sqref="HY116:HY119">
    <cfRule type="expression" dxfId="233" priority="319">
      <formula>IB111&gt;1</formula>
    </cfRule>
  </conditionalFormatting>
  <conditionalFormatting sqref="HY121:HY122">
    <cfRule type="expression" dxfId="232" priority="312">
      <formula>IB109&gt;1</formula>
    </cfRule>
  </conditionalFormatting>
  <conditionalFormatting sqref="HY124">
    <cfRule type="expression" dxfId="231" priority="310">
      <formula>IB107&gt;1</formula>
    </cfRule>
  </conditionalFormatting>
  <conditionalFormatting sqref="HY126">
    <cfRule type="expression" dxfId="230" priority="308">
      <formula>IB108&gt;1</formula>
    </cfRule>
  </conditionalFormatting>
  <conditionalFormatting sqref="IJ107">
    <cfRule type="expression" dxfId="226" priority="271">
      <formula>$O$90&gt;1</formula>
    </cfRule>
  </conditionalFormatting>
  <conditionalFormatting sqref="IJ108">
    <cfRule type="expression" dxfId="225" priority="269">
      <formula>$O$92&gt;1</formula>
    </cfRule>
  </conditionalFormatting>
  <conditionalFormatting sqref="IJ109">
    <cfRule type="expression" dxfId="224" priority="268">
      <formula>$O$94&gt;1</formula>
    </cfRule>
  </conditionalFormatting>
  <conditionalFormatting sqref="IJ110">
    <cfRule type="expression" dxfId="223" priority="267">
      <formula>$O$96&gt;1</formula>
    </cfRule>
  </conditionalFormatting>
  <conditionalFormatting sqref="IJ111">
    <cfRule type="expression" dxfId="222" priority="266">
      <formula>$O$98&gt;1</formula>
    </cfRule>
  </conditionalFormatting>
  <conditionalFormatting sqref="IJ112">
    <cfRule type="expression" dxfId="221" priority="265">
      <formula>$O$100&gt;1</formula>
    </cfRule>
  </conditionalFormatting>
  <conditionalFormatting sqref="IJ113">
    <cfRule type="expression" dxfId="220" priority="264">
      <formula>$O$102&gt;1</formula>
    </cfRule>
  </conditionalFormatting>
  <conditionalFormatting sqref="IJ114">
    <cfRule type="expression" dxfId="219" priority="263">
      <formula>$O$104&gt;1</formula>
    </cfRule>
  </conditionalFormatting>
  <conditionalFormatting sqref="IJ116:IJ119">
    <cfRule type="expression" dxfId="218" priority="280">
      <formula>IO116&gt;1</formula>
    </cfRule>
  </conditionalFormatting>
  <conditionalFormatting sqref="IJ121:IJ122">
    <cfRule type="expression" dxfId="217" priority="278">
      <formula>IO121&gt;1</formula>
    </cfRule>
  </conditionalFormatting>
  <conditionalFormatting sqref="IJ124">
    <cfRule type="expression" dxfId="216" priority="275">
      <formula>IP124&gt;1</formula>
    </cfRule>
  </conditionalFormatting>
  <conditionalFormatting sqref="IJ126">
    <cfRule type="expression" dxfId="215" priority="273">
      <formula>IP126&gt;1</formula>
    </cfRule>
  </conditionalFormatting>
  <conditionalFormatting sqref="IL107">
    <cfRule type="expression" dxfId="214" priority="270">
      <formula>$O$91&gt;1</formula>
    </cfRule>
  </conditionalFormatting>
  <conditionalFormatting sqref="IL108">
    <cfRule type="expression" dxfId="213" priority="262">
      <formula>$O$93&gt;1</formula>
    </cfRule>
  </conditionalFormatting>
  <conditionalFormatting sqref="IL109">
    <cfRule type="expression" dxfId="212" priority="261">
      <formula>$O$95&gt;1</formula>
    </cfRule>
  </conditionalFormatting>
  <conditionalFormatting sqref="IL110">
    <cfRule type="expression" dxfId="211" priority="260">
      <formula>$O$97&gt;1</formula>
    </cfRule>
  </conditionalFormatting>
  <conditionalFormatting sqref="IL111">
    <cfRule type="expression" dxfId="210" priority="259">
      <formula>$O$99&gt;1</formula>
    </cfRule>
  </conditionalFormatting>
  <conditionalFormatting sqref="IL112">
    <cfRule type="expression" dxfId="209" priority="258">
      <formula>$O$101&gt;1</formula>
    </cfRule>
  </conditionalFormatting>
  <conditionalFormatting sqref="IL113">
    <cfRule type="expression" dxfId="208" priority="257">
      <formula>$O$103&gt;1</formula>
    </cfRule>
  </conditionalFormatting>
  <conditionalFormatting sqref="IL114">
    <cfRule type="expression" dxfId="207" priority="256">
      <formula>$O$105&gt;1</formula>
    </cfRule>
  </conditionalFormatting>
  <conditionalFormatting sqref="IL116:IL119">
    <cfRule type="expression" dxfId="206" priority="283">
      <formula>IO111&gt;1</formula>
    </cfRule>
  </conditionalFormatting>
  <conditionalFormatting sqref="IL121:IL122">
    <cfRule type="expression" dxfId="205" priority="276">
      <formula>IO109&gt;1</formula>
    </cfRule>
  </conditionalFormatting>
  <conditionalFormatting sqref="IL124">
    <cfRule type="expression" dxfId="204" priority="274">
      <formula>IO107&gt;1</formula>
    </cfRule>
  </conditionalFormatting>
  <conditionalFormatting sqref="IL126">
    <cfRule type="expression" dxfId="203" priority="272">
      <formula>IO108&gt;1</formula>
    </cfRule>
  </conditionalFormatting>
  <conditionalFormatting sqref="IW107">
    <cfRule type="expression" dxfId="199" priority="235">
      <formula>$O$90&gt;1</formula>
    </cfRule>
  </conditionalFormatting>
  <conditionalFormatting sqref="IW108">
    <cfRule type="expression" dxfId="198" priority="233">
      <formula>$O$92&gt;1</formula>
    </cfRule>
  </conditionalFormatting>
  <conditionalFormatting sqref="IW109">
    <cfRule type="expression" dxfId="197" priority="232">
      <formula>$O$94&gt;1</formula>
    </cfRule>
  </conditionalFormatting>
  <conditionalFormatting sqref="IW110">
    <cfRule type="expression" dxfId="196" priority="231">
      <formula>$O$96&gt;1</formula>
    </cfRule>
  </conditionalFormatting>
  <conditionalFormatting sqref="IW111">
    <cfRule type="expression" dxfId="195" priority="230">
      <formula>$O$98&gt;1</formula>
    </cfRule>
  </conditionalFormatting>
  <conditionalFormatting sqref="IW112">
    <cfRule type="expression" dxfId="194" priority="229">
      <formula>$O$100&gt;1</formula>
    </cfRule>
  </conditionalFormatting>
  <conditionalFormatting sqref="IW113">
    <cfRule type="expression" dxfId="193" priority="228">
      <formula>$O$102&gt;1</formula>
    </cfRule>
  </conditionalFormatting>
  <conditionalFormatting sqref="IW114">
    <cfRule type="expression" dxfId="192" priority="227">
      <formula>$O$104&gt;1</formula>
    </cfRule>
  </conditionalFormatting>
  <conditionalFormatting sqref="IW116:IW119">
    <cfRule type="expression" dxfId="191" priority="244">
      <formula>JB116&gt;1</formula>
    </cfRule>
  </conditionalFormatting>
  <conditionalFormatting sqref="IW121:IW122">
    <cfRule type="expression" dxfId="190" priority="242">
      <formula>JB121&gt;1</formula>
    </cfRule>
  </conditionalFormatting>
  <conditionalFormatting sqref="IW124">
    <cfRule type="expression" dxfId="189" priority="239">
      <formula>JC124&gt;1</formula>
    </cfRule>
  </conditionalFormatting>
  <conditionalFormatting sqref="IW126">
    <cfRule type="expression" dxfId="188" priority="237">
      <formula>JC126&gt;1</formula>
    </cfRule>
  </conditionalFormatting>
  <conditionalFormatting sqref="IY107">
    <cfRule type="expression" dxfId="187" priority="234">
      <formula>$O$91&gt;1</formula>
    </cfRule>
  </conditionalFormatting>
  <conditionalFormatting sqref="IY108">
    <cfRule type="expression" dxfId="186" priority="226">
      <formula>$O$93&gt;1</formula>
    </cfRule>
  </conditionalFormatting>
  <conditionalFormatting sqref="IY109">
    <cfRule type="expression" dxfId="185" priority="225">
      <formula>$O$95&gt;1</formula>
    </cfRule>
  </conditionalFormatting>
  <conditionalFormatting sqref="IY110">
    <cfRule type="expression" dxfId="184" priority="224">
      <formula>$O$97&gt;1</formula>
    </cfRule>
  </conditionalFormatting>
  <conditionalFormatting sqref="IY111">
    <cfRule type="expression" dxfId="183" priority="223">
      <formula>$O$99&gt;1</formula>
    </cfRule>
  </conditionalFormatting>
  <conditionalFormatting sqref="IY112">
    <cfRule type="expression" dxfId="182" priority="222">
      <formula>$O$101&gt;1</formula>
    </cfRule>
  </conditionalFormatting>
  <conditionalFormatting sqref="IY113">
    <cfRule type="expression" dxfId="181" priority="221">
      <formula>$O$103&gt;1</formula>
    </cfRule>
  </conditionalFormatting>
  <conditionalFormatting sqref="IY114">
    <cfRule type="expression" dxfId="180" priority="220">
      <formula>$O$105&gt;1</formula>
    </cfRule>
  </conditionalFormatting>
  <conditionalFormatting sqref="IY116:IY119">
    <cfRule type="expression" dxfId="179" priority="247">
      <formula>JB111&gt;1</formula>
    </cfRule>
  </conditionalFormatting>
  <conditionalFormatting sqref="IY121:IY122">
    <cfRule type="expression" dxfId="178" priority="240">
      <formula>JB109&gt;1</formula>
    </cfRule>
  </conditionalFormatting>
  <conditionalFormatting sqref="IY124">
    <cfRule type="expression" dxfId="177" priority="238">
      <formula>JB107&gt;1</formula>
    </cfRule>
  </conditionalFormatting>
  <conditionalFormatting sqref="IY126">
    <cfRule type="expression" dxfId="176" priority="236">
      <formula>JB108&gt;1</formula>
    </cfRule>
  </conditionalFormatting>
  <conditionalFormatting sqref="JJ107">
    <cfRule type="expression" dxfId="172" priority="199">
      <formula>$O$90&gt;1</formula>
    </cfRule>
  </conditionalFormatting>
  <conditionalFormatting sqref="JJ108">
    <cfRule type="expression" dxfId="171" priority="197">
      <formula>$O$92&gt;1</formula>
    </cfRule>
  </conditionalFormatting>
  <conditionalFormatting sqref="JJ109">
    <cfRule type="expression" dxfId="170" priority="196">
      <formula>$O$94&gt;1</formula>
    </cfRule>
  </conditionalFormatting>
  <conditionalFormatting sqref="JJ110">
    <cfRule type="expression" dxfId="169" priority="195">
      <formula>$O$96&gt;1</formula>
    </cfRule>
  </conditionalFormatting>
  <conditionalFormatting sqref="JJ111">
    <cfRule type="expression" dxfId="168" priority="194">
      <formula>$O$98&gt;1</formula>
    </cfRule>
  </conditionalFormatting>
  <conditionalFormatting sqref="JJ112">
    <cfRule type="expression" dxfId="167" priority="193">
      <formula>$O$100&gt;1</formula>
    </cfRule>
  </conditionalFormatting>
  <conditionalFormatting sqref="JJ113">
    <cfRule type="expression" dxfId="166" priority="192">
      <formula>$O$102&gt;1</formula>
    </cfRule>
  </conditionalFormatting>
  <conditionalFormatting sqref="JJ114">
    <cfRule type="expression" dxfId="165" priority="191">
      <formula>$O$104&gt;1</formula>
    </cfRule>
  </conditionalFormatting>
  <conditionalFormatting sqref="JJ116:JJ119">
    <cfRule type="expression" dxfId="164" priority="208">
      <formula>JO116&gt;1</formula>
    </cfRule>
  </conditionalFormatting>
  <conditionalFormatting sqref="JJ121:JJ122">
    <cfRule type="expression" dxfId="163" priority="206">
      <formula>JO121&gt;1</formula>
    </cfRule>
  </conditionalFormatting>
  <conditionalFormatting sqref="JJ124">
    <cfRule type="expression" dxfId="162" priority="203">
      <formula>JP124&gt;1</formula>
    </cfRule>
  </conditionalFormatting>
  <conditionalFormatting sqref="JJ126">
    <cfRule type="expression" dxfId="161" priority="201">
      <formula>JP126&gt;1</formula>
    </cfRule>
  </conditionalFormatting>
  <conditionalFormatting sqref="JL107">
    <cfRule type="expression" dxfId="160" priority="198">
      <formula>$O$91&gt;1</formula>
    </cfRule>
  </conditionalFormatting>
  <conditionalFormatting sqref="JL108">
    <cfRule type="expression" dxfId="159" priority="190">
      <formula>$O$93&gt;1</formula>
    </cfRule>
  </conditionalFormatting>
  <conditionalFormatting sqref="JL109">
    <cfRule type="expression" dxfId="158" priority="189">
      <formula>$O$95&gt;1</formula>
    </cfRule>
  </conditionalFormatting>
  <conditionalFormatting sqref="JL110">
    <cfRule type="expression" dxfId="157" priority="188">
      <formula>$O$97&gt;1</formula>
    </cfRule>
  </conditionalFormatting>
  <conditionalFormatting sqref="JL111">
    <cfRule type="expression" dxfId="156" priority="187">
      <formula>$O$99&gt;1</formula>
    </cfRule>
  </conditionalFormatting>
  <conditionalFormatting sqref="JL112">
    <cfRule type="expression" dxfId="155" priority="186">
      <formula>$O$101&gt;1</formula>
    </cfRule>
  </conditionalFormatting>
  <conditionalFormatting sqref="JL113">
    <cfRule type="expression" dxfId="154" priority="185">
      <formula>$O$103&gt;1</formula>
    </cfRule>
  </conditionalFormatting>
  <conditionalFormatting sqref="JL114">
    <cfRule type="expression" dxfId="153" priority="184">
      <formula>$O$105&gt;1</formula>
    </cfRule>
  </conditionalFormatting>
  <conditionalFormatting sqref="JL116:JL119">
    <cfRule type="expression" dxfId="152" priority="211">
      <formula>JO111&gt;1</formula>
    </cfRule>
  </conditionalFormatting>
  <conditionalFormatting sqref="JL121:JL122">
    <cfRule type="expression" dxfId="151" priority="204">
      <formula>JO109&gt;1</formula>
    </cfRule>
  </conditionalFormatting>
  <conditionalFormatting sqref="JL124">
    <cfRule type="expression" dxfId="150" priority="202">
      <formula>JO107&gt;1</formula>
    </cfRule>
  </conditionalFormatting>
  <conditionalFormatting sqref="JL126">
    <cfRule type="expression" dxfId="149" priority="200">
      <formula>JO108&gt;1</formula>
    </cfRule>
  </conditionalFormatting>
  <conditionalFormatting sqref="JW107">
    <cfRule type="expression" dxfId="145" priority="163">
      <formula>$O$90&gt;1</formula>
    </cfRule>
  </conditionalFormatting>
  <conditionalFormatting sqref="JW108">
    <cfRule type="expression" dxfId="144" priority="161">
      <formula>$O$92&gt;1</formula>
    </cfRule>
  </conditionalFormatting>
  <conditionalFormatting sqref="JW109">
    <cfRule type="expression" dxfId="143" priority="160">
      <formula>$O$94&gt;1</formula>
    </cfRule>
  </conditionalFormatting>
  <conditionalFormatting sqref="JW110">
    <cfRule type="expression" dxfId="142" priority="159">
      <formula>$O$96&gt;1</formula>
    </cfRule>
  </conditionalFormatting>
  <conditionalFormatting sqref="JW111">
    <cfRule type="expression" dxfId="141" priority="158">
      <formula>$O$98&gt;1</formula>
    </cfRule>
  </conditionalFormatting>
  <conditionalFormatting sqref="JW112">
    <cfRule type="expression" dxfId="140" priority="157">
      <formula>$O$100&gt;1</formula>
    </cfRule>
  </conditionalFormatting>
  <conditionalFormatting sqref="JW113">
    <cfRule type="expression" dxfId="139" priority="156">
      <formula>$O$102&gt;1</formula>
    </cfRule>
  </conditionalFormatting>
  <conditionalFormatting sqref="JW114">
    <cfRule type="expression" dxfId="138" priority="155">
      <formula>$O$104&gt;1</formula>
    </cfRule>
  </conditionalFormatting>
  <conditionalFormatting sqref="JW116:JW119">
    <cfRule type="expression" dxfId="137" priority="172">
      <formula>KB116&gt;1</formula>
    </cfRule>
  </conditionalFormatting>
  <conditionalFormatting sqref="JW121:JW122">
    <cfRule type="expression" dxfId="136" priority="170">
      <formula>KB121&gt;1</formula>
    </cfRule>
  </conditionalFormatting>
  <conditionalFormatting sqref="JW124">
    <cfRule type="expression" dxfId="135" priority="167">
      <formula>KC124&gt;1</formula>
    </cfRule>
  </conditionalFormatting>
  <conditionalFormatting sqref="JW126">
    <cfRule type="expression" dxfId="134" priority="165">
      <formula>KC126&gt;1</formula>
    </cfRule>
  </conditionalFormatting>
  <conditionalFormatting sqref="JY107">
    <cfRule type="expression" dxfId="133" priority="162">
      <formula>$O$91&gt;1</formula>
    </cfRule>
  </conditionalFormatting>
  <conditionalFormatting sqref="JY108">
    <cfRule type="expression" dxfId="132" priority="154">
      <formula>$O$93&gt;1</formula>
    </cfRule>
  </conditionalFormatting>
  <conditionalFormatting sqref="JY109">
    <cfRule type="expression" dxfId="131" priority="153">
      <formula>$O$95&gt;1</formula>
    </cfRule>
  </conditionalFormatting>
  <conditionalFormatting sqref="JY110">
    <cfRule type="expression" dxfId="130" priority="152">
      <formula>$O$97&gt;1</formula>
    </cfRule>
  </conditionalFormatting>
  <conditionalFormatting sqref="JY111">
    <cfRule type="expression" dxfId="129" priority="151">
      <formula>$O$99&gt;1</formula>
    </cfRule>
  </conditionalFormatting>
  <conditionalFormatting sqref="JY112">
    <cfRule type="expression" dxfId="128" priority="150">
      <formula>$O$101&gt;1</formula>
    </cfRule>
  </conditionalFormatting>
  <conditionalFormatting sqref="JY113">
    <cfRule type="expression" dxfId="127" priority="149">
      <formula>$O$103&gt;1</formula>
    </cfRule>
  </conditionalFormatting>
  <conditionalFormatting sqref="JY114">
    <cfRule type="expression" dxfId="126" priority="148">
      <formula>$O$105&gt;1</formula>
    </cfRule>
  </conditionalFormatting>
  <conditionalFormatting sqref="JY116:JY119">
    <cfRule type="expression" dxfId="125" priority="175">
      <formula>KB111&gt;1</formula>
    </cfRule>
  </conditionalFormatting>
  <conditionalFormatting sqref="JY121:JY122">
    <cfRule type="expression" dxfId="124" priority="168">
      <formula>KB109&gt;1</formula>
    </cfRule>
  </conditionalFormatting>
  <conditionalFormatting sqref="JY124">
    <cfRule type="expression" dxfId="123" priority="166">
      <formula>KB107&gt;1</formula>
    </cfRule>
  </conditionalFormatting>
  <conditionalFormatting sqref="JY126">
    <cfRule type="expression" dxfId="122" priority="164">
      <formula>KB108&gt;1</formula>
    </cfRule>
  </conditionalFormatting>
  <conditionalFormatting sqref="KJ107">
    <cfRule type="expression" dxfId="118" priority="127">
      <formula>$O$90&gt;1</formula>
    </cfRule>
  </conditionalFormatting>
  <conditionalFormatting sqref="KJ108">
    <cfRule type="expression" dxfId="117" priority="125">
      <formula>$O$92&gt;1</formula>
    </cfRule>
  </conditionalFormatting>
  <conditionalFormatting sqref="KJ109">
    <cfRule type="expression" dxfId="116" priority="124">
      <formula>$O$94&gt;1</formula>
    </cfRule>
  </conditionalFormatting>
  <conditionalFormatting sqref="KJ110">
    <cfRule type="expression" dxfId="115" priority="123">
      <formula>$O$96&gt;1</formula>
    </cfRule>
  </conditionalFormatting>
  <conditionalFormatting sqref="KJ111">
    <cfRule type="expression" dxfId="114" priority="122">
      <formula>$O$98&gt;1</formula>
    </cfRule>
  </conditionalFormatting>
  <conditionalFormatting sqref="KJ112">
    <cfRule type="expression" dxfId="113" priority="121">
      <formula>$O$100&gt;1</formula>
    </cfRule>
  </conditionalFormatting>
  <conditionalFormatting sqref="KJ113">
    <cfRule type="expression" dxfId="112" priority="120">
      <formula>$O$102&gt;1</formula>
    </cfRule>
  </conditionalFormatting>
  <conditionalFormatting sqref="KJ114">
    <cfRule type="expression" dxfId="111" priority="119">
      <formula>$O$104&gt;1</formula>
    </cfRule>
  </conditionalFormatting>
  <conditionalFormatting sqref="KJ116:KJ119">
    <cfRule type="expression" dxfId="110" priority="136">
      <formula>KO116&gt;1</formula>
    </cfRule>
  </conditionalFormatting>
  <conditionalFormatting sqref="KJ121:KJ122">
    <cfRule type="expression" dxfId="109" priority="134">
      <formula>KO121&gt;1</formula>
    </cfRule>
  </conditionalFormatting>
  <conditionalFormatting sqref="KJ124">
    <cfRule type="expression" dxfId="108" priority="131">
      <formula>KP124&gt;1</formula>
    </cfRule>
  </conditionalFormatting>
  <conditionalFormatting sqref="KJ126">
    <cfRule type="expression" dxfId="107" priority="129">
      <formula>KP126&gt;1</formula>
    </cfRule>
  </conditionalFormatting>
  <conditionalFormatting sqref="KL107">
    <cfRule type="expression" dxfId="106" priority="126">
      <formula>$O$91&gt;1</formula>
    </cfRule>
  </conditionalFormatting>
  <conditionalFormatting sqref="KL108">
    <cfRule type="expression" dxfId="105" priority="118">
      <formula>$O$93&gt;1</formula>
    </cfRule>
  </conditionalFormatting>
  <conditionalFormatting sqref="KL109">
    <cfRule type="expression" dxfId="104" priority="117">
      <formula>$O$95&gt;1</formula>
    </cfRule>
  </conditionalFormatting>
  <conditionalFormatting sqref="KL110">
    <cfRule type="expression" dxfId="103" priority="116">
      <formula>$O$97&gt;1</formula>
    </cfRule>
  </conditionalFormatting>
  <conditionalFormatting sqref="KL111">
    <cfRule type="expression" dxfId="102" priority="115">
      <formula>$O$99&gt;1</formula>
    </cfRule>
  </conditionalFormatting>
  <conditionalFormatting sqref="KL112">
    <cfRule type="expression" dxfId="101" priority="114">
      <formula>$O$101&gt;1</formula>
    </cfRule>
  </conditionalFormatting>
  <conditionalFormatting sqref="KL113">
    <cfRule type="expression" dxfId="100" priority="113">
      <formula>$O$103&gt;1</formula>
    </cfRule>
  </conditionalFormatting>
  <conditionalFormatting sqref="KL114">
    <cfRule type="expression" dxfId="99" priority="112">
      <formula>$O$105&gt;1</formula>
    </cfRule>
  </conditionalFormatting>
  <conditionalFormatting sqref="KL116:KL119">
    <cfRule type="expression" dxfId="98" priority="139">
      <formula>KO111&gt;1</formula>
    </cfRule>
  </conditionalFormatting>
  <conditionalFormatting sqref="KL121:KL122">
    <cfRule type="expression" dxfId="97" priority="132">
      <formula>KO109&gt;1</formula>
    </cfRule>
  </conditionalFormatting>
  <conditionalFormatting sqref="KL124">
    <cfRule type="expression" dxfId="96" priority="130">
      <formula>KO107&gt;1</formula>
    </cfRule>
  </conditionalFormatting>
  <conditionalFormatting sqref="KL126">
    <cfRule type="expression" dxfId="95" priority="128">
      <formula>KO108&gt;1</formula>
    </cfRule>
  </conditionalFormatting>
  <conditionalFormatting sqref="KW107">
    <cfRule type="expression" dxfId="91" priority="91">
      <formula>$O$90&gt;1</formula>
    </cfRule>
  </conditionalFormatting>
  <conditionalFormatting sqref="KW108">
    <cfRule type="expression" dxfId="90" priority="89">
      <formula>$O$92&gt;1</formula>
    </cfRule>
  </conditionalFormatting>
  <conditionalFormatting sqref="KW109">
    <cfRule type="expression" dxfId="89" priority="88">
      <formula>$O$94&gt;1</formula>
    </cfRule>
  </conditionalFormatting>
  <conditionalFormatting sqref="KW110">
    <cfRule type="expression" dxfId="88" priority="87">
      <formula>$O$96&gt;1</formula>
    </cfRule>
  </conditionalFormatting>
  <conditionalFormatting sqref="KW111">
    <cfRule type="expression" dxfId="87" priority="86">
      <formula>$O$98&gt;1</formula>
    </cfRule>
  </conditionalFormatting>
  <conditionalFormatting sqref="KW112">
    <cfRule type="expression" dxfId="86" priority="85">
      <formula>$O$100&gt;1</formula>
    </cfRule>
  </conditionalFormatting>
  <conditionalFormatting sqref="KW113">
    <cfRule type="expression" dxfId="85" priority="84">
      <formula>$O$102&gt;1</formula>
    </cfRule>
  </conditionalFormatting>
  <conditionalFormatting sqref="KW114">
    <cfRule type="expression" dxfId="84" priority="83">
      <formula>$O$104&gt;1</formula>
    </cfRule>
  </conditionalFormatting>
  <conditionalFormatting sqref="KW116:KW119">
    <cfRule type="expression" dxfId="83" priority="100">
      <formula>LB116&gt;1</formula>
    </cfRule>
  </conditionalFormatting>
  <conditionalFormatting sqref="KW121:KW122">
    <cfRule type="expression" dxfId="82" priority="98">
      <formula>LB121&gt;1</formula>
    </cfRule>
  </conditionalFormatting>
  <conditionalFormatting sqref="KW124">
    <cfRule type="expression" dxfId="81" priority="95">
      <formula>LC124&gt;1</formula>
    </cfRule>
  </conditionalFormatting>
  <conditionalFormatting sqref="KW126">
    <cfRule type="expression" dxfId="80" priority="93">
      <formula>LC126&gt;1</formula>
    </cfRule>
  </conditionalFormatting>
  <conditionalFormatting sqref="KY107">
    <cfRule type="expression" dxfId="79" priority="90">
      <formula>$O$91&gt;1</formula>
    </cfRule>
  </conditionalFormatting>
  <conditionalFormatting sqref="KY108">
    <cfRule type="expression" dxfId="78" priority="82">
      <formula>$O$93&gt;1</formula>
    </cfRule>
  </conditionalFormatting>
  <conditionalFormatting sqref="KY109">
    <cfRule type="expression" dxfId="77" priority="81">
      <formula>$O$95&gt;1</formula>
    </cfRule>
  </conditionalFormatting>
  <conditionalFormatting sqref="KY110">
    <cfRule type="expression" dxfId="76" priority="80">
      <formula>$O$97&gt;1</formula>
    </cfRule>
  </conditionalFormatting>
  <conditionalFormatting sqref="KY111">
    <cfRule type="expression" dxfId="75" priority="79">
      <formula>$O$99&gt;1</formula>
    </cfRule>
  </conditionalFormatting>
  <conditionalFormatting sqref="KY112">
    <cfRule type="expression" dxfId="74" priority="78">
      <formula>$O$101&gt;1</formula>
    </cfRule>
  </conditionalFormatting>
  <conditionalFormatting sqref="KY113">
    <cfRule type="expression" dxfId="73" priority="77">
      <formula>$O$103&gt;1</formula>
    </cfRule>
  </conditionalFormatting>
  <conditionalFormatting sqref="KY114">
    <cfRule type="expression" dxfId="72" priority="76">
      <formula>$O$105&gt;1</formula>
    </cfRule>
  </conditionalFormatting>
  <conditionalFormatting sqref="KY116:KY119">
    <cfRule type="expression" dxfId="71" priority="103">
      <formula>LB111&gt;1</formula>
    </cfRule>
  </conditionalFormatting>
  <conditionalFormatting sqref="KY121:KY122">
    <cfRule type="expression" dxfId="70" priority="96">
      <formula>LB109&gt;1</formula>
    </cfRule>
  </conditionalFormatting>
  <conditionalFormatting sqref="KY124">
    <cfRule type="expression" dxfId="69" priority="94">
      <formula>LB107&gt;1</formula>
    </cfRule>
  </conditionalFormatting>
  <conditionalFormatting sqref="KY126">
    <cfRule type="expression" dxfId="68" priority="92">
      <formula>LB108&gt;1</formula>
    </cfRule>
  </conditionalFormatting>
  <conditionalFormatting sqref="LJ107">
    <cfRule type="expression" dxfId="64" priority="55">
      <formula>$O$90&gt;1</formula>
    </cfRule>
  </conditionalFormatting>
  <conditionalFormatting sqref="LJ108">
    <cfRule type="expression" dxfId="63" priority="53">
      <formula>$O$92&gt;1</formula>
    </cfRule>
  </conditionalFormatting>
  <conditionalFormatting sqref="LJ109">
    <cfRule type="expression" dxfId="62" priority="52">
      <formula>$O$94&gt;1</formula>
    </cfRule>
  </conditionalFormatting>
  <conditionalFormatting sqref="LJ110">
    <cfRule type="expression" dxfId="61" priority="51">
      <formula>$O$96&gt;1</formula>
    </cfRule>
  </conditionalFormatting>
  <conditionalFormatting sqref="LJ111">
    <cfRule type="expression" dxfId="60" priority="50">
      <formula>$O$98&gt;1</formula>
    </cfRule>
  </conditionalFormatting>
  <conditionalFormatting sqref="LJ112">
    <cfRule type="expression" dxfId="59" priority="49">
      <formula>$O$100&gt;1</formula>
    </cfRule>
  </conditionalFormatting>
  <conditionalFormatting sqref="LJ113">
    <cfRule type="expression" dxfId="58" priority="48">
      <formula>$O$102&gt;1</formula>
    </cfRule>
  </conditionalFormatting>
  <conditionalFormatting sqref="LJ114">
    <cfRule type="expression" dxfId="57" priority="47">
      <formula>$O$104&gt;1</formula>
    </cfRule>
  </conditionalFormatting>
  <conditionalFormatting sqref="LJ116:LJ119">
    <cfRule type="expression" dxfId="56" priority="64">
      <formula>LO116&gt;1</formula>
    </cfRule>
  </conditionalFormatting>
  <conditionalFormatting sqref="LJ121:LJ122">
    <cfRule type="expression" dxfId="55" priority="62">
      <formula>LO121&gt;1</formula>
    </cfRule>
  </conditionalFormatting>
  <conditionalFormatting sqref="LJ124">
    <cfRule type="expression" dxfId="54" priority="59">
      <formula>LP124&gt;1</formula>
    </cfRule>
  </conditionalFormatting>
  <conditionalFormatting sqref="LJ126">
    <cfRule type="expression" dxfId="53" priority="57">
      <formula>LP126&gt;1</formula>
    </cfRule>
  </conditionalFormatting>
  <conditionalFormatting sqref="LL107">
    <cfRule type="expression" dxfId="52" priority="54">
      <formula>$O$91&gt;1</formula>
    </cfRule>
  </conditionalFormatting>
  <conditionalFormatting sqref="LL108">
    <cfRule type="expression" dxfId="51" priority="46">
      <formula>$O$93&gt;1</formula>
    </cfRule>
  </conditionalFormatting>
  <conditionalFormatting sqref="LL109">
    <cfRule type="expression" dxfId="50" priority="45">
      <formula>$O$95&gt;1</formula>
    </cfRule>
  </conditionalFormatting>
  <conditionalFormatting sqref="LL110">
    <cfRule type="expression" dxfId="49" priority="44">
      <formula>$O$97&gt;1</formula>
    </cfRule>
  </conditionalFormatting>
  <conditionalFormatting sqref="LL111">
    <cfRule type="expression" dxfId="48" priority="43">
      <formula>$O$99&gt;1</formula>
    </cfRule>
  </conditionalFormatting>
  <conditionalFormatting sqref="LL112">
    <cfRule type="expression" dxfId="47" priority="42">
      <formula>$O$101&gt;1</formula>
    </cfRule>
  </conditionalFormatting>
  <conditionalFormatting sqref="LL113">
    <cfRule type="expression" dxfId="46" priority="41">
      <formula>$O$103&gt;1</formula>
    </cfRule>
  </conditionalFormatting>
  <conditionalFormatting sqref="LL114">
    <cfRule type="expression" dxfId="45" priority="40">
      <formula>$O$105&gt;1</formula>
    </cfRule>
  </conditionalFormatting>
  <conditionalFormatting sqref="LL116:LL119">
    <cfRule type="expression" dxfId="44" priority="67">
      <formula>LO111&gt;1</formula>
    </cfRule>
  </conditionalFormatting>
  <conditionalFormatting sqref="LL121:LL122">
    <cfRule type="expression" dxfId="43" priority="60">
      <formula>LO109&gt;1</formula>
    </cfRule>
  </conditionalFormatting>
  <conditionalFormatting sqref="LL124">
    <cfRule type="expression" dxfId="42" priority="58">
      <formula>LO107&gt;1</formula>
    </cfRule>
  </conditionalFormatting>
  <conditionalFormatting sqref="LL126">
    <cfRule type="expression" dxfId="41" priority="56">
      <formula>LO108&gt;1</formula>
    </cfRule>
  </conditionalFormatting>
  <conditionalFormatting sqref="LW107">
    <cfRule type="expression" dxfId="37" priority="19">
      <formula>$O$90&gt;1</formula>
    </cfRule>
  </conditionalFormatting>
  <conditionalFormatting sqref="LW108">
    <cfRule type="expression" dxfId="36" priority="17">
      <formula>$O$92&gt;1</formula>
    </cfRule>
  </conditionalFormatting>
  <conditionalFormatting sqref="LW109">
    <cfRule type="expression" dxfId="35" priority="16">
      <formula>$O$94&gt;1</formula>
    </cfRule>
  </conditionalFormatting>
  <conditionalFormatting sqref="LW110">
    <cfRule type="expression" dxfId="34" priority="15">
      <formula>$O$96&gt;1</formula>
    </cfRule>
  </conditionalFormatting>
  <conditionalFormatting sqref="LW111">
    <cfRule type="expression" dxfId="33" priority="14">
      <formula>$O$98&gt;1</formula>
    </cfRule>
  </conditionalFormatting>
  <conditionalFormatting sqref="LW112">
    <cfRule type="expression" dxfId="32" priority="13">
      <formula>$O$100&gt;1</formula>
    </cfRule>
  </conditionalFormatting>
  <conditionalFormatting sqref="LW113">
    <cfRule type="expression" dxfId="31" priority="12">
      <formula>$O$102&gt;1</formula>
    </cfRule>
  </conditionalFormatting>
  <conditionalFormatting sqref="LW114">
    <cfRule type="expression" dxfId="30" priority="11">
      <formula>$O$104&gt;1</formula>
    </cfRule>
  </conditionalFormatting>
  <conditionalFormatting sqref="LW116:LW119">
    <cfRule type="expression" dxfId="29" priority="28">
      <formula>MB116&gt;1</formula>
    </cfRule>
  </conditionalFormatting>
  <conditionalFormatting sqref="LW121:LW122">
    <cfRule type="expression" dxfId="28" priority="26">
      <formula>MB121&gt;1</formula>
    </cfRule>
  </conditionalFormatting>
  <conditionalFormatting sqref="LW124">
    <cfRule type="expression" dxfId="27" priority="23">
      <formula>MC124&gt;1</formula>
    </cfRule>
  </conditionalFormatting>
  <conditionalFormatting sqref="LW126">
    <cfRule type="expression" dxfId="26" priority="21">
      <formula>MC126&gt;1</formula>
    </cfRule>
  </conditionalFormatting>
  <conditionalFormatting sqref="LY107">
    <cfRule type="expression" dxfId="25" priority="18">
      <formula>$O$91&gt;1</formula>
    </cfRule>
  </conditionalFormatting>
  <conditionalFormatting sqref="LY108">
    <cfRule type="expression" dxfId="24" priority="10">
      <formula>$O$93&gt;1</formula>
    </cfRule>
  </conditionalFormatting>
  <conditionalFormatting sqref="LY109">
    <cfRule type="expression" dxfId="23" priority="9">
      <formula>$O$95&gt;1</formula>
    </cfRule>
  </conditionalFormatting>
  <conditionalFormatting sqref="LY110">
    <cfRule type="expression" dxfId="22" priority="8">
      <formula>$O$97&gt;1</formula>
    </cfRule>
  </conditionalFormatting>
  <conditionalFormatting sqref="LY111">
    <cfRule type="expression" dxfId="21" priority="7">
      <formula>$O$99&gt;1</formula>
    </cfRule>
  </conditionalFormatting>
  <conditionalFormatting sqref="LY112">
    <cfRule type="expression" dxfId="20" priority="6">
      <formula>$O$101&gt;1</formula>
    </cfRule>
  </conditionalFormatting>
  <conditionalFormatting sqref="LY113">
    <cfRule type="expression" dxfId="19" priority="5">
      <formula>$O$103&gt;1</formula>
    </cfRule>
  </conditionalFormatting>
  <conditionalFormatting sqref="LY114">
    <cfRule type="expression" dxfId="18" priority="4">
      <formula>$O$105&gt;1</formula>
    </cfRule>
  </conditionalFormatting>
  <conditionalFormatting sqref="LY116:LY119">
    <cfRule type="expression" dxfId="17" priority="31">
      <formula>MB111&gt;1</formula>
    </cfRule>
  </conditionalFormatting>
  <conditionalFormatting sqref="LY121:LY122">
    <cfRule type="expression" dxfId="16" priority="24">
      <formula>MB109&gt;1</formula>
    </cfRule>
  </conditionalFormatting>
  <conditionalFormatting sqref="LY124">
    <cfRule type="expression" dxfId="15" priority="22">
      <formula>MB107&gt;1</formula>
    </cfRule>
  </conditionalFormatting>
  <conditionalFormatting sqref="LY126">
    <cfRule type="expression" dxfId="14" priority="20">
      <formula>MB108&gt;1</formula>
    </cfRule>
  </conditionalFormatting>
  <dataValidations count="1">
    <dataValidation type="whole" allowBlank="1" showErrorMessage="1" errorTitle="ERROR" error="0 - 999 !" sqref="I116:I119 K116:K119 I107:I114 K107:K114 KV116:KV119 KV107:KV114 KX116:KX119 KX107:KX114 V116:V119 LI116:LI119 V107:V114 LI107:LI114 DI116:DI119 DI107:DI114 DK116:DK119 DK107:DK114 LK116:LK119 LK107:LK114 X116:X119 X107:X114 DV116:DV119 DV107:DV114 DX116:DX119 DX107:DX114 EI116:EI119 EI107:EI114 EK116:EK119 EK107:EK114 AI116:AI119 AI107:AI114 AK116:AK119 AK107:AK114 AV116:AV119 AV107:AV114 AX116:AX119 AX107:AX114 EV116:EV119 EV107:EV114 EX116:EX119 EX107:EX114 FI116:FI119 FI107:FI114 FK116:FK119 FK107:FK114 FV116:FV119 FV107:FV114 FX116:FX119 FX107:FX114 GI116:GI119 GI107:GI114 GK116:GK119 GK107:GK114 BI116:BI119 BI107:BI114 BK116:BK119 BK107:BK114 BV116:BV119 BV107:BV114 BX116:BX119 BX107:BX114 CI116:CI119 CI107:CI114 CK116:CK119 CK107:CK114 CV116:CV119 CV107:CV114 CX116:CX119 CX107:CX114 GV116:GV119 GV107:GV114 GX116:GX119 GX107:GX114 HI116:HI119 HI107:HI114 HK116:HK119 HK107:HK114 HV116:HV119 HV107:HV114 HX116:HX119 HX107:HX114 II116:II119 II107:II114 IK116:IK119 IK107:IK114 IV116:IV119 IV107:IV114 IX116:IX119 IX107:IX114 JI116:JI119 JI107:JI114 JK116:JK119 JK107:JK114 JV116:JV119 JV107:JV114 JX116:JX119 JX107:JX114 KI116:KI119 KI107:KI114 KK116:KK119 KK107:KK114 LV116:LV119 LV107:LV114 LX116:LX119 LX107:LX114" xr:uid="{BF18B2B8-40D6-4A6D-8E20-91493E61C21B}">
      <formula1>0</formula1>
      <formula2>999</formula2>
    </dataValidation>
  </dataValidations>
  <pageMargins left="0.7" right="0.7" top="0.78740157499999996" bottom="0.78740157499999996" header="0.3" footer="0.3"/>
  <pageSetup paperSize="9" orientation="portrait" horizontalDpi="4294967293" verticalDpi="0" r:id="rId1"/>
  <extLst>
    <ext xmlns:x14="http://schemas.microsoft.com/office/spreadsheetml/2009/9/main" uri="{78C0D931-6437-407d-A8EE-F0AAD7539E65}">
      <x14:conditionalFormattings>
        <x14:conditionalFormatting xmlns:xm="http://schemas.microsoft.com/office/excel/2006/main">
          <x14:cfRule type="expression" priority="2784" id="{0BCE65EF-07D9-4E0D-A4D4-96BBCA8982EF}">
            <xm:f>AND(PrSettings!$M$4&lt;&gt;"●",$F6=$G6)</xm:f>
            <x14:dxf>
              <font>
                <color theme="2" tint="-9.9948118533890809E-2"/>
              </font>
            </x14:dxf>
          </x14:cfRule>
          <xm:sqref>Q6:Q105</xm:sqref>
        </x14:conditionalFormatting>
        <x14:conditionalFormatting xmlns:xm="http://schemas.microsoft.com/office/excel/2006/main">
          <x14:cfRule type="expression" priority="902" id="{BE5A3EDE-31A2-4F46-AC10-7A4E78663014}">
            <xm:f>AND(P132+R132=Q132+S132,PrSettings!$M$4&lt;&gt;"●")</xm:f>
            <x14:dxf>
              <font>
                <color theme="2" tint="-0.24994659260841701"/>
              </font>
            </x14:dxf>
          </x14:cfRule>
          <xm:sqref>Q107:Q114 Q116:Q117 AD116:AD117 AQ116:AQ117 BD116:BD117 BQ116:BQ117 CD116:CD117 CQ116:CQ117 DD116:DD117 DQ116:DQ117 ED116:ED117 EQ116:EQ117 FD116:FD117 FQ116:FQ117 GD116:GD117 GQ116:GQ117 HD116:HD117 HQ116:HQ117 ID116:ID117 IQ116:IQ117 JD116:JD117 JQ116:JQ117 KD116:KD117 KQ116:KQ117 LD116:LD117 LQ116:LQ117 MD116:MD117</xm:sqref>
        </x14:conditionalFormatting>
        <x14:conditionalFormatting xmlns:xm="http://schemas.microsoft.com/office/excel/2006/main">
          <x14:cfRule type="expression" priority="2823" id="{A726CD19-BBB0-4AF7-8933-E76AF725B257}">
            <xm:f>AND(#REF!+#REF!=#REF!+#REF!,PrSettings!$M$4&lt;&gt;"●")</xm:f>
            <x14:dxf>
              <font>
                <color theme="2" tint="-0.24994659260841701"/>
              </font>
            </x14:dxf>
          </x14:cfRule>
          <xm:sqref>Q118:Q119 AD118:AD119 AQ118:AQ119 BD118:BD119 BQ118:BQ119 CD118:CD119 CQ118:CQ119 DD118:DD119 DQ118:DQ119 ED118:ED119 EQ118:EQ119 FD118:FD119 FQ118:FQ119 GD118:GD119 GQ118:GQ119 HD118:HD119 HQ118:HQ119 ID118:ID119 IQ118:IQ119 JD118:JD119 JQ118:JQ119 KD118:KD119 KQ118:KQ119 LD118:LD119 LQ118:LQ119 MD118:MD119</xm:sqref>
        </x14:conditionalFormatting>
        <x14:conditionalFormatting xmlns:xm="http://schemas.microsoft.com/office/excel/2006/main">
          <x14:cfRule type="expression" priority="900" id="{5BF7CF6E-5989-4D67-95A9-99A7263AD2C5}">
            <xm:f>AND(K132+L132=M132+N132,PrSettings!$M$4&lt;&gt;"●")</xm:f>
            <x14:dxf>
              <font>
                <color theme="2" tint="-0.24994659260841701"/>
              </font>
            </x14:dxf>
          </x14:cfRule>
          <xm:sqref>Q121:Q122</xm:sqref>
        </x14:conditionalFormatting>
        <x14:conditionalFormatting xmlns:xm="http://schemas.microsoft.com/office/excel/2006/main">
          <x14:cfRule type="expression" priority="1695" id="{DC008037-2942-4B97-B72A-2C5CAAC5C017}">
            <xm:f>AND(PrSettings!$M$4&lt;&gt;"●",$F6=$G6)</xm:f>
            <x14:dxf>
              <font>
                <color theme="2" tint="-9.9948118533890809E-2"/>
              </font>
            </x14:dxf>
          </x14:cfRule>
          <xm:sqref>AD6:AD106</xm:sqref>
        </x14:conditionalFormatting>
        <x14:conditionalFormatting xmlns:xm="http://schemas.microsoft.com/office/excel/2006/main">
          <x14:cfRule type="expression" priority="867" id="{ABB000C0-A7B6-42A1-AD7A-2252CD8C5147}">
            <xm:f>AND(AC132+AE132=AD132+AF132,PrSettings!$M$4&lt;&gt;"●")</xm:f>
            <x14:dxf>
              <font>
                <color theme="2" tint="-0.24994659260841701"/>
              </font>
            </x14:dxf>
          </x14:cfRule>
          <xm:sqref>AD107:AD114</xm:sqref>
        </x14:conditionalFormatting>
        <x14:conditionalFormatting xmlns:xm="http://schemas.microsoft.com/office/excel/2006/main">
          <x14:cfRule type="expression" priority="865" id="{C7D805D6-5D9F-4E37-B5D8-ACD11EB6D009}">
            <xm:f>AND(X132+Y132=Z132+AA132,PrSettings!$M$4&lt;&gt;"●")</xm:f>
            <x14:dxf>
              <font>
                <color theme="2" tint="-0.24994659260841701"/>
              </font>
            </x14:dxf>
          </x14:cfRule>
          <xm:sqref>AD121:AD122</xm:sqref>
        </x14:conditionalFormatting>
        <x14:conditionalFormatting xmlns:xm="http://schemas.microsoft.com/office/excel/2006/main">
          <x14:cfRule type="expression" priority="864" id="{6386CEB9-35D3-40BC-80E9-C670251C2F93}">
            <xm:f>AND(PrSettings!$M$4&lt;&gt;"●",$F6=$G6)</xm:f>
            <x14:dxf>
              <font>
                <color theme="2" tint="-9.9948118533890809E-2"/>
              </font>
            </x14:dxf>
          </x14:cfRule>
          <xm:sqref>AQ6:AQ106</xm:sqref>
        </x14:conditionalFormatting>
        <x14:conditionalFormatting xmlns:xm="http://schemas.microsoft.com/office/excel/2006/main">
          <x14:cfRule type="expression" priority="831" id="{9F747B12-3E04-4D99-B116-4EF9F70BF077}">
            <xm:f>AND(AP132+AR132=AQ132+AS132,PrSettings!$M$4&lt;&gt;"●")</xm:f>
            <x14:dxf>
              <font>
                <color theme="2" tint="-0.24994659260841701"/>
              </font>
            </x14:dxf>
          </x14:cfRule>
          <xm:sqref>AQ107:AQ114</xm:sqref>
        </x14:conditionalFormatting>
        <x14:conditionalFormatting xmlns:xm="http://schemas.microsoft.com/office/excel/2006/main">
          <x14:cfRule type="expression" priority="829" id="{84BE0A55-4D2C-41B8-99B5-DF36C15584B1}">
            <xm:f>AND(AK132+AL132=AM132+AN132,PrSettings!$M$4&lt;&gt;"●")</xm:f>
            <x14:dxf>
              <font>
                <color theme="2" tint="-0.24994659260841701"/>
              </font>
            </x14:dxf>
          </x14:cfRule>
          <xm:sqref>AQ121:AQ122</xm:sqref>
        </x14:conditionalFormatting>
        <x14:conditionalFormatting xmlns:xm="http://schemas.microsoft.com/office/excel/2006/main">
          <x14:cfRule type="expression" priority="828" id="{CC7B747B-8B6B-413E-AF9F-D9E3D25A565F}">
            <xm:f>AND(PrSettings!$M$4&lt;&gt;"●",$F6=$G6)</xm:f>
            <x14:dxf>
              <font>
                <color theme="2" tint="-9.9948118533890809E-2"/>
              </font>
            </x14:dxf>
          </x14:cfRule>
          <xm:sqref>BD6:BD106</xm:sqref>
        </x14:conditionalFormatting>
        <x14:conditionalFormatting xmlns:xm="http://schemas.microsoft.com/office/excel/2006/main">
          <x14:cfRule type="expression" priority="795" id="{84905BB1-CEBA-4AA2-9AD8-5240B5E90E4D}">
            <xm:f>AND(BC132+BE132=BD132+BF132,PrSettings!$M$4&lt;&gt;"●")</xm:f>
            <x14:dxf>
              <font>
                <color theme="2" tint="-0.24994659260841701"/>
              </font>
            </x14:dxf>
          </x14:cfRule>
          <xm:sqref>BD107:BD114</xm:sqref>
        </x14:conditionalFormatting>
        <x14:conditionalFormatting xmlns:xm="http://schemas.microsoft.com/office/excel/2006/main">
          <x14:cfRule type="expression" priority="793" id="{129DCA52-5D3C-4DB5-ADE1-039A747675B2}">
            <xm:f>AND(AX132+AY132=AZ132+BA132,PrSettings!$M$4&lt;&gt;"●")</xm:f>
            <x14:dxf>
              <font>
                <color theme="2" tint="-0.24994659260841701"/>
              </font>
            </x14:dxf>
          </x14:cfRule>
          <xm:sqref>BD121:BD122</xm:sqref>
        </x14:conditionalFormatting>
        <x14:conditionalFormatting xmlns:xm="http://schemas.microsoft.com/office/excel/2006/main">
          <x14:cfRule type="expression" priority="792" id="{DC513EA3-2AB3-4F1B-BFE5-B6A9DA5E8F68}">
            <xm:f>AND(PrSettings!$M$4&lt;&gt;"●",$F6=$G6)</xm:f>
            <x14:dxf>
              <font>
                <color theme="2" tint="-9.9948118533890809E-2"/>
              </font>
            </x14:dxf>
          </x14:cfRule>
          <xm:sqref>BQ6:BQ106</xm:sqref>
        </x14:conditionalFormatting>
        <x14:conditionalFormatting xmlns:xm="http://schemas.microsoft.com/office/excel/2006/main">
          <x14:cfRule type="expression" priority="759" id="{AEF28E4B-8F33-42B4-AD15-D5816C2F3A8B}">
            <xm:f>AND(BP132+BR132=BQ132+BS132,PrSettings!$M$4&lt;&gt;"●")</xm:f>
            <x14:dxf>
              <font>
                <color theme="2" tint="-0.24994659260841701"/>
              </font>
            </x14:dxf>
          </x14:cfRule>
          <xm:sqref>BQ107:BQ114</xm:sqref>
        </x14:conditionalFormatting>
        <x14:conditionalFormatting xmlns:xm="http://schemas.microsoft.com/office/excel/2006/main">
          <x14:cfRule type="expression" priority="757" id="{E8C6BD20-5C22-44D5-9D2B-60C30394FB3E}">
            <xm:f>AND(BK132+BL132=BM132+BN132,PrSettings!$M$4&lt;&gt;"●")</xm:f>
            <x14:dxf>
              <font>
                <color theme="2" tint="-0.24994659260841701"/>
              </font>
            </x14:dxf>
          </x14:cfRule>
          <xm:sqref>BQ121:BQ122</xm:sqref>
        </x14:conditionalFormatting>
        <x14:conditionalFormatting xmlns:xm="http://schemas.microsoft.com/office/excel/2006/main">
          <x14:cfRule type="expression" priority="756" id="{80C62963-B4F2-4258-8E7B-876CB6C672E5}">
            <xm:f>AND(PrSettings!$M$4&lt;&gt;"●",$F6=$G6)</xm:f>
            <x14:dxf>
              <font>
                <color theme="2" tint="-9.9948118533890809E-2"/>
              </font>
            </x14:dxf>
          </x14:cfRule>
          <xm:sqref>CD6:CD106</xm:sqref>
        </x14:conditionalFormatting>
        <x14:conditionalFormatting xmlns:xm="http://schemas.microsoft.com/office/excel/2006/main">
          <x14:cfRule type="expression" priority="723" id="{0F465DE6-751B-41A8-95E2-6737370644A2}">
            <xm:f>AND(CC132+CE132=CD132+CF132,PrSettings!$M$4&lt;&gt;"●")</xm:f>
            <x14:dxf>
              <font>
                <color theme="2" tint="-0.24994659260841701"/>
              </font>
            </x14:dxf>
          </x14:cfRule>
          <xm:sqref>CD107:CD114</xm:sqref>
        </x14:conditionalFormatting>
        <x14:conditionalFormatting xmlns:xm="http://schemas.microsoft.com/office/excel/2006/main">
          <x14:cfRule type="expression" priority="721" id="{0947EAFD-5828-4738-80BC-687486126287}">
            <xm:f>AND(BX132+BY132=BZ132+CA132,PrSettings!$M$4&lt;&gt;"●")</xm:f>
            <x14:dxf>
              <font>
                <color theme="2" tint="-0.24994659260841701"/>
              </font>
            </x14:dxf>
          </x14:cfRule>
          <xm:sqref>CD121:CD122</xm:sqref>
        </x14:conditionalFormatting>
        <x14:conditionalFormatting xmlns:xm="http://schemas.microsoft.com/office/excel/2006/main">
          <x14:cfRule type="expression" priority="720" id="{16D7286F-5266-4154-8598-77EEF3835A89}">
            <xm:f>AND(PrSettings!$M$4&lt;&gt;"●",$F6=$G6)</xm:f>
            <x14:dxf>
              <font>
                <color theme="2" tint="-9.9948118533890809E-2"/>
              </font>
            </x14:dxf>
          </x14:cfRule>
          <xm:sqref>CQ6:CQ106</xm:sqref>
        </x14:conditionalFormatting>
        <x14:conditionalFormatting xmlns:xm="http://schemas.microsoft.com/office/excel/2006/main">
          <x14:cfRule type="expression" priority="687" id="{E0B0E1D6-905E-4DFA-BE0E-B02A03B26DD7}">
            <xm:f>AND(CP132+CR132=CQ132+CS132,PrSettings!$M$4&lt;&gt;"●")</xm:f>
            <x14:dxf>
              <font>
                <color theme="2" tint="-0.24994659260841701"/>
              </font>
            </x14:dxf>
          </x14:cfRule>
          <xm:sqref>CQ107:CQ114</xm:sqref>
        </x14:conditionalFormatting>
        <x14:conditionalFormatting xmlns:xm="http://schemas.microsoft.com/office/excel/2006/main">
          <x14:cfRule type="expression" priority="685" id="{947762BE-2CDC-4A93-9A95-E5A963316163}">
            <xm:f>AND(CK132+CL132=CM132+CN132,PrSettings!$M$4&lt;&gt;"●")</xm:f>
            <x14:dxf>
              <font>
                <color theme="2" tint="-0.24994659260841701"/>
              </font>
            </x14:dxf>
          </x14:cfRule>
          <xm:sqref>CQ121:CQ122</xm:sqref>
        </x14:conditionalFormatting>
        <x14:conditionalFormatting xmlns:xm="http://schemas.microsoft.com/office/excel/2006/main">
          <x14:cfRule type="expression" priority="684" id="{4B4AB705-4E58-4701-9DA6-8ADED126A0FB}">
            <xm:f>AND(PrSettings!$M$4&lt;&gt;"●",$F6=$G6)</xm:f>
            <x14:dxf>
              <font>
                <color theme="2" tint="-9.9948118533890809E-2"/>
              </font>
            </x14:dxf>
          </x14:cfRule>
          <xm:sqref>DD6:DD106</xm:sqref>
        </x14:conditionalFormatting>
        <x14:conditionalFormatting xmlns:xm="http://schemas.microsoft.com/office/excel/2006/main">
          <x14:cfRule type="expression" priority="651" id="{7F44D3C9-B003-4B77-A71F-F960661D8A19}">
            <xm:f>AND(DC132+DE132=DD132+DF132,PrSettings!$M$4&lt;&gt;"●")</xm:f>
            <x14:dxf>
              <font>
                <color theme="2" tint="-0.24994659260841701"/>
              </font>
            </x14:dxf>
          </x14:cfRule>
          <xm:sqref>DD107:DD114</xm:sqref>
        </x14:conditionalFormatting>
        <x14:conditionalFormatting xmlns:xm="http://schemas.microsoft.com/office/excel/2006/main">
          <x14:cfRule type="expression" priority="649" id="{DFBF5E82-B714-4C6B-A11F-3F7BB06CE0F4}">
            <xm:f>AND(CX132+CY132=CZ132+DA132,PrSettings!$M$4&lt;&gt;"●")</xm:f>
            <x14:dxf>
              <font>
                <color theme="2" tint="-0.24994659260841701"/>
              </font>
            </x14:dxf>
          </x14:cfRule>
          <xm:sqref>DD121:DD122</xm:sqref>
        </x14:conditionalFormatting>
        <x14:conditionalFormatting xmlns:xm="http://schemas.microsoft.com/office/excel/2006/main">
          <x14:cfRule type="expression" priority="648" id="{62CC7872-4397-4884-B1BF-7FA0364F3C87}">
            <xm:f>AND(PrSettings!$M$4&lt;&gt;"●",$F6=$G6)</xm:f>
            <x14:dxf>
              <font>
                <color theme="2" tint="-9.9948118533890809E-2"/>
              </font>
            </x14:dxf>
          </x14:cfRule>
          <xm:sqref>DQ6:DQ106</xm:sqref>
        </x14:conditionalFormatting>
        <x14:conditionalFormatting xmlns:xm="http://schemas.microsoft.com/office/excel/2006/main">
          <x14:cfRule type="expression" priority="615" id="{409F915B-0A19-4C02-8471-B2B2096F4376}">
            <xm:f>AND(DP132+DR132=DQ132+DS132,PrSettings!$M$4&lt;&gt;"●")</xm:f>
            <x14:dxf>
              <font>
                <color theme="2" tint="-0.24994659260841701"/>
              </font>
            </x14:dxf>
          </x14:cfRule>
          <xm:sqref>DQ107:DQ114</xm:sqref>
        </x14:conditionalFormatting>
        <x14:conditionalFormatting xmlns:xm="http://schemas.microsoft.com/office/excel/2006/main">
          <x14:cfRule type="expression" priority="613" id="{C65E33BB-9A75-4DEA-85D7-21BF67122A48}">
            <xm:f>AND(DK132+DL132=DM132+DN132,PrSettings!$M$4&lt;&gt;"●")</xm:f>
            <x14:dxf>
              <font>
                <color theme="2" tint="-0.24994659260841701"/>
              </font>
            </x14:dxf>
          </x14:cfRule>
          <xm:sqref>DQ121:DQ122</xm:sqref>
        </x14:conditionalFormatting>
        <x14:conditionalFormatting xmlns:xm="http://schemas.microsoft.com/office/excel/2006/main">
          <x14:cfRule type="expression" priority="612" id="{9CA8AAF2-4130-40C2-9B62-E2B174EA7FEB}">
            <xm:f>AND(PrSettings!$M$4&lt;&gt;"●",$F6=$G6)</xm:f>
            <x14:dxf>
              <font>
                <color theme="2" tint="-9.9948118533890809E-2"/>
              </font>
            </x14:dxf>
          </x14:cfRule>
          <xm:sqref>ED6:ED106</xm:sqref>
        </x14:conditionalFormatting>
        <x14:conditionalFormatting xmlns:xm="http://schemas.microsoft.com/office/excel/2006/main">
          <x14:cfRule type="expression" priority="579" id="{954524F0-9900-4915-9816-7B18D388C68F}">
            <xm:f>AND(EC132+EE132=ED132+EF132,PrSettings!$M$4&lt;&gt;"●")</xm:f>
            <x14:dxf>
              <font>
                <color theme="2" tint="-0.24994659260841701"/>
              </font>
            </x14:dxf>
          </x14:cfRule>
          <xm:sqref>ED107:ED114</xm:sqref>
        </x14:conditionalFormatting>
        <x14:conditionalFormatting xmlns:xm="http://schemas.microsoft.com/office/excel/2006/main">
          <x14:cfRule type="expression" priority="577" id="{9EF99829-0185-4992-A793-0FD7C8BD263A}">
            <xm:f>AND(DX132+DY132=DZ132+EA132,PrSettings!$M$4&lt;&gt;"●")</xm:f>
            <x14:dxf>
              <font>
                <color theme="2" tint="-0.24994659260841701"/>
              </font>
            </x14:dxf>
          </x14:cfRule>
          <xm:sqref>ED121:ED122</xm:sqref>
        </x14:conditionalFormatting>
        <x14:conditionalFormatting xmlns:xm="http://schemas.microsoft.com/office/excel/2006/main">
          <x14:cfRule type="expression" priority="576" id="{169EEBFC-2D15-475E-8FA7-F46FCF948197}">
            <xm:f>AND(PrSettings!$M$4&lt;&gt;"●",$F6=$G6)</xm:f>
            <x14:dxf>
              <font>
                <color theme="2" tint="-9.9948118533890809E-2"/>
              </font>
            </x14:dxf>
          </x14:cfRule>
          <xm:sqref>EQ6:EQ106</xm:sqref>
        </x14:conditionalFormatting>
        <x14:conditionalFormatting xmlns:xm="http://schemas.microsoft.com/office/excel/2006/main">
          <x14:cfRule type="expression" priority="543" id="{0C17ED75-7C72-49DD-8F5A-E33ED8204B29}">
            <xm:f>AND(EP132+ER132=EQ132+ES132,PrSettings!$M$4&lt;&gt;"●")</xm:f>
            <x14:dxf>
              <font>
                <color theme="2" tint="-0.24994659260841701"/>
              </font>
            </x14:dxf>
          </x14:cfRule>
          <xm:sqref>EQ107:EQ114</xm:sqref>
        </x14:conditionalFormatting>
        <x14:conditionalFormatting xmlns:xm="http://schemas.microsoft.com/office/excel/2006/main">
          <x14:cfRule type="expression" priority="541" id="{89D2F6DB-CD36-4D0E-9F37-B3C8603B9522}">
            <xm:f>AND(EK132+EL132=EM132+EN132,PrSettings!$M$4&lt;&gt;"●")</xm:f>
            <x14:dxf>
              <font>
                <color theme="2" tint="-0.24994659260841701"/>
              </font>
            </x14:dxf>
          </x14:cfRule>
          <xm:sqref>EQ121:EQ122</xm:sqref>
        </x14:conditionalFormatting>
        <x14:conditionalFormatting xmlns:xm="http://schemas.microsoft.com/office/excel/2006/main">
          <x14:cfRule type="expression" priority="540" id="{356CE607-994A-45D0-A537-9A316A1A2EB8}">
            <xm:f>AND(PrSettings!$M$4&lt;&gt;"●",$F6=$G6)</xm:f>
            <x14:dxf>
              <font>
                <color theme="2" tint="-9.9948118533890809E-2"/>
              </font>
            </x14:dxf>
          </x14:cfRule>
          <xm:sqref>FD6:FD106</xm:sqref>
        </x14:conditionalFormatting>
        <x14:conditionalFormatting xmlns:xm="http://schemas.microsoft.com/office/excel/2006/main">
          <x14:cfRule type="expression" priority="507" id="{E5069E73-68E9-455C-B375-A2F08943BC56}">
            <xm:f>AND(FC132+FE132=FD132+FF132,PrSettings!$M$4&lt;&gt;"●")</xm:f>
            <x14:dxf>
              <font>
                <color theme="2" tint="-0.24994659260841701"/>
              </font>
            </x14:dxf>
          </x14:cfRule>
          <xm:sqref>FD107:FD114</xm:sqref>
        </x14:conditionalFormatting>
        <x14:conditionalFormatting xmlns:xm="http://schemas.microsoft.com/office/excel/2006/main">
          <x14:cfRule type="expression" priority="505" id="{E1AFAC18-35A7-4281-817E-25C2A1C551C8}">
            <xm:f>AND(EX132+EY132=EZ132+FA132,PrSettings!$M$4&lt;&gt;"●")</xm:f>
            <x14:dxf>
              <font>
                <color theme="2" tint="-0.24994659260841701"/>
              </font>
            </x14:dxf>
          </x14:cfRule>
          <xm:sqref>FD121:FD122</xm:sqref>
        </x14:conditionalFormatting>
        <x14:conditionalFormatting xmlns:xm="http://schemas.microsoft.com/office/excel/2006/main">
          <x14:cfRule type="expression" priority="504" id="{A897BCE5-415A-41EE-8128-01D89437D098}">
            <xm:f>AND(PrSettings!$M$4&lt;&gt;"●",$F6=$G6)</xm:f>
            <x14:dxf>
              <font>
                <color theme="2" tint="-9.9948118533890809E-2"/>
              </font>
            </x14:dxf>
          </x14:cfRule>
          <xm:sqref>FQ6:FQ106</xm:sqref>
        </x14:conditionalFormatting>
        <x14:conditionalFormatting xmlns:xm="http://schemas.microsoft.com/office/excel/2006/main">
          <x14:cfRule type="expression" priority="471" id="{EDFB9720-8754-4D54-9377-275ED19A4F32}">
            <xm:f>AND(FP132+FR132=FQ132+FS132,PrSettings!$M$4&lt;&gt;"●")</xm:f>
            <x14:dxf>
              <font>
                <color theme="2" tint="-0.24994659260841701"/>
              </font>
            </x14:dxf>
          </x14:cfRule>
          <xm:sqref>FQ107:FQ114</xm:sqref>
        </x14:conditionalFormatting>
        <x14:conditionalFormatting xmlns:xm="http://schemas.microsoft.com/office/excel/2006/main">
          <x14:cfRule type="expression" priority="469" id="{FD85BD16-3EAA-4168-9296-F63797657CA6}">
            <xm:f>AND(FK132+FL132=FM132+FN132,PrSettings!$M$4&lt;&gt;"●")</xm:f>
            <x14:dxf>
              <font>
                <color theme="2" tint="-0.24994659260841701"/>
              </font>
            </x14:dxf>
          </x14:cfRule>
          <xm:sqref>FQ121:FQ122</xm:sqref>
        </x14:conditionalFormatting>
        <x14:conditionalFormatting xmlns:xm="http://schemas.microsoft.com/office/excel/2006/main">
          <x14:cfRule type="expression" priority="468" id="{BA4B72F9-5990-4D02-9C9B-AB0BE0E1D4BA}">
            <xm:f>AND(PrSettings!$M$4&lt;&gt;"●",$F6=$G6)</xm:f>
            <x14:dxf>
              <font>
                <color theme="2" tint="-9.9948118533890809E-2"/>
              </font>
            </x14:dxf>
          </x14:cfRule>
          <xm:sqref>GD6:GD106</xm:sqref>
        </x14:conditionalFormatting>
        <x14:conditionalFormatting xmlns:xm="http://schemas.microsoft.com/office/excel/2006/main">
          <x14:cfRule type="expression" priority="435" id="{2D1D3607-93C5-4ED7-81D4-D5AAE8B64BB1}">
            <xm:f>AND(GC132+GE132=GD132+GF132,PrSettings!$M$4&lt;&gt;"●")</xm:f>
            <x14:dxf>
              <font>
                <color theme="2" tint="-0.24994659260841701"/>
              </font>
            </x14:dxf>
          </x14:cfRule>
          <xm:sqref>GD107:GD114</xm:sqref>
        </x14:conditionalFormatting>
        <x14:conditionalFormatting xmlns:xm="http://schemas.microsoft.com/office/excel/2006/main">
          <x14:cfRule type="expression" priority="433" id="{AA714486-F096-41CE-8DF3-11B9907F0765}">
            <xm:f>AND(FX132+FY132=FZ132+GA132,PrSettings!$M$4&lt;&gt;"●")</xm:f>
            <x14:dxf>
              <font>
                <color theme="2" tint="-0.24994659260841701"/>
              </font>
            </x14:dxf>
          </x14:cfRule>
          <xm:sqref>GD121:GD122</xm:sqref>
        </x14:conditionalFormatting>
        <x14:conditionalFormatting xmlns:xm="http://schemas.microsoft.com/office/excel/2006/main">
          <x14:cfRule type="expression" priority="432" id="{9362C078-1C0B-46C8-94DB-AE62C30A49AA}">
            <xm:f>AND(PrSettings!$M$4&lt;&gt;"●",$F6=$G6)</xm:f>
            <x14:dxf>
              <font>
                <color theme="2" tint="-9.9948118533890809E-2"/>
              </font>
            </x14:dxf>
          </x14:cfRule>
          <xm:sqref>GQ6:GQ106</xm:sqref>
        </x14:conditionalFormatting>
        <x14:conditionalFormatting xmlns:xm="http://schemas.microsoft.com/office/excel/2006/main">
          <x14:cfRule type="expression" priority="399" id="{458E5E6A-A41F-4E94-99FD-107BE9529F79}">
            <xm:f>AND(GP132+GR132=GQ132+GS132,PrSettings!$M$4&lt;&gt;"●")</xm:f>
            <x14:dxf>
              <font>
                <color theme="2" tint="-0.24994659260841701"/>
              </font>
            </x14:dxf>
          </x14:cfRule>
          <xm:sqref>GQ107:GQ114</xm:sqref>
        </x14:conditionalFormatting>
        <x14:conditionalFormatting xmlns:xm="http://schemas.microsoft.com/office/excel/2006/main">
          <x14:cfRule type="expression" priority="397" id="{70E882F1-0818-4BA0-84FD-02065D45F90A}">
            <xm:f>AND(GK132+GL132=GM132+GN132,PrSettings!$M$4&lt;&gt;"●")</xm:f>
            <x14:dxf>
              <font>
                <color theme="2" tint="-0.24994659260841701"/>
              </font>
            </x14:dxf>
          </x14:cfRule>
          <xm:sqref>GQ121:GQ122</xm:sqref>
        </x14:conditionalFormatting>
        <x14:conditionalFormatting xmlns:xm="http://schemas.microsoft.com/office/excel/2006/main">
          <x14:cfRule type="expression" priority="396" id="{84D7D907-8752-490B-B5AB-3BBBFFBEB95D}">
            <xm:f>AND(PrSettings!$M$4&lt;&gt;"●",$F6=$G6)</xm:f>
            <x14:dxf>
              <font>
                <color theme="2" tint="-9.9948118533890809E-2"/>
              </font>
            </x14:dxf>
          </x14:cfRule>
          <xm:sqref>HD6:HD106</xm:sqref>
        </x14:conditionalFormatting>
        <x14:conditionalFormatting xmlns:xm="http://schemas.microsoft.com/office/excel/2006/main">
          <x14:cfRule type="expression" priority="363" id="{6729A4D1-0470-4D67-805D-F79638842C0D}">
            <xm:f>AND(HC132+HE132=HD132+HF132,PrSettings!$M$4&lt;&gt;"●")</xm:f>
            <x14:dxf>
              <font>
                <color theme="2" tint="-0.24994659260841701"/>
              </font>
            </x14:dxf>
          </x14:cfRule>
          <xm:sqref>HD107:HD114</xm:sqref>
        </x14:conditionalFormatting>
        <x14:conditionalFormatting xmlns:xm="http://schemas.microsoft.com/office/excel/2006/main">
          <x14:cfRule type="expression" priority="361" id="{73FAD1F3-4803-4A7C-B8F9-4CA0AEF2E91E}">
            <xm:f>AND(GX132+GY132=GZ132+HA132,PrSettings!$M$4&lt;&gt;"●")</xm:f>
            <x14:dxf>
              <font>
                <color theme="2" tint="-0.24994659260841701"/>
              </font>
            </x14:dxf>
          </x14:cfRule>
          <xm:sqref>HD121:HD122</xm:sqref>
        </x14:conditionalFormatting>
        <x14:conditionalFormatting xmlns:xm="http://schemas.microsoft.com/office/excel/2006/main">
          <x14:cfRule type="expression" priority="360" id="{98BB97AE-8A18-4FB0-AA06-C297448042C3}">
            <xm:f>AND(PrSettings!$M$4&lt;&gt;"●",$F6=$G6)</xm:f>
            <x14:dxf>
              <font>
                <color theme="2" tint="-9.9948118533890809E-2"/>
              </font>
            </x14:dxf>
          </x14:cfRule>
          <xm:sqref>HQ6:HQ106</xm:sqref>
        </x14:conditionalFormatting>
        <x14:conditionalFormatting xmlns:xm="http://schemas.microsoft.com/office/excel/2006/main">
          <x14:cfRule type="expression" priority="327" id="{4FB0F4D4-EAC4-4310-AA7C-BF847F8591AB}">
            <xm:f>AND(HP132+HR132=HQ132+HS132,PrSettings!$M$4&lt;&gt;"●")</xm:f>
            <x14:dxf>
              <font>
                <color theme="2" tint="-0.24994659260841701"/>
              </font>
            </x14:dxf>
          </x14:cfRule>
          <xm:sqref>HQ107:HQ114</xm:sqref>
        </x14:conditionalFormatting>
        <x14:conditionalFormatting xmlns:xm="http://schemas.microsoft.com/office/excel/2006/main">
          <x14:cfRule type="expression" priority="325" id="{6958D494-ED9B-4E99-B1DA-D972E3D7ECE8}">
            <xm:f>AND(HK132+HL132=HM132+HN132,PrSettings!$M$4&lt;&gt;"●")</xm:f>
            <x14:dxf>
              <font>
                <color theme="2" tint="-0.24994659260841701"/>
              </font>
            </x14:dxf>
          </x14:cfRule>
          <xm:sqref>HQ121:HQ122</xm:sqref>
        </x14:conditionalFormatting>
        <x14:conditionalFormatting xmlns:xm="http://schemas.microsoft.com/office/excel/2006/main">
          <x14:cfRule type="expression" priority="324" id="{64C5165C-A843-4372-B80A-B19B57C36E48}">
            <xm:f>AND(PrSettings!$M$4&lt;&gt;"●",$F6=$G6)</xm:f>
            <x14:dxf>
              <font>
                <color theme="2" tint="-9.9948118533890809E-2"/>
              </font>
            </x14:dxf>
          </x14:cfRule>
          <xm:sqref>ID6:ID106</xm:sqref>
        </x14:conditionalFormatting>
        <x14:conditionalFormatting xmlns:xm="http://schemas.microsoft.com/office/excel/2006/main">
          <x14:cfRule type="expression" priority="291" id="{D8814237-2BDD-4E0F-BD53-DA54CE207058}">
            <xm:f>AND(IC132+IE132=ID132+IF132,PrSettings!$M$4&lt;&gt;"●")</xm:f>
            <x14:dxf>
              <font>
                <color theme="2" tint="-0.24994659260841701"/>
              </font>
            </x14:dxf>
          </x14:cfRule>
          <xm:sqref>ID107:ID114</xm:sqref>
        </x14:conditionalFormatting>
        <x14:conditionalFormatting xmlns:xm="http://schemas.microsoft.com/office/excel/2006/main">
          <x14:cfRule type="expression" priority="289" id="{49B865D2-AB44-41E5-B0A9-40D92C9ADC25}">
            <xm:f>AND(HX132+HY132=HZ132+IA132,PrSettings!$M$4&lt;&gt;"●")</xm:f>
            <x14:dxf>
              <font>
                <color theme="2" tint="-0.24994659260841701"/>
              </font>
            </x14:dxf>
          </x14:cfRule>
          <xm:sqref>ID121:ID122</xm:sqref>
        </x14:conditionalFormatting>
        <x14:conditionalFormatting xmlns:xm="http://schemas.microsoft.com/office/excel/2006/main">
          <x14:cfRule type="expression" priority="288" id="{A1E71D90-359C-4A90-A80A-7E2152530954}">
            <xm:f>AND(PrSettings!$M$4&lt;&gt;"●",$F6=$G6)</xm:f>
            <x14:dxf>
              <font>
                <color theme="2" tint="-9.9948118533890809E-2"/>
              </font>
            </x14:dxf>
          </x14:cfRule>
          <xm:sqref>IQ6:IQ106</xm:sqref>
        </x14:conditionalFormatting>
        <x14:conditionalFormatting xmlns:xm="http://schemas.microsoft.com/office/excel/2006/main">
          <x14:cfRule type="expression" priority="255" id="{070A4B2E-724D-4344-87FC-6EA64824DD61}">
            <xm:f>AND(IP132+IR132=IQ132+IS132,PrSettings!$M$4&lt;&gt;"●")</xm:f>
            <x14:dxf>
              <font>
                <color theme="2" tint="-0.24994659260841701"/>
              </font>
            </x14:dxf>
          </x14:cfRule>
          <xm:sqref>IQ107:IQ114</xm:sqref>
        </x14:conditionalFormatting>
        <x14:conditionalFormatting xmlns:xm="http://schemas.microsoft.com/office/excel/2006/main">
          <x14:cfRule type="expression" priority="253" id="{E0D50981-710F-4DCD-BC44-28F7D73D699B}">
            <xm:f>AND(IK132+IL132=IM132+IN132,PrSettings!$M$4&lt;&gt;"●")</xm:f>
            <x14:dxf>
              <font>
                <color theme="2" tint="-0.24994659260841701"/>
              </font>
            </x14:dxf>
          </x14:cfRule>
          <xm:sqref>IQ121:IQ122</xm:sqref>
        </x14:conditionalFormatting>
        <x14:conditionalFormatting xmlns:xm="http://schemas.microsoft.com/office/excel/2006/main">
          <x14:cfRule type="expression" priority="252" id="{2DC1A156-AD00-4ACE-AAF3-CA2E4BCCA707}">
            <xm:f>AND(PrSettings!$M$4&lt;&gt;"●",$F6=$G6)</xm:f>
            <x14:dxf>
              <font>
                <color theme="2" tint="-9.9948118533890809E-2"/>
              </font>
            </x14:dxf>
          </x14:cfRule>
          <xm:sqref>JD6:JD106</xm:sqref>
        </x14:conditionalFormatting>
        <x14:conditionalFormatting xmlns:xm="http://schemas.microsoft.com/office/excel/2006/main">
          <x14:cfRule type="expression" priority="219" id="{CD3C7253-B670-4EC2-B90D-4BA197315C8A}">
            <xm:f>AND(JC132+JE132=JD132+JF132,PrSettings!$M$4&lt;&gt;"●")</xm:f>
            <x14:dxf>
              <font>
                <color theme="2" tint="-0.24994659260841701"/>
              </font>
            </x14:dxf>
          </x14:cfRule>
          <xm:sqref>JD107:JD114</xm:sqref>
        </x14:conditionalFormatting>
        <x14:conditionalFormatting xmlns:xm="http://schemas.microsoft.com/office/excel/2006/main">
          <x14:cfRule type="expression" priority="217" id="{E7D64AF8-BC42-42DC-AC10-0B5DCED72F46}">
            <xm:f>AND(IX132+IY132=IZ132+JA132,PrSettings!$M$4&lt;&gt;"●")</xm:f>
            <x14:dxf>
              <font>
                <color theme="2" tint="-0.24994659260841701"/>
              </font>
            </x14:dxf>
          </x14:cfRule>
          <xm:sqref>JD121:JD122</xm:sqref>
        </x14:conditionalFormatting>
        <x14:conditionalFormatting xmlns:xm="http://schemas.microsoft.com/office/excel/2006/main">
          <x14:cfRule type="expression" priority="216" id="{D700AF87-1917-4A13-9AF6-A379A8B98A54}">
            <xm:f>AND(PrSettings!$M$4&lt;&gt;"●",$F6=$G6)</xm:f>
            <x14:dxf>
              <font>
                <color theme="2" tint="-9.9948118533890809E-2"/>
              </font>
            </x14:dxf>
          </x14:cfRule>
          <xm:sqref>JQ6:JQ106</xm:sqref>
        </x14:conditionalFormatting>
        <x14:conditionalFormatting xmlns:xm="http://schemas.microsoft.com/office/excel/2006/main">
          <x14:cfRule type="expression" priority="183" id="{ED5E683E-AA99-414D-B48D-4A03874E8D9C}">
            <xm:f>AND(JP132+JR132=JQ132+JS132,PrSettings!$M$4&lt;&gt;"●")</xm:f>
            <x14:dxf>
              <font>
                <color theme="2" tint="-0.24994659260841701"/>
              </font>
            </x14:dxf>
          </x14:cfRule>
          <xm:sqref>JQ107:JQ114</xm:sqref>
        </x14:conditionalFormatting>
        <x14:conditionalFormatting xmlns:xm="http://schemas.microsoft.com/office/excel/2006/main">
          <x14:cfRule type="expression" priority="181" id="{823F434B-D70C-4017-9D6C-733E88DEE931}">
            <xm:f>AND(JK132+JL132=JM132+JN132,PrSettings!$M$4&lt;&gt;"●")</xm:f>
            <x14:dxf>
              <font>
                <color theme="2" tint="-0.24994659260841701"/>
              </font>
            </x14:dxf>
          </x14:cfRule>
          <xm:sqref>JQ121:JQ122</xm:sqref>
        </x14:conditionalFormatting>
        <x14:conditionalFormatting xmlns:xm="http://schemas.microsoft.com/office/excel/2006/main">
          <x14:cfRule type="expression" priority="180" id="{84265C9C-79E9-4A93-9000-89B437029792}">
            <xm:f>AND(PrSettings!$M$4&lt;&gt;"●",$F6=$G6)</xm:f>
            <x14:dxf>
              <font>
                <color theme="2" tint="-9.9948118533890809E-2"/>
              </font>
            </x14:dxf>
          </x14:cfRule>
          <xm:sqref>KD6:KD106</xm:sqref>
        </x14:conditionalFormatting>
        <x14:conditionalFormatting xmlns:xm="http://schemas.microsoft.com/office/excel/2006/main">
          <x14:cfRule type="expression" priority="147" id="{0520E355-3D24-43F3-910A-EF6AAC6E1514}">
            <xm:f>AND(KC132+KE132=KD132+KF132,PrSettings!$M$4&lt;&gt;"●")</xm:f>
            <x14:dxf>
              <font>
                <color theme="2" tint="-0.24994659260841701"/>
              </font>
            </x14:dxf>
          </x14:cfRule>
          <xm:sqref>KD107:KD114</xm:sqref>
        </x14:conditionalFormatting>
        <x14:conditionalFormatting xmlns:xm="http://schemas.microsoft.com/office/excel/2006/main">
          <x14:cfRule type="expression" priority="145" id="{E05752F6-10F3-4281-AFAC-C996732AEEB8}">
            <xm:f>AND(JX132+JY132=JZ132+KA132,PrSettings!$M$4&lt;&gt;"●")</xm:f>
            <x14:dxf>
              <font>
                <color theme="2" tint="-0.24994659260841701"/>
              </font>
            </x14:dxf>
          </x14:cfRule>
          <xm:sqref>KD121:KD122</xm:sqref>
        </x14:conditionalFormatting>
        <x14:conditionalFormatting xmlns:xm="http://schemas.microsoft.com/office/excel/2006/main">
          <x14:cfRule type="expression" priority="144" id="{20692EB5-3648-4D23-A3FF-1990F30E0491}">
            <xm:f>AND(PrSettings!$M$4&lt;&gt;"●",$F6=$G6)</xm:f>
            <x14:dxf>
              <font>
                <color theme="2" tint="-9.9948118533890809E-2"/>
              </font>
            </x14:dxf>
          </x14:cfRule>
          <xm:sqref>KQ6:KQ106</xm:sqref>
        </x14:conditionalFormatting>
        <x14:conditionalFormatting xmlns:xm="http://schemas.microsoft.com/office/excel/2006/main">
          <x14:cfRule type="expression" priority="111" id="{F4740B0B-F425-42C5-9576-91CF53B9911A}">
            <xm:f>AND(KP132+KR132=KQ132+KS132,PrSettings!$M$4&lt;&gt;"●")</xm:f>
            <x14:dxf>
              <font>
                <color theme="2" tint="-0.24994659260841701"/>
              </font>
            </x14:dxf>
          </x14:cfRule>
          <xm:sqref>KQ107:KQ114</xm:sqref>
        </x14:conditionalFormatting>
        <x14:conditionalFormatting xmlns:xm="http://schemas.microsoft.com/office/excel/2006/main">
          <x14:cfRule type="expression" priority="109" id="{8798A64C-6CE0-4BEC-B118-FADE75FD2681}">
            <xm:f>AND(KK132+KL132=KM132+KN132,PrSettings!$M$4&lt;&gt;"●")</xm:f>
            <x14:dxf>
              <font>
                <color theme="2" tint="-0.24994659260841701"/>
              </font>
            </x14:dxf>
          </x14:cfRule>
          <xm:sqref>KQ121:KQ122</xm:sqref>
        </x14:conditionalFormatting>
        <x14:conditionalFormatting xmlns:xm="http://schemas.microsoft.com/office/excel/2006/main">
          <x14:cfRule type="expression" priority="108" id="{236C2310-EADF-4846-8F0A-C005DDA176DC}">
            <xm:f>AND(PrSettings!$M$4&lt;&gt;"●",$F6=$G6)</xm:f>
            <x14:dxf>
              <font>
                <color theme="2" tint="-9.9948118533890809E-2"/>
              </font>
            </x14:dxf>
          </x14:cfRule>
          <xm:sqref>LD6:LD106</xm:sqref>
        </x14:conditionalFormatting>
        <x14:conditionalFormatting xmlns:xm="http://schemas.microsoft.com/office/excel/2006/main">
          <x14:cfRule type="expression" priority="75" id="{18B173E6-E62D-4DCE-8900-B69CCB435CF6}">
            <xm:f>AND(LC132+LE132=LD132+LF132,PrSettings!$M$4&lt;&gt;"●")</xm:f>
            <x14:dxf>
              <font>
                <color theme="2" tint="-0.24994659260841701"/>
              </font>
            </x14:dxf>
          </x14:cfRule>
          <xm:sqref>LD107:LD114</xm:sqref>
        </x14:conditionalFormatting>
        <x14:conditionalFormatting xmlns:xm="http://schemas.microsoft.com/office/excel/2006/main">
          <x14:cfRule type="expression" priority="73" id="{2B2C90EB-BD37-48B8-A381-C962C000FE5F}">
            <xm:f>AND(KX132+KY132=KZ132+LA132,PrSettings!$M$4&lt;&gt;"●")</xm:f>
            <x14:dxf>
              <font>
                <color theme="2" tint="-0.24994659260841701"/>
              </font>
            </x14:dxf>
          </x14:cfRule>
          <xm:sqref>LD121:LD122</xm:sqref>
        </x14:conditionalFormatting>
        <x14:conditionalFormatting xmlns:xm="http://schemas.microsoft.com/office/excel/2006/main">
          <x14:cfRule type="expression" priority="72" id="{8D5D2CB9-314D-4849-A817-AA1758D93144}">
            <xm:f>AND(PrSettings!$M$4&lt;&gt;"●",$F6=$G6)</xm:f>
            <x14:dxf>
              <font>
                <color theme="2" tint="-9.9948118533890809E-2"/>
              </font>
            </x14:dxf>
          </x14:cfRule>
          <xm:sqref>LQ6:LQ106</xm:sqref>
        </x14:conditionalFormatting>
        <x14:conditionalFormatting xmlns:xm="http://schemas.microsoft.com/office/excel/2006/main">
          <x14:cfRule type="expression" priority="39" id="{73F54332-B20B-4FD0-AD86-C20B34704F5C}">
            <xm:f>AND(LP132+LR132=LQ132+LS132,PrSettings!$M$4&lt;&gt;"●")</xm:f>
            <x14:dxf>
              <font>
                <color theme="2" tint="-0.24994659260841701"/>
              </font>
            </x14:dxf>
          </x14:cfRule>
          <xm:sqref>LQ107:LQ114</xm:sqref>
        </x14:conditionalFormatting>
        <x14:conditionalFormatting xmlns:xm="http://schemas.microsoft.com/office/excel/2006/main">
          <x14:cfRule type="expression" priority="37" id="{0D8D1C86-0F0D-421C-B8A7-009847BEFFFB}">
            <xm:f>AND(LK132+LL132=LM132+LN132,PrSettings!$M$4&lt;&gt;"●")</xm:f>
            <x14:dxf>
              <font>
                <color theme="2" tint="-0.24994659260841701"/>
              </font>
            </x14:dxf>
          </x14:cfRule>
          <xm:sqref>LQ121:LQ122</xm:sqref>
        </x14:conditionalFormatting>
        <x14:conditionalFormatting xmlns:xm="http://schemas.microsoft.com/office/excel/2006/main">
          <x14:cfRule type="expression" priority="36" id="{03D02CAC-6608-4124-A25F-28819FC41B84}">
            <xm:f>AND(PrSettings!$M$4&lt;&gt;"●",$F6=$G6)</xm:f>
            <x14:dxf>
              <font>
                <color theme="2" tint="-9.9948118533890809E-2"/>
              </font>
            </x14:dxf>
          </x14:cfRule>
          <xm:sqref>MD6:MD106</xm:sqref>
        </x14:conditionalFormatting>
        <x14:conditionalFormatting xmlns:xm="http://schemas.microsoft.com/office/excel/2006/main">
          <x14:cfRule type="expression" priority="3" id="{B005042C-1E7C-4205-873B-04860028B92A}">
            <xm:f>AND(MC132+ME132=MD132+MF132,PrSettings!$M$4&lt;&gt;"●")</xm:f>
            <x14:dxf>
              <font>
                <color theme="2" tint="-0.24994659260841701"/>
              </font>
            </x14:dxf>
          </x14:cfRule>
          <xm:sqref>MD107:MD114</xm:sqref>
        </x14:conditionalFormatting>
        <x14:conditionalFormatting xmlns:xm="http://schemas.microsoft.com/office/excel/2006/main">
          <x14:cfRule type="expression" priority="1" id="{CCD179D8-3289-47F2-9F30-992A49E79043}">
            <xm:f>AND(LX132+LY132=LZ132+MA132,PrSettings!$M$4&lt;&gt;"●")</xm:f>
            <x14:dxf>
              <font>
                <color theme="2" tint="-0.24994659260841701"/>
              </font>
            </x14:dxf>
          </x14:cfRule>
          <xm:sqref>MD121:MD122</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6B60E2-0A5E-420A-8880-D51B8E411B06}">
  <sheetPr codeName="Tabelle23"/>
  <dimension ref="A1:M106"/>
  <sheetViews>
    <sheetView showGridLines="0" showRowColHeaders="0" workbookViewId="0">
      <selection activeCell="F1" sqref="F1:XFD1048576"/>
    </sheetView>
  </sheetViews>
  <sheetFormatPr defaultColWidth="0" defaultRowHeight="15" zeroHeight="1"/>
  <cols>
    <col min="1" max="1" width="11.42578125" customWidth="1"/>
    <col min="2" max="2" width="6.28515625" style="25" customWidth="1"/>
    <col min="3" max="3" width="21" style="38" customWidth="1"/>
    <col min="4" max="5" width="11.42578125" customWidth="1"/>
    <col min="6" max="6" width="3.28515625" hidden="1" customWidth="1"/>
    <col min="7" max="7" width="11.42578125" hidden="1" customWidth="1"/>
    <col min="8" max="8" width="21" hidden="1" customWidth="1"/>
    <col min="9" max="10" width="11.42578125" hidden="1" customWidth="1"/>
    <col min="11" max="11" width="8" hidden="1" customWidth="1"/>
    <col min="12" max="12" width="18.140625" hidden="1" customWidth="1"/>
    <col min="13" max="13" width="5.5703125" hidden="1" customWidth="1"/>
    <col min="14" max="16384" width="11.42578125" hidden="1"/>
  </cols>
  <sheetData>
    <row r="1" spans="2:13" ht="23.25">
      <c r="B1" s="893" t="str">
        <f>Language!$E$127</f>
        <v>Predictions Ranking</v>
      </c>
      <c r="C1" s="893"/>
      <c r="D1" s="893"/>
    </row>
    <row r="2" spans="2:13" ht="15.75" thickBot="1"/>
    <row r="3" spans="2:13" ht="16.5" thickTop="1" thickBot="1">
      <c r="B3" s="262"/>
      <c r="C3" s="263" t="str">
        <f>Language!$E$176</f>
        <v>Name</v>
      </c>
      <c r="D3" s="264" t="str">
        <f>Language!$E$135</f>
        <v>Total</v>
      </c>
      <c r="E3" s="265"/>
      <c r="F3" s="265"/>
      <c r="G3" s="266" t="s">
        <v>633</v>
      </c>
      <c r="H3" s="267" t="s">
        <v>399</v>
      </c>
      <c r="I3" s="264" t="s">
        <v>192</v>
      </c>
      <c r="J3" s="268" t="s">
        <v>633</v>
      </c>
      <c r="L3" s="19" t="s">
        <v>692</v>
      </c>
      <c r="M3">
        <v>9</v>
      </c>
    </row>
    <row r="4" spans="2:13">
      <c r="B4" s="269">
        <v>1</v>
      </c>
      <c r="C4" s="270" t="str">
        <f>IFERROR(VLOOKUP(B4,$G$4:$H$103,2,0),"")</f>
        <v>Anna</v>
      </c>
      <c r="D4" s="271">
        <f>IFERROR(VLOOKUP(B4,$G$4:$I$103,3,0),"")</f>
        <v>0</v>
      </c>
      <c r="E4" s="25"/>
      <c r="F4" s="25"/>
      <c r="G4" s="272">
        <f t="shared" ref="G4:G35" si="0">IF(J4="","",RANK(J4,$J$4:$J$103,1))</f>
        <v>1</v>
      </c>
      <c r="H4" s="298" t="str">
        <f>IF(INDEX(Predictions_2!$A$2:$AWV$3,2,$M$3+(ROW(A1)-1)*$M$4)="","",INDEX(Predictions_2!$A$2:$AWV$3,2,$M$3+(ROW(A1)-1)*$M$4))</f>
        <v>Anna</v>
      </c>
      <c r="I4" s="299">
        <f>IF(INDEX(Predictions_2!$A$2:$AWV$3,2,$M$3+(ROW(A1)-1)*$M$4)="","",INDEX(Predictions_2!$A$2:$AWV$3,1,$M$3+(ROW(A1)-1)*$M$4))</f>
        <v>0</v>
      </c>
      <c r="J4" s="272">
        <f t="shared" ref="J4:J35" si="1">IF(I4="","",RANK(I4,$I$4:$I$103,0)+ROW()*0.001)</f>
        <v>1.004</v>
      </c>
      <c r="L4" t="s">
        <v>693</v>
      </c>
      <c r="M4">
        <v>13</v>
      </c>
    </row>
    <row r="5" spans="2:13">
      <c r="B5" s="273">
        <v>2</v>
      </c>
      <c r="C5" s="270" t="str">
        <f t="shared" ref="C5:C68" si="2">IFERROR(VLOOKUP(B5,$G$4:$H$103,2,0),"")</f>
        <v>Peter</v>
      </c>
      <c r="D5" s="271">
        <f t="shared" ref="D5:D68" si="3">IFERROR(VLOOKUP(B5,$G$4:$I$103,3,0),"")</f>
        <v>0</v>
      </c>
      <c r="E5" s="25"/>
      <c r="F5" s="25"/>
      <c r="G5" s="274">
        <f t="shared" si="0"/>
        <v>2</v>
      </c>
      <c r="H5" s="275" t="str">
        <f>IF(INDEX(Predictions_2!$A$2:$AWV$3,2,$M$3+(ROW(A2)-1)*$M$4)="","",INDEX(Predictions_2!$A$2:$AWV$3,2,$M$3+(ROW(A2)-1)*$M$4))</f>
        <v>Peter</v>
      </c>
      <c r="I5" s="276">
        <f>IF(INDEX(Predictions_2!$A$2:$AWV$3,2,$M$3+(ROW(A2)-1)*$M$4)="","",INDEX(Predictions_2!$A$2:$AWV$3,1,$M$3+(ROW(A2)-1)*$M$4))</f>
        <v>0</v>
      </c>
      <c r="J5" s="274">
        <f t="shared" si="1"/>
        <v>1.0049999999999999</v>
      </c>
    </row>
    <row r="6" spans="2:13">
      <c r="B6" s="269">
        <v>3</v>
      </c>
      <c r="C6" s="270" t="str">
        <f t="shared" si="2"/>
        <v/>
      </c>
      <c r="D6" s="271" t="str">
        <f t="shared" si="3"/>
        <v/>
      </c>
      <c r="E6" s="25"/>
      <c r="F6" s="25"/>
      <c r="G6" s="274" t="str">
        <f t="shared" si="0"/>
        <v/>
      </c>
      <c r="H6" s="275" t="str">
        <f>IF(INDEX(Predictions_2!$A$2:$AWV$3,2,$M$3+(ROW(A3)-1)*$M$4)="","",INDEX(Predictions_2!$A$2:$AWV$3,2,$M$3+(ROW(A3)-1)*$M$4))</f>
        <v/>
      </c>
      <c r="I6" s="276" t="str">
        <f>IF(INDEX(Predictions_2!$A$2:$AWV$3,2,$M$3+(ROW(A3)-1)*$M$4)="","",INDEX(Predictions_2!$A$2:$AWV$3,1,$M$3+(ROW(A3)-1)*$M$4))</f>
        <v/>
      </c>
      <c r="J6" s="274" t="str">
        <f t="shared" si="1"/>
        <v/>
      </c>
    </row>
    <row r="7" spans="2:13">
      <c r="B7" s="273">
        <v>4</v>
      </c>
      <c r="C7" s="270" t="str">
        <f t="shared" si="2"/>
        <v/>
      </c>
      <c r="D7" s="271" t="str">
        <f t="shared" si="3"/>
        <v/>
      </c>
      <c r="E7" s="25"/>
      <c r="F7" s="25"/>
      <c r="G7" s="274" t="str">
        <f t="shared" si="0"/>
        <v/>
      </c>
      <c r="H7" s="275" t="str">
        <f>IF(INDEX(Predictions_2!$A$2:$AWV$3,2,$M$3+(ROW(A4)-1)*$M$4)="","",INDEX(Predictions_2!$A$2:$AWV$3,2,$M$3+(ROW(A4)-1)*$M$4))</f>
        <v/>
      </c>
      <c r="I7" s="276" t="str">
        <f>IF(INDEX(Predictions_2!$A$2:$AWV$3,2,$M$3+(ROW(A4)-1)*$M$4)="","",INDEX(Predictions_2!$A$2:$AWV$3,1,$M$3+(ROW(A4)-1)*$M$4))</f>
        <v/>
      </c>
      <c r="J7" s="274" t="str">
        <f t="shared" si="1"/>
        <v/>
      </c>
    </row>
    <row r="8" spans="2:13">
      <c r="B8" s="269">
        <v>5</v>
      </c>
      <c r="C8" s="270" t="str">
        <f t="shared" si="2"/>
        <v/>
      </c>
      <c r="D8" s="271" t="str">
        <f t="shared" si="3"/>
        <v/>
      </c>
      <c r="E8" s="25"/>
      <c r="F8" s="25"/>
      <c r="G8" s="274" t="str">
        <f t="shared" si="0"/>
        <v/>
      </c>
      <c r="H8" s="275" t="str">
        <f>IF(INDEX(Predictions_2!$A$2:$AWV$3,2,$M$3+(ROW(A5)-1)*$M$4)="","",INDEX(Predictions_2!$A$2:$AWV$3,2,$M$3+(ROW(A5)-1)*$M$4))</f>
        <v/>
      </c>
      <c r="I8" s="276" t="str">
        <f>IF(INDEX(Predictions_2!$A$2:$AWV$3,2,$M$3+(ROW(A5)-1)*$M$4)="","",INDEX(Predictions_2!$A$2:$AWV$3,1,$M$3+(ROW(A5)-1)*$M$4))</f>
        <v/>
      </c>
      <c r="J8" s="274" t="str">
        <f t="shared" si="1"/>
        <v/>
      </c>
    </row>
    <row r="9" spans="2:13">
      <c r="B9" s="273">
        <v>6</v>
      </c>
      <c r="C9" s="270" t="str">
        <f t="shared" si="2"/>
        <v/>
      </c>
      <c r="D9" s="271" t="str">
        <f t="shared" si="3"/>
        <v/>
      </c>
      <c r="E9" s="25"/>
      <c r="F9" s="25"/>
      <c r="G9" s="274" t="str">
        <f t="shared" si="0"/>
        <v/>
      </c>
      <c r="H9" s="275" t="str">
        <f>IF(INDEX(Predictions_2!$A$2:$AWV$3,2,$M$3+(ROW(A6)-1)*$M$4)="","",INDEX(Predictions_2!$A$2:$AWV$3,2,$M$3+(ROW(A6)-1)*$M$4))</f>
        <v/>
      </c>
      <c r="I9" s="276" t="str">
        <f>IF(INDEX(Predictions_2!$A$2:$AWV$3,2,$M$3+(ROW(A6)-1)*$M$4)="","",INDEX(Predictions_2!$A$2:$AWV$3,1,$M$3+(ROW(A6)-1)*$M$4))</f>
        <v/>
      </c>
      <c r="J9" s="274" t="str">
        <f t="shared" si="1"/>
        <v/>
      </c>
    </row>
    <row r="10" spans="2:13">
      <c r="B10" s="269">
        <v>7</v>
      </c>
      <c r="C10" s="270" t="str">
        <f t="shared" si="2"/>
        <v/>
      </c>
      <c r="D10" s="271" t="str">
        <f t="shared" si="3"/>
        <v/>
      </c>
      <c r="E10" s="25"/>
      <c r="F10" s="25"/>
      <c r="G10" s="274" t="str">
        <f t="shared" si="0"/>
        <v/>
      </c>
      <c r="H10" s="275" t="str">
        <f>IF(INDEX(Predictions_2!$A$2:$AWV$3,2,$M$3+(ROW(A7)-1)*$M$4)="","",INDEX(Predictions_2!$A$2:$AWV$3,2,$M$3+(ROW(A7)-1)*$M$4))</f>
        <v/>
      </c>
      <c r="I10" s="276" t="str">
        <f>IF(INDEX(Predictions_2!$A$2:$AWV$3,2,$M$3+(ROW(A7)-1)*$M$4)="","",INDEX(Predictions_2!$A$2:$AWV$3,1,$M$3+(ROW(A7)-1)*$M$4))</f>
        <v/>
      </c>
      <c r="J10" s="274" t="str">
        <f t="shared" si="1"/>
        <v/>
      </c>
    </row>
    <row r="11" spans="2:13">
      <c r="B11" s="273">
        <v>8</v>
      </c>
      <c r="C11" s="270" t="str">
        <f t="shared" si="2"/>
        <v/>
      </c>
      <c r="D11" s="271" t="str">
        <f t="shared" si="3"/>
        <v/>
      </c>
      <c r="E11" s="25"/>
      <c r="F11" s="25"/>
      <c r="G11" s="274" t="str">
        <f t="shared" si="0"/>
        <v/>
      </c>
      <c r="H11" s="275" t="str">
        <f>IF(INDEX(Predictions_2!$A$2:$AWV$3,2,$M$3+(ROW(A8)-1)*$M$4)="","",INDEX(Predictions_2!$A$2:$AWV$3,2,$M$3+(ROW(A8)-1)*$M$4))</f>
        <v/>
      </c>
      <c r="I11" s="276" t="str">
        <f>IF(INDEX(Predictions_2!$A$2:$AWV$3,2,$M$3+(ROW(A8)-1)*$M$4)="","",INDEX(Predictions_2!$A$2:$AWV$3,1,$M$3+(ROW(A8)-1)*$M$4))</f>
        <v/>
      </c>
      <c r="J11" s="274" t="str">
        <f t="shared" si="1"/>
        <v/>
      </c>
    </row>
    <row r="12" spans="2:13">
      <c r="B12" s="269">
        <v>9</v>
      </c>
      <c r="C12" s="270" t="str">
        <f t="shared" si="2"/>
        <v/>
      </c>
      <c r="D12" s="271" t="str">
        <f t="shared" si="3"/>
        <v/>
      </c>
      <c r="E12" s="25"/>
      <c r="F12" s="25"/>
      <c r="G12" s="274" t="str">
        <f t="shared" si="0"/>
        <v/>
      </c>
      <c r="H12" s="275" t="str">
        <f>IF(INDEX(Predictions_2!$A$2:$AWV$3,2,$M$3+(ROW(A9)-1)*$M$4)="","",INDEX(Predictions_2!$A$2:$AWV$3,2,$M$3+(ROW(A9)-1)*$M$4))</f>
        <v/>
      </c>
      <c r="I12" s="276" t="str">
        <f>IF(INDEX(Predictions_2!$A$2:$AWV$3,2,$M$3+(ROW(A9)-1)*$M$4)="","",INDEX(Predictions_2!$A$2:$AWV$3,1,$M$3+(ROW(A9)-1)*$M$4))</f>
        <v/>
      </c>
      <c r="J12" s="274" t="str">
        <f t="shared" si="1"/>
        <v/>
      </c>
    </row>
    <row r="13" spans="2:13">
      <c r="B13" s="273">
        <v>10</v>
      </c>
      <c r="C13" s="270" t="str">
        <f t="shared" si="2"/>
        <v/>
      </c>
      <c r="D13" s="271" t="str">
        <f t="shared" si="3"/>
        <v/>
      </c>
      <c r="E13" s="25"/>
      <c r="F13" s="25"/>
      <c r="G13" s="274" t="str">
        <f t="shared" si="0"/>
        <v/>
      </c>
      <c r="H13" s="275" t="str">
        <f>IF(INDEX(Predictions_2!$A$2:$AWV$3,2,$M$3+(ROW(A10)-1)*$M$4)="","",INDEX(Predictions_2!$A$2:$AWV$3,2,$M$3+(ROW(A10)-1)*$M$4))</f>
        <v/>
      </c>
      <c r="I13" s="276" t="str">
        <f>IF(INDEX(Predictions_2!$A$2:$AWV$3,2,$M$3+(ROW(A10)-1)*$M$4)="","",INDEX(Predictions_2!$A$2:$AWV$3,1,$M$3+(ROW(A10)-1)*$M$4))</f>
        <v/>
      </c>
      <c r="J13" s="274" t="str">
        <f t="shared" si="1"/>
        <v/>
      </c>
    </row>
    <row r="14" spans="2:13">
      <c r="B14" s="269">
        <v>11</v>
      </c>
      <c r="C14" s="270" t="str">
        <f t="shared" si="2"/>
        <v/>
      </c>
      <c r="D14" s="271" t="str">
        <f t="shared" si="3"/>
        <v/>
      </c>
      <c r="E14" s="25"/>
      <c r="F14" s="25"/>
      <c r="G14" s="274" t="str">
        <f t="shared" si="0"/>
        <v/>
      </c>
      <c r="H14" s="275" t="str">
        <f>IF(INDEX(Predictions_2!$A$2:$AWV$3,2,$M$3+(ROW(A11)-1)*$M$4)="","",INDEX(Predictions_2!$A$2:$AWV$3,2,$M$3+(ROW(A11)-1)*$M$4))</f>
        <v/>
      </c>
      <c r="I14" s="276" t="str">
        <f>IF(INDEX(Predictions_2!$A$2:$AWV$3,2,$M$3+(ROW(A11)-1)*$M$4)="","",INDEX(Predictions_2!$A$2:$AWV$3,1,$M$3+(ROW(A11)-1)*$M$4))</f>
        <v/>
      </c>
      <c r="J14" s="274" t="str">
        <f t="shared" si="1"/>
        <v/>
      </c>
    </row>
    <row r="15" spans="2:13">
      <c r="B15" s="273">
        <v>12</v>
      </c>
      <c r="C15" s="270" t="str">
        <f t="shared" si="2"/>
        <v/>
      </c>
      <c r="D15" s="271" t="str">
        <f t="shared" si="3"/>
        <v/>
      </c>
      <c r="E15" s="25"/>
      <c r="F15" s="25"/>
      <c r="G15" s="274" t="str">
        <f t="shared" si="0"/>
        <v/>
      </c>
      <c r="H15" s="275" t="str">
        <f>IF(INDEX(Predictions_2!$A$2:$AWV$3,2,$M$3+(ROW(A12)-1)*$M$4)="","",INDEX(Predictions_2!$A$2:$AWV$3,2,$M$3+(ROW(A12)-1)*$M$4))</f>
        <v/>
      </c>
      <c r="I15" s="276" t="str">
        <f>IF(INDEX(Predictions_2!$A$2:$AWV$3,2,$M$3+(ROW(A12)-1)*$M$4)="","",INDEX(Predictions_2!$A$2:$AWV$3,1,$M$3+(ROW(A12)-1)*$M$4))</f>
        <v/>
      </c>
      <c r="J15" s="274" t="str">
        <f t="shared" si="1"/>
        <v/>
      </c>
    </row>
    <row r="16" spans="2:13">
      <c r="B16" s="269">
        <v>13</v>
      </c>
      <c r="C16" s="270" t="str">
        <f t="shared" si="2"/>
        <v/>
      </c>
      <c r="D16" s="271" t="str">
        <f t="shared" si="3"/>
        <v/>
      </c>
      <c r="E16" s="25"/>
      <c r="F16" s="25"/>
      <c r="G16" s="274" t="str">
        <f t="shared" si="0"/>
        <v/>
      </c>
      <c r="H16" s="275" t="str">
        <f>IF(INDEX(Predictions_2!$A$2:$AWV$3,2,$M$3+(ROW(A13)-1)*$M$4)="","",INDEX(Predictions_2!$A$2:$AWV$3,2,$M$3+(ROW(A13)-1)*$M$4))</f>
        <v/>
      </c>
      <c r="I16" s="276" t="str">
        <f>IF(INDEX(Predictions_2!$A$2:$AWV$3,2,$M$3+(ROW(A13)-1)*$M$4)="","",INDEX(Predictions_2!$A$2:$AWV$3,1,$M$3+(ROW(A13)-1)*$M$4))</f>
        <v/>
      </c>
      <c r="J16" s="274" t="str">
        <f t="shared" si="1"/>
        <v/>
      </c>
    </row>
    <row r="17" spans="2:10">
      <c r="B17" s="273">
        <v>14</v>
      </c>
      <c r="C17" s="270" t="str">
        <f t="shared" si="2"/>
        <v/>
      </c>
      <c r="D17" s="271" t="str">
        <f t="shared" si="3"/>
        <v/>
      </c>
      <c r="E17" s="25"/>
      <c r="F17" s="25"/>
      <c r="G17" s="274" t="str">
        <f t="shared" si="0"/>
        <v/>
      </c>
      <c r="H17" s="275" t="str">
        <f>IF(INDEX(Predictions_2!$A$2:$AWV$3,2,$M$3+(ROW(A14)-1)*$M$4)="","",INDEX(Predictions_2!$A$2:$AWV$3,2,$M$3+(ROW(A14)-1)*$M$4))</f>
        <v/>
      </c>
      <c r="I17" s="276" t="str">
        <f>IF(INDEX(Predictions_2!$A$2:$AWV$3,2,$M$3+(ROW(A14)-1)*$M$4)="","",INDEX(Predictions_2!$A$2:$AWV$3,1,$M$3+(ROW(A14)-1)*$M$4))</f>
        <v/>
      </c>
      <c r="J17" s="274" t="str">
        <f t="shared" si="1"/>
        <v/>
      </c>
    </row>
    <row r="18" spans="2:10">
      <c r="B18" s="269">
        <v>15</v>
      </c>
      <c r="C18" s="270" t="str">
        <f t="shared" si="2"/>
        <v/>
      </c>
      <c r="D18" s="271" t="str">
        <f t="shared" si="3"/>
        <v/>
      </c>
      <c r="E18" s="25"/>
      <c r="F18" s="25"/>
      <c r="G18" s="274" t="str">
        <f t="shared" si="0"/>
        <v/>
      </c>
      <c r="H18" s="275" t="str">
        <f>IF(INDEX(Predictions_2!$A$2:$AWV$3,2,$M$3+(ROW(A15)-1)*$M$4)="","",INDEX(Predictions_2!$A$2:$AWV$3,2,$M$3+(ROW(A15)-1)*$M$4))</f>
        <v/>
      </c>
      <c r="I18" s="276" t="str">
        <f>IF(INDEX(Predictions_2!$A$2:$AWV$3,2,$M$3+(ROW(A15)-1)*$M$4)="","",INDEX(Predictions_2!$A$2:$AWV$3,1,$M$3+(ROW(A15)-1)*$M$4))</f>
        <v/>
      </c>
      <c r="J18" s="274" t="str">
        <f t="shared" si="1"/>
        <v/>
      </c>
    </row>
    <row r="19" spans="2:10">
      <c r="B19" s="273">
        <v>16</v>
      </c>
      <c r="C19" s="270" t="str">
        <f t="shared" si="2"/>
        <v/>
      </c>
      <c r="D19" s="271" t="str">
        <f t="shared" si="3"/>
        <v/>
      </c>
      <c r="E19" s="25"/>
      <c r="F19" s="25"/>
      <c r="G19" s="274" t="str">
        <f t="shared" si="0"/>
        <v/>
      </c>
      <c r="H19" s="275" t="str">
        <f>IF(INDEX(Predictions_2!$A$2:$AWV$3,2,$M$3+(ROW(A16)-1)*$M$4)="","",INDEX(Predictions_2!$A$2:$AWV$3,2,$M$3+(ROW(A16)-1)*$M$4))</f>
        <v/>
      </c>
      <c r="I19" s="276" t="str">
        <f>IF(INDEX(Predictions_2!$A$2:$AWV$3,2,$M$3+(ROW(A16)-1)*$M$4)="","",INDEX(Predictions_2!$A$2:$AWV$3,1,$M$3+(ROW(A16)-1)*$M$4))</f>
        <v/>
      </c>
      <c r="J19" s="274" t="str">
        <f t="shared" si="1"/>
        <v/>
      </c>
    </row>
    <row r="20" spans="2:10">
      <c r="B20" s="269">
        <v>17</v>
      </c>
      <c r="C20" s="270" t="str">
        <f t="shared" si="2"/>
        <v/>
      </c>
      <c r="D20" s="271" t="str">
        <f t="shared" si="3"/>
        <v/>
      </c>
      <c r="E20" s="25"/>
      <c r="F20" s="25"/>
      <c r="G20" s="274" t="str">
        <f t="shared" si="0"/>
        <v/>
      </c>
      <c r="H20" s="275" t="str">
        <f>IF(INDEX(Predictions_2!$A$2:$AWV$3,2,$M$3+(ROW(A17)-1)*$M$4)="","",INDEX(Predictions_2!$A$2:$AWV$3,2,$M$3+(ROW(A17)-1)*$M$4))</f>
        <v/>
      </c>
      <c r="I20" s="276" t="str">
        <f>IF(INDEX(Predictions_2!$A$2:$AWV$3,2,$M$3+(ROW(A17)-1)*$M$4)="","",INDEX(Predictions_2!$A$2:$AWV$3,1,$M$3+(ROW(A17)-1)*$M$4))</f>
        <v/>
      </c>
      <c r="J20" s="274" t="str">
        <f t="shared" si="1"/>
        <v/>
      </c>
    </row>
    <row r="21" spans="2:10">
      <c r="B21" s="273">
        <v>18</v>
      </c>
      <c r="C21" s="270" t="str">
        <f t="shared" si="2"/>
        <v/>
      </c>
      <c r="D21" s="271" t="str">
        <f t="shared" si="3"/>
        <v/>
      </c>
      <c r="E21" s="25"/>
      <c r="F21" s="25"/>
      <c r="G21" s="274" t="str">
        <f t="shared" si="0"/>
        <v/>
      </c>
      <c r="H21" s="275" t="str">
        <f>IF(INDEX(Predictions_2!$A$2:$AWV$3,2,$M$3+(ROW(A18)-1)*$M$4)="","",INDEX(Predictions_2!$A$2:$AWV$3,2,$M$3+(ROW(A18)-1)*$M$4))</f>
        <v/>
      </c>
      <c r="I21" s="276" t="str">
        <f>IF(INDEX(Predictions_2!$A$2:$AWV$3,2,$M$3+(ROW(A18)-1)*$M$4)="","",INDEX(Predictions_2!$A$2:$AWV$3,1,$M$3+(ROW(A18)-1)*$M$4))</f>
        <v/>
      </c>
      <c r="J21" s="274" t="str">
        <f t="shared" si="1"/>
        <v/>
      </c>
    </row>
    <row r="22" spans="2:10">
      <c r="B22" s="269">
        <v>19</v>
      </c>
      <c r="C22" s="270" t="str">
        <f t="shared" si="2"/>
        <v/>
      </c>
      <c r="D22" s="271" t="str">
        <f t="shared" si="3"/>
        <v/>
      </c>
      <c r="E22" s="25"/>
      <c r="F22" s="25"/>
      <c r="G22" s="274" t="str">
        <f t="shared" si="0"/>
        <v/>
      </c>
      <c r="H22" s="275" t="str">
        <f>IF(INDEX(Predictions_2!$A$2:$AWV$3,2,$M$3+(ROW(A19)-1)*$M$4)="","",INDEX(Predictions_2!$A$2:$AWV$3,2,$M$3+(ROW(A19)-1)*$M$4))</f>
        <v/>
      </c>
      <c r="I22" s="276" t="str">
        <f>IF(INDEX(Predictions_2!$A$2:$AWV$3,2,$M$3+(ROW(A19)-1)*$M$4)="","",INDEX(Predictions_2!$A$2:$AWV$3,1,$M$3+(ROW(A19)-1)*$M$4))</f>
        <v/>
      </c>
      <c r="J22" s="274" t="str">
        <f t="shared" si="1"/>
        <v/>
      </c>
    </row>
    <row r="23" spans="2:10">
      <c r="B23" s="273">
        <v>20</v>
      </c>
      <c r="C23" s="270" t="str">
        <f t="shared" si="2"/>
        <v/>
      </c>
      <c r="D23" s="271" t="str">
        <f t="shared" si="3"/>
        <v/>
      </c>
      <c r="E23" s="25"/>
      <c r="F23" s="25"/>
      <c r="G23" s="274" t="str">
        <f t="shared" si="0"/>
        <v/>
      </c>
      <c r="H23" s="275" t="str">
        <f>IF(INDEX(Predictions_2!$A$2:$AWV$3,2,$M$3+(ROW(A20)-1)*$M$4)="","",INDEX(Predictions_2!$A$2:$AWV$3,2,$M$3+(ROW(A20)-1)*$M$4))</f>
        <v/>
      </c>
      <c r="I23" s="276" t="str">
        <f>IF(INDEX(Predictions_2!$A$2:$AWV$3,2,$M$3+(ROW(A20)-1)*$M$4)="","",INDEX(Predictions_2!$A$2:$AWV$3,1,$M$3+(ROW(A20)-1)*$M$4))</f>
        <v/>
      </c>
      <c r="J23" s="274" t="str">
        <f t="shared" si="1"/>
        <v/>
      </c>
    </row>
    <row r="24" spans="2:10">
      <c r="B24" s="269">
        <v>21</v>
      </c>
      <c r="C24" s="270" t="str">
        <f t="shared" si="2"/>
        <v/>
      </c>
      <c r="D24" s="271" t="str">
        <f t="shared" si="3"/>
        <v/>
      </c>
      <c r="E24" s="25"/>
      <c r="F24" s="25"/>
      <c r="G24" s="274" t="str">
        <f t="shared" si="0"/>
        <v/>
      </c>
      <c r="H24" s="275" t="str">
        <f>IF(INDEX(Predictions_2!$A$2:$AWV$3,2,$M$3+(ROW(A21)-1)*$M$4)="","",INDEX(Predictions_2!$A$2:$AWV$3,2,$M$3+(ROW(A21)-1)*$M$4))</f>
        <v/>
      </c>
      <c r="I24" s="276" t="str">
        <f>IF(INDEX(Predictions_2!$A$2:$AWV$3,2,$M$3+(ROW(A21)-1)*$M$4)="","",INDEX(Predictions_2!$A$2:$AWV$3,1,$M$3+(ROW(A21)-1)*$M$4))</f>
        <v/>
      </c>
      <c r="J24" s="274" t="str">
        <f t="shared" si="1"/>
        <v/>
      </c>
    </row>
    <row r="25" spans="2:10">
      <c r="B25" s="273">
        <v>22</v>
      </c>
      <c r="C25" s="270" t="str">
        <f t="shared" si="2"/>
        <v/>
      </c>
      <c r="D25" s="271" t="str">
        <f t="shared" si="3"/>
        <v/>
      </c>
      <c r="E25" s="25"/>
      <c r="F25" s="25"/>
      <c r="G25" s="274" t="str">
        <f t="shared" si="0"/>
        <v/>
      </c>
      <c r="H25" s="275" t="str">
        <f>IF(INDEX(Predictions_2!$A$2:$AWV$3,2,$M$3+(ROW(A22)-1)*$M$4)="","",INDEX(Predictions_2!$A$2:$AWV$3,2,$M$3+(ROW(A22)-1)*$M$4))</f>
        <v/>
      </c>
      <c r="I25" s="276" t="str">
        <f>IF(INDEX(Predictions_2!$A$2:$AWV$3,2,$M$3+(ROW(A22)-1)*$M$4)="","",INDEX(Predictions_2!$A$2:$AWV$3,1,$M$3+(ROW(A22)-1)*$M$4))</f>
        <v/>
      </c>
      <c r="J25" s="274" t="str">
        <f t="shared" si="1"/>
        <v/>
      </c>
    </row>
    <row r="26" spans="2:10">
      <c r="B26" s="269">
        <v>23</v>
      </c>
      <c r="C26" s="270" t="str">
        <f t="shared" si="2"/>
        <v/>
      </c>
      <c r="D26" s="271" t="str">
        <f t="shared" si="3"/>
        <v/>
      </c>
      <c r="E26" s="25"/>
      <c r="F26" s="25"/>
      <c r="G26" s="274" t="str">
        <f t="shared" si="0"/>
        <v/>
      </c>
      <c r="H26" s="275" t="str">
        <f>IF(INDEX(Predictions_2!$A$2:$AWV$3,2,$M$3+(ROW(A23)-1)*$M$4)="","",INDEX(Predictions_2!$A$2:$AWV$3,2,$M$3+(ROW(A23)-1)*$M$4))</f>
        <v/>
      </c>
      <c r="I26" s="276" t="str">
        <f>IF(INDEX(Predictions_2!$A$2:$AWV$3,2,$M$3+(ROW(A23)-1)*$M$4)="","",INDEX(Predictions_2!$A$2:$AWV$3,1,$M$3+(ROW(A23)-1)*$M$4))</f>
        <v/>
      </c>
      <c r="J26" s="274" t="str">
        <f t="shared" si="1"/>
        <v/>
      </c>
    </row>
    <row r="27" spans="2:10">
      <c r="B27" s="273">
        <v>24</v>
      </c>
      <c r="C27" s="270" t="str">
        <f t="shared" si="2"/>
        <v/>
      </c>
      <c r="D27" s="271" t="str">
        <f t="shared" si="3"/>
        <v/>
      </c>
      <c r="E27" s="25"/>
      <c r="F27" s="25"/>
      <c r="G27" s="274" t="str">
        <f t="shared" si="0"/>
        <v/>
      </c>
      <c r="H27" s="275" t="str">
        <f>IF(INDEX(Predictions_2!$A$2:$AWV$3,2,$M$3+(ROW(A24)-1)*$M$4)="","",INDEX(Predictions_2!$A$2:$AWV$3,2,$M$3+(ROW(A24)-1)*$M$4))</f>
        <v/>
      </c>
      <c r="I27" s="276" t="str">
        <f>IF(INDEX(Predictions_2!$A$2:$AWV$3,2,$M$3+(ROW(A24)-1)*$M$4)="","",INDEX(Predictions_2!$A$2:$AWV$3,1,$M$3+(ROW(A24)-1)*$M$4))</f>
        <v/>
      </c>
      <c r="J27" s="274" t="str">
        <f t="shared" si="1"/>
        <v/>
      </c>
    </row>
    <row r="28" spans="2:10">
      <c r="B28" s="269">
        <v>25</v>
      </c>
      <c r="C28" s="270" t="str">
        <f t="shared" si="2"/>
        <v/>
      </c>
      <c r="D28" s="271" t="str">
        <f t="shared" si="3"/>
        <v/>
      </c>
      <c r="E28" s="25"/>
      <c r="F28" s="25"/>
      <c r="G28" s="274" t="str">
        <f t="shared" si="0"/>
        <v/>
      </c>
      <c r="H28" s="275" t="str">
        <f>IF(INDEX(Predictions_2!$A$2:$AWV$3,2,$M$3+(ROW(A25)-1)*$M$4)="","",INDEX(Predictions_2!$A$2:$AWV$3,2,$M$3+(ROW(A25)-1)*$M$4))</f>
        <v/>
      </c>
      <c r="I28" s="276" t="str">
        <f>IF(INDEX(Predictions_2!$A$2:$AWV$3,2,$M$3+(ROW(A25)-1)*$M$4)="","",INDEX(Predictions_2!$A$2:$AWV$3,1,$M$3+(ROW(A25)-1)*$M$4))</f>
        <v/>
      </c>
      <c r="J28" s="274" t="str">
        <f t="shared" si="1"/>
        <v/>
      </c>
    </row>
    <row r="29" spans="2:10">
      <c r="B29" s="273">
        <v>26</v>
      </c>
      <c r="C29" s="270" t="str">
        <f t="shared" si="2"/>
        <v/>
      </c>
      <c r="D29" s="271" t="str">
        <f t="shared" si="3"/>
        <v/>
      </c>
      <c r="E29" s="25"/>
      <c r="F29" s="25"/>
      <c r="G29" s="274" t="str">
        <f t="shared" si="0"/>
        <v/>
      </c>
      <c r="H29" s="275" t="str">
        <f>IF(INDEX(Predictions_2!$A$2:$AWV$3,2,$M$3+(ROW(A26)-1)*$M$4)="","",INDEX(Predictions_2!$A$2:$AWV$3,2,$M$3+(ROW(A26)-1)*$M$4))</f>
        <v/>
      </c>
      <c r="I29" s="276" t="str">
        <f>IF(INDEX(Predictions_2!$A$2:$AWV$3,2,$M$3+(ROW(A26)-1)*$M$4)="","",INDEX(Predictions_2!$A$2:$AWV$3,1,$M$3+(ROW(A26)-1)*$M$4))</f>
        <v/>
      </c>
      <c r="J29" s="274" t="str">
        <f t="shared" si="1"/>
        <v/>
      </c>
    </row>
    <row r="30" spans="2:10">
      <c r="B30" s="269">
        <v>27</v>
      </c>
      <c r="C30" s="270" t="str">
        <f t="shared" si="2"/>
        <v/>
      </c>
      <c r="D30" s="271" t="str">
        <f t="shared" si="3"/>
        <v/>
      </c>
      <c r="E30" s="25"/>
      <c r="F30" s="25"/>
      <c r="G30" s="274" t="str">
        <f t="shared" si="0"/>
        <v/>
      </c>
      <c r="H30" s="275" t="str">
        <f>IF(INDEX(Predictions_2!$A$2:$AWV$3,2,$M$3+(ROW(A27)-1)*$M$4)="","",INDEX(Predictions_2!$A$2:$AWV$3,2,$M$3+(ROW(A27)-1)*$M$4))</f>
        <v/>
      </c>
      <c r="I30" s="276" t="str">
        <f>IF(INDEX(Predictions_2!$A$2:$AWV$3,2,$M$3+(ROW(A27)-1)*$M$4)="","",INDEX(Predictions_2!$A$2:$AWV$3,1,$M$3+(ROW(A27)-1)*$M$4))</f>
        <v/>
      </c>
      <c r="J30" s="274" t="str">
        <f t="shared" si="1"/>
        <v/>
      </c>
    </row>
    <row r="31" spans="2:10">
      <c r="B31" s="273">
        <v>28</v>
      </c>
      <c r="C31" s="270" t="str">
        <f t="shared" si="2"/>
        <v/>
      </c>
      <c r="D31" s="271" t="str">
        <f t="shared" si="3"/>
        <v/>
      </c>
      <c r="E31" s="25"/>
      <c r="F31" s="25"/>
      <c r="G31" s="274" t="str">
        <f t="shared" si="0"/>
        <v/>
      </c>
      <c r="H31" s="275" t="str">
        <f>IF(INDEX(Predictions_2!$A$2:$AWV$3,2,$M$3+(ROW(A28)-1)*$M$4)="","",INDEX(Predictions_2!$A$2:$AWV$3,2,$M$3+(ROW(A28)-1)*$M$4))</f>
        <v/>
      </c>
      <c r="I31" s="276" t="str">
        <f>IF(INDEX(Predictions_2!$A$2:$AWV$3,2,$M$3+(ROW(A28)-1)*$M$4)="","",INDEX(Predictions_2!$A$2:$AWV$3,1,$M$3+(ROW(A28)-1)*$M$4))</f>
        <v/>
      </c>
      <c r="J31" s="274" t="str">
        <f t="shared" si="1"/>
        <v/>
      </c>
    </row>
    <row r="32" spans="2:10">
      <c r="B32" s="269">
        <v>29</v>
      </c>
      <c r="C32" s="270" t="str">
        <f t="shared" si="2"/>
        <v/>
      </c>
      <c r="D32" s="271" t="str">
        <f t="shared" si="3"/>
        <v/>
      </c>
      <c r="E32" s="25"/>
      <c r="F32" s="25"/>
      <c r="G32" s="274" t="str">
        <f t="shared" si="0"/>
        <v/>
      </c>
      <c r="H32" s="275" t="str">
        <f>IF(INDEX(Predictions_2!$A$2:$AWV$3,2,$M$3+(ROW(A29)-1)*$M$4)="","",INDEX(Predictions_2!$A$2:$AWV$3,2,$M$3+(ROW(A29)-1)*$M$4))</f>
        <v/>
      </c>
      <c r="I32" s="276" t="str">
        <f>IF(INDEX(Predictions_2!$A$2:$AWV$3,2,$M$3+(ROW(A29)-1)*$M$4)="","",INDEX(Predictions_2!$A$2:$AWV$3,1,$M$3+(ROW(A29)-1)*$M$4))</f>
        <v/>
      </c>
      <c r="J32" s="274" t="str">
        <f t="shared" si="1"/>
        <v/>
      </c>
    </row>
    <row r="33" spans="2:10">
      <c r="B33" s="269">
        <v>30</v>
      </c>
      <c r="C33" s="270" t="str">
        <f t="shared" si="2"/>
        <v/>
      </c>
      <c r="D33" s="271" t="str">
        <f t="shared" si="3"/>
        <v/>
      </c>
      <c r="E33" s="25"/>
      <c r="F33" s="25"/>
      <c r="G33" s="274" t="str">
        <f t="shared" si="0"/>
        <v/>
      </c>
      <c r="H33" s="275" t="str">
        <f>IF(INDEX(Predictions_2!$A$2:$AWV$3,2,$M$3+(ROW(A30)-1)*$M$4)="","",INDEX(Predictions_2!$A$2:$AWV$3,2,$M$3+(ROW(A30)-1)*$M$4))</f>
        <v/>
      </c>
      <c r="I33" s="276" t="str">
        <f>IF(INDEX(Predictions_2!$A$2:$AWV$3,2,$M$3+(ROW(A30)-1)*$M$4)="","",INDEX(Predictions_2!$A$2:$AWV$3,1,$M$3+(ROW(A30)-1)*$M$4))</f>
        <v/>
      </c>
      <c r="J33" s="274" t="str">
        <f t="shared" si="1"/>
        <v/>
      </c>
    </row>
    <row r="34" spans="2:10">
      <c r="B34" s="269">
        <v>31</v>
      </c>
      <c r="C34" s="270" t="str">
        <f t="shared" si="2"/>
        <v/>
      </c>
      <c r="D34" s="271" t="str">
        <f t="shared" si="3"/>
        <v/>
      </c>
      <c r="E34" s="25"/>
      <c r="F34" s="25"/>
      <c r="G34" s="274" t="str">
        <f t="shared" si="0"/>
        <v/>
      </c>
      <c r="H34" s="275" t="str">
        <f>IF(INDEX(Predictions_2!$A$2:$AWV$3,2,$M$3+(ROW(A31)-1)*$M$4)="","",INDEX(Predictions_2!$A$2:$AWV$3,2,$M$3+(ROW(A31)-1)*$M$4))</f>
        <v/>
      </c>
      <c r="I34" s="276" t="str">
        <f>IF(INDEX(Predictions_2!$A$2:$AWV$3,2,$M$3+(ROW(A31)-1)*$M$4)="","",INDEX(Predictions_2!$A$2:$AWV$3,1,$M$3+(ROW(A31)-1)*$M$4))</f>
        <v/>
      </c>
      <c r="J34" s="274" t="str">
        <f t="shared" si="1"/>
        <v/>
      </c>
    </row>
    <row r="35" spans="2:10">
      <c r="B35" s="269">
        <v>32</v>
      </c>
      <c r="C35" s="270" t="str">
        <f t="shared" si="2"/>
        <v/>
      </c>
      <c r="D35" s="271" t="str">
        <f t="shared" si="3"/>
        <v/>
      </c>
      <c r="E35" s="25"/>
      <c r="F35" s="25"/>
      <c r="G35" s="274" t="str">
        <f t="shared" si="0"/>
        <v/>
      </c>
      <c r="H35" s="275" t="str">
        <f>IF(INDEX(Predictions_2!$A$2:$AWV$3,2,$M$3+(ROW(A32)-1)*$M$4)="","",INDEX(Predictions_2!$A$2:$AWV$3,2,$M$3+(ROW(A32)-1)*$M$4))</f>
        <v/>
      </c>
      <c r="I35" s="276" t="str">
        <f>IF(INDEX(Predictions_2!$A$2:$AWV$3,2,$M$3+(ROW(A32)-1)*$M$4)="","",INDEX(Predictions_2!$A$2:$AWV$3,1,$M$3+(ROW(A32)-1)*$M$4))</f>
        <v/>
      </c>
      <c r="J35" s="274" t="str">
        <f t="shared" si="1"/>
        <v/>
      </c>
    </row>
    <row r="36" spans="2:10">
      <c r="B36" s="269">
        <v>33</v>
      </c>
      <c r="C36" s="270" t="str">
        <f t="shared" si="2"/>
        <v/>
      </c>
      <c r="D36" s="271" t="str">
        <f t="shared" si="3"/>
        <v/>
      </c>
      <c r="E36" s="25"/>
      <c r="F36" s="25"/>
      <c r="G36" s="274" t="str">
        <f t="shared" ref="G36:G67" si="4">IF(J36="","",RANK(J36,$J$4:$J$103,1))</f>
        <v/>
      </c>
      <c r="H36" s="275" t="str">
        <f>IF(INDEX(Predictions_2!$A$2:$AWV$3,2,$M$3+(ROW(A33)-1)*$M$4)="","",INDEX(Predictions_2!$A$2:$AWV$3,2,$M$3+(ROW(A33)-1)*$M$4))</f>
        <v/>
      </c>
      <c r="I36" s="276" t="str">
        <f>IF(INDEX(Predictions_2!$A$2:$AWV$3,2,$M$3+(ROW(A33)-1)*$M$4)="","",INDEX(Predictions_2!$A$2:$AWV$3,1,$M$3+(ROW(A33)-1)*$M$4))</f>
        <v/>
      </c>
      <c r="J36" s="274" t="str">
        <f t="shared" ref="J36:J67" si="5">IF(I36="","",RANK(I36,$I$4:$I$103,0)+ROW()*0.001)</f>
        <v/>
      </c>
    </row>
    <row r="37" spans="2:10">
      <c r="B37" s="269">
        <v>34</v>
      </c>
      <c r="C37" s="270" t="str">
        <f t="shared" si="2"/>
        <v/>
      </c>
      <c r="D37" s="271" t="str">
        <f t="shared" si="3"/>
        <v/>
      </c>
      <c r="E37" s="25"/>
      <c r="F37" s="25"/>
      <c r="G37" s="274" t="str">
        <f t="shared" si="4"/>
        <v/>
      </c>
      <c r="H37" s="275" t="str">
        <f>IF(INDEX(Predictions_2!$A$2:$AWV$3,2,$M$3+(ROW(A34)-1)*$M$4)="","",INDEX(Predictions_2!$A$2:$AWV$3,2,$M$3+(ROW(A34)-1)*$M$4))</f>
        <v/>
      </c>
      <c r="I37" s="276" t="str">
        <f>IF(INDEX(Predictions_2!$A$2:$AWV$3,2,$M$3+(ROW(A34)-1)*$M$4)="","",INDEX(Predictions_2!$A$2:$AWV$3,1,$M$3+(ROW(A34)-1)*$M$4))</f>
        <v/>
      </c>
      <c r="J37" s="274" t="str">
        <f t="shared" si="5"/>
        <v/>
      </c>
    </row>
    <row r="38" spans="2:10">
      <c r="B38" s="269">
        <v>35</v>
      </c>
      <c r="C38" s="270" t="str">
        <f t="shared" si="2"/>
        <v/>
      </c>
      <c r="D38" s="271" t="str">
        <f t="shared" si="3"/>
        <v/>
      </c>
      <c r="E38" s="25"/>
      <c r="F38" s="25"/>
      <c r="G38" s="274" t="str">
        <f t="shared" si="4"/>
        <v/>
      </c>
      <c r="H38" s="275" t="str">
        <f>IF(INDEX(Predictions_2!$A$2:$AWV$3,2,$M$3+(ROW(A35)-1)*$M$4)="","",INDEX(Predictions_2!$A$2:$AWV$3,2,$M$3+(ROW(A35)-1)*$M$4))</f>
        <v/>
      </c>
      <c r="I38" s="276" t="str">
        <f>IF(INDEX(Predictions_2!$A$2:$AWV$3,2,$M$3+(ROW(A35)-1)*$M$4)="","",INDEX(Predictions_2!$A$2:$AWV$3,1,$M$3+(ROW(A35)-1)*$M$4))</f>
        <v/>
      </c>
      <c r="J38" s="274" t="str">
        <f t="shared" si="5"/>
        <v/>
      </c>
    </row>
    <row r="39" spans="2:10">
      <c r="B39" s="269">
        <v>36</v>
      </c>
      <c r="C39" s="270" t="str">
        <f t="shared" si="2"/>
        <v/>
      </c>
      <c r="D39" s="271" t="str">
        <f t="shared" si="3"/>
        <v/>
      </c>
      <c r="E39" s="25"/>
      <c r="F39" s="25"/>
      <c r="G39" s="274" t="str">
        <f t="shared" si="4"/>
        <v/>
      </c>
      <c r="H39" s="275" t="str">
        <f>IF(INDEX(Predictions_2!$A$2:$AWV$3,2,$M$3+(ROW(A36)-1)*$M$4)="","",INDEX(Predictions_2!$A$2:$AWV$3,2,$M$3+(ROW(A36)-1)*$M$4))</f>
        <v/>
      </c>
      <c r="I39" s="276" t="str">
        <f>IF(INDEX(Predictions_2!$A$2:$AWV$3,2,$M$3+(ROW(A36)-1)*$M$4)="","",INDEX(Predictions_2!$A$2:$AWV$3,1,$M$3+(ROW(A36)-1)*$M$4))</f>
        <v/>
      </c>
      <c r="J39" s="274" t="str">
        <f t="shared" si="5"/>
        <v/>
      </c>
    </row>
    <row r="40" spans="2:10">
      <c r="B40" s="269">
        <v>37</v>
      </c>
      <c r="C40" s="270" t="str">
        <f t="shared" si="2"/>
        <v/>
      </c>
      <c r="D40" s="271" t="str">
        <f t="shared" si="3"/>
        <v/>
      </c>
      <c r="E40" s="25"/>
      <c r="F40" s="25"/>
      <c r="G40" s="274" t="str">
        <f t="shared" si="4"/>
        <v/>
      </c>
      <c r="H40" s="275" t="str">
        <f>IF(INDEX(Predictions_2!$A$2:$AWV$3,2,$M$3+(ROW(A37)-1)*$M$4)="","",INDEX(Predictions_2!$A$2:$AWV$3,2,$M$3+(ROW(A37)-1)*$M$4))</f>
        <v/>
      </c>
      <c r="I40" s="276" t="str">
        <f>IF(INDEX(Predictions_2!$A$2:$AWV$3,2,$M$3+(ROW(A37)-1)*$M$4)="","",INDEX(Predictions_2!$A$2:$AWV$3,1,$M$3+(ROW(A37)-1)*$M$4))</f>
        <v/>
      </c>
      <c r="J40" s="274" t="str">
        <f t="shared" si="5"/>
        <v/>
      </c>
    </row>
    <row r="41" spans="2:10">
      <c r="B41" s="269">
        <v>38</v>
      </c>
      <c r="C41" s="270" t="str">
        <f t="shared" si="2"/>
        <v/>
      </c>
      <c r="D41" s="271" t="str">
        <f t="shared" si="3"/>
        <v/>
      </c>
      <c r="E41" s="25"/>
      <c r="F41" s="25"/>
      <c r="G41" s="274" t="str">
        <f t="shared" si="4"/>
        <v/>
      </c>
      <c r="H41" s="275" t="str">
        <f>IF(INDEX(Predictions_2!$A$2:$AWV$3,2,$M$3+(ROW(A38)-1)*$M$4)="","",INDEX(Predictions_2!$A$2:$AWV$3,2,$M$3+(ROW(A38)-1)*$M$4))</f>
        <v/>
      </c>
      <c r="I41" s="276" t="str">
        <f>IF(INDEX(Predictions_2!$A$2:$AWV$3,2,$M$3+(ROW(A38)-1)*$M$4)="","",INDEX(Predictions_2!$A$2:$AWV$3,1,$M$3+(ROW(A38)-1)*$M$4))</f>
        <v/>
      </c>
      <c r="J41" s="274" t="str">
        <f t="shared" si="5"/>
        <v/>
      </c>
    </row>
    <row r="42" spans="2:10">
      <c r="B42" s="269">
        <v>39</v>
      </c>
      <c r="C42" s="270" t="str">
        <f t="shared" si="2"/>
        <v/>
      </c>
      <c r="D42" s="271" t="str">
        <f t="shared" si="3"/>
        <v/>
      </c>
      <c r="E42" s="25"/>
      <c r="F42" s="25"/>
      <c r="G42" s="274" t="str">
        <f t="shared" si="4"/>
        <v/>
      </c>
      <c r="H42" s="275" t="str">
        <f>IF(INDEX(Predictions_2!$A$2:$AWV$3,2,$M$3+(ROW(A39)-1)*$M$4)="","",INDEX(Predictions_2!$A$2:$AWV$3,2,$M$3+(ROW(A39)-1)*$M$4))</f>
        <v/>
      </c>
      <c r="I42" s="276" t="str">
        <f>IF(INDEX(Predictions_2!$A$2:$AWV$3,2,$M$3+(ROW(A39)-1)*$M$4)="","",INDEX(Predictions_2!$A$2:$AWV$3,1,$M$3+(ROW(A39)-1)*$M$4))</f>
        <v/>
      </c>
      <c r="J42" s="274" t="str">
        <f t="shared" si="5"/>
        <v/>
      </c>
    </row>
    <row r="43" spans="2:10">
      <c r="B43" s="269">
        <v>40</v>
      </c>
      <c r="C43" s="270" t="str">
        <f t="shared" si="2"/>
        <v/>
      </c>
      <c r="D43" s="271" t="str">
        <f t="shared" si="3"/>
        <v/>
      </c>
      <c r="E43" s="25"/>
      <c r="F43" s="25"/>
      <c r="G43" s="274" t="str">
        <f t="shared" si="4"/>
        <v/>
      </c>
      <c r="H43" s="275" t="str">
        <f>IF(INDEX(Predictions_2!$A$2:$AWV$3,2,$M$3+(ROW(A40)-1)*$M$4)="","",INDEX(Predictions_2!$A$2:$AWV$3,2,$M$3+(ROW(A40)-1)*$M$4))</f>
        <v/>
      </c>
      <c r="I43" s="276" t="str">
        <f>IF(INDEX(Predictions_2!$A$2:$AWV$3,2,$M$3+(ROW(A40)-1)*$M$4)="","",INDEX(Predictions_2!$A$2:$AWV$3,1,$M$3+(ROW(A40)-1)*$M$4))</f>
        <v/>
      </c>
      <c r="J43" s="274" t="str">
        <f t="shared" si="5"/>
        <v/>
      </c>
    </row>
    <row r="44" spans="2:10">
      <c r="B44" s="269">
        <v>41</v>
      </c>
      <c r="C44" s="270" t="str">
        <f t="shared" si="2"/>
        <v/>
      </c>
      <c r="D44" s="271" t="str">
        <f t="shared" si="3"/>
        <v/>
      </c>
      <c r="E44" s="25"/>
      <c r="F44" s="25"/>
      <c r="G44" s="274" t="str">
        <f t="shared" si="4"/>
        <v/>
      </c>
      <c r="H44" s="275" t="str">
        <f>IF(INDEX(Predictions_2!$A$2:$AWV$3,2,$M$3+(ROW(A41)-1)*$M$4)="","",INDEX(Predictions_2!$A$2:$AWV$3,2,$M$3+(ROW(A41)-1)*$M$4))</f>
        <v/>
      </c>
      <c r="I44" s="276" t="str">
        <f>IF(INDEX(Predictions_2!$A$2:$AWV$3,2,$M$3+(ROW(A41)-1)*$M$4)="","",INDEX(Predictions_2!$A$2:$AWV$3,1,$M$3+(ROW(A41)-1)*$M$4))</f>
        <v/>
      </c>
      <c r="J44" s="274" t="str">
        <f t="shared" si="5"/>
        <v/>
      </c>
    </row>
    <row r="45" spans="2:10">
      <c r="B45" s="269">
        <v>42</v>
      </c>
      <c r="C45" s="270" t="str">
        <f t="shared" si="2"/>
        <v/>
      </c>
      <c r="D45" s="271" t="str">
        <f t="shared" si="3"/>
        <v/>
      </c>
      <c r="E45" s="25"/>
      <c r="F45" s="25"/>
      <c r="G45" s="274" t="str">
        <f t="shared" si="4"/>
        <v/>
      </c>
      <c r="H45" s="275" t="str">
        <f>IF(INDEX(Predictions_2!$A$2:$AWV$3,2,$M$3+(ROW(A42)-1)*$M$4)="","",INDEX(Predictions_2!$A$2:$AWV$3,2,$M$3+(ROW(A42)-1)*$M$4))</f>
        <v/>
      </c>
      <c r="I45" s="276" t="str">
        <f>IF(INDEX(Predictions_2!$A$2:$AWV$3,2,$M$3+(ROW(A42)-1)*$M$4)="","",INDEX(Predictions_2!$A$2:$AWV$3,1,$M$3+(ROW(A42)-1)*$M$4))</f>
        <v/>
      </c>
      <c r="J45" s="274" t="str">
        <f t="shared" si="5"/>
        <v/>
      </c>
    </row>
    <row r="46" spans="2:10">
      <c r="B46" s="269">
        <v>43</v>
      </c>
      <c r="C46" s="270" t="str">
        <f t="shared" si="2"/>
        <v/>
      </c>
      <c r="D46" s="271" t="str">
        <f t="shared" si="3"/>
        <v/>
      </c>
      <c r="E46" s="25"/>
      <c r="F46" s="25"/>
      <c r="G46" s="274" t="str">
        <f t="shared" si="4"/>
        <v/>
      </c>
      <c r="H46" s="275" t="str">
        <f>IF(INDEX(Predictions_2!$A$2:$AWV$3,2,$M$3+(ROW(A43)-1)*$M$4)="","",INDEX(Predictions_2!$A$2:$AWV$3,2,$M$3+(ROW(A43)-1)*$M$4))</f>
        <v/>
      </c>
      <c r="I46" s="276" t="str">
        <f>IF(INDEX(Predictions_2!$A$2:$AWV$3,2,$M$3+(ROW(A43)-1)*$M$4)="","",INDEX(Predictions_2!$A$2:$AWV$3,1,$M$3+(ROW(A43)-1)*$M$4))</f>
        <v/>
      </c>
      <c r="J46" s="274" t="str">
        <f t="shared" si="5"/>
        <v/>
      </c>
    </row>
    <row r="47" spans="2:10">
      <c r="B47" s="269">
        <v>44</v>
      </c>
      <c r="C47" s="270" t="str">
        <f t="shared" si="2"/>
        <v/>
      </c>
      <c r="D47" s="271" t="str">
        <f t="shared" si="3"/>
        <v/>
      </c>
      <c r="E47" s="25"/>
      <c r="F47" s="25"/>
      <c r="G47" s="274" t="str">
        <f t="shared" si="4"/>
        <v/>
      </c>
      <c r="H47" s="275" t="str">
        <f>IF(INDEX(Predictions_2!$A$2:$AWV$3,2,$M$3+(ROW(A44)-1)*$M$4)="","",INDEX(Predictions_2!$A$2:$AWV$3,2,$M$3+(ROW(A44)-1)*$M$4))</f>
        <v/>
      </c>
      <c r="I47" s="276" t="str">
        <f>IF(INDEX(Predictions_2!$A$2:$AWV$3,2,$M$3+(ROW(A44)-1)*$M$4)="","",INDEX(Predictions_2!$A$2:$AWV$3,1,$M$3+(ROW(A44)-1)*$M$4))</f>
        <v/>
      </c>
      <c r="J47" s="274" t="str">
        <f t="shared" si="5"/>
        <v/>
      </c>
    </row>
    <row r="48" spans="2:10">
      <c r="B48" s="269">
        <v>45</v>
      </c>
      <c r="C48" s="270" t="str">
        <f t="shared" si="2"/>
        <v/>
      </c>
      <c r="D48" s="271" t="str">
        <f t="shared" si="3"/>
        <v/>
      </c>
      <c r="E48" s="25"/>
      <c r="F48" s="25"/>
      <c r="G48" s="274" t="str">
        <f t="shared" si="4"/>
        <v/>
      </c>
      <c r="H48" s="275" t="str">
        <f>IF(INDEX(Predictions_2!$A$2:$AWV$3,2,$M$3+(ROW(A45)-1)*$M$4)="","",INDEX(Predictions_2!$A$2:$AWV$3,2,$M$3+(ROW(A45)-1)*$M$4))</f>
        <v/>
      </c>
      <c r="I48" s="276" t="str">
        <f>IF(INDEX(Predictions_2!$A$2:$AWV$3,2,$M$3+(ROW(A45)-1)*$M$4)="","",INDEX(Predictions_2!$A$2:$AWV$3,1,$M$3+(ROW(A45)-1)*$M$4))</f>
        <v/>
      </c>
      <c r="J48" s="274" t="str">
        <f t="shared" si="5"/>
        <v/>
      </c>
    </row>
    <row r="49" spans="2:10">
      <c r="B49" s="269">
        <v>46</v>
      </c>
      <c r="C49" s="270" t="str">
        <f t="shared" si="2"/>
        <v/>
      </c>
      <c r="D49" s="271" t="str">
        <f t="shared" si="3"/>
        <v/>
      </c>
      <c r="E49" s="25"/>
      <c r="F49" s="25"/>
      <c r="G49" s="274" t="str">
        <f t="shared" si="4"/>
        <v/>
      </c>
      <c r="H49" s="275" t="str">
        <f>IF(INDEX(Predictions_2!$A$2:$AWV$3,2,$M$3+(ROW(A46)-1)*$M$4)="","",INDEX(Predictions_2!$A$2:$AWV$3,2,$M$3+(ROW(A46)-1)*$M$4))</f>
        <v/>
      </c>
      <c r="I49" s="276" t="str">
        <f>IF(INDEX(Predictions_2!$A$2:$AWV$3,2,$M$3+(ROW(A46)-1)*$M$4)="","",INDEX(Predictions_2!$A$2:$AWV$3,1,$M$3+(ROW(A46)-1)*$M$4))</f>
        <v/>
      </c>
      <c r="J49" s="274" t="str">
        <f t="shared" si="5"/>
        <v/>
      </c>
    </row>
    <row r="50" spans="2:10">
      <c r="B50" s="269">
        <v>47</v>
      </c>
      <c r="C50" s="270" t="str">
        <f t="shared" si="2"/>
        <v/>
      </c>
      <c r="D50" s="271" t="str">
        <f t="shared" si="3"/>
        <v/>
      </c>
      <c r="E50" s="25"/>
      <c r="F50" s="25"/>
      <c r="G50" s="274" t="str">
        <f t="shared" si="4"/>
        <v/>
      </c>
      <c r="H50" s="275" t="str">
        <f>IF(INDEX(Predictions_2!$A$2:$AWV$3,2,$M$3+(ROW(A47)-1)*$M$4)="","",INDEX(Predictions_2!$A$2:$AWV$3,2,$M$3+(ROW(A47)-1)*$M$4))</f>
        <v/>
      </c>
      <c r="I50" s="276" t="str">
        <f>IF(INDEX(Predictions_2!$A$2:$AWV$3,2,$M$3+(ROW(A47)-1)*$M$4)="","",INDEX(Predictions_2!$A$2:$AWV$3,1,$M$3+(ROW(A47)-1)*$M$4))</f>
        <v/>
      </c>
      <c r="J50" s="274" t="str">
        <f t="shared" si="5"/>
        <v/>
      </c>
    </row>
    <row r="51" spans="2:10">
      <c r="B51" s="269">
        <v>48</v>
      </c>
      <c r="C51" s="270" t="str">
        <f t="shared" si="2"/>
        <v/>
      </c>
      <c r="D51" s="271" t="str">
        <f t="shared" si="3"/>
        <v/>
      </c>
      <c r="E51" s="25"/>
      <c r="F51" s="25"/>
      <c r="G51" s="274" t="str">
        <f t="shared" si="4"/>
        <v/>
      </c>
      <c r="H51" s="275" t="str">
        <f>IF(INDEX(Predictions_2!$A$2:$AWV$3,2,$M$3+(ROW(A48)-1)*$M$4)="","",INDEX(Predictions_2!$A$2:$AWV$3,2,$M$3+(ROW(A48)-1)*$M$4))</f>
        <v/>
      </c>
      <c r="I51" s="276" t="str">
        <f>IF(INDEX(Predictions_2!$A$2:$AWV$3,2,$M$3+(ROW(A48)-1)*$M$4)="","",INDEX(Predictions_2!$A$2:$AWV$3,1,$M$3+(ROW(A48)-1)*$M$4))</f>
        <v/>
      </c>
      <c r="J51" s="274" t="str">
        <f t="shared" si="5"/>
        <v/>
      </c>
    </row>
    <row r="52" spans="2:10">
      <c r="B52" s="269">
        <v>49</v>
      </c>
      <c r="C52" s="270" t="str">
        <f t="shared" si="2"/>
        <v/>
      </c>
      <c r="D52" s="271" t="str">
        <f t="shared" si="3"/>
        <v/>
      </c>
      <c r="E52" s="25"/>
      <c r="F52" s="25"/>
      <c r="G52" s="274" t="str">
        <f t="shared" si="4"/>
        <v/>
      </c>
      <c r="H52" s="275" t="str">
        <f>IF(INDEX(Predictions_2!$A$2:$AWV$3,2,$M$3+(ROW(A49)-1)*$M$4)="","",INDEX(Predictions_2!$A$2:$AWV$3,2,$M$3+(ROW(A49)-1)*$M$4))</f>
        <v/>
      </c>
      <c r="I52" s="276" t="str">
        <f>IF(INDEX(Predictions_2!$A$2:$AWV$3,2,$M$3+(ROW(A49)-1)*$M$4)="","",INDEX(Predictions_2!$A$2:$AWV$3,1,$M$3+(ROW(A49)-1)*$M$4))</f>
        <v/>
      </c>
      <c r="J52" s="274" t="str">
        <f t="shared" si="5"/>
        <v/>
      </c>
    </row>
    <row r="53" spans="2:10">
      <c r="B53" s="269">
        <v>50</v>
      </c>
      <c r="C53" s="270" t="str">
        <f t="shared" si="2"/>
        <v/>
      </c>
      <c r="D53" s="271" t="str">
        <f t="shared" si="3"/>
        <v/>
      </c>
      <c r="E53" s="25"/>
      <c r="F53" s="25"/>
      <c r="G53" s="274" t="str">
        <f t="shared" si="4"/>
        <v/>
      </c>
      <c r="H53" s="275" t="str">
        <f>IF(INDEX(Predictions_2!$A$2:$AWV$3,2,$M$3+(ROW(A50)-1)*$M$4)="","",INDEX(Predictions_2!$A$2:$AWV$3,2,$M$3+(ROW(A50)-1)*$M$4))</f>
        <v/>
      </c>
      <c r="I53" s="276" t="str">
        <f>IF(INDEX(Predictions_2!$A$2:$AWV$3,2,$M$3+(ROW(A50)-1)*$M$4)="","",INDEX(Predictions_2!$A$2:$AWV$3,1,$M$3+(ROW(A50)-1)*$M$4))</f>
        <v/>
      </c>
      <c r="J53" s="274" t="str">
        <f t="shared" si="5"/>
        <v/>
      </c>
    </row>
    <row r="54" spans="2:10">
      <c r="B54" s="269">
        <v>51</v>
      </c>
      <c r="C54" s="270" t="str">
        <f t="shared" si="2"/>
        <v/>
      </c>
      <c r="D54" s="271" t="str">
        <f t="shared" si="3"/>
        <v/>
      </c>
      <c r="E54" s="25"/>
      <c r="F54" s="25"/>
      <c r="G54" s="274" t="str">
        <f t="shared" si="4"/>
        <v/>
      </c>
      <c r="H54" s="275" t="str">
        <f>IF(INDEX(Predictions_2!$A$2:$AWV$3,2,$M$3+(ROW(A51)-1)*$M$4)="","",INDEX(Predictions_2!$A$2:$AWV$3,2,$M$3+(ROW(A51)-1)*$M$4))</f>
        <v/>
      </c>
      <c r="I54" s="276" t="str">
        <f>IF(INDEX(Predictions_2!$A$2:$AWV$3,2,$M$3+(ROW(A51)-1)*$M$4)="","",INDEX(Predictions_2!$A$2:$AWV$3,1,$M$3+(ROW(A51)-1)*$M$4))</f>
        <v/>
      </c>
      <c r="J54" s="274" t="str">
        <f t="shared" si="5"/>
        <v/>
      </c>
    </row>
    <row r="55" spans="2:10">
      <c r="B55" s="269">
        <v>52</v>
      </c>
      <c r="C55" s="270" t="str">
        <f t="shared" si="2"/>
        <v/>
      </c>
      <c r="D55" s="271" t="str">
        <f t="shared" si="3"/>
        <v/>
      </c>
      <c r="E55" s="25"/>
      <c r="F55" s="25"/>
      <c r="G55" s="274" t="str">
        <f t="shared" si="4"/>
        <v/>
      </c>
      <c r="H55" s="275" t="str">
        <f>IF(INDEX(Predictions_2!$A$2:$AWV$3,2,$M$3+(ROW(A52)-1)*$M$4)="","",INDEX(Predictions_2!$A$2:$AWV$3,2,$M$3+(ROW(A52)-1)*$M$4))</f>
        <v/>
      </c>
      <c r="I55" s="276" t="str">
        <f>IF(INDEX(Predictions_2!$A$2:$AWV$3,2,$M$3+(ROW(A52)-1)*$M$4)="","",INDEX(Predictions_2!$A$2:$AWV$3,1,$M$3+(ROW(A52)-1)*$M$4))</f>
        <v/>
      </c>
      <c r="J55" s="274" t="str">
        <f t="shared" si="5"/>
        <v/>
      </c>
    </row>
    <row r="56" spans="2:10">
      <c r="B56" s="269">
        <v>53</v>
      </c>
      <c r="C56" s="270" t="str">
        <f t="shared" si="2"/>
        <v/>
      </c>
      <c r="D56" s="271" t="str">
        <f t="shared" si="3"/>
        <v/>
      </c>
      <c r="E56" s="25"/>
      <c r="F56" s="25"/>
      <c r="G56" s="274" t="str">
        <f t="shared" si="4"/>
        <v/>
      </c>
      <c r="H56" s="275" t="str">
        <f>IF(INDEX(Predictions_2!$A$2:$AWV$3,2,$M$3+(ROW(A53)-1)*$M$4)="","",INDEX(Predictions_2!$A$2:$AWV$3,2,$M$3+(ROW(A53)-1)*$M$4))</f>
        <v/>
      </c>
      <c r="I56" s="276" t="str">
        <f>IF(INDEX(Predictions_2!$A$2:$AWV$3,2,$M$3+(ROW(A53)-1)*$M$4)="","",INDEX(Predictions_2!$A$2:$AWV$3,1,$M$3+(ROW(A53)-1)*$M$4))</f>
        <v/>
      </c>
      <c r="J56" s="274" t="str">
        <f t="shared" si="5"/>
        <v/>
      </c>
    </row>
    <row r="57" spans="2:10">
      <c r="B57" s="269">
        <v>54</v>
      </c>
      <c r="C57" s="270" t="str">
        <f t="shared" si="2"/>
        <v/>
      </c>
      <c r="D57" s="271" t="str">
        <f t="shared" si="3"/>
        <v/>
      </c>
      <c r="E57" s="25"/>
      <c r="F57" s="25"/>
      <c r="G57" s="274" t="str">
        <f t="shared" si="4"/>
        <v/>
      </c>
      <c r="H57" s="275" t="str">
        <f>IF(INDEX(Predictions_2!$A$2:$AWV$3,2,$M$3+(ROW(A54)-1)*$M$4)="","",INDEX(Predictions_2!$A$2:$AWV$3,2,$M$3+(ROW(A54)-1)*$M$4))</f>
        <v/>
      </c>
      <c r="I57" s="276" t="str">
        <f>IF(INDEX(Predictions_2!$A$2:$AWV$3,2,$M$3+(ROW(A54)-1)*$M$4)="","",INDEX(Predictions_2!$A$2:$AWV$3,1,$M$3+(ROW(A54)-1)*$M$4))</f>
        <v/>
      </c>
      <c r="J57" s="274" t="str">
        <f t="shared" si="5"/>
        <v/>
      </c>
    </row>
    <row r="58" spans="2:10">
      <c r="B58" s="269">
        <v>55</v>
      </c>
      <c r="C58" s="270" t="str">
        <f t="shared" si="2"/>
        <v/>
      </c>
      <c r="D58" s="271" t="str">
        <f t="shared" si="3"/>
        <v/>
      </c>
      <c r="E58" s="25"/>
      <c r="F58" s="25"/>
      <c r="G58" s="274" t="str">
        <f t="shared" si="4"/>
        <v/>
      </c>
      <c r="H58" s="275" t="str">
        <f>IF(INDEX(Predictions_2!$A$2:$AWV$3,2,$M$3+(ROW(A55)-1)*$M$4)="","",INDEX(Predictions_2!$A$2:$AWV$3,2,$M$3+(ROW(A55)-1)*$M$4))</f>
        <v/>
      </c>
      <c r="I58" s="276" t="str">
        <f>IF(INDEX(Predictions_2!$A$2:$AWV$3,2,$M$3+(ROW(A55)-1)*$M$4)="","",INDEX(Predictions_2!$A$2:$AWV$3,1,$M$3+(ROW(A55)-1)*$M$4))</f>
        <v/>
      </c>
      <c r="J58" s="274" t="str">
        <f t="shared" si="5"/>
        <v/>
      </c>
    </row>
    <row r="59" spans="2:10">
      <c r="B59" s="269">
        <v>56</v>
      </c>
      <c r="C59" s="270" t="str">
        <f t="shared" si="2"/>
        <v/>
      </c>
      <c r="D59" s="271" t="str">
        <f t="shared" si="3"/>
        <v/>
      </c>
      <c r="E59" s="25"/>
      <c r="F59" s="25"/>
      <c r="G59" s="274" t="str">
        <f t="shared" si="4"/>
        <v/>
      </c>
      <c r="H59" s="275" t="str">
        <f>IF(INDEX(Predictions_2!$A$2:$AWV$3,2,$M$3+(ROW(A56)-1)*$M$4)="","",INDEX(Predictions_2!$A$2:$AWV$3,2,$M$3+(ROW(A56)-1)*$M$4))</f>
        <v/>
      </c>
      <c r="I59" s="276" t="str">
        <f>IF(INDEX(Predictions_2!$A$2:$AWV$3,2,$M$3+(ROW(A56)-1)*$M$4)="","",INDEX(Predictions_2!$A$2:$AWV$3,1,$M$3+(ROW(A56)-1)*$M$4))</f>
        <v/>
      </c>
      <c r="J59" s="274" t="str">
        <f t="shared" si="5"/>
        <v/>
      </c>
    </row>
    <row r="60" spans="2:10">
      <c r="B60" s="269">
        <v>57</v>
      </c>
      <c r="C60" s="270" t="str">
        <f t="shared" si="2"/>
        <v/>
      </c>
      <c r="D60" s="271" t="str">
        <f t="shared" si="3"/>
        <v/>
      </c>
      <c r="E60" s="25"/>
      <c r="F60" s="25"/>
      <c r="G60" s="274" t="str">
        <f t="shared" si="4"/>
        <v/>
      </c>
      <c r="H60" s="275" t="str">
        <f>IF(INDEX(Predictions_2!$A$2:$AWV$3,2,$M$3+(ROW(A57)-1)*$M$4)="","",INDEX(Predictions_2!$A$2:$AWV$3,2,$M$3+(ROW(A57)-1)*$M$4))</f>
        <v/>
      </c>
      <c r="I60" s="276" t="str">
        <f>IF(INDEX(Predictions_2!$A$2:$AWV$3,2,$M$3+(ROW(A57)-1)*$M$4)="","",INDEX(Predictions_2!$A$2:$AWV$3,1,$M$3+(ROW(A57)-1)*$M$4))</f>
        <v/>
      </c>
      <c r="J60" s="274" t="str">
        <f t="shared" si="5"/>
        <v/>
      </c>
    </row>
    <row r="61" spans="2:10">
      <c r="B61" s="269">
        <v>58</v>
      </c>
      <c r="C61" s="270" t="str">
        <f t="shared" si="2"/>
        <v/>
      </c>
      <c r="D61" s="271" t="str">
        <f t="shared" si="3"/>
        <v/>
      </c>
      <c r="E61" s="25"/>
      <c r="F61" s="25"/>
      <c r="G61" s="274" t="str">
        <f t="shared" si="4"/>
        <v/>
      </c>
      <c r="H61" s="275" t="str">
        <f>IF(INDEX(Predictions_2!$A$2:$AWV$3,2,$M$3+(ROW(A58)-1)*$M$4)="","",INDEX(Predictions_2!$A$2:$AWV$3,2,$M$3+(ROW(A58)-1)*$M$4))</f>
        <v/>
      </c>
      <c r="I61" s="276" t="str">
        <f>IF(INDEX(Predictions_2!$A$2:$AWV$3,2,$M$3+(ROW(A58)-1)*$M$4)="","",INDEX(Predictions_2!$A$2:$AWV$3,1,$M$3+(ROW(A58)-1)*$M$4))</f>
        <v/>
      </c>
      <c r="J61" s="274" t="str">
        <f t="shared" si="5"/>
        <v/>
      </c>
    </row>
    <row r="62" spans="2:10">
      <c r="B62" s="269">
        <v>59</v>
      </c>
      <c r="C62" s="270" t="str">
        <f t="shared" si="2"/>
        <v/>
      </c>
      <c r="D62" s="271" t="str">
        <f t="shared" si="3"/>
        <v/>
      </c>
      <c r="E62" s="25"/>
      <c r="F62" s="25"/>
      <c r="G62" s="274" t="str">
        <f t="shared" si="4"/>
        <v/>
      </c>
      <c r="H62" s="275" t="str">
        <f>IF(INDEX(Predictions_2!$A$2:$AWV$3,2,$M$3+(ROW(A59)-1)*$M$4)="","",INDEX(Predictions_2!$A$2:$AWV$3,2,$M$3+(ROW(A59)-1)*$M$4))</f>
        <v/>
      </c>
      <c r="I62" s="276" t="str">
        <f>IF(INDEX(Predictions_2!$A$2:$AWV$3,2,$M$3+(ROW(A59)-1)*$M$4)="","",INDEX(Predictions_2!$A$2:$AWV$3,1,$M$3+(ROW(A59)-1)*$M$4))</f>
        <v/>
      </c>
      <c r="J62" s="274" t="str">
        <f t="shared" si="5"/>
        <v/>
      </c>
    </row>
    <row r="63" spans="2:10">
      <c r="B63" s="269">
        <v>60</v>
      </c>
      <c r="C63" s="270" t="str">
        <f t="shared" si="2"/>
        <v/>
      </c>
      <c r="D63" s="271" t="str">
        <f t="shared" si="3"/>
        <v/>
      </c>
      <c r="E63" s="25"/>
      <c r="F63" s="25"/>
      <c r="G63" s="274" t="str">
        <f t="shared" si="4"/>
        <v/>
      </c>
      <c r="H63" s="275" t="str">
        <f>IF(INDEX(Predictions_2!$A$2:$AWV$3,2,$M$3+(ROW(A60)-1)*$M$4)="","",INDEX(Predictions_2!$A$2:$AWV$3,2,$M$3+(ROW(A60)-1)*$M$4))</f>
        <v/>
      </c>
      <c r="I63" s="276" t="str">
        <f>IF(INDEX(Predictions_2!$A$2:$AWV$3,2,$M$3+(ROW(A60)-1)*$M$4)="","",INDEX(Predictions_2!$A$2:$AWV$3,1,$M$3+(ROW(A60)-1)*$M$4))</f>
        <v/>
      </c>
      <c r="J63" s="274" t="str">
        <f t="shared" si="5"/>
        <v/>
      </c>
    </row>
    <row r="64" spans="2:10">
      <c r="B64" s="269">
        <v>61</v>
      </c>
      <c r="C64" s="270" t="str">
        <f t="shared" si="2"/>
        <v/>
      </c>
      <c r="D64" s="271" t="str">
        <f t="shared" si="3"/>
        <v/>
      </c>
      <c r="E64" s="25"/>
      <c r="F64" s="25"/>
      <c r="G64" s="274" t="str">
        <f t="shared" si="4"/>
        <v/>
      </c>
      <c r="H64" s="275" t="str">
        <f>IF(INDEX(Predictions_2!$A$2:$AWV$3,2,$M$3+(ROW(A61)-1)*$M$4)="","",INDEX(Predictions_2!$A$2:$AWV$3,2,$M$3+(ROW(A61)-1)*$M$4))</f>
        <v/>
      </c>
      <c r="I64" s="276" t="str">
        <f>IF(INDEX(Predictions_2!$A$2:$AWV$3,2,$M$3+(ROW(A61)-1)*$M$4)="","",INDEX(Predictions_2!$A$2:$AWV$3,1,$M$3+(ROW(A61)-1)*$M$4))</f>
        <v/>
      </c>
      <c r="J64" s="274" t="str">
        <f t="shared" si="5"/>
        <v/>
      </c>
    </row>
    <row r="65" spans="2:10">
      <c r="B65" s="269">
        <v>62</v>
      </c>
      <c r="C65" s="270" t="str">
        <f t="shared" si="2"/>
        <v/>
      </c>
      <c r="D65" s="271" t="str">
        <f t="shared" si="3"/>
        <v/>
      </c>
      <c r="E65" s="25"/>
      <c r="F65" s="25"/>
      <c r="G65" s="274" t="str">
        <f t="shared" si="4"/>
        <v/>
      </c>
      <c r="H65" s="275" t="str">
        <f>IF(INDEX(Predictions_2!$A$2:$AWV$3,2,$M$3+(ROW(A62)-1)*$M$4)="","",INDEX(Predictions_2!$A$2:$AWV$3,2,$M$3+(ROW(A62)-1)*$M$4))</f>
        <v/>
      </c>
      <c r="I65" s="276" t="str">
        <f>IF(INDEX(Predictions_2!$A$2:$AWV$3,2,$M$3+(ROW(A62)-1)*$M$4)="","",INDEX(Predictions_2!$A$2:$AWV$3,1,$M$3+(ROW(A62)-1)*$M$4))</f>
        <v/>
      </c>
      <c r="J65" s="274" t="str">
        <f t="shared" si="5"/>
        <v/>
      </c>
    </row>
    <row r="66" spans="2:10">
      <c r="B66" s="269">
        <v>63</v>
      </c>
      <c r="C66" s="270" t="str">
        <f t="shared" si="2"/>
        <v/>
      </c>
      <c r="D66" s="271" t="str">
        <f t="shared" si="3"/>
        <v/>
      </c>
      <c r="E66" s="25"/>
      <c r="F66" s="25"/>
      <c r="G66" s="274" t="str">
        <f t="shared" si="4"/>
        <v/>
      </c>
      <c r="H66" s="275" t="str">
        <f>IF(INDEX(Predictions_2!$A$2:$AWV$3,2,$M$3+(ROW(A63)-1)*$M$4)="","",INDEX(Predictions_2!$A$2:$AWV$3,2,$M$3+(ROW(A63)-1)*$M$4))</f>
        <v/>
      </c>
      <c r="I66" s="276" t="str">
        <f>IF(INDEX(Predictions_2!$A$2:$AWV$3,2,$M$3+(ROW(A63)-1)*$M$4)="","",INDEX(Predictions_2!$A$2:$AWV$3,1,$M$3+(ROW(A63)-1)*$M$4))</f>
        <v/>
      </c>
      <c r="J66" s="274" t="str">
        <f t="shared" si="5"/>
        <v/>
      </c>
    </row>
    <row r="67" spans="2:10">
      <c r="B67" s="269">
        <v>64</v>
      </c>
      <c r="C67" s="270" t="str">
        <f t="shared" si="2"/>
        <v/>
      </c>
      <c r="D67" s="271" t="str">
        <f t="shared" si="3"/>
        <v/>
      </c>
      <c r="E67" s="25"/>
      <c r="F67" s="25"/>
      <c r="G67" s="274" t="str">
        <f t="shared" si="4"/>
        <v/>
      </c>
      <c r="H67" s="275" t="str">
        <f>IF(INDEX(Predictions_2!$A$2:$AWV$3,2,$M$3+(ROW(A64)-1)*$M$4)="","",INDEX(Predictions_2!$A$2:$AWV$3,2,$M$3+(ROW(A64)-1)*$M$4))</f>
        <v/>
      </c>
      <c r="I67" s="276" t="str">
        <f>IF(INDEX(Predictions_2!$A$2:$AWV$3,2,$M$3+(ROW(A64)-1)*$M$4)="","",INDEX(Predictions_2!$A$2:$AWV$3,1,$M$3+(ROW(A64)-1)*$M$4))</f>
        <v/>
      </c>
      <c r="J67" s="274" t="str">
        <f t="shared" si="5"/>
        <v/>
      </c>
    </row>
    <row r="68" spans="2:10">
      <c r="B68" s="269">
        <v>65</v>
      </c>
      <c r="C68" s="270" t="str">
        <f t="shared" si="2"/>
        <v/>
      </c>
      <c r="D68" s="271" t="str">
        <f t="shared" si="3"/>
        <v/>
      </c>
      <c r="E68" s="25"/>
      <c r="F68" s="25"/>
      <c r="G68" s="274" t="str">
        <f t="shared" ref="G68:G103" si="6">IF(J68="","",RANK(J68,$J$4:$J$103,1))</f>
        <v/>
      </c>
      <c r="H68" s="275" t="str">
        <f>IF(INDEX(Predictions_2!$A$2:$AWV$3,2,$M$3+(ROW(A65)-1)*$M$4)="","",INDEX(Predictions_2!$A$2:$AWV$3,2,$M$3+(ROW(A65)-1)*$M$4))</f>
        <v/>
      </c>
      <c r="I68" s="276" t="str">
        <f>IF(INDEX(Predictions_2!$A$2:$AWV$3,2,$M$3+(ROW(A65)-1)*$M$4)="","",INDEX(Predictions_2!$A$2:$AWV$3,1,$M$3+(ROW(A65)-1)*$M$4))</f>
        <v/>
      </c>
      <c r="J68" s="274" t="str">
        <f t="shared" ref="J68:J99" si="7">IF(I68="","",RANK(I68,$I$4:$I$103,0)+ROW()*0.001)</f>
        <v/>
      </c>
    </row>
    <row r="69" spans="2:10">
      <c r="B69" s="269">
        <v>66</v>
      </c>
      <c r="C69" s="270" t="str">
        <f t="shared" ref="C69:C102" si="8">IFERROR(VLOOKUP(B69,$G$4:$H$103,2,0),"")</f>
        <v/>
      </c>
      <c r="D69" s="271" t="str">
        <f t="shared" ref="D69:D102" si="9">IFERROR(VLOOKUP(B69,$G$4:$I$103,3,0),"")</f>
        <v/>
      </c>
      <c r="E69" s="25"/>
      <c r="F69" s="25"/>
      <c r="G69" s="274" t="str">
        <f t="shared" si="6"/>
        <v/>
      </c>
      <c r="H69" s="275" t="str">
        <f>IF(INDEX(Predictions_2!$A$2:$AWV$3,2,$M$3+(ROW(A66)-1)*$M$4)="","",INDEX(Predictions_2!$A$2:$AWV$3,2,$M$3+(ROW(A66)-1)*$M$4))</f>
        <v/>
      </c>
      <c r="I69" s="276" t="str">
        <f>IF(INDEX(Predictions_2!$A$2:$AWV$3,2,$M$3+(ROW(A66)-1)*$M$4)="","",INDEX(Predictions_2!$A$2:$AWV$3,1,$M$3+(ROW(A66)-1)*$M$4))</f>
        <v/>
      </c>
      <c r="J69" s="274" t="str">
        <f t="shared" si="7"/>
        <v/>
      </c>
    </row>
    <row r="70" spans="2:10">
      <c r="B70" s="269">
        <v>67</v>
      </c>
      <c r="C70" s="270" t="str">
        <f t="shared" si="8"/>
        <v/>
      </c>
      <c r="D70" s="271" t="str">
        <f t="shared" si="9"/>
        <v/>
      </c>
      <c r="E70" s="25"/>
      <c r="F70" s="25"/>
      <c r="G70" s="274" t="str">
        <f t="shared" si="6"/>
        <v/>
      </c>
      <c r="H70" s="275" t="str">
        <f>IF(INDEX(Predictions_2!$A$2:$AWV$3,2,$M$3+(ROW(A67)-1)*$M$4)="","",INDEX(Predictions_2!$A$2:$AWV$3,2,$M$3+(ROW(A67)-1)*$M$4))</f>
        <v/>
      </c>
      <c r="I70" s="276" t="str">
        <f>IF(INDEX(Predictions_2!$A$2:$AWV$3,2,$M$3+(ROW(A67)-1)*$M$4)="","",INDEX(Predictions_2!$A$2:$AWV$3,1,$M$3+(ROW(A67)-1)*$M$4))</f>
        <v/>
      </c>
      <c r="J70" s="274" t="str">
        <f t="shared" si="7"/>
        <v/>
      </c>
    </row>
    <row r="71" spans="2:10">
      <c r="B71" s="269">
        <v>68</v>
      </c>
      <c r="C71" s="270" t="str">
        <f t="shared" si="8"/>
        <v/>
      </c>
      <c r="D71" s="271" t="str">
        <f t="shared" si="9"/>
        <v/>
      </c>
      <c r="E71" s="25"/>
      <c r="F71" s="25"/>
      <c r="G71" s="274" t="str">
        <f t="shared" si="6"/>
        <v/>
      </c>
      <c r="H71" s="275" t="str">
        <f>IF(INDEX(Predictions_2!$A$2:$AWV$3,2,$M$3+(ROW(A68)-1)*$M$4)="","",INDEX(Predictions_2!$A$2:$AWV$3,2,$M$3+(ROW(A68)-1)*$M$4))</f>
        <v/>
      </c>
      <c r="I71" s="276" t="str">
        <f>IF(INDEX(Predictions_2!$A$2:$AWV$3,2,$M$3+(ROW(A68)-1)*$M$4)="","",INDEX(Predictions_2!$A$2:$AWV$3,1,$M$3+(ROW(A68)-1)*$M$4))</f>
        <v/>
      </c>
      <c r="J71" s="274" t="str">
        <f t="shared" si="7"/>
        <v/>
      </c>
    </row>
    <row r="72" spans="2:10">
      <c r="B72" s="269">
        <v>69</v>
      </c>
      <c r="C72" s="270" t="str">
        <f t="shared" si="8"/>
        <v/>
      </c>
      <c r="D72" s="271" t="str">
        <f t="shared" si="9"/>
        <v/>
      </c>
      <c r="E72" s="25"/>
      <c r="F72" s="25"/>
      <c r="G72" s="274" t="str">
        <f t="shared" si="6"/>
        <v/>
      </c>
      <c r="H72" s="275" t="str">
        <f>IF(INDEX(Predictions_2!$A$2:$AWV$3,2,$M$3+(ROW(A69)-1)*$M$4)="","",INDEX(Predictions_2!$A$2:$AWV$3,2,$M$3+(ROW(A69)-1)*$M$4))</f>
        <v/>
      </c>
      <c r="I72" s="276" t="str">
        <f>IF(INDEX(Predictions_2!$A$2:$AWV$3,2,$M$3+(ROW(A69)-1)*$M$4)="","",INDEX(Predictions_2!$A$2:$AWV$3,1,$M$3+(ROW(A69)-1)*$M$4))</f>
        <v/>
      </c>
      <c r="J72" s="274" t="str">
        <f t="shared" si="7"/>
        <v/>
      </c>
    </row>
    <row r="73" spans="2:10">
      <c r="B73" s="269">
        <v>70</v>
      </c>
      <c r="C73" s="270" t="str">
        <f t="shared" si="8"/>
        <v/>
      </c>
      <c r="D73" s="271" t="str">
        <f t="shared" si="9"/>
        <v/>
      </c>
      <c r="E73" s="25"/>
      <c r="F73" s="25"/>
      <c r="G73" s="274" t="str">
        <f t="shared" si="6"/>
        <v/>
      </c>
      <c r="H73" s="275" t="str">
        <f>IF(INDEX(Predictions_2!$A$2:$AWV$3,2,$M$3+(ROW(A70)-1)*$M$4)="","",INDEX(Predictions_2!$A$2:$AWV$3,2,$M$3+(ROW(A70)-1)*$M$4))</f>
        <v/>
      </c>
      <c r="I73" s="276" t="str">
        <f>IF(INDEX(Predictions_2!$A$2:$AWV$3,2,$M$3+(ROW(A70)-1)*$M$4)="","",INDEX(Predictions_2!$A$2:$AWV$3,1,$M$3+(ROW(A70)-1)*$M$4))</f>
        <v/>
      </c>
      <c r="J73" s="274" t="str">
        <f t="shared" si="7"/>
        <v/>
      </c>
    </row>
    <row r="74" spans="2:10">
      <c r="B74" s="269">
        <v>71</v>
      </c>
      <c r="C74" s="270" t="str">
        <f t="shared" si="8"/>
        <v/>
      </c>
      <c r="D74" s="271" t="str">
        <f t="shared" si="9"/>
        <v/>
      </c>
      <c r="E74" s="25"/>
      <c r="F74" s="25"/>
      <c r="G74" s="274" t="str">
        <f t="shared" si="6"/>
        <v/>
      </c>
      <c r="H74" s="275" t="str">
        <f>IF(INDEX(Predictions_2!$A$2:$AWV$3,2,$M$3+(ROW(A71)-1)*$M$4)="","",INDEX(Predictions_2!$A$2:$AWV$3,2,$M$3+(ROW(A71)-1)*$M$4))</f>
        <v/>
      </c>
      <c r="I74" s="276" t="str">
        <f>IF(INDEX(Predictions_2!$A$2:$AWV$3,2,$M$3+(ROW(A71)-1)*$M$4)="","",INDEX(Predictions_2!$A$2:$AWV$3,1,$M$3+(ROW(A71)-1)*$M$4))</f>
        <v/>
      </c>
      <c r="J74" s="274" t="str">
        <f t="shared" si="7"/>
        <v/>
      </c>
    </row>
    <row r="75" spans="2:10">
      <c r="B75" s="269">
        <v>72</v>
      </c>
      <c r="C75" s="270" t="str">
        <f t="shared" si="8"/>
        <v/>
      </c>
      <c r="D75" s="271" t="str">
        <f t="shared" si="9"/>
        <v/>
      </c>
      <c r="E75" s="25"/>
      <c r="F75" s="25"/>
      <c r="G75" s="274" t="str">
        <f t="shared" si="6"/>
        <v/>
      </c>
      <c r="H75" s="275" t="str">
        <f>IF(INDEX(Predictions_2!$A$2:$AWV$3,2,$M$3+(ROW(A72)-1)*$M$4)="","",INDEX(Predictions_2!$A$2:$AWV$3,2,$M$3+(ROW(A72)-1)*$M$4))</f>
        <v/>
      </c>
      <c r="I75" s="276" t="str">
        <f>IF(INDEX(Predictions_2!$A$2:$AWV$3,2,$M$3+(ROW(A72)-1)*$M$4)="","",INDEX(Predictions_2!$A$2:$AWV$3,1,$M$3+(ROW(A72)-1)*$M$4))</f>
        <v/>
      </c>
      <c r="J75" s="274" t="str">
        <f t="shared" si="7"/>
        <v/>
      </c>
    </row>
    <row r="76" spans="2:10">
      <c r="B76" s="269">
        <v>73</v>
      </c>
      <c r="C76" s="270" t="str">
        <f t="shared" si="8"/>
        <v/>
      </c>
      <c r="D76" s="271" t="str">
        <f t="shared" si="9"/>
        <v/>
      </c>
      <c r="E76" s="25"/>
      <c r="F76" s="25"/>
      <c r="G76" s="274" t="str">
        <f t="shared" si="6"/>
        <v/>
      </c>
      <c r="H76" s="275" t="str">
        <f>IF(INDEX(Predictions_2!$A$2:$AWV$3,2,$M$3+(ROW(A73)-1)*$M$4)="","",INDEX(Predictions_2!$A$2:$AWV$3,2,$M$3+(ROW(A73)-1)*$M$4))</f>
        <v/>
      </c>
      <c r="I76" s="276" t="str">
        <f>IF(INDEX(Predictions_2!$A$2:$AWV$3,2,$M$3+(ROW(A73)-1)*$M$4)="","",INDEX(Predictions_2!$A$2:$AWV$3,1,$M$3+(ROW(A73)-1)*$M$4))</f>
        <v/>
      </c>
      <c r="J76" s="274" t="str">
        <f t="shared" si="7"/>
        <v/>
      </c>
    </row>
    <row r="77" spans="2:10">
      <c r="B77" s="269">
        <v>74</v>
      </c>
      <c r="C77" s="270" t="str">
        <f t="shared" si="8"/>
        <v/>
      </c>
      <c r="D77" s="271" t="str">
        <f t="shared" si="9"/>
        <v/>
      </c>
      <c r="E77" s="25"/>
      <c r="F77" s="25"/>
      <c r="G77" s="274" t="str">
        <f t="shared" si="6"/>
        <v/>
      </c>
      <c r="H77" s="275" t="str">
        <f>IF(INDEX(Predictions_2!$A$2:$AWV$3,2,$M$3+(ROW(A74)-1)*$M$4)="","",INDEX(Predictions_2!$A$2:$AWV$3,2,$M$3+(ROW(A74)-1)*$M$4))</f>
        <v/>
      </c>
      <c r="I77" s="276" t="str">
        <f>IF(INDEX(Predictions_2!$A$2:$AWV$3,2,$M$3+(ROW(A74)-1)*$M$4)="","",INDEX(Predictions_2!$A$2:$AWV$3,1,$M$3+(ROW(A74)-1)*$M$4))</f>
        <v/>
      </c>
      <c r="J77" s="274" t="str">
        <f t="shared" si="7"/>
        <v/>
      </c>
    </row>
    <row r="78" spans="2:10">
      <c r="B78" s="269">
        <v>75</v>
      </c>
      <c r="C78" s="270" t="str">
        <f t="shared" si="8"/>
        <v/>
      </c>
      <c r="D78" s="271" t="str">
        <f t="shared" si="9"/>
        <v/>
      </c>
      <c r="E78" s="25"/>
      <c r="F78" s="25"/>
      <c r="G78" s="274" t="str">
        <f t="shared" si="6"/>
        <v/>
      </c>
      <c r="H78" s="275" t="str">
        <f>IF(INDEX(Predictions_2!$A$2:$AWV$3,2,$M$3+(ROW(A75)-1)*$M$4)="","",INDEX(Predictions_2!$A$2:$AWV$3,2,$M$3+(ROW(A75)-1)*$M$4))</f>
        <v/>
      </c>
      <c r="I78" s="276" t="str">
        <f>IF(INDEX(Predictions_2!$A$2:$AWV$3,2,$M$3+(ROW(A75)-1)*$M$4)="","",INDEX(Predictions_2!$A$2:$AWV$3,1,$M$3+(ROW(A75)-1)*$M$4))</f>
        <v/>
      </c>
      <c r="J78" s="274" t="str">
        <f t="shared" si="7"/>
        <v/>
      </c>
    </row>
    <row r="79" spans="2:10">
      <c r="B79" s="269">
        <v>76</v>
      </c>
      <c r="C79" s="270" t="str">
        <f t="shared" si="8"/>
        <v/>
      </c>
      <c r="D79" s="271" t="str">
        <f t="shared" si="9"/>
        <v/>
      </c>
      <c r="E79" s="25"/>
      <c r="F79" s="25"/>
      <c r="G79" s="274" t="str">
        <f t="shared" si="6"/>
        <v/>
      </c>
      <c r="H79" s="275" t="str">
        <f>IF(INDEX(Predictions_2!$A$2:$AWV$3,2,$M$3+(ROW(A76)-1)*$M$4)="","",INDEX(Predictions_2!$A$2:$AWV$3,2,$M$3+(ROW(A76)-1)*$M$4))</f>
        <v/>
      </c>
      <c r="I79" s="276" t="str">
        <f>IF(INDEX(Predictions_2!$A$2:$AWV$3,2,$M$3+(ROW(A76)-1)*$M$4)="","",INDEX(Predictions_2!$A$2:$AWV$3,1,$M$3+(ROW(A76)-1)*$M$4))</f>
        <v/>
      </c>
      <c r="J79" s="274" t="str">
        <f t="shared" si="7"/>
        <v/>
      </c>
    </row>
    <row r="80" spans="2:10">
      <c r="B80" s="269">
        <v>77</v>
      </c>
      <c r="C80" s="270" t="str">
        <f t="shared" si="8"/>
        <v/>
      </c>
      <c r="D80" s="271" t="str">
        <f t="shared" si="9"/>
        <v/>
      </c>
      <c r="E80" s="25"/>
      <c r="F80" s="25"/>
      <c r="G80" s="274" t="str">
        <f t="shared" si="6"/>
        <v/>
      </c>
      <c r="H80" s="275" t="str">
        <f>IF(INDEX(Predictions_2!$A$2:$AWV$3,2,$M$3+(ROW(A77)-1)*$M$4)="","",INDEX(Predictions_2!$A$2:$AWV$3,2,$M$3+(ROW(A77)-1)*$M$4))</f>
        <v/>
      </c>
      <c r="I80" s="276" t="str">
        <f>IF(INDEX(Predictions_2!$A$2:$AWV$3,2,$M$3+(ROW(A77)-1)*$M$4)="","",INDEX(Predictions_2!$A$2:$AWV$3,1,$M$3+(ROW(A77)-1)*$M$4))</f>
        <v/>
      </c>
      <c r="J80" s="274" t="str">
        <f t="shared" si="7"/>
        <v/>
      </c>
    </row>
    <row r="81" spans="2:10">
      <c r="B81" s="269">
        <v>78</v>
      </c>
      <c r="C81" s="270" t="str">
        <f t="shared" si="8"/>
        <v/>
      </c>
      <c r="D81" s="271" t="str">
        <f t="shared" si="9"/>
        <v/>
      </c>
      <c r="E81" s="25"/>
      <c r="F81" s="25"/>
      <c r="G81" s="274" t="str">
        <f t="shared" si="6"/>
        <v/>
      </c>
      <c r="H81" s="275" t="str">
        <f>IF(INDEX(Predictions_2!$A$2:$AWV$3,2,$M$3+(ROW(A78)-1)*$M$4)="","",INDEX(Predictions_2!$A$2:$AWV$3,2,$M$3+(ROW(A78)-1)*$M$4))</f>
        <v/>
      </c>
      <c r="I81" s="276" t="str">
        <f>IF(INDEX(Predictions_2!$A$2:$AWV$3,2,$M$3+(ROW(A78)-1)*$M$4)="","",INDEX(Predictions_2!$A$2:$AWV$3,1,$M$3+(ROW(A78)-1)*$M$4))</f>
        <v/>
      </c>
      <c r="J81" s="274" t="str">
        <f t="shared" si="7"/>
        <v/>
      </c>
    </row>
    <row r="82" spans="2:10">
      <c r="B82" s="269">
        <v>79</v>
      </c>
      <c r="C82" s="270" t="str">
        <f t="shared" si="8"/>
        <v/>
      </c>
      <c r="D82" s="271" t="str">
        <f t="shared" si="9"/>
        <v/>
      </c>
      <c r="E82" s="25"/>
      <c r="F82" s="25"/>
      <c r="G82" s="274" t="str">
        <f t="shared" si="6"/>
        <v/>
      </c>
      <c r="H82" s="275" t="str">
        <f>IF(INDEX(Predictions_2!$A$2:$AWV$3,2,$M$3+(ROW(A79)-1)*$M$4)="","",INDEX(Predictions_2!$A$2:$AWV$3,2,$M$3+(ROW(A79)-1)*$M$4))</f>
        <v/>
      </c>
      <c r="I82" s="276" t="str">
        <f>IF(INDEX(Predictions_2!$A$2:$AWV$3,2,$M$3+(ROW(A79)-1)*$M$4)="","",INDEX(Predictions_2!$A$2:$AWV$3,1,$M$3+(ROW(A79)-1)*$M$4))</f>
        <v/>
      </c>
      <c r="J82" s="274" t="str">
        <f t="shared" si="7"/>
        <v/>
      </c>
    </row>
    <row r="83" spans="2:10">
      <c r="B83" s="269">
        <v>80</v>
      </c>
      <c r="C83" s="270" t="str">
        <f t="shared" si="8"/>
        <v/>
      </c>
      <c r="D83" s="271" t="str">
        <f t="shared" si="9"/>
        <v/>
      </c>
      <c r="E83" s="25"/>
      <c r="F83" s="25"/>
      <c r="G83" s="274" t="str">
        <f t="shared" si="6"/>
        <v/>
      </c>
      <c r="H83" s="275" t="str">
        <f>IF(INDEX(Predictions_2!$A$2:$AWV$3,2,$M$3+(ROW(A80)-1)*$M$4)="","",INDEX(Predictions_2!$A$2:$AWV$3,2,$M$3+(ROW(A80)-1)*$M$4))</f>
        <v/>
      </c>
      <c r="I83" s="276" t="str">
        <f>IF(INDEX(Predictions_2!$A$2:$AWV$3,2,$M$3+(ROW(A80)-1)*$M$4)="","",INDEX(Predictions_2!$A$2:$AWV$3,1,$M$3+(ROW(A80)-1)*$M$4))</f>
        <v/>
      </c>
      <c r="J83" s="274" t="str">
        <f t="shared" si="7"/>
        <v/>
      </c>
    </row>
    <row r="84" spans="2:10">
      <c r="B84" s="269">
        <v>81</v>
      </c>
      <c r="C84" s="270" t="str">
        <f t="shared" si="8"/>
        <v/>
      </c>
      <c r="D84" s="271" t="str">
        <f t="shared" si="9"/>
        <v/>
      </c>
      <c r="E84" s="25"/>
      <c r="F84" s="25"/>
      <c r="G84" s="274" t="str">
        <f t="shared" si="6"/>
        <v/>
      </c>
      <c r="H84" s="275" t="str">
        <f>IF(INDEX(Predictions_2!$A$2:$AWV$3,2,$M$3+(ROW(A81)-1)*$M$4)="","",INDEX(Predictions_2!$A$2:$AWV$3,2,$M$3+(ROW(A81)-1)*$M$4))</f>
        <v/>
      </c>
      <c r="I84" s="276" t="str">
        <f>IF(INDEX(Predictions_2!$A$2:$AWV$3,2,$M$3+(ROW(A81)-1)*$M$4)="","",INDEX(Predictions_2!$A$2:$AWV$3,1,$M$3+(ROW(A81)-1)*$M$4))</f>
        <v/>
      </c>
      <c r="J84" s="274" t="str">
        <f t="shared" si="7"/>
        <v/>
      </c>
    </row>
    <row r="85" spans="2:10">
      <c r="B85" s="269">
        <v>82</v>
      </c>
      <c r="C85" s="270" t="str">
        <f t="shared" si="8"/>
        <v/>
      </c>
      <c r="D85" s="271" t="str">
        <f t="shared" si="9"/>
        <v/>
      </c>
      <c r="E85" s="25"/>
      <c r="F85" s="25"/>
      <c r="G85" s="274" t="str">
        <f t="shared" si="6"/>
        <v/>
      </c>
      <c r="H85" s="275" t="str">
        <f>IF(INDEX(Predictions_2!$A$2:$AWV$3,2,$M$3+(ROW(A82)-1)*$M$4)="","",INDEX(Predictions_2!$A$2:$AWV$3,2,$M$3+(ROW(A82)-1)*$M$4))</f>
        <v/>
      </c>
      <c r="I85" s="276" t="str">
        <f>IF(INDEX(Predictions_2!$A$2:$AWV$3,2,$M$3+(ROW(A82)-1)*$M$4)="","",INDEX(Predictions_2!$A$2:$AWV$3,1,$M$3+(ROW(A82)-1)*$M$4))</f>
        <v/>
      </c>
      <c r="J85" s="274" t="str">
        <f t="shared" si="7"/>
        <v/>
      </c>
    </row>
    <row r="86" spans="2:10">
      <c r="B86" s="269">
        <v>83</v>
      </c>
      <c r="C86" s="270" t="str">
        <f t="shared" si="8"/>
        <v/>
      </c>
      <c r="D86" s="271" t="str">
        <f t="shared" si="9"/>
        <v/>
      </c>
      <c r="E86" s="25"/>
      <c r="F86" s="25"/>
      <c r="G86" s="274" t="str">
        <f t="shared" si="6"/>
        <v/>
      </c>
      <c r="H86" s="275" t="str">
        <f>IF(INDEX(Predictions_2!$A$2:$AWV$3,2,$M$3+(ROW(A83)-1)*$M$4)="","",INDEX(Predictions_2!$A$2:$AWV$3,2,$M$3+(ROW(A83)-1)*$M$4))</f>
        <v/>
      </c>
      <c r="I86" s="276" t="str">
        <f>IF(INDEX(Predictions_2!$A$2:$AWV$3,2,$M$3+(ROW(A83)-1)*$M$4)="","",INDEX(Predictions_2!$A$2:$AWV$3,1,$M$3+(ROW(A83)-1)*$M$4))</f>
        <v/>
      </c>
      <c r="J86" s="274" t="str">
        <f t="shared" si="7"/>
        <v/>
      </c>
    </row>
    <row r="87" spans="2:10">
      <c r="B87" s="269">
        <v>84</v>
      </c>
      <c r="C87" s="270" t="str">
        <f t="shared" si="8"/>
        <v/>
      </c>
      <c r="D87" s="271" t="str">
        <f t="shared" si="9"/>
        <v/>
      </c>
      <c r="E87" s="25"/>
      <c r="F87" s="25"/>
      <c r="G87" s="274" t="str">
        <f t="shared" si="6"/>
        <v/>
      </c>
      <c r="H87" s="275" t="str">
        <f>IF(INDEX(Predictions_2!$A$2:$AWV$3,2,$M$3+(ROW(A84)-1)*$M$4)="","",INDEX(Predictions_2!$A$2:$AWV$3,2,$M$3+(ROW(A84)-1)*$M$4))</f>
        <v/>
      </c>
      <c r="I87" s="276" t="str">
        <f>IF(INDEX(Predictions_2!$A$2:$AWV$3,2,$M$3+(ROW(A84)-1)*$M$4)="","",INDEX(Predictions_2!$A$2:$AWV$3,1,$M$3+(ROW(A84)-1)*$M$4))</f>
        <v/>
      </c>
      <c r="J87" s="274" t="str">
        <f t="shared" si="7"/>
        <v/>
      </c>
    </row>
    <row r="88" spans="2:10">
      <c r="B88" s="269">
        <v>85</v>
      </c>
      <c r="C88" s="270" t="str">
        <f t="shared" si="8"/>
        <v/>
      </c>
      <c r="D88" s="271" t="str">
        <f t="shared" si="9"/>
        <v/>
      </c>
      <c r="E88" s="25"/>
      <c r="F88" s="25"/>
      <c r="G88" s="274" t="str">
        <f t="shared" si="6"/>
        <v/>
      </c>
      <c r="H88" s="275" t="str">
        <f>IF(INDEX(Predictions_2!$A$2:$AWV$3,2,$M$3+(ROW(A85)-1)*$M$4)="","",INDEX(Predictions_2!$A$2:$AWV$3,2,$M$3+(ROW(A85)-1)*$M$4))</f>
        <v/>
      </c>
      <c r="I88" s="276" t="str">
        <f>IF(INDEX(Predictions_2!$A$2:$AWV$3,2,$M$3+(ROW(A85)-1)*$M$4)="","",INDEX(Predictions_2!$A$2:$AWV$3,1,$M$3+(ROW(A85)-1)*$M$4))</f>
        <v/>
      </c>
      <c r="J88" s="274" t="str">
        <f t="shared" si="7"/>
        <v/>
      </c>
    </row>
    <row r="89" spans="2:10">
      <c r="B89" s="269">
        <v>86</v>
      </c>
      <c r="C89" s="270" t="str">
        <f t="shared" si="8"/>
        <v/>
      </c>
      <c r="D89" s="271" t="str">
        <f t="shared" si="9"/>
        <v/>
      </c>
      <c r="E89" s="25"/>
      <c r="F89" s="25"/>
      <c r="G89" s="274" t="str">
        <f t="shared" si="6"/>
        <v/>
      </c>
      <c r="H89" s="275" t="str">
        <f>IF(INDEX(Predictions_2!$A$2:$AWV$3,2,$M$3+(ROW(A86)-1)*$M$4)="","",INDEX(Predictions_2!$A$2:$AWV$3,2,$M$3+(ROW(A86)-1)*$M$4))</f>
        <v/>
      </c>
      <c r="I89" s="276" t="str">
        <f>IF(INDEX(Predictions_2!$A$2:$AWV$3,2,$M$3+(ROW(A86)-1)*$M$4)="","",INDEX(Predictions_2!$A$2:$AWV$3,1,$M$3+(ROW(A86)-1)*$M$4))</f>
        <v/>
      </c>
      <c r="J89" s="274" t="str">
        <f t="shared" si="7"/>
        <v/>
      </c>
    </row>
    <row r="90" spans="2:10">
      <c r="B90" s="269">
        <v>87</v>
      </c>
      <c r="C90" s="270" t="str">
        <f t="shared" si="8"/>
        <v/>
      </c>
      <c r="D90" s="271" t="str">
        <f t="shared" si="9"/>
        <v/>
      </c>
      <c r="E90" s="25"/>
      <c r="F90" s="25"/>
      <c r="G90" s="274" t="str">
        <f t="shared" si="6"/>
        <v/>
      </c>
      <c r="H90" s="275" t="str">
        <f>IF(INDEX(Predictions_2!$A$2:$AWV$3,2,$M$3+(ROW(A87)-1)*$M$4)="","",INDEX(Predictions_2!$A$2:$AWV$3,2,$M$3+(ROW(A87)-1)*$M$4))</f>
        <v/>
      </c>
      <c r="I90" s="276" t="str">
        <f>IF(INDEX(Predictions_2!$A$2:$AWV$3,2,$M$3+(ROW(A87)-1)*$M$4)="","",INDEX(Predictions_2!$A$2:$AWV$3,1,$M$3+(ROW(A87)-1)*$M$4))</f>
        <v/>
      </c>
      <c r="J90" s="274" t="str">
        <f t="shared" si="7"/>
        <v/>
      </c>
    </row>
    <row r="91" spans="2:10">
      <c r="B91" s="269">
        <v>88</v>
      </c>
      <c r="C91" s="270" t="str">
        <f t="shared" si="8"/>
        <v/>
      </c>
      <c r="D91" s="271" t="str">
        <f t="shared" si="9"/>
        <v/>
      </c>
      <c r="E91" s="25"/>
      <c r="F91" s="25"/>
      <c r="G91" s="274" t="str">
        <f t="shared" si="6"/>
        <v/>
      </c>
      <c r="H91" s="275" t="str">
        <f>IF(INDEX(Predictions_2!$A$2:$AWV$3,2,$M$3+(ROW(A88)-1)*$M$4)="","",INDEX(Predictions_2!$A$2:$AWV$3,2,$M$3+(ROW(A88)-1)*$M$4))</f>
        <v/>
      </c>
      <c r="I91" s="276" t="str">
        <f>IF(INDEX(Predictions_2!$A$2:$AWV$3,2,$M$3+(ROW(A88)-1)*$M$4)="","",INDEX(Predictions_2!$A$2:$AWV$3,1,$M$3+(ROW(A88)-1)*$M$4))</f>
        <v/>
      </c>
      <c r="J91" s="274" t="str">
        <f t="shared" si="7"/>
        <v/>
      </c>
    </row>
    <row r="92" spans="2:10">
      <c r="B92" s="269">
        <v>89</v>
      </c>
      <c r="C92" s="270" t="str">
        <f t="shared" si="8"/>
        <v/>
      </c>
      <c r="D92" s="271" t="str">
        <f t="shared" si="9"/>
        <v/>
      </c>
      <c r="E92" s="25"/>
      <c r="F92" s="25"/>
      <c r="G92" s="274" t="str">
        <f t="shared" si="6"/>
        <v/>
      </c>
      <c r="H92" s="275" t="str">
        <f>IF(INDEX(Predictions_2!$A$2:$AWV$3,2,$M$3+(ROW(A89)-1)*$M$4)="","",INDEX(Predictions_2!$A$2:$AWV$3,2,$M$3+(ROW(A89)-1)*$M$4))</f>
        <v/>
      </c>
      <c r="I92" s="276" t="str">
        <f>IF(INDEX(Predictions_2!$A$2:$AWV$3,2,$M$3+(ROW(A89)-1)*$M$4)="","",INDEX(Predictions_2!$A$2:$AWV$3,1,$M$3+(ROW(A89)-1)*$M$4))</f>
        <v/>
      </c>
      <c r="J92" s="274" t="str">
        <f t="shared" si="7"/>
        <v/>
      </c>
    </row>
    <row r="93" spans="2:10">
      <c r="B93" s="269">
        <v>90</v>
      </c>
      <c r="C93" s="270" t="str">
        <f t="shared" si="8"/>
        <v/>
      </c>
      <c r="D93" s="271" t="str">
        <f t="shared" si="9"/>
        <v/>
      </c>
      <c r="E93" s="25"/>
      <c r="F93" s="25"/>
      <c r="G93" s="274" t="str">
        <f t="shared" si="6"/>
        <v/>
      </c>
      <c r="H93" s="275" t="str">
        <f>IF(INDEX(Predictions_2!$A$2:$AWV$3,2,$M$3+(ROW(A90)-1)*$M$4)="","",INDEX(Predictions_2!$A$2:$AWV$3,2,$M$3+(ROW(A90)-1)*$M$4))</f>
        <v/>
      </c>
      <c r="I93" s="276" t="str">
        <f>IF(INDEX(Predictions_2!$A$2:$AWV$3,2,$M$3+(ROW(A90)-1)*$M$4)="","",INDEX(Predictions_2!$A$2:$AWV$3,1,$M$3+(ROW(A90)-1)*$M$4))</f>
        <v/>
      </c>
      <c r="J93" s="274" t="str">
        <f t="shared" si="7"/>
        <v/>
      </c>
    </row>
    <row r="94" spans="2:10">
      <c r="B94" s="269">
        <v>91</v>
      </c>
      <c r="C94" s="270" t="str">
        <f t="shared" si="8"/>
        <v/>
      </c>
      <c r="D94" s="271" t="str">
        <f t="shared" si="9"/>
        <v/>
      </c>
      <c r="E94" s="25"/>
      <c r="F94" s="25"/>
      <c r="G94" s="274" t="str">
        <f t="shared" si="6"/>
        <v/>
      </c>
      <c r="H94" s="275" t="str">
        <f>IF(INDEX(Predictions_2!$A$2:$AWV$3,2,$M$3+(ROW(A91)-1)*$M$4)="","",INDEX(Predictions_2!$A$2:$AWV$3,2,$M$3+(ROW(A91)-1)*$M$4))</f>
        <v/>
      </c>
      <c r="I94" s="276" t="str">
        <f>IF(INDEX(Predictions_2!$A$2:$AWV$3,2,$M$3+(ROW(A91)-1)*$M$4)="","",INDEX(Predictions_2!$A$2:$AWV$3,1,$M$3+(ROW(A91)-1)*$M$4))</f>
        <v/>
      </c>
      <c r="J94" s="274" t="str">
        <f t="shared" si="7"/>
        <v/>
      </c>
    </row>
    <row r="95" spans="2:10">
      <c r="B95" s="269">
        <v>92</v>
      </c>
      <c r="C95" s="270" t="str">
        <f t="shared" si="8"/>
        <v/>
      </c>
      <c r="D95" s="271" t="str">
        <f t="shared" si="9"/>
        <v/>
      </c>
      <c r="E95" s="25"/>
      <c r="F95" s="25"/>
      <c r="G95" s="274" t="str">
        <f t="shared" si="6"/>
        <v/>
      </c>
      <c r="H95" s="275" t="str">
        <f>IF(INDEX(Predictions_2!$A$2:$AWV$3,2,$M$3+(ROW(A92)-1)*$M$4)="","",INDEX(Predictions_2!$A$2:$AWV$3,2,$M$3+(ROW(A92)-1)*$M$4))</f>
        <v/>
      </c>
      <c r="I95" s="276" t="str">
        <f>IF(INDEX(Predictions_2!$A$2:$AWV$3,2,$M$3+(ROW(A92)-1)*$M$4)="","",INDEX(Predictions_2!$A$2:$AWV$3,1,$M$3+(ROW(A92)-1)*$M$4))</f>
        <v/>
      </c>
      <c r="J95" s="274" t="str">
        <f t="shared" si="7"/>
        <v/>
      </c>
    </row>
    <row r="96" spans="2:10">
      <c r="B96" s="269">
        <v>93</v>
      </c>
      <c r="C96" s="270" t="str">
        <f t="shared" si="8"/>
        <v/>
      </c>
      <c r="D96" s="271" t="str">
        <f t="shared" si="9"/>
        <v/>
      </c>
      <c r="E96" s="25"/>
      <c r="F96" s="25"/>
      <c r="G96" s="274" t="str">
        <f t="shared" si="6"/>
        <v/>
      </c>
      <c r="H96" s="275" t="str">
        <f>IF(INDEX(Predictions_2!$A$2:$AWV$3,2,$M$3+(ROW(A93)-1)*$M$4)="","",INDEX(Predictions_2!$A$2:$AWV$3,2,$M$3+(ROW(A93)-1)*$M$4))</f>
        <v/>
      </c>
      <c r="I96" s="276" t="str">
        <f>IF(INDEX(Predictions_2!$A$2:$AWV$3,2,$M$3+(ROW(A93)-1)*$M$4)="","",INDEX(Predictions_2!$A$2:$AWV$3,1,$M$3+(ROW(A93)-1)*$M$4))</f>
        <v/>
      </c>
      <c r="J96" s="274" t="str">
        <f t="shared" si="7"/>
        <v/>
      </c>
    </row>
    <row r="97" spans="2:10">
      <c r="B97" s="269">
        <v>94</v>
      </c>
      <c r="C97" s="270" t="str">
        <f t="shared" si="8"/>
        <v/>
      </c>
      <c r="D97" s="271" t="str">
        <f t="shared" si="9"/>
        <v/>
      </c>
      <c r="E97" s="25"/>
      <c r="F97" s="25"/>
      <c r="G97" s="274" t="str">
        <f t="shared" si="6"/>
        <v/>
      </c>
      <c r="H97" s="275" t="str">
        <f>IF(INDEX(Predictions_2!$A$2:$AWV$3,2,$M$3+(ROW(A94)-1)*$M$4)="","",INDEX(Predictions_2!$A$2:$AWV$3,2,$M$3+(ROW(A94)-1)*$M$4))</f>
        <v/>
      </c>
      <c r="I97" s="276" t="str">
        <f>IF(INDEX(Predictions_2!$A$2:$AWV$3,2,$M$3+(ROW(A94)-1)*$M$4)="","",INDEX(Predictions_2!$A$2:$AWV$3,1,$M$3+(ROW(A94)-1)*$M$4))</f>
        <v/>
      </c>
      <c r="J97" s="274" t="str">
        <f t="shared" si="7"/>
        <v/>
      </c>
    </row>
    <row r="98" spans="2:10">
      <c r="B98" s="269">
        <v>95</v>
      </c>
      <c r="C98" s="270" t="str">
        <f t="shared" si="8"/>
        <v/>
      </c>
      <c r="D98" s="271" t="str">
        <f t="shared" si="9"/>
        <v/>
      </c>
      <c r="E98" s="25"/>
      <c r="F98" s="25"/>
      <c r="G98" s="274" t="str">
        <f t="shared" si="6"/>
        <v/>
      </c>
      <c r="H98" s="275" t="str">
        <f>IF(INDEX(Predictions_2!$A$2:$AWV$3,2,$M$3+(ROW(A95)-1)*$M$4)="","",INDEX(Predictions_2!$A$2:$AWV$3,2,$M$3+(ROW(A95)-1)*$M$4))</f>
        <v/>
      </c>
      <c r="I98" s="276" t="str">
        <f>IF(INDEX(Predictions_2!$A$2:$AWV$3,2,$M$3+(ROW(A95)-1)*$M$4)="","",INDEX(Predictions_2!$A$2:$AWV$3,1,$M$3+(ROW(A95)-1)*$M$4))</f>
        <v/>
      </c>
      <c r="J98" s="274" t="str">
        <f t="shared" si="7"/>
        <v/>
      </c>
    </row>
    <row r="99" spans="2:10">
      <c r="B99" s="269">
        <v>96</v>
      </c>
      <c r="C99" s="270" t="str">
        <f t="shared" si="8"/>
        <v/>
      </c>
      <c r="D99" s="271" t="str">
        <f t="shared" si="9"/>
        <v/>
      </c>
      <c r="E99" s="25"/>
      <c r="F99" s="25"/>
      <c r="G99" s="274" t="str">
        <f t="shared" si="6"/>
        <v/>
      </c>
      <c r="H99" s="275" t="str">
        <f>IF(INDEX(Predictions_2!$A$2:$AWV$3,2,$M$3+(ROW(A96)-1)*$M$4)="","",INDEX(Predictions_2!$A$2:$AWV$3,2,$M$3+(ROW(A96)-1)*$M$4))</f>
        <v/>
      </c>
      <c r="I99" s="276" t="str">
        <f>IF(INDEX(Predictions_2!$A$2:$AWV$3,2,$M$3+(ROW(A96)-1)*$M$4)="","",INDEX(Predictions_2!$A$2:$AWV$3,1,$M$3+(ROW(A96)-1)*$M$4))</f>
        <v/>
      </c>
      <c r="J99" s="274" t="str">
        <f t="shared" si="7"/>
        <v/>
      </c>
    </row>
    <row r="100" spans="2:10">
      <c r="B100" s="269">
        <v>97</v>
      </c>
      <c r="C100" s="270" t="str">
        <f t="shared" si="8"/>
        <v/>
      </c>
      <c r="D100" s="271" t="str">
        <f t="shared" si="9"/>
        <v/>
      </c>
      <c r="E100" s="25"/>
      <c r="F100" s="25"/>
      <c r="G100" s="274" t="str">
        <f t="shared" si="6"/>
        <v/>
      </c>
      <c r="H100" s="275" t="str">
        <f>IF(INDEX(Predictions_2!$A$2:$AWV$3,2,$M$3+(ROW(A97)-1)*$M$4)="","",INDEX(Predictions_2!$A$2:$AWV$3,2,$M$3+(ROW(A97)-1)*$M$4))</f>
        <v/>
      </c>
      <c r="I100" s="276" t="str">
        <f>IF(INDEX(Predictions_2!$A$2:$AWV$3,2,$M$3+(ROW(A97)-1)*$M$4)="","",INDEX(Predictions_2!$A$2:$AWV$3,1,$M$3+(ROW(A97)-1)*$M$4))</f>
        <v/>
      </c>
      <c r="J100" s="274" t="str">
        <f t="shared" ref="J100:J103" si="10">IF(I100="","",RANK(I100,$I$4:$I$103,0)+ROW()*0.001)</f>
        <v/>
      </c>
    </row>
    <row r="101" spans="2:10">
      <c r="B101" s="269">
        <v>98</v>
      </c>
      <c r="C101" s="270" t="str">
        <f t="shared" si="8"/>
        <v/>
      </c>
      <c r="D101" s="271" t="str">
        <f t="shared" si="9"/>
        <v/>
      </c>
      <c r="E101" s="25"/>
      <c r="F101" s="25"/>
      <c r="G101" s="274" t="str">
        <f t="shared" si="6"/>
        <v/>
      </c>
      <c r="H101" s="275" t="str">
        <f>IF(INDEX(Predictions_2!$A$2:$AWV$3,2,$M$3+(ROW(A98)-1)*$M$4)="","",INDEX(Predictions_2!$A$2:$AWV$3,2,$M$3+(ROW(A98)-1)*$M$4))</f>
        <v/>
      </c>
      <c r="I101" s="276" t="str">
        <f>IF(INDEX(Predictions_2!$A$2:$AWV$3,2,$M$3+(ROW(A98)-1)*$M$4)="","",INDEX(Predictions_2!$A$2:$AWV$3,1,$M$3+(ROW(A98)-1)*$M$4))</f>
        <v/>
      </c>
      <c r="J101" s="274" t="str">
        <f t="shared" si="10"/>
        <v/>
      </c>
    </row>
    <row r="102" spans="2:10">
      <c r="B102" s="269">
        <v>99</v>
      </c>
      <c r="C102" s="270" t="str">
        <f t="shared" si="8"/>
        <v/>
      </c>
      <c r="D102" s="271" t="str">
        <f t="shared" si="9"/>
        <v/>
      </c>
      <c r="E102" s="25"/>
      <c r="F102" s="25"/>
      <c r="G102" s="274" t="str">
        <f t="shared" si="6"/>
        <v/>
      </c>
      <c r="H102" s="275" t="str">
        <f>IF(INDEX(Predictions_2!$A$2:$AWV$3,2,$M$3+(ROW(A99)-1)*$M$4)="","",INDEX(Predictions_2!$A$2:$AWV$3,2,$M$3+(ROW(A99)-1)*$M$4))</f>
        <v/>
      </c>
      <c r="I102" s="276" t="str">
        <f>IF(INDEX(Predictions_2!$A$2:$AWV$3,2,$M$3+(ROW(A99)-1)*$M$4)="","",INDEX(Predictions_2!$A$2:$AWV$3,1,$M$3+(ROW(A99)-1)*$M$4))</f>
        <v/>
      </c>
      <c r="J102" s="274" t="str">
        <f t="shared" si="10"/>
        <v/>
      </c>
    </row>
    <row r="103" spans="2:10" ht="15.75" thickBot="1">
      <c r="B103" s="311">
        <v>100</v>
      </c>
      <c r="C103" s="312" t="str">
        <f>IFERROR(VLOOKUP(B103,$G$4:$H$103,2,0),"")</f>
        <v/>
      </c>
      <c r="D103" s="313" t="str">
        <f>IFERROR(VLOOKUP(B103,$G$4:$I$103,3,0),"")</f>
        <v/>
      </c>
      <c r="E103" s="314"/>
      <c r="F103" s="315"/>
      <c r="G103" s="278" t="str">
        <f t="shared" si="6"/>
        <v/>
      </c>
      <c r="H103" s="279" t="str">
        <f>IF(INDEX(Predictions_2!$A$2:$AWV$3,2,$M$3+(ROW(A100)-1)*$M$4)="","",INDEX(Predictions_2!$A$2:$AWV$3,2,$M$3+(ROW(A100)-1)*$M$4))</f>
        <v/>
      </c>
      <c r="I103" s="277" t="str">
        <f>IF(INDEX(Predictions_2!$A$2:$AWV$3,2,$M$3+(ROW(A100)-1)*$M$4)="","",INDEX(Predictions_2!$A$2:$AWV$3,1,$M$3+(ROW(A100)-1)*$M$4))</f>
        <v/>
      </c>
      <c r="J103" s="278" t="str">
        <f t="shared" si="10"/>
        <v/>
      </c>
    </row>
    <row r="104" spans="2:10" ht="15.75" thickTop="1"/>
    <row r="105" spans="2:10"/>
    <row r="106" spans="2:10"/>
  </sheetData>
  <sheetProtection sheet="1" selectLockedCells="1"/>
  <mergeCells count="1">
    <mergeCell ref="B1:D1"/>
  </mergeCells>
  <pageMargins left="0.7" right="0.7" top="0.78740157499999996" bottom="0.78740157499999996" header="0.3" footer="0.3"/>
  <pageSetup paperSize="9"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9BA6E-8D5A-48F2-A93D-25B318532301}">
  <sheetPr codeName="Tabelle15"/>
  <dimension ref="A1:P31"/>
  <sheetViews>
    <sheetView showGridLines="0" showRowColHeaders="0" workbookViewId="0">
      <selection activeCell="F4" sqref="F4"/>
    </sheetView>
  </sheetViews>
  <sheetFormatPr defaultColWidth="0" defaultRowHeight="15" zeroHeight="1"/>
  <cols>
    <col min="1" max="12" width="11.42578125" customWidth="1"/>
    <col min="13" max="13" width="5.28515625" customWidth="1"/>
    <col min="14" max="14" width="4" customWidth="1"/>
    <col min="15" max="15" width="6.85546875" customWidth="1"/>
    <col min="16" max="16" width="11.42578125" customWidth="1"/>
    <col min="17" max="16384" width="11.42578125" hidden="1"/>
  </cols>
  <sheetData>
    <row r="1" spans="2:15" ht="28.5">
      <c r="B1" s="905" t="str">
        <f>Language!$E$223</f>
        <v>Settings</v>
      </c>
      <c r="C1" s="905"/>
      <c r="D1" s="905"/>
      <c r="E1" s="905"/>
      <c r="F1" s="905"/>
    </row>
    <row r="2" spans="2:15"/>
    <row r="3" spans="2:15" ht="16.5" thickBot="1">
      <c r="B3" s="912" t="str">
        <f>Language!$E$222</f>
        <v>Factors</v>
      </c>
      <c r="C3" s="912"/>
      <c r="D3" s="912"/>
      <c r="E3" s="912"/>
      <c r="F3" s="912"/>
      <c r="H3" s="912" t="str">
        <f>Language!$E$223</f>
        <v>Settings</v>
      </c>
      <c r="I3" s="912"/>
      <c r="J3" s="912"/>
      <c r="K3" s="912"/>
      <c r="L3" s="912"/>
      <c r="M3" s="912"/>
      <c r="N3" s="912"/>
      <c r="O3" s="912"/>
    </row>
    <row r="4" spans="2:15" ht="24" thickTop="1">
      <c r="B4" s="916" t="str">
        <f>Language!$E$225</f>
        <v>Won/Draw/Loss:</v>
      </c>
      <c r="C4" s="917"/>
      <c r="D4" s="917"/>
      <c r="E4" s="917"/>
      <c r="F4" s="290">
        <v>5</v>
      </c>
      <c r="H4" s="906" t="str">
        <f>Language!$E$236</f>
        <v>Points for goal difference in the event of a tie:</v>
      </c>
      <c r="I4" s="907"/>
      <c r="J4" s="907"/>
      <c r="K4" s="907"/>
      <c r="L4" s="908"/>
      <c r="M4" s="284" t="s">
        <v>1685</v>
      </c>
      <c r="N4" s="282"/>
      <c r="O4" s="283" t="str">
        <f>IF(M4="●",Language!E237,Language!E238)</f>
        <v>yes</v>
      </c>
    </row>
    <row r="5" spans="2:15" ht="18" customHeight="1">
      <c r="B5" s="918" t="str">
        <f>Language!$E$226</f>
        <v>goal difference:</v>
      </c>
      <c r="C5" s="919"/>
      <c r="D5" s="919"/>
      <c r="E5" s="919"/>
      <c r="F5" s="291">
        <v>5</v>
      </c>
      <c r="H5" s="913"/>
      <c r="I5" s="914"/>
      <c r="J5" s="914"/>
      <c r="K5" s="914"/>
      <c r="L5" s="914"/>
      <c r="M5" s="914"/>
      <c r="N5" s="914"/>
      <c r="O5" s="915"/>
    </row>
    <row r="6" spans="2:15" ht="18" customHeight="1">
      <c r="B6" s="918" t="str">
        <f>Language!$E$228</f>
        <v>goals exact:</v>
      </c>
      <c r="C6" s="919"/>
      <c r="D6" s="919"/>
      <c r="E6" s="919"/>
      <c r="F6" s="291">
        <v>10</v>
      </c>
      <c r="H6" s="909" t="str">
        <f>Language!$E$239</f>
        <v>Minimum number for 'Many Goals' in the event of a tie:</v>
      </c>
      <c r="I6" s="910"/>
      <c r="J6" s="910"/>
      <c r="K6" s="910"/>
      <c r="L6" s="911"/>
      <c r="M6" s="285">
        <v>4</v>
      </c>
      <c r="N6" s="288"/>
      <c r="O6" s="280"/>
    </row>
    <row r="7" spans="2:15" ht="18" customHeight="1">
      <c r="B7" s="918" t="str">
        <f>Language!$E$227</f>
        <v>Many goals - good approximation</v>
      </c>
      <c r="C7" s="919"/>
      <c r="D7" s="919"/>
      <c r="E7" s="919"/>
      <c r="F7" s="291">
        <v>3</v>
      </c>
      <c r="H7" s="909" t="str">
        <f>Language!$E$240</f>
        <v>Minimum number for a large goal difference:</v>
      </c>
      <c r="I7" s="910"/>
      <c r="J7" s="910"/>
      <c r="K7" s="910"/>
      <c r="L7" s="911"/>
      <c r="M7" s="285">
        <v>4</v>
      </c>
      <c r="N7" s="289"/>
      <c r="O7" s="280"/>
    </row>
    <row r="8" spans="2:15" ht="18" customHeight="1">
      <c r="B8" s="928" t="str">
        <f>Language!$E$229</f>
        <v>correct team (knockout phase):</v>
      </c>
      <c r="C8" s="929"/>
      <c r="D8" s="929"/>
      <c r="E8" s="929"/>
      <c r="F8" s="292">
        <v>10</v>
      </c>
      <c r="H8" s="909" t="str">
        <f>Language!$E$243</f>
        <v>Minimum number for a large sum of goals:</v>
      </c>
      <c r="I8" s="910"/>
      <c r="J8" s="910"/>
      <c r="K8" s="910"/>
      <c r="L8" s="911"/>
      <c r="M8" s="285">
        <v>8</v>
      </c>
      <c r="O8" s="280"/>
    </row>
    <row r="9" spans="2:15" ht="18" customHeight="1" thickBot="1">
      <c r="B9" s="940" t="str">
        <f>Language!$E$235</f>
        <v>Final/Third-Place Winner:</v>
      </c>
      <c r="C9" s="941"/>
      <c r="D9" s="941"/>
      <c r="E9" s="941"/>
      <c r="F9" s="293">
        <v>10</v>
      </c>
      <c r="H9" s="920"/>
      <c r="I9" s="921"/>
      <c r="J9" s="921"/>
      <c r="K9" s="921"/>
      <c r="L9" s="921"/>
      <c r="M9" s="295"/>
      <c r="N9" s="295"/>
      <c r="O9" s="281"/>
    </row>
    <row r="10" spans="2:15" ht="15.75" thickTop="1"/>
    <row r="11" spans="2:15"/>
    <row r="12" spans="2:15" ht="16.5" thickBot="1">
      <c r="H12" s="930" t="str">
        <f>Language!$E$221</f>
        <v>Hint</v>
      </c>
      <c r="I12" s="930"/>
      <c r="J12" s="930"/>
      <c r="K12" s="930"/>
      <c r="L12" s="930"/>
      <c r="M12" s="930"/>
      <c r="N12" s="930"/>
      <c r="O12" s="930"/>
    </row>
    <row r="13" spans="2:15" ht="21.75" customHeight="1" thickTop="1">
      <c r="H13" s="934" t="s">
        <v>26</v>
      </c>
      <c r="I13" s="935"/>
      <c r="J13" s="935"/>
      <c r="K13" s="935"/>
      <c r="L13" s="935"/>
      <c r="M13" s="935"/>
      <c r="N13" s="935"/>
      <c r="O13" s="936"/>
    </row>
    <row r="14" spans="2:15" ht="15" customHeight="1">
      <c r="H14" s="922" t="str">
        <f>Language!$E$242</f>
        <v>In the event of a tie, should points be awarded for goal difference?
Many are used to it. But for logical reasons these are free points because in this case the goal difference is automatically correct. In the settings above you can therefore choose 'yes' or 'no'.</v>
      </c>
      <c r="I14" s="923"/>
      <c r="J14" s="923"/>
      <c r="K14" s="923"/>
      <c r="L14" s="923"/>
      <c r="M14" s="923"/>
      <c r="N14" s="923"/>
      <c r="O14" s="924"/>
    </row>
    <row r="15" spans="2:15" ht="15" customHeight="1">
      <c r="H15" s="922"/>
      <c r="I15" s="923"/>
      <c r="J15" s="923"/>
      <c r="K15" s="923"/>
      <c r="L15" s="923"/>
      <c r="M15" s="923"/>
      <c r="N15" s="923"/>
      <c r="O15" s="924"/>
    </row>
    <row r="16" spans="2:15" ht="15" customHeight="1">
      <c r="H16" s="922"/>
      <c r="I16" s="923"/>
      <c r="J16" s="923"/>
      <c r="K16" s="923"/>
      <c r="L16" s="923"/>
      <c r="M16" s="923"/>
      <c r="N16" s="923"/>
      <c r="O16" s="924"/>
    </row>
    <row r="17" spans="8:15" ht="15" customHeight="1">
      <c r="H17" s="922"/>
      <c r="I17" s="923"/>
      <c r="J17" s="923"/>
      <c r="K17" s="923"/>
      <c r="L17" s="923"/>
      <c r="M17" s="923"/>
      <c r="N17" s="923"/>
      <c r="O17" s="924"/>
    </row>
    <row r="18" spans="8:15" ht="15" customHeight="1">
      <c r="H18" s="931"/>
      <c r="I18" s="932"/>
      <c r="J18" s="932"/>
      <c r="K18" s="932"/>
      <c r="L18" s="932"/>
      <c r="M18" s="932"/>
      <c r="N18" s="932"/>
      <c r="O18" s="933"/>
    </row>
    <row r="19" spans="8:15" ht="30" customHeight="1">
      <c r="H19" s="937" t="s">
        <v>27</v>
      </c>
      <c r="I19" s="938"/>
      <c r="J19" s="938"/>
      <c r="K19" s="938"/>
      <c r="L19" s="938"/>
      <c r="M19" s="938"/>
      <c r="N19" s="938"/>
      <c r="O19" s="939"/>
    </row>
    <row r="20" spans="8:15" ht="15" customHeight="1">
      <c r="H20" s="922" t="str">
        <f>Language!$E$241</f>
        <v>If many goals have been scored, points can also be awarded for a good approximation of the result. There are 3 cases:
a) Deviation from a maximum of 1 goal in the event of a tie
b) Deviation from a maximum of 1 goal in goal difference
c) Deviation of a maximum of 1 goal for either team.
If you don't want that, you can enter a zero for the relevant factor.
You can also deactivate individual options by entering a minimum of 99.</v>
      </c>
      <c r="I20" s="923"/>
      <c r="J20" s="923"/>
      <c r="K20" s="923"/>
      <c r="L20" s="923"/>
      <c r="M20" s="923"/>
      <c r="N20" s="923"/>
      <c r="O20" s="924"/>
    </row>
    <row r="21" spans="8:15">
      <c r="H21" s="922"/>
      <c r="I21" s="923"/>
      <c r="J21" s="923"/>
      <c r="K21" s="923"/>
      <c r="L21" s="923"/>
      <c r="M21" s="923"/>
      <c r="N21" s="923"/>
      <c r="O21" s="924"/>
    </row>
    <row r="22" spans="8:15">
      <c r="H22" s="922"/>
      <c r="I22" s="923"/>
      <c r="J22" s="923"/>
      <c r="K22" s="923"/>
      <c r="L22" s="923"/>
      <c r="M22" s="923"/>
      <c r="N22" s="923"/>
      <c r="O22" s="924"/>
    </row>
    <row r="23" spans="8:15">
      <c r="H23" s="922"/>
      <c r="I23" s="923"/>
      <c r="J23" s="923"/>
      <c r="K23" s="923"/>
      <c r="L23" s="923"/>
      <c r="M23" s="923"/>
      <c r="N23" s="923"/>
      <c r="O23" s="924"/>
    </row>
    <row r="24" spans="8:15">
      <c r="H24" s="922"/>
      <c r="I24" s="923"/>
      <c r="J24" s="923"/>
      <c r="K24" s="923"/>
      <c r="L24" s="923"/>
      <c r="M24" s="923"/>
      <c r="N24" s="923"/>
      <c r="O24" s="924"/>
    </row>
    <row r="25" spans="8:15">
      <c r="H25" s="922"/>
      <c r="I25" s="923"/>
      <c r="J25" s="923"/>
      <c r="K25" s="923"/>
      <c r="L25" s="923"/>
      <c r="M25" s="923"/>
      <c r="N25" s="923"/>
      <c r="O25" s="924"/>
    </row>
    <row r="26" spans="8:15">
      <c r="H26" s="922"/>
      <c r="I26" s="923"/>
      <c r="J26" s="923"/>
      <c r="K26" s="923"/>
      <c r="L26" s="923"/>
      <c r="M26" s="923"/>
      <c r="N26" s="923"/>
      <c r="O26" s="924"/>
    </row>
    <row r="27" spans="8:15">
      <c r="H27" s="922"/>
      <c r="I27" s="923"/>
      <c r="J27" s="923"/>
      <c r="K27" s="923"/>
      <c r="L27" s="923"/>
      <c r="M27" s="923"/>
      <c r="N27" s="923"/>
      <c r="O27" s="924"/>
    </row>
    <row r="28" spans="8:15" ht="15.75" thickBot="1">
      <c r="H28" s="925"/>
      <c r="I28" s="926"/>
      <c r="J28" s="926"/>
      <c r="K28" s="926"/>
      <c r="L28" s="926"/>
      <c r="M28" s="926"/>
      <c r="N28" s="926"/>
      <c r="O28" s="927"/>
    </row>
    <row r="29" spans="8:15" ht="15.75" thickTop="1"/>
    <row r="30" spans="8:15"/>
    <row r="31" spans="8:15"/>
  </sheetData>
  <sheetProtection sheet="1" selectLockedCells="1"/>
  <mergeCells count="20">
    <mergeCell ref="H8:L8"/>
    <mergeCell ref="H9:L9"/>
    <mergeCell ref="B6:E6"/>
    <mergeCell ref="H20:O28"/>
    <mergeCell ref="B8:E8"/>
    <mergeCell ref="H12:O12"/>
    <mergeCell ref="H14:O18"/>
    <mergeCell ref="H13:O13"/>
    <mergeCell ref="H19:O19"/>
    <mergeCell ref="B9:E9"/>
    <mergeCell ref="B1:F1"/>
    <mergeCell ref="H4:L4"/>
    <mergeCell ref="H6:L6"/>
    <mergeCell ref="H7:L7"/>
    <mergeCell ref="H3:O3"/>
    <mergeCell ref="H5:O5"/>
    <mergeCell ref="B3:F3"/>
    <mergeCell ref="B4:E4"/>
    <mergeCell ref="B5:E5"/>
    <mergeCell ref="B7:E7"/>
  </mergeCells>
  <dataValidations count="2">
    <dataValidation type="list" allowBlank="1" showInputMessage="1" showErrorMessage="1" sqref="M4" xr:uid="{DAFE733A-6726-4322-9F9E-65E09790D785}">
      <formula1>"●,◌"</formula1>
    </dataValidation>
    <dataValidation type="whole" allowBlank="1" showErrorMessage="1" errorTitle="Error" error="Only numbers from 2 to 99!" sqref="M6:M8" xr:uid="{946034BC-2B31-464A-9D12-077C3A7F17D1}">
      <formula1>2</formula1>
      <formula2>99</formula2>
    </dataValidation>
  </dataValidations>
  <pageMargins left="0.7" right="0.7" top="0.78740157499999996" bottom="0.78740157499999996"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29</vt:i4>
      </vt:variant>
      <vt:variant>
        <vt:lpstr>Named Ranges</vt:lpstr>
      </vt:variant>
      <vt:variant>
        <vt:i4>1</vt:i4>
      </vt:variant>
    </vt:vector>
  </HeadingPairs>
  <TitlesOfParts>
    <vt:vector size="30" baseType="lpstr">
      <vt:lpstr>GAOR</vt:lpstr>
      <vt:lpstr>World Cup</vt:lpstr>
      <vt:lpstr>DailySchedule</vt:lpstr>
      <vt:lpstr>HeadToHeadComp</vt:lpstr>
      <vt:lpstr>Predictions_1</vt:lpstr>
      <vt:lpstr>Predictions_Ranking_1</vt:lpstr>
      <vt:lpstr>Predictions_2</vt:lpstr>
      <vt:lpstr>Predictions_Ranking_2</vt:lpstr>
      <vt:lpstr>PrSettings</vt:lpstr>
      <vt:lpstr>Language</vt:lpstr>
      <vt:lpstr>TimeZone</vt:lpstr>
      <vt:lpstr>Help</vt:lpstr>
      <vt:lpstr>Groups</vt:lpstr>
      <vt:lpstr>Matches</vt:lpstr>
      <vt:lpstr>AssignThird</vt:lpstr>
      <vt:lpstr>ThirdPlaced</vt:lpstr>
      <vt:lpstr>Distinctness</vt:lpstr>
      <vt:lpstr>CalcA</vt:lpstr>
      <vt:lpstr>CalcB</vt:lpstr>
      <vt:lpstr>CalcC</vt:lpstr>
      <vt:lpstr>CalcD</vt:lpstr>
      <vt:lpstr>CalcE</vt:lpstr>
      <vt:lpstr>CalcF</vt:lpstr>
      <vt:lpstr>CalcG</vt:lpstr>
      <vt:lpstr>CalcH</vt:lpstr>
      <vt:lpstr>CalcI</vt:lpstr>
      <vt:lpstr>CalcJ</vt:lpstr>
      <vt:lpstr>CalcK</vt:lpstr>
      <vt:lpstr>CalcL</vt:lpstr>
      <vt:lpstr>AssignThird!Print_Area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hb</dc:creator>
  <cp:lastModifiedBy>Robert Sandoval</cp:lastModifiedBy>
  <cp:lastPrinted>2026-06-08T18:40:27Z</cp:lastPrinted>
  <dcterms:created xsi:type="dcterms:W3CDTF">2018-06-13T10:24:55Z</dcterms:created>
  <dcterms:modified xsi:type="dcterms:W3CDTF">2026-06-09T17:04:29Z</dcterms:modified>
</cp:coreProperties>
</file>